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360" yWindow="300" windowWidth="14880" windowHeight="7815" tabRatio="880"/>
  </bookViews>
  <sheets>
    <sheet name="1 INTRO&amp;Legend" sheetId="37" r:id="rId1"/>
    <sheet name="2 EnvelopeCodes" sheetId="35" r:id="rId2"/>
    <sheet name="3 PlantsCodes" sheetId="11" r:id="rId3"/>
    <sheet name="4 PEF" sheetId="10" r:id="rId4"/>
    <sheet name="AT_Vienna" sheetId="23" r:id="rId5"/>
    <sheet name="CZ_Prague" sheetId="24" r:id="rId6"/>
    <sheet name="FI_Helsinki" sheetId="25" r:id="rId7"/>
    <sheet name="FR_Paris" sheetId="26" r:id="rId8"/>
    <sheet name="GE_Berlin" sheetId="27" r:id="rId9"/>
    <sheet name="IT_Milan" sheetId="28" r:id="rId10"/>
    <sheet name="IT_Rome" sheetId="29" r:id="rId11"/>
    <sheet name="RO_Bucharest" sheetId="30" r:id="rId12"/>
    <sheet name="SP_Madrid" sheetId="31" r:id="rId13"/>
    <sheet name="SP_Seville" sheetId="32" r:id="rId14"/>
  </sheets>
  <externalReferences>
    <externalReference r:id="rId15"/>
    <externalReference r:id="rId16"/>
    <externalReference r:id="rId17"/>
    <externalReference r:id="rId18"/>
  </externalReferences>
  <definedNames>
    <definedName name="_xlnm.Print_Area" localSheetId="2">'3 PlantsCodes'!$A$1:$O$36</definedName>
  </definedNames>
  <calcPr calcId="145621"/>
</workbook>
</file>

<file path=xl/calcChain.xml><?xml version="1.0" encoding="utf-8"?>
<calcChain xmlns="http://schemas.openxmlformats.org/spreadsheetml/2006/main">
  <c r="BI96" i="32" l="1"/>
  <c r="BH96" i="32"/>
  <c r="BG96" i="32"/>
  <c r="BF96" i="32"/>
  <c r="BE96" i="32"/>
  <c r="BD96" i="32"/>
  <c r="AX96" i="32"/>
  <c r="AW96" i="32"/>
  <c r="AO96" i="32"/>
  <c r="AN96" i="32"/>
  <c r="AM96" i="32"/>
  <c r="AL96" i="32"/>
  <c r="AK96" i="32"/>
  <c r="AJ96" i="32"/>
  <c r="AD96" i="32"/>
  <c r="AC96" i="32"/>
  <c r="BI95" i="32"/>
  <c r="BH95" i="32"/>
  <c r="BG95" i="32"/>
  <c r="BF95" i="32"/>
  <c r="BE95" i="32"/>
  <c r="BD95" i="32"/>
  <c r="AX95" i="32"/>
  <c r="AW95" i="32"/>
  <c r="AO95" i="32"/>
  <c r="AN95" i="32"/>
  <c r="AM95" i="32"/>
  <c r="AL95" i="32"/>
  <c r="AK95" i="32"/>
  <c r="AJ95" i="32"/>
  <c r="AD95" i="32"/>
  <c r="AC95" i="32"/>
  <c r="BI94" i="32"/>
  <c r="BH94" i="32"/>
  <c r="BG94" i="32"/>
  <c r="BF94" i="32"/>
  <c r="BE94" i="32"/>
  <c r="BD94" i="32"/>
  <c r="AX94" i="32"/>
  <c r="AW94" i="32"/>
  <c r="AO94" i="32"/>
  <c r="AN94" i="32"/>
  <c r="AM94" i="32"/>
  <c r="AL94" i="32"/>
  <c r="AK94" i="32"/>
  <c r="AJ94" i="32"/>
  <c r="AD94" i="32"/>
  <c r="AC94" i="32"/>
  <c r="BI93" i="32"/>
  <c r="BH93" i="32"/>
  <c r="BG93" i="32"/>
  <c r="BF93" i="32"/>
  <c r="BE93" i="32"/>
  <c r="BD93" i="32"/>
  <c r="AX93" i="32"/>
  <c r="AW93" i="32"/>
  <c r="AO93" i="32"/>
  <c r="AN93" i="32"/>
  <c r="AM93" i="32"/>
  <c r="AL93" i="32"/>
  <c r="AK93" i="32"/>
  <c r="AJ93" i="32"/>
  <c r="AD93" i="32"/>
  <c r="AC93" i="32"/>
  <c r="BI92" i="32"/>
  <c r="BH92" i="32"/>
  <c r="BG92" i="32"/>
  <c r="BF92" i="32"/>
  <c r="BE92" i="32"/>
  <c r="BD92" i="32"/>
  <c r="AX92" i="32"/>
  <c r="AW92" i="32"/>
  <c r="AO92" i="32"/>
  <c r="AN92" i="32"/>
  <c r="AM92" i="32"/>
  <c r="AL92" i="32"/>
  <c r="AK92" i="32"/>
  <c r="AJ92" i="32"/>
  <c r="AD92" i="32"/>
  <c r="AC92" i="32"/>
  <c r="BI91" i="32"/>
  <c r="BH91" i="32"/>
  <c r="BG91" i="32"/>
  <c r="BF91" i="32"/>
  <c r="BE91" i="32"/>
  <c r="BD91" i="32"/>
  <c r="AX91" i="32"/>
  <c r="AW91" i="32"/>
  <c r="AO91" i="32"/>
  <c r="AN91" i="32"/>
  <c r="AM91" i="32"/>
  <c r="AL91" i="32"/>
  <c r="AK91" i="32"/>
  <c r="AJ91" i="32"/>
  <c r="AD91" i="32"/>
  <c r="AC91" i="32"/>
  <c r="BI90" i="32"/>
  <c r="BH90" i="32"/>
  <c r="BG90" i="32"/>
  <c r="BF90" i="32"/>
  <c r="BE90" i="32"/>
  <c r="BD90" i="32"/>
  <c r="AX90" i="32"/>
  <c r="AW90" i="32"/>
  <c r="AO90" i="32"/>
  <c r="AN90" i="32"/>
  <c r="AM90" i="32"/>
  <c r="AL90" i="32"/>
  <c r="AK90" i="32"/>
  <c r="AJ90" i="32"/>
  <c r="AD90" i="32"/>
  <c r="AC90" i="32"/>
  <c r="BI89" i="32"/>
  <c r="BH89" i="32"/>
  <c r="BG89" i="32"/>
  <c r="BF89" i="32"/>
  <c r="BE89" i="32"/>
  <c r="BD89" i="32"/>
  <c r="AX89" i="32"/>
  <c r="AW89" i="32"/>
  <c r="AO89" i="32"/>
  <c r="AN89" i="32"/>
  <c r="AM89" i="32"/>
  <c r="AL89" i="32"/>
  <c r="AK89" i="32"/>
  <c r="AJ89" i="32"/>
  <c r="AD89" i="32"/>
  <c r="AC89" i="32"/>
  <c r="BI88" i="32"/>
  <c r="BH88" i="32"/>
  <c r="BG88" i="32"/>
  <c r="BF88" i="32"/>
  <c r="BE88" i="32"/>
  <c r="BD88" i="32"/>
  <c r="AX88" i="32"/>
  <c r="AW88" i="32"/>
  <c r="AO88" i="32"/>
  <c r="AN88" i="32"/>
  <c r="AM88" i="32"/>
  <c r="AL88" i="32"/>
  <c r="AK88" i="32"/>
  <c r="AJ88" i="32"/>
  <c r="AD88" i="32"/>
  <c r="AC88" i="32"/>
  <c r="BI87" i="32"/>
  <c r="BH87" i="32"/>
  <c r="BG87" i="32"/>
  <c r="BF87" i="32"/>
  <c r="BE87" i="32"/>
  <c r="BD87" i="32"/>
  <c r="AX87" i="32"/>
  <c r="AW87" i="32"/>
  <c r="AO87" i="32"/>
  <c r="AN87" i="32"/>
  <c r="AM87" i="32"/>
  <c r="AL87" i="32"/>
  <c r="AK87" i="32"/>
  <c r="AJ87" i="32"/>
  <c r="AD87" i="32"/>
  <c r="AC87" i="32"/>
  <c r="BI86" i="32"/>
  <c r="BH86" i="32"/>
  <c r="BG86" i="32"/>
  <c r="BF86" i="32"/>
  <c r="BE86" i="32"/>
  <c r="BD86" i="32"/>
  <c r="AX86" i="32"/>
  <c r="AW86" i="32"/>
  <c r="AO86" i="32"/>
  <c r="AN86" i="32"/>
  <c r="AM86" i="32"/>
  <c r="AL86" i="32"/>
  <c r="AK86" i="32"/>
  <c r="AJ86" i="32"/>
  <c r="AD86" i="32"/>
  <c r="AC86" i="32"/>
  <c r="BI85" i="32"/>
  <c r="BH85" i="32"/>
  <c r="BG85" i="32"/>
  <c r="BF85" i="32"/>
  <c r="BE85" i="32"/>
  <c r="BD85" i="32"/>
  <c r="AX85" i="32"/>
  <c r="AW85" i="32"/>
  <c r="AO85" i="32"/>
  <c r="AN85" i="32"/>
  <c r="AM85" i="32"/>
  <c r="AL85" i="32"/>
  <c r="AK85" i="32"/>
  <c r="AJ85" i="32"/>
  <c r="AD85" i="32"/>
  <c r="AC85" i="32"/>
  <c r="BI84" i="32"/>
  <c r="BH84" i="32"/>
  <c r="BG84" i="32"/>
  <c r="BF84" i="32"/>
  <c r="BE84" i="32"/>
  <c r="AX84" i="32"/>
  <c r="AW84" i="32"/>
  <c r="AO84" i="32"/>
  <c r="AN84" i="32"/>
  <c r="AM84" i="32"/>
  <c r="AL84" i="32"/>
  <c r="AK84" i="32"/>
  <c r="AD84" i="32"/>
  <c r="AC84" i="32"/>
  <c r="BI83" i="32"/>
  <c r="BH83" i="32"/>
  <c r="BG83" i="32"/>
  <c r="BF83" i="32"/>
  <c r="BE83" i="32"/>
  <c r="AX83" i="32"/>
  <c r="AW83" i="32"/>
  <c r="AO83" i="32"/>
  <c r="AN83" i="32"/>
  <c r="AM83" i="32"/>
  <c r="AL83" i="32"/>
  <c r="AK83" i="32"/>
  <c r="AD83" i="32"/>
  <c r="AC83" i="32"/>
  <c r="BI82" i="32"/>
  <c r="BH82" i="32"/>
  <c r="BG82" i="32"/>
  <c r="BF82" i="32"/>
  <c r="BE82" i="32"/>
  <c r="AX82" i="32"/>
  <c r="AW82" i="32"/>
  <c r="AO82" i="32"/>
  <c r="AN82" i="32"/>
  <c r="AM82" i="32"/>
  <c r="AL82" i="32"/>
  <c r="AK82" i="32"/>
  <c r="AD82" i="32"/>
  <c r="AC82" i="32"/>
  <c r="BI81" i="32"/>
  <c r="BH81" i="32"/>
  <c r="BG81" i="32"/>
  <c r="BF81" i="32"/>
  <c r="BE81" i="32"/>
  <c r="BD81" i="32"/>
  <c r="AX81" i="32"/>
  <c r="AW81" i="32"/>
  <c r="AO81" i="32"/>
  <c r="AN81" i="32"/>
  <c r="AM81" i="32"/>
  <c r="AL81" i="32"/>
  <c r="AK81" i="32"/>
  <c r="AJ81" i="32"/>
  <c r="AD81" i="32"/>
  <c r="AC81" i="32"/>
  <c r="BI80" i="32"/>
  <c r="BH80" i="32"/>
  <c r="BG80" i="32"/>
  <c r="BF80" i="32"/>
  <c r="BE80" i="32"/>
  <c r="BD80" i="32"/>
  <c r="AX80" i="32"/>
  <c r="AW80" i="32"/>
  <c r="AO80" i="32"/>
  <c r="AN80" i="32"/>
  <c r="AM80" i="32"/>
  <c r="AL80" i="32"/>
  <c r="AK80" i="32"/>
  <c r="AJ80" i="32"/>
  <c r="AD80" i="32"/>
  <c r="AC80" i="32"/>
  <c r="BI79" i="32"/>
  <c r="BH79" i="32"/>
  <c r="BG79" i="32"/>
  <c r="BF79" i="32"/>
  <c r="BE79" i="32"/>
  <c r="AX79" i="32"/>
  <c r="AW79" i="32"/>
  <c r="AO79" i="32"/>
  <c r="AN79" i="32"/>
  <c r="AM79" i="32"/>
  <c r="AL79" i="32"/>
  <c r="AK79" i="32"/>
  <c r="AD79" i="32"/>
  <c r="AC79" i="32"/>
  <c r="BI78" i="32"/>
  <c r="BH78" i="32"/>
  <c r="BG78" i="32"/>
  <c r="BF78" i="32"/>
  <c r="BE78" i="32"/>
  <c r="AX78" i="32"/>
  <c r="AW78" i="32"/>
  <c r="AO78" i="32"/>
  <c r="AN78" i="32"/>
  <c r="AM78" i="32"/>
  <c r="AL78" i="32"/>
  <c r="AK78" i="32"/>
  <c r="AD78" i="32"/>
  <c r="AC78" i="32"/>
  <c r="BI77" i="32"/>
  <c r="BH77" i="32"/>
  <c r="BG77" i="32"/>
  <c r="BF77" i="32"/>
  <c r="BE77" i="32"/>
  <c r="AX77" i="32"/>
  <c r="AW77" i="32"/>
  <c r="AO77" i="32"/>
  <c r="AN77" i="32"/>
  <c r="AM77" i="32"/>
  <c r="AL77" i="32"/>
  <c r="AK77" i="32"/>
  <c r="AD77" i="32"/>
  <c r="AC77" i="32"/>
  <c r="V96" i="32"/>
  <c r="U96" i="32"/>
  <c r="BW96" i="32" s="1"/>
  <c r="BW73" i="32" s="1"/>
  <c r="T96" i="32"/>
  <c r="R96" i="32"/>
  <c r="Q96" i="32"/>
  <c r="P96" i="32"/>
  <c r="O96" i="32"/>
  <c r="N96" i="32"/>
  <c r="L96" i="32"/>
  <c r="K96" i="32"/>
  <c r="J96" i="32"/>
  <c r="I96" i="32"/>
  <c r="G96" i="32"/>
  <c r="F96" i="32"/>
  <c r="E96" i="32"/>
  <c r="D96" i="32"/>
  <c r="V95" i="32"/>
  <c r="U95" i="32"/>
  <c r="BW95" i="32" s="1"/>
  <c r="BW72" i="32" s="1"/>
  <c r="T95" i="32"/>
  <c r="R95" i="32"/>
  <c r="Q95" i="32"/>
  <c r="P95" i="32"/>
  <c r="O95" i="32"/>
  <c r="N95" i="32"/>
  <c r="L95" i="32"/>
  <c r="K95" i="32"/>
  <c r="J95" i="32"/>
  <c r="I95" i="32"/>
  <c r="G95" i="32"/>
  <c r="F95" i="32"/>
  <c r="E95" i="32"/>
  <c r="D95" i="32"/>
  <c r="V94" i="32"/>
  <c r="U94" i="32"/>
  <c r="BW94" i="32" s="1"/>
  <c r="BW71" i="32" s="1"/>
  <c r="T94" i="32"/>
  <c r="R94" i="32"/>
  <c r="Q94" i="32"/>
  <c r="P94" i="32"/>
  <c r="O94" i="32"/>
  <c r="N94" i="32"/>
  <c r="L94" i="32"/>
  <c r="K94" i="32"/>
  <c r="J94" i="32"/>
  <c r="I94" i="32"/>
  <c r="G94" i="32"/>
  <c r="F94" i="32"/>
  <c r="E94" i="32"/>
  <c r="D94" i="32"/>
  <c r="V93" i="32"/>
  <c r="U93" i="32"/>
  <c r="BW93" i="32" s="1"/>
  <c r="BW70" i="32" s="1"/>
  <c r="T93" i="32"/>
  <c r="R93" i="32"/>
  <c r="Q93" i="32"/>
  <c r="P93" i="32"/>
  <c r="O93" i="32"/>
  <c r="N93" i="32"/>
  <c r="L93" i="32"/>
  <c r="K93" i="32"/>
  <c r="J93" i="32"/>
  <c r="I93" i="32"/>
  <c r="G93" i="32"/>
  <c r="F93" i="32"/>
  <c r="E93" i="32"/>
  <c r="D93" i="32"/>
  <c r="V92" i="32"/>
  <c r="U92" i="32"/>
  <c r="BW92" i="32" s="1"/>
  <c r="BW69" i="32" s="1"/>
  <c r="T92" i="32"/>
  <c r="R92" i="32"/>
  <c r="Q92" i="32"/>
  <c r="P92" i="32"/>
  <c r="O92" i="32"/>
  <c r="N92" i="32"/>
  <c r="L92" i="32"/>
  <c r="K92" i="32"/>
  <c r="J92" i="32"/>
  <c r="I92" i="32"/>
  <c r="G92" i="32"/>
  <c r="F92" i="32"/>
  <c r="E92" i="32"/>
  <c r="D92" i="32"/>
  <c r="V91" i="32"/>
  <c r="U91" i="32"/>
  <c r="T91" i="32"/>
  <c r="R91" i="32"/>
  <c r="Q91" i="32"/>
  <c r="P91" i="32"/>
  <c r="O91" i="32"/>
  <c r="N91" i="32"/>
  <c r="L91" i="32"/>
  <c r="K91" i="32"/>
  <c r="J91" i="32"/>
  <c r="I91" i="32"/>
  <c r="G91" i="32"/>
  <c r="F91" i="32"/>
  <c r="E91" i="32"/>
  <c r="D91" i="32"/>
  <c r="V90" i="32"/>
  <c r="U90" i="32"/>
  <c r="BW90" i="32" s="1"/>
  <c r="BW67" i="32" s="1"/>
  <c r="T90" i="32"/>
  <c r="R90" i="32"/>
  <c r="Q90" i="32"/>
  <c r="P90" i="32"/>
  <c r="O90" i="32"/>
  <c r="N90" i="32"/>
  <c r="L90" i="32"/>
  <c r="K90" i="32"/>
  <c r="J90" i="32"/>
  <c r="I90" i="32"/>
  <c r="G90" i="32"/>
  <c r="F90" i="32"/>
  <c r="E90" i="32"/>
  <c r="D90" i="32"/>
  <c r="V89" i="32"/>
  <c r="U89" i="32"/>
  <c r="BW89" i="32" s="1"/>
  <c r="BW66" i="32" s="1"/>
  <c r="T89" i="32"/>
  <c r="R89" i="32"/>
  <c r="Q89" i="32"/>
  <c r="P89" i="32"/>
  <c r="O89" i="32"/>
  <c r="N89" i="32"/>
  <c r="L89" i="32"/>
  <c r="K89" i="32"/>
  <c r="J89" i="32"/>
  <c r="I89" i="32"/>
  <c r="G89" i="32"/>
  <c r="F89" i="32"/>
  <c r="E89" i="32"/>
  <c r="D89" i="32"/>
  <c r="V88" i="32"/>
  <c r="U88" i="32"/>
  <c r="BW88" i="32" s="1"/>
  <c r="BW65" i="32" s="1"/>
  <c r="T88" i="32"/>
  <c r="R88" i="32"/>
  <c r="Q88" i="32"/>
  <c r="P88" i="32"/>
  <c r="O88" i="32"/>
  <c r="N88" i="32"/>
  <c r="H88" i="32"/>
  <c r="G88" i="32"/>
  <c r="F88" i="32"/>
  <c r="E88" i="32"/>
  <c r="D88" i="32"/>
  <c r="V87" i="32"/>
  <c r="U87" i="32"/>
  <c r="BW87" i="32" s="1"/>
  <c r="BW64" i="32" s="1"/>
  <c r="T87" i="32"/>
  <c r="R87" i="32"/>
  <c r="Q87" i="32"/>
  <c r="P87" i="32"/>
  <c r="O87" i="32"/>
  <c r="N87" i="32"/>
  <c r="H87" i="32"/>
  <c r="G87" i="32"/>
  <c r="F87" i="32"/>
  <c r="E87" i="32"/>
  <c r="D87" i="32"/>
  <c r="V86" i="32"/>
  <c r="U86" i="32"/>
  <c r="BW86" i="32" s="1"/>
  <c r="BW63" i="32" s="1"/>
  <c r="T86" i="32"/>
  <c r="R86" i="32"/>
  <c r="Q86" i="32"/>
  <c r="P86" i="32"/>
  <c r="O86" i="32"/>
  <c r="N86" i="32"/>
  <c r="H86" i="32"/>
  <c r="G86" i="32"/>
  <c r="F86" i="32"/>
  <c r="E86" i="32"/>
  <c r="D86" i="32"/>
  <c r="V85" i="32"/>
  <c r="U85" i="32"/>
  <c r="T85" i="32"/>
  <c r="R85" i="32"/>
  <c r="Q85" i="32"/>
  <c r="P85" i="32"/>
  <c r="O85" i="32"/>
  <c r="N85" i="32"/>
  <c r="H85" i="32"/>
  <c r="G85" i="32"/>
  <c r="F85" i="32"/>
  <c r="E85" i="32"/>
  <c r="D85" i="32"/>
  <c r="V84" i="32"/>
  <c r="U84" i="32"/>
  <c r="BW84" i="32" s="1"/>
  <c r="BW61" i="32" s="1"/>
  <c r="T84" i="32"/>
  <c r="R84" i="32"/>
  <c r="Q84" i="32"/>
  <c r="P84" i="32"/>
  <c r="O84" i="32"/>
  <c r="N84" i="32"/>
  <c r="H84" i="32"/>
  <c r="G84" i="32"/>
  <c r="F84" i="32"/>
  <c r="E84" i="32"/>
  <c r="D84" i="32"/>
  <c r="V83" i="32"/>
  <c r="U83" i="32"/>
  <c r="BW83" i="32" s="1"/>
  <c r="BW60" i="32" s="1"/>
  <c r="T83" i="32"/>
  <c r="R83" i="32"/>
  <c r="Q83" i="32"/>
  <c r="P83" i="32"/>
  <c r="O83" i="32"/>
  <c r="N83" i="32"/>
  <c r="H83" i="32"/>
  <c r="G83" i="32"/>
  <c r="F83" i="32"/>
  <c r="E83" i="32"/>
  <c r="D83" i="32"/>
  <c r="V82" i="32"/>
  <c r="U82" i="32"/>
  <c r="BW82" i="32" s="1"/>
  <c r="BW59" i="32" s="1"/>
  <c r="T82" i="32"/>
  <c r="R82" i="32"/>
  <c r="Q82" i="32"/>
  <c r="P82" i="32"/>
  <c r="O82" i="32"/>
  <c r="N82" i="32"/>
  <c r="H82" i="32"/>
  <c r="G82" i="32"/>
  <c r="F82" i="32"/>
  <c r="E82" i="32"/>
  <c r="D82" i="32"/>
  <c r="V81" i="32"/>
  <c r="U81" i="32"/>
  <c r="BW81" i="32" s="1"/>
  <c r="BW58" i="32" s="1"/>
  <c r="T81" i="32"/>
  <c r="R81" i="32"/>
  <c r="Q81" i="32"/>
  <c r="P81" i="32"/>
  <c r="O81" i="32"/>
  <c r="N81" i="32"/>
  <c r="H81" i="32"/>
  <c r="G81" i="32"/>
  <c r="F81" i="32"/>
  <c r="E81" i="32"/>
  <c r="D81" i="32"/>
  <c r="V80" i="32"/>
  <c r="U80" i="32"/>
  <c r="BW80" i="32" s="1"/>
  <c r="BW57" i="32" s="1"/>
  <c r="T80" i="32"/>
  <c r="R80" i="32"/>
  <c r="Q80" i="32"/>
  <c r="P80" i="32"/>
  <c r="O80" i="32"/>
  <c r="N80" i="32"/>
  <c r="H80" i="32"/>
  <c r="G80" i="32"/>
  <c r="F80" i="32"/>
  <c r="E80" i="32"/>
  <c r="D80" i="32"/>
  <c r="V79" i="32"/>
  <c r="U79" i="32"/>
  <c r="T79" i="32"/>
  <c r="R79" i="32"/>
  <c r="Q79" i="32"/>
  <c r="P79" i="32"/>
  <c r="O79" i="32"/>
  <c r="N79" i="32"/>
  <c r="H79" i="32"/>
  <c r="G79" i="32"/>
  <c r="F79" i="32"/>
  <c r="E79" i="32"/>
  <c r="D79" i="32"/>
  <c r="V78" i="32"/>
  <c r="U78" i="32"/>
  <c r="BW78" i="32" s="1"/>
  <c r="BW55" i="32" s="1"/>
  <c r="T78" i="32"/>
  <c r="R78" i="32"/>
  <c r="Q78" i="32"/>
  <c r="O78" i="32"/>
  <c r="N78" i="32"/>
  <c r="H78" i="32"/>
  <c r="G78" i="32"/>
  <c r="F78" i="32"/>
  <c r="E78" i="32"/>
  <c r="D78" i="32"/>
  <c r="V77" i="32"/>
  <c r="U77" i="32"/>
  <c r="BW77" i="32" s="1"/>
  <c r="BW54" i="32" s="1"/>
  <c r="T77" i="32"/>
  <c r="R77" i="32"/>
  <c r="Q77" i="32"/>
  <c r="P77" i="32"/>
  <c r="O77" i="32"/>
  <c r="N77" i="32"/>
  <c r="H77" i="32"/>
  <c r="G77" i="32"/>
  <c r="F77" i="32"/>
  <c r="E77" i="32"/>
  <c r="D77" i="32"/>
  <c r="BI73" i="32"/>
  <c r="BH73" i="32"/>
  <c r="BG73" i="32"/>
  <c r="BF73" i="32"/>
  <c r="BE73" i="32"/>
  <c r="BD73" i="32"/>
  <c r="BC73" i="32"/>
  <c r="AW73" i="32"/>
  <c r="AO73" i="32"/>
  <c r="AN73" i="32"/>
  <c r="AM73" i="32"/>
  <c r="AL73" i="32"/>
  <c r="AK73" i="32"/>
  <c r="AJ73" i="32"/>
  <c r="AI73" i="32"/>
  <c r="AC73" i="32"/>
  <c r="S73" i="32"/>
  <c r="S96" i="32" s="1"/>
  <c r="M73" i="32"/>
  <c r="M96" i="32" s="1"/>
  <c r="H73" i="32"/>
  <c r="H96" i="32" s="1"/>
  <c r="C73" i="32"/>
  <c r="C96" i="32" s="1"/>
  <c r="BI72" i="32"/>
  <c r="BH72" i="32"/>
  <c r="BG72" i="32"/>
  <c r="BF72" i="32"/>
  <c r="BE72" i="32"/>
  <c r="BD72" i="32"/>
  <c r="BC72" i="32"/>
  <c r="AW72" i="32"/>
  <c r="AO72" i="32"/>
  <c r="AN72" i="32"/>
  <c r="AM72" i="32"/>
  <c r="AL72" i="32"/>
  <c r="AK72" i="32"/>
  <c r="AJ72" i="32"/>
  <c r="AI72" i="32"/>
  <c r="AC72" i="32"/>
  <c r="S72" i="32"/>
  <c r="S95" i="32" s="1"/>
  <c r="M72" i="32"/>
  <c r="M95" i="32" s="1"/>
  <c r="H72" i="32"/>
  <c r="H95" i="32" s="1"/>
  <c r="C72" i="32"/>
  <c r="C95" i="32" s="1"/>
  <c r="BI71" i="32"/>
  <c r="BH71" i="32"/>
  <c r="BG71" i="32"/>
  <c r="BF71" i="32"/>
  <c r="BE71" i="32"/>
  <c r="BD71" i="32"/>
  <c r="BC71" i="32"/>
  <c r="AW71" i="32"/>
  <c r="AO71" i="32"/>
  <c r="AN71" i="32"/>
  <c r="AM71" i="32"/>
  <c r="AL71" i="32"/>
  <c r="AK71" i="32"/>
  <c r="AJ71" i="32"/>
  <c r="AI71" i="32"/>
  <c r="AC71" i="32"/>
  <c r="S71" i="32"/>
  <c r="S94" i="32" s="1"/>
  <c r="M71" i="32"/>
  <c r="M94" i="32" s="1"/>
  <c r="H71" i="32"/>
  <c r="H94" i="32" s="1"/>
  <c r="C71" i="32"/>
  <c r="C94" i="32" s="1"/>
  <c r="BI70" i="32"/>
  <c r="BH70" i="32"/>
  <c r="BG70" i="32"/>
  <c r="BF70" i="32"/>
  <c r="BE70" i="32"/>
  <c r="BD70" i="32"/>
  <c r="BC70" i="32"/>
  <c r="AW70" i="32"/>
  <c r="AO70" i="32"/>
  <c r="AN70" i="32"/>
  <c r="AM70" i="32"/>
  <c r="AL70" i="32"/>
  <c r="AK70" i="32"/>
  <c r="AJ70" i="32"/>
  <c r="AI70" i="32"/>
  <c r="AC70" i="32"/>
  <c r="S70" i="32"/>
  <c r="S93" i="32" s="1"/>
  <c r="M70" i="32"/>
  <c r="M93" i="32" s="1"/>
  <c r="H70" i="32"/>
  <c r="H93" i="32" s="1"/>
  <c r="C70" i="32"/>
  <c r="C93" i="32" s="1"/>
  <c r="BI69" i="32"/>
  <c r="BH69" i="32"/>
  <c r="BG69" i="32"/>
  <c r="BF69" i="32"/>
  <c r="BE69" i="32"/>
  <c r="BD69" i="32"/>
  <c r="BC69" i="32"/>
  <c r="AW69" i="32"/>
  <c r="AO69" i="32"/>
  <c r="AN69" i="32"/>
  <c r="AM69" i="32"/>
  <c r="AL69" i="32"/>
  <c r="AK69" i="32"/>
  <c r="AJ69" i="32"/>
  <c r="AI69" i="32"/>
  <c r="AC69" i="32"/>
  <c r="S69" i="32"/>
  <c r="S92" i="32" s="1"/>
  <c r="M69" i="32"/>
  <c r="M92" i="32" s="1"/>
  <c r="H69" i="32"/>
  <c r="H92" i="32" s="1"/>
  <c r="C69" i="32"/>
  <c r="C92" i="32" s="1"/>
  <c r="BI68" i="32"/>
  <c r="BH68" i="32"/>
  <c r="BG68" i="32"/>
  <c r="BF68" i="32"/>
  <c r="BE68" i="32"/>
  <c r="BD68" i="32"/>
  <c r="BC68" i="32"/>
  <c r="AW68" i="32"/>
  <c r="AO68" i="32"/>
  <c r="AN68" i="32"/>
  <c r="AM68" i="32"/>
  <c r="AL68" i="32"/>
  <c r="AK68" i="32"/>
  <c r="AJ68" i="32"/>
  <c r="AI68" i="32"/>
  <c r="AC68" i="32"/>
  <c r="S68" i="32"/>
  <c r="S91" i="32" s="1"/>
  <c r="M68" i="32"/>
  <c r="M91" i="32" s="1"/>
  <c r="H68" i="32"/>
  <c r="H91" i="32" s="1"/>
  <c r="C68" i="32"/>
  <c r="C91" i="32" s="1"/>
  <c r="BI67" i="32"/>
  <c r="BH67" i="32"/>
  <c r="BG67" i="32"/>
  <c r="BF67" i="32"/>
  <c r="BE67" i="32"/>
  <c r="BD67" i="32"/>
  <c r="BC67" i="32"/>
  <c r="AW67" i="32"/>
  <c r="AO67" i="32"/>
  <c r="AN67" i="32"/>
  <c r="AM67" i="32"/>
  <c r="AL67" i="32"/>
  <c r="AK67" i="32"/>
  <c r="AJ67" i="32"/>
  <c r="AI67" i="32"/>
  <c r="AC67" i="32"/>
  <c r="S67" i="32"/>
  <c r="S90" i="32" s="1"/>
  <c r="M67" i="32"/>
  <c r="M90" i="32" s="1"/>
  <c r="H67" i="32"/>
  <c r="H90" i="32" s="1"/>
  <c r="C67" i="32"/>
  <c r="C90" i="32" s="1"/>
  <c r="BI66" i="32"/>
  <c r="BH66" i="32"/>
  <c r="BG66" i="32"/>
  <c r="BF66" i="32"/>
  <c r="BE66" i="32"/>
  <c r="BD66" i="32"/>
  <c r="BC66" i="32"/>
  <c r="AW66" i="32"/>
  <c r="AO66" i="32"/>
  <c r="AN66" i="32"/>
  <c r="AM66" i="32"/>
  <c r="AL66" i="32"/>
  <c r="AK66" i="32"/>
  <c r="AJ66" i="32"/>
  <c r="AI66" i="32"/>
  <c r="AC66" i="32"/>
  <c r="S66" i="32"/>
  <c r="S89" i="32" s="1"/>
  <c r="M66" i="32"/>
  <c r="M89" i="32" s="1"/>
  <c r="H66" i="32"/>
  <c r="H89" i="32" s="1"/>
  <c r="C66" i="32"/>
  <c r="C89" i="32" s="1"/>
  <c r="BI65" i="32"/>
  <c r="BH65" i="32"/>
  <c r="BG65" i="32"/>
  <c r="BF65" i="32"/>
  <c r="BE65" i="32"/>
  <c r="BD65" i="32"/>
  <c r="BC65" i="32"/>
  <c r="AX65" i="32"/>
  <c r="AW65" i="32"/>
  <c r="AO65" i="32"/>
  <c r="AN65" i="32"/>
  <c r="AM65" i="32"/>
  <c r="AL65" i="32"/>
  <c r="AK65" i="32"/>
  <c r="AJ65" i="32"/>
  <c r="AI65" i="32"/>
  <c r="AD65" i="32"/>
  <c r="AC65" i="32"/>
  <c r="S65" i="32"/>
  <c r="S88" i="32" s="1"/>
  <c r="L65" i="32"/>
  <c r="L88" i="32" s="1"/>
  <c r="K65" i="32"/>
  <c r="K88" i="32" s="1"/>
  <c r="J65" i="32"/>
  <c r="J88" i="32" s="1"/>
  <c r="I65" i="32"/>
  <c r="I88" i="32" s="1"/>
  <c r="BI64" i="32"/>
  <c r="BH64" i="32"/>
  <c r="BG64" i="32"/>
  <c r="BF64" i="32"/>
  <c r="BE64" i="32"/>
  <c r="BD64" i="32"/>
  <c r="BC64" i="32"/>
  <c r="AX64" i="32"/>
  <c r="AW64" i="32"/>
  <c r="AO64" i="32"/>
  <c r="AN64" i="32"/>
  <c r="AM64" i="32"/>
  <c r="AL64" i="32"/>
  <c r="AK64" i="32"/>
  <c r="AJ64" i="32"/>
  <c r="AI64" i="32"/>
  <c r="AD64" i="32"/>
  <c r="AC64" i="32"/>
  <c r="S64" i="32"/>
  <c r="S87" i="32" s="1"/>
  <c r="L64" i="32"/>
  <c r="L87" i="32" s="1"/>
  <c r="K64" i="32"/>
  <c r="K87" i="32" s="1"/>
  <c r="J64" i="32"/>
  <c r="J87" i="32" s="1"/>
  <c r="I64" i="32"/>
  <c r="I87" i="32" s="1"/>
  <c r="BI63" i="32"/>
  <c r="BH63" i="32"/>
  <c r="BG63" i="32"/>
  <c r="BF63" i="32"/>
  <c r="BE63" i="32"/>
  <c r="BD63" i="32"/>
  <c r="BC63" i="32"/>
  <c r="AX63" i="32"/>
  <c r="AW63" i="32"/>
  <c r="AO63" i="32"/>
  <c r="AN63" i="32"/>
  <c r="AM63" i="32"/>
  <c r="AL63" i="32"/>
  <c r="AK63" i="32"/>
  <c r="AJ63" i="32"/>
  <c r="AI63" i="32"/>
  <c r="AD63" i="32"/>
  <c r="AC63" i="32"/>
  <c r="S63" i="32"/>
  <c r="S86" i="32" s="1"/>
  <c r="L63" i="32"/>
  <c r="L86" i="32" s="1"/>
  <c r="K63" i="32"/>
  <c r="K86" i="32" s="1"/>
  <c r="J63" i="32"/>
  <c r="J86" i="32" s="1"/>
  <c r="I63" i="32"/>
  <c r="I86" i="32" s="1"/>
  <c r="BI62" i="32"/>
  <c r="BH62" i="32"/>
  <c r="BG62" i="32"/>
  <c r="BF62" i="32"/>
  <c r="BE62" i="32"/>
  <c r="BD62" i="32"/>
  <c r="BC62" i="32"/>
  <c r="AX62" i="32"/>
  <c r="AW62" i="32"/>
  <c r="AO62" i="32"/>
  <c r="AN62" i="32"/>
  <c r="AM62" i="32"/>
  <c r="AL62" i="32"/>
  <c r="AK62" i="32"/>
  <c r="AJ62" i="32"/>
  <c r="AI62" i="32"/>
  <c r="AD62" i="32"/>
  <c r="AC62" i="32"/>
  <c r="S62" i="32"/>
  <c r="S85" i="32" s="1"/>
  <c r="L62" i="32"/>
  <c r="L85" i="32" s="1"/>
  <c r="K62" i="32"/>
  <c r="K85" i="32" s="1"/>
  <c r="J62" i="32"/>
  <c r="J85" i="32" s="1"/>
  <c r="I62" i="32"/>
  <c r="I85" i="32" s="1"/>
  <c r="BI61" i="32"/>
  <c r="BH61" i="32"/>
  <c r="BG61" i="32"/>
  <c r="BF61" i="32"/>
  <c r="BE61" i="32"/>
  <c r="BD61" i="32"/>
  <c r="BC61" i="32"/>
  <c r="AX61" i="32"/>
  <c r="AW61" i="32"/>
  <c r="AO61" i="32"/>
  <c r="AN61" i="32"/>
  <c r="AM61" i="32"/>
  <c r="AL61" i="32"/>
  <c r="AK61" i="32"/>
  <c r="AJ61" i="32"/>
  <c r="AI61" i="32"/>
  <c r="AD61" i="32"/>
  <c r="AC61" i="32"/>
  <c r="S61" i="32"/>
  <c r="S84" i="32" s="1"/>
  <c r="L61" i="32"/>
  <c r="L84" i="32" s="1"/>
  <c r="K61" i="32"/>
  <c r="K84" i="32" s="1"/>
  <c r="J61" i="32"/>
  <c r="J84" i="32" s="1"/>
  <c r="I61" i="32"/>
  <c r="I84" i="32" s="1"/>
  <c r="BI60" i="32"/>
  <c r="BH60" i="32"/>
  <c r="BG60" i="32"/>
  <c r="BF60" i="32"/>
  <c r="BE60" i="32"/>
  <c r="BD60" i="32"/>
  <c r="BC60" i="32"/>
  <c r="AX60" i="32"/>
  <c r="AW60" i="32"/>
  <c r="AO60" i="32"/>
  <c r="AN60" i="32"/>
  <c r="AM60" i="32"/>
  <c r="AL60" i="32"/>
  <c r="AK60" i="32"/>
  <c r="AJ60" i="32"/>
  <c r="AI60" i="32"/>
  <c r="AD60" i="32"/>
  <c r="AC60" i="32"/>
  <c r="S60" i="32"/>
  <c r="S83" i="32" s="1"/>
  <c r="L60" i="32"/>
  <c r="L83" i="32" s="1"/>
  <c r="K60" i="32"/>
  <c r="K83" i="32" s="1"/>
  <c r="J60" i="32"/>
  <c r="J83" i="32" s="1"/>
  <c r="I60" i="32"/>
  <c r="I83" i="32" s="1"/>
  <c r="BI59" i="32"/>
  <c r="BH59" i="32"/>
  <c r="BG59" i="32"/>
  <c r="BF59" i="32"/>
  <c r="BE59" i="32"/>
  <c r="BD59" i="32"/>
  <c r="BC59" i="32"/>
  <c r="AX59" i="32"/>
  <c r="AW59" i="32"/>
  <c r="AO59" i="32"/>
  <c r="AN59" i="32"/>
  <c r="AM59" i="32"/>
  <c r="AL59" i="32"/>
  <c r="AK59" i="32"/>
  <c r="AJ59" i="32"/>
  <c r="AI59" i="32"/>
  <c r="AD59" i="32"/>
  <c r="AC59" i="32"/>
  <c r="S59" i="32"/>
  <c r="S82" i="32" s="1"/>
  <c r="L59" i="32"/>
  <c r="L82" i="32" s="1"/>
  <c r="K59" i="32"/>
  <c r="K82" i="32" s="1"/>
  <c r="J59" i="32"/>
  <c r="J82" i="32" s="1"/>
  <c r="I59" i="32"/>
  <c r="I82" i="32" s="1"/>
  <c r="BI58" i="32"/>
  <c r="BH58" i="32"/>
  <c r="BG58" i="32"/>
  <c r="BF58" i="32"/>
  <c r="BE58" i="32"/>
  <c r="BD58" i="32"/>
  <c r="BC58" i="32"/>
  <c r="AX58" i="32"/>
  <c r="AW58" i="32"/>
  <c r="AO58" i="32"/>
  <c r="AN58" i="32"/>
  <c r="AM58" i="32"/>
  <c r="AL58" i="32"/>
  <c r="AK58" i="32"/>
  <c r="AJ58" i="32"/>
  <c r="AI58" i="32"/>
  <c r="AD58" i="32"/>
  <c r="AC58" i="32"/>
  <c r="S58" i="32"/>
  <c r="S81" i="32" s="1"/>
  <c r="L58" i="32"/>
  <c r="L81" i="32" s="1"/>
  <c r="K58" i="32"/>
  <c r="K81" i="32" s="1"/>
  <c r="J58" i="32"/>
  <c r="J81" i="32" s="1"/>
  <c r="I58" i="32"/>
  <c r="I81" i="32" s="1"/>
  <c r="BI57" i="32"/>
  <c r="BH57" i="32"/>
  <c r="BG57" i="32"/>
  <c r="BF57" i="32"/>
  <c r="BE57" i="32"/>
  <c r="BD57" i="32"/>
  <c r="BC57" i="32"/>
  <c r="AX57" i="32"/>
  <c r="AW57" i="32"/>
  <c r="AO57" i="32"/>
  <c r="AN57" i="32"/>
  <c r="AM57" i="32"/>
  <c r="AL57" i="32"/>
  <c r="AK57" i="32"/>
  <c r="AJ57" i="32"/>
  <c r="AI57" i="32"/>
  <c r="AD57" i="32"/>
  <c r="AC57" i="32"/>
  <c r="S57" i="32"/>
  <c r="S80" i="32" s="1"/>
  <c r="L57" i="32"/>
  <c r="L80" i="32" s="1"/>
  <c r="K57" i="32"/>
  <c r="K80" i="32" s="1"/>
  <c r="J57" i="32"/>
  <c r="J80" i="32" s="1"/>
  <c r="I57" i="32"/>
  <c r="I80" i="32" s="1"/>
  <c r="BI56" i="32"/>
  <c r="BH56" i="32"/>
  <c r="BG56" i="32"/>
  <c r="BF56" i="32"/>
  <c r="BE56" i="32"/>
  <c r="BD56" i="32"/>
  <c r="BC56" i="32"/>
  <c r="AX56" i="32"/>
  <c r="AW56" i="32"/>
  <c r="AO56" i="32"/>
  <c r="AN56" i="32"/>
  <c r="AM56" i="32"/>
  <c r="AL56" i="32"/>
  <c r="AK56" i="32"/>
  <c r="AJ56" i="32"/>
  <c r="AI56" i="32"/>
  <c r="AD56" i="32"/>
  <c r="AC56" i="32"/>
  <c r="S56" i="32"/>
  <c r="S79" i="32" s="1"/>
  <c r="L56" i="32"/>
  <c r="L79" i="32" s="1"/>
  <c r="K56" i="32"/>
  <c r="K79" i="32" s="1"/>
  <c r="J56" i="32"/>
  <c r="J79" i="32" s="1"/>
  <c r="I56" i="32"/>
  <c r="I79" i="32" s="1"/>
  <c r="BI55" i="32"/>
  <c r="BH55" i="32"/>
  <c r="BG55" i="32"/>
  <c r="BF55" i="32"/>
  <c r="BE55" i="32"/>
  <c r="BD55" i="32"/>
  <c r="BC55" i="32"/>
  <c r="AX55" i="32"/>
  <c r="AW55" i="32"/>
  <c r="AO55" i="32"/>
  <c r="AN55" i="32"/>
  <c r="AM55" i="32"/>
  <c r="AL55" i="32"/>
  <c r="AK55" i="32"/>
  <c r="AJ55" i="32"/>
  <c r="AI55" i="32"/>
  <c r="AD55" i="32"/>
  <c r="AC55" i="32"/>
  <c r="S55" i="32"/>
  <c r="S78" i="32" s="1"/>
  <c r="L55" i="32"/>
  <c r="L78" i="32" s="1"/>
  <c r="K55" i="32"/>
  <c r="K78" i="32" s="1"/>
  <c r="J55" i="32"/>
  <c r="J78" i="32" s="1"/>
  <c r="I55" i="32"/>
  <c r="I78" i="32" s="1"/>
  <c r="BI54" i="32"/>
  <c r="BH54" i="32"/>
  <c r="BG54" i="32"/>
  <c r="BF54" i="32"/>
  <c r="BE54" i="32"/>
  <c r="BD54" i="32"/>
  <c r="BC54" i="32"/>
  <c r="AX54" i="32"/>
  <c r="AW54" i="32"/>
  <c r="AO54" i="32"/>
  <c r="AN54" i="32"/>
  <c r="AM54" i="32"/>
  <c r="AL54" i="32"/>
  <c r="AK54" i="32"/>
  <c r="AJ54" i="32"/>
  <c r="AI54" i="32"/>
  <c r="AD54" i="32"/>
  <c r="AC54" i="32"/>
  <c r="S54" i="32"/>
  <c r="S77" i="32" s="1"/>
  <c r="L54" i="32"/>
  <c r="L77" i="32" s="1"/>
  <c r="K54" i="32"/>
  <c r="K77" i="32" s="1"/>
  <c r="J54" i="32"/>
  <c r="J77" i="32" s="1"/>
  <c r="I54" i="32"/>
  <c r="I77" i="32" s="1"/>
  <c r="J7" i="32"/>
  <c r="J8" i="32"/>
  <c r="J9" i="32"/>
  <c r="J10" i="32"/>
  <c r="J11" i="32"/>
  <c r="J12" i="32"/>
  <c r="J13" i="32"/>
  <c r="J14" i="32"/>
  <c r="J15" i="32"/>
  <c r="J16" i="32"/>
  <c r="J17" i="32"/>
  <c r="J6" i="32"/>
  <c r="I7" i="32"/>
  <c r="I8" i="32"/>
  <c r="I9" i="32"/>
  <c r="I10" i="32"/>
  <c r="I11" i="32"/>
  <c r="I12" i="32"/>
  <c r="I13" i="32"/>
  <c r="I14" i="32"/>
  <c r="I15" i="32"/>
  <c r="I16" i="32"/>
  <c r="I17" i="32"/>
  <c r="I6" i="32"/>
  <c r="M54" i="32" l="1"/>
  <c r="M56" i="32"/>
  <c r="M58" i="32"/>
  <c r="M60" i="32"/>
  <c r="M55" i="32"/>
  <c r="M57" i="32"/>
  <c r="M59" i="32"/>
  <c r="M61" i="32"/>
  <c r="M63" i="32"/>
  <c r="M62" i="32"/>
  <c r="M64" i="32"/>
  <c r="X66" i="32"/>
  <c r="X89" i="32" s="1"/>
  <c r="Z66" i="32"/>
  <c r="Z89" i="32" s="1"/>
  <c r="AB66" i="32"/>
  <c r="AB89" i="32" s="1"/>
  <c r="AD66" i="32"/>
  <c r="AF66" i="32"/>
  <c r="AF89" i="32" s="1"/>
  <c r="AR66" i="32"/>
  <c r="AR89" i="32" s="1"/>
  <c r="AT66" i="32"/>
  <c r="AT89" i="32" s="1"/>
  <c r="AV66" i="32"/>
  <c r="AV89" i="32" s="1"/>
  <c r="AX66" i="32"/>
  <c r="AZ66" i="32"/>
  <c r="AZ89" i="32" s="1"/>
  <c r="X67" i="32"/>
  <c r="X90" i="32" s="1"/>
  <c r="Z67" i="32"/>
  <c r="Z90" i="32" s="1"/>
  <c r="AB67" i="32"/>
  <c r="AB90" i="32" s="1"/>
  <c r="AD67" i="32"/>
  <c r="AF67" i="32"/>
  <c r="AF90" i="32" s="1"/>
  <c r="AR67" i="32"/>
  <c r="AR90" i="32" s="1"/>
  <c r="AT67" i="32"/>
  <c r="AT90" i="32" s="1"/>
  <c r="AV67" i="32"/>
  <c r="AV90" i="32" s="1"/>
  <c r="AX67" i="32"/>
  <c r="AZ67" i="32"/>
  <c r="AZ90" i="32" s="1"/>
  <c r="X68" i="32"/>
  <c r="X91" i="32" s="1"/>
  <c r="Z68" i="32"/>
  <c r="Z91" i="32" s="1"/>
  <c r="AB68" i="32"/>
  <c r="AB91" i="32" s="1"/>
  <c r="AD68" i="32"/>
  <c r="AF68" i="32"/>
  <c r="AF91" i="32" s="1"/>
  <c r="AR68" i="32"/>
  <c r="AR91" i="32" s="1"/>
  <c r="AT68" i="32"/>
  <c r="AT91" i="32" s="1"/>
  <c r="AV68" i="32"/>
  <c r="AV91" i="32" s="1"/>
  <c r="AX68" i="32"/>
  <c r="AZ68" i="32"/>
  <c r="AZ91" i="32" s="1"/>
  <c r="X69" i="32"/>
  <c r="X92" i="32" s="1"/>
  <c r="Z69" i="32"/>
  <c r="Z92" i="32" s="1"/>
  <c r="AB69" i="32"/>
  <c r="AB92" i="32" s="1"/>
  <c r="AD69" i="32"/>
  <c r="AF69" i="32"/>
  <c r="AF92" i="32" s="1"/>
  <c r="AR69" i="32"/>
  <c r="AR92" i="32" s="1"/>
  <c r="AT69" i="32"/>
  <c r="AT92" i="32" s="1"/>
  <c r="AV69" i="32"/>
  <c r="AV92" i="32" s="1"/>
  <c r="AX69" i="32"/>
  <c r="AZ69" i="32"/>
  <c r="AZ92" i="32" s="1"/>
  <c r="X70" i="32"/>
  <c r="X93" i="32" s="1"/>
  <c r="Z70" i="32"/>
  <c r="Z93" i="32" s="1"/>
  <c r="AB70" i="32"/>
  <c r="AB93" i="32" s="1"/>
  <c r="AD70" i="32"/>
  <c r="AF70" i="32"/>
  <c r="AF93" i="32" s="1"/>
  <c r="AR70" i="32"/>
  <c r="AR93" i="32" s="1"/>
  <c r="AT70" i="32"/>
  <c r="AT93" i="32" s="1"/>
  <c r="AV70" i="32"/>
  <c r="AV93" i="32" s="1"/>
  <c r="AX70" i="32"/>
  <c r="AZ70" i="32"/>
  <c r="AZ93" i="32" s="1"/>
  <c r="X71" i="32"/>
  <c r="X94" i="32" s="1"/>
  <c r="Z71" i="32"/>
  <c r="Z94" i="32" s="1"/>
  <c r="AB71" i="32"/>
  <c r="AB94" i="32" s="1"/>
  <c r="AD71" i="32"/>
  <c r="AF71" i="32"/>
  <c r="AF94" i="32" s="1"/>
  <c r="AR71" i="32"/>
  <c r="AR94" i="32" s="1"/>
  <c r="AT71" i="32"/>
  <c r="AT94" i="32" s="1"/>
  <c r="AV71" i="32"/>
  <c r="AV94" i="32" s="1"/>
  <c r="AX71" i="32"/>
  <c r="AZ71" i="32"/>
  <c r="AZ94" i="32" s="1"/>
  <c r="X72" i="32"/>
  <c r="X95" i="32" s="1"/>
  <c r="Z72" i="32"/>
  <c r="Z95" i="32" s="1"/>
  <c r="AB72" i="32"/>
  <c r="AB95" i="32" s="1"/>
  <c r="AD72" i="32"/>
  <c r="AF72" i="32"/>
  <c r="AF95" i="32" s="1"/>
  <c r="AR72" i="32"/>
  <c r="AR95" i="32" s="1"/>
  <c r="AT72" i="32"/>
  <c r="AT95" i="32" s="1"/>
  <c r="AV72" i="32"/>
  <c r="AV95" i="32" s="1"/>
  <c r="AX72" i="32"/>
  <c r="AZ72" i="32"/>
  <c r="AZ95" i="32" s="1"/>
  <c r="X73" i="32"/>
  <c r="X96" i="32" s="1"/>
  <c r="Z73" i="32"/>
  <c r="Z96" i="32" s="1"/>
  <c r="AB73" i="32"/>
  <c r="AB96" i="32" s="1"/>
  <c r="AD73" i="32"/>
  <c r="AF73" i="32"/>
  <c r="AF96" i="32" s="1"/>
  <c r="AR73" i="32"/>
  <c r="AR96" i="32" s="1"/>
  <c r="AT73" i="32"/>
  <c r="AT96" i="32" s="1"/>
  <c r="AV73" i="32"/>
  <c r="AV96" i="32" s="1"/>
  <c r="AX73" i="32"/>
  <c r="AZ73" i="32"/>
  <c r="AZ96" i="32" s="1"/>
  <c r="BP77" i="32"/>
  <c r="BP54" i="32" s="1"/>
  <c r="BW79" i="32"/>
  <c r="BW56" i="32" s="1"/>
  <c r="BP79" i="32"/>
  <c r="BP56" i="32" s="1"/>
  <c r="M65" i="32"/>
  <c r="BU89" i="32"/>
  <c r="BU66" i="32" s="1"/>
  <c r="BN89" i="32"/>
  <c r="BN66" i="32" s="1"/>
  <c r="BV89" i="32"/>
  <c r="BV66" i="32" s="1"/>
  <c r="BT89" i="32"/>
  <c r="BT66" i="32" s="1"/>
  <c r="BO89" i="32"/>
  <c r="BO66" i="32" s="1"/>
  <c r="BM89" i="32"/>
  <c r="BM66" i="32" s="1"/>
  <c r="BA89" i="32"/>
  <c r="BB89" i="32" s="1"/>
  <c r="BC89" i="32" s="1"/>
  <c r="AG89" i="32"/>
  <c r="AH89" i="32" s="1"/>
  <c r="AI89" i="32" s="1"/>
  <c r="W66" i="32"/>
  <c r="W89" i="32" s="1"/>
  <c r="Y66" i="32"/>
  <c r="Y89" i="32" s="1"/>
  <c r="AA66" i="32"/>
  <c r="AA89" i="32" s="1"/>
  <c r="AE66" i="32"/>
  <c r="AE89" i="32" s="1"/>
  <c r="AQ66" i="32"/>
  <c r="AQ89" i="32" s="1"/>
  <c r="AS66" i="32"/>
  <c r="AS89" i="32" s="1"/>
  <c r="AU66" i="32"/>
  <c r="AU89" i="32" s="1"/>
  <c r="AY66" i="32"/>
  <c r="AY89" i="32" s="1"/>
  <c r="BU90" i="32"/>
  <c r="BU67" i="32" s="1"/>
  <c r="BN90" i="32"/>
  <c r="BN67" i="32" s="1"/>
  <c r="BV90" i="32"/>
  <c r="BV67" i="32" s="1"/>
  <c r="BT90" i="32"/>
  <c r="BT67" i="32" s="1"/>
  <c r="BO90" i="32"/>
  <c r="BO67" i="32" s="1"/>
  <c r="BM90" i="32"/>
  <c r="BM67" i="32" s="1"/>
  <c r="BA90" i="32"/>
  <c r="BB90" i="32" s="1"/>
  <c r="BC90" i="32" s="1"/>
  <c r="AG90" i="32"/>
  <c r="AH90" i="32" s="1"/>
  <c r="AI90" i="32" s="1"/>
  <c r="W67" i="32"/>
  <c r="W90" i="32" s="1"/>
  <c r="Y67" i="32"/>
  <c r="Y90" i="32" s="1"/>
  <c r="AA67" i="32"/>
  <c r="AA90" i="32" s="1"/>
  <c r="AE67" i="32"/>
  <c r="AE90" i="32" s="1"/>
  <c r="AQ67" i="32"/>
  <c r="AQ90" i="32" s="1"/>
  <c r="AS67" i="32"/>
  <c r="AS90" i="32" s="1"/>
  <c r="AU67" i="32"/>
  <c r="AU90" i="32" s="1"/>
  <c r="AY67" i="32"/>
  <c r="AY90" i="32" s="1"/>
  <c r="BV91" i="32"/>
  <c r="BV68" i="32" s="1"/>
  <c r="BT91" i="32"/>
  <c r="BT68" i="32" s="1"/>
  <c r="BO91" i="32"/>
  <c r="BO68" i="32" s="1"/>
  <c r="BM91" i="32"/>
  <c r="BM68" i="32" s="1"/>
  <c r="BA91" i="32"/>
  <c r="BB91" i="32" s="1"/>
  <c r="BC91" i="32" s="1"/>
  <c r="AG91" i="32"/>
  <c r="AH91" i="32" s="1"/>
  <c r="AI91" i="32" s="1"/>
  <c r="BU91" i="32"/>
  <c r="BU68" i="32" s="1"/>
  <c r="BN91" i="32"/>
  <c r="BN68" i="32" s="1"/>
  <c r="W68" i="32"/>
  <c r="W91" i="32" s="1"/>
  <c r="Y68" i="32"/>
  <c r="Y91" i="32" s="1"/>
  <c r="AA68" i="32"/>
  <c r="AA91" i="32" s="1"/>
  <c r="AE68" i="32"/>
  <c r="AE91" i="32" s="1"/>
  <c r="AQ68" i="32"/>
  <c r="AQ91" i="32" s="1"/>
  <c r="AS68" i="32"/>
  <c r="AS91" i="32" s="1"/>
  <c r="AU68" i="32"/>
  <c r="AU91" i="32" s="1"/>
  <c r="AY68" i="32"/>
  <c r="AY91" i="32" s="1"/>
  <c r="BV92" i="32"/>
  <c r="BV69" i="32" s="1"/>
  <c r="BT92" i="32"/>
  <c r="BT69" i="32" s="1"/>
  <c r="BO92" i="32"/>
  <c r="BO69" i="32" s="1"/>
  <c r="BM92" i="32"/>
  <c r="BM69" i="32" s="1"/>
  <c r="BA92" i="32"/>
  <c r="BB92" i="32" s="1"/>
  <c r="BC92" i="32" s="1"/>
  <c r="AG92" i="32"/>
  <c r="AH92" i="32" s="1"/>
  <c r="AI92" i="32" s="1"/>
  <c r="BU92" i="32"/>
  <c r="BU69" i="32" s="1"/>
  <c r="BN92" i="32"/>
  <c r="BN69" i="32" s="1"/>
  <c r="W69" i="32"/>
  <c r="W92" i="32" s="1"/>
  <c r="Y69" i="32"/>
  <c r="Y92" i="32" s="1"/>
  <c r="AA69" i="32"/>
  <c r="AA92" i="32" s="1"/>
  <c r="AE69" i="32"/>
  <c r="AE92" i="32" s="1"/>
  <c r="AQ69" i="32"/>
  <c r="AQ92" i="32" s="1"/>
  <c r="AS69" i="32"/>
  <c r="AS92" i="32" s="1"/>
  <c r="AU69" i="32"/>
  <c r="AU92" i="32" s="1"/>
  <c r="AY69" i="32"/>
  <c r="AY92" i="32" s="1"/>
  <c r="BV93" i="32"/>
  <c r="BV70" i="32" s="1"/>
  <c r="BT93" i="32"/>
  <c r="BT70" i="32" s="1"/>
  <c r="BO93" i="32"/>
  <c r="BO70" i="32" s="1"/>
  <c r="BM93" i="32"/>
  <c r="BM70" i="32" s="1"/>
  <c r="BA93" i="32"/>
  <c r="BB93" i="32" s="1"/>
  <c r="BC93" i="32" s="1"/>
  <c r="AG93" i="32"/>
  <c r="AH93" i="32" s="1"/>
  <c r="AI93" i="32" s="1"/>
  <c r="BU93" i="32"/>
  <c r="BU70" i="32" s="1"/>
  <c r="BN93" i="32"/>
  <c r="BN70" i="32" s="1"/>
  <c r="W70" i="32"/>
  <c r="W93" i="32" s="1"/>
  <c r="Y70" i="32"/>
  <c r="Y93" i="32" s="1"/>
  <c r="AA70" i="32"/>
  <c r="AA93" i="32" s="1"/>
  <c r="AE70" i="32"/>
  <c r="AE93" i="32" s="1"/>
  <c r="AQ70" i="32"/>
  <c r="AQ93" i="32" s="1"/>
  <c r="AS70" i="32"/>
  <c r="AS93" i="32" s="1"/>
  <c r="AU70" i="32"/>
  <c r="AU93" i="32" s="1"/>
  <c r="AY70" i="32"/>
  <c r="AY93" i="32" s="1"/>
  <c r="BU94" i="32"/>
  <c r="BU71" i="32" s="1"/>
  <c r="BN94" i="32"/>
  <c r="BN71" i="32" s="1"/>
  <c r="BV94" i="32"/>
  <c r="BV71" i="32" s="1"/>
  <c r="BT94" i="32"/>
  <c r="BT71" i="32" s="1"/>
  <c r="BO94" i="32"/>
  <c r="BO71" i="32" s="1"/>
  <c r="BM94" i="32"/>
  <c r="BM71" i="32" s="1"/>
  <c r="BA94" i="32"/>
  <c r="BB94" i="32" s="1"/>
  <c r="BC94" i="32" s="1"/>
  <c r="AG94" i="32"/>
  <c r="AH94" i="32" s="1"/>
  <c r="AI94" i="32" s="1"/>
  <c r="W71" i="32"/>
  <c r="W94" i="32" s="1"/>
  <c r="Y71" i="32"/>
  <c r="Y94" i="32" s="1"/>
  <c r="AA71" i="32"/>
  <c r="AA94" i="32" s="1"/>
  <c r="AE71" i="32"/>
  <c r="AE94" i="32" s="1"/>
  <c r="AQ71" i="32"/>
  <c r="AQ94" i="32" s="1"/>
  <c r="AS71" i="32"/>
  <c r="AS94" i="32" s="1"/>
  <c r="AU71" i="32"/>
  <c r="AU94" i="32" s="1"/>
  <c r="AY71" i="32"/>
  <c r="AY94" i="32" s="1"/>
  <c r="BU95" i="32"/>
  <c r="BU72" i="32" s="1"/>
  <c r="BN95" i="32"/>
  <c r="BN72" i="32" s="1"/>
  <c r="BV95" i="32"/>
  <c r="BV72" i="32" s="1"/>
  <c r="BT95" i="32"/>
  <c r="BT72" i="32" s="1"/>
  <c r="BO95" i="32"/>
  <c r="BO72" i="32" s="1"/>
  <c r="BM95" i="32"/>
  <c r="BM72" i="32" s="1"/>
  <c r="BA95" i="32"/>
  <c r="BB95" i="32" s="1"/>
  <c r="BC95" i="32" s="1"/>
  <c r="AG95" i="32"/>
  <c r="AH95" i="32" s="1"/>
  <c r="AI95" i="32" s="1"/>
  <c r="W72" i="32"/>
  <c r="W95" i="32" s="1"/>
  <c r="Y72" i="32"/>
  <c r="Y95" i="32" s="1"/>
  <c r="AA72" i="32"/>
  <c r="AA95" i="32" s="1"/>
  <c r="AE72" i="32"/>
  <c r="AE95" i="32" s="1"/>
  <c r="AQ72" i="32"/>
  <c r="AQ95" i="32" s="1"/>
  <c r="AS72" i="32"/>
  <c r="AS95" i="32" s="1"/>
  <c r="AU72" i="32"/>
  <c r="AU95" i="32" s="1"/>
  <c r="AY72" i="32"/>
  <c r="AY95" i="32" s="1"/>
  <c r="BU96" i="32"/>
  <c r="BU73" i="32" s="1"/>
  <c r="BN96" i="32"/>
  <c r="BN73" i="32" s="1"/>
  <c r="BV96" i="32"/>
  <c r="BV73" i="32" s="1"/>
  <c r="BT96" i="32"/>
  <c r="BT73" i="32" s="1"/>
  <c r="BO96" i="32"/>
  <c r="BO73" i="32" s="1"/>
  <c r="BM96" i="32"/>
  <c r="BM73" i="32" s="1"/>
  <c r="BA96" i="32"/>
  <c r="BB96" i="32" s="1"/>
  <c r="BC96" i="32" s="1"/>
  <c r="AG96" i="32"/>
  <c r="AH96" i="32" s="1"/>
  <c r="AI96" i="32" s="1"/>
  <c r="W73" i="32"/>
  <c r="W96" i="32" s="1"/>
  <c r="Y73" i="32"/>
  <c r="Y96" i="32" s="1"/>
  <c r="AA73" i="32"/>
  <c r="AA96" i="32" s="1"/>
  <c r="AE73" i="32"/>
  <c r="AE96" i="32" s="1"/>
  <c r="AQ73" i="32"/>
  <c r="AQ96" i="32" s="1"/>
  <c r="AS73" i="32"/>
  <c r="AS96" i="32" s="1"/>
  <c r="AU73" i="32"/>
  <c r="AU96" i="32" s="1"/>
  <c r="AY73" i="32"/>
  <c r="AY96" i="32" s="1"/>
  <c r="BP78" i="32"/>
  <c r="BP55" i="32" s="1"/>
  <c r="BW85" i="32"/>
  <c r="BW62" i="32" s="1"/>
  <c r="BP85" i="32"/>
  <c r="BP62" i="32" s="1"/>
  <c r="BR89" i="32"/>
  <c r="BR66" i="32" s="1"/>
  <c r="BR90" i="32"/>
  <c r="BP80" i="32"/>
  <c r="BP57" i="32" s="1"/>
  <c r="BP81" i="32"/>
  <c r="BP58" i="32" s="1"/>
  <c r="BP82" i="32"/>
  <c r="BP59" i="32" s="1"/>
  <c r="BP83" i="32"/>
  <c r="BP60" i="32" s="1"/>
  <c r="BP84" i="32"/>
  <c r="BP61" i="32" s="1"/>
  <c r="BS89" i="32"/>
  <c r="BS66" i="32" s="1"/>
  <c r="BS90" i="32"/>
  <c r="BS67" i="32" s="1"/>
  <c r="BK89" i="32"/>
  <c r="BK66" i="32" s="1"/>
  <c r="BK90" i="32"/>
  <c r="BK67" i="32" s="1"/>
  <c r="BS91" i="32"/>
  <c r="BS68" i="32" s="1"/>
  <c r="BL91" i="32"/>
  <c r="BL68" i="32" s="1"/>
  <c r="BW91" i="32"/>
  <c r="BW68" i="32" s="1"/>
  <c r="BP91" i="32"/>
  <c r="BP68" i="32" s="1"/>
  <c r="BR92" i="32"/>
  <c r="BR69" i="32" s="1"/>
  <c r="BR93" i="32"/>
  <c r="BR70" i="32" s="1"/>
  <c r="BP86" i="32"/>
  <c r="BP63" i="32" s="1"/>
  <c r="BP87" i="32"/>
  <c r="BP64" i="32" s="1"/>
  <c r="BP88" i="32"/>
  <c r="BP65" i="32" s="1"/>
  <c r="BL89" i="32"/>
  <c r="BL66" i="32" s="1"/>
  <c r="BP89" i="32"/>
  <c r="BP66" i="32" s="1"/>
  <c r="BL90" i="32"/>
  <c r="BL67" i="32" s="1"/>
  <c r="BP90" i="32"/>
  <c r="BP67" i="32" s="1"/>
  <c r="BR91" i="32"/>
  <c r="BK91" i="32"/>
  <c r="BS92" i="32"/>
  <c r="BS69" i="32" s="1"/>
  <c r="BS93" i="32"/>
  <c r="BS70" i="32" s="1"/>
  <c r="BL92" i="32"/>
  <c r="BL69" i="32" s="1"/>
  <c r="BP92" i="32"/>
  <c r="BP69" i="32" s="1"/>
  <c r="BL93" i="32"/>
  <c r="BL70" i="32" s="1"/>
  <c r="BP93" i="32"/>
  <c r="BP70" i="32" s="1"/>
  <c r="BR94" i="32"/>
  <c r="BR71" i="32" s="1"/>
  <c r="BK94" i="32"/>
  <c r="BK71" i="32" s="1"/>
  <c r="BR95" i="32"/>
  <c r="BR72" i="32" s="1"/>
  <c r="BR96" i="32"/>
  <c r="BR73" i="32" s="1"/>
  <c r="BK92" i="32"/>
  <c r="BK69" i="32" s="1"/>
  <c r="BK93" i="32"/>
  <c r="BS94" i="32"/>
  <c r="BS71" i="32" s="1"/>
  <c r="BL94" i="32"/>
  <c r="BL71" i="32" s="1"/>
  <c r="BS95" i="32"/>
  <c r="BS72" i="32" s="1"/>
  <c r="BS96" i="32"/>
  <c r="BS73" i="32" s="1"/>
  <c r="BK95" i="32"/>
  <c r="BK72" i="32" s="1"/>
  <c r="BK96" i="32"/>
  <c r="BK73" i="32" s="1"/>
  <c r="BP94" i="32"/>
  <c r="BP71" i="32" s="1"/>
  <c r="BL95" i="32"/>
  <c r="BL72" i="32" s="1"/>
  <c r="BP95" i="32"/>
  <c r="BP72" i="32" s="1"/>
  <c r="BL96" i="32"/>
  <c r="BL73" i="32" s="1"/>
  <c r="BP96" i="32"/>
  <c r="BP73" i="32" s="1"/>
  <c r="BK70" i="32" l="1"/>
  <c r="BQ70" i="32" s="1"/>
  <c r="BK68" i="32"/>
  <c r="BQ68" i="32" s="1"/>
  <c r="BR67" i="32"/>
  <c r="BX67" i="32" s="1"/>
  <c r="BR68" i="32"/>
  <c r="BX68" i="32" s="1"/>
  <c r="BQ73" i="32"/>
  <c r="BX73" i="32"/>
  <c r="BQ71" i="32"/>
  <c r="BX70" i="32"/>
  <c r="BQ67" i="32"/>
  <c r="BJ96" i="32"/>
  <c r="BJ73" i="32" s="1"/>
  <c r="BJ95" i="32"/>
  <c r="BJ72" i="32" s="1"/>
  <c r="BJ94" i="32"/>
  <c r="BJ71" i="32" s="1"/>
  <c r="BJ93" i="32"/>
  <c r="BJ70" i="32" s="1"/>
  <c r="BJ92" i="32"/>
  <c r="BJ69" i="32" s="1"/>
  <c r="BJ91" i="32"/>
  <c r="BJ68" i="32" s="1"/>
  <c r="BJ90" i="32"/>
  <c r="BJ67" i="32" s="1"/>
  <c r="BJ89" i="32"/>
  <c r="BJ66" i="32" s="1"/>
  <c r="M88" i="32"/>
  <c r="C65" i="32"/>
  <c r="M87" i="32"/>
  <c r="C64" i="32"/>
  <c r="M82" i="32"/>
  <c r="C59" i="32"/>
  <c r="M78" i="32"/>
  <c r="C55" i="32"/>
  <c r="M81" i="32"/>
  <c r="C58" i="32"/>
  <c r="M77" i="32"/>
  <c r="C54" i="32"/>
  <c r="BQ72" i="32"/>
  <c r="BQ69" i="32"/>
  <c r="BX72" i="32"/>
  <c r="BX71" i="32"/>
  <c r="BX69" i="32"/>
  <c r="BQ66" i="32"/>
  <c r="BX66" i="32"/>
  <c r="AP96" i="32"/>
  <c r="AP73" i="32" s="1"/>
  <c r="AP95" i="32"/>
  <c r="AP72" i="32" s="1"/>
  <c r="AP94" i="32"/>
  <c r="AP71" i="32" s="1"/>
  <c r="AP93" i="32"/>
  <c r="AP70" i="32" s="1"/>
  <c r="AP92" i="32"/>
  <c r="AP69" i="32" s="1"/>
  <c r="AP91" i="32"/>
  <c r="AP68" i="32" s="1"/>
  <c r="AP90" i="32"/>
  <c r="AP67" i="32" s="1"/>
  <c r="AP89" i="32"/>
  <c r="AP66" i="32" s="1"/>
  <c r="M85" i="32"/>
  <c r="C62" i="32"/>
  <c r="M86" i="32"/>
  <c r="C63" i="32"/>
  <c r="M84" i="32"/>
  <c r="C61" i="32"/>
  <c r="M80" i="32"/>
  <c r="C57" i="32"/>
  <c r="M83" i="32"/>
  <c r="C60" i="32"/>
  <c r="M79" i="32"/>
  <c r="C56" i="32"/>
  <c r="C79" i="32" l="1"/>
  <c r="AZ56" i="32"/>
  <c r="AZ79" i="32" s="1"/>
  <c r="AV56" i="32"/>
  <c r="AV79" i="32" s="1"/>
  <c r="AT56" i="32"/>
  <c r="AT79" i="32" s="1"/>
  <c r="AR56" i="32"/>
  <c r="AR79" i="32" s="1"/>
  <c r="AF56" i="32"/>
  <c r="AF79" i="32" s="1"/>
  <c r="AB56" i="32"/>
  <c r="AB79" i="32" s="1"/>
  <c r="Z56" i="32"/>
  <c r="Z79" i="32" s="1"/>
  <c r="X56" i="32"/>
  <c r="X79" i="32" s="1"/>
  <c r="AY56" i="32"/>
  <c r="AY79" i="32" s="1"/>
  <c r="AU56" i="32"/>
  <c r="AU79" i="32" s="1"/>
  <c r="AS56" i="32"/>
  <c r="AS79" i="32" s="1"/>
  <c r="AQ56" i="32"/>
  <c r="AQ79" i="32" s="1"/>
  <c r="AE56" i="32"/>
  <c r="AE79" i="32" s="1"/>
  <c r="AA56" i="32"/>
  <c r="AA79" i="32" s="1"/>
  <c r="Y56" i="32"/>
  <c r="Y79" i="32" s="1"/>
  <c r="W56" i="32"/>
  <c r="W79" i="32" s="1"/>
  <c r="C83" i="32"/>
  <c r="AY60" i="32"/>
  <c r="AY83" i="32" s="1"/>
  <c r="AU60" i="32"/>
  <c r="AU83" i="32" s="1"/>
  <c r="AS60" i="32"/>
  <c r="AS83" i="32" s="1"/>
  <c r="AQ60" i="32"/>
  <c r="AQ83" i="32" s="1"/>
  <c r="AE60" i="32"/>
  <c r="AE83" i="32" s="1"/>
  <c r="AV60" i="32"/>
  <c r="AV83" i="32" s="1"/>
  <c r="AR60" i="32"/>
  <c r="AR83" i="32" s="1"/>
  <c r="AB60" i="32"/>
  <c r="AB83" i="32" s="1"/>
  <c r="Z60" i="32"/>
  <c r="Z83" i="32" s="1"/>
  <c r="X60" i="32"/>
  <c r="X83" i="32" s="1"/>
  <c r="AZ60" i="32"/>
  <c r="AZ83" i="32" s="1"/>
  <c r="AT60" i="32"/>
  <c r="AT83" i="32" s="1"/>
  <c r="AF60" i="32"/>
  <c r="AF83" i="32" s="1"/>
  <c r="AA60" i="32"/>
  <c r="AA83" i="32" s="1"/>
  <c r="Y60" i="32"/>
  <c r="Y83" i="32" s="1"/>
  <c r="W60" i="32"/>
  <c r="W83" i="32" s="1"/>
  <c r="C80" i="32"/>
  <c r="AY57" i="32"/>
  <c r="AY80" i="32" s="1"/>
  <c r="AU57" i="32"/>
  <c r="AU80" i="32" s="1"/>
  <c r="AS57" i="32"/>
  <c r="AS80" i="32" s="1"/>
  <c r="AQ57" i="32"/>
  <c r="AQ80" i="32" s="1"/>
  <c r="AE57" i="32"/>
  <c r="AE80" i="32" s="1"/>
  <c r="AA57" i="32"/>
  <c r="AA80" i="32" s="1"/>
  <c r="Y57" i="32"/>
  <c r="Y80" i="32" s="1"/>
  <c r="W57" i="32"/>
  <c r="W80" i="32" s="1"/>
  <c r="AZ57" i="32"/>
  <c r="AZ80" i="32" s="1"/>
  <c r="AV57" i="32"/>
  <c r="AV80" i="32" s="1"/>
  <c r="AT57" i="32"/>
  <c r="AT80" i="32" s="1"/>
  <c r="AR57" i="32"/>
  <c r="AR80" i="32" s="1"/>
  <c r="AF57" i="32"/>
  <c r="AF80" i="32" s="1"/>
  <c r="AB57" i="32"/>
  <c r="AB80" i="32" s="1"/>
  <c r="Z57" i="32"/>
  <c r="Z80" i="32" s="1"/>
  <c r="X57" i="32"/>
  <c r="X80" i="32" s="1"/>
  <c r="C84" i="32"/>
  <c r="AZ61" i="32"/>
  <c r="AZ84" i="32" s="1"/>
  <c r="AV61" i="32"/>
  <c r="AV84" i="32" s="1"/>
  <c r="AT61" i="32"/>
  <c r="AT84" i="32" s="1"/>
  <c r="AR61" i="32"/>
  <c r="AR84" i="32" s="1"/>
  <c r="AF61" i="32"/>
  <c r="AF84" i="32" s="1"/>
  <c r="AB61" i="32"/>
  <c r="AB84" i="32" s="1"/>
  <c r="Z61" i="32"/>
  <c r="Z84" i="32" s="1"/>
  <c r="X61" i="32"/>
  <c r="X84" i="32" s="1"/>
  <c r="AY61" i="32"/>
  <c r="AY84" i="32" s="1"/>
  <c r="AS61" i="32"/>
  <c r="AS84" i="32" s="1"/>
  <c r="AA61" i="32"/>
  <c r="AA84" i="32" s="1"/>
  <c r="W61" i="32"/>
  <c r="W84" i="32" s="1"/>
  <c r="AU61" i="32"/>
  <c r="AU84" i="32" s="1"/>
  <c r="AQ61" i="32"/>
  <c r="AQ84" i="32" s="1"/>
  <c r="AE61" i="32"/>
  <c r="AE84" i="32" s="1"/>
  <c r="Y61" i="32"/>
  <c r="Y84" i="32" s="1"/>
  <c r="C86" i="32"/>
  <c r="AZ63" i="32"/>
  <c r="AZ86" i="32" s="1"/>
  <c r="AV63" i="32"/>
  <c r="AV86" i="32" s="1"/>
  <c r="AT63" i="32"/>
  <c r="AT86" i="32" s="1"/>
  <c r="AR63" i="32"/>
  <c r="AR86" i="32" s="1"/>
  <c r="AF63" i="32"/>
  <c r="AF86" i="32" s="1"/>
  <c r="AB63" i="32"/>
  <c r="AB86" i="32" s="1"/>
  <c r="Z63" i="32"/>
  <c r="Z86" i="32" s="1"/>
  <c r="X63" i="32"/>
  <c r="X86" i="32" s="1"/>
  <c r="AY63" i="32"/>
  <c r="AY86" i="32" s="1"/>
  <c r="AS63" i="32"/>
  <c r="AS86" i="32" s="1"/>
  <c r="AA63" i="32"/>
  <c r="AA86" i="32" s="1"/>
  <c r="W63" i="32"/>
  <c r="W86" i="32" s="1"/>
  <c r="AU63" i="32"/>
  <c r="AU86" i="32" s="1"/>
  <c r="AQ63" i="32"/>
  <c r="AQ86" i="32" s="1"/>
  <c r="AE63" i="32"/>
  <c r="AE86" i="32" s="1"/>
  <c r="Y63" i="32"/>
  <c r="Y86" i="32" s="1"/>
  <c r="C85" i="32"/>
  <c r="AY62" i="32"/>
  <c r="AY85" i="32" s="1"/>
  <c r="AU62" i="32"/>
  <c r="AU85" i="32" s="1"/>
  <c r="AS62" i="32"/>
  <c r="AS85" i="32" s="1"/>
  <c r="AQ62" i="32"/>
  <c r="AQ85" i="32" s="1"/>
  <c r="AE62" i="32"/>
  <c r="AE85" i="32" s="1"/>
  <c r="AA62" i="32"/>
  <c r="AA85" i="32" s="1"/>
  <c r="Y62" i="32"/>
  <c r="Y85" i="32" s="1"/>
  <c r="W62" i="32"/>
  <c r="W85" i="32" s="1"/>
  <c r="AZ62" i="32"/>
  <c r="AZ85" i="32" s="1"/>
  <c r="AT62" i="32"/>
  <c r="AT85" i="32" s="1"/>
  <c r="AF62" i="32"/>
  <c r="AF85" i="32" s="1"/>
  <c r="Z62" i="32"/>
  <c r="Z85" i="32" s="1"/>
  <c r="AV62" i="32"/>
  <c r="AV85" i="32" s="1"/>
  <c r="AR62" i="32"/>
  <c r="AR85" i="32" s="1"/>
  <c r="AB62" i="32"/>
  <c r="AB85" i="32" s="1"/>
  <c r="X62" i="32"/>
  <c r="X85" i="32" s="1"/>
  <c r="C77" i="32"/>
  <c r="AZ54" i="32"/>
  <c r="AZ77" i="32" s="1"/>
  <c r="AB54" i="32"/>
  <c r="AB77" i="32" s="1"/>
  <c r="Z54" i="32"/>
  <c r="Z77" i="32" s="1"/>
  <c r="X54" i="32"/>
  <c r="X77" i="32" s="1"/>
  <c r="AY54" i="32"/>
  <c r="AY77" i="32" s="1"/>
  <c r="AU54" i="32"/>
  <c r="AU77" i="32" s="1"/>
  <c r="AS54" i="32"/>
  <c r="AS77" i="32" s="1"/>
  <c r="AQ54" i="32"/>
  <c r="AQ77" i="32" s="1"/>
  <c r="AE54" i="32"/>
  <c r="AE77" i="32" s="1"/>
  <c r="AA54" i="32"/>
  <c r="AA77" i="32" s="1"/>
  <c r="Y54" i="32"/>
  <c r="Y77" i="32" s="1"/>
  <c r="W54" i="32"/>
  <c r="W77" i="32" s="1"/>
  <c r="AV54" i="32"/>
  <c r="AV77" i="32" s="1"/>
  <c r="AT54" i="32"/>
  <c r="AT77" i="32" s="1"/>
  <c r="AR54" i="32"/>
  <c r="AR77" i="32" s="1"/>
  <c r="AF54" i="32"/>
  <c r="AF77" i="32" s="1"/>
  <c r="C81" i="32"/>
  <c r="AZ58" i="32"/>
  <c r="AZ81" i="32" s="1"/>
  <c r="AV58" i="32"/>
  <c r="AV81" i="32" s="1"/>
  <c r="AT58" i="32"/>
  <c r="AT81" i="32" s="1"/>
  <c r="AR58" i="32"/>
  <c r="AR81" i="32" s="1"/>
  <c r="AF58" i="32"/>
  <c r="AF81" i="32" s="1"/>
  <c r="AB58" i="32"/>
  <c r="AB81" i="32" s="1"/>
  <c r="Z58" i="32"/>
  <c r="Z81" i="32" s="1"/>
  <c r="X58" i="32"/>
  <c r="X81" i="32" s="1"/>
  <c r="AY58" i="32"/>
  <c r="AY81" i="32" s="1"/>
  <c r="AU58" i="32"/>
  <c r="AU81" i="32" s="1"/>
  <c r="AS58" i="32"/>
  <c r="AS81" i="32" s="1"/>
  <c r="AQ58" i="32"/>
  <c r="AQ81" i="32" s="1"/>
  <c r="AE58" i="32"/>
  <c r="AE81" i="32" s="1"/>
  <c r="AA58" i="32"/>
  <c r="AA81" i="32" s="1"/>
  <c r="Y58" i="32"/>
  <c r="Y81" i="32" s="1"/>
  <c r="W58" i="32"/>
  <c r="W81" i="32" s="1"/>
  <c r="C78" i="32"/>
  <c r="AY55" i="32"/>
  <c r="AY78" i="32" s="1"/>
  <c r="AU55" i="32"/>
  <c r="AU78" i="32" s="1"/>
  <c r="AS55" i="32"/>
  <c r="AS78" i="32" s="1"/>
  <c r="AQ55" i="32"/>
  <c r="AQ78" i="32" s="1"/>
  <c r="AE55" i="32"/>
  <c r="AE78" i="32" s="1"/>
  <c r="AA55" i="32"/>
  <c r="AA78" i="32" s="1"/>
  <c r="Y55" i="32"/>
  <c r="Y78" i="32" s="1"/>
  <c r="W55" i="32"/>
  <c r="W78" i="32" s="1"/>
  <c r="AZ55" i="32"/>
  <c r="AZ78" i="32" s="1"/>
  <c r="AV55" i="32"/>
  <c r="AV78" i="32" s="1"/>
  <c r="AT55" i="32"/>
  <c r="AT78" i="32" s="1"/>
  <c r="AR55" i="32"/>
  <c r="AR78" i="32" s="1"/>
  <c r="AF55" i="32"/>
  <c r="AF78" i="32" s="1"/>
  <c r="AB55" i="32"/>
  <c r="AB78" i="32" s="1"/>
  <c r="Z55" i="32"/>
  <c r="Z78" i="32" s="1"/>
  <c r="X55" i="32"/>
  <c r="X78" i="32" s="1"/>
  <c r="C82" i="32"/>
  <c r="AY59" i="32"/>
  <c r="AY82" i="32" s="1"/>
  <c r="AU59" i="32"/>
  <c r="AU82" i="32" s="1"/>
  <c r="AS59" i="32"/>
  <c r="AS82" i="32" s="1"/>
  <c r="AQ59" i="32"/>
  <c r="AQ82" i="32" s="1"/>
  <c r="AE59" i="32"/>
  <c r="AE82" i="32" s="1"/>
  <c r="AA59" i="32"/>
  <c r="AA82" i="32" s="1"/>
  <c r="Y59" i="32"/>
  <c r="Y82" i="32" s="1"/>
  <c r="W59" i="32"/>
  <c r="W82" i="32" s="1"/>
  <c r="AZ59" i="32"/>
  <c r="AZ82" i="32" s="1"/>
  <c r="AV59" i="32"/>
  <c r="AV82" i="32" s="1"/>
  <c r="AT59" i="32"/>
  <c r="AT82" i="32" s="1"/>
  <c r="AR59" i="32"/>
  <c r="AR82" i="32" s="1"/>
  <c r="AF59" i="32"/>
  <c r="AF82" i="32" s="1"/>
  <c r="AB59" i="32"/>
  <c r="AB82" i="32" s="1"/>
  <c r="Z59" i="32"/>
  <c r="Z82" i="32" s="1"/>
  <c r="X59" i="32"/>
  <c r="X82" i="32" s="1"/>
  <c r="C87" i="32"/>
  <c r="AZ64" i="32"/>
  <c r="AZ87" i="32" s="1"/>
  <c r="AV64" i="32"/>
  <c r="AV87" i="32" s="1"/>
  <c r="AT64" i="32"/>
  <c r="AT87" i="32" s="1"/>
  <c r="AR64" i="32"/>
  <c r="AR87" i="32" s="1"/>
  <c r="AF64" i="32"/>
  <c r="AF87" i="32" s="1"/>
  <c r="AB64" i="32"/>
  <c r="AB87" i="32" s="1"/>
  <c r="Z64" i="32"/>
  <c r="Z87" i="32" s="1"/>
  <c r="X64" i="32"/>
  <c r="X87" i="32" s="1"/>
  <c r="AY64" i="32"/>
  <c r="AY87" i="32" s="1"/>
  <c r="AU64" i="32"/>
  <c r="AU87" i="32" s="1"/>
  <c r="AS64" i="32"/>
  <c r="AS87" i="32" s="1"/>
  <c r="AQ64" i="32"/>
  <c r="AQ87" i="32" s="1"/>
  <c r="AE64" i="32"/>
  <c r="AE87" i="32" s="1"/>
  <c r="AA64" i="32"/>
  <c r="AA87" i="32" s="1"/>
  <c r="Y64" i="32"/>
  <c r="Y87" i="32" s="1"/>
  <c r="W64" i="32"/>
  <c r="W87" i="32" s="1"/>
  <c r="C88" i="32"/>
  <c r="AY65" i="32"/>
  <c r="AY88" i="32" s="1"/>
  <c r="AU65" i="32"/>
  <c r="AU88" i="32" s="1"/>
  <c r="AS65" i="32"/>
  <c r="AS88" i="32" s="1"/>
  <c r="AQ65" i="32"/>
  <c r="AQ88" i="32" s="1"/>
  <c r="AE65" i="32"/>
  <c r="AE88" i="32" s="1"/>
  <c r="AA65" i="32"/>
  <c r="AA88" i="32" s="1"/>
  <c r="Y65" i="32"/>
  <c r="Y88" i="32" s="1"/>
  <c r="W65" i="32"/>
  <c r="W88" i="32" s="1"/>
  <c r="AZ65" i="32"/>
  <c r="AZ88" i="32" s="1"/>
  <c r="AV65" i="32"/>
  <c r="AV88" i="32" s="1"/>
  <c r="AT65" i="32"/>
  <c r="AT88" i="32" s="1"/>
  <c r="AR65" i="32"/>
  <c r="AR88" i="32" s="1"/>
  <c r="AF65" i="32"/>
  <c r="AF88" i="32" s="1"/>
  <c r="AB65" i="32"/>
  <c r="AB88" i="32" s="1"/>
  <c r="Z65" i="32"/>
  <c r="Z88" i="32" s="1"/>
  <c r="X65" i="32"/>
  <c r="X88" i="32" s="1"/>
  <c r="BU88" i="32" l="1"/>
  <c r="BU65" i="32" s="1"/>
  <c r="BN88" i="32"/>
  <c r="BN65" i="32" s="1"/>
  <c r="BV88" i="32"/>
  <c r="BV65" i="32" s="1"/>
  <c r="BT88" i="32"/>
  <c r="BT65" i="32" s="1"/>
  <c r="BO88" i="32"/>
  <c r="BO65" i="32" s="1"/>
  <c r="BM88" i="32"/>
  <c r="BM65" i="32" s="1"/>
  <c r="BA88" i="32"/>
  <c r="BB88" i="32" s="1"/>
  <c r="AG88" i="32"/>
  <c r="AH88" i="32" s="1"/>
  <c r="BS88" i="32"/>
  <c r="BS65" i="32" s="1"/>
  <c r="BL88" i="32"/>
  <c r="BL65" i="32" s="1"/>
  <c r="BR88" i="32"/>
  <c r="BK88" i="32"/>
  <c r="BU82" i="32"/>
  <c r="BU59" i="32" s="1"/>
  <c r="BN82" i="32"/>
  <c r="BN59" i="32" s="1"/>
  <c r="BV82" i="32"/>
  <c r="BV59" i="32" s="1"/>
  <c r="BT82" i="32"/>
  <c r="BT59" i="32" s="1"/>
  <c r="BO82" i="32"/>
  <c r="BO59" i="32" s="1"/>
  <c r="BM82" i="32"/>
  <c r="BM59" i="32" s="1"/>
  <c r="BA82" i="32"/>
  <c r="BB82" i="32" s="1"/>
  <c r="AG82" i="32"/>
  <c r="AH82" i="32" s="1"/>
  <c r="BK82" i="32"/>
  <c r="BK59" i="32" s="1"/>
  <c r="BL82" i="32"/>
  <c r="BL59" i="32" s="1"/>
  <c r="BR82" i="32"/>
  <c r="BR59" i="32" s="1"/>
  <c r="BS82" i="32"/>
  <c r="BS59" i="32" s="1"/>
  <c r="BU81" i="32"/>
  <c r="BU58" i="32" s="1"/>
  <c r="BN81" i="32"/>
  <c r="BN58" i="32" s="1"/>
  <c r="BV81" i="32"/>
  <c r="BV58" i="32" s="1"/>
  <c r="BT81" i="32"/>
  <c r="BT58" i="32" s="1"/>
  <c r="BO81" i="32"/>
  <c r="BO58" i="32" s="1"/>
  <c r="BM81" i="32"/>
  <c r="BM58" i="32" s="1"/>
  <c r="BA81" i="32"/>
  <c r="BB81" i="32" s="1"/>
  <c r="AG81" i="32"/>
  <c r="AH81" i="32" s="1"/>
  <c r="BS81" i="32"/>
  <c r="BS58" i="32" s="1"/>
  <c r="BR81" i="32"/>
  <c r="BL81" i="32"/>
  <c r="BL58" i="32" s="1"/>
  <c r="BK81" i="32"/>
  <c r="BU85" i="32"/>
  <c r="BU62" i="32" s="1"/>
  <c r="BN85" i="32"/>
  <c r="BN62" i="32" s="1"/>
  <c r="BV85" i="32"/>
  <c r="BV62" i="32" s="1"/>
  <c r="BT85" i="32"/>
  <c r="BT62" i="32" s="1"/>
  <c r="BO85" i="32"/>
  <c r="BO62" i="32" s="1"/>
  <c r="BM85" i="32"/>
  <c r="BM62" i="32" s="1"/>
  <c r="BA85" i="32"/>
  <c r="BB85" i="32" s="1"/>
  <c r="AG85" i="32"/>
  <c r="AH85" i="32" s="1"/>
  <c r="BL85" i="32"/>
  <c r="BL62" i="32" s="1"/>
  <c r="BR85" i="32"/>
  <c r="BS85" i="32"/>
  <c r="BS62" i="32" s="1"/>
  <c r="BK85" i="32"/>
  <c r="BU84" i="32"/>
  <c r="BU61" i="32" s="1"/>
  <c r="BN84" i="32"/>
  <c r="BN61" i="32" s="1"/>
  <c r="BV84" i="32"/>
  <c r="BV61" i="32" s="1"/>
  <c r="BT84" i="32"/>
  <c r="BT61" i="32" s="1"/>
  <c r="BO84" i="32"/>
  <c r="BO61" i="32" s="1"/>
  <c r="BM84" i="32"/>
  <c r="BM61" i="32" s="1"/>
  <c r="BA84" i="32"/>
  <c r="BB84" i="32" s="1"/>
  <c r="AG84" i="32"/>
  <c r="AH84" i="32" s="1"/>
  <c r="BK84" i="32"/>
  <c r="BK61" i="32" s="1"/>
  <c r="BL84" i="32"/>
  <c r="BL61" i="32" s="1"/>
  <c r="BR84" i="32"/>
  <c r="BR61" i="32" s="1"/>
  <c r="BS84" i="32"/>
  <c r="BS61" i="32" s="1"/>
  <c r="BU83" i="32"/>
  <c r="BU60" i="32" s="1"/>
  <c r="BN83" i="32"/>
  <c r="BN60" i="32" s="1"/>
  <c r="BV83" i="32"/>
  <c r="BV60" i="32" s="1"/>
  <c r="BT83" i="32"/>
  <c r="BT60" i="32" s="1"/>
  <c r="BO83" i="32"/>
  <c r="BO60" i="32" s="1"/>
  <c r="BM83" i="32"/>
  <c r="BM60" i="32" s="1"/>
  <c r="BA83" i="32"/>
  <c r="BB83" i="32" s="1"/>
  <c r="AG83" i="32"/>
  <c r="AH83" i="32" s="1"/>
  <c r="BS83" i="32"/>
  <c r="BS60" i="32" s="1"/>
  <c r="BR83" i="32"/>
  <c r="BL83" i="32"/>
  <c r="BL60" i="32" s="1"/>
  <c r="BK83" i="32"/>
  <c r="BU87" i="32"/>
  <c r="BU64" i="32" s="1"/>
  <c r="BN87" i="32"/>
  <c r="BN64" i="32" s="1"/>
  <c r="BV87" i="32"/>
  <c r="BV64" i="32" s="1"/>
  <c r="BT87" i="32"/>
  <c r="BT64" i="32" s="1"/>
  <c r="BO87" i="32"/>
  <c r="BO64" i="32" s="1"/>
  <c r="BM87" i="32"/>
  <c r="BM64" i="32" s="1"/>
  <c r="BA87" i="32"/>
  <c r="BB87" i="32" s="1"/>
  <c r="BC87" i="32" s="1"/>
  <c r="BJ87" i="32" s="1"/>
  <c r="BJ64" i="32" s="1"/>
  <c r="AG87" i="32"/>
  <c r="AH87" i="32" s="1"/>
  <c r="BS87" i="32"/>
  <c r="BS64" i="32" s="1"/>
  <c r="BK87" i="32"/>
  <c r="BL87" i="32"/>
  <c r="BL64" i="32" s="1"/>
  <c r="BR87" i="32"/>
  <c r="BU78" i="32"/>
  <c r="BU55" i="32" s="1"/>
  <c r="BN78" i="32"/>
  <c r="BN55" i="32" s="1"/>
  <c r="BV78" i="32"/>
  <c r="BV55" i="32" s="1"/>
  <c r="BT78" i="32"/>
  <c r="BT55" i="32" s="1"/>
  <c r="BO78" i="32"/>
  <c r="BO55" i="32" s="1"/>
  <c r="BM78" i="32"/>
  <c r="BM55" i="32" s="1"/>
  <c r="BA78" i="32"/>
  <c r="BB78" i="32" s="1"/>
  <c r="AG78" i="32"/>
  <c r="AH78" i="32" s="1"/>
  <c r="BK78" i="32"/>
  <c r="BK55" i="32" s="1"/>
  <c r="BS78" i="32"/>
  <c r="BS55" i="32" s="1"/>
  <c r="BR78" i="32"/>
  <c r="BR55" i="32" s="1"/>
  <c r="BL78" i="32"/>
  <c r="BL55" i="32" s="1"/>
  <c r="BV77" i="32"/>
  <c r="BV54" i="32" s="1"/>
  <c r="BT77" i="32"/>
  <c r="BT54" i="32" s="1"/>
  <c r="BO77" i="32"/>
  <c r="BO54" i="32" s="1"/>
  <c r="BM77" i="32"/>
  <c r="BM54" i="32" s="1"/>
  <c r="BA77" i="32"/>
  <c r="BB77" i="32" s="1"/>
  <c r="AG77" i="32"/>
  <c r="AH77" i="32" s="1"/>
  <c r="BU77" i="32"/>
  <c r="BU54" i="32" s="1"/>
  <c r="BN77" i="32"/>
  <c r="BN54" i="32" s="1"/>
  <c r="BR77" i="32"/>
  <c r="BR54" i="32" s="1"/>
  <c r="BS77" i="32"/>
  <c r="BS54" i="32" s="1"/>
  <c r="BL77" i="32"/>
  <c r="BL54" i="32" s="1"/>
  <c r="BK77" i="32"/>
  <c r="BU86" i="32"/>
  <c r="BU63" i="32" s="1"/>
  <c r="BN86" i="32"/>
  <c r="BN63" i="32" s="1"/>
  <c r="BV86" i="32"/>
  <c r="BV63" i="32" s="1"/>
  <c r="BT86" i="32"/>
  <c r="BT63" i="32" s="1"/>
  <c r="BO86" i="32"/>
  <c r="BO63" i="32" s="1"/>
  <c r="BM86" i="32"/>
  <c r="BM63" i="32" s="1"/>
  <c r="BA86" i="32"/>
  <c r="BB86" i="32" s="1"/>
  <c r="AG86" i="32"/>
  <c r="AH86" i="32" s="1"/>
  <c r="BS86" i="32"/>
  <c r="BS63" i="32" s="1"/>
  <c r="BL86" i="32"/>
  <c r="BL63" i="32" s="1"/>
  <c r="BR86" i="32"/>
  <c r="BR63" i="32" s="1"/>
  <c r="BK86" i="32"/>
  <c r="BU80" i="32"/>
  <c r="BU57" i="32" s="1"/>
  <c r="BN80" i="32"/>
  <c r="BN57" i="32" s="1"/>
  <c r="BV80" i="32"/>
  <c r="BV57" i="32" s="1"/>
  <c r="BT80" i="32"/>
  <c r="BT57" i="32" s="1"/>
  <c r="BO80" i="32"/>
  <c r="BO57" i="32" s="1"/>
  <c r="BM80" i="32"/>
  <c r="BM57" i="32" s="1"/>
  <c r="BA80" i="32"/>
  <c r="BB80" i="32" s="1"/>
  <c r="BC80" i="32" s="1"/>
  <c r="BJ80" i="32" s="1"/>
  <c r="BJ57" i="32" s="1"/>
  <c r="AG80" i="32"/>
  <c r="AH80" i="32" s="1"/>
  <c r="BK80" i="32"/>
  <c r="BK57" i="32" s="1"/>
  <c r="BL80" i="32"/>
  <c r="BL57" i="32" s="1"/>
  <c r="BR80" i="32"/>
  <c r="BR57" i="32" s="1"/>
  <c r="BS80" i="32"/>
  <c r="BS57" i="32" s="1"/>
  <c r="BU79" i="32"/>
  <c r="BU56" i="32" s="1"/>
  <c r="BN79" i="32"/>
  <c r="BN56" i="32" s="1"/>
  <c r="BV79" i="32"/>
  <c r="BV56" i="32" s="1"/>
  <c r="BT79" i="32"/>
  <c r="BT56" i="32" s="1"/>
  <c r="BO79" i="32"/>
  <c r="BO56" i="32" s="1"/>
  <c r="BM79" i="32"/>
  <c r="BM56" i="32" s="1"/>
  <c r="BA79" i="32"/>
  <c r="BB79" i="32" s="1"/>
  <c r="AG79" i="32"/>
  <c r="AH79" i="32" s="1"/>
  <c r="BL79" i="32"/>
  <c r="BL56" i="32" s="1"/>
  <c r="BK79" i="32"/>
  <c r="BS79" i="32"/>
  <c r="BS56" i="32" s="1"/>
  <c r="BR79" i="32"/>
  <c r="BK56" i="32" l="1"/>
  <c r="BQ56" i="32" s="1"/>
  <c r="AI80" i="32"/>
  <c r="AP80" i="32" s="1"/>
  <c r="AP57" i="32" s="1"/>
  <c r="BC86" i="32"/>
  <c r="BJ86" i="32" s="1"/>
  <c r="BJ63" i="32" s="1"/>
  <c r="BD77" i="32"/>
  <c r="BC77" i="32"/>
  <c r="BJ77" i="32" s="1"/>
  <c r="BJ54" i="32" s="1"/>
  <c r="BD78" i="32"/>
  <c r="BC78" i="32"/>
  <c r="BK60" i="32"/>
  <c r="BQ60" i="32" s="1"/>
  <c r="BR60" i="32"/>
  <c r="BX60" i="32" s="1"/>
  <c r="AI83" i="32"/>
  <c r="AJ83" i="32"/>
  <c r="AI84" i="32"/>
  <c r="AJ84" i="32"/>
  <c r="AP84" i="32" s="1"/>
  <c r="AP61" i="32" s="1"/>
  <c r="BK62" i="32"/>
  <c r="BQ62" i="32" s="1"/>
  <c r="BR62" i="32"/>
  <c r="BX62" i="32" s="1"/>
  <c r="AI85" i="32"/>
  <c r="AP85" i="32" s="1"/>
  <c r="AP62" i="32" s="1"/>
  <c r="BK58" i="32"/>
  <c r="BQ58" i="32" s="1"/>
  <c r="BR58" i="32"/>
  <c r="BX58" i="32" s="1"/>
  <c r="AI81" i="32"/>
  <c r="AP81" i="32" s="1"/>
  <c r="AP58" i="32" s="1"/>
  <c r="AI82" i="32"/>
  <c r="AJ82" i="32"/>
  <c r="BK65" i="32"/>
  <c r="BQ65" i="32" s="1"/>
  <c r="AI88" i="32"/>
  <c r="AP88" i="32" s="1"/>
  <c r="AP65" i="32" s="1"/>
  <c r="BR56" i="32"/>
  <c r="BX56" i="32" s="1"/>
  <c r="AI79" i="32"/>
  <c r="AJ79" i="32"/>
  <c r="BD79" i="32"/>
  <c r="BC79" i="32"/>
  <c r="BK63" i="32"/>
  <c r="BQ63" i="32" s="1"/>
  <c r="AI86" i="32"/>
  <c r="AP86" i="32" s="1"/>
  <c r="AP63" i="32" s="1"/>
  <c r="BK54" i="32"/>
  <c r="BQ54" i="32" s="1"/>
  <c r="AI77" i="32"/>
  <c r="AJ77" i="32"/>
  <c r="AI78" i="32"/>
  <c r="AJ78" i="32"/>
  <c r="BR64" i="32"/>
  <c r="BX64" i="32" s="1"/>
  <c r="BK64" i="32"/>
  <c r="BQ64" i="32" s="1"/>
  <c r="AI87" i="32"/>
  <c r="AP87" i="32" s="1"/>
  <c r="AP64" i="32" s="1"/>
  <c r="BD83" i="32"/>
  <c r="BC83" i="32"/>
  <c r="BD84" i="32"/>
  <c r="BC84" i="32"/>
  <c r="BC85" i="32"/>
  <c r="BJ85" i="32" s="1"/>
  <c r="BJ62" i="32" s="1"/>
  <c r="BC81" i="32"/>
  <c r="BJ81" i="32" s="1"/>
  <c r="BJ58" i="32" s="1"/>
  <c r="BD82" i="32"/>
  <c r="BJ82" i="32" s="1"/>
  <c r="BJ59" i="32" s="1"/>
  <c r="BC82" i="32"/>
  <c r="BR65" i="32"/>
  <c r="BX65" i="32" s="1"/>
  <c r="BC88" i="32"/>
  <c r="BJ88" i="32" s="1"/>
  <c r="BJ65" i="32" s="1"/>
  <c r="AP78" i="32"/>
  <c r="AP55" i="32" s="1"/>
  <c r="AP82" i="32"/>
  <c r="AP59" i="32" s="1"/>
  <c r="BX57" i="32"/>
  <c r="BQ57" i="32"/>
  <c r="BX63" i="32"/>
  <c r="BX54" i="32"/>
  <c r="BX55" i="32"/>
  <c r="BQ55" i="32"/>
  <c r="BJ78" i="32"/>
  <c r="BJ55" i="32" s="1"/>
  <c r="BX61" i="32"/>
  <c r="BQ61" i="32"/>
  <c r="BX59" i="32"/>
  <c r="BQ59" i="32"/>
  <c r="BJ83" i="32" l="1"/>
  <c r="BJ60" i="32" s="1"/>
  <c r="AP79" i="32"/>
  <c r="AP56" i="32" s="1"/>
  <c r="BJ84" i="32"/>
  <c r="BJ61" i="32" s="1"/>
  <c r="BJ79" i="32"/>
  <c r="BJ56" i="32" s="1"/>
  <c r="AP83" i="32"/>
  <c r="AP60" i="32" s="1"/>
  <c r="AP77" i="32"/>
  <c r="AP54" i="32" s="1"/>
  <c r="AN94" i="31" l="1"/>
  <c r="AD92" i="31"/>
  <c r="AO96" i="31"/>
  <c r="BI96" i="31"/>
  <c r="BH96" i="31"/>
  <c r="BG96" i="31"/>
  <c r="BF96" i="31"/>
  <c r="BE96" i="31"/>
  <c r="BD96" i="31"/>
  <c r="AX96" i="31"/>
  <c r="AW96" i="31"/>
  <c r="AN96" i="31"/>
  <c r="AM96" i="31"/>
  <c r="AL96" i="31"/>
  <c r="AK96" i="31"/>
  <c r="AJ96" i="31"/>
  <c r="AD96" i="31"/>
  <c r="AC96" i="31"/>
  <c r="BI95" i="31"/>
  <c r="BH95" i="31"/>
  <c r="BG95" i="31"/>
  <c r="BF95" i="31"/>
  <c r="BE95" i="31"/>
  <c r="BD95" i="31"/>
  <c r="AX95" i="31"/>
  <c r="AW95" i="31"/>
  <c r="AO95" i="31"/>
  <c r="AN95" i="31"/>
  <c r="AM95" i="31"/>
  <c r="AL95" i="31"/>
  <c r="AK95" i="31"/>
  <c r="AJ95" i="31"/>
  <c r="AD95" i="31"/>
  <c r="AC95" i="31"/>
  <c r="BI94" i="31"/>
  <c r="BH94" i="31"/>
  <c r="BG94" i="31"/>
  <c r="BF94" i="31"/>
  <c r="BE94" i="31"/>
  <c r="AX94" i="31"/>
  <c r="AW94" i="31"/>
  <c r="AO94" i="31"/>
  <c r="AM94" i="31"/>
  <c r="AL94" i="31"/>
  <c r="AK94" i="31"/>
  <c r="AD94" i="31"/>
  <c r="AC94" i="31"/>
  <c r="BI93" i="31"/>
  <c r="BH93" i="31"/>
  <c r="BG93" i="31"/>
  <c r="BF93" i="31"/>
  <c r="BE93" i="31"/>
  <c r="BD93" i="31"/>
  <c r="AX93" i="31"/>
  <c r="AW93" i="31"/>
  <c r="AN93" i="31"/>
  <c r="AM93" i="31"/>
  <c r="AL93" i="31"/>
  <c r="AK93" i="31"/>
  <c r="AJ93" i="31"/>
  <c r="AD93" i="31"/>
  <c r="AC93" i="31"/>
  <c r="BI92" i="31"/>
  <c r="BH92" i="31"/>
  <c r="BG92" i="31"/>
  <c r="BF92" i="31"/>
  <c r="BE92" i="31"/>
  <c r="BD92" i="31"/>
  <c r="AX92" i="31"/>
  <c r="AW92" i="31"/>
  <c r="AN92" i="31"/>
  <c r="AM92" i="31"/>
  <c r="AL92" i="31"/>
  <c r="AK92" i="31"/>
  <c r="AJ92" i="31"/>
  <c r="AC92" i="31"/>
  <c r="BI91" i="31"/>
  <c r="BH91" i="31"/>
  <c r="BG91" i="31"/>
  <c r="BF91" i="31"/>
  <c r="BE91" i="31"/>
  <c r="BD91" i="31"/>
  <c r="AX91" i="31"/>
  <c r="AW91" i="31"/>
  <c r="AO91" i="31"/>
  <c r="AN91" i="31"/>
  <c r="AM91" i="31"/>
  <c r="AL91" i="31"/>
  <c r="AK91" i="31"/>
  <c r="AJ91" i="31"/>
  <c r="AD91" i="31"/>
  <c r="AC91" i="31"/>
  <c r="BI90" i="31"/>
  <c r="BH90" i="31"/>
  <c r="BG90" i="31"/>
  <c r="BF90" i="31"/>
  <c r="BE90" i="31"/>
  <c r="BD90" i="31"/>
  <c r="AX90" i="31"/>
  <c r="AW90" i="31"/>
  <c r="AO90" i="31"/>
  <c r="AN90" i="31"/>
  <c r="AM90" i="31"/>
  <c r="AL90" i="31"/>
  <c r="AK90" i="31"/>
  <c r="AJ90" i="31"/>
  <c r="AD90" i="31"/>
  <c r="AC90" i="31"/>
  <c r="BI89" i="31"/>
  <c r="BH89" i="31"/>
  <c r="BG89" i="31"/>
  <c r="BF89" i="31"/>
  <c r="BE89" i="31"/>
  <c r="BD89" i="31"/>
  <c r="AX89" i="31"/>
  <c r="AW89" i="31"/>
  <c r="AN89" i="31"/>
  <c r="AM89" i="31"/>
  <c r="AL89" i="31"/>
  <c r="AK89" i="31"/>
  <c r="AJ89" i="31"/>
  <c r="AD89" i="31"/>
  <c r="AC89" i="31"/>
  <c r="BI88" i="31"/>
  <c r="BH88" i="31"/>
  <c r="BG88" i="31"/>
  <c r="BF88" i="31"/>
  <c r="BE88" i="31"/>
  <c r="BD88" i="31"/>
  <c r="AX88" i="31"/>
  <c r="AW88" i="31"/>
  <c r="AN88" i="31"/>
  <c r="AM88" i="31"/>
  <c r="AL88" i="31"/>
  <c r="AK88" i="31"/>
  <c r="AJ88" i="31"/>
  <c r="AD88" i="31"/>
  <c r="AC88" i="31"/>
  <c r="BI87" i="31"/>
  <c r="BH87" i="31"/>
  <c r="BG87" i="31"/>
  <c r="BF87" i="31"/>
  <c r="BE87" i="31"/>
  <c r="BD87" i="31"/>
  <c r="AX87" i="31"/>
  <c r="AW87" i="31"/>
  <c r="AN87" i="31"/>
  <c r="AM87" i="31"/>
  <c r="AL87" i="31"/>
  <c r="AK87" i="31"/>
  <c r="AJ87" i="31"/>
  <c r="AD87" i="31"/>
  <c r="AC87" i="31"/>
  <c r="BI86" i="31"/>
  <c r="BH86" i="31"/>
  <c r="BG86" i="31"/>
  <c r="BF86" i="31"/>
  <c r="BE86" i="31"/>
  <c r="AX86" i="31"/>
  <c r="AW86" i="31"/>
  <c r="AO86" i="31"/>
  <c r="AM86" i="31"/>
  <c r="AL86" i="31"/>
  <c r="AK86" i="31"/>
  <c r="AD86" i="31"/>
  <c r="AC86" i="31"/>
  <c r="BI85" i="31"/>
  <c r="BH85" i="31"/>
  <c r="BG85" i="31"/>
  <c r="BF85" i="31"/>
  <c r="BE85" i="31"/>
  <c r="BD85" i="31"/>
  <c r="AX85" i="31"/>
  <c r="AW85" i="31"/>
  <c r="AN85" i="31"/>
  <c r="AM85" i="31"/>
  <c r="AL85" i="31"/>
  <c r="AK85" i="31"/>
  <c r="AJ85" i="31"/>
  <c r="AD85" i="31"/>
  <c r="AC85" i="31"/>
  <c r="BI84" i="31"/>
  <c r="BH84" i="31"/>
  <c r="BG84" i="31"/>
  <c r="BF84" i="31"/>
  <c r="BE84" i="31"/>
  <c r="BD84" i="31"/>
  <c r="AX84" i="31"/>
  <c r="AW84" i="31"/>
  <c r="AN84" i="31"/>
  <c r="AM84" i="31"/>
  <c r="AL84" i="31"/>
  <c r="AK84" i="31"/>
  <c r="AJ84" i="31"/>
  <c r="AD84" i="31"/>
  <c r="AC84" i="31"/>
  <c r="BI83" i="31"/>
  <c r="BH83" i="31"/>
  <c r="BG83" i="31"/>
  <c r="BF83" i="31"/>
  <c r="BE83" i="31"/>
  <c r="AX83" i="31"/>
  <c r="AW83" i="31"/>
  <c r="AO83" i="31"/>
  <c r="AN83" i="31"/>
  <c r="AM83" i="31"/>
  <c r="AL83" i="31"/>
  <c r="AK83" i="31"/>
  <c r="AD83" i="31"/>
  <c r="AC83" i="31"/>
  <c r="BI82" i="31"/>
  <c r="BH82" i="31"/>
  <c r="BG82" i="31"/>
  <c r="BF82" i="31"/>
  <c r="BE82" i="31"/>
  <c r="AX82" i="31"/>
  <c r="AW82" i="31"/>
  <c r="AO82" i="31"/>
  <c r="AN82" i="31"/>
  <c r="AM82" i="31"/>
  <c r="AL82" i="31"/>
  <c r="AK82" i="31"/>
  <c r="AD82" i="31"/>
  <c r="AC82" i="31"/>
  <c r="BI81" i="31"/>
  <c r="BH81" i="31"/>
  <c r="BG81" i="31"/>
  <c r="BF81" i="31"/>
  <c r="BE81" i="31"/>
  <c r="BD81" i="31"/>
  <c r="AX81" i="31"/>
  <c r="AW81" i="31"/>
  <c r="AO81" i="31"/>
  <c r="AN81" i="31"/>
  <c r="AM81" i="31"/>
  <c r="AL81" i="31"/>
  <c r="AK81" i="31"/>
  <c r="AJ81" i="31"/>
  <c r="AD81" i="31"/>
  <c r="AC81" i="31"/>
  <c r="BI80" i="31"/>
  <c r="BH80" i="31"/>
  <c r="BG80" i="31"/>
  <c r="BF80" i="31"/>
  <c r="BE80" i="31"/>
  <c r="BD80" i="31"/>
  <c r="AX80" i="31"/>
  <c r="AW80" i="31"/>
  <c r="AO80" i="31"/>
  <c r="AN80" i="31"/>
  <c r="AM80" i="31"/>
  <c r="AL80" i="31"/>
  <c r="AK80" i="31"/>
  <c r="AJ80" i="31"/>
  <c r="AD80" i="31"/>
  <c r="AC80" i="31"/>
  <c r="BI79" i="31"/>
  <c r="BH79" i="31"/>
  <c r="BG79" i="31"/>
  <c r="BF79" i="31"/>
  <c r="BE79" i="31"/>
  <c r="AX79" i="31"/>
  <c r="AW79" i="31"/>
  <c r="AO79" i="31"/>
  <c r="AN79" i="31"/>
  <c r="AM79" i="31"/>
  <c r="AL79" i="31"/>
  <c r="AK79" i="31"/>
  <c r="AD79" i="31"/>
  <c r="AC79" i="31"/>
  <c r="BI78" i="31"/>
  <c r="BH78" i="31"/>
  <c r="BG78" i="31"/>
  <c r="BF78" i="31"/>
  <c r="BE78" i="31"/>
  <c r="AX78" i="31"/>
  <c r="AW78" i="31"/>
  <c r="AO78" i="31"/>
  <c r="AN78" i="31"/>
  <c r="AM78" i="31"/>
  <c r="AL78" i="31"/>
  <c r="AK78" i="31"/>
  <c r="AD78" i="31"/>
  <c r="AC78" i="31"/>
  <c r="BI77" i="31"/>
  <c r="BH77" i="31"/>
  <c r="BG77" i="31"/>
  <c r="BF77" i="31"/>
  <c r="BE77" i="31"/>
  <c r="AX77" i="31"/>
  <c r="AW77" i="31"/>
  <c r="AO77" i="31"/>
  <c r="AN77" i="31"/>
  <c r="AM77" i="31"/>
  <c r="AL77" i="31"/>
  <c r="AK77" i="31"/>
  <c r="AD77" i="31"/>
  <c r="AC77" i="31"/>
  <c r="V96" i="31"/>
  <c r="U96" i="31"/>
  <c r="BW96" i="31" s="1"/>
  <c r="BW73" i="31" s="1"/>
  <c r="T96" i="31"/>
  <c r="R96" i="31"/>
  <c r="Q96" i="31"/>
  <c r="P96" i="31"/>
  <c r="O96" i="31"/>
  <c r="N96" i="31"/>
  <c r="L96" i="31"/>
  <c r="K96" i="31"/>
  <c r="J96" i="31"/>
  <c r="I96" i="31"/>
  <c r="G96" i="31"/>
  <c r="F96" i="31"/>
  <c r="E96" i="31"/>
  <c r="D96" i="31"/>
  <c r="V95" i="31"/>
  <c r="U95" i="31"/>
  <c r="BW95" i="31" s="1"/>
  <c r="BW72" i="31" s="1"/>
  <c r="T95" i="31"/>
  <c r="R95" i="31"/>
  <c r="Q95" i="31"/>
  <c r="P95" i="31"/>
  <c r="O95" i="31"/>
  <c r="N95" i="31"/>
  <c r="L95" i="31"/>
  <c r="K95" i="31"/>
  <c r="J95" i="31"/>
  <c r="I95" i="31"/>
  <c r="G95" i="31"/>
  <c r="F95" i="31"/>
  <c r="E95" i="31"/>
  <c r="D95" i="31"/>
  <c r="V94" i="31"/>
  <c r="U94" i="31"/>
  <c r="BW94" i="31" s="1"/>
  <c r="BW71" i="31" s="1"/>
  <c r="T94" i="31"/>
  <c r="R94" i="31"/>
  <c r="Q94" i="31"/>
  <c r="P94" i="31"/>
  <c r="O94" i="31"/>
  <c r="N94" i="31"/>
  <c r="L94" i="31"/>
  <c r="K94" i="31"/>
  <c r="J94" i="31"/>
  <c r="I94" i="31"/>
  <c r="G94" i="31"/>
  <c r="F94" i="31"/>
  <c r="E94" i="31"/>
  <c r="D94" i="31"/>
  <c r="V93" i="31"/>
  <c r="U93" i="31"/>
  <c r="BW93" i="31" s="1"/>
  <c r="BW70" i="31" s="1"/>
  <c r="T93" i="31"/>
  <c r="R93" i="31"/>
  <c r="Q93" i="31"/>
  <c r="P93" i="31"/>
  <c r="O93" i="31"/>
  <c r="N93" i="31"/>
  <c r="L93" i="31"/>
  <c r="K93" i="31"/>
  <c r="J93" i="31"/>
  <c r="I93" i="31"/>
  <c r="G93" i="31"/>
  <c r="F93" i="31"/>
  <c r="E93" i="31"/>
  <c r="D93" i="31"/>
  <c r="V92" i="31"/>
  <c r="U92" i="31"/>
  <c r="BW92" i="31" s="1"/>
  <c r="BW69" i="31" s="1"/>
  <c r="T92" i="31"/>
  <c r="R92" i="31"/>
  <c r="Q92" i="31"/>
  <c r="P92" i="31"/>
  <c r="O92" i="31"/>
  <c r="N92" i="31"/>
  <c r="L92" i="31"/>
  <c r="K92" i="31"/>
  <c r="J92" i="31"/>
  <c r="I92" i="31"/>
  <c r="G92" i="31"/>
  <c r="F92" i="31"/>
  <c r="E92" i="31"/>
  <c r="D92" i="31"/>
  <c r="V91" i="31"/>
  <c r="U91" i="31"/>
  <c r="T91" i="31"/>
  <c r="R91" i="31"/>
  <c r="Q91" i="31"/>
  <c r="P91" i="31"/>
  <c r="O91" i="31"/>
  <c r="N91" i="31"/>
  <c r="L91" i="31"/>
  <c r="K91" i="31"/>
  <c r="J91" i="31"/>
  <c r="I91" i="31"/>
  <c r="G91" i="31"/>
  <c r="F91" i="31"/>
  <c r="E91" i="31"/>
  <c r="D91" i="31"/>
  <c r="V90" i="31"/>
  <c r="U90" i="31"/>
  <c r="BW90" i="31" s="1"/>
  <c r="BW67" i="31" s="1"/>
  <c r="T90" i="31"/>
  <c r="R90" i="31"/>
  <c r="Q90" i="31"/>
  <c r="P90" i="31"/>
  <c r="O90" i="31"/>
  <c r="N90" i="31"/>
  <c r="L90" i="31"/>
  <c r="K90" i="31"/>
  <c r="J90" i="31"/>
  <c r="I90" i="31"/>
  <c r="G90" i="31"/>
  <c r="F90" i="31"/>
  <c r="E90" i="31"/>
  <c r="D90" i="31"/>
  <c r="V89" i="31"/>
  <c r="U89" i="31"/>
  <c r="BW89" i="31" s="1"/>
  <c r="BW66" i="31" s="1"/>
  <c r="T89" i="31"/>
  <c r="R89" i="31"/>
  <c r="Q89" i="31"/>
  <c r="P89" i="31"/>
  <c r="O89" i="31"/>
  <c r="N89" i="31"/>
  <c r="L89" i="31"/>
  <c r="K89" i="31"/>
  <c r="J89" i="31"/>
  <c r="I89" i="31"/>
  <c r="G89" i="31"/>
  <c r="F89" i="31"/>
  <c r="E89" i="31"/>
  <c r="D89" i="31"/>
  <c r="V88" i="31"/>
  <c r="U88" i="31"/>
  <c r="BW88" i="31" s="1"/>
  <c r="BW65" i="31" s="1"/>
  <c r="T88" i="31"/>
  <c r="R88" i="31"/>
  <c r="Q88" i="31"/>
  <c r="P88" i="31"/>
  <c r="O88" i="31"/>
  <c r="N88" i="31"/>
  <c r="H88" i="31"/>
  <c r="G88" i="31"/>
  <c r="F88" i="31"/>
  <c r="E88" i="31"/>
  <c r="D88" i="31"/>
  <c r="V87" i="31"/>
  <c r="U87" i="31"/>
  <c r="BW87" i="31" s="1"/>
  <c r="BW64" i="31" s="1"/>
  <c r="T87" i="31"/>
  <c r="R87" i="31"/>
  <c r="Q87" i="31"/>
  <c r="P87" i="31"/>
  <c r="O87" i="31"/>
  <c r="N87" i="31"/>
  <c r="H87" i="31"/>
  <c r="G87" i="31"/>
  <c r="F87" i="31"/>
  <c r="E87" i="31"/>
  <c r="D87" i="31"/>
  <c r="V86" i="31"/>
  <c r="U86" i="31"/>
  <c r="BW86" i="31" s="1"/>
  <c r="BW63" i="31" s="1"/>
  <c r="T86" i="31"/>
  <c r="R86" i="31"/>
  <c r="Q86" i="31"/>
  <c r="P86" i="31"/>
  <c r="O86" i="31"/>
  <c r="N86" i="31"/>
  <c r="H86" i="31"/>
  <c r="G86" i="31"/>
  <c r="F86" i="31"/>
  <c r="E86" i="31"/>
  <c r="D86" i="31"/>
  <c r="V85" i="31"/>
  <c r="U85" i="31"/>
  <c r="T85" i="31"/>
  <c r="R85" i="31"/>
  <c r="Q85" i="31"/>
  <c r="P85" i="31"/>
  <c r="O85" i="31"/>
  <c r="N85" i="31"/>
  <c r="H85" i="31"/>
  <c r="G85" i="31"/>
  <c r="F85" i="31"/>
  <c r="E85" i="31"/>
  <c r="D85" i="31"/>
  <c r="V84" i="31"/>
  <c r="U84" i="31"/>
  <c r="BW84" i="31" s="1"/>
  <c r="BW61" i="31" s="1"/>
  <c r="T84" i="31"/>
  <c r="R84" i="31"/>
  <c r="Q84" i="31"/>
  <c r="P84" i="31"/>
  <c r="O84" i="31"/>
  <c r="N84" i="31"/>
  <c r="H84" i="31"/>
  <c r="G84" i="31"/>
  <c r="F84" i="31"/>
  <c r="E84" i="31"/>
  <c r="D84" i="31"/>
  <c r="V83" i="31"/>
  <c r="U83" i="31"/>
  <c r="BW83" i="31" s="1"/>
  <c r="BW60" i="31" s="1"/>
  <c r="T83" i="31"/>
  <c r="R83" i="31"/>
  <c r="Q83" i="31"/>
  <c r="P83" i="31"/>
  <c r="O83" i="31"/>
  <c r="N83" i="31"/>
  <c r="H83" i="31"/>
  <c r="G83" i="31"/>
  <c r="F83" i="31"/>
  <c r="E83" i="31"/>
  <c r="D83" i="31"/>
  <c r="V82" i="31"/>
  <c r="U82" i="31"/>
  <c r="BW82" i="31" s="1"/>
  <c r="BW59" i="31" s="1"/>
  <c r="T82" i="31"/>
  <c r="R82" i="31"/>
  <c r="Q82" i="31"/>
  <c r="P82" i="31"/>
  <c r="O82" i="31"/>
  <c r="N82" i="31"/>
  <c r="H82" i="31"/>
  <c r="G82" i="31"/>
  <c r="F82" i="31"/>
  <c r="E82" i="31"/>
  <c r="D82" i="31"/>
  <c r="V81" i="31"/>
  <c r="U81" i="31"/>
  <c r="BW81" i="31" s="1"/>
  <c r="BW58" i="31" s="1"/>
  <c r="T81" i="31"/>
  <c r="R81" i="31"/>
  <c r="Q81" i="31"/>
  <c r="P81" i="31"/>
  <c r="O81" i="31"/>
  <c r="N81" i="31"/>
  <c r="H81" i="31"/>
  <c r="G81" i="31"/>
  <c r="F81" i="31"/>
  <c r="E81" i="31"/>
  <c r="D81" i="31"/>
  <c r="V80" i="31"/>
  <c r="U80" i="31"/>
  <c r="BW80" i="31" s="1"/>
  <c r="BW57" i="31" s="1"/>
  <c r="T80" i="31"/>
  <c r="R80" i="31"/>
  <c r="Q80" i="31"/>
  <c r="P80" i="31"/>
  <c r="O80" i="31"/>
  <c r="N80" i="31"/>
  <c r="H80" i="31"/>
  <c r="G80" i="31"/>
  <c r="F80" i="31"/>
  <c r="E80" i="31"/>
  <c r="D80" i="31"/>
  <c r="V79" i="31"/>
  <c r="U79" i="31"/>
  <c r="T79" i="31"/>
  <c r="R79" i="31"/>
  <c r="Q79" i="31"/>
  <c r="P79" i="31"/>
  <c r="O79" i="31"/>
  <c r="N79" i="31"/>
  <c r="H79" i="31"/>
  <c r="G79" i="31"/>
  <c r="F79" i="31"/>
  <c r="E79" i="31"/>
  <c r="D79" i="31"/>
  <c r="V78" i="31"/>
  <c r="U78" i="31"/>
  <c r="BW78" i="31" s="1"/>
  <c r="BW55" i="31" s="1"/>
  <c r="T78" i="31"/>
  <c r="R78" i="31"/>
  <c r="Q78" i="31"/>
  <c r="O78" i="31"/>
  <c r="N78" i="31"/>
  <c r="H78" i="31"/>
  <c r="G78" i="31"/>
  <c r="F78" i="31"/>
  <c r="E78" i="31"/>
  <c r="D78" i="31"/>
  <c r="V77" i="31"/>
  <c r="U77" i="31"/>
  <c r="BW77" i="31" s="1"/>
  <c r="BW54" i="31" s="1"/>
  <c r="T77" i="31"/>
  <c r="R77" i="31"/>
  <c r="Q77" i="31"/>
  <c r="P77" i="31"/>
  <c r="O77" i="31"/>
  <c r="N77" i="31"/>
  <c r="H77" i="31"/>
  <c r="G77" i="31"/>
  <c r="F77" i="31"/>
  <c r="E77" i="31"/>
  <c r="D77" i="31"/>
  <c r="BI73" i="31"/>
  <c r="BH73" i="31"/>
  <c r="BG73" i="31"/>
  <c r="BF73" i="31"/>
  <c r="BE73" i="31"/>
  <c r="BD73" i="31"/>
  <c r="BC73" i="31"/>
  <c r="AW73" i="31"/>
  <c r="AO73" i="31"/>
  <c r="AN73" i="31"/>
  <c r="AM73" i="31"/>
  <c r="AL73" i="31"/>
  <c r="AK73" i="31"/>
  <c r="AJ73" i="31"/>
  <c r="AI73" i="31"/>
  <c r="AC73" i="31"/>
  <c r="S73" i="31"/>
  <c r="S96" i="31" s="1"/>
  <c r="M73" i="31"/>
  <c r="M96" i="31" s="1"/>
  <c r="H73" i="31"/>
  <c r="H96" i="31" s="1"/>
  <c r="C73" i="31"/>
  <c r="C96" i="31" s="1"/>
  <c r="BI72" i="31"/>
  <c r="BH72" i="31"/>
  <c r="BG72" i="31"/>
  <c r="BF72" i="31"/>
  <c r="BE72" i="31"/>
  <c r="BD72" i="31"/>
  <c r="BC72" i="31"/>
  <c r="AW72" i="31"/>
  <c r="AO72" i="31"/>
  <c r="AN72" i="31"/>
  <c r="AM72" i="31"/>
  <c r="AL72" i="31"/>
  <c r="AK72" i="31"/>
  <c r="AJ72" i="31"/>
  <c r="AI72" i="31"/>
  <c r="AC72" i="31"/>
  <c r="S72" i="31"/>
  <c r="S95" i="31" s="1"/>
  <c r="M72" i="31"/>
  <c r="M95" i="31" s="1"/>
  <c r="H72" i="31"/>
  <c r="H95" i="31" s="1"/>
  <c r="C72" i="31"/>
  <c r="C95" i="31" s="1"/>
  <c r="BI71" i="31"/>
  <c r="BH71" i="31"/>
  <c r="BG71" i="31"/>
  <c r="BF71" i="31"/>
  <c r="BE71" i="31"/>
  <c r="BD71" i="31"/>
  <c r="BC71" i="31"/>
  <c r="AW71" i="31"/>
  <c r="AO71" i="31"/>
  <c r="AN71" i="31"/>
  <c r="AM71" i="31"/>
  <c r="AL71" i="31"/>
  <c r="AK71" i="31"/>
  <c r="AJ71" i="31"/>
  <c r="AI71" i="31"/>
  <c r="AC71" i="31"/>
  <c r="S71" i="31"/>
  <c r="S94" i="31" s="1"/>
  <c r="M71" i="31"/>
  <c r="M94" i="31" s="1"/>
  <c r="H71" i="31"/>
  <c r="H94" i="31" s="1"/>
  <c r="C71" i="31"/>
  <c r="C94" i="31" s="1"/>
  <c r="BI70" i="31"/>
  <c r="BH70" i="31"/>
  <c r="BG70" i="31"/>
  <c r="BF70" i="31"/>
  <c r="BE70" i="31"/>
  <c r="BD70" i="31"/>
  <c r="BC70" i="31"/>
  <c r="AW70" i="31"/>
  <c r="AO70" i="31"/>
  <c r="AN70" i="31"/>
  <c r="AM70" i="31"/>
  <c r="AL70" i="31"/>
  <c r="AK70" i="31"/>
  <c r="AJ70" i="31"/>
  <c r="AI70" i="31"/>
  <c r="AC70" i="31"/>
  <c r="S70" i="31"/>
  <c r="S93" i="31" s="1"/>
  <c r="M70" i="31"/>
  <c r="M93" i="31" s="1"/>
  <c r="H70" i="31"/>
  <c r="H93" i="31" s="1"/>
  <c r="C70" i="31"/>
  <c r="C93" i="31" s="1"/>
  <c r="BI69" i="31"/>
  <c r="BH69" i="31"/>
  <c r="BG69" i="31"/>
  <c r="BF69" i="31"/>
  <c r="BE69" i="31"/>
  <c r="BD69" i="31"/>
  <c r="BC69" i="31"/>
  <c r="AW69" i="31"/>
  <c r="AO69" i="31"/>
  <c r="AN69" i="31"/>
  <c r="AM69" i="31"/>
  <c r="AL69" i="31"/>
  <c r="AK69" i="31"/>
  <c r="AJ69" i="31"/>
  <c r="AI69" i="31"/>
  <c r="AC69" i="31"/>
  <c r="S69" i="31"/>
  <c r="S92" i="31" s="1"/>
  <c r="M69" i="31"/>
  <c r="M92" i="31" s="1"/>
  <c r="H69" i="31"/>
  <c r="H92" i="31" s="1"/>
  <c r="C69" i="31"/>
  <c r="C92" i="31" s="1"/>
  <c r="BI68" i="31"/>
  <c r="BH68" i="31"/>
  <c r="BG68" i="31"/>
  <c r="BF68" i="31"/>
  <c r="BE68" i="31"/>
  <c r="BD68" i="31"/>
  <c r="BC68" i="31"/>
  <c r="AW68" i="31"/>
  <c r="AO68" i="31"/>
  <c r="AN68" i="31"/>
  <c r="AM68" i="31"/>
  <c r="AL68" i="31"/>
  <c r="AK68" i="31"/>
  <c r="AJ68" i="31"/>
  <c r="AI68" i="31"/>
  <c r="AC68" i="31"/>
  <c r="S68" i="31"/>
  <c r="S91" i="31" s="1"/>
  <c r="M68" i="31"/>
  <c r="M91" i="31" s="1"/>
  <c r="H68" i="31"/>
  <c r="H91" i="31" s="1"/>
  <c r="C68" i="31"/>
  <c r="C91" i="31" s="1"/>
  <c r="BI67" i="31"/>
  <c r="BH67" i="31"/>
  <c r="BG67" i="31"/>
  <c r="BF67" i="31"/>
  <c r="BE67" i="31"/>
  <c r="BD67" i="31"/>
  <c r="BC67" i="31"/>
  <c r="AW67" i="31"/>
  <c r="AO67" i="31"/>
  <c r="AN67" i="31"/>
  <c r="AM67" i="31"/>
  <c r="AL67" i="31"/>
  <c r="AK67" i="31"/>
  <c r="AJ67" i="31"/>
  <c r="AI67" i="31"/>
  <c r="AC67" i="31"/>
  <c r="S67" i="31"/>
  <c r="S90" i="31" s="1"/>
  <c r="M67" i="31"/>
  <c r="M90" i="31" s="1"/>
  <c r="H67" i="31"/>
  <c r="H90" i="31" s="1"/>
  <c r="C67" i="31"/>
  <c r="C90" i="31" s="1"/>
  <c r="BI66" i="31"/>
  <c r="BH66" i="31"/>
  <c r="BG66" i="31"/>
  <c r="BF66" i="31"/>
  <c r="BE66" i="31"/>
  <c r="BD66" i="31"/>
  <c r="BC66" i="31"/>
  <c r="AW66" i="31"/>
  <c r="AO66" i="31"/>
  <c r="AN66" i="31"/>
  <c r="AM66" i="31"/>
  <c r="AL66" i="31"/>
  <c r="AK66" i="31"/>
  <c r="AJ66" i="31"/>
  <c r="AI66" i="31"/>
  <c r="AC66" i="31"/>
  <c r="S66" i="31"/>
  <c r="S89" i="31" s="1"/>
  <c r="M66" i="31"/>
  <c r="M89" i="31" s="1"/>
  <c r="H66" i="31"/>
  <c r="H89" i="31" s="1"/>
  <c r="C66" i="31"/>
  <c r="C89" i="31" s="1"/>
  <c r="BI65" i="31"/>
  <c r="BH65" i="31"/>
  <c r="BG65" i="31"/>
  <c r="BF65" i="31"/>
  <c r="BE65" i="31"/>
  <c r="BD65" i="31"/>
  <c r="BC65" i="31"/>
  <c r="AX65" i="31"/>
  <c r="AW65" i="31"/>
  <c r="AO65" i="31"/>
  <c r="AN65" i="31"/>
  <c r="AM65" i="31"/>
  <c r="AL65" i="31"/>
  <c r="AK65" i="31"/>
  <c r="AJ65" i="31"/>
  <c r="AI65" i="31"/>
  <c r="AD65" i="31"/>
  <c r="AC65" i="31"/>
  <c r="S65" i="31"/>
  <c r="S88" i="31" s="1"/>
  <c r="L65" i="31"/>
  <c r="L88" i="31" s="1"/>
  <c r="K65" i="31"/>
  <c r="K88" i="31" s="1"/>
  <c r="J65" i="31"/>
  <c r="J88" i="31" s="1"/>
  <c r="I65" i="31"/>
  <c r="I88" i="31" s="1"/>
  <c r="BI64" i="31"/>
  <c r="BH64" i="31"/>
  <c r="BG64" i="31"/>
  <c r="BF64" i="31"/>
  <c r="BE64" i="31"/>
  <c r="BD64" i="31"/>
  <c r="BC64" i="31"/>
  <c r="AX64" i="31"/>
  <c r="AW64" i="31"/>
  <c r="AO64" i="31"/>
  <c r="AN64" i="31"/>
  <c r="AM64" i="31"/>
  <c r="AL64" i="31"/>
  <c r="AK64" i="31"/>
  <c r="AJ64" i="31"/>
  <c r="AI64" i="31"/>
  <c r="AD64" i="31"/>
  <c r="AC64" i="31"/>
  <c r="S64" i="31"/>
  <c r="S87" i="31" s="1"/>
  <c r="L64" i="31"/>
  <c r="L87" i="31" s="1"/>
  <c r="K64" i="31"/>
  <c r="K87" i="31" s="1"/>
  <c r="J64" i="31"/>
  <c r="J87" i="31" s="1"/>
  <c r="I64" i="31"/>
  <c r="I87" i="31" s="1"/>
  <c r="BI63" i="31"/>
  <c r="BH63" i="31"/>
  <c r="BG63" i="31"/>
  <c r="BF63" i="31"/>
  <c r="BE63" i="31"/>
  <c r="BD63" i="31"/>
  <c r="BC63" i="31"/>
  <c r="AX63" i="31"/>
  <c r="AW63" i="31"/>
  <c r="AO63" i="31"/>
  <c r="AN63" i="31"/>
  <c r="AM63" i="31"/>
  <c r="AL63" i="31"/>
  <c r="AK63" i="31"/>
  <c r="AJ63" i="31"/>
  <c r="AI63" i="31"/>
  <c r="AD63" i="31"/>
  <c r="AC63" i="31"/>
  <c r="S63" i="31"/>
  <c r="S86" i="31" s="1"/>
  <c r="L63" i="31"/>
  <c r="L86" i="31" s="1"/>
  <c r="K63" i="31"/>
  <c r="K86" i="31" s="1"/>
  <c r="J63" i="31"/>
  <c r="J86" i="31" s="1"/>
  <c r="I63" i="31"/>
  <c r="I86" i="31" s="1"/>
  <c r="BI62" i="31"/>
  <c r="BH62" i="31"/>
  <c r="BG62" i="31"/>
  <c r="BF62" i="31"/>
  <c r="BE62" i="31"/>
  <c r="BD62" i="31"/>
  <c r="BC62" i="31"/>
  <c r="AX62" i="31"/>
  <c r="AW62" i="31"/>
  <c r="AO62" i="31"/>
  <c r="AN62" i="31"/>
  <c r="AM62" i="31"/>
  <c r="AL62" i="31"/>
  <c r="AK62" i="31"/>
  <c r="AJ62" i="31"/>
  <c r="AI62" i="31"/>
  <c r="AD62" i="31"/>
  <c r="AC62" i="31"/>
  <c r="S62" i="31"/>
  <c r="S85" i="31" s="1"/>
  <c r="L62" i="31"/>
  <c r="L85" i="31" s="1"/>
  <c r="K62" i="31"/>
  <c r="K85" i="31" s="1"/>
  <c r="J62" i="31"/>
  <c r="J85" i="31" s="1"/>
  <c r="I62" i="31"/>
  <c r="I85" i="31" s="1"/>
  <c r="BI61" i="31"/>
  <c r="BH61" i="31"/>
  <c r="BG61" i="31"/>
  <c r="BF61" i="31"/>
  <c r="BE61" i="31"/>
  <c r="BD61" i="31"/>
  <c r="BC61" i="31"/>
  <c r="AX61" i="31"/>
  <c r="AW61" i="31"/>
  <c r="AO61" i="31"/>
  <c r="AN61" i="31"/>
  <c r="AM61" i="31"/>
  <c r="AL61" i="31"/>
  <c r="AK61" i="31"/>
  <c r="AJ61" i="31"/>
  <c r="AI61" i="31"/>
  <c r="AD61" i="31"/>
  <c r="AC61" i="31"/>
  <c r="S61" i="31"/>
  <c r="S84" i="31" s="1"/>
  <c r="L61" i="31"/>
  <c r="L84" i="31" s="1"/>
  <c r="K61" i="31"/>
  <c r="K84" i="31" s="1"/>
  <c r="J61" i="31"/>
  <c r="J84" i="31" s="1"/>
  <c r="I61" i="31"/>
  <c r="I84" i="31" s="1"/>
  <c r="BI60" i="31"/>
  <c r="BH60" i="31"/>
  <c r="BG60" i="31"/>
  <c r="BF60" i="31"/>
  <c r="BE60" i="31"/>
  <c r="BD60" i="31"/>
  <c r="BC60" i="31"/>
  <c r="AX60" i="31"/>
  <c r="AW60" i="31"/>
  <c r="AO60" i="31"/>
  <c r="AN60" i="31"/>
  <c r="AM60" i="31"/>
  <c r="AL60" i="31"/>
  <c r="AK60" i="31"/>
  <c r="AJ60" i="31"/>
  <c r="AI60" i="31"/>
  <c r="AD60" i="31"/>
  <c r="AC60" i="31"/>
  <c r="S60" i="31"/>
  <c r="S83" i="31" s="1"/>
  <c r="L60" i="31"/>
  <c r="L83" i="31" s="1"/>
  <c r="K60" i="31"/>
  <c r="K83" i="31" s="1"/>
  <c r="J60" i="31"/>
  <c r="J83" i="31" s="1"/>
  <c r="I60" i="31"/>
  <c r="I83" i="31" s="1"/>
  <c r="BI59" i="31"/>
  <c r="BH59" i="31"/>
  <c r="BG59" i="31"/>
  <c r="BF59" i="31"/>
  <c r="BE59" i="31"/>
  <c r="BD59" i="31"/>
  <c r="BC59" i="31"/>
  <c r="AX59" i="31"/>
  <c r="AW59" i="31"/>
  <c r="AO59" i="31"/>
  <c r="AN59" i="31"/>
  <c r="AM59" i="31"/>
  <c r="AL59" i="31"/>
  <c r="AK59" i="31"/>
  <c r="AJ59" i="31"/>
  <c r="AI59" i="31"/>
  <c r="AD59" i="31"/>
  <c r="AC59" i="31"/>
  <c r="S59" i="31"/>
  <c r="S82" i="31" s="1"/>
  <c r="L59" i="31"/>
  <c r="L82" i="31" s="1"/>
  <c r="K59" i="31"/>
  <c r="K82" i="31" s="1"/>
  <c r="J59" i="31"/>
  <c r="J82" i="31" s="1"/>
  <c r="I59" i="31"/>
  <c r="I82" i="31" s="1"/>
  <c r="BI58" i="31"/>
  <c r="BH58" i="31"/>
  <c r="BG58" i="31"/>
  <c r="BF58" i="31"/>
  <c r="BE58" i="31"/>
  <c r="BD58" i="31"/>
  <c r="BC58" i="31"/>
  <c r="AX58" i="31"/>
  <c r="AW58" i="31"/>
  <c r="AO58" i="31"/>
  <c r="AN58" i="31"/>
  <c r="AM58" i="31"/>
  <c r="AL58" i="31"/>
  <c r="AK58" i="31"/>
  <c r="AJ58" i="31"/>
  <c r="AI58" i="31"/>
  <c r="AD58" i="31"/>
  <c r="AC58" i="31"/>
  <c r="S58" i="31"/>
  <c r="S81" i="31" s="1"/>
  <c r="L58" i="31"/>
  <c r="L81" i="31" s="1"/>
  <c r="K58" i="31"/>
  <c r="K81" i="31" s="1"/>
  <c r="J58" i="31"/>
  <c r="J81" i="31" s="1"/>
  <c r="I58" i="31"/>
  <c r="I81" i="31" s="1"/>
  <c r="BI57" i="31"/>
  <c r="BH57" i="31"/>
  <c r="BG57" i="31"/>
  <c r="BF57" i="31"/>
  <c r="BE57" i="31"/>
  <c r="BD57" i="31"/>
  <c r="BC57" i="31"/>
  <c r="AX57" i="31"/>
  <c r="AW57" i="31"/>
  <c r="AO57" i="31"/>
  <c r="AN57" i="31"/>
  <c r="AM57" i="31"/>
  <c r="AL57" i="31"/>
  <c r="AK57" i="31"/>
  <c r="AJ57" i="31"/>
  <c r="AI57" i="31"/>
  <c r="AD57" i="31"/>
  <c r="AC57" i="31"/>
  <c r="S57" i="31"/>
  <c r="S80" i="31" s="1"/>
  <c r="L57" i="31"/>
  <c r="L80" i="31" s="1"/>
  <c r="K57" i="31"/>
  <c r="K80" i="31" s="1"/>
  <c r="J57" i="31"/>
  <c r="J80" i="31" s="1"/>
  <c r="I57" i="31"/>
  <c r="I80" i="31" s="1"/>
  <c r="BI56" i="31"/>
  <c r="BH56" i="31"/>
  <c r="BG56" i="31"/>
  <c r="BF56" i="31"/>
  <c r="BE56" i="31"/>
  <c r="BD56" i="31"/>
  <c r="BC56" i="31"/>
  <c r="AX56" i="31"/>
  <c r="AW56" i="31"/>
  <c r="AO56" i="31"/>
  <c r="AN56" i="31"/>
  <c r="AM56" i="31"/>
  <c r="AL56" i="31"/>
  <c r="AK56" i="31"/>
  <c r="AJ56" i="31"/>
  <c r="AI56" i="31"/>
  <c r="AD56" i="31"/>
  <c r="AC56" i="31"/>
  <c r="S56" i="31"/>
  <c r="S79" i="31" s="1"/>
  <c r="L56" i="31"/>
  <c r="L79" i="31" s="1"/>
  <c r="K56" i="31"/>
  <c r="K79" i="31" s="1"/>
  <c r="J56" i="31"/>
  <c r="J79" i="31" s="1"/>
  <c r="I56" i="31"/>
  <c r="I79" i="31" s="1"/>
  <c r="BI55" i="31"/>
  <c r="BH55" i="31"/>
  <c r="BG55" i="31"/>
  <c r="BF55" i="31"/>
  <c r="BE55" i="31"/>
  <c r="BD55" i="31"/>
  <c r="BC55" i="31"/>
  <c r="AX55" i="31"/>
  <c r="AW55" i="31"/>
  <c r="AO55" i="31"/>
  <c r="AN55" i="31"/>
  <c r="AM55" i="31"/>
  <c r="AL55" i="31"/>
  <c r="AK55" i="31"/>
  <c r="AJ55" i="31"/>
  <c r="AI55" i="31"/>
  <c r="AD55" i="31"/>
  <c r="AC55" i="31"/>
  <c r="S55" i="31"/>
  <c r="S78" i="31" s="1"/>
  <c r="L55" i="31"/>
  <c r="L78" i="31" s="1"/>
  <c r="K55" i="31"/>
  <c r="K78" i="31" s="1"/>
  <c r="J55" i="31"/>
  <c r="J78" i="31" s="1"/>
  <c r="I55" i="31"/>
  <c r="I78" i="31" s="1"/>
  <c r="BI54" i="31"/>
  <c r="BH54" i="31"/>
  <c r="BG54" i="31"/>
  <c r="BF54" i="31"/>
  <c r="BE54" i="31"/>
  <c r="BD54" i="31"/>
  <c r="BC54" i="31"/>
  <c r="AX54" i="31"/>
  <c r="AW54" i="31"/>
  <c r="AO54" i="31"/>
  <c r="AN54" i="31"/>
  <c r="AM54" i="31"/>
  <c r="AL54" i="31"/>
  <c r="AK54" i="31"/>
  <c r="AJ54" i="31"/>
  <c r="AI54" i="31"/>
  <c r="AD54" i="31"/>
  <c r="AC54" i="31"/>
  <c r="S54" i="31"/>
  <c r="S77" i="31" s="1"/>
  <c r="L54" i="31"/>
  <c r="L77" i="31" s="1"/>
  <c r="K54" i="31"/>
  <c r="K77" i="31" s="1"/>
  <c r="J54" i="31"/>
  <c r="J77" i="31" s="1"/>
  <c r="I54" i="31"/>
  <c r="I77" i="31" s="1"/>
  <c r="AO84" i="31" l="1"/>
  <c r="AO85" i="31"/>
  <c r="AN86" i="31"/>
  <c r="AO87" i="31"/>
  <c r="AO88" i="31"/>
  <c r="AO89" i="31"/>
  <c r="AO92" i="31"/>
  <c r="AO93" i="31"/>
  <c r="M54" i="31"/>
  <c r="M56" i="31"/>
  <c r="M58" i="31"/>
  <c r="M60" i="31"/>
  <c r="M55" i="31"/>
  <c r="M57" i="31"/>
  <c r="M59" i="31"/>
  <c r="M61" i="31"/>
  <c r="M63" i="31"/>
  <c r="M62" i="31"/>
  <c r="M64" i="31"/>
  <c r="X66" i="31"/>
  <c r="X89" i="31" s="1"/>
  <c r="Z66" i="31"/>
  <c r="Z89" i="31" s="1"/>
  <c r="AB66" i="31"/>
  <c r="AB89" i="31" s="1"/>
  <c r="AD66" i="31"/>
  <c r="AF66" i="31"/>
  <c r="AF89" i="31" s="1"/>
  <c r="AR66" i="31"/>
  <c r="AR89" i="31" s="1"/>
  <c r="AT66" i="31"/>
  <c r="AT89" i="31" s="1"/>
  <c r="AV66" i="31"/>
  <c r="AV89" i="31" s="1"/>
  <c r="AX66" i="31"/>
  <c r="AZ66" i="31"/>
  <c r="AZ89" i="31" s="1"/>
  <c r="X67" i="31"/>
  <c r="X90" i="31" s="1"/>
  <c r="Z67" i="31"/>
  <c r="Z90" i="31" s="1"/>
  <c r="AB67" i="31"/>
  <c r="AB90" i="31" s="1"/>
  <c r="AD67" i="31"/>
  <c r="AF67" i="31"/>
  <c r="AF90" i="31" s="1"/>
  <c r="AR67" i="31"/>
  <c r="AR90" i="31" s="1"/>
  <c r="AT67" i="31"/>
  <c r="AT90" i="31" s="1"/>
  <c r="AV67" i="31"/>
  <c r="AV90" i="31" s="1"/>
  <c r="AX67" i="31"/>
  <c r="AZ67" i="31"/>
  <c r="AZ90" i="31" s="1"/>
  <c r="X68" i="31"/>
  <c r="X91" i="31" s="1"/>
  <c r="Z68" i="31"/>
  <c r="Z91" i="31" s="1"/>
  <c r="AB68" i="31"/>
  <c r="AB91" i="31" s="1"/>
  <c r="AD68" i="31"/>
  <c r="AF68" i="31"/>
  <c r="AF91" i="31" s="1"/>
  <c r="AR68" i="31"/>
  <c r="AR91" i="31" s="1"/>
  <c r="AT68" i="31"/>
  <c r="AT91" i="31" s="1"/>
  <c r="AV68" i="31"/>
  <c r="AV91" i="31" s="1"/>
  <c r="AX68" i="31"/>
  <c r="AZ68" i="31"/>
  <c r="AZ91" i="31" s="1"/>
  <c r="X69" i="31"/>
  <c r="X92" i="31" s="1"/>
  <c r="Z69" i="31"/>
  <c r="Z92" i="31" s="1"/>
  <c r="AB69" i="31"/>
  <c r="AB92" i="31" s="1"/>
  <c r="AD69" i="31"/>
  <c r="AF69" i="31"/>
  <c r="AF92" i="31" s="1"/>
  <c r="AR69" i="31"/>
  <c r="AR92" i="31" s="1"/>
  <c r="AT69" i="31"/>
  <c r="AT92" i="31" s="1"/>
  <c r="AV69" i="31"/>
  <c r="AV92" i="31" s="1"/>
  <c r="AX69" i="31"/>
  <c r="AZ69" i="31"/>
  <c r="AZ92" i="31" s="1"/>
  <c r="X70" i="31"/>
  <c r="X93" i="31" s="1"/>
  <c r="Z70" i="31"/>
  <c r="Z93" i="31" s="1"/>
  <c r="AB70" i="31"/>
  <c r="AB93" i="31" s="1"/>
  <c r="AD70" i="31"/>
  <c r="AF70" i="31"/>
  <c r="AF93" i="31" s="1"/>
  <c r="AR70" i="31"/>
  <c r="AR93" i="31" s="1"/>
  <c r="AT70" i="31"/>
  <c r="AT93" i="31" s="1"/>
  <c r="AV70" i="31"/>
  <c r="AV93" i="31" s="1"/>
  <c r="AX70" i="31"/>
  <c r="AZ70" i="31"/>
  <c r="AZ93" i="31" s="1"/>
  <c r="X71" i="31"/>
  <c r="X94" i="31" s="1"/>
  <c r="Z71" i="31"/>
  <c r="Z94" i="31" s="1"/>
  <c r="AB71" i="31"/>
  <c r="AB94" i="31" s="1"/>
  <c r="AD71" i="31"/>
  <c r="AF71" i="31"/>
  <c r="AF94" i="31" s="1"/>
  <c r="AR71" i="31"/>
  <c r="AR94" i="31" s="1"/>
  <c r="AT71" i="31"/>
  <c r="AT94" i="31" s="1"/>
  <c r="AV71" i="31"/>
  <c r="AV94" i="31" s="1"/>
  <c r="AX71" i="31"/>
  <c r="AZ71" i="31"/>
  <c r="AZ94" i="31" s="1"/>
  <c r="X72" i="31"/>
  <c r="X95" i="31" s="1"/>
  <c r="Z72" i="31"/>
  <c r="Z95" i="31" s="1"/>
  <c r="AB72" i="31"/>
  <c r="AB95" i="31" s="1"/>
  <c r="AD72" i="31"/>
  <c r="AF72" i="31"/>
  <c r="AF95" i="31" s="1"/>
  <c r="AR72" i="31"/>
  <c r="AR95" i="31" s="1"/>
  <c r="AT72" i="31"/>
  <c r="AT95" i="31" s="1"/>
  <c r="AV72" i="31"/>
  <c r="AV95" i="31" s="1"/>
  <c r="AX72" i="31"/>
  <c r="AZ72" i="31"/>
  <c r="AZ95" i="31" s="1"/>
  <c r="X73" i="31"/>
  <c r="X96" i="31" s="1"/>
  <c r="Z73" i="31"/>
  <c r="Z96" i="31" s="1"/>
  <c r="AB73" i="31"/>
  <c r="AB96" i="31" s="1"/>
  <c r="AD73" i="31"/>
  <c r="AF73" i="31"/>
  <c r="AF96" i="31" s="1"/>
  <c r="AR73" i="31"/>
  <c r="AR96" i="31" s="1"/>
  <c r="AT73" i="31"/>
  <c r="AT96" i="31" s="1"/>
  <c r="AV73" i="31"/>
  <c r="AV96" i="31" s="1"/>
  <c r="AX73" i="31"/>
  <c r="AZ73" i="31"/>
  <c r="AZ96" i="31" s="1"/>
  <c r="BP77" i="31"/>
  <c r="BP54" i="31" s="1"/>
  <c r="BW79" i="31"/>
  <c r="BW56" i="31" s="1"/>
  <c r="BP79" i="31"/>
  <c r="BP56" i="31" s="1"/>
  <c r="M65" i="31"/>
  <c r="BV89" i="31"/>
  <c r="BV66" i="31" s="1"/>
  <c r="BT89" i="31"/>
  <c r="BT66" i="31" s="1"/>
  <c r="BO89" i="31"/>
  <c r="BO66" i="31" s="1"/>
  <c r="BM89" i="31"/>
  <c r="BM66" i="31" s="1"/>
  <c r="BA89" i="31"/>
  <c r="BB89" i="31" s="1"/>
  <c r="BC89" i="31" s="1"/>
  <c r="AG89" i="31"/>
  <c r="AH89" i="31" s="1"/>
  <c r="AI89" i="31" s="1"/>
  <c r="BU89" i="31"/>
  <c r="BU66" i="31" s="1"/>
  <c r="BN89" i="31"/>
  <c r="BN66" i="31" s="1"/>
  <c r="W66" i="31"/>
  <c r="W89" i="31" s="1"/>
  <c r="Y66" i="31"/>
  <c r="Y89" i="31" s="1"/>
  <c r="AA66" i="31"/>
  <c r="AA89" i="31" s="1"/>
  <c r="AE66" i="31"/>
  <c r="AE89" i="31" s="1"/>
  <c r="AQ66" i="31"/>
  <c r="AQ89" i="31" s="1"/>
  <c r="AS66" i="31"/>
  <c r="AS89" i="31" s="1"/>
  <c r="AU66" i="31"/>
  <c r="AU89" i="31" s="1"/>
  <c r="AY66" i="31"/>
  <c r="AY89" i="31" s="1"/>
  <c r="BV90" i="31"/>
  <c r="BV67" i="31" s="1"/>
  <c r="BT90" i="31"/>
  <c r="BT67" i="31" s="1"/>
  <c r="BO90" i="31"/>
  <c r="BO67" i="31" s="1"/>
  <c r="BM90" i="31"/>
  <c r="BM67" i="31" s="1"/>
  <c r="BA90" i="31"/>
  <c r="BB90" i="31" s="1"/>
  <c r="BC90" i="31" s="1"/>
  <c r="AG90" i="31"/>
  <c r="AH90" i="31" s="1"/>
  <c r="AI90" i="31" s="1"/>
  <c r="BU90" i="31"/>
  <c r="BU67" i="31" s="1"/>
  <c r="BN90" i="31"/>
  <c r="BN67" i="31" s="1"/>
  <c r="W67" i="31"/>
  <c r="W90" i="31" s="1"/>
  <c r="Y67" i="31"/>
  <c r="Y90" i="31" s="1"/>
  <c r="AA67" i="31"/>
  <c r="AA90" i="31" s="1"/>
  <c r="AE67" i="31"/>
  <c r="AE90" i="31" s="1"/>
  <c r="AQ67" i="31"/>
  <c r="AQ90" i="31" s="1"/>
  <c r="AS67" i="31"/>
  <c r="AS90" i="31" s="1"/>
  <c r="AU67" i="31"/>
  <c r="AU90" i="31" s="1"/>
  <c r="AY67" i="31"/>
  <c r="AY90" i="31" s="1"/>
  <c r="BV91" i="31"/>
  <c r="BV68" i="31" s="1"/>
  <c r="BT91" i="31"/>
  <c r="BT68" i="31" s="1"/>
  <c r="BO91" i="31"/>
  <c r="BO68" i="31" s="1"/>
  <c r="BM91" i="31"/>
  <c r="BM68" i="31" s="1"/>
  <c r="BA91" i="31"/>
  <c r="BB91" i="31" s="1"/>
  <c r="BC91" i="31" s="1"/>
  <c r="AG91" i="31"/>
  <c r="AH91" i="31" s="1"/>
  <c r="AI91" i="31" s="1"/>
  <c r="BU91" i="31"/>
  <c r="BU68" i="31" s="1"/>
  <c r="BN91" i="31"/>
  <c r="BN68" i="31" s="1"/>
  <c r="W68" i="31"/>
  <c r="W91" i="31" s="1"/>
  <c r="Y68" i="31"/>
  <c r="Y91" i="31" s="1"/>
  <c r="AA68" i="31"/>
  <c r="AA91" i="31" s="1"/>
  <c r="AE68" i="31"/>
  <c r="AE91" i="31" s="1"/>
  <c r="AQ68" i="31"/>
  <c r="AQ91" i="31" s="1"/>
  <c r="AS68" i="31"/>
  <c r="AS91" i="31" s="1"/>
  <c r="AU68" i="31"/>
  <c r="AU91" i="31" s="1"/>
  <c r="AY68" i="31"/>
  <c r="AY91" i="31" s="1"/>
  <c r="BV92" i="31"/>
  <c r="BV69" i="31" s="1"/>
  <c r="BT92" i="31"/>
  <c r="BT69" i="31" s="1"/>
  <c r="BO92" i="31"/>
  <c r="BO69" i="31" s="1"/>
  <c r="BM92" i="31"/>
  <c r="BM69" i="31" s="1"/>
  <c r="BA92" i="31"/>
  <c r="BB92" i="31" s="1"/>
  <c r="BC92" i="31" s="1"/>
  <c r="AG92" i="31"/>
  <c r="AH92" i="31" s="1"/>
  <c r="AI92" i="31" s="1"/>
  <c r="BU92" i="31"/>
  <c r="BU69" i="31" s="1"/>
  <c r="BN92" i="31"/>
  <c r="BN69" i="31" s="1"/>
  <c r="W69" i="31"/>
  <c r="W92" i="31" s="1"/>
  <c r="Y69" i="31"/>
  <c r="Y92" i="31" s="1"/>
  <c r="AA69" i="31"/>
  <c r="AA92" i="31" s="1"/>
  <c r="AE69" i="31"/>
  <c r="AE92" i="31" s="1"/>
  <c r="AQ69" i="31"/>
  <c r="AQ92" i="31" s="1"/>
  <c r="AS69" i="31"/>
  <c r="AS92" i="31" s="1"/>
  <c r="AU69" i="31"/>
  <c r="AU92" i="31" s="1"/>
  <c r="AY69" i="31"/>
  <c r="AY92" i="31" s="1"/>
  <c r="BV93" i="31"/>
  <c r="BV70" i="31" s="1"/>
  <c r="BT93" i="31"/>
  <c r="BT70" i="31" s="1"/>
  <c r="BO93" i="31"/>
  <c r="BO70" i="31" s="1"/>
  <c r="BM93" i="31"/>
  <c r="BM70" i="31" s="1"/>
  <c r="BA93" i="31"/>
  <c r="BB93" i="31" s="1"/>
  <c r="BC93" i="31" s="1"/>
  <c r="AG93" i="31"/>
  <c r="AH93" i="31" s="1"/>
  <c r="AI93" i="31" s="1"/>
  <c r="BU93" i="31"/>
  <c r="BU70" i="31" s="1"/>
  <c r="BN93" i="31"/>
  <c r="BN70" i="31" s="1"/>
  <c r="W70" i="31"/>
  <c r="W93" i="31" s="1"/>
  <c r="Y70" i="31"/>
  <c r="Y93" i="31" s="1"/>
  <c r="AA70" i="31"/>
  <c r="AA93" i="31" s="1"/>
  <c r="AE70" i="31"/>
  <c r="AE93" i="31" s="1"/>
  <c r="AQ70" i="31"/>
  <c r="AQ93" i="31" s="1"/>
  <c r="AS70" i="31"/>
  <c r="AS93" i="31" s="1"/>
  <c r="AU70" i="31"/>
  <c r="AU93" i="31" s="1"/>
  <c r="AY70" i="31"/>
  <c r="AY93" i="31" s="1"/>
  <c r="BU94" i="31"/>
  <c r="BU71" i="31" s="1"/>
  <c r="BN94" i="31"/>
  <c r="BN71" i="31" s="1"/>
  <c r="BV94" i="31"/>
  <c r="BV71" i="31" s="1"/>
  <c r="BT94" i="31"/>
  <c r="BT71" i="31" s="1"/>
  <c r="BO94" i="31"/>
  <c r="BO71" i="31" s="1"/>
  <c r="BM94" i="31"/>
  <c r="BM71" i="31" s="1"/>
  <c r="BA94" i="31"/>
  <c r="BB94" i="31" s="1"/>
  <c r="AG94" i="31"/>
  <c r="AH94" i="31" s="1"/>
  <c r="W71" i="31"/>
  <c r="W94" i="31" s="1"/>
  <c r="Y71" i="31"/>
  <c r="Y94" i="31" s="1"/>
  <c r="AA71" i="31"/>
  <c r="AA94" i="31" s="1"/>
  <c r="AE71" i="31"/>
  <c r="AE94" i="31" s="1"/>
  <c r="AQ71" i="31"/>
  <c r="AQ94" i="31" s="1"/>
  <c r="AS71" i="31"/>
  <c r="AS94" i="31" s="1"/>
  <c r="AU71" i="31"/>
  <c r="AU94" i="31" s="1"/>
  <c r="AY71" i="31"/>
  <c r="AY94" i="31" s="1"/>
  <c r="BU95" i="31"/>
  <c r="BU72" i="31" s="1"/>
  <c r="BN95" i="31"/>
  <c r="BN72" i="31" s="1"/>
  <c r="BV95" i="31"/>
  <c r="BV72" i="31" s="1"/>
  <c r="BT95" i="31"/>
  <c r="BT72" i="31" s="1"/>
  <c r="BO95" i="31"/>
  <c r="BO72" i="31" s="1"/>
  <c r="BM95" i="31"/>
  <c r="BM72" i="31" s="1"/>
  <c r="BA95" i="31"/>
  <c r="BB95" i="31" s="1"/>
  <c r="BC95" i="31" s="1"/>
  <c r="AG95" i="31"/>
  <c r="AH95" i="31" s="1"/>
  <c r="AI95" i="31" s="1"/>
  <c r="W72" i="31"/>
  <c r="W95" i="31" s="1"/>
  <c r="Y72" i="31"/>
  <c r="Y95" i="31" s="1"/>
  <c r="AA72" i="31"/>
  <c r="AA95" i="31" s="1"/>
  <c r="AE72" i="31"/>
  <c r="AE95" i="31" s="1"/>
  <c r="AQ72" i="31"/>
  <c r="AQ95" i="31" s="1"/>
  <c r="AS72" i="31"/>
  <c r="AS95" i="31" s="1"/>
  <c r="AU72" i="31"/>
  <c r="AU95" i="31" s="1"/>
  <c r="AY72" i="31"/>
  <c r="AY95" i="31" s="1"/>
  <c r="BU96" i="31"/>
  <c r="BU73" i="31" s="1"/>
  <c r="BN96" i="31"/>
  <c r="BN73" i="31" s="1"/>
  <c r="BV96" i="31"/>
  <c r="BV73" i="31" s="1"/>
  <c r="BT96" i="31"/>
  <c r="BT73" i="31" s="1"/>
  <c r="BO96" i="31"/>
  <c r="BO73" i="31" s="1"/>
  <c r="BM96" i="31"/>
  <c r="BM73" i="31" s="1"/>
  <c r="BA96" i="31"/>
  <c r="BB96" i="31" s="1"/>
  <c r="BC96" i="31" s="1"/>
  <c r="AG96" i="31"/>
  <c r="AH96" i="31" s="1"/>
  <c r="AI96" i="31" s="1"/>
  <c r="W73" i="31"/>
  <c r="W96" i="31" s="1"/>
  <c r="Y73" i="31"/>
  <c r="Y96" i="31" s="1"/>
  <c r="AA73" i="31"/>
  <c r="AA96" i="31" s="1"/>
  <c r="AE73" i="31"/>
  <c r="AE96" i="31" s="1"/>
  <c r="AQ73" i="31"/>
  <c r="AQ96" i="31" s="1"/>
  <c r="AS73" i="31"/>
  <c r="AS96" i="31" s="1"/>
  <c r="AU73" i="31"/>
  <c r="AU96" i="31" s="1"/>
  <c r="AY73" i="31"/>
  <c r="AY96" i="31" s="1"/>
  <c r="BP78" i="31"/>
  <c r="BP55" i="31" s="1"/>
  <c r="BP80" i="31"/>
  <c r="BP57" i="31" s="1"/>
  <c r="BP81" i="31"/>
  <c r="BP58" i="31" s="1"/>
  <c r="BP82" i="31"/>
  <c r="BP59" i="31" s="1"/>
  <c r="BP83" i="31"/>
  <c r="BP60" i="31" s="1"/>
  <c r="BP84" i="31"/>
  <c r="BP61" i="31" s="1"/>
  <c r="BR89" i="31"/>
  <c r="BR66" i="31" s="1"/>
  <c r="BR90" i="31"/>
  <c r="BR67" i="31" s="1"/>
  <c r="BW85" i="31"/>
  <c r="BW62" i="31" s="1"/>
  <c r="BP85" i="31"/>
  <c r="BP62" i="31" s="1"/>
  <c r="BS89" i="31"/>
  <c r="BS66" i="31" s="1"/>
  <c r="BS90" i="31"/>
  <c r="BS67" i="31" s="1"/>
  <c r="BP86" i="31"/>
  <c r="BP63" i="31" s="1"/>
  <c r="BP87" i="31"/>
  <c r="BP64" i="31" s="1"/>
  <c r="BP88" i="31"/>
  <c r="BP65" i="31" s="1"/>
  <c r="BL89" i="31"/>
  <c r="BL66" i="31" s="1"/>
  <c r="BP89" i="31"/>
  <c r="BP66" i="31" s="1"/>
  <c r="BL90" i="31"/>
  <c r="BL67" i="31" s="1"/>
  <c r="BP90" i="31"/>
  <c r="BP67" i="31" s="1"/>
  <c r="BR91" i="31"/>
  <c r="BR68" i="31" s="1"/>
  <c r="BK91" i="31"/>
  <c r="BK68" i="31" s="1"/>
  <c r="BR92" i="31"/>
  <c r="BR69" i="31" s="1"/>
  <c r="BR93" i="31"/>
  <c r="BR70" i="31" s="1"/>
  <c r="BK89" i="31"/>
  <c r="BK66" i="31" s="1"/>
  <c r="BK90" i="31"/>
  <c r="BS91" i="31"/>
  <c r="BS68" i="31" s="1"/>
  <c r="BL91" i="31"/>
  <c r="BL68" i="31" s="1"/>
  <c r="BW91" i="31"/>
  <c r="BW68" i="31" s="1"/>
  <c r="BP91" i="31"/>
  <c r="BP68" i="31" s="1"/>
  <c r="BS92" i="31"/>
  <c r="BS69" i="31" s="1"/>
  <c r="BS93" i="31"/>
  <c r="BS70" i="31" s="1"/>
  <c r="BL92" i="31"/>
  <c r="BL69" i="31" s="1"/>
  <c r="BP92" i="31"/>
  <c r="BP69" i="31" s="1"/>
  <c r="BL93" i="31"/>
  <c r="BL70" i="31" s="1"/>
  <c r="BP93" i="31"/>
  <c r="BP70" i="31" s="1"/>
  <c r="BR94" i="31"/>
  <c r="BR71" i="31" s="1"/>
  <c r="BK94" i="31"/>
  <c r="BK71" i="31" s="1"/>
  <c r="BR95" i="31"/>
  <c r="BR72" i="31" s="1"/>
  <c r="BR96" i="31"/>
  <c r="BR73" i="31" s="1"/>
  <c r="BK92" i="31"/>
  <c r="BK69" i="31" s="1"/>
  <c r="BK93" i="31"/>
  <c r="BS94" i="31"/>
  <c r="BS71" i="31" s="1"/>
  <c r="BL94" i="31"/>
  <c r="BL71" i="31" s="1"/>
  <c r="BS95" i="31"/>
  <c r="BS72" i="31" s="1"/>
  <c r="BS96" i="31"/>
  <c r="BS73" i="31" s="1"/>
  <c r="BK95" i="31"/>
  <c r="BK72" i="31" s="1"/>
  <c r="BK96" i="31"/>
  <c r="BK73" i="31" s="1"/>
  <c r="BP94" i="31"/>
  <c r="BP71" i="31" s="1"/>
  <c r="BL95" i="31"/>
  <c r="BL72" i="31" s="1"/>
  <c r="BP95" i="31"/>
  <c r="BP72" i="31" s="1"/>
  <c r="BL96" i="31"/>
  <c r="BL73" i="31" s="1"/>
  <c r="BP96" i="31"/>
  <c r="BP73" i="31" s="1"/>
  <c r="J7" i="31"/>
  <c r="J8" i="31"/>
  <c r="J9" i="31"/>
  <c r="J10" i="31"/>
  <c r="J11" i="31"/>
  <c r="J12" i="31"/>
  <c r="J13" i="31"/>
  <c r="J14" i="31"/>
  <c r="J15" i="31"/>
  <c r="J16" i="31"/>
  <c r="J17" i="31"/>
  <c r="J6" i="31"/>
  <c r="I7" i="31"/>
  <c r="I8" i="31"/>
  <c r="I9" i="31"/>
  <c r="I10" i="31"/>
  <c r="I11" i="31"/>
  <c r="I12" i="31"/>
  <c r="I13" i="31"/>
  <c r="I14" i="31"/>
  <c r="I15" i="31"/>
  <c r="I16" i="31"/>
  <c r="I17" i="31"/>
  <c r="I6" i="31"/>
  <c r="BI96" i="30"/>
  <c r="BH96" i="30"/>
  <c r="BG96" i="30"/>
  <c r="BF96" i="30"/>
  <c r="BE96" i="30"/>
  <c r="BD96" i="30"/>
  <c r="AX96" i="30"/>
  <c r="AW96" i="30"/>
  <c r="AO96" i="30"/>
  <c r="AN96" i="30"/>
  <c r="AM96" i="30"/>
  <c r="AL96" i="30"/>
  <c r="AK96" i="30"/>
  <c r="AJ96" i="30"/>
  <c r="AD96" i="30"/>
  <c r="AC96" i="30"/>
  <c r="BI95" i="30"/>
  <c r="BH95" i="30"/>
  <c r="BG95" i="30"/>
  <c r="BF95" i="30"/>
  <c r="BE95" i="30"/>
  <c r="AX95" i="30"/>
  <c r="AW95" i="30"/>
  <c r="AO95" i="30"/>
  <c r="AN95" i="30"/>
  <c r="AM95" i="30"/>
  <c r="AL95" i="30"/>
  <c r="AK95" i="30"/>
  <c r="AD95" i="30"/>
  <c r="AC95" i="30"/>
  <c r="BI94" i="30"/>
  <c r="BH94" i="30"/>
  <c r="BG94" i="30"/>
  <c r="BF94" i="30"/>
  <c r="BE94" i="30"/>
  <c r="AX94" i="30"/>
  <c r="AW94" i="30"/>
  <c r="AO94" i="30"/>
  <c r="AN94" i="30"/>
  <c r="AM94" i="30"/>
  <c r="AL94" i="30"/>
  <c r="AK94" i="30"/>
  <c r="AD94" i="30"/>
  <c r="AC94" i="30"/>
  <c r="BI93" i="30"/>
  <c r="BH93" i="30"/>
  <c r="BG93" i="30"/>
  <c r="BF93" i="30"/>
  <c r="BE93" i="30"/>
  <c r="AX93" i="30"/>
  <c r="AW93" i="30"/>
  <c r="AO93" i="30"/>
  <c r="AN93" i="30"/>
  <c r="AM93" i="30"/>
  <c r="AL93" i="30"/>
  <c r="AK93" i="30"/>
  <c r="AD93" i="30"/>
  <c r="AC93" i="30"/>
  <c r="BI92" i="30"/>
  <c r="BH92" i="30"/>
  <c r="BG92" i="30"/>
  <c r="BF92" i="30"/>
  <c r="BE92" i="30"/>
  <c r="BD92" i="30"/>
  <c r="AX92" i="30"/>
  <c r="AW92" i="30"/>
  <c r="AO92" i="30"/>
  <c r="AN92" i="30"/>
  <c r="AM92" i="30"/>
  <c r="AL92" i="30"/>
  <c r="AK92" i="30"/>
  <c r="AJ92" i="30"/>
  <c r="AD92" i="30"/>
  <c r="AC92" i="30"/>
  <c r="BI91" i="30"/>
  <c r="BH91" i="30"/>
  <c r="BG91" i="30"/>
  <c r="BF91" i="30"/>
  <c r="BE91" i="30"/>
  <c r="AX91" i="30"/>
  <c r="AW91" i="30"/>
  <c r="AO91" i="30"/>
  <c r="AN91" i="30"/>
  <c r="AM91" i="30"/>
  <c r="AL91" i="30"/>
  <c r="AK91" i="30"/>
  <c r="AD91" i="30"/>
  <c r="AC91" i="30"/>
  <c r="BI90" i="30"/>
  <c r="BH90" i="30"/>
  <c r="BG90" i="30"/>
  <c r="BF90" i="30"/>
  <c r="BE90" i="30"/>
  <c r="AX90" i="30"/>
  <c r="AW90" i="30"/>
  <c r="AO90" i="30"/>
  <c r="AN90" i="30"/>
  <c r="AM90" i="30"/>
  <c r="AL90" i="30"/>
  <c r="AK90" i="30"/>
  <c r="AD90" i="30"/>
  <c r="AC90" i="30"/>
  <c r="BI89" i="30"/>
  <c r="BH89" i="30"/>
  <c r="BG89" i="30"/>
  <c r="BF89" i="30"/>
  <c r="BE89" i="30"/>
  <c r="AX89" i="30"/>
  <c r="AW89" i="30"/>
  <c r="AO89" i="30"/>
  <c r="AN89" i="30"/>
  <c r="AM89" i="30"/>
  <c r="AL89" i="30"/>
  <c r="AK89" i="30"/>
  <c r="AD89" i="30"/>
  <c r="AC89" i="30"/>
  <c r="BI88" i="30"/>
  <c r="BH88" i="30"/>
  <c r="BG88" i="30"/>
  <c r="BF88" i="30"/>
  <c r="BE88" i="30"/>
  <c r="BD88" i="30"/>
  <c r="AX88" i="30"/>
  <c r="AW88" i="30"/>
  <c r="AO88" i="30"/>
  <c r="AN88" i="30"/>
  <c r="AM88" i="30"/>
  <c r="AL88" i="30"/>
  <c r="AK88" i="30"/>
  <c r="AJ88" i="30"/>
  <c r="AD88" i="30"/>
  <c r="AC88" i="30"/>
  <c r="BI87" i="30"/>
  <c r="BH87" i="30"/>
  <c r="BG87" i="30"/>
  <c r="BF87" i="30"/>
  <c r="BE87" i="30"/>
  <c r="BD87" i="30"/>
  <c r="AX87" i="30"/>
  <c r="AW87" i="30"/>
  <c r="AO87" i="30"/>
  <c r="AN87" i="30"/>
  <c r="AM87" i="30"/>
  <c r="AL87" i="30"/>
  <c r="AK87" i="30"/>
  <c r="AJ87" i="30"/>
  <c r="AD87" i="30"/>
  <c r="AC87" i="30"/>
  <c r="BI86" i="30"/>
  <c r="BH86" i="30"/>
  <c r="BG86" i="30"/>
  <c r="BF86" i="30"/>
  <c r="BE86" i="30"/>
  <c r="BD86" i="30"/>
  <c r="AX86" i="30"/>
  <c r="AW86" i="30"/>
  <c r="AO86" i="30"/>
  <c r="AN86" i="30"/>
  <c r="AM86" i="30"/>
  <c r="AL86" i="30"/>
  <c r="AK86" i="30"/>
  <c r="AJ86" i="30"/>
  <c r="AD86" i="30"/>
  <c r="AC86" i="30"/>
  <c r="BI85" i="30"/>
  <c r="BH85" i="30"/>
  <c r="BG85" i="30"/>
  <c r="BF85" i="30"/>
  <c r="BE85" i="30"/>
  <c r="AX85" i="30"/>
  <c r="AW85" i="30"/>
  <c r="AO85" i="30"/>
  <c r="AN85" i="30"/>
  <c r="AM85" i="30"/>
  <c r="AL85" i="30"/>
  <c r="AK85" i="30"/>
  <c r="AD85" i="30"/>
  <c r="AC85" i="30"/>
  <c r="BI84" i="30"/>
  <c r="BH84" i="30"/>
  <c r="BG84" i="30"/>
  <c r="BF84" i="30"/>
  <c r="BE84" i="30"/>
  <c r="AX84" i="30"/>
  <c r="AW84" i="30"/>
  <c r="AO84" i="30"/>
  <c r="AN84" i="30"/>
  <c r="AM84" i="30"/>
  <c r="AL84" i="30"/>
  <c r="AK84" i="30"/>
  <c r="AD84" i="30"/>
  <c r="AC84" i="30"/>
  <c r="BI83" i="30"/>
  <c r="BH83" i="30"/>
  <c r="BG83" i="30"/>
  <c r="BF83" i="30"/>
  <c r="BE83" i="30"/>
  <c r="AX83" i="30"/>
  <c r="AW83" i="30"/>
  <c r="AO83" i="30"/>
  <c r="AN83" i="30"/>
  <c r="AM83" i="30"/>
  <c r="AL83" i="30"/>
  <c r="AK83" i="30"/>
  <c r="AD83" i="30"/>
  <c r="AC83" i="30"/>
  <c r="BI82" i="30"/>
  <c r="BH82" i="30"/>
  <c r="BG82" i="30"/>
  <c r="BF82" i="30"/>
  <c r="BE82" i="30"/>
  <c r="AX82" i="30"/>
  <c r="AW82" i="30"/>
  <c r="AO82" i="30"/>
  <c r="AN82" i="30"/>
  <c r="AM82" i="30"/>
  <c r="AL82" i="30"/>
  <c r="AK82" i="30"/>
  <c r="AD82" i="30"/>
  <c r="AC82" i="30"/>
  <c r="BI81" i="30"/>
  <c r="BH81" i="30"/>
  <c r="BG81" i="30"/>
  <c r="BF81" i="30"/>
  <c r="BE81" i="30"/>
  <c r="AX81" i="30"/>
  <c r="AW81" i="30"/>
  <c r="AO81" i="30"/>
  <c r="AN81" i="30"/>
  <c r="AM81" i="30"/>
  <c r="AL81" i="30"/>
  <c r="AK81" i="30"/>
  <c r="AD81" i="30"/>
  <c r="AC81" i="30"/>
  <c r="BI80" i="30"/>
  <c r="BH80" i="30"/>
  <c r="BG80" i="30"/>
  <c r="BF80" i="30"/>
  <c r="BE80" i="30"/>
  <c r="AX80" i="30"/>
  <c r="AW80" i="30"/>
  <c r="AO80" i="30"/>
  <c r="AN80" i="30"/>
  <c r="AM80" i="30"/>
  <c r="AL80" i="30"/>
  <c r="AK80" i="30"/>
  <c r="AD80" i="30"/>
  <c r="AC80" i="30"/>
  <c r="BI79" i="30"/>
  <c r="BH79" i="30"/>
  <c r="BG79" i="30"/>
  <c r="BF79" i="30"/>
  <c r="BE79" i="30"/>
  <c r="AX79" i="30"/>
  <c r="AW79" i="30"/>
  <c r="AO79" i="30"/>
  <c r="AN79" i="30"/>
  <c r="AM79" i="30"/>
  <c r="AL79" i="30"/>
  <c r="AK79" i="30"/>
  <c r="AD79" i="30"/>
  <c r="AC79" i="30"/>
  <c r="BI78" i="30"/>
  <c r="BH78" i="30"/>
  <c r="BG78" i="30"/>
  <c r="BF78" i="30"/>
  <c r="BE78" i="30"/>
  <c r="AX78" i="30"/>
  <c r="AW78" i="30"/>
  <c r="AO78" i="30"/>
  <c r="AN78" i="30"/>
  <c r="AM78" i="30"/>
  <c r="AL78" i="30"/>
  <c r="AK78" i="30"/>
  <c r="AD78" i="30"/>
  <c r="AC78" i="30"/>
  <c r="BI77" i="30"/>
  <c r="BH77" i="30"/>
  <c r="BG77" i="30"/>
  <c r="BF77" i="30"/>
  <c r="BE77" i="30"/>
  <c r="AX77" i="30"/>
  <c r="AW77" i="30"/>
  <c r="AO77" i="30"/>
  <c r="AN77" i="30"/>
  <c r="AM77" i="30"/>
  <c r="AL77" i="30"/>
  <c r="AK77" i="30"/>
  <c r="AD77" i="30"/>
  <c r="AC77" i="30"/>
  <c r="V96" i="30"/>
  <c r="U96" i="30"/>
  <c r="BW96" i="30" s="1"/>
  <c r="BW73" i="30" s="1"/>
  <c r="T96" i="30"/>
  <c r="R96" i="30"/>
  <c r="Q96" i="30"/>
  <c r="P96" i="30"/>
  <c r="O96" i="30"/>
  <c r="N96" i="30"/>
  <c r="L96" i="30"/>
  <c r="K96" i="30"/>
  <c r="J96" i="30"/>
  <c r="I96" i="30"/>
  <c r="G96" i="30"/>
  <c r="F96" i="30"/>
  <c r="E96" i="30"/>
  <c r="D96" i="30"/>
  <c r="V95" i="30"/>
  <c r="U95" i="30"/>
  <c r="BW95" i="30" s="1"/>
  <c r="BW72" i="30" s="1"/>
  <c r="T95" i="30"/>
  <c r="R95" i="30"/>
  <c r="Q95" i="30"/>
  <c r="P95" i="30"/>
  <c r="O95" i="30"/>
  <c r="N95" i="30"/>
  <c r="L95" i="30"/>
  <c r="K95" i="30"/>
  <c r="J95" i="30"/>
  <c r="I95" i="30"/>
  <c r="G95" i="30"/>
  <c r="F95" i="30"/>
  <c r="E95" i="30"/>
  <c r="D95" i="30"/>
  <c r="V94" i="30"/>
  <c r="U94" i="30"/>
  <c r="BW94" i="30" s="1"/>
  <c r="BW71" i="30" s="1"/>
  <c r="T94" i="30"/>
  <c r="R94" i="30"/>
  <c r="Q94" i="30"/>
  <c r="P94" i="30"/>
  <c r="O94" i="30"/>
  <c r="N94" i="30"/>
  <c r="L94" i="30"/>
  <c r="K94" i="30"/>
  <c r="J94" i="30"/>
  <c r="I94" i="30"/>
  <c r="G94" i="30"/>
  <c r="F94" i="30"/>
  <c r="E94" i="30"/>
  <c r="D94" i="30"/>
  <c r="V93" i="30"/>
  <c r="U93" i="30"/>
  <c r="BW93" i="30" s="1"/>
  <c r="BW70" i="30" s="1"/>
  <c r="T93" i="30"/>
  <c r="R93" i="30"/>
  <c r="Q93" i="30"/>
  <c r="P93" i="30"/>
  <c r="O93" i="30"/>
  <c r="N93" i="30"/>
  <c r="L93" i="30"/>
  <c r="K93" i="30"/>
  <c r="J93" i="30"/>
  <c r="I93" i="30"/>
  <c r="G93" i="30"/>
  <c r="F93" i="30"/>
  <c r="E93" i="30"/>
  <c r="D93" i="30"/>
  <c r="V92" i="30"/>
  <c r="U92" i="30"/>
  <c r="BW92" i="30" s="1"/>
  <c r="BW69" i="30" s="1"/>
  <c r="T92" i="30"/>
  <c r="R92" i="30"/>
  <c r="Q92" i="30"/>
  <c r="P92" i="30"/>
  <c r="O92" i="30"/>
  <c r="N92" i="30"/>
  <c r="L92" i="30"/>
  <c r="K92" i="30"/>
  <c r="J92" i="30"/>
  <c r="I92" i="30"/>
  <c r="G92" i="30"/>
  <c r="F92" i="30"/>
  <c r="E92" i="30"/>
  <c r="D92" i="30"/>
  <c r="V91" i="30"/>
  <c r="U91" i="30"/>
  <c r="T91" i="30"/>
  <c r="R91" i="30"/>
  <c r="Q91" i="30"/>
  <c r="P91" i="30"/>
  <c r="O91" i="30"/>
  <c r="N91" i="30"/>
  <c r="L91" i="30"/>
  <c r="K91" i="30"/>
  <c r="J91" i="30"/>
  <c r="I91" i="30"/>
  <c r="G91" i="30"/>
  <c r="F91" i="30"/>
  <c r="E91" i="30"/>
  <c r="D91" i="30"/>
  <c r="V90" i="30"/>
  <c r="U90" i="30"/>
  <c r="BW90" i="30" s="1"/>
  <c r="BW67" i="30" s="1"/>
  <c r="T90" i="30"/>
  <c r="R90" i="30"/>
  <c r="Q90" i="30"/>
  <c r="P90" i="30"/>
  <c r="O90" i="30"/>
  <c r="N90" i="30"/>
  <c r="L90" i="30"/>
  <c r="K90" i="30"/>
  <c r="J90" i="30"/>
  <c r="I90" i="30"/>
  <c r="G90" i="30"/>
  <c r="F90" i="30"/>
  <c r="E90" i="30"/>
  <c r="D90" i="30"/>
  <c r="V89" i="30"/>
  <c r="U89" i="30"/>
  <c r="BW89" i="30" s="1"/>
  <c r="BW66" i="30" s="1"/>
  <c r="T89" i="30"/>
  <c r="R89" i="30"/>
  <c r="Q89" i="30"/>
  <c r="P89" i="30"/>
  <c r="O89" i="30"/>
  <c r="N89" i="30"/>
  <c r="L89" i="30"/>
  <c r="K89" i="30"/>
  <c r="J89" i="30"/>
  <c r="I89" i="30"/>
  <c r="G89" i="30"/>
  <c r="F89" i="30"/>
  <c r="E89" i="30"/>
  <c r="D89" i="30"/>
  <c r="V88" i="30"/>
  <c r="U88" i="30"/>
  <c r="BW88" i="30" s="1"/>
  <c r="BW65" i="30" s="1"/>
  <c r="T88" i="30"/>
  <c r="R88" i="30"/>
  <c r="Q88" i="30"/>
  <c r="P88" i="30"/>
  <c r="O88" i="30"/>
  <c r="N88" i="30"/>
  <c r="H88" i="30"/>
  <c r="G88" i="30"/>
  <c r="F88" i="30"/>
  <c r="E88" i="30"/>
  <c r="D88" i="30"/>
  <c r="V87" i="30"/>
  <c r="U87" i="30"/>
  <c r="BW87" i="30" s="1"/>
  <c r="BW64" i="30" s="1"/>
  <c r="T87" i="30"/>
  <c r="R87" i="30"/>
  <c r="Q87" i="30"/>
  <c r="P87" i="30"/>
  <c r="O87" i="30"/>
  <c r="N87" i="30"/>
  <c r="H87" i="30"/>
  <c r="G87" i="30"/>
  <c r="F87" i="30"/>
  <c r="E87" i="30"/>
  <c r="D87" i="30"/>
  <c r="V86" i="30"/>
  <c r="U86" i="30"/>
  <c r="BW86" i="30" s="1"/>
  <c r="BW63" i="30" s="1"/>
  <c r="T86" i="30"/>
  <c r="R86" i="30"/>
  <c r="Q86" i="30"/>
  <c r="P86" i="30"/>
  <c r="O86" i="30"/>
  <c r="N86" i="30"/>
  <c r="H86" i="30"/>
  <c r="G86" i="30"/>
  <c r="F86" i="30"/>
  <c r="E86" i="30"/>
  <c r="D86" i="30"/>
  <c r="V85" i="30"/>
  <c r="U85" i="30"/>
  <c r="T85" i="30"/>
  <c r="R85" i="30"/>
  <c r="Q85" i="30"/>
  <c r="P85" i="30"/>
  <c r="O85" i="30"/>
  <c r="N85" i="30"/>
  <c r="H85" i="30"/>
  <c r="G85" i="30"/>
  <c r="F85" i="30"/>
  <c r="E85" i="30"/>
  <c r="D85" i="30"/>
  <c r="V84" i="30"/>
  <c r="U84" i="30"/>
  <c r="BW84" i="30" s="1"/>
  <c r="BW61" i="30" s="1"/>
  <c r="T84" i="30"/>
  <c r="R84" i="30"/>
  <c r="Q84" i="30"/>
  <c r="P84" i="30"/>
  <c r="O84" i="30"/>
  <c r="N84" i="30"/>
  <c r="H84" i="30"/>
  <c r="G84" i="30"/>
  <c r="F84" i="30"/>
  <c r="E84" i="30"/>
  <c r="D84" i="30"/>
  <c r="V83" i="30"/>
  <c r="U83" i="30"/>
  <c r="BW83" i="30" s="1"/>
  <c r="BW60" i="30" s="1"/>
  <c r="T83" i="30"/>
  <c r="R83" i="30"/>
  <c r="Q83" i="30"/>
  <c r="P83" i="30"/>
  <c r="O83" i="30"/>
  <c r="N83" i="30"/>
  <c r="H83" i="30"/>
  <c r="G83" i="30"/>
  <c r="F83" i="30"/>
  <c r="E83" i="30"/>
  <c r="D83" i="30"/>
  <c r="V82" i="30"/>
  <c r="U82" i="30"/>
  <c r="BW82" i="30" s="1"/>
  <c r="BW59" i="30" s="1"/>
  <c r="T82" i="30"/>
  <c r="R82" i="30"/>
  <c r="Q82" i="30"/>
  <c r="P82" i="30"/>
  <c r="O82" i="30"/>
  <c r="N82" i="30"/>
  <c r="H82" i="30"/>
  <c r="G82" i="30"/>
  <c r="F82" i="30"/>
  <c r="E82" i="30"/>
  <c r="D82" i="30"/>
  <c r="V81" i="30"/>
  <c r="U81" i="30"/>
  <c r="BW81" i="30" s="1"/>
  <c r="BW58" i="30" s="1"/>
  <c r="T81" i="30"/>
  <c r="R81" i="30"/>
  <c r="Q81" i="30"/>
  <c r="P81" i="30"/>
  <c r="O81" i="30"/>
  <c r="N81" i="30"/>
  <c r="H81" i="30"/>
  <c r="G81" i="30"/>
  <c r="F81" i="30"/>
  <c r="E81" i="30"/>
  <c r="D81" i="30"/>
  <c r="V80" i="30"/>
  <c r="U80" i="30"/>
  <c r="T80" i="30"/>
  <c r="R80" i="30"/>
  <c r="Q80" i="30"/>
  <c r="P80" i="30"/>
  <c r="O80" i="30"/>
  <c r="N80" i="30"/>
  <c r="H80" i="30"/>
  <c r="G80" i="30"/>
  <c r="F80" i="30"/>
  <c r="E80" i="30"/>
  <c r="D80" i="30"/>
  <c r="V79" i="30"/>
  <c r="U79" i="30"/>
  <c r="BW79" i="30" s="1"/>
  <c r="BW56" i="30" s="1"/>
  <c r="T79" i="30"/>
  <c r="R79" i="30"/>
  <c r="Q79" i="30"/>
  <c r="P79" i="30"/>
  <c r="O79" i="30"/>
  <c r="N79" i="30"/>
  <c r="H79" i="30"/>
  <c r="G79" i="30"/>
  <c r="F79" i="30"/>
  <c r="E79" i="30"/>
  <c r="D79" i="30"/>
  <c r="V78" i="30"/>
  <c r="U78" i="30"/>
  <c r="BW78" i="30" s="1"/>
  <c r="BW55" i="30" s="1"/>
  <c r="T78" i="30"/>
  <c r="R78" i="30"/>
  <c r="Q78" i="30"/>
  <c r="O78" i="30"/>
  <c r="N78" i="30"/>
  <c r="H78" i="30"/>
  <c r="G78" i="30"/>
  <c r="F78" i="30"/>
  <c r="E78" i="30"/>
  <c r="D78" i="30"/>
  <c r="U77" i="30"/>
  <c r="BW77" i="30" s="1"/>
  <c r="BW54" i="30" s="1"/>
  <c r="T77" i="30"/>
  <c r="R77" i="30"/>
  <c r="Q77" i="30"/>
  <c r="P77" i="30"/>
  <c r="O77" i="30"/>
  <c r="N77" i="30"/>
  <c r="H77" i="30"/>
  <c r="G77" i="30"/>
  <c r="F77" i="30"/>
  <c r="E77" i="30"/>
  <c r="D77" i="30"/>
  <c r="BI73" i="30"/>
  <c r="BH73" i="30"/>
  <c r="BG73" i="30"/>
  <c r="BF73" i="30"/>
  <c r="BE73" i="30"/>
  <c r="BD73" i="30"/>
  <c r="BC73" i="30"/>
  <c r="AW73" i="30"/>
  <c r="AO73" i="30"/>
  <c r="AN73" i="30"/>
  <c r="AM73" i="30"/>
  <c r="AL73" i="30"/>
  <c r="AK73" i="30"/>
  <c r="AJ73" i="30"/>
  <c r="AI73" i="30"/>
  <c r="AC73" i="30"/>
  <c r="S73" i="30"/>
  <c r="S96" i="30" s="1"/>
  <c r="M73" i="30"/>
  <c r="M96" i="30" s="1"/>
  <c r="H73" i="30"/>
  <c r="H96" i="30" s="1"/>
  <c r="C73" i="30"/>
  <c r="C96" i="30" s="1"/>
  <c r="BI72" i="30"/>
  <c r="BH72" i="30"/>
  <c r="BG72" i="30"/>
  <c r="BF72" i="30"/>
  <c r="BE72" i="30"/>
  <c r="BD72" i="30"/>
  <c r="BC72" i="30"/>
  <c r="AW72" i="30"/>
  <c r="AO72" i="30"/>
  <c r="AN72" i="30"/>
  <c r="AM72" i="30"/>
  <c r="AL72" i="30"/>
  <c r="AK72" i="30"/>
  <c r="AJ72" i="30"/>
  <c r="AI72" i="30"/>
  <c r="AC72" i="30"/>
  <c r="S72" i="30"/>
  <c r="S95" i="30" s="1"/>
  <c r="M72" i="30"/>
  <c r="M95" i="30" s="1"/>
  <c r="H72" i="30"/>
  <c r="H95" i="30" s="1"/>
  <c r="C72" i="30"/>
  <c r="C95" i="30" s="1"/>
  <c r="BI71" i="30"/>
  <c r="BH71" i="30"/>
  <c r="BG71" i="30"/>
  <c r="BF71" i="30"/>
  <c r="BE71" i="30"/>
  <c r="BD71" i="30"/>
  <c r="BC71" i="30"/>
  <c r="AW71" i="30"/>
  <c r="AO71" i="30"/>
  <c r="AN71" i="30"/>
  <c r="AM71" i="30"/>
  <c r="AL71" i="30"/>
  <c r="AK71" i="30"/>
  <c r="AJ71" i="30"/>
  <c r="AI71" i="30"/>
  <c r="AC71" i="30"/>
  <c r="S71" i="30"/>
  <c r="S94" i="30" s="1"/>
  <c r="M71" i="30"/>
  <c r="M94" i="30" s="1"/>
  <c r="H71" i="30"/>
  <c r="H94" i="30" s="1"/>
  <c r="C71" i="30"/>
  <c r="C94" i="30" s="1"/>
  <c r="BI70" i="30"/>
  <c r="BH70" i="30"/>
  <c r="BG70" i="30"/>
  <c r="BF70" i="30"/>
  <c r="BE70" i="30"/>
  <c r="BD70" i="30"/>
  <c r="BC70" i="30"/>
  <c r="AW70" i="30"/>
  <c r="AO70" i="30"/>
  <c r="AN70" i="30"/>
  <c r="AM70" i="30"/>
  <c r="AL70" i="30"/>
  <c r="AK70" i="30"/>
  <c r="AJ70" i="30"/>
  <c r="AI70" i="30"/>
  <c r="AC70" i="30"/>
  <c r="S70" i="30"/>
  <c r="S93" i="30" s="1"/>
  <c r="M70" i="30"/>
  <c r="M93" i="30" s="1"/>
  <c r="H70" i="30"/>
  <c r="H93" i="30" s="1"/>
  <c r="C70" i="30"/>
  <c r="C93" i="30" s="1"/>
  <c r="BI69" i="30"/>
  <c r="BH69" i="30"/>
  <c r="BG69" i="30"/>
  <c r="BF69" i="30"/>
  <c r="BE69" i="30"/>
  <c r="BD69" i="30"/>
  <c r="BC69" i="30"/>
  <c r="AW69" i="30"/>
  <c r="AO69" i="30"/>
  <c r="AN69" i="30"/>
  <c r="AM69" i="30"/>
  <c r="AL69" i="30"/>
  <c r="AK69" i="30"/>
  <c r="AJ69" i="30"/>
  <c r="AI69" i="30"/>
  <c r="AC69" i="30"/>
  <c r="S69" i="30"/>
  <c r="S92" i="30" s="1"/>
  <c r="M69" i="30"/>
  <c r="M92" i="30" s="1"/>
  <c r="H69" i="30"/>
  <c r="H92" i="30" s="1"/>
  <c r="C69" i="30"/>
  <c r="C92" i="30" s="1"/>
  <c r="BI68" i="30"/>
  <c r="BH68" i="30"/>
  <c r="BG68" i="30"/>
  <c r="BF68" i="30"/>
  <c r="BE68" i="30"/>
  <c r="BD68" i="30"/>
  <c r="BC68" i="30"/>
  <c r="AW68" i="30"/>
  <c r="AO68" i="30"/>
  <c r="AN68" i="30"/>
  <c r="AM68" i="30"/>
  <c r="AL68" i="30"/>
  <c r="AK68" i="30"/>
  <c r="AJ68" i="30"/>
  <c r="AI68" i="30"/>
  <c r="AC68" i="30"/>
  <c r="S68" i="30"/>
  <c r="S91" i="30" s="1"/>
  <c r="M68" i="30"/>
  <c r="M91" i="30" s="1"/>
  <c r="H68" i="30"/>
  <c r="H91" i="30" s="1"/>
  <c r="C68" i="30"/>
  <c r="C91" i="30" s="1"/>
  <c r="BI67" i="30"/>
  <c r="BH67" i="30"/>
  <c r="BG67" i="30"/>
  <c r="BF67" i="30"/>
  <c r="BE67" i="30"/>
  <c r="BD67" i="30"/>
  <c r="BC67" i="30"/>
  <c r="AW67" i="30"/>
  <c r="AO67" i="30"/>
  <c r="AN67" i="30"/>
  <c r="AM67" i="30"/>
  <c r="AL67" i="30"/>
  <c r="AK67" i="30"/>
  <c r="AJ67" i="30"/>
  <c r="AI67" i="30"/>
  <c r="AC67" i="30"/>
  <c r="S67" i="30"/>
  <c r="S90" i="30" s="1"/>
  <c r="M67" i="30"/>
  <c r="M90" i="30" s="1"/>
  <c r="H67" i="30"/>
  <c r="H90" i="30" s="1"/>
  <c r="C67" i="30"/>
  <c r="C90" i="30" s="1"/>
  <c r="BI66" i="30"/>
  <c r="BH66" i="30"/>
  <c r="BG66" i="30"/>
  <c r="BF66" i="30"/>
  <c r="BE66" i="30"/>
  <c r="BD66" i="30"/>
  <c r="BC66" i="30"/>
  <c r="AW66" i="30"/>
  <c r="AO66" i="30"/>
  <c r="AN66" i="30"/>
  <c r="AM66" i="30"/>
  <c r="AL66" i="30"/>
  <c r="AK66" i="30"/>
  <c r="AJ66" i="30"/>
  <c r="AI66" i="30"/>
  <c r="AC66" i="30"/>
  <c r="S66" i="30"/>
  <c r="S89" i="30" s="1"/>
  <c r="M66" i="30"/>
  <c r="M89" i="30" s="1"/>
  <c r="H66" i="30"/>
  <c r="H89" i="30" s="1"/>
  <c r="C66" i="30"/>
  <c r="C89" i="30" s="1"/>
  <c r="BI65" i="30"/>
  <c r="BH65" i="30"/>
  <c r="BG65" i="30"/>
  <c r="BF65" i="30"/>
  <c r="BE65" i="30"/>
  <c r="BD65" i="30"/>
  <c r="BC65" i="30"/>
  <c r="AX65" i="30"/>
  <c r="AW65" i="30"/>
  <c r="AO65" i="30"/>
  <c r="AN65" i="30"/>
  <c r="AM65" i="30"/>
  <c r="AL65" i="30"/>
  <c r="AK65" i="30"/>
  <c r="AJ65" i="30"/>
  <c r="AI65" i="30"/>
  <c r="AD65" i="30"/>
  <c r="AC65" i="30"/>
  <c r="S65" i="30"/>
  <c r="S88" i="30" s="1"/>
  <c r="L65" i="30"/>
  <c r="L88" i="30" s="1"/>
  <c r="K65" i="30"/>
  <c r="K88" i="30" s="1"/>
  <c r="J65" i="30"/>
  <c r="J88" i="30" s="1"/>
  <c r="I65" i="30"/>
  <c r="I88" i="30" s="1"/>
  <c r="BI64" i="30"/>
  <c r="BH64" i="30"/>
  <c r="BG64" i="30"/>
  <c r="BF64" i="30"/>
  <c r="BE64" i="30"/>
  <c r="BD64" i="30"/>
  <c r="BC64" i="30"/>
  <c r="AX64" i="30"/>
  <c r="AW64" i="30"/>
  <c r="AO64" i="30"/>
  <c r="AN64" i="30"/>
  <c r="AM64" i="30"/>
  <c r="AL64" i="30"/>
  <c r="AK64" i="30"/>
  <c r="AJ64" i="30"/>
  <c r="AI64" i="30"/>
  <c r="AD64" i="30"/>
  <c r="AC64" i="30"/>
  <c r="S64" i="30"/>
  <c r="S87" i="30" s="1"/>
  <c r="L64" i="30"/>
  <c r="L87" i="30" s="1"/>
  <c r="K64" i="30"/>
  <c r="K87" i="30" s="1"/>
  <c r="J64" i="30"/>
  <c r="J87" i="30" s="1"/>
  <c r="I64" i="30"/>
  <c r="I87" i="30" s="1"/>
  <c r="BI63" i="30"/>
  <c r="BH63" i="30"/>
  <c r="BG63" i="30"/>
  <c r="BF63" i="30"/>
  <c r="BE63" i="30"/>
  <c r="BD63" i="30"/>
  <c r="BC63" i="30"/>
  <c r="AX63" i="30"/>
  <c r="AW63" i="30"/>
  <c r="AO63" i="30"/>
  <c r="AN63" i="30"/>
  <c r="AM63" i="30"/>
  <c r="AL63" i="30"/>
  <c r="AK63" i="30"/>
  <c r="AJ63" i="30"/>
  <c r="AI63" i="30"/>
  <c r="AD63" i="30"/>
  <c r="AC63" i="30"/>
  <c r="S63" i="30"/>
  <c r="S86" i="30" s="1"/>
  <c r="L63" i="30"/>
  <c r="L86" i="30" s="1"/>
  <c r="K63" i="30"/>
  <c r="K86" i="30" s="1"/>
  <c r="J63" i="30"/>
  <c r="J86" i="30" s="1"/>
  <c r="I63" i="30"/>
  <c r="I86" i="30" s="1"/>
  <c r="BI62" i="30"/>
  <c r="BH62" i="30"/>
  <c r="BG62" i="30"/>
  <c r="BF62" i="30"/>
  <c r="BE62" i="30"/>
  <c r="BD62" i="30"/>
  <c r="BC62" i="30"/>
  <c r="AX62" i="30"/>
  <c r="AW62" i="30"/>
  <c r="AO62" i="30"/>
  <c r="AN62" i="30"/>
  <c r="AM62" i="30"/>
  <c r="AL62" i="30"/>
  <c r="AK62" i="30"/>
  <c r="AJ62" i="30"/>
  <c r="AI62" i="30"/>
  <c r="AD62" i="30"/>
  <c r="AC62" i="30"/>
  <c r="S62" i="30"/>
  <c r="S85" i="30" s="1"/>
  <c r="L62" i="30"/>
  <c r="L85" i="30" s="1"/>
  <c r="K62" i="30"/>
  <c r="K85" i="30" s="1"/>
  <c r="J62" i="30"/>
  <c r="J85" i="30" s="1"/>
  <c r="I62" i="30"/>
  <c r="I85" i="30" s="1"/>
  <c r="BI61" i="30"/>
  <c r="BH61" i="30"/>
  <c r="BG61" i="30"/>
  <c r="BF61" i="30"/>
  <c r="BE61" i="30"/>
  <c r="BD61" i="30"/>
  <c r="BC61" i="30"/>
  <c r="AX61" i="30"/>
  <c r="AW61" i="30"/>
  <c r="AO61" i="30"/>
  <c r="AN61" i="30"/>
  <c r="AM61" i="30"/>
  <c r="AL61" i="30"/>
  <c r="AK61" i="30"/>
  <c r="AJ61" i="30"/>
  <c r="AI61" i="30"/>
  <c r="AD61" i="30"/>
  <c r="AC61" i="30"/>
  <c r="S61" i="30"/>
  <c r="S84" i="30" s="1"/>
  <c r="L61" i="30"/>
  <c r="L84" i="30" s="1"/>
  <c r="K61" i="30"/>
  <c r="K84" i="30" s="1"/>
  <c r="J61" i="30"/>
  <c r="J84" i="30" s="1"/>
  <c r="I61" i="30"/>
  <c r="I84" i="30" s="1"/>
  <c r="BI60" i="30"/>
  <c r="BH60" i="30"/>
  <c r="BG60" i="30"/>
  <c r="BF60" i="30"/>
  <c r="BE60" i="30"/>
  <c r="BD60" i="30"/>
  <c r="BC60" i="30"/>
  <c r="AX60" i="30"/>
  <c r="AW60" i="30"/>
  <c r="AO60" i="30"/>
  <c r="AN60" i="30"/>
  <c r="AM60" i="30"/>
  <c r="AL60" i="30"/>
  <c r="AK60" i="30"/>
  <c r="AJ60" i="30"/>
  <c r="AI60" i="30"/>
  <c r="AD60" i="30"/>
  <c r="AC60" i="30"/>
  <c r="S60" i="30"/>
  <c r="S83" i="30" s="1"/>
  <c r="L60" i="30"/>
  <c r="L83" i="30" s="1"/>
  <c r="K60" i="30"/>
  <c r="K83" i="30" s="1"/>
  <c r="J60" i="30"/>
  <c r="J83" i="30" s="1"/>
  <c r="I60" i="30"/>
  <c r="I83" i="30" s="1"/>
  <c r="BI59" i="30"/>
  <c r="BH59" i="30"/>
  <c r="BG59" i="30"/>
  <c r="BF59" i="30"/>
  <c r="BE59" i="30"/>
  <c r="BD59" i="30"/>
  <c r="BC59" i="30"/>
  <c r="AX59" i="30"/>
  <c r="AW59" i="30"/>
  <c r="AO59" i="30"/>
  <c r="AN59" i="30"/>
  <c r="AM59" i="30"/>
  <c r="AL59" i="30"/>
  <c r="AK59" i="30"/>
  <c r="AJ59" i="30"/>
  <c r="AI59" i="30"/>
  <c r="AD59" i="30"/>
  <c r="AC59" i="30"/>
  <c r="S59" i="30"/>
  <c r="S82" i="30" s="1"/>
  <c r="L59" i="30"/>
  <c r="L82" i="30" s="1"/>
  <c r="K59" i="30"/>
  <c r="K82" i="30" s="1"/>
  <c r="J59" i="30"/>
  <c r="J82" i="30" s="1"/>
  <c r="I59" i="30"/>
  <c r="I82" i="30" s="1"/>
  <c r="BI58" i="30"/>
  <c r="BH58" i="30"/>
  <c r="BG58" i="30"/>
  <c r="BF58" i="30"/>
  <c r="BE58" i="30"/>
  <c r="BD58" i="30"/>
  <c r="BC58" i="30"/>
  <c r="AX58" i="30"/>
  <c r="AW58" i="30"/>
  <c r="AO58" i="30"/>
  <c r="AN58" i="30"/>
  <c r="AM58" i="30"/>
  <c r="AL58" i="30"/>
  <c r="AK58" i="30"/>
  <c r="AJ58" i="30"/>
  <c r="AI58" i="30"/>
  <c r="AD58" i="30"/>
  <c r="AC58" i="30"/>
  <c r="S58" i="30"/>
  <c r="S81" i="30" s="1"/>
  <c r="L58" i="30"/>
  <c r="L81" i="30" s="1"/>
  <c r="K58" i="30"/>
  <c r="K81" i="30" s="1"/>
  <c r="J58" i="30"/>
  <c r="J81" i="30" s="1"/>
  <c r="I58" i="30"/>
  <c r="I81" i="30" s="1"/>
  <c r="BI57" i="30"/>
  <c r="BH57" i="30"/>
  <c r="BG57" i="30"/>
  <c r="BF57" i="30"/>
  <c r="BE57" i="30"/>
  <c r="BD57" i="30"/>
  <c r="BC57" i="30"/>
  <c r="AX57" i="30"/>
  <c r="AW57" i="30"/>
  <c r="AO57" i="30"/>
  <c r="AN57" i="30"/>
  <c r="AM57" i="30"/>
  <c r="AL57" i="30"/>
  <c r="AK57" i="30"/>
  <c r="AJ57" i="30"/>
  <c r="AI57" i="30"/>
  <c r="AD57" i="30"/>
  <c r="AC57" i="30"/>
  <c r="S57" i="30"/>
  <c r="S80" i="30" s="1"/>
  <c r="L57" i="30"/>
  <c r="L80" i="30" s="1"/>
  <c r="K57" i="30"/>
  <c r="K80" i="30" s="1"/>
  <c r="J57" i="30"/>
  <c r="J80" i="30" s="1"/>
  <c r="I57" i="30"/>
  <c r="I80" i="30" s="1"/>
  <c r="BI56" i="30"/>
  <c r="BH56" i="30"/>
  <c r="BG56" i="30"/>
  <c r="BF56" i="30"/>
  <c r="BE56" i="30"/>
  <c r="BD56" i="30"/>
  <c r="BC56" i="30"/>
  <c r="AX56" i="30"/>
  <c r="AW56" i="30"/>
  <c r="AO56" i="30"/>
  <c r="AN56" i="30"/>
  <c r="AM56" i="30"/>
  <c r="AL56" i="30"/>
  <c r="AK56" i="30"/>
  <c r="AJ56" i="30"/>
  <c r="AI56" i="30"/>
  <c r="AD56" i="30"/>
  <c r="AC56" i="30"/>
  <c r="S56" i="30"/>
  <c r="S79" i="30" s="1"/>
  <c r="L56" i="30"/>
  <c r="L79" i="30" s="1"/>
  <c r="K56" i="30"/>
  <c r="K79" i="30" s="1"/>
  <c r="J56" i="30"/>
  <c r="J79" i="30" s="1"/>
  <c r="I56" i="30"/>
  <c r="I79" i="30" s="1"/>
  <c r="BI55" i="30"/>
  <c r="BH55" i="30"/>
  <c r="BG55" i="30"/>
  <c r="BF55" i="30"/>
  <c r="BE55" i="30"/>
  <c r="BD55" i="30"/>
  <c r="BC55" i="30"/>
  <c r="AX55" i="30"/>
  <c r="AW55" i="30"/>
  <c r="AO55" i="30"/>
  <c r="AN55" i="30"/>
  <c r="AM55" i="30"/>
  <c r="AL55" i="30"/>
  <c r="AK55" i="30"/>
  <c r="AJ55" i="30"/>
  <c r="AI55" i="30"/>
  <c r="AD55" i="30"/>
  <c r="AC55" i="30"/>
  <c r="S55" i="30"/>
  <c r="S78" i="30" s="1"/>
  <c r="L55" i="30"/>
  <c r="L78" i="30" s="1"/>
  <c r="K55" i="30"/>
  <c r="K78" i="30" s="1"/>
  <c r="J55" i="30"/>
  <c r="J78" i="30" s="1"/>
  <c r="I55" i="30"/>
  <c r="I78" i="30" s="1"/>
  <c r="BI54" i="30"/>
  <c r="BH54" i="30"/>
  <c r="BG54" i="30"/>
  <c r="BF54" i="30"/>
  <c r="BE54" i="30"/>
  <c r="BD54" i="30"/>
  <c r="BC54" i="30"/>
  <c r="AX54" i="30"/>
  <c r="AW54" i="30"/>
  <c r="AO54" i="30"/>
  <c r="AN54" i="30"/>
  <c r="AM54" i="30"/>
  <c r="AL54" i="30"/>
  <c r="AK54" i="30"/>
  <c r="AJ54" i="30"/>
  <c r="AI54" i="30"/>
  <c r="AD54" i="30"/>
  <c r="AC54" i="30"/>
  <c r="S54" i="30"/>
  <c r="S77" i="30" s="1"/>
  <c r="L54" i="30"/>
  <c r="L77" i="30" s="1"/>
  <c r="K54" i="30"/>
  <c r="K77" i="30" s="1"/>
  <c r="J54" i="30"/>
  <c r="J77" i="30" s="1"/>
  <c r="I54" i="30"/>
  <c r="I77" i="30" s="1"/>
  <c r="I7" i="30"/>
  <c r="I8" i="30"/>
  <c r="I9" i="30"/>
  <c r="I10" i="30"/>
  <c r="I11" i="30"/>
  <c r="I12" i="30"/>
  <c r="I13" i="30"/>
  <c r="I14" i="30"/>
  <c r="I15" i="30"/>
  <c r="I16" i="30"/>
  <c r="I17" i="30"/>
  <c r="I6" i="30"/>
  <c r="BI96" i="29"/>
  <c r="BH96" i="29"/>
  <c r="BG96" i="29"/>
  <c r="BF96" i="29"/>
  <c r="BE96" i="29"/>
  <c r="BD96" i="29"/>
  <c r="AX96" i="29"/>
  <c r="AW96" i="29"/>
  <c r="AO96" i="29"/>
  <c r="AN96" i="29"/>
  <c r="AM96" i="29"/>
  <c r="AL96" i="29"/>
  <c r="AK96" i="29"/>
  <c r="AJ96" i="29"/>
  <c r="AD96" i="29"/>
  <c r="AC96" i="29"/>
  <c r="BI95" i="29"/>
  <c r="BH95" i="29"/>
  <c r="BG95" i="29"/>
  <c r="BF95" i="29"/>
  <c r="BE95" i="29"/>
  <c r="AX95" i="29"/>
  <c r="AW95" i="29"/>
  <c r="AO95" i="29"/>
  <c r="AN95" i="29"/>
  <c r="AM95" i="29"/>
  <c r="AL95" i="29"/>
  <c r="AK95" i="29"/>
  <c r="AD95" i="29"/>
  <c r="AC95" i="29"/>
  <c r="BI94" i="29"/>
  <c r="BH94" i="29"/>
  <c r="BG94" i="29"/>
  <c r="BF94" i="29"/>
  <c r="BE94" i="29"/>
  <c r="AX94" i="29"/>
  <c r="AW94" i="29"/>
  <c r="AO94" i="29"/>
  <c r="AN94" i="29"/>
  <c r="AM94" i="29"/>
  <c r="AL94" i="29"/>
  <c r="AK94" i="29"/>
  <c r="AD94" i="29"/>
  <c r="AC94" i="29"/>
  <c r="BI93" i="29"/>
  <c r="BH93" i="29"/>
  <c r="BG93" i="29"/>
  <c r="BF93" i="29"/>
  <c r="BE93" i="29"/>
  <c r="AX93" i="29"/>
  <c r="AW93" i="29"/>
  <c r="AO93" i="29"/>
  <c r="AN93" i="29"/>
  <c r="AM93" i="29"/>
  <c r="AL93" i="29"/>
  <c r="AK93" i="29"/>
  <c r="AD93" i="29"/>
  <c r="AC93" i="29"/>
  <c r="BI92" i="29"/>
  <c r="BH92" i="29"/>
  <c r="BG92" i="29"/>
  <c r="BF92" i="29"/>
  <c r="BE92" i="29"/>
  <c r="BD92" i="29"/>
  <c r="AX92" i="29"/>
  <c r="AW92" i="29"/>
  <c r="AO92" i="29"/>
  <c r="AN92" i="29"/>
  <c r="AM92" i="29"/>
  <c r="AL92" i="29"/>
  <c r="AK92" i="29"/>
  <c r="AJ92" i="29"/>
  <c r="AD92" i="29"/>
  <c r="AC92" i="29"/>
  <c r="BI91" i="29"/>
  <c r="BH91" i="29"/>
  <c r="BG91" i="29"/>
  <c r="BF91" i="29"/>
  <c r="BE91" i="29"/>
  <c r="AX91" i="29"/>
  <c r="AW91" i="29"/>
  <c r="AO91" i="29"/>
  <c r="AN91" i="29"/>
  <c r="AM91" i="29"/>
  <c r="AL91" i="29"/>
  <c r="AK91" i="29"/>
  <c r="AD91" i="29"/>
  <c r="AC91" i="29"/>
  <c r="BI90" i="29"/>
  <c r="BH90" i="29"/>
  <c r="BG90" i="29"/>
  <c r="BF90" i="29"/>
  <c r="BE90" i="29"/>
  <c r="AX90" i="29"/>
  <c r="AW90" i="29"/>
  <c r="AO90" i="29"/>
  <c r="AN90" i="29"/>
  <c r="AM90" i="29"/>
  <c r="AL90" i="29"/>
  <c r="AK90" i="29"/>
  <c r="AD90" i="29"/>
  <c r="AC90" i="29"/>
  <c r="BI89" i="29"/>
  <c r="BH89" i="29"/>
  <c r="BG89" i="29"/>
  <c r="BF89" i="29"/>
  <c r="BE89" i="29"/>
  <c r="BD89" i="29"/>
  <c r="AX89" i="29"/>
  <c r="AW89" i="29"/>
  <c r="AO89" i="29"/>
  <c r="AN89" i="29"/>
  <c r="AM89" i="29"/>
  <c r="AL89" i="29"/>
  <c r="AK89" i="29"/>
  <c r="AJ89" i="29"/>
  <c r="AD89" i="29"/>
  <c r="AC89" i="29"/>
  <c r="BI88" i="29"/>
  <c r="BH88" i="29"/>
  <c r="BG88" i="29"/>
  <c r="BF88" i="29"/>
  <c r="BE88" i="29"/>
  <c r="BD88" i="29"/>
  <c r="AX88" i="29"/>
  <c r="AW88" i="29"/>
  <c r="AO88" i="29"/>
  <c r="AN88" i="29"/>
  <c r="AM88" i="29"/>
  <c r="AL88" i="29"/>
  <c r="AK88" i="29"/>
  <c r="AJ88" i="29"/>
  <c r="AD88" i="29"/>
  <c r="AC88" i="29"/>
  <c r="BI87" i="29"/>
  <c r="BH87" i="29"/>
  <c r="BG87" i="29"/>
  <c r="BF87" i="29"/>
  <c r="BE87" i="29"/>
  <c r="BD87" i="29"/>
  <c r="AX87" i="29"/>
  <c r="AW87" i="29"/>
  <c r="AO87" i="29"/>
  <c r="AN87" i="29"/>
  <c r="AM87" i="29"/>
  <c r="AL87" i="29"/>
  <c r="AK87" i="29"/>
  <c r="AJ87" i="29"/>
  <c r="AD87" i="29"/>
  <c r="AC87" i="29"/>
  <c r="BI86" i="29"/>
  <c r="BH86" i="29"/>
  <c r="BG86" i="29"/>
  <c r="BF86" i="29"/>
  <c r="BE86" i="29"/>
  <c r="BD86" i="29"/>
  <c r="AX86" i="29"/>
  <c r="AW86" i="29"/>
  <c r="AO86" i="29"/>
  <c r="AN86" i="29"/>
  <c r="AM86" i="29"/>
  <c r="AL86" i="29"/>
  <c r="AK86" i="29"/>
  <c r="AJ86" i="29"/>
  <c r="AD86" i="29"/>
  <c r="AC86" i="29"/>
  <c r="BI85" i="29"/>
  <c r="BH85" i="29"/>
  <c r="BG85" i="29"/>
  <c r="BF85" i="29"/>
  <c r="BE85" i="29"/>
  <c r="AX85" i="29"/>
  <c r="AW85" i="29"/>
  <c r="AO85" i="29"/>
  <c r="AN85" i="29"/>
  <c r="AM85" i="29"/>
  <c r="AL85" i="29"/>
  <c r="AK85" i="29"/>
  <c r="AD85" i="29"/>
  <c r="AC85" i="29"/>
  <c r="BI84" i="29"/>
  <c r="BH84" i="29"/>
  <c r="BG84" i="29"/>
  <c r="BF84" i="29"/>
  <c r="BE84" i="29"/>
  <c r="AX84" i="29"/>
  <c r="AW84" i="29"/>
  <c r="AO84" i="29"/>
  <c r="AN84" i="29"/>
  <c r="AM84" i="29"/>
  <c r="AL84" i="29"/>
  <c r="AK84" i="29"/>
  <c r="AD84" i="29"/>
  <c r="AC84" i="29"/>
  <c r="BI83" i="29"/>
  <c r="BH83" i="29"/>
  <c r="BG83" i="29"/>
  <c r="BF83" i="29"/>
  <c r="BE83" i="29"/>
  <c r="AX83" i="29"/>
  <c r="AW83" i="29"/>
  <c r="AO83" i="29"/>
  <c r="AN83" i="29"/>
  <c r="AM83" i="29"/>
  <c r="AL83" i="29"/>
  <c r="AK83" i="29"/>
  <c r="AD83" i="29"/>
  <c r="AC83" i="29"/>
  <c r="BI82" i="29"/>
  <c r="BH82" i="29"/>
  <c r="BG82" i="29"/>
  <c r="BF82" i="29"/>
  <c r="BE82" i="29"/>
  <c r="AX82" i="29"/>
  <c r="AW82" i="29"/>
  <c r="AO82" i="29"/>
  <c r="AN82" i="29"/>
  <c r="AM82" i="29"/>
  <c r="AL82" i="29"/>
  <c r="AK82" i="29"/>
  <c r="AD82" i="29"/>
  <c r="AC82" i="29"/>
  <c r="BI81" i="29"/>
  <c r="BH81" i="29"/>
  <c r="BG81" i="29"/>
  <c r="BF81" i="29"/>
  <c r="BE81" i="29"/>
  <c r="AX81" i="29"/>
  <c r="AW81" i="29"/>
  <c r="AO81" i="29"/>
  <c r="AN81" i="29"/>
  <c r="AM81" i="29"/>
  <c r="AL81" i="29"/>
  <c r="AK81" i="29"/>
  <c r="AD81" i="29"/>
  <c r="AC81" i="29"/>
  <c r="BI80" i="29"/>
  <c r="BH80" i="29"/>
  <c r="BG80" i="29"/>
  <c r="BF80" i="29"/>
  <c r="BE80" i="29"/>
  <c r="AX80" i="29"/>
  <c r="AW80" i="29"/>
  <c r="AO80" i="29"/>
  <c r="AN80" i="29"/>
  <c r="AM80" i="29"/>
  <c r="AL80" i="29"/>
  <c r="AK80" i="29"/>
  <c r="AD80" i="29"/>
  <c r="AC80" i="29"/>
  <c r="BI79" i="29"/>
  <c r="BH79" i="29"/>
  <c r="BG79" i="29"/>
  <c r="BF79" i="29"/>
  <c r="BE79" i="29"/>
  <c r="BD79" i="29"/>
  <c r="AX79" i="29"/>
  <c r="AW79" i="29"/>
  <c r="AO79" i="29"/>
  <c r="AN79" i="29"/>
  <c r="AM79" i="29"/>
  <c r="AL79" i="29"/>
  <c r="AK79" i="29"/>
  <c r="AJ79" i="29"/>
  <c r="AD79" i="29"/>
  <c r="AC79" i="29"/>
  <c r="BI78" i="29"/>
  <c r="BH78" i="29"/>
  <c r="BG78" i="29"/>
  <c r="BF78" i="29"/>
  <c r="BE78" i="29"/>
  <c r="BD78" i="29"/>
  <c r="AX78" i="29"/>
  <c r="AW78" i="29"/>
  <c r="AO78" i="29"/>
  <c r="AN78" i="29"/>
  <c r="AM78" i="29"/>
  <c r="AL78" i="29"/>
  <c r="AK78" i="29"/>
  <c r="AJ78" i="29"/>
  <c r="AD78" i="29"/>
  <c r="AC78" i="29"/>
  <c r="BI77" i="29"/>
  <c r="BH77" i="29"/>
  <c r="BG77" i="29"/>
  <c r="BF77" i="29"/>
  <c r="BE77" i="29"/>
  <c r="AX77" i="29"/>
  <c r="AW77" i="29"/>
  <c r="AO77" i="29"/>
  <c r="AN77" i="29"/>
  <c r="AM77" i="29"/>
  <c r="AL77" i="29"/>
  <c r="AK77" i="29"/>
  <c r="AD77" i="29"/>
  <c r="AC77" i="29"/>
  <c r="V96" i="29"/>
  <c r="U96" i="29"/>
  <c r="BW96" i="29" s="1"/>
  <c r="BW73" i="29" s="1"/>
  <c r="T96" i="29"/>
  <c r="R96" i="29"/>
  <c r="Q96" i="29"/>
  <c r="P96" i="29"/>
  <c r="O96" i="29"/>
  <c r="N96" i="29"/>
  <c r="L96" i="29"/>
  <c r="K96" i="29"/>
  <c r="J96" i="29"/>
  <c r="I96" i="29"/>
  <c r="G96" i="29"/>
  <c r="F96" i="29"/>
  <c r="E96" i="29"/>
  <c r="D96" i="29"/>
  <c r="V95" i="29"/>
  <c r="U95" i="29"/>
  <c r="BW95" i="29" s="1"/>
  <c r="BW72" i="29" s="1"/>
  <c r="T95" i="29"/>
  <c r="R95" i="29"/>
  <c r="Q95" i="29"/>
  <c r="P95" i="29"/>
  <c r="O95" i="29"/>
  <c r="N95" i="29"/>
  <c r="L95" i="29"/>
  <c r="K95" i="29"/>
  <c r="J95" i="29"/>
  <c r="I95" i="29"/>
  <c r="G95" i="29"/>
  <c r="F95" i="29"/>
  <c r="E95" i="29"/>
  <c r="D95" i="29"/>
  <c r="V94" i="29"/>
  <c r="U94" i="29"/>
  <c r="BW94" i="29" s="1"/>
  <c r="BW71" i="29" s="1"/>
  <c r="T94" i="29"/>
  <c r="R94" i="29"/>
  <c r="Q94" i="29"/>
  <c r="P94" i="29"/>
  <c r="O94" i="29"/>
  <c r="N94" i="29"/>
  <c r="L94" i="29"/>
  <c r="K94" i="29"/>
  <c r="J94" i="29"/>
  <c r="I94" i="29"/>
  <c r="G94" i="29"/>
  <c r="F94" i="29"/>
  <c r="E94" i="29"/>
  <c r="D94" i="29"/>
  <c r="BW93" i="29"/>
  <c r="BW70" i="29" s="1"/>
  <c r="BP93" i="29"/>
  <c r="BP70" i="29" s="1"/>
  <c r="V93" i="29"/>
  <c r="U93" i="29"/>
  <c r="T93" i="29"/>
  <c r="R93" i="29"/>
  <c r="Q93" i="29"/>
  <c r="P93" i="29"/>
  <c r="O93" i="29"/>
  <c r="N93" i="29"/>
  <c r="L93" i="29"/>
  <c r="K93" i="29"/>
  <c r="J93" i="29"/>
  <c r="I93" i="29"/>
  <c r="G93" i="29"/>
  <c r="F93" i="29"/>
  <c r="E93" i="29"/>
  <c r="D93" i="29"/>
  <c r="BW92" i="29"/>
  <c r="BW69" i="29" s="1"/>
  <c r="BP92" i="29"/>
  <c r="BP69" i="29" s="1"/>
  <c r="V92" i="29"/>
  <c r="U92" i="29"/>
  <c r="T92" i="29"/>
  <c r="R92" i="29"/>
  <c r="Q92" i="29"/>
  <c r="P92" i="29"/>
  <c r="O92" i="29"/>
  <c r="N92" i="29"/>
  <c r="L92" i="29"/>
  <c r="K92" i="29"/>
  <c r="J92" i="29"/>
  <c r="I92" i="29"/>
  <c r="G92" i="29"/>
  <c r="F92" i="29"/>
  <c r="E92" i="29"/>
  <c r="D92" i="29"/>
  <c r="V91" i="29"/>
  <c r="U91" i="29"/>
  <c r="BW91" i="29" s="1"/>
  <c r="BW68" i="29" s="1"/>
  <c r="T91" i="29"/>
  <c r="R91" i="29"/>
  <c r="Q91" i="29"/>
  <c r="P91" i="29"/>
  <c r="O91" i="29"/>
  <c r="N91" i="29"/>
  <c r="L91" i="29"/>
  <c r="K91" i="29"/>
  <c r="J91" i="29"/>
  <c r="I91" i="29"/>
  <c r="G91" i="29"/>
  <c r="F91" i="29"/>
  <c r="E91" i="29"/>
  <c r="D91" i="29"/>
  <c r="V90" i="29"/>
  <c r="U90" i="29"/>
  <c r="BW90" i="29" s="1"/>
  <c r="BW67" i="29" s="1"/>
  <c r="T90" i="29"/>
  <c r="R90" i="29"/>
  <c r="Q90" i="29"/>
  <c r="P90" i="29"/>
  <c r="O90" i="29"/>
  <c r="N90" i="29"/>
  <c r="L90" i="29"/>
  <c r="K90" i="29"/>
  <c r="J90" i="29"/>
  <c r="I90" i="29"/>
  <c r="G90" i="29"/>
  <c r="F90" i="29"/>
  <c r="E90" i="29"/>
  <c r="D90" i="29"/>
  <c r="V89" i="29"/>
  <c r="U89" i="29"/>
  <c r="BW89" i="29" s="1"/>
  <c r="BW66" i="29" s="1"/>
  <c r="T89" i="29"/>
  <c r="R89" i="29"/>
  <c r="Q89" i="29"/>
  <c r="P89" i="29"/>
  <c r="O89" i="29"/>
  <c r="N89" i="29"/>
  <c r="L89" i="29"/>
  <c r="K89" i="29"/>
  <c r="J89" i="29"/>
  <c r="I89" i="29"/>
  <c r="G89" i="29"/>
  <c r="F89" i="29"/>
  <c r="E89" i="29"/>
  <c r="D89" i="29"/>
  <c r="V88" i="29"/>
  <c r="U88" i="29"/>
  <c r="BW88" i="29" s="1"/>
  <c r="BW65" i="29" s="1"/>
  <c r="T88" i="29"/>
  <c r="R88" i="29"/>
  <c r="Q88" i="29"/>
  <c r="P88" i="29"/>
  <c r="O88" i="29"/>
  <c r="N88" i="29"/>
  <c r="H88" i="29"/>
  <c r="G88" i="29"/>
  <c r="F88" i="29"/>
  <c r="E88" i="29"/>
  <c r="D88" i="29"/>
  <c r="V87" i="29"/>
  <c r="U87" i="29"/>
  <c r="BW87" i="29" s="1"/>
  <c r="BW64" i="29" s="1"/>
  <c r="T87" i="29"/>
  <c r="R87" i="29"/>
  <c r="Q87" i="29"/>
  <c r="P87" i="29"/>
  <c r="O87" i="29"/>
  <c r="N87" i="29"/>
  <c r="H87" i="29"/>
  <c r="G87" i="29"/>
  <c r="F87" i="29"/>
  <c r="E87" i="29"/>
  <c r="D87" i="29"/>
  <c r="V86" i="29"/>
  <c r="U86" i="29"/>
  <c r="BW86" i="29" s="1"/>
  <c r="BW63" i="29" s="1"/>
  <c r="T86" i="29"/>
  <c r="R86" i="29"/>
  <c r="Q86" i="29"/>
  <c r="P86" i="29"/>
  <c r="O86" i="29"/>
  <c r="N86" i="29"/>
  <c r="H86" i="29"/>
  <c r="G86" i="29"/>
  <c r="F86" i="29"/>
  <c r="E86" i="29"/>
  <c r="D86" i="29"/>
  <c r="V85" i="29"/>
  <c r="U85" i="29"/>
  <c r="BW85" i="29" s="1"/>
  <c r="BW62" i="29" s="1"/>
  <c r="T85" i="29"/>
  <c r="R85" i="29"/>
  <c r="Q85" i="29"/>
  <c r="P85" i="29"/>
  <c r="O85" i="29"/>
  <c r="N85" i="29"/>
  <c r="H85" i="29"/>
  <c r="G85" i="29"/>
  <c r="F85" i="29"/>
  <c r="E85" i="29"/>
  <c r="D85" i="29"/>
  <c r="V84" i="29"/>
  <c r="U84" i="29"/>
  <c r="BW84" i="29" s="1"/>
  <c r="BW61" i="29" s="1"/>
  <c r="T84" i="29"/>
  <c r="R84" i="29"/>
  <c r="Q84" i="29"/>
  <c r="P84" i="29"/>
  <c r="O84" i="29"/>
  <c r="N84" i="29"/>
  <c r="H84" i="29"/>
  <c r="G84" i="29"/>
  <c r="F84" i="29"/>
  <c r="E84" i="29"/>
  <c r="D84" i="29"/>
  <c r="V83" i="29"/>
  <c r="U83" i="29"/>
  <c r="BW83" i="29" s="1"/>
  <c r="BW60" i="29" s="1"/>
  <c r="T83" i="29"/>
  <c r="R83" i="29"/>
  <c r="Q83" i="29"/>
  <c r="P83" i="29"/>
  <c r="O83" i="29"/>
  <c r="N83" i="29"/>
  <c r="H83" i="29"/>
  <c r="G83" i="29"/>
  <c r="F83" i="29"/>
  <c r="E83" i="29"/>
  <c r="D83" i="29"/>
  <c r="V82" i="29"/>
  <c r="U82" i="29"/>
  <c r="BW82" i="29" s="1"/>
  <c r="BW59" i="29" s="1"/>
  <c r="T82" i="29"/>
  <c r="R82" i="29"/>
  <c r="Q82" i="29"/>
  <c r="P82" i="29"/>
  <c r="O82" i="29"/>
  <c r="N82" i="29"/>
  <c r="H82" i="29"/>
  <c r="G82" i="29"/>
  <c r="F82" i="29"/>
  <c r="E82" i="29"/>
  <c r="D82" i="29"/>
  <c r="V81" i="29"/>
  <c r="U81" i="29"/>
  <c r="BW81" i="29" s="1"/>
  <c r="BW58" i="29" s="1"/>
  <c r="T81" i="29"/>
  <c r="R81" i="29"/>
  <c r="Q81" i="29"/>
  <c r="P81" i="29"/>
  <c r="O81" i="29"/>
  <c r="N81" i="29"/>
  <c r="H81" i="29"/>
  <c r="G81" i="29"/>
  <c r="F81" i="29"/>
  <c r="E81" i="29"/>
  <c r="D81" i="29"/>
  <c r="V80" i="29"/>
  <c r="U80" i="29"/>
  <c r="T80" i="29"/>
  <c r="R80" i="29"/>
  <c r="Q80" i="29"/>
  <c r="P80" i="29"/>
  <c r="O80" i="29"/>
  <c r="N80" i="29"/>
  <c r="H80" i="29"/>
  <c r="G80" i="29"/>
  <c r="F80" i="29"/>
  <c r="E80" i="29"/>
  <c r="D80" i="29"/>
  <c r="V79" i="29"/>
  <c r="U79" i="29"/>
  <c r="BW79" i="29" s="1"/>
  <c r="BW56" i="29" s="1"/>
  <c r="T79" i="29"/>
  <c r="R79" i="29"/>
  <c r="Q79" i="29"/>
  <c r="P79" i="29"/>
  <c r="O79" i="29"/>
  <c r="N79" i="29"/>
  <c r="H79" i="29"/>
  <c r="G79" i="29"/>
  <c r="F79" i="29"/>
  <c r="E79" i="29"/>
  <c r="D79" i="29"/>
  <c r="V78" i="29"/>
  <c r="U78" i="29"/>
  <c r="BW78" i="29" s="1"/>
  <c r="BW55" i="29" s="1"/>
  <c r="T78" i="29"/>
  <c r="R78" i="29"/>
  <c r="Q78" i="29"/>
  <c r="O78" i="29"/>
  <c r="N78" i="29"/>
  <c r="H78" i="29"/>
  <c r="G78" i="29"/>
  <c r="F78" i="29"/>
  <c r="E78" i="29"/>
  <c r="D78" i="29"/>
  <c r="V77" i="29"/>
  <c r="U77" i="29"/>
  <c r="BW77" i="29" s="1"/>
  <c r="BW54" i="29" s="1"/>
  <c r="T77" i="29"/>
  <c r="R77" i="29"/>
  <c r="Q77" i="29"/>
  <c r="P77" i="29"/>
  <c r="O77" i="29"/>
  <c r="N77" i="29"/>
  <c r="H77" i="29"/>
  <c r="G77" i="29"/>
  <c r="F77" i="29"/>
  <c r="E77" i="29"/>
  <c r="D77" i="29"/>
  <c r="BI73" i="29"/>
  <c r="BH73" i="29"/>
  <c r="BG73" i="29"/>
  <c r="BF73" i="29"/>
  <c r="BE73" i="29"/>
  <c r="BD73" i="29"/>
  <c r="BC73" i="29"/>
  <c r="AW73" i="29"/>
  <c r="AO73" i="29"/>
  <c r="AN73" i="29"/>
  <c r="AM73" i="29"/>
  <c r="AL73" i="29"/>
  <c r="AK73" i="29"/>
  <c r="AJ73" i="29"/>
  <c r="AI73" i="29"/>
  <c r="AC73" i="29"/>
  <c r="S73" i="29"/>
  <c r="S96" i="29" s="1"/>
  <c r="M73" i="29"/>
  <c r="M96" i="29" s="1"/>
  <c r="H73" i="29"/>
  <c r="H96" i="29" s="1"/>
  <c r="C73" i="29"/>
  <c r="C96" i="29" s="1"/>
  <c r="BI72" i="29"/>
  <c r="BH72" i="29"/>
  <c r="BG72" i="29"/>
  <c r="BF72" i="29"/>
  <c r="BE72" i="29"/>
  <c r="BD72" i="29"/>
  <c r="BC72" i="29"/>
  <c r="AW72" i="29"/>
  <c r="AO72" i="29"/>
  <c r="AN72" i="29"/>
  <c r="AM72" i="29"/>
  <c r="AL72" i="29"/>
  <c r="AK72" i="29"/>
  <c r="AJ72" i="29"/>
  <c r="AI72" i="29"/>
  <c r="AC72" i="29"/>
  <c r="S72" i="29"/>
  <c r="S95" i="29" s="1"/>
  <c r="M72" i="29"/>
  <c r="M95" i="29" s="1"/>
  <c r="H72" i="29"/>
  <c r="H95" i="29" s="1"/>
  <c r="C72" i="29"/>
  <c r="C95" i="29" s="1"/>
  <c r="BI71" i="29"/>
  <c r="BH71" i="29"/>
  <c r="BG71" i="29"/>
  <c r="BF71" i="29"/>
  <c r="BE71" i="29"/>
  <c r="BD71" i="29"/>
  <c r="BC71" i="29"/>
  <c r="AW71" i="29"/>
  <c r="AO71" i="29"/>
  <c r="AN71" i="29"/>
  <c r="AM71" i="29"/>
  <c r="AL71" i="29"/>
  <c r="AK71" i="29"/>
  <c r="AJ71" i="29"/>
  <c r="AI71" i="29"/>
  <c r="AC71" i="29"/>
  <c r="S71" i="29"/>
  <c r="S94" i="29" s="1"/>
  <c r="M71" i="29"/>
  <c r="M94" i="29" s="1"/>
  <c r="H71" i="29"/>
  <c r="H94" i="29" s="1"/>
  <c r="C71" i="29"/>
  <c r="C94" i="29" s="1"/>
  <c r="BI70" i="29"/>
  <c r="BH70" i="29"/>
  <c r="BG70" i="29"/>
  <c r="BF70" i="29"/>
  <c r="BE70" i="29"/>
  <c r="BD70" i="29"/>
  <c r="BC70" i="29"/>
  <c r="AW70" i="29"/>
  <c r="AO70" i="29"/>
  <c r="AN70" i="29"/>
  <c r="AM70" i="29"/>
  <c r="AL70" i="29"/>
  <c r="AK70" i="29"/>
  <c r="AJ70" i="29"/>
  <c r="AI70" i="29"/>
  <c r="AC70" i="29"/>
  <c r="S70" i="29"/>
  <c r="S93" i="29" s="1"/>
  <c r="M70" i="29"/>
  <c r="M93" i="29" s="1"/>
  <c r="H70" i="29"/>
  <c r="H93" i="29" s="1"/>
  <c r="C70" i="29"/>
  <c r="C93" i="29" s="1"/>
  <c r="BI69" i="29"/>
  <c r="BH69" i="29"/>
  <c r="BG69" i="29"/>
  <c r="BF69" i="29"/>
  <c r="BE69" i="29"/>
  <c r="BD69" i="29"/>
  <c r="BC69" i="29"/>
  <c r="AW69" i="29"/>
  <c r="AO69" i="29"/>
  <c r="AN69" i="29"/>
  <c r="AM69" i="29"/>
  <c r="AL69" i="29"/>
  <c r="AK69" i="29"/>
  <c r="AJ69" i="29"/>
  <c r="AI69" i="29"/>
  <c r="AC69" i="29"/>
  <c r="S69" i="29"/>
  <c r="S92" i="29" s="1"/>
  <c r="M69" i="29"/>
  <c r="M92" i="29" s="1"/>
  <c r="H69" i="29"/>
  <c r="H92" i="29" s="1"/>
  <c r="C69" i="29"/>
  <c r="C92" i="29" s="1"/>
  <c r="BI68" i="29"/>
  <c r="BH68" i="29"/>
  <c r="BG68" i="29"/>
  <c r="BF68" i="29"/>
  <c r="BE68" i="29"/>
  <c r="BD68" i="29"/>
  <c r="BC68" i="29"/>
  <c r="AW68" i="29"/>
  <c r="AO68" i="29"/>
  <c r="AN68" i="29"/>
  <c r="AM68" i="29"/>
  <c r="AL68" i="29"/>
  <c r="AK68" i="29"/>
  <c r="AJ68" i="29"/>
  <c r="AI68" i="29"/>
  <c r="AC68" i="29"/>
  <c r="S68" i="29"/>
  <c r="S91" i="29" s="1"/>
  <c r="M68" i="29"/>
  <c r="M91" i="29" s="1"/>
  <c r="H68" i="29"/>
  <c r="H91" i="29" s="1"/>
  <c r="C68" i="29"/>
  <c r="C91" i="29" s="1"/>
  <c r="BI67" i="29"/>
  <c r="BH67" i="29"/>
  <c r="BG67" i="29"/>
  <c r="BF67" i="29"/>
  <c r="BE67" i="29"/>
  <c r="BD67" i="29"/>
  <c r="BC67" i="29"/>
  <c r="AW67" i="29"/>
  <c r="AO67" i="29"/>
  <c r="AN67" i="29"/>
  <c r="AM67" i="29"/>
  <c r="AL67" i="29"/>
  <c r="AK67" i="29"/>
  <c r="AJ67" i="29"/>
  <c r="AI67" i="29"/>
  <c r="AC67" i="29"/>
  <c r="S67" i="29"/>
  <c r="S90" i="29" s="1"/>
  <c r="M67" i="29"/>
  <c r="M90" i="29" s="1"/>
  <c r="H67" i="29"/>
  <c r="H90" i="29" s="1"/>
  <c r="C67" i="29"/>
  <c r="C90" i="29" s="1"/>
  <c r="BI66" i="29"/>
  <c r="BH66" i="29"/>
  <c r="BG66" i="29"/>
  <c r="BF66" i="29"/>
  <c r="BE66" i="29"/>
  <c r="BD66" i="29"/>
  <c r="BC66" i="29"/>
  <c r="AW66" i="29"/>
  <c r="AO66" i="29"/>
  <c r="AN66" i="29"/>
  <c r="AM66" i="29"/>
  <c r="AL66" i="29"/>
  <c r="AK66" i="29"/>
  <c r="AJ66" i="29"/>
  <c r="AI66" i="29"/>
  <c r="AC66" i="29"/>
  <c r="S66" i="29"/>
  <c r="S89" i="29" s="1"/>
  <c r="M66" i="29"/>
  <c r="M89" i="29" s="1"/>
  <c r="H66" i="29"/>
  <c r="H89" i="29" s="1"/>
  <c r="C66" i="29"/>
  <c r="C89" i="29" s="1"/>
  <c r="BI65" i="29"/>
  <c r="BH65" i="29"/>
  <c r="BG65" i="29"/>
  <c r="BF65" i="29"/>
  <c r="BE65" i="29"/>
  <c r="BD65" i="29"/>
  <c r="BC65" i="29"/>
  <c r="AX65" i="29"/>
  <c r="AW65" i="29"/>
  <c r="AO65" i="29"/>
  <c r="AN65" i="29"/>
  <c r="AM65" i="29"/>
  <c r="AL65" i="29"/>
  <c r="AK65" i="29"/>
  <c r="AJ65" i="29"/>
  <c r="AI65" i="29"/>
  <c r="AD65" i="29"/>
  <c r="AC65" i="29"/>
  <c r="S65" i="29"/>
  <c r="S88" i="29" s="1"/>
  <c r="L65" i="29"/>
  <c r="L88" i="29" s="1"/>
  <c r="K65" i="29"/>
  <c r="K88" i="29" s="1"/>
  <c r="J65" i="29"/>
  <c r="J88" i="29" s="1"/>
  <c r="I65" i="29"/>
  <c r="I88" i="29" s="1"/>
  <c r="BI64" i="29"/>
  <c r="BH64" i="29"/>
  <c r="BG64" i="29"/>
  <c r="BF64" i="29"/>
  <c r="BE64" i="29"/>
  <c r="BD64" i="29"/>
  <c r="BC64" i="29"/>
  <c r="AX64" i="29"/>
  <c r="AW64" i="29"/>
  <c r="AO64" i="29"/>
  <c r="AN64" i="29"/>
  <c r="AM64" i="29"/>
  <c r="AL64" i="29"/>
  <c r="AK64" i="29"/>
  <c r="AJ64" i="29"/>
  <c r="AI64" i="29"/>
  <c r="AD64" i="29"/>
  <c r="AC64" i="29"/>
  <c r="S64" i="29"/>
  <c r="S87" i="29" s="1"/>
  <c r="L64" i="29"/>
  <c r="L87" i="29" s="1"/>
  <c r="K64" i="29"/>
  <c r="K87" i="29" s="1"/>
  <c r="J64" i="29"/>
  <c r="J87" i="29" s="1"/>
  <c r="I64" i="29"/>
  <c r="I87" i="29" s="1"/>
  <c r="BI63" i="29"/>
  <c r="BH63" i="29"/>
  <c r="BG63" i="29"/>
  <c r="BF63" i="29"/>
  <c r="BE63" i="29"/>
  <c r="BD63" i="29"/>
  <c r="BC63" i="29"/>
  <c r="AX63" i="29"/>
  <c r="AW63" i="29"/>
  <c r="AO63" i="29"/>
  <c r="AN63" i="29"/>
  <c r="AM63" i="29"/>
  <c r="AL63" i="29"/>
  <c r="AK63" i="29"/>
  <c r="AJ63" i="29"/>
  <c r="AI63" i="29"/>
  <c r="AD63" i="29"/>
  <c r="AC63" i="29"/>
  <c r="S63" i="29"/>
  <c r="S86" i="29" s="1"/>
  <c r="L63" i="29"/>
  <c r="L86" i="29" s="1"/>
  <c r="K63" i="29"/>
  <c r="K86" i="29" s="1"/>
  <c r="J63" i="29"/>
  <c r="J86" i="29" s="1"/>
  <c r="I63" i="29"/>
  <c r="I86" i="29" s="1"/>
  <c r="BI62" i="29"/>
  <c r="BH62" i="29"/>
  <c r="BG62" i="29"/>
  <c r="BF62" i="29"/>
  <c r="BE62" i="29"/>
  <c r="BD62" i="29"/>
  <c r="BC62" i="29"/>
  <c r="AX62" i="29"/>
  <c r="AW62" i="29"/>
  <c r="AO62" i="29"/>
  <c r="AN62" i="29"/>
  <c r="AM62" i="29"/>
  <c r="AL62" i="29"/>
  <c r="AK62" i="29"/>
  <c r="AJ62" i="29"/>
  <c r="AI62" i="29"/>
  <c r="AD62" i="29"/>
  <c r="AC62" i="29"/>
  <c r="S62" i="29"/>
  <c r="S85" i="29" s="1"/>
  <c r="L62" i="29"/>
  <c r="L85" i="29" s="1"/>
  <c r="K62" i="29"/>
  <c r="K85" i="29" s="1"/>
  <c r="J62" i="29"/>
  <c r="J85" i="29" s="1"/>
  <c r="I62" i="29"/>
  <c r="I85" i="29" s="1"/>
  <c r="BI61" i="29"/>
  <c r="BH61" i="29"/>
  <c r="BG61" i="29"/>
  <c r="BF61" i="29"/>
  <c r="BE61" i="29"/>
  <c r="BD61" i="29"/>
  <c r="BC61" i="29"/>
  <c r="AX61" i="29"/>
  <c r="AW61" i="29"/>
  <c r="AO61" i="29"/>
  <c r="AN61" i="29"/>
  <c r="AM61" i="29"/>
  <c r="AL61" i="29"/>
  <c r="AK61" i="29"/>
  <c r="AJ61" i="29"/>
  <c r="AI61" i="29"/>
  <c r="AD61" i="29"/>
  <c r="AC61" i="29"/>
  <c r="S61" i="29"/>
  <c r="S84" i="29" s="1"/>
  <c r="L61" i="29"/>
  <c r="L84" i="29" s="1"/>
  <c r="K61" i="29"/>
  <c r="K84" i="29" s="1"/>
  <c r="J61" i="29"/>
  <c r="J84" i="29" s="1"/>
  <c r="I61" i="29"/>
  <c r="I84" i="29" s="1"/>
  <c r="BI60" i="29"/>
  <c r="BH60" i="29"/>
  <c r="BG60" i="29"/>
  <c r="BF60" i="29"/>
  <c r="BE60" i="29"/>
  <c r="BD60" i="29"/>
  <c r="BC60" i="29"/>
  <c r="AX60" i="29"/>
  <c r="AW60" i="29"/>
  <c r="AO60" i="29"/>
  <c r="AN60" i="29"/>
  <c r="AM60" i="29"/>
  <c r="AL60" i="29"/>
  <c r="AK60" i="29"/>
  <c r="AJ60" i="29"/>
  <c r="AI60" i="29"/>
  <c r="AD60" i="29"/>
  <c r="AC60" i="29"/>
  <c r="S60" i="29"/>
  <c r="S83" i="29" s="1"/>
  <c r="L60" i="29"/>
  <c r="L83" i="29" s="1"/>
  <c r="K60" i="29"/>
  <c r="K83" i="29" s="1"/>
  <c r="J60" i="29"/>
  <c r="J83" i="29" s="1"/>
  <c r="I60" i="29"/>
  <c r="I83" i="29" s="1"/>
  <c r="BI59" i="29"/>
  <c r="BH59" i="29"/>
  <c r="BG59" i="29"/>
  <c r="BF59" i="29"/>
  <c r="BE59" i="29"/>
  <c r="BD59" i="29"/>
  <c r="BC59" i="29"/>
  <c r="AX59" i="29"/>
  <c r="AW59" i="29"/>
  <c r="AO59" i="29"/>
  <c r="AN59" i="29"/>
  <c r="AM59" i="29"/>
  <c r="AL59" i="29"/>
  <c r="AK59" i="29"/>
  <c r="AJ59" i="29"/>
  <c r="AI59" i="29"/>
  <c r="AD59" i="29"/>
  <c r="AC59" i="29"/>
  <c r="S59" i="29"/>
  <c r="S82" i="29" s="1"/>
  <c r="L59" i="29"/>
  <c r="L82" i="29" s="1"/>
  <c r="K59" i="29"/>
  <c r="K82" i="29" s="1"/>
  <c r="J59" i="29"/>
  <c r="J82" i="29" s="1"/>
  <c r="I59" i="29"/>
  <c r="I82" i="29" s="1"/>
  <c r="BI58" i="29"/>
  <c r="BH58" i="29"/>
  <c r="BG58" i="29"/>
  <c r="BF58" i="29"/>
  <c r="BE58" i="29"/>
  <c r="BD58" i="29"/>
  <c r="BC58" i="29"/>
  <c r="AX58" i="29"/>
  <c r="AW58" i="29"/>
  <c r="AO58" i="29"/>
  <c r="AN58" i="29"/>
  <c r="AM58" i="29"/>
  <c r="AL58" i="29"/>
  <c r="AK58" i="29"/>
  <c r="AJ58" i="29"/>
  <c r="AI58" i="29"/>
  <c r="AD58" i="29"/>
  <c r="AC58" i="29"/>
  <c r="S58" i="29"/>
  <c r="S81" i="29" s="1"/>
  <c r="L58" i="29"/>
  <c r="L81" i="29" s="1"/>
  <c r="K58" i="29"/>
  <c r="K81" i="29" s="1"/>
  <c r="J58" i="29"/>
  <c r="J81" i="29" s="1"/>
  <c r="I58" i="29"/>
  <c r="I81" i="29" s="1"/>
  <c r="BI57" i="29"/>
  <c r="BH57" i="29"/>
  <c r="BG57" i="29"/>
  <c r="BF57" i="29"/>
  <c r="BE57" i="29"/>
  <c r="BD57" i="29"/>
  <c r="BC57" i="29"/>
  <c r="AX57" i="29"/>
  <c r="AW57" i="29"/>
  <c r="AO57" i="29"/>
  <c r="AN57" i="29"/>
  <c r="AM57" i="29"/>
  <c r="AL57" i="29"/>
  <c r="AK57" i="29"/>
  <c r="AJ57" i="29"/>
  <c r="AI57" i="29"/>
  <c r="AD57" i="29"/>
  <c r="AC57" i="29"/>
  <c r="S57" i="29"/>
  <c r="S80" i="29" s="1"/>
  <c r="L57" i="29"/>
  <c r="L80" i="29" s="1"/>
  <c r="K57" i="29"/>
  <c r="K80" i="29" s="1"/>
  <c r="J57" i="29"/>
  <c r="J80" i="29" s="1"/>
  <c r="I57" i="29"/>
  <c r="I80" i="29" s="1"/>
  <c r="BI56" i="29"/>
  <c r="BH56" i="29"/>
  <c r="BG56" i="29"/>
  <c r="BF56" i="29"/>
  <c r="BE56" i="29"/>
  <c r="BD56" i="29"/>
  <c r="BC56" i="29"/>
  <c r="AX56" i="29"/>
  <c r="AW56" i="29"/>
  <c r="AO56" i="29"/>
  <c r="AN56" i="29"/>
  <c r="AM56" i="29"/>
  <c r="AL56" i="29"/>
  <c r="AK56" i="29"/>
  <c r="AJ56" i="29"/>
  <c r="AI56" i="29"/>
  <c r="AD56" i="29"/>
  <c r="AC56" i="29"/>
  <c r="S56" i="29"/>
  <c r="S79" i="29" s="1"/>
  <c r="L56" i="29"/>
  <c r="L79" i="29" s="1"/>
  <c r="K56" i="29"/>
  <c r="K79" i="29" s="1"/>
  <c r="J56" i="29"/>
  <c r="J79" i="29" s="1"/>
  <c r="I56" i="29"/>
  <c r="I79" i="29" s="1"/>
  <c r="BI55" i="29"/>
  <c r="BH55" i="29"/>
  <c r="BG55" i="29"/>
  <c r="BF55" i="29"/>
  <c r="BE55" i="29"/>
  <c r="BD55" i="29"/>
  <c r="BC55" i="29"/>
  <c r="AX55" i="29"/>
  <c r="AW55" i="29"/>
  <c r="AO55" i="29"/>
  <c r="AN55" i="29"/>
  <c r="AM55" i="29"/>
  <c r="AL55" i="29"/>
  <c r="AK55" i="29"/>
  <c r="AJ55" i="29"/>
  <c r="AI55" i="29"/>
  <c r="AD55" i="29"/>
  <c r="AC55" i="29"/>
  <c r="S55" i="29"/>
  <c r="S78" i="29" s="1"/>
  <c r="L55" i="29"/>
  <c r="L78" i="29" s="1"/>
  <c r="K55" i="29"/>
  <c r="K78" i="29" s="1"/>
  <c r="J55" i="29"/>
  <c r="J78" i="29" s="1"/>
  <c r="I55" i="29"/>
  <c r="I78" i="29" s="1"/>
  <c r="BI54" i="29"/>
  <c r="BH54" i="29"/>
  <c r="BG54" i="29"/>
  <c r="BF54" i="29"/>
  <c r="BE54" i="29"/>
  <c r="BD54" i="29"/>
  <c r="BC54" i="29"/>
  <c r="AX54" i="29"/>
  <c r="AW54" i="29"/>
  <c r="AO54" i="29"/>
  <c r="AN54" i="29"/>
  <c r="AM54" i="29"/>
  <c r="AL54" i="29"/>
  <c r="AK54" i="29"/>
  <c r="AJ54" i="29"/>
  <c r="AI54" i="29"/>
  <c r="AD54" i="29"/>
  <c r="AC54" i="29"/>
  <c r="S54" i="29"/>
  <c r="S77" i="29" s="1"/>
  <c r="L54" i="29"/>
  <c r="L77" i="29" s="1"/>
  <c r="K54" i="29"/>
  <c r="K77" i="29" s="1"/>
  <c r="J54" i="29"/>
  <c r="J77" i="29" s="1"/>
  <c r="I54" i="29"/>
  <c r="I77" i="29" s="1"/>
  <c r="J7" i="29"/>
  <c r="J8" i="29"/>
  <c r="J9" i="29"/>
  <c r="J10" i="29"/>
  <c r="J11" i="29"/>
  <c r="J12" i="29"/>
  <c r="J13" i="29"/>
  <c r="J14" i="29"/>
  <c r="J15" i="29"/>
  <c r="J16" i="29"/>
  <c r="J17" i="29"/>
  <c r="J6" i="29"/>
  <c r="I7" i="29"/>
  <c r="I8" i="29"/>
  <c r="I9" i="29"/>
  <c r="I10" i="29"/>
  <c r="I11" i="29"/>
  <c r="I12" i="29"/>
  <c r="I13" i="29"/>
  <c r="I14" i="29"/>
  <c r="I15" i="29"/>
  <c r="I16" i="29"/>
  <c r="I17" i="29"/>
  <c r="I6" i="29"/>
  <c r="BI96" i="28"/>
  <c r="BH96" i="28"/>
  <c r="BG96" i="28"/>
  <c r="BF96" i="28"/>
  <c r="BE96" i="28"/>
  <c r="BD96" i="28"/>
  <c r="AX96" i="28"/>
  <c r="AW96" i="28"/>
  <c r="AO96" i="28"/>
  <c r="AN96" i="28"/>
  <c r="AM96" i="28"/>
  <c r="AL96" i="28"/>
  <c r="AK96" i="28"/>
  <c r="AJ96" i="28"/>
  <c r="AD96" i="28"/>
  <c r="AC96" i="28"/>
  <c r="BI95" i="28"/>
  <c r="BH95" i="28"/>
  <c r="BG95" i="28"/>
  <c r="BF95" i="28"/>
  <c r="BE95" i="28"/>
  <c r="BD95" i="28"/>
  <c r="AX95" i="28"/>
  <c r="AW95" i="28"/>
  <c r="AO95" i="28"/>
  <c r="AN95" i="28"/>
  <c r="AM95" i="28"/>
  <c r="AL95" i="28"/>
  <c r="AK95" i="28"/>
  <c r="AJ95" i="28"/>
  <c r="AD95" i="28"/>
  <c r="AC95" i="28"/>
  <c r="BI94" i="28"/>
  <c r="BH94" i="28"/>
  <c r="BG94" i="28"/>
  <c r="BF94" i="28"/>
  <c r="BE94" i="28"/>
  <c r="BD94" i="28"/>
  <c r="AX94" i="28"/>
  <c r="AW94" i="28"/>
  <c r="AO94" i="28"/>
  <c r="AN94" i="28"/>
  <c r="AM94" i="28"/>
  <c r="AL94" i="28"/>
  <c r="AK94" i="28"/>
  <c r="AJ94" i="28"/>
  <c r="AD94" i="28"/>
  <c r="AC94" i="28"/>
  <c r="BI93" i="28"/>
  <c r="BH93" i="28"/>
  <c r="BG93" i="28"/>
  <c r="BF93" i="28"/>
  <c r="BE93" i="28"/>
  <c r="AX93" i="28"/>
  <c r="AW93" i="28"/>
  <c r="AO93" i="28"/>
  <c r="AN93" i="28"/>
  <c r="AM93" i="28"/>
  <c r="AL93" i="28"/>
  <c r="AK93" i="28"/>
  <c r="AD93" i="28"/>
  <c r="AC93" i="28"/>
  <c r="BI92" i="28"/>
  <c r="BH92" i="28"/>
  <c r="BG92" i="28"/>
  <c r="BF92" i="28"/>
  <c r="BE92" i="28"/>
  <c r="BD92" i="28"/>
  <c r="AX92" i="28"/>
  <c r="AW92" i="28"/>
  <c r="AO92" i="28"/>
  <c r="AN92" i="28"/>
  <c r="AM92" i="28"/>
  <c r="AL92" i="28"/>
  <c r="AK92" i="28"/>
  <c r="AJ92" i="28"/>
  <c r="AD92" i="28"/>
  <c r="AC92" i="28"/>
  <c r="BI91" i="28"/>
  <c r="BH91" i="28"/>
  <c r="BG91" i="28"/>
  <c r="BF91" i="28"/>
  <c r="BE91" i="28"/>
  <c r="AX91" i="28"/>
  <c r="AW91" i="28"/>
  <c r="AO91" i="28"/>
  <c r="AN91" i="28"/>
  <c r="AM91" i="28"/>
  <c r="AL91" i="28"/>
  <c r="AK91" i="28"/>
  <c r="AD91" i="28"/>
  <c r="AC91" i="28"/>
  <c r="BI90" i="28"/>
  <c r="BH90" i="28"/>
  <c r="BG90" i="28"/>
  <c r="BF90" i="28"/>
  <c r="BE90" i="28"/>
  <c r="AX90" i="28"/>
  <c r="AW90" i="28"/>
  <c r="AO90" i="28"/>
  <c r="AN90" i="28"/>
  <c r="AM90" i="28"/>
  <c r="AL90" i="28"/>
  <c r="AK90" i="28"/>
  <c r="AD90" i="28"/>
  <c r="AC90" i="28"/>
  <c r="BI89" i="28"/>
  <c r="BH89" i="28"/>
  <c r="BG89" i="28"/>
  <c r="BF89" i="28"/>
  <c r="BE89" i="28"/>
  <c r="BD89" i="28"/>
  <c r="AX89" i="28"/>
  <c r="AW89" i="28"/>
  <c r="AO89" i="28"/>
  <c r="AN89" i="28"/>
  <c r="AM89" i="28"/>
  <c r="AL89" i="28"/>
  <c r="AK89" i="28"/>
  <c r="AJ89" i="28"/>
  <c r="AD89" i="28"/>
  <c r="AC89" i="28"/>
  <c r="BI88" i="28"/>
  <c r="BH88" i="28"/>
  <c r="BG88" i="28"/>
  <c r="BF88" i="28"/>
  <c r="BE88" i="28"/>
  <c r="BD88" i="28"/>
  <c r="AX88" i="28"/>
  <c r="AW88" i="28"/>
  <c r="AO88" i="28"/>
  <c r="AN88" i="28"/>
  <c r="AM88" i="28"/>
  <c r="AL88" i="28"/>
  <c r="AK88" i="28"/>
  <c r="AJ88" i="28"/>
  <c r="AD88" i="28"/>
  <c r="AC88" i="28"/>
  <c r="BI87" i="28"/>
  <c r="BH87" i="28"/>
  <c r="BG87" i="28"/>
  <c r="BF87" i="28"/>
  <c r="BE87" i="28"/>
  <c r="BD87" i="28"/>
  <c r="AX87" i="28"/>
  <c r="AW87" i="28"/>
  <c r="AO87" i="28"/>
  <c r="AN87" i="28"/>
  <c r="AM87" i="28"/>
  <c r="AL87" i="28"/>
  <c r="AK87" i="28"/>
  <c r="AJ87" i="28"/>
  <c r="AD87" i="28"/>
  <c r="AC87" i="28"/>
  <c r="BI86" i="28"/>
  <c r="BH86" i="28"/>
  <c r="BG86" i="28"/>
  <c r="BF86" i="28"/>
  <c r="BE86" i="28"/>
  <c r="BD86" i="28"/>
  <c r="AX86" i="28"/>
  <c r="AW86" i="28"/>
  <c r="AO86" i="28"/>
  <c r="AN86" i="28"/>
  <c r="AM86" i="28"/>
  <c r="AL86" i="28"/>
  <c r="AK86" i="28"/>
  <c r="AJ86" i="28"/>
  <c r="AD86" i="28"/>
  <c r="AC86" i="28"/>
  <c r="BI85" i="28"/>
  <c r="BH85" i="28"/>
  <c r="BG85" i="28"/>
  <c r="BF85" i="28"/>
  <c r="BE85" i="28"/>
  <c r="BD85" i="28"/>
  <c r="AX85" i="28"/>
  <c r="AW85" i="28"/>
  <c r="AO85" i="28"/>
  <c r="AN85" i="28"/>
  <c r="AM85" i="28"/>
  <c r="AL85" i="28"/>
  <c r="AK85" i="28"/>
  <c r="AJ85" i="28"/>
  <c r="AD85" i="28"/>
  <c r="AC85" i="28"/>
  <c r="BI84" i="28"/>
  <c r="BH84" i="28"/>
  <c r="BG84" i="28"/>
  <c r="BF84" i="28"/>
  <c r="BE84" i="28"/>
  <c r="BD84" i="28"/>
  <c r="AX84" i="28"/>
  <c r="AW84" i="28"/>
  <c r="AO84" i="28"/>
  <c r="AN84" i="28"/>
  <c r="AM84" i="28"/>
  <c r="AL84" i="28"/>
  <c r="AK84" i="28"/>
  <c r="AJ84" i="28"/>
  <c r="AD84" i="28"/>
  <c r="AC84" i="28"/>
  <c r="BI83" i="28"/>
  <c r="BH83" i="28"/>
  <c r="BG83" i="28"/>
  <c r="BF83" i="28"/>
  <c r="BE83" i="28"/>
  <c r="AX83" i="28"/>
  <c r="AW83" i="28"/>
  <c r="AO83" i="28"/>
  <c r="AN83" i="28"/>
  <c r="AM83" i="28"/>
  <c r="AL83" i="28"/>
  <c r="AK83" i="28"/>
  <c r="AD83" i="28"/>
  <c r="AC83" i="28"/>
  <c r="BI82" i="28"/>
  <c r="BH82" i="28"/>
  <c r="BG82" i="28"/>
  <c r="BF82" i="28"/>
  <c r="BE82" i="28"/>
  <c r="AX82" i="28"/>
  <c r="AW82" i="28"/>
  <c r="AO82" i="28"/>
  <c r="AN82" i="28"/>
  <c r="AM82" i="28"/>
  <c r="AL82" i="28"/>
  <c r="AK82" i="28"/>
  <c r="AD82" i="28"/>
  <c r="AC82" i="28"/>
  <c r="BI81" i="28"/>
  <c r="BH81" i="28"/>
  <c r="BG81" i="28"/>
  <c r="BF81" i="28"/>
  <c r="BE81" i="28"/>
  <c r="BD81" i="28"/>
  <c r="AX81" i="28"/>
  <c r="AW81" i="28"/>
  <c r="AO81" i="28"/>
  <c r="AN81" i="28"/>
  <c r="AM81" i="28"/>
  <c r="AL81" i="28"/>
  <c r="AK81" i="28"/>
  <c r="AJ81" i="28"/>
  <c r="AD81" i="28"/>
  <c r="AC81" i="28"/>
  <c r="BI80" i="28"/>
  <c r="BH80" i="28"/>
  <c r="BG80" i="28"/>
  <c r="BF80" i="28"/>
  <c r="BE80" i="28"/>
  <c r="BD80" i="28"/>
  <c r="AX80" i="28"/>
  <c r="AW80" i="28"/>
  <c r="AO80" i="28"/>
  <c r="AN80" i="28"/>
  <c r="AM80" i="28"/>
  <c r="AL80" i="28"/>
  <c r="AK80" i="28"/>
  <c r="AJ80" i="28"/>
  <c r="AD80" i="28"/>
  <c r="AC80" i="28"/>
  <c r="BI79" i="28"/>
  <c r="BH79" i="28"/>
  <c r="BG79" i="28"/>
  <c r="BF79" i="28"/>
  <c r="BE79" i="28"/>
  <c r="AX79" i="28"/>
  <c r="AW79" i="28"/>
  <c r="AO79" i="28"/>
  <c r="AN79" i="28"/>
  <c r="AM79" i="28"/>
  <c r="AL79" i="28"/>
  <c r="AK79" i="28"/>
  <c r="AD79" i="28"/>
  <c r="AC79" i="28"/>
  <c r="BI78" i="28"/>
  <c r="BH78" i="28"/>
  <c r="BG78" i="28"/>
  <c r="BF78" i="28"/>
  <c r="BE78" i="28"/>
  <c r="AX78" i="28"/>
  <c r="AW78" i="28"/>
  <c r="AO78" i="28"/>
  <c r="AN78" i="28"/>
  <c r="AM78" i="28"/>
  <c r="AL78" i="28"/>
  <c r="AK78" i="28"/>
  <c r="AD78" i="28"/>
  <c r="AC78" i="28"/>
  <c r="BI77" i="28"/>
  <c r="BH77" i="28"/>
  <c r="BG77" i="28"/>
  <c r="BF77" i="28"/>
  <c r="BE77" i="28"/>
  <c r="AX77" i="28"/>
  <c r="AW77" i="28"/>
  <c r="AO77" i="28"/>
  <c r="AN77" i="28"/>
  <c r="AM77" i="28"/>
  <c r="AL77" i="28"/>
  <c r="AK77" i="28"/>
  <c r="AD77" i="28"/>
  <c r="AC77" i="28"/>
  <c r="V96" i="28"/>
  <c r="U96" i="28"/>
  <c r="BW96" i="28" s="1"/>
  <c r="BW73" i="28" s="1"/>
  <c r="T96" i="28"/>
  <c r="R96" i="28"/>
  <c r="Q96" i="28"/>
  <c r="P96" i="28"/>
  <c r="O96" i="28"/>
  <c r="N96" i="28"/>
  <c r="L96" i="28"/>
  <c r="K96" i="28"/>
  <c r="J96" i="28"/>
  <c r="I96" i="28"/>
  <c r="G96" i="28"/>
  <c r="F96" i="28"/>
  <c r="E96" i="28"/>
  <c r="D96" i="28"/>
  <c r="V95" i="28"/>
  <c r="U95" i="28"/>
  <c r="BW95" i="28" s="1"/>
  <c r="BW72" i="28" s="1"/>
  <c r="T95" i="28"/>
  <c r="R95" i="28"/>
  <c r="Q95" i="28"/>
  <c r="P95" i="28"/>
  <c r="O95" i="28"/>
  <c r="N95" i="28"/>
  <c r="L95" i="28"/>
  <c r="K95" i="28"/>
  <c r="J95" i="28"/>
  <c r="I95" i="28"/>
  <c r="G95" i="28"/>
  <c r="F95" i="28"/>
  <c r="E95" i="28"/>
  <c r="D95" i="28"/>
  <c r="V94" i="28"/>
  <c r="U94" i="28"/>
  <c r="BW94" i="28" s="1"/>
  <c r="BW71" i="28" s="1"/>
  <c r="T94" i="28"/>
  <c r="R94" i="28"/>
  <c r="Q94" i="28"/>
  <c r="P94" i="28"/>
  <c r="O94" i="28"/>
  <c r="N94" i="28"/>
  <c r="L94" i="28"/>
  <c r="K94" i="28"/>
  <c r="J94" i="28"/>
  <c r="I94" i="28"/>
  <c r="G94" i="28"/>
  <c r="F94" i="28"/>
  <c r="E94" i="28"/>
  <c r="D94" i="28"/>
  <c r="V93" i="28"/>
  <c r="U93" i="28"/>
  <c r="BW93" i="28" s="1"/>
  <c r="BW70" i="28" s="1"/>
  <c r="T93" i="28"/>
  <c r="R93" i="28"/>
  <c r="Q93" i="28"/>
  <c r="P93" i="28"/>
  <c r="O93" i="28"/>
  <c r="N93" i="28"/>
  <c r="L93" i="28"/>
  <c r="K93" i="28"/>
  <c r="J93" i="28"/>
  <c r="I93" i="28"/>
  <c r="G93" i="28"/>
  <c r="F93" i="28"/>
  <c r="E93" i="28"/>
  <c r="D93" i="28"/>
  <c r="V92" i="28"/>
  <c r="U92" i="28"/>
  <c r="BW92" i="28" s="1"/>
  <c r="BW69" i="28" s="1"/>
  <c r="T92" i="28"/>
  <c r="R92" i="28"/>
  <c r="Q92" i="28"/>
  <c r="P92" i="28"/>
  <c r="O92" i="28"/>
  <c r="N92" i="28"/>
  <c r="L92" i="28"/>
  <c r="K92" i="28"/>
  <c r="J92" i="28"/>
  <c r="I92" i="28"/>
  <c r="G92" i="28"/>
  <c r="F92" i="28"/>
  <c r="E92" i="28"/>
  <c r="D92" i="28"/>
  <c r="V91" i="28"/>
  <c r="U91" i="28"/>
  <c r="T91" i="28"/>
  <c r="R91" i="28"/>
  <c r="Q91" i="28"/>
  <c r="P91" i="28"/>
  <c r="O91" i="28"/>
  <c r="N91" i="28"/>
  <c r="L91" i="28"/>
  <c r="K91" i="28"/>
  <c r="J91" i="28"/>
  <c r="I91" i="28"/>
  <c r="G91" i="28"/>
  <c r="F91" i="28"/>
  <c r="E91" i="28"/>
  <c r="D91" i="28"/>
  <c r="V90" i="28"/>
  <c r="U90" i="28"/>
  <c r="BW90" i="28" s="1"/>
  <c r="BW67" i="28" s="1"/>
  <c r="T90" i="28"/>
  <c r="R90" i="28"/>
  <c r="Q90" i="28"/>
  <c r="P90" i="28"/>
  <c r="O90" i="28"/>
  <c r="N90" i="28"/>
  <c r="L90" i="28"/>
  <c r="K90" i="28"/>
  <c r="J90" i="28"/>
  <c r="I90" i="28"/>
  <c r="G90" i="28"/>
  <c r="F90" i="28"/>
  <c r="E90" i="28"/>
  <c r="D90" i="28"/>
  <c r="V89" i="28"/>
  <c r="U89" i="28"/>
  <c r="BW89" i="28" s="1"/>
  <c r="BW66" i="28" s="1"/>
  <c r="T89" i="28"/>
  <c r="R89" i="28"/>
  <c r="Q89" i="28"/>
  <c r="P89" i="28"/>
  <c r="O89" i="28"/>
  <c r="N89" i="28"/>
  <c r="L89" i="28"/>
  <c r="K89" i="28"/>
  <c r="J89" i="28"/>
  <c r="I89" i="28"/>
  <c r="G89" i="28"/>
  <c r="F89" i="28"/>
  <c r="E89" i="28"/>
  <c r="D89" i="28"/>
  <c r="V88" i="28"/>
  <c r="U88" i="28"/>
  <c r="BW88" i="28" s="1"/>
  <c r="BW65" i="28" s="1"/>
  <c r="T88" i="28"/>
  <c r="R88" i="28"/>
  <c r="Q88" i="28"/>
  <c r="P88" i="28"/>
  <c r="O88" i="28"/>
  <c r="N88" i="28"/>
  <c r="H88" i="28"/>
  <c r="G88" i="28"/>
  <c r="F88" i="28"/>
  <c r="E88" i="28"/>
  <c r="D88" i="28"/>
  <c r="V87" i="28"/>
  <c r="U87" i="28"/>
  <c r="BW87" i="28" s="1"/>
  <c r="BW64" i="28" s="1"/>
  <c r="T87" i="28"/>
  <c r="R87" i="28"/>
  <c r="Q87" i="28"/>
  <c r="P87" i="28"/>
  <c r="O87" i="28"/>
  <c r="N87" i="28"/>
  <c r="H87" i="28"/>
  <c r="G87" i="28"/>
  <c r="F87" i="28"/>
  <c r="E87" i="28"/>
  <c r="D87" i="28"/>
  <c r="V86" i="28"/>
  <c r="U86" i="28"/>
  <c r="BW86" i="28" s="1"/>
  <c r="BW63" i="28" s="1"/>
  <c r="T86" i="28"/>
  <c r="R86" i="28"/>
  <c r="Q86" i="28"/>
  <c r="P86" i="28"/>
  <c r="O86" i="28"/>
  <c r="N86" i="28"/>
  <c r="H86" i="28"/>
  <c r="G86" i="28"/>
  <c r="F86" i="28"/>
  <c r="E86" i="28"/>
  <c r="D86" i="28"/>
  <c r="V85" i="28"/>
  <c r="U85" i="28"/>
  <c r="T85" i="28"/>
  <c r="R85" i="28"/>
  <c r="Q85" i="28"/>
  <c r="P85" i="28"/>
  <c r="O85" i="28"/>
  <c r="N85" i="28"/>
  <c r="H85" i="28"/>
  <c r="G85" i="28"/>
  <c r="F85" i="28"/>
  <c r="E85" i="28"/>
  <c r="D85" i="28"/>
  <c r="V84" i="28"/>
  <c r="U84" i="28"/>
  <c r="BW84" i="28" s="1"/>
  <c r="BW61" i="28" s="1"/>
  <c r="T84" i="28"/>
  <c r="R84" i="28"/>
  <c r="Q84" i="28"/>
  <c r="P84" i="28"/>
  <c r="O84" i="28"/>
  <c r="N84" i="28"/>
  <c r="H84" i="28"/>
  <c r="G84" i="28"/>
  <c r="F84" i="28"/>
  <c r="E84" i="28"/>
  <c r="D84" i="28"/>
  <c r="V83" i="28"/>
  <c r="U83" i="28"/>
  <c r="BW83" i="28" s="1"/>
  <c r="BW60" i="28" s="1"/>
  <c r="T83" i="28"/>
  <c r="R83" i="28"/>
  <c r="Q83" i="28"/>
  <c r="P83" i="28"/>
  <c r="O83" i="28"/>
  <c r="N83" i="28"/>
  <c r="H83" i="28"/>
  <c r="G83" i="28"/>
  <c r="F83" i="28"/>
  <c r="E83" i="28"/>
  <c r="D83" i="28"/>
  <c r="V82" i="28"/>
  <c r="U82" i="28"/>
  <c r="BW82" i="28" s="1"/>
  <c r="BW59" i="28" s="1"/>
  <c r="T82" i="28"/>
  <c r="R82" i="28"/>
  <c r="Q82" i="28"/>
  <c r="P82" i="28"/>
  <c r="O82" i="28"/>
  <c r="N82" i="28"/>
  <c r="H82" i="28"/>
  <c r="G82" i="28"/>
  <c r="F82" i="28"/>
  <c r="E82" i="28"/>
  <c r="D82" i="28"/>
  <c r="V81" i="28"/>
  <c r="U81" i="28"/>
  <c r="BW81" i="28" s="1"/>
  <c r="BW58" i="28" s="1"/>
  <c r="T81" i="28"/>
  <c r="R81" i="28"/>
  <c r="Q81" i="28"/>
  <c r="P81" i="28"/>
  <c r="O81" i="28"/>
  <c r="N81" i="28"/>
  <c r="H81" i="28"/>
  <c r="G81" i="28"/>
  <c r="F81" i="28"/>
  <c r="E81" i="28"/>
  <c r="D81" i="28"/>
  <c r="V80" i="28"/>
  <c r="U80" i="28"/>
  <c r="BW80" i="28" s="1"/>
  <c r="BW57" i="28" s="1"/>
  <c r="T80" i="28"/>
  <c r="R80" i="28"/>
  <c r="Q80" i="28"/>
  <c r="P80" i="28"/>
  <c r="O80" i="28"/>
  <c r="N80" i="28"/>
  <c r="H80" i="28"/>
  <c r="G80" i="28"/>
  <c r="F80" i="28"/>
  <c r="E80" i="28"/>
  <c r="D80" i="28"/>
  <c r="V79" i="28"/>
  <c r="U79" i="28"/>
  <c r="T79" i="28"/>
  <c r="R79" i="28"/>
  <c r="Q79" i="28"/>
  <c r="P79" i="28"/>
  <c r="O79" i="28"/>
  <c r="N79" i="28"/>
  <c r="H79" i="28"/>
  <c r="G79" i="28"/>
  <c r="F79" i="28"/>
  <c r="E79" i="28"/>
  <c r="D79" i="28"/>
  <c r="V78" i="28"/>
  <c r="U78" i="28"/>
  <c r="BW78" i="28" s="1"/>
  <c r="BW55" i="28" s="1"/>
  <c r="T78" i="28"/>
  <c r="R78" i="28"/>
  <c r="Q78" i="28"/>
  <c r="O78" i="28"/>
  <c r="N78" i="28"/>
  <c r="H78" i="28"/>
  <c r="G78" i="28"/>
  <c r="F78" i="28"/>
  <c r="E78" i="28"/>
  <c r="D78" i="28"/>
  <c r="V77" i="28"/>
  <c r="U77" i="28"/>
  <c r="BW77" i="28" s="1"/>
  <c r="BW54" i="28" s="1"/>
  <c r="T77" i="28"/>
  <c r="R77" i="28"/>
  <c r="Q77" i="28"/>
  <c r="P77" i="28"/>
  <c r="O77" i="28"/>
  <c r="N77" i="28"/>
  <c r="H77" i="28"/>
  <c r="G77" i="28"/>
  <c r="F77" i="28"/>
  <c r="E77" i="28"/>
  <c r="D77" i="28"/>
  <c r="BI73" i="28"/>
  <c r="BH73" i="28"/>
  <c r="BG73" i="28"/>
  <c r="BF73" i="28"/>
  <c r="BE73" i="28"/>
  <c r="BD73" i="28"/>
  <c r="BC73" i="28"/>
  <c r="AW73" i="28"/>
  <c r="AO73" i="28"/>
  <c r="AN73" i="28"/>
  <c r="AM73" i="28"/>
  <c r="AL73" i="28"/>
  <c r="AK73" i="28"/>
  <c r="AJ73" i="28"/>
  <c r="AI73" i="28"/>
  <c r="AC73" i="28"/>
  <c r="S73" i="28"/>
  <c r="S96" i="28" s="1"/>
  <c r="M73" i="28"/>
  <c r="M96" i="28" s="1"/>
  <c r="H73" i="28"/>
  <c r="H96" i="28" s="1"/>
  <c r="C73" i="28"/>
  <c r="C96" i="28" s="1"/>
  <c r="BI72" i="28"/>
  <c r="BH72" i="28"/>
  <c r="BG72" i="28"/>
  <c r="BF72" i="28"/>
  <c r="BE72" i="28"/>
  <c r="BD72" i="28"/>
  <c r="BC72" i="28"/>
  <c r="AW72" i="28"/>
  <c r="AO72" i="28"/>
  <c r="AN72" i="28"/>
  <c r="AM72" i="28"/>
  <c r="AL72" i="28"/>
  <c r="AK72" i="28"/>
  <c r="AJ72" i="28"/>
  <c r="AI72" i="28"/>
  <c r="AC72" i="28"/>
  <c r="S72" i="28"/>
  <c r="S95" i="28" s="1"/>
  <c r="M72" i="28"/>
  <c r="M95" i="28" s="1"/>
  <c r="H72" i="28"/>
  <c r="H95" i="28" s="1"/>
  <c r="C72" i="28"/>
  <c r="C95" i="28" s="1"/>
  <c r="BI71" i="28"/>
  <c r="BH71" i="28"/>
  <c r="BG71" i="28"/>
  <c r="BF71" i="28"/>
  <c r="BE71" i="28"/>
  <c r="BD71" i="28"/>
  <c r="BC71" i="28"/>
  <c r="AW71" i="28"/>
  <c r="AO71" i="28"/>
  <c r="AN71" i="28"/>
  <c r="AM71" i="28"/>
  <c r="AL71" i="28"/>
  <c r="AK71" i="28"/>
  <c r="AJ71" i="28"/>
  <c r="AI71" i="28"/>
  <c r="AC71" i="28"/>
  <c r="S71" i="28"/>
  <c r="S94" i="28" s="1"/>
  <c r="M71" i="28"/>
  <c r="M94" i="28" s="1"/>
  <c r="H71" i="28"/>
  <c r="H94" i="28" s="1"/>
  <c r="C71" i="28"/>
  <c r="C94" i="28" s="1"/>
  <c r="BI70" i="28"/>
  <c r="BH70" i="28"/>
  <c r="BG70" i="28"/>
  <c r="BF70" i="28"/>
  <c r="BE70" i="28"/>
  <c r="BD70" i="28"/>
  <c r="BC70" i="28"/>
  <c r="AW70" i="28"/>
  <c r="AO70" i="28"/>
  <c r="AN70" i="28"/>
  <c r="AM70" i="28"/>
  <c r="AL70" i="28"/>
  <c r="AK70" i="28"/>
  <c r="AJ70" i="28"/>
  <c r="AI70" i="28"/>
  <c r="AC70" i="28"/>
  <c r="S70" i="28"/>
  <c r="S93" i="28" s="1"/>
  <c r="M70" i="28"/>
  <c r="M93" i="28" s="1"/>
  <c r="H70" i="28"/>
  <c r="H93" i="28" s="1"/>
  <c r="C70" i="28"/>
  <c r="C93" i="28" s="1"/>
  <c r="BI69" i="28"/>
  <c r="BH69" i="28"/>
  <c r="BG69" i="28"/>
  <c r="BF69" i="28"/>
  <c r="BE69" i="28"/>
  <c r="BD69" i="28"/>
  <c r="BC69" i="28"/>
  <c r="AW69" i="28"/>
  <c r="AO69" i="28"/>
  <c r="AN69" i="28"/>
  <c r="AM69" i="28"/>
  <c r="AL69" i="28"/>
  <c r="AK69" i="28"/>
  <c r="AJ69" i="28"/>
  <c r="AI69" i="28"/>
  <c r="AC69" i="28"/>
  <c r="S69" i="28"/>
  <c r="S92" i="28" s="1"/>
  <c r="M69" i="28"/>
  <c r="M92" i="28" s="1"/>
  <c r="H69" i="28"/>
  <c r="H92" i="28" s="1"/>
  <c r="C69" i="28"/>
  <c r="C92" i="28" s="1"/>
  <c r="BI68" i="28"/>
  <c r="BH68" i="28"/>
  <c r="BG68" i="28"/>
  <c r="BF68" i="28"/>
  <c r="BE68" i="28"/>
  <c r="BD68" i="28"/>
  <c r="BC68" i="28"/>
  <c r="AW68" i="28"/>
  <c r="AO68" i="28"/>
  <c r="AN68" i="28"/>
  <c r="AM68" i="28"/>
  <c r="AL68" i="28"/>
  <c r="AK68" i="28"/>
  <c r="AJ68" i="28"/>
  <c r="AI68" i="28"/>
  <c r="AC68" i="28"/>
  <c r="S68" i="28"/>
  <c r="S91" i="28" s="1"/>
  <c r="M68" i="28"/>
  <c r="M91" i="28" s="1"/>
  <c r="H68" i="28"/>
  <c r="H91" i="28" s="1"/>
  <c r="C68" i="28"/>
  <c r="C91" i="28" s="1"/>
  <c r="BI67" i="28"/>
  <c r="BH67" i="28"/>
  <c r="BG67" i="28"/>
  <c r="BF67" i="28"/>
  <c r="BE67" i="28"/>
  <c r="BD67" i="28"/>
  <c r="BC67" i="28"/>
  <c r="AW67" i="28"/>
  <c r="AO67" i="28"/>
  <c r="AN67" i="28"/>
  <c r="AM67" i="28"/>
  <c r="AL67" i="28"/>
  <c r="AK67" i="28"/>
  <c r="AJ67" i="28"/>
  <c r="AI67" i="28"/>
  <c r="AC67" i="28"/>
  <c r="S67" i="28"/>
  <c r="S90" i="28" s="1"/>
  <c r="M67" i="28"/>
  <c r="M90" i="28" s="1"/>
  <c r="H67" i="28"/>
  <c r="H90" i="28" s="1"/>
  <c r="C67" i="28"/>
  <c r="C90" i="28" s="1"/>
  <c r="BI66" i="28"/>
  <c r="BH66" i="28"/>
  <c r="BG66" i="28"/>
  <c r="BF66" i="28"/>
  <c r="BE66" i="28"/>
  <c r="BD66" i="28"/>
  <c r="BC66" i="28"/>
  <c r="AW66" i="28"/>
  <c r="AO66" i="28"/>
  <c r="AN66" i="28"/>
  <c r="AM66" i="28"/>
  <c r="AL66" i="28"/>
  <c r="AK66" i="28"/>
  <c r="AJ66" i="28"/>
  <c r="AI66" i="28"/>
  <c r="AC66" i="28"/>
  <c r="S66" i="28"/>
  <c r="S89" i="28" s="1"/>
  <c r="M66" i="28"/>
  <c r="M89" i="28" s="1"/>
  <c r="H66" i="28"/>
  <c r="H89" i="28" s="1"/>
  <c r="C66" i="28"/>
  <c r="C89" i="28" s="1"/>
  <c r="BI65" i="28"/>
  <c r="BH65" i="28"/>
  <c r="BG65" i="28"/>
  <c r="BF65" i="28"/>
  <c r="BE65" i="28"/>
  <c r="BD65" i="28"/>
  <c r="BC65" i="28"/>
  <c r="AX65" i="28"/>
  <c r="AW65" i="28"/>
  <c r="AO65" i="28"/>
  <c r="AN65" i="28"/>
  <c r="AM65" i="28"/>
  <c r="AL65" i="28"/>
  <c r="AK65" i="28"/>
  <c r="AJ65" i="28"/>
  <c r="AI65" i="28"/>
  <c r="AD65" i="28"/>
  <c r="AC65" i="28"/>
  <c r="S65" i="28"/>
  <c r="S88" i="28" s="1"/>
  <c r="L65" i="28"/>
  <c r="L88" i="28" s="1"/>
  <c r="K65" i="28"/>
  <c r="K88" i="28" s="1"/>
  <c r="J65" i="28"/>
  <c r="J88" i="28" s="1"/>
  <c r="I65" i="28"/>
  <c r="I88" i="28" s="1"/>
  <c r="BI64" i="28"/>
  <c r="BH64" i="28"/>
  <c r="BG64" i="28"/>
  <c r="BF64" i="28"/>
  <c r="BE64" i="28"/>
  <c r="BD64" i="28"/>
  <c r="BC64" i="28"/>
  <c r="AX64" i="28"/>
  <c r="AW64" i="28"/>
  <c r="AO64" i="28"/>
  <c r="AN64" i="28"/>
  <c r="AM64" i="28"/>
  <c r="AL64" i="28"/>
  <c r="AK64" i="28"/>
  <c r="AJ64" i="28"/>
  <c r="AI64" i="28"/>
  <c r="AD64" i="28"/>
  <c r="AC64" i="28"/>
  <c r="S64" i="28"/>
  <c r="S87" i="28" s="1"/>
  <c r="L64" i="28"/>
  <c r="L87" i="28" s="1"/>
  <c r="K64" i="28"/>
  <c r="K87" i="28" s="1"/>
  <c r="J64" i="28"/>
  <c r="J87" i="28" s="1"/>
  <c r="I64" i="28"/>
  <c r="I87" i="28" s="1"/>
  <c r="BI63" i="28"/>
  <c r="BH63" i="28"/>
  <c r="BG63" i="28"/>
  <c r="BF63" i="28"/>
  <c r="BE63" i="28"/>
  <c r="BD63" i="28"/>
  <c r="BC63" i="28"/>
  <c r="AX63" i="28"/>
  <c r="AW63" i="28"/>
  <c r="AO63" i="28"/>
  <c r="AN63" i="28"/>
  <c r="AM63" i="28"/>
  <c r="AL63" i="28"/>
  <c r="AK63" i="28"/>
  <c r="AJ63" i="28"/>
  <c r="AI63" i="28"/>
  <c r="AD63" i="28"/>
  <c r="AC63" i="28"/>
  <c r="S63" i="28"/>
  <c r="S86" i="28" s="1"/>
  <c r="L63" i="28"/>
  <c r="L86" i="28" s="1"/>
  <c r="K63" i="28"/>
  <c r="K86" i="28" s="1"/>
  <c r="J63" i="28"/>
  <c r="J86" i="28" s="1"/>
  <c r="I63" i="28"/>
  <c r="I86" i="28" s="1"/>
  <c r="BI62" i="28"/>
  <c r="BH62" i="28"/>
  <c r="BG62" i="28"/>
  <c r="BF62" i="28"/>
  <c r="BE62" i="28"/>
  <c r="BD62" i="28"/>
  <c r="BC62" i="28"/>
  <c r="AX62" i="28"/>
  <c r="AW62" i="28"/>
  <c r="AO62" i="28"/>
  <c r="AN62" i="28"/>
  <c r="AM62" i="28"/>
  <c r="AL62" i="28"/>
  <c r="AK62" i="28"/>
  <c r="AJ62" i="28"/>
  <c r="AI62" i="28"/>
  <c r="AD62" i="28"/>
  <c r="AC62" i="28"/>
  <c r="S62" i="28"/>
  <c r="S85" i="28" s="1"/>
  <c r="L62" i="28"/>
  <c r="L85" i="28" s="1"/>
  <c r="K62" i="28"/>
  <c r="K85" i="28" s="1"/>
  <c r="J62" i="28"/>
  <c r="J85" i="28" s="1"/>
  <c r="I62" i="28"/>
  <c r="I85" i="28" s="1"/>
  <c r="BI61" i="28"/>
  <c r="BH61" i="28"/>
  <c r="BG61" i="28"/>
  <c r="BF61" i="28"/>
  <c r="BE61" i="28"/>
  <c r="BD61" i="28"/>
  <c r="BC61" i="28"/>
  <c r="AX61" i="28"/>
  <c r="AW61" i="28"/>
  <c r="AO61" i="28"/>
  <c r="AN61" i="28"/>
  <c r="AM61" i="28"/>
  <c r="AL61" i="28"/>
  <c r="AK61" i="28"/>
  <c r="AJ61" i="28"/>
  <c r="AI61" i="28"/>
  <c r="AD61" i="28"/>
  <c r="AC61" i="28"/>
  <c r="S61" i="28"/>
  <c r="S84" i="28" s="1"/>
  <c r="L61" i="28"/>
  <c r="L84" i="28" s="1"/>
  <c r="K61" i="28"/>
  <c r="K84" i="28" s="1"/>
  <c r="J61" i="28"/>
  <c r="J84" i="28" s="1"/>
  <c r="I61" i="28"/>
  <c r="I84" i="28" s="1"/>
  <c r="BI60" i="28"/>
  <c r="BH60" i="28"/>
  <c r="BG60" i="28"/>
  <c r="BF60" i="28"/>
  <c r="BE60" i="28"/>
  <c r="BD60" i="28"/>
  <c r="BC60" i="28"/>
  <c r="AX60" i="28"/>
  <c r="AW60" i="28"/>
  <c r="AO60" i="28"/>
  <c r="AN60" i="28"/>
  <c r="AM60" i="28"/>
  <c r="AL60" i="28"/>
  <c r="AK60" i="28"/>
  <c r="AJ60" i="28"/>
  <c r="AI60" i="28"/>
  <c r="AD60" i="28"/>
  <c r="AC60" i="28"/>
  <c r="S60" i="28"/>
  <c r="S83" i="28" s="1"/>
  <c r="L60" i="28"/>
  <c r="L83" i="28" s="1"/>
  <c r="K60" i="28"/>
  <c r="K83" i="28" s="1"/>
  <c r="J60" i="28"/>
  <c r="J83" i="28" s="1"/>
  <c r="I60" i="28"/>
  <c r="I83" i="28" s="1"/>
  <c r="BI59" i="28"/>
  <c r="BH59" i="28"/>
  <c r="BG59" i="28"/>
  <c r="BF59" i="28"/>
  <c r="BE59" i="28"/>
  <c r="BD59" i="28"/>
  <c r="BC59" i="28"/>
  <c r="AX59" i="28"/>
  <c r="AW59" i="28"/>
  <c r="AO59" i="28"/>
  <c r="AN59" i="28"/>
  <c r="AM59" i="28"/>
  <c r="AL59" i="28"/>
  <c r="AK59" i="28"/>
  <c r="AJ59" i="28"/>
  <c r="AI59" i="28"/>
  <c r="AD59" i="28"/>
  <c r="AC59" i="28"/>
  <c r="S59" i="28"/>
  <c r="S82" i="28" s="1"/>
  <c r="L59" i="28"/>
  <c r="L82" i="28" s="1"/>
  <c r="K59" i="28"/>
  <c r="K82" i="28" s="1"/>
  <c r="J59" i="28"/>
  <c r="J82" i="28" s="1"/>
  <c r="I59" i="28"/>
  <c r="I82" i="28" s="1"/>
  <c r="BI58" i="28"/>
  <c r="BH58" i="28"/>
  <c r="BG58" i="28"/>
  <c r="BF58" i="28"/>
  <c r="BE58" i="28"/>
  <c r="BD58" i="28"/>
  <c r="BC58" i="28"/>
  <c r="AX58" i="28"/>
  <c r="AW58" i="28"/>
  <c r="AO58" i="28"/>
  <c r="AN58" i="28"/>
  <c r="AM58" i="28"/>
  <c r="AL58" i="28"/>
  <c r="AK58" i="28"/>
  <c r="AJ58" i="28"/>
  <c r="AI58" i="28"/>
  <c r="AD58" i="28"/>
  <c r="AC58" i="28"/>
  <c r="S58" i="28"/>
  <c r="S81" i="28" s="1"/>
  <c r="L58" i="28"/>
  <c r="L81" i="28" s="1"/>
  <c r="K58" i="28"/>
  <c r="K81" i="28" s="1"/>
  <c r="J58" i="28"/>
  <c r="J81" i="28" s="1"/>
  <c r="I58" i="28"/>
  <c r="I81" i="28" s="1"/>
  <c r="BI57" i="28"/>
  <c r="BH57" i="28"/>
  <c r="BG57" i="28"/>
  <c r="BF57" i="28"/>
  <c r="BE57" i="28"/>
  <c r="BD57" i="28"/>
  <c r="BC57" i="28"/>
  <c r="AX57" i="28"/>
  <c r="AW57" i="28"/>
  <c r="AO57" i="28"/>
  <c r="AN57" i="28"/>
  <c r="AM57" i="28"/>
  <c r="AL57" i="28"/>
  <c r="AK57" i="28"/>
  <c r="AJ57" i="28"/>
  <c r="AI57" i="28"/>
  <c r="AD57" i="28"/>
  <c r="AC57" i="28"/>
  <c r="S57" i="28"/>
  <c r="S80" i="28" s="1"/>
  <c r="L57" i="28"/>
  <c r="L80" i="28" s="1"/>
  <c r="K57" i="28"/>
  <c r="K80" i="28" s="1"/>
  <c r="J57" i="28"/>
  <c r="J80" i="28" s="1"/>
  <c r="I57" i="28"/>
  <c r="I80" i="28" s="1"/>
  <c r="BI56" i="28"/>
  <c r="BH56" i="28"/>
  <c r="BG56" i="28"/>
  <c r="BF56" i="28"/>
  <c r="BE56" i="28"/>
  <c r="BD56" i="28"/>
  <c r="BC56" i="28"/>
  <c r="AX56" i="28"/>
  <c r="AW56" i="28"/>
  <c r="AO56" i="28"/>
  <c r="AN56" i="28"/>
  <c r="AM56" i="28"/>
  <c r="AL56" i="28"/>
  <c r="AK56" i="28"/>
  <c r="AJ56" i="28"/>
  <c r="AI56" i="28"/>
  <c r="AD56" i="28"/>
  <c r="AC56" i="28"/>
  <c r="S56" i="28"/>
  <c r="S79" i="28" s="1"/>
  <c r="L56" i="28"/>
  <c r="L79" i="28" s="1"/>
  <c r="K56" i="28"/>
  <c r="K79" i="28" s="1"/>
  <c r="J56" i="28"/>
  <c r="J79" i="28" s="1"/>
  <c r="I56" i="28"/>
  <c r="I79" i="28" s="1"/>
  <c r="BI55" i="28"/>
  <c r="BH55" i="28"/>
  <c r="BG55" i="28"/>
  <c r="BF55" i="28"/>
  <c r="BE55" i="28"/>
  <c r="BD55" i="28"/>
  <c r="BC55" i="28"/>
  <c r="AX55" i="28"/>
  <c r="AW55" i="28"/>
  <c r="AO55" i="28"/>
  <c r="AN55" i="28"/>
  <c r="AM55" i="28"/>
  <c r="AL55" i="28"/>
  <c r="AK55" i="28"/>
  <c r="AJ55" i="28"/>
  <c r="AI55" i="28"/>
  <c r="AD55" i="28"/>
  <c r="AC55" i="28"/>
  <c r="S55" i="28"/>
  <c r="S78" i="28" s="1"/>
  <c r="L55" i="28"/>
  <c r="L78" i="28" s="1"/>
  <c r="K55" i="28"/>
  <c r="K78" i="28" s="1"/>
  <c r="J55" i="28"/>
  <c r="J78" i="28" s="1"/>
  <c r="I55" i="28"/>
  <c r="I78" i="28" s="1"/>
  <c r="BI54" i="28"/>
  <c r="BH54" i="28"/>
  <c r="BG54" i="28"/>
  <c r="BF54" i="28"/>
  <c r="BE54" i="28"/>
  <c r="BD54" i="28"/>
  <c r="BC54" i="28"/>
  <c r="AX54" i="28"/>
  <c r="AW54" i="28"/>
  <c r="AO54" i="28"/>
  <c r="AN54" i="28"/>
  <c r="AM54" i="28"/>
  <c r="AL54" i="28"/>
  <c r="AK54" i="28"/>
  <c r="AJ54" i="28"/>
  <c r="AI54" i="28"/>
  <c r="AD54" i="28"/>
  <c r="AC54" i="28"/>
  <c r="S54" i="28"/>
  <c r="S77" i="28" s="1"/>
  <c r="L54" i="28"/>
  <c r="L77" i="28" s="1"/>
  <c r="K54" i="28"/>
  <c r="K77" i="28" s="1"/>
  <c r="J54" i="28"/>
  <c r="J77" i="28" s="1"/>
  <c r="I54" i="28"/>
  <c r="I77" i="28" s="1"/>
  <c r="I7" i="28"/>
  <c r="I8" i="28"/>
  <c r="I9" i="28"/>
  <c r="I10" i="28"/>
  <c r="I11" i="28"/>
  <c r="I12" i="28"/>
  <c r="I13" i="28"/>
  <c r="I14" i="28"/>
  <c r="I15" i="28"/>
  <c r="I16" i="28"/>
  <c r="I17" i="28"/>
  <c r="I6" i="28"/>
  <c r="BI96" i="27"/>
  <c r="BH96" i="27"/>
  <c r="BG96" i="27"/>
  <c r="BF96" i="27"/>
  <c r="BE96" i="27"/>
  <c r="BD96" i="27"/>
  <c r="AX96" i="27"/>
  <c r="AW96" i="27"/>
  <c r="AO96" i="27"/>
  <c r="AN96" i="27"/>
  <c r="AM96" i="27"/>
  <c r="AL96" i="27"/>
  <c r="AK96" i="27"/>
  <c r="AJ96" i="27"/>
  <c r="AD96" i="27"/>
  <c r="AC96" i="27"/>
  <c r="BI95" i="27"/>
  <c r="BH95" i="27"/>
  <c r="BG95" i="27"/>
  <c r="BF95" i="27"/>
  <c r="BE95" i="27"/>
  <c r="BD95" i="27"/>
  <c r="AX95" i="27"/>
  <c r="AW95" i="27"/>
  <c r="AO95" i="27"/>
  <c r="AN95" i="27"/>
  <c r="AM95" i="27"/>
  <c r="AL95" i="27"/>
  <c r="AK95" i="27"/>
  <c r="AJ95" i="27"/>
  <c r="AD95" i="27"/>
  <c r="AC95" i="27"/>
  <c r="BI94" i="27"/>
  <c r="BH94" i="27"/>
  <c r="BG94" i="27"/>
  <c r="BF94" i="27"/>
  <c r="BE94" i="27"/>
  <c r="BD94" i="27"/>
  <c r="AX94" i="27"/>
  <c r="AW94" i="27"/>
  <c r="AO94" i="27"/>
  <c r="AN94" i="27"/>
  <c r="AM94" i="27"/>
  <c r="AL94" i="27"/>
  <c r="AK94" i="27"/>
  <c r="AJ94" i="27"/>
  <c r="AD94" i="27"/>
  <c r="AC94" i="27"/>
  <c r="BI93" i="27"/>
  <c r="BH93" i="27"/>
  <c r="BG93" i="27"/>
  <c r="BF93" i="27"/>
  <c r="BE93" i="27"/>
  <c r="BD93" i="27"/>
  <c r="AX93" i="27"/>
  <c r="AW93" i="27"/>
  <c r="AO93" i="27"/>
  <c r="AN93" i="27"/>
  <c r="AM93" i="27"/>
  <c r="AL93" i="27"/>
  <c r="AK93" i="27"/>
  <c r="AJ93" i="27"/>
  <c r="AD93" i="27"/>
  <c r="AC93" i="27"/>
  <c r="BI92" i="27"/>
  <c r="BH92" i="27"/>
  <c r="BG92" i="27"/>
  <c r="BF92" i="27"/>
  <c r="BE92" i="27"/>
  <c r="BD92" i="27"/>
  <c r="AX92" i="27"/>
  <c r="AW92" i="27"/>
  <c r="AO92" i="27"/>
  <c r="AN92" i="27"/>
  <c r="AM92" i="27"/>
  <c r="AL92" i="27"/>
  <c r="AK92" i="27"/>
  <c r="AJ92" i="27"/>
  <c r="AD92" i="27"/>
  <c r="AC92" i="27"/>
  <c r="BI91" i="27"/>
  <c r="BH91" i="27"/>
  <c r="BG91" i="27"/>
  <c r="BF91" i="27"/>
  <c r="BE91" i="27"/>
  <c r="BD91" i="27"/>
  <c r="AX91" i="27"/>
  <c r="AW91" i="27"/>
  <c r="AO91" i="27"/>
  <c r="AN91" i="27"/>
  <c r="AM91" i="27"/>
  <c r="AL91" i="27"/>
  <c r="AK91" i="27"/>
  <c r="AJ91" i="27"/>
  <c r="AD91" i="27"/>
  <c r="AC91" i="27"/>
  <c r="BI90" i="27"/>
  <c r="BH90" i="27"/>
  <c r="BG90" i="27"/>
  <c r="BF90" i="27"/>
  <c r="BE90" i="27"/>
  <c r="AX90" i="27"/>
  <c r="AW90" i="27"/>
  <c r="AO90" i="27"/>
  <c r="AN90" i="27"/>
  <c r="AM90" i="27"/>
  <c r="AL90" i="27"/>
  <c r="AK90" i="27"/>
  <c r="AD90" i="27"/>
  <c r="AC90" i="27"/>
  <c r="BI89" i="27"/>
  <c r="BH89" i="27"/>
  <c r="BG89" i="27"/>
  <c r="BF89" i="27"/>
  <c r="BE89" i="27"/>
  <c r="AX89" i="27"/>
  <c r="AW89" i="27"/>
  <c r="AO89" i="27"/>
  <c r="AN89" i="27"/>
  <c r="AM89" i="27"/>
  <c r="AL89" i="27"/>
  <c r="AK89" i="27"/>
  <c r="AD89" i="27"/>
  <c r="AC89" i="27"/>
  <c r="BI88" i="27"/>
  <c r="BH88" i="27"/>
  <c r="BG88" i="27"/>
  <c r="BF88" i="27"/>
  <c r="BE88" i="27"/>
  <c r="BD88" i="27"/>
  <c r="AX88" i="27"/>
  <c r="AW88" i="27"/>
  <c r="AO88" i="27"/>
  <c r="AN88" i="27"/>
  <c r="AM88" i="27"/>
  <c r="AL88" i="27"/>
  <c r="AK88" i="27"/>
  <c r="AJ88" i="27"/>
  <c r="AD88" i="27"/>
  <c r="AC88" i="27"/>
  <c r="BI87" i="27"/>
  <c r="BH87" i="27"/>
  <c r="BG87" i="27"/>
  <c r="BF87" i="27"/>
  <c r="BE87" i="27"/>
  <c r="BD87" i="27"/>
  <c r="AX87" i="27"/>
  <c r="AW87" i="27"/>
  <c r="AO87" i="27"/>
  <c r="AN87" i="27"/>
  <c r="AM87" i="27"/>
  <c r="AL87" i="27"/>
  <c r="AK87" i="27"/>
  <c r="AJ87" i="27"/>
  <c r="AD87" i="27"/>
  <c r="AC87" i="27"/>
  <c r="BI86" i="27"/>
  <c r="BH86" i="27"/>
  <c r="BG86" i="27"/>
  <c r="BF86" i="27"/>
  <c r="BE86" i="27"/>
  <c r="BD86" i="27"/>
  <c r="AX86" i="27"/>
  <c r="AW86" i="27"/>
  <c r="AO86" i="27"/>
  <c r="AN86" i="27"/>
  <c r="AM86" i="27"/>
  <c r="AL86" i="27"/>
  <c r="AK86" i="27"/>
  <c r="AJ86" i="27"/>
  <c r="AD86" i="27"/>
  <c r="AC86" i="27"/>
  <c r="BI85" i="27"/>
  <c r="BH85" i="27"/>
  <c r="BG85" i="27"/>
  <c r="BF85" i="27"/>
  <c r="BE85" i="27"/>
  <c r="AX85" i="27"/>
  <c r="AW85" i="27"/>
  <c r="AO85" i="27"/>
  <c r="AN85" i="27"/>
  <c r="AM85" i="27"/>
  <c r="AL85" i="27"/>
  <c r="AK85" i="27"/>
  <c r="AD85" i="27"/>
  <c r="AC85" i="27"/>
  <c r="BI84" i="27"/>
  <c r="BH84" i="27"/>
  <c r="BG84" i="27"/>
  <c r="BF84" i="27"/>
  <c r="BE84" i="27"/>
  <c r="AX84" i="27"/>
  <c r="AW84" i="27"/>
  <c r="AO84" i="27"/>
  <c r="AN84" i="27"/>
  <c r="AM84" i="27"/>
  <c r="AL84" i="27"/>
  <c r="AK84" i="27"/>
  <c r="AD84" i="27"/>
  <c r="AC84" i="27"/>
  <c r="BI83" i="27"/>
  <c r="BH83" i="27"/>
  <c r="BG83" i="27"/>
  <c r="BF83" i="27"/>
  <c r="BE83" i="27"/>
  <c r="AX83" i="27"/>
  <c r="AW83" i="27"/>
  <c r="AO83" i="27"/>
  <c r="AN83" i="27"/>
  <c r="AM83" i="27"/>
  <c r="AL83" i="27"/>
  <c r="AK83" i="27"/>
  <c r="AD83" i="27"/>
  <c r="AC83" i="27"/>
  <c r="BI82" i="27"/>
  <c r="BH82" i="27"/>
  <c r="BG82" i="27"/>
  <c r="BF82" i="27"/>
  <c r="BE82" i="27"/>
  <c r="AX82" i="27"/>
  <c r="AW82" i="27"/>
  <c r="AO82" i="27"/>
  <c r="AN82" i="27"/>
  <c r="AM82" i="27"/>
  <c r="AL82" i="27"/>
  <c r="AK82" i="27"/>
  <c r="AD82" i="27"/>
  <c r="AC82" i="27"/>
  <c r="BI81" i="27"/>
  <c r="BH81" i="27"/>
  <c r="BG81" i="27"/>
  <c r="BF81" i="27"/>
  <c r="BE81" i="27"/>
  <c r="AX81" i="27"/>
  <c r="AW81" i="27"/>
  <c r="AO81" i="27"/>
  <c r="AN81" i="27"/>
  <c r="AM81" i="27"/>
  <c r="AL81" i="27"/>
  <c r="AK81" i="27"/>
  <c r="AD81" i="27"/>
  <c r="AC81" i="27"/>
  <c r="BI80" i="27"/>
  <c r="BH80" i="27"/>
  <c r="BG80" i="27"/>
  <c r="BF80" i="27"/>
  <c r="BE80" i="27"/>
  <c r="AX80" i="27"/>
  <c r="AW80" i="27"/>
  <c r="AO80" i="27"/>
  <c r="AN80" i="27"/>
  <c r="AM80" i="27"/>
  <c r="AL80" i="27"/>
  <c r="AK80" i="27"/>
  <c r="AD80" i="27"/>
  <c r="AC80" i="27"/>
  <c r="BI79" i="27"/>
  <c r="BH79" i="27"/>
  <c r="BG79" i="27"/>
  <c r="BF79" i="27"/>
  <c r="BE79" i="27"/>
  <c r="BD79" i="27"/>
  <c r="AX79" i="27"/>
  <c r="AW79" i="27"/>
  <c r="AO79" i="27"/>
  <c r="AN79" i="27"/>
  <c r="AM79" i="27"/>
  <c r="AL79" i="27"/>
  <c r="AK79" i="27"/>
  <c r="AJ79" i="27"/>
  <c r="AD79" i="27"/>
  <c r="AC79" i="27"/>
  <c r="BI78" i="27"/>
  <c r="BH78" i="27"/>
  <c r="BG78" i="27"/>
  <c r="BF78" i="27"/>
  <c r="BE78" i="27"/>
  <c r="BD78" i="27"/>
  <c r="AX78" i="27"/>
  <c r="AW78" i="27"/>
  <c r="AO78" i="27"/>
  <c r="AN78" i="27"/>
  <c r="AM78" i="27"/>
  <c r="AL78" i="27"/>
  <c r="AK78" i="27"/>
  <c r="AJ78" i="27"/>
  <c r="AD78" i="27"/>
  <c r="AC78" i="27"/>
  <c r="BI77" i="27"/>
  <c r="BH77" i="27"/>
  <c r="BG77" i="27"/>
  <c r="BF77" i="27"/>
  <c r="BE77" i="27"/>
  <c r="AX77" i="27"/>
  <c r="AW77" i="27"/>
  <c r="AO77" i="27"/>
  <c r="AN77" i="27"/>
  <c r="AM77" i="27"/>
  <c r="AL77" i="27"/>
  <c r="AK77" i="27"/>
  <c r="AD77" i="27"/>
  <c r="AC77" i="27"/>
  <c r="V96" i="27"/>
  <c r="U96" i="27"/>
  <c r="BW96" i="27" s="1"/>
  <c r="BW73" i="27" s="1"/>
  <c r="T96" i="27"/>
  <c r="R96" i="27"/>
  <c r="Q96" i="27"/>
  <c r="P96" i="27"/>
  <c r="O96" i="27"/>
  <c r="BS96" i="27" s="1"/>
  <c r="BS73" i="27" s="1"/>
  <c r="N96" i="27"/>
  <c r="L96" i="27"/>
  <c r="K96" i="27"/>
  <c r="J96" i="27"/>
  <c r="I96" i="27"/>
  <c r="G96" i="27"/>
  <c r="F96" i="27"/>
  <c r="E96" i="27"/>
  <c r="D96" i="27"/>
  <c r="V95" i="27"/>
  <c r="U95" i="27"/>
  <c r="BW95" i="27" s="1"/>
  <c r="BW72" i="27" s="1"/>
  <c r="T95" i="27"/>
  <c r="R95" i="27"/>
  <c r="Q95" i="27"/>
  <c r="P95" i="27"/>
  <c r="O95" i="27"/>
  <c r="BS95" i="27" s="1"/>
  <c r="BS72" i="27" s="1"/>
  <c r="N95" i="27"/>
  <c r="L95" i="27"/>
  <c r="K95" i="27"/>
  <c r="J95" i="27"/>
  <c r="I95" i="27"/>
  <c r="G95" i="27"/>
  <c r="F95" i="27"/>
  <c r="E95" i="27"/>
  <c r="D95" i="27"/>
  <c r="V94" i="27"/>
  <c r="U94" i="27"/>
  <c r="BW94" i="27" s="1"/>
  <c r="BW71" i="27" s="1"/>
  <c r="T94" i="27"/>
  <c r="R94" i="27"/>
  <c r="Q94" i="27"/>
  <c r="P94" i="27"/>
  <c r="O94" i="27"/>
  <c r="N94" i="27"/>
  <c r="L94" i="27"/>
  <c r="K94" i="27"/>
  <c r="J94" i="27"/>
  <c r="I94" i="27"/>
  <c r="G94" i="27"/>
  <c r="F94" i="27"/>
  <c r="E94" i="27"/>
  <c r="D94" i="27"/>
  <c r="V93" i="27"/>
  <c r="U93" i="27"/>
  <c r="BW93" i="27" s="1"/>
  <c r="BW70" i="27" s="1"/>
  <c r="T93" i="27"/>
  <c r="R93" i="27"/>
  <c r="Q93" i="27"/>
  <c r="P93" i="27"/>
  <c r="O93" i="27"/>
  <c r="BS93" i="27" s="1"/>
  <c r="BS70" i="27" s="1"/>
  <c r="N93" i="27"/>
  <c r="L93" i="27"/>
  <c r="K93" i="27"/>
  <c r="J93" i="27"/>
  <c r="I93" i="27"/>
  <c r="G93" i="27"/>
  <c r="F93" i="27"/>
  <c r="E93" i="27"/>
  <c r="D93" i="27"/>
  <c r="V92" i="27"/>
  <c r="U92" i="27"/>
  <c r="BW92" i="27" s="1"/>
  <c r="BW69" i="27" s="1"/>
  <c r="T92" i="27"/>
  <c r="R92" i="27"/>
  <c r="Q92" i="27"/>
  <c r="P92" i="27"/>
  <c r="O92" i="27"/>
  <c r="BS92" i="27" s="1"/>
  <c r="BS69" i="27" s="1"/>
  <c r="N92" i="27"/>
  <c r="L92" i="27"/>
  <c r="K92" i="27"/>
  <c r="J92" i="27"/>
  <c r="I92" i="27"/>
  <c r="G92" i="27"/>
  <c r="F92" i="27"/>
  <c r="E92" i="27"/>
  <c r="D92" i="27"/>
  <c r="V91" i="27"/>
  <c r="U91" i="27"/>
  <c r="T91" i="27"/>
  <c r="R91" i="27"/>
  <c r="Q91" i="27"/>
  <c r="P91" i="27"/>
  <c r="O91" i="27"/>
  <c r="N91" i="27"/>
  <c r="L91" i="27"/>
  <c r="K91" i="27"/>
  <c r="J91" i="27"/>
  <c r="I91" i="27"/>
  <c r="G91" i="27"/>
  <c r="F91" i="27"/>
  <c r="E91" i="27"/>
  <c r="D91" i="27"/>
  <c r="V90" i="27"/>
  <c r="U90" i="27"/>
  <c r="BW90" i="27" s="1"/>
  <c r="BW67" i="27" s="1"/>
  <c r="T90" i="27"/>
  <c r="R90" i="27"/>
  <c r="Q90" i="27"/>
  <c r="P90" i="27"/>
  <c r="O90" i="27"/>
  <c r="N90" i="27"/>
  <c r="L90" i="27"/>
  <c r="K90" i="27"/>
  <c r="J90" i="27"/>
  <c r="I90" i="27"/>
  <c r="G90" i="27"/>
  <c r="F90" i="27"/>
  <c r="E90" i="27"/>
  <c r="D90" i="27"/>
  <c r="V89" i="27"/>
  <c r="U89" i="27"/>
  <c r="BW89" i="27" s="1"/>
  <c r="BW66" i="27" s="1"/>
  <c r="T89" i="27"/>
  <c r="R89" i="27"/>
  <c r="Q89" i="27"/>
  <c r="P89" i="27"/>
  <c r="O89" i="27"/>
  <c r="N89" i="27"/>
  <c r="L89" i="27"/>
  <c r="K89" i="27"/>
  <c r="J89" i="27"/>
  <c r="I89" i="27"/>
  <c r="G89" i="27"/>
  <c r="F89" i="27"/>
  <c r="E89" i="27"/>
  <c r="D89" i="27"/>
  <c r="V88" i="27"/>
  <c r="U88" i="27"/>
  <c r="BW88" i="27" s="1"/>
  <c r="BW65" i="27" s="1"/>
  <c r="T88" i="27"/>
  <c r="R88" i="27"/>
  <c r="Q88" i="27"/>
  <c r="P88" i="27"/>
  <c r="O88" i="27"/>
  <c r="BS88" i="27" s="1"/>
  <c r="BS65" i="27" s="1"/>
  <c r="N88" i="27"/>
  <c r="H88" i="27"/>
  <c r="G88" i="27"/>
  <c r="F88" i="27"/>
  <c r="E88" i="27"/>
  <c r="D88" i="27"/>
  <c r="V87" i="27"/>
  <c r="U87" i="27"/>
  <c r="BW87" i="27" s="1"/>
  <c r="BW64" i="27" s="1"/>
  <c r="T87" i="27"/>
  <c r="R87" i="27"/>
  <c r="Q87" i="27"/>
  <c r="P87" i="27"/>
  <c r="O87" i="27"/>
  <c r="BS87" i="27" s="1"/>
  <c r="BS64" i="27" s="1"/>
  <c r="N87" i="27"/>
  <c r="H87" i="27"/>
  <c r="G87" i="27"/>
  <c r="F87" i="27"/>
  <c r="E87" i="27"/>
  <c r="D87" i="27"/>
  <c r="V86" i="27"/>
  <c r="U86" i="27"/>
  <c r="BW86" i="27" s="1"/>
  <c r="BW63" i="27" s="1"/>
  <c r="T86" i="27"/>
  <c r="R86" i="27"/>
  <c r="Q86" i="27"/>
  <c r="P86" i="27"/>
  <c r="O86" i="27"/>
  <c r="BS86" i="27" s="1"/>
  <c r="BS63" i="27" s="1"/>
  <c r="N86" i="27"/>
  <c r="H86" i="27"/>
  <c r="G86" i="27"/>
  <c r="F86" i="27"/>
  <c r="E86" i="27"/>
  <c r="D86" i="27"/>
  <c r="V85" i="27"/>
  <c r="U85" i="27"/>
  <c r="T85" i="27"/>
  <c r="R85" i="27"/>
  <c r="Q85" i="27"/>
  <c r="P85" i="27"/>
  <c r="O85" i="27"/>
  <c r="N85" i="27"/>
  <c r="H85" i="27"/>
  <c r="G85" i="27"/>
  <c r="F85" i="27"/>
  <c r="E85" i="27"/>
  <c r="D85" i="27"/>
  <c r="V84" i="27"/>
  <c r="U84" i="27"/>
  <c r="BW84" i="27" s="1"/>
  <c r="BW61" i="27" s="1"/>
  <c r="T84" i="27"/>
  <c r="R84" i="27"/>
  <c r="Q84" i="27"/>
  <c r="P84" i="27"/>
  <c r="O84" i="27"/>
  <c r="N84" i="27"/>
  <c r="I84" i="27"/>
  <c r="H84" i="27"/>
  <c r="G84" i="27"/>
  <c r="F84" i="27"/>
  <c r="E84" i="27"/>
  <c r="D84" i="27"/>
  <c r="V83" i="27"/>
  <c r="U83" i="27"/>
  <c r="BW83" i="27" s="1"/>
  <c r="BW60" i="27" s="1"/>
  <c r="T83" i="27"/>
  <c r="R83" i="27"/>
  <c r="Q83" i="27"/>
  <c r="P83" i="27"/>
  <c r="O83" i="27"/>
  <c r="N83" i="27"/>
  <c r="H83" i="27"/>
  <c r="G83" i="27"/>
  <c r="F83" i="27"/>
  <c r="E83" i="27"/>
  <c r="D83" i="27"/>
  <c r="V82" i="27"/>
  <c r="U82" i="27"/>
  <c r="BW82" i="27" s="1"/>
  <c r="BW59" i="27" s="1"/>
  <c r="T82" i="27"/>
  <c r="R82" i="27"/>
  <c r="Q82" i="27"/>
  <c r="P82" i="27"/>
  <c r="O82" i="27"/>
  <c r="N82" i="27"/>
  <c r="I82" i="27"/>
  <c r="H82" i="27"/>
  <c r="G82" i="27"/>
  <c r="F82" i="27"/>
  <c r="E82" i="27"/>
  <c r="D82" i="27"/>
  <c r="V81" i="27"/>
  <c r="U81" i="27"/>
  <c r="BW81" i="27" s="1"/>
  <c r="BW58" i="27" s="1"/>
  <c r="T81" i="27"/>
  <c r="R81" i="27"/>
  <c r="Q81" i="27"/>
  <c r="P81" i="27"/>
  <c r="O81" i="27"/>
  <c r="N81" i="27"/>
  <c r="H81" i="27"/>
  <c r="G81" i="27"/>
  <c r="F81" i="27"/>
  <c r="E81" i="27"/>
  <c r="D81" i="27"/>
  <c r="V80" i="27"/>
  <c r="U80" i="27"/>
  <c r="BW80" i="27" s="1"/>
  <c r="BW57" i="27" s="1"/>
  <c r="T80" i="27"/>
  <c r="R80" i="27"/>
  <c r="Q80" i="27"/>
  <c r="P80" i="27"/>
  <c r="O80" i="27"/>
  <c r="N80" i="27"/>
  <c r="I80" i="27"/>
  <c r="H80" i="27"/>
  <c r="G80" i="27"/>
  <c r="F80" i="27"/>
  <c r="E80" i="27"/>
  <c r="D80" i="27"/>
  <c r="V79" i="27"/>
  <c r="U79" i="27"/>
  <c r="T79" i="27"/>
  <c r="R79" i="27"/>
  <c r="Q79" i="27"/>
  <c r="P79" i="27"/>
  <c r="O79" i="27"/>
  <c r="N79" i="27"/>
  <c r="H79" i="27"/>
  <c r="G79" i="27"/>
  <c r="F79" i="27"/>
  <c r="E79" i="27"/>
  <c r="D79" i="27"/>
  <c r="V78" i="27"/>
  <c r="U78" i="27"/>
  <c r="BW78" i="27" s="1"/>
  <c r="BW55" i="27" s="1"/>
  <c r="T78" i="27"/>
  <c r="R78" i="27"/>
  <c r="Q78" i="27"/>
  <c r="P78" i="27"/>
  <c r="O78" i="27"/>
  <c r="BS78" i="27" s="1"/>
  <c r="BS55" i="27" s="1"/>
  <c r="N78" i="27"/>
  <c r="H78" i="27"/>
  <c r="G78" i="27"/>
  <c r="F78" i="27"/>
  <c r="E78" i="27"/>
  <c r="D78" i="27"/>
  <c r="V77" i="27"/>
  <c r="U77" i="27"/>
  <c r="BW77" i="27" s="1"/>
  <c r="BW54" i="27" s="1"/>
  <c r="T77" i="27"/>
  <c r="R77" i="27"/>
  <c r="Q77" i="27"/>
  <c r="P77" i="27"/>
  <c r="O77" i="27"/>
  <c r="N77" i="27"/>
  <c r="H77" i="27"/>
  <c r="G77" i="27"/>
  <c r="F77" i="27"/>
  <c r="E77" i="27"/>
  <c r="D77" i="27"/>
  <c r="BI73" i="27"/>
  <c r="BH73" i="27"/>
  <c r="BG73" i="27"/>
  <c r="BF73" i="27"/>
  <c r="BE73" i="27"/>
  <c r="BD73" i="27"/>
  <c r="BC73" i="27"/>
  <c r="AW73" i="27"/>
  <c r="AO73" i="27"/>
  <c r="AN73" i="27"/>
  <c r="AM73" i="27"/>
  <c r="AL73" i="27"/>
  <c r="AK73" i="27"/>
  <c r="AJ73" i="27"/>
  <c r="AI73" i="27"/>
  <c r="AC73" i="27"/>
  <c r="S73" i="27"/>
  <c r="S96" i="27" s="1"/>
  <c r="M73" i="27"/>
  <c r="M96" i="27" s="1"/>
  <c r="H73" i="27"/>
  <c r="H96" i="27" s="1"/>
  <c r="C73" i="27"/>
  <c r="C96" i="27" s="1"/>
  <c r="BI72" i="27"/>
  <c r="BH72" i="27"/>
  <c r="BG72" i="27"/>
  <c r="BF72" i="27"/>
  <c r="BE72" i="27"/>
  <c r="BD72" i="27"/>
  <c r="BC72" i="27"/>
  <c r="AW72" i="27"/>
  <c r="AO72" i="27"/>
  <c r="AN72" i="27"/>
  <c r="AM72" i="27"/>
  <c r="AL72" i="27"/>
  <c r="AK72" i="27"/>
  <c r="AJ72" i="27"/>
  <c r="AI72" i="27"/>
  <c r="AC72" i="27"/>
  <c r="S72" i="27"/>
  <c r="S95" i="27" s="1"/>
  <c r="M72" i="27"/>
  <c r="M95" i="27" s="1"/>
  <c r="H72" i="27"/>
  <c r="H95" i="27" s="1"/>
  <c r="C72" i="27"/>
  <c r="C95" i="27" s="1"/>
  <c r="BI71" i="27"/>
  <c r="BH71" i="27"/>
  <c r="BG71" i="27"/>
  <c r="BF71" i="27"/>
  <c r="BE71" i="27"/>
  <c r="BD71" i="27"/>
  <c r="BC71" i="27"/>
  <c r="AW71" i="27"/>
  <c r="AO71" i="27"/>
  <c r="AN71" i="27"/>
  <c r="AM71" i="27"/>
  <c r="AL71" i="27"/>
  <c r="AK71" i="27"/>
  <c r="AJ71" i="27"/>
  <c r="AI71" i="27"/>
  <c r="AC71" i="27"/>
  <c r="S71" i="27"/>
  <c r="S94" i="27" s="1"/>
  <c r="M71" i="27"/>
  <c r="M94" i="27" s="1"/>
  <c r="H71" i="27"/>
  <c r="H94" i="27" s="1"/>
  <c r="C71" i="27"/>
  <c r="C94" i="27" s="1"/>
  <c r="BI70" i="27"/>
  <c r="BH70" i="27"/>
  <c r="BG70" i="27"/>
  <c r="BF70" i="27"/>
  <c r="BE70" i="27"/>
  <c r="BD70" i="27"/>
  <c r="BC70" i="27"/>
  <c r="AW70" i="27"/>
  <c r="AO70" i="27"/>
  <c r="AN70" i="27"/>
  <c r="AM70" i="27"/>
  <c r="AL70" i="27"/>
  <c r="AK70" i="27"/>
  <c r="AJ70" i="27"/>
  <c r="AI70" i="27"/>
  <c r="AC70" i="27"/>
  <c r="S70" i="27"/>
  <c r="S93" i="27" s="1"/>
  <c r="M70" i="27"/>
  <c r="M93" i="27" s="1"/>
  <c r="H70" i="27"/>
  <c r="H93" i="27" s="1"/>
  <c r="C70" i="27"/>
  <c r="C93" i="27" s="1"/>
  <c r="BI69" i="27"/>
  <c r="BH69" i="27"/>
  <c r="BG69" i="27"/>
  <c r="BF69" i="27"/>
  <c r="BE69" i="27"/>
  <c r="BD69" i="27"/>
  <c r="BC69" i="27"/>
  <c r="AW69" i="27"/>
  <c r="AO69" i="27"/>
  <c r="AN69" i="27"/>
  <c r="AM69" i="27"/>
  <c r="AL69" i="27"/>
  <c r="AK69" i="27"/>
  <c r="AJ69" i="27"/>
  <c r="AI69" i="27"/>
  <c r="AC69" i="27"/>
  <c r="S69" i="27"/>
  <c r="S92" i="27" s="1"/>
  <c r="M69" i="27"/>
  <c r="M92" i="27" s="1"/>
  <c r="H69" i="27"/>
  <c r="H92" i="27" s="1"/>
  <c r="C69" i="27"/>
  <c r="C92" i="27" s="1"/>
  <c r="BI68" i="27"/>
  <c r="BH68" i="27"/>
  <c r="BG68" i="27"/>
  <c r="BF68" i="27"/>
  <c r="BE68" i="27"/>
  <c r="BD68" i="27"/>
  <c r="BC68" i="27"/>
  <c r="AW68" i="27"/>
  <c r="AO68" i="27"/>
  <c r="AN68" i="27"/>
  <c r="AM68" i="27"/>
  <c r="AL68" i="27"/>
  <c r="AK68" i="27"/>
  <c r="AJ68" i="27"/>
  <c r="AI68" i="27"/>
  <c r="AC68" i="27"/>
  <c r="S68" i="27"/>
  <c r="S91" i="27" s="1"/>
  <c r="M68" i="27"/>
  <c r="M91" i="27" s="1"/>
  <c r="H68" i="27"/>
  <c r="H91" i="27" s="1"/>
  <c r="C68" i="27"/>
  <c r="C91" i="27" s="1"/>
  <c r="BI67" i="27"/>
  <c r="BH67" i="27"/>
  <c r="BG67" i="27"/>
  <c r="BF67" i="27"/>
  <c r="BE67" i="27"/>
  <c r="BD67" i="27"/>
  <c r="BC67" i="27"/>
  <c r="AW67" i="27"/>
  <c r="AO67" i="27"/>
  <c r="AN67" i="27"/>
  <c r="AM67" i="27"/>
  <c r="AL67" i="27"/>
  <c r="AK67" i="27"/>
  <c r="AJ67" i="27"/>
  <c r="AI67" i="27"/>
  <c r="AC67" i="27"/>
  <c r="S67" i="27"/>
  <c r="S90" i="27" s="1"/>
  <c r="M67" i="27"/>
  <c r="M90" i="27" s="1"/>
  <c r="H67" i="27"/>
  <c r="H90" i="27" s="1"/>
  <c r="C67" i="27"/>
  <c r="C90" i="27" s="1"/>
  <c r="BI66" i="27"/>
  <c r="BH66" i="27"/>
  <c r="BG66" i="27"/>
  <c r="BF66" i="27"/>
  <c r="BE66" i="27"/>
  <c r="BD66" i="27"/>
  <c r="BC66" i="27"/>
  <c r="AW66" i="27"/>
  <c r="AO66" i="27"/>
  <c r="AN66" i="27"/>
  <c r="AM66" i="27"/>
  <c r="AL66" i="27"/>
  <c r="AK66" i="27"/>
  <c r="AJ66" i="27"/>
  <c r="AI66" i="27"/>
  <c r="AC66" i="27"/>
  <c r="S66" i="27"/>
  <c r="S89" i="27" s="1"/>
  <c r="M66" i="27"/>
  <c r="M89" i="27" s="1"/>
  <c r="H66" i="27"/>
  <c r="H89" i="27" s="1"/>
  <c r="C66" i="27"/>
  <c r="C89" i="27" s="1"/>
  <c r="BI65" i="27"/>
  <c r="BH65" i="27"/>
  <c r="BG65" i="27"/>
  <c r="BF65" i="27"/>
  <c r="BE65" i="27"/>
  <c r="BD65" i="27"/>
  <c r="BC65" i="27"/>
  <c r="AX65" i="27"/>
  <c r="AW65" i="27"/>
  <c r="AO65" i="27"/>
  <c r="AN65" i="27"/>
  <c r="AM65" i="27"/>
  <c r="AL65" i="27"/>
  <c r="AK65" i="27"/>
  <c r="AJ65" i="27"/>
  <c r="AI65" i="27"/>
  <c r="AD65" i="27"/>
  <c r="AC65" i="27"/>
  <c r="S65" i="27"/>
  <c r="S88" i="27" s="1"/>
  <c r="L65" i="27"/>
  <c r="L88" i="27" s="1"/>
  <c r="K65" i="27"/>
  <c r="K88" i="27" s="1"/>
  <c r="J65" i="27"/>
  <c r="J88" i="27" s="1"/>
  <c r="I65" i="27"/>
  <c r="I88" i="27" s="1"/>
  <c r="BI64" i="27"/>
  <c r="BH64" i="27"/>
  <c r="BG64" i="27"/>
  <c r="BF64" i="27"/>
  <c r="BE64" i="27"/>
  <c r="BD64" i="27"/>
  <c r="BC64" i="27"/>
  <c r="AX64" i="27"/>
  <c r="AW64" i="27"/>
  <c r="AO64" i="27"/>
  <c r="AN64" i="27"/>
  <c r="AM64" i="27"/>
  <c r="AL64" i="27"/>
  <c r="AK64" i="27"/>
  <c r="AJ64" i="27"/>
  <c r="AI64" i="27"/>
  <c r="AD64" i="27"/>
  <c r="AC64" i="27"/>
  <c r="S64" i="27"/>
  <c r="S87" i="27" s="1"/>
  <c r="L64" i="27"/>
  <c r="L87" i="27" s="1"/>
  <c r="K64" i="27"/>
  <c r="K87" i="27" s="1"/>
  <c r="J64" i="27"/>
  <c r="J87" i="27" s="1"/>
  <c r="I64" i="27"/>
  <c r="I87" i="27" s="1"/>
  <c r="BI63" i="27"/>
  <c r="BH63" i="27"/>
  <c r="BG63" i="27"/>
  <c r="BF63" i="27"/>
  <c r="BE63" i="27"/>
  <c r="BD63" i="27"/>
  <c r="BC63" i="27"/>
  <c r="AX63" i="27"/>
  <c r="AW63" i="27"/>
  <c r="AO63" i="27"/>
  <c r="AN63" i="27"/>
  <c r="AM63" i="27"/>
  <c r="AL63" i="27"/>
  <c r="AK63" i="27"/>
  <c r="AJ63" i="27"/>
  <c r="AI63" i="27"/>
  <c r="AD63" i="27"/>
  <c r="AC63" i="27"/>
  <c r="S63" i="27"/>
  <c r="S86" i="27" s="1"/>
  <c r="L63" i="27"/>
  <c r="L86" i="27" s="1"/>
  <c r="K63" i="27"/>
  <c r="K86" i="27" s="1"/>
  <c r="J63" i="27"/>
  <c r="J86" i="27" s="1"/>
  <c r="I63" i="27"/>
  <c r="I86" i="27" s="1"/>
  <c r="BI62" i="27"/>
  <c r="BH62" i="27"/>
  <c r="BG62" i="27"/>
  <c r="BF62" i="27"/>
  <c r="BE62" i="27"/>
  <c r="BD62" i="27"/>
  <c r="BC62" i="27"/>
  <c r="AX62" i="27"/>
  <c r="AW62" i="27"/>
  <c r="AO62" i="27"/>
  <c r="AN62" i="27"/>
  <c r="AM62" i="27"/>
  <c r="AL62" i="27"/>
  <c r="AK62" i="27"/>
  <c r="AJ62" i="27"/>
  <c r="AI62" i="27"/>
  <c r="AD62" i="27"/>
  <c r="AC62" i="27"/>
  <c r="S62" i="27"/>
  <c r="S85" i="27" s="1"/>
  <c r="L62" i="27"/>
  <c r="L85" i="27" s="1"/>
  <c r="K62" i="27"/>
  <c r="K85" i="27" s="1"/>
  <c r="J62" i="27"/>
  <c r="J85" i="27" s="1"/>
  <c r="I62" i="27"/>
  <c r="I85" i="27" s="1"/>
  <c r="BI61" i="27"/>
  <c r="BH61" i="27"/>
  <c r="BG61" i="27"/>
  <c r="BF61" i="27"/>
  <c r="BE61" i="27"/>
  <c r="BD61" i="27"/>
  <c r="BC61" i="27"/>
  <c r="AX61" i="27"/>
  <c r="AW61" i="27"/>
  <c r="AO61" i="27"/>
  <c r="AN61" i="27"/>
  <c r="AM61" i="27"/>
  <c r="AL61" i="27"/>
  <c r="AK61" i="27"/>
  <c r="AJ61" i="27"/>
  <c r="AI61" i="27"/>
  <c r="AD61" i="27"/>
  <c r="AC61" i="27"/>
  <c r="S61" i="27"/>
  <c r="S84" i="27" s="1"/>
  <c r="L61" i="27"/>
  <c r="L84" i="27" s="1"/>
  <c r="K61" i="27"/>
  <c r="K84" i="27" s="1"/>
  <c r="J61" i="27"/>
  <c r="J84" i="27" s="1"/>
  <c r="BI60" i="27"/>
  <c r="BH60" i="27"/>
  <c r="BG60" i="27"/>
  <c r="BF60" i="27"/>
  <c r="BE60" i="27"/>
  <c r="BD60" i="27"/>
  <c r="BC60" i="27"/>
  <c r="AX60" i="27"/>
  <c r="AW60" i="27"/>
  <c r="AO60" i="27"/>
  <c r="AN60" i="27"/>
  <c r="AM60" i="27"/>
  <c r="AL60" i="27"/>
  <c r="AK60" i="27"/>
  <c r="AJ60" i="27"/>
  <c r="AI60" i="27"/>
  <c r="AD60" i="27"/>
  <c r="AC60" i="27"/>
  <c r="S60" i="27"/>
  <c r="S83" i="27" s="1"/>
  <c r="L60" i="27"/>
  <c r="L83" i="27" s="1"/>
  <c r="K60" i="27"/>
  <c r="K83" i="27" s="1"/>
  <c r="J60" i="27"/>
  <c r="J83" i="27" s="1"/>
  <c r="I60" i="27"/>
  <c r="I83" i="27" s="1"/>
  <c r="BI59" i="27"/>
  <c r="BH59" i="27"/>
  <c r="BG59" i="27"/>
  <c r="BF59" i="27"/>
  <c r="BE59" i="27"/>
  <c r="BD59" i="27"/>
  <c r="BC59" i="27"/>
  <c r="AX59" i="27"/>
  <c r="AW59" i="27"/>
  <c r="AO59" i="27"/>
  <c r="AN59" i="27"/>
  <c r="AM59" i="27"/>
  <c r="AL59" i="27"/>
  <c r="AK59" i="27"/>
  <c r="AJ59" i="27"/>
  <c r="AI59" i="27"/>
  <c r="AD59" i="27"/>
  <c r="AC59" i="27"/>
  <c r="S59" i="27"/>
  <c r="S82" i="27" s="1"/>
  <c r="L59" i="27"/>
  <c r="L82" i="27" s="1"/>
  <c r="K59" i="27"/>
  <c r="K82" i="27" s="1"/>
  <c r="J59" i="27"/>
  <c r="J82" i="27" s="1"/>
  <c r="BI58" i="27"/>
  <c r="BH58" i="27"/>
  <c r="BG58" i="27"/>
  <c r="BF58" i="27"/>
  <c r="BE58" i="27"/>
  <c r="BD58" i="27"/>
  <c r="BC58" i="27"/>
  <c r="AX58" i="27"/>
  <c r="AW58" i="27"/>
  <c r="AO58" i="27"/>
  <c r="AN58" i="27"/>
  <c r="AM58" i="27"/>
  <c r="AL58" i="27"/>
  <c r="AK58" i="27"/>
  <c r="AJ58" i="27"/>
  <c r="AI58" i="27"/>
  <c r="AD58" i="27"/>
  <c r="AC58" i="27"/>
  <c r="S58" i="27"/>
  <c r="S81" i="27" s="1"/>
  <c r="L58" i="27"/>
  <c r="L81" i="27" s="1"/>
  <c r="K58" i="27"/>
  <c r="K81" i="27" s="1"/>
  <c r="J58" i="27"/>
  <c r="J81" i="27" s="1"/>
  <c r="I58" i="27"/>
  <c r="I81" i="27" s="1"/>
  <c r="BI57" i="27"/>
  <c r="BH57" i="27"/>
  <c r="BG57" i="27"/>
  <c r="BF57" i="27"/>
  <c r="BE57" i="27"/>
  <c r="BD57" i="27"/>
  <c r="BC57" i="27"/>
  <c r="AX57" i="27"/>
  <c r="AW57" i="27"/>
  <c r="AO57" i="27"/>
  <c r="AN57" i="27"/>
  <c r="AM57" i="27"/>
  <c r="AL57" i="27"/>
  <c r="AK57" i="27"/>
  <c r="AJ57" i="27"/>
  <c r="AI57" i="27"/>
  <c r="AD57" i="27"/>
  <c r="AC57" i="27"/>
  <c r="S57" i="27"/>
  <c r="S80" i="27" s="1"/>
  <c r="L57" i="27"/>
  <c r="L80" i="27" s="1"/>
  <c r="K57" i="27"/>
  <c r="K80" i="27" s="1"/>
  <c r="J57" i="27"/>
  <c r="J80" i="27" s="1"/>
  <c r="BI56" i="27"/>
  <c r="BH56" i="27"/>
  <c r="BG56" i="27"/>
  <c r="BF56" i="27"/>
  <c r="BE56" i="27"/>
  <c r="BD56" i="27"/>
  <c r="BC56" i="27"/>
  <c r="AX56" i="27"/>
  <c r="AW56" i="27"/>
  <c r="AO56" i="27"/>
  <c r="AN56" i="27"/>
  <c r="AM56" i="27"/>
  <c r="AL56" i="27"/>
  <c r="AK56" i="27"/>
  <c r="AJ56" i="27"/>
  <c r="AI56" i="27"/>
  <c r="AD56" i="27"/>
  <c r="AC56" i="27"/>
  <c r="S56" i="27"/>
  <c r="S79" i="27" s="1"/>
  <c r="L56" i="27"/>
  <c r="L79" i="27" s="1"/>
  <c r="K56" i="27"/>
  <c r="K79" i="27" s="1"/>
  <c r="J56" i="27"/>
  <c r="J79" i="27" s="1"/>
  <c r="I56" i="27"/>
  <c r="I79" i="27" s="1"/>
  <c r="BI55" i="27"/>
  <c r="BH55" i="27"/>
  <c r="BG55" i="27"/>
  <c r="BF55" i="27"/>
  <c r="BE55" i="27"/>
  <c r="BD55" i="27"/>
  <c r="BC55" i="27"/>
  <c r="AX55" i="27"/>
  <c r="AW55" i="27"/>
  <c r="AO55" i="27"/>
  <c r="AN55" i="27"/>
  <c r="AM55" i="27"/>
  <c r="AL55" i="27"/>
  <c r="AK55" i="27"/>
  <c r="AJ55" i="27"/>
  <c r="AI55" i="27"/>
  <c r="AD55" i="27"/>
  <c r="AC55" i="27"/>
  <c r="S55" i="27"/>
  <c r="S78" i="27" s="1"/>
  <c r="L55" i="27"/>
  <c r="L78" i="27" s="1"/>
  <c r="K55" i="27"/>
  <c r="K78" i="27" s="1"/>
  <c r="J55" i="27"/>
  <c r="J78" i="27" s="1"/>
  <c r="I55" i="27"/>
  <c r="I78" i="27" s="1"/>
  <c r="BI54" i="27"/>
  <c r="BH54" i="27"/>
  <c r="BG54" i="27"/>
  <c r="BF54" i="27"/>
  <c r="BE54" i="27"/>
  <c r="BD54" i="27"/>
  <c r="BC54" i="27"/>
  <c r="AX54" i="27"/>
  <c r="AW54" i="27"/>
  <c r="AO54" i="27"/>
  <c r="AN54" i="27"/>
  <c r="AM54" i="27"/>
  <c r="AL54" i="27"/>
  <c r="AK54" i="27"/>
  <c r="AJ54" i="27"/>
  <c r="AI54" i="27"/>
  <c r="AD54" i="27"/>
  <c r="AC54" i="27"/>
  <c r="S54" i="27"/>
  <c r="S77" i="27" s="1"/>
  <c r="L54" i="27"/>
  <c r="L77" i="27" s="1"/>
  <c r="K54" i="27"/>
  <c r="K77" i="27" s="1"/>
  <c r="J54" i="27"/>
  <c r="J77" i="27" s="1"/>
  <c r="I54" i="27"/>
  <c r="I77" i="27" s="1"/>
  <c r="P30" i="27"/>
  <c r="BK70" i="31" l="1"/>
  <c r="BQ70" i="31" s="1"/>
  <c r="BK67" i="31"/>
  <c r="BQ67" i="31" s="1"/>
  <c r="BD94" i="31"/>
  <c r="BC94" i="31"/>
  <c r="BX69" i="31"/>
  <c r="BX68" i="31"/>
  <c r="AI94" i="31"/>
  <c r="AJ94" i="31"/>
  <c r="BQ73" i="31"/>
  <c r="BX73" i="31"/>
  <c r="BQ71" i="31"/>
  <c r="BX66" i="31"/>
  <c r="BJ96" i="31"/>
  <c r="BJ73" i="31" s="1"/>
  <c r="BJ95" i="31"/>
  <c r="BJ72" i="31" s="1"/>
  <c r="BJ94" i="31"/>
  <c r="BJ71" i="31" s="1"/>
  <c r="BJ93" i="31"/>
  <c r="BJ70" i="31" s="1"/>
  <c r="BJ92" i="31"/>
  <c r="BJ69" i="31" s="1"/>
  <c r="BJ91" i="31"/>
  <c r="BJ68" i="31" s="1"/>
  <c r="BJ90" i="31"/>
  <c r="BJ67" i="31" s="1"/>
  <c r="BJ89" i="31"/>
  <c r="BJ66" i="31" s="1"/>
  <c r="M88" i="31"/>
  <c r="C65" i="31"/>
  <c r="M87" i="31"/>
  <c r="C64" i="31"/>
  <c r="M86" i="31"/>
  <c r="C63" i="31"/>
  <c r="M84" i="31"/>
  <c r="C61" i="31"/>
  <c r="M82" i="31"/>
  <c r="C59" i="31"/>
  <c r="M78" i="31"/>
  <c r="C55" i="31"/>
  <c r="M83" i="31"/>
  <c r="C60" i="31"/>
  <c r="M79" i="31"/>
  <c r="C56" i="31"/>
  <c r="BQ72" i="31"/>
  <c r="BQ69" i="31"/>
  <c r="BX72" i="31"/>
  <c r="BX71" i="31"/>
  <c r="BQ66" i="31"/>
  <c r="BX70" i="31"/>
  <c r="BQ68" i="31"/>
  <c r="BX67" i="31"/>
  <c r="AP96" i="31"/>
  <c r="AP73" i="31" s="1"/>
  <c r="AP95" i="31"/>
  <c r="AP72" i="31" s="1"/>
  <c r="AP94" i="31"/>
  <c r="AP71" i="31" s="1"/>
  <c r="AP93" i="31"/>
  <c r="AP70" i="31" s="1"/>
  <c r="AP92" i="31"/>
  <c r="AP69" i="31" s="1"/>
  <c r="AP91" i="31"/>
  <c r="AP68" i="31" s="1"/>
  <c r="AP90" i="31"/>
  <c r="AP67" i="31" s="1"/>
  <c r="AP89" i="31"/>
  <c r="AP66" i="31" s="1"/>
  <c r="M85" i="31"/>
  <c r="C62" i="31"/>
  <c r="M80" i="31"/>
  <c r="C57" i="31"/>
  <c r="M81" i="31"/>
  <c r="C58" i="31"/>
  <c r="M77" i="31"/>
  <c r="C54" i="31"/>
  <c r="M55" i="30"/>
  <c r="M57" i="30"/>
  <c r="M59" i="30"/>
  <c r="M61" i="30"/>
  <c r="M63" i="30"/>
  <c r="M54" i="30"/>
  <c r="M56" i="30"/>
  <c r="M58" i="30"/>
  <c r="M60" i="30"/>
  <c r="M62" i="30"/>
  <c r="M64" i="30"/>
  <c r="X66" i="30"/>
  <c r="X89" i="30" s="1"/>
  <c r="Z66" i="30"/>
  <c r="Z89" i="30" s="1"/>
  <c r="AB66" i="30"/>
  <c r="AB89" i="30" s="1"/>
  <c r="AD66" i="30"/>
  <c r="AF66" i="30"/>
  <c r="AF89" i="30" s="1"/>
  <c r="AR66" i="30"/>
  <c r="AR89" i="30" s="1"/>
  <c r="AT66" i="30"/>
  <c r="AT89" i="30" s="1"/>
  <c r="AV66" i="30"/>
  <c r="AV89" i="30" s="1"/>
  <c r="AX66" i="30"/>
  <c r="AZ66" i="30"/>
  <c r="AZ89" i="30" s="1"/>
  <c r="X67" i="30"/>
  <c r="X90" i="30" s="1"/>
  <c r="Z67" i="30"/>
  <c r="Z90" i="30" s="1"/>
  <c r="AB67" i="30"/>
  <c r="AB90" i="30" s="1"/>
  <c r="AD67" i="30"/>
  <c r="AF67" i="30"/>
  <c r="AF90" i="30" s="1"/>
  <c r="AR67" i="30"/>
  <c r="AR90" i="30" s="1"/>
  <c r="AT67" i="30"/>
  <c r="AT90" i="30" s="1"/>
  <c r="AV67" i="30"/>
  <c r="AV90" i="30" s="1"/>
  <c r="AX67" i="30"/>
  <c r="AZ67" i="30"/>
  <c r="AZ90" i="30" s="1"/>
  <c r="X68" i="30"/>
  <c r="X91" i="30" s="1"/>
  <c r="Z68" i="30"/>
  <c r="Z91" i="30" s="1"/>
  <c r="AB68" i="30"/>
  <c r="AB91" i="30" s="1"/>
  <c r="AD68" i="30"/>
  <c r="AF68" i="30"/>
  <c r="AF91" i="30" s="1"/>
  <c r="AR68" i="30"/>
  <c r="AR91" i="30" s="1"/>
  <c r="AT68" i="30"/>
  <c r="AT91" i="30" s="1"/>
  <c r="AV68" i="30"/>
  <c r="AV91" i="30" s="1"/>
  <c r="AX68" i="30"/>
  <c r="AZ68" i="30"/>
  <c r="AZ91" i="30" s="1"/>
  <c r="X69" i="30"/>
  <c r="X92" i="30" s="1"/>
  <c r="Z69" i="30"/>
  <c r="Z92" i="30" s="1"/>
  <c r="AB69" i="30"/>
  <c r="AB92" i="30" s="1"/>
  <c r="AD69" i="30"/>
  <c r="AF69" i="30"/>
  <c r="AF92" i="30" s="1"/>
  <c r="AR69" i="30"/>
  <c r="AR92" i="30" s="1"/>
  <c r="AT69" i="30"/>
  <c r="AT92" i="30" s="1"/>
  <c r="AV69" i="30"/>
  <c r="AV92" i="30" s="1"/>
  <c r="AX69" i="30"/>
  <c r="AZ69" i="30"/>
  <c r="AZ92" i="30" s="1"/>
  <c r="X70" i="30"/>
  <c r="X93" i="30" s="1"/>
  <c r="Z70" i="30"/>
  <c r="Z93" i="30" s="1"/>
  <c r="AB70" i="30"/>
  <c r="AB93" i="30" s="1"/>
  <c r="AD70" i="30"/>
  <c r="AF70" i="30"/>
  <c r="AF93" i="30" s="1"/>
  <c r="AR70" i="30"/>
  <c r="AR93" i="30" s="1"/>
  <c r="AT70" i="30"/>
  <c r="AT93" i="30" s="1"/>
  <c r="AV70" i="30"/>
  <c r="AV93" i="30" s="1"/>
  <c r="AX70" i="30"/>
  <c r="AZ70" i="30"/>
  <c r="AZ93" i="30" s="1"/>
  <c r="X71" i="30"/>
  <c r="X94" i="30" s="1"/>
  <c r="Z71" i="30"/>
  <c r="Z94" i="30" s="1"/>
  <c r="AB71" i="30"/>
  <c r="AB94" i="30" s="1"/>
  <c r="AD71" i="30"/>
  <c r="AF71" i="30"/>
  <c r="AF94" i="30" s="1"/>
  <c r="AR71" i="30"/>
  <c r="AR94" i="30" s="1"/>
  <c r="AT71" i="30"/>
  <c r="AT94" i="30" s="1"/>
  <c r="AV71" i="30"/>
  <c r="AV94" i="30" s="1"/>
  <c r="AX71" i="30"/>
  <c r="AZ71" i="30"/>
  <c r="AZ94" i="30" s="1"/>
  <c r="X72" i="30"/>
  <c r="X95" i="30" s="1"/>
  <c r="Z72" i="30"/>
  <c r="Z95" i="30" s="1"/>
  <c r="AB72" i="30"/>
  <c r="AB95" i="30" s="1"/>
  <c r="AD72" i="30"/>
  <c r="AF72" i="30"/>
  <c r="AF95" i="30" s="1"/>
  <c r="AR72" i="30"/>
  <c r="AR95" i="30" s="1"/>
  <c r="AT72" i="30"/>
  <c r="AT95" i="30" s="1"/>
  <c r="AV72" i="30"/>
  <c r="AV95" i="30" s="1"/>
  <c r="AX72" i="30"/>
  <c r="AZ72" i="30"/>
  <c r="AZ95" i="30" s="1"/>
  <c r="X73" i="30"/>
  <c r="X96" i="30" s="1"/>
  <c r="Z73" i="30"/>
  <c r="Z96" i="30" s="1"/>
  <c r="AB73" i="30"/>
  <c r="AB96" i="30" s="1"/>
  <c r="AD73" i="30"/>
  <c r="AF73" i="30"/>
  <c r="AF96" i="30" s="1"/>
  <c r="AR73" i="30"/>
  <c r="AR96" i="30" s="1"/>
  <c r="AT73" i="30"/>
  <c r="AT96" i="30" s="1"/>
  <c r="AV73" i="30"/>
  <c r="AV96" i="30" s="1"/>
  <c r="AX73" i="30"/>
  <c r="AZ73" i="30"/>
  <c r="AZ96" i="30" s="1"/>
  <c r="BP78" i="30"/>
  <c r="BP55" i="30" s="1"/>
  <c r="BP79" i="30"/>
  <c r="BP56" i="30" s="1"/>
  <c r="M65" i="30"/>
  <c r="BV89" i="30"/>
  <c r="BV66" i="30" s="1"/>
  <c r="BT89" i="30"/>
  <c r="BT66" i="30" s="1"/>
  <c r="BO89" i="30"/>
  <c r="BO66" i="30" s="1"/>
  <c r="BM89" i="30"/>
  <c r="BM66" i="30" s="1"/>
  <c r="BA89" i="30"/>
  <c r="BB89" i="30" s="1"/>
  <c r="AG89" i="30"/>
  <c r="AH89" i="30" s="1"/>
  <c r="BU89" i="30"/>
  <c r="BU66" i="30" s="1"/>
  <c r="BN89" i="30"/>
  <c r="BN66" i="30" s="1"/>
  <c r="W66" i="30"/>
  <c r="W89" i="30" s="1"/>
  <c r="Y66" i="30"/>
  <c r="Y89" i="30" s="1"/>
  <c r="AA66" i="30"/>
  <c r="AA89" i="30" s="1"/>
  <c r="AE66" i="30"/>
  <c r="AE89" i="30" s="1"/>
  <c r="AQ66" i="30"/>
  <c r="AQ89" i="30" s="1"/>
  <c r="AS66" i="30"/>
  <c r="AS89" i="30" s="1"/>
  <c r="AU66" i="30"/>
  <c r="AU89" i="30" s="1"/>
  <c r="AY66" i="30"/>
  <c r="AY89" i="30" s="1"/>
  <c r="BV90" i="30"/>
  <c r="BV67" i="30" s="1"/>
  <c r="BT90" i="30"/>
  <c r="BT67" i="30" s="1"/>
  <c r="BO90" i="30"/>
  <c r="BO67" i="30" s="1"/>
  <c r="BM90" i="30"/>
  <c r="BM67" i="30" s="1"/>
  <c r="BA90" i="30"/>
  <c r="BB90" i="30" s="1"/>
  <c r="AG90" i="30"/>
  <c r="AH90" i="30" s="1"/>
  <c r="BU90" i="30"/>
  <c r="BU67" i="30" s="1"/>
  <c r="BN90" i="30"/>
  <c r="BN67" i="30" s="1"/>
  <c r="W67" i="30"/>
  <c r="W90" i="30" s="1"/>
  <c r="Y67" i="30"/>
  <c r="Y90" i="30" s="1"/>
  <c r="AA67" i="30"/>
  <c r="AA90" i="30" s="1"/>
  <c r="AE67" i="30"/>
  <c r="AE90" i="30" s="1"/>
  <c r="AQ67" i="30"/>
  <c r="AQ90" i="30" s="1"/>
  <c r="AS67" i="30"/>
  <c r="AS90" i="30" s="1"/>
  <c r="AU67" i="30"/>
  <c r="AU90" i="30" s="1"/>
  <c r="AY67" i="30"/>
  <c r="AY90" i="30" s="1"/>
  <c r="BV91" i="30"/>
  <c r="BV68" i="30" s="1"/>
  <c r="BT91" i="30"/>
  <c r="BT68" i="30" s="1"/>
  <c r="BO91" i="30"/>
  <c r="BO68" i="30" s="1"/>
  <c r="BM91" i="30"/>
  <c r="BM68" i="30" s="1"/>
  <c r="BA91" i="30"/>
  <c r="BB91" i="30" s="1"/>
  <c r="AG91" i="30"/>
  <c r="AH91" i="30" s="1"/>
  <c r="BU91" i="30"/>
  <c r="BU68" i="30" s="1"/>
  <c r="BN91" i="30"/>
  <c r="BN68" i="30" s="1"/>
  <c r="W68" i="30"/>
  <c r="W91" i="30" s="1"/>
  <c r="Y68" i="30"/>
  <c r="Y91" i="30" s="1"/>
  <c r="AA68" i="30"/>
  <c r="AA91" i="30" s="1"/>
  <c r="AE68" i="30"/>
  <c r="AE91" i="30" s="1"/>
  <c r="AQ68" i="30"/>
  <c r="AQ91" i="30" s="1"/>
  <c r="AS68" i="30"/>
  <c r="AS91" i="30" s="1"/>
  <c r="AU68" i="30"/>
  <c r="AU91" i="30" s="1"/>
  <c r="AY68" i="30"/>
  <c r="AY91" i="30" s="1"/>
  <c r="BV92" i="30"/>
  <c r="BV69" i="30" s="1"/>
  <c r="BT92" i="30"/>
  <c r="BT69" i="30" s="1"/>
  <c r="BO92" i="30"/>
  <c r="BO69" i="30" s="1"/>
  <c r="BM92" i="30"/>
  <c r="BM69" i="30" s="1"/>
  <c r="BA92" i="30"/>
  <c r="BB92" i="30" s="1"/>
  <c r="BC92" i="30" s="1"/>
  <c r="AG92" i="30"/>
  <c r="AH92" i="30" s="1"/>
  <c r="AI92" i="30" s="1"/>
  <c r="BU92" i="30"/>
  <c r="BU69" i="30" s="1"/>
  <c r="BN92" i="30"/>
  <c r="BN69" i="30" s="1"/>
  <c r="W69" i="30"/>
  <c r="W92" i="30" s="1"/>
  <c r="Y69" i="30"/>
  <c r="Y92" i="30" s="1"/>
  <c r="AA69" i="30"/>
  <c r="AA92" i="30" s="1"/>
  <c r="AE69" i="30"/>
  <c r="AE92" i="30" s="1"/>
  <c r="AQ69" i="30"/>
  <c r="AQ92" i="30" s="1"/>
  <c r="AS69" i="30"/>
  <c r="AS92" i="30" s="1"/>
  <c r="AU69" i="30"/>
  <c r="AU92" i="30" s="1"/>
  <c r="AY69" i="30"/>
  <c r="AY92" i="30" s="1"/>
  <c r="BV93" i="30"/>
  <c r="BV70" i="30" s="1"/>
  <c r="BT93" i="30"/>
  <c r="BT70" i="30" s="1"/>
  <c r="BO93" i="30"/>
  <c r="BO70" i="30" s="1"/>
  <c r="BM93" i="30"/>
  <c r="BM70" i="30" s="1"/>
  <c r="BA93" i="30"/>
  <c r="BB93" i="30" s="1"/>
  <c r="AG93" i="30"/>
  <c r="AH93" i="30" s="1"/>
  <c r="BU93" i="30"/>
  <c r="BU70" i="30" s="1"/>
  <c r="BN93" i="30"/>
  <c r="BN70" i="30" s="1"/>
  <c r="W70" i="30"/>
  <c r="W93" i="30" s="1"/>
  <c r="Y70" i="30"/>
  <c r="Y93" i="30" s="1"/>
  <c r="AA70" i="30"/>
  <c r="AA93" i="30" s="1"/>
  <c r="AE70" i="30"/>
  <c r="AE93" i="30" s="1"/>
  <c r="AQ70" i="30"/>
  <c r="AQ93" i="30" s="1"/>
  <c r="AS70" i="30"/>
  <c r="AS93" i="30" s="1"/>
  <c r="AU70" i="30"/>
  <c r="AU93" i="30" s="1"/>
  <c r="AY70" i="30"/>
  <c r="AY93" i="30" s="1"/>
  <c r="BU94" i="30"/>
  <c r="BU71" i="30" s="1"/>
  <c r="BN94" i="30"/>
  <c r="BN71" i="30" s="1"/>
  <c r="BV94" i="30"/>
  <c r="BV71" i="30" s="1"/>
  <c r="BT94" i="30"/>
  <c r="BT71" i="30" s="1"/>
  <c r="BO94" i="30"/>
  <c r="BO71" i="30" s="1"/>
  <c r="BM94" i="30"/>
  <c r="BM71" i="30" s="1"/>
  <c r="BA94" i="30"/>
  <c r="BB94" i="30" s="1"/>
  <c r="AG94" i="30"/>
  <c r="AH94" i="30" s="1"/>
  <c r="W71" i="30"/>
  <c r="W94" i="30" s="1"/>
  <c r="Y71" i="30"/>
  <c r="Y94" i="30" s="1"/>
  <c r="AA71" i="30"/>
  <c r="AA94" i="30" s="1"/>
  <c r="AE71" i="30"/>
  <c r="AE94" i="30" s="1"/>
  <c r="AQ71" i="30"/>
  <c r="AQ94" i="30" s="1"/>
  <c r="AS71" i="30"/>
  <c r="AS94" i="30" s="1"/>
  <c r="AU71" i="30"/>
  <c r="AU94" i="30" s="1"/>
  <c r="AY71" i="30"/>
  <c r="AY94" i="30" s="1"/>
  <c r="BU95" i="30"/>
  <c r="BU72" i="30" s="1"/>
  <c r="BN95" i="30"/>
  <c r="BN72" i="30" s="1"/>
  <c r="BV95" i="30"/>
  <c r="BV72" i="30" s="1"/>
  <c r="BT95" i="30"/>
  <c r="BT72" i="30" s="1"/>
  <c r="BO95" i="30"/>
  <c r="BO72" i="30" s="1"/>
  <c r="BM95" i="30"/>
  <c r="BM72" i="30" s="1"/>
  <c r="BA95" i="30"/>
  <c r="BB95" i="30" s="1"/>
  <c r="AG95" i="30"/>
  <c r="AH95" i="30" s="1"/>
  <c r="W72" i="30"/>
  <c r="W95" i="30" s="1"/>
  <c r="Y72" i="30"/>
  <c r="Y95" i="30" s="1"/>
  <c r="AA72" i="30"/>
  <c r="AA95" i="30" s="1"/>
  <c r="AE72" i="30"/>
  <c r="AE95" i="30" s="1"/>
  <c r="AQ72" i="30"/>
  <c r="AQ95" i="30" s="1"/>
  <c r="AS72" i="30"/>
  <c r="AS95" i="30" s="1"/>
  <c r="AU72" i="30"/>
  <c r="AU95" i="30" s="1"/>
  <c r="AY72" i="30"/>
  <c r="AY95" i="30" s="1"/>
  <c r="BU96" i="30"/>
  <c r="BU73" i="30" s="1"/>
  <c r="BN96" i="30"/>
  <c r="BN73" i="30" s="1"/>
  <c r="BV96" i="30"/>
  <c r="BV73" i="30" s="1"/>
  <c r="BT96" i="30"/>
  <c r="BT73" i="30" s="1"/>
  <c r="BO96" i="30"/>
  <c r="BO73" i="30" s="1"/>
  <c r="BM96" i="30"/>
  <c r="BM73" i="30" s="1"/>
  <c r="BA96" i="30"/>
  <c r="BB96" i="30" s="1"/>
  <c r="BC96" i="30" s="1"/>
  <c r="AG96" i="30"/>
  <c r="AH96" i="30" s="1"/>
  <c r="AI96" i="30" s="1"/>
  <c r="W73" i="30"/>
  <c r="W96" i="30" s="1"/>
  <c r="Y73" i="30"/>
  <c r="Y96" i="30" s="1"/>
  <c r="AA73" i="30"/>
  <c r="AA96" i="30" s="1"/>
  <c r="AE73" i="30"/>
  <c r="AE96" i="30" s="1"/>
  <c r="AQ73" i="30"/>
  <c r="AQ96" i="30" s="1"/>
  <c r="AS73" i="30"/>
  <c r="AS96" i="30" s="1"/>
  <c r="AU73" i="30"/>
  <c r="AU96" i="30" s="1"/>
  <c r="AY73" i="30"/>
  <c r="AY96" i="30" s="1"/>
  <c r="BP77" i="30"/>
  <c r="BP54" i="30" s="1"/>
  <c r="BW80" i="30"/>
  <c r="BW57" i="30" s="1"/>
  <c r="BP80" i="30"/>
  <c r="BP57" i="30" s="1"/>
  <c r="BW85" i="30"/>
  <c r="BW62" i="30" s="1"/>
  <c r="BP85" i="30"/>
  <c r="BP62" i="30" s="1"/>
  <c r="BR89" i="30"/>
  <c r="BR90" i="30"/>
  <c r="BR67" i="30" s="1"/>
  <c r="BP81" i="30"/>
  <c r="BP58" i="30" s="1"/>
  <c r="BP82" i="30"/>
  <c r="BP59" i="30" s="1"/>
  <c r="BP83" i="30"/>
  <c r="BP60" i="30" s="1"/>
  <c r="BP84" i="30"/>
  <c r="BP61" i="30" s="1"/>
  <c r="BS89" i="30"/>
  <c r="BS66" i="30" s="1"/>
  <c r="BS90" i="30"/>
  <c r="BS67" i="30" s="1"/>
  <c r="BP86" i="30"/>
  <c r="BP63" i="30" s="1"/>
  <c r="BP87" i="30"/>
  <c r="BP64" i="30" s="1"/>
  <c r="BP88" i="30"/>
  <c r="BP65" i="30" s="1"/>
  <c r="BL89" i="30"/>
  <c r="BL66" i="30" s="1"/>
  <c r="BP89" i="30"/>
  <c r="BP66" i="30" s="1"/>
  <c r="BL90" i="30"/>
  <c r="BL67" i="30" s="1"/>
  <c r="BP90" i="30"/>
  <c r="BP67" i="30" s="1"/>
  <c r="BR91" i="30"/>
  <c r="BR68" i="30" s="1"/>
  <c r="BK91" i="30"/>
  <c r="BR92" i="30"/>
  <c r="BR69" i="30" s="1"/>
  <c r="BR93" i="30"/>
  <c r="BK89" i="30"/>
  <c r="BK90" i="30"/>
  <c r="BK67" i="30" s="1"/>
  <c r="BS91" i="30"/>
  <c r="BS68" i="30" s="1"/>
  <c r="BL91" i="30"/>
  <c r="BL68" i="30" s="1"/>
  <c r="BW91" i="30"/>
  <c r="BW68" i="30" s="1"/>
  <c r="BP91" i="30"/>
  <c r="BP68" i="30" s="1"/>
  <c r="BS92" i="30"/>
  <c r="BS69" i="30" s="1"/>
  <c r="BS93" i="30"/>
  <c r="BS70" i="30" s="1"/>
  <c r="BL92" i="30"/>
  <c r="BL69" i="30" s="1"/>
  <c r="BP92" i="30"/>
  <c r="BP69" i="30" s="1"/>
  <c r="BL93" i="30"/>
  <c r="BL70" i="30" s="1"/>
  <c r="BP93" i="30"/>
  <c r="BP70" i="30" s="1"/>
  <c r="BR94" i="30"/>
  <c r="BR71" i="30" s="1"/>
  <c r="BK94" i="30"/>
  <c r="BK71" i="30" s="1"/>
  <c r="BR95" i="30"/>
  <c r="BR72" i="30" s="1"/>
  <c r="BR96" i="30"/>
  <c r="BR73" i="30" s="1"/>
  <c r="BK92" i="30"/>
  <c r="BK93" i="30"/>
  <c r="BK70" i="30" s="1"/>
  <c r="BS94" i="30"/>
  <c r="BS71" i="30" s="1"/>
  <c r="BL94" i="30"/>
  <c r="BL71" i="30" s="1"/>
  <c r="BS95" i="30"/>
  <c r="BS72" i="30" s="1"/>
  <c r="BS96" i="30"/>
  <c r="BS73" i="30" s="1"/>
  <c r="BK95" i="30"/>
  <c r="BK72" i="30" s="1"/>
  <c r="BK96" i="30"/>
  <c r="BK73" i="30" s="1"/>
  <c r="BP94" i="30"/>
  <c r="BP71" i="30" s="1"/>
  <c r="BL95" i="30"/>
  <c r="BL72" i="30" s="1"/>
  <c r="BP95" i="30"/>
  <c r="BP72" i="30" s="1"/>
  <c r="BL96" i="30"/>
  <c r="BL73" i="30" s="1"/>
  <c r="BP96" i="30"/>
  <c r="BP73" i="30" s="1"/>
  <c r="M55" i="29"/>
  <c r="M57" i="29"/>
  <c r="M59" i="29"/>
  <c r="M61" i="29"/>
  <c r="M65" i="29"/>
  <c r="M54" i="29"/>
  <c r="M56" i="29"/>
  <c r="M58" i="29"/>
  <c r="M60" i="29"/>
  <c r="M62" i="29"/>
  <c r="M63" i="29"/>
  <c r="BV89" i="29"/>
  <c r="BV66" i="29" s="1"/>
  <c r="BT89" i="29"/>
  <c r="BT66" i="29" s="1"/>
  <c r="BO89" i="29"/>
  <c r="BO66" i="29" s="1"/>
  <c r="BM89" i="29"/>
  <c r="BM66" i="29" s="1"/>
  <c r="BA89" i="29"/>
  <c r="BB89" i="29" s="1"/>
  <c r="BC89" i="29" s="1"/>
  <c r="AG89" i="29"/>
  <c r="AH89" i="29" s="1"/>
  <c r="AI89" i="29" s="1"/>
  <c r="BU89" i="29"/>
  <c r="BU66" i="29" s="1"/>
  <c r="BN89" i="29"/>
  <c r="BN66" i="29" s="1"/>
  <c r="W66" i="29"/>
  <c r="W89" i="29" s="1"/>
  <c r="Y66" i="29"/>
  <c r="Y89" i="29" s="1"/>
  <c r="AA66" i="29"/>
  <c r="AA89" i="29" s="1"/>
  <c r="AE66" i="29"/>
  <c r="AE89" i="29" s="1"/>
  <c r="AQ66" i="29"/>
  <c r="AQ89" i="29" s="1"/>
  <c r="AS66" i="29"/>
  <c r="AS89" i="29" s="1"/>
  <c r="AU66" i="29"/>
  <c r="AU89" i="29" s="1"/>
  <c r="AY66" i="29"/>
  <c r="AY89" i="29" s="1"/>
  <c r="BV90" i="29"/>
  <c r="BV67" i="29" s="1"/>
  <c r="BT90" i="29"/>
  <c r="BT67" i="29" s="1"/>
  <c r="BR90" i="29"/>
  <c r="BR67" i="29" s="1"/>
  <c r="BO90" i="29"/>
  <c r="BO67" i="29" s="1"/>
  <c r="BM90" i="29"/>
  <c r="BM67" i="29" s="1"/>
  <c r="BK90" i="29"/>
  <c r="BK67" i="29" s="1"/>
  <c r="BA90" i="29"/>
  <c r="BB90" i="29" s="1"/>
  <c r="AG90" i="29"/>
  <c r="AH90" i="29" s="1"/>
  <c r="BU90" i="29"/>
  <c r="BU67" i="29" s="1"/>
  <c r="BN90" i="29"/>
  <c r="BN67" i="29" s="1"/>
  <c r="W67" i="29"/>
  <c r="W90" i="29" s="1"/>
  <c r="Y67" i="29"/>
  <c r="Y90" i="29" s="1"/>
  <c r="AA67" i="29"/>
  <c r="AA90" i="29" s="1"/>
  <c r="AE67" i="29"/>
  <c r="AE90" i="29" s="1"/>
  <c r="AQ67" i="29"/>
  <c r="AQ90" i="29" s="1"/>
  <c r="AS67" i="29"/>
  <c r="AS90" i="29" s="1"/>
  <c r="AU67" i="29"/>
  <c r="AU90" i="29" s="1"/>
  <c r="AY67" i="29"/>
  <c r="AY90" i="29" s="1"/>
  <c r="BV91" i="29"/>
  <c r="BV68" i="29" s="1"/>
  <c r="BT91" i="29"/>
  <c r="BT68" i="29" s="1"/>
  <c r="BO91" i="29"/>
  <c r="BO68" i="29" s="1"/>
  <c r="BM91" i="29"/>
  <c r="BM68" i="29" s="1"/>
  <c r="BA91" i="29"/>
  <c r="BB91" i="29" s="1"/>
  <c r="AG91" i="29"/>
  <c r="AH91" i="29" s="1"/>
  <c r="BN91" i="29"/>
  <c r="BN68" i="29" s="1"/>
  <c r="BU91" i="29"/>
  <c r="BU68" i="29" s="1"/>
  <c r="W68" i="29"/>
  <c r="W91" i="29" s="1"/>
  <c r="Y68" i="29"/>
  <c r="Y91" i="29" s="1"/>
  <c r="AA68" i="29"/>
  <c r="AA91" i="29" s="1"/>
  <c r="AE68" i="29"/>
  <c r="AE91" i="29" s="1"/>
  <c r="AQ68" i="29"/>
  <c r="AQ91" i="29" s="1"/>
  <c r="AS68" i="29"/>
  <c r="AS91" i="29" s="1"/>
  <c r="AU68" i="29"/>
  <c r="AU91" i="29" s="1"/>
  <c r="AY68" i="29"/>
  <c r="AY91" i="29" s="1"/>
  <c r="BV92" i="29"/>
  <c r="BV69" i="29" s="1"/>
  <c r="BT92" i="29"/>
  <c r="BT69" i="29" s="1"/>
  <c r="BO92" i="29"/>
  <c r="BO69" i="29" s="1"/>
  <c r="BM92" i="29"/>
  <c r="BM69" i="29" s="1"/>
  <c r="BA92" i="29"/>
  <c r="BB92" i="29" s="1"/>
  <c r="BC92" i="29" s="1"/>
  <c r="AG92" i="29"/>
  <c r="AH92" i="29" s="1"/>
  <c r="AI92" i="29" s="1"/>
  <c r="BU92" i="29"/>
  <c r="BU69" i="29" s="1"/>
  <c r="BN92" i="29"/>
  <c r="BN69" i="29" s="1"/>
  <c r="W69" i="29"/>
  <c r="W92" i="29" s="1"/>
  <c r="Y69" i="29"/>
  <c r="Y92" i="29" s="1"/>
  <c r="AA69" i="29"/>
  <c r="AA92" i="29" s="1"/>
  <c r="AE69" i="29"/>
  <c r="AE92" i="29" s="1"/>
  <c r="AQ69" i="29"/>
  <c r="AQ92" i="29" s="1"/>
  <c r="AS69" i="29"/>
  <c r="AS92" i="29" s="1"/>
  <c r="AU69" i="29"/>
  <c r="AU92" i="29" s="1"/>
  <c r="AY69" i="29"/>
  <c r="AY92" i="29" s="1"/>
  <c r="BV93" i="29"/>
  <c r="BV70" i="29" s="1"/>
  <c r="BT93" i="29"/>
  <c r="BT70" i="29" s="1"/>
  <c r="BO93" i="29"/>
  <c r="BO70" i="29" s="1"/>
  <c r="BM93" i="29"/>
  <c r="BM70" i="29" s="1"/>
  <c r="BA93" i="29"/>
  <c r="BB93" i="29" s="1"/>
  <c r="AG93" i="29"/>
  <c r="AH93" i="29" s="1"/>
  <c r="BU93" i="29"/>
  <c r="BU70" i="29" s="1"/>
  <c r="BN93" i="29"/>
  <c r="BN70" i="29" s="1"/>
  <c r="W70" i="29"/>
  <c r="W93" i="29" s="1"/>
  <c r="Y70" i="29"/>
  <c r="Y93" i="29" s="1"/>
  <c r="AA70" i="29"/>
  <c r="AA93" i="29" s="1"/>
  <c r="AE70" i="29"/>
  <c r="AE93" i="29" s="1"/>
  <c r="AQ70" i="29"/>
  <c r="AQ93" i="29" s="1"/>
  <c r="AS70" i="29"/>
  <c r="AS93" i="29" s="1"/>
  <c r="AU70" i="29"/>
  <c r="AU93" i="29" s="1"/>
  <c r="AY70" i="29"/>
  <c r="AY93" i="29" s="1"/>
  <c r="BU94" i="29"/>
  <c r="BU71" i="29" s="1"/>
  <c r="BN94" i="29"/>
  <c r="BN71" i="29" s="1"/>
  <c r="BV94" i="29"/>
  <c r="BV71" i="29" s="1"/>
  <c r="BT94" i="29"/>
  <c r="BT71" i="29" s="1"/>
  <c r="BO94" i="29"/>
  <c r="BO71" i="29" s="1"/>
  <c r="BM94" i="29"/>
  <c r="BM71" i="29" s="1"/>
  <c r="BA94" i="29"/>
  <c r="BB94" i="29" s="1"/>
  <c r="AG94" i="29"/>
  <c r="AH94" i="29" s="1"/>
  <c r="W71" i="29"/>
  <c r="W94" i="29" s="1"/>
  <c r="Y71" i="29"/>
  <c r="Y94" i="29" s="1"/>
  <c r="AA71" i="29"/>
  <c r="AA94" i="29" s="1"/>
  <c r="AE71" i="29"/>
  <c r="AE94" i="29" s="1"/>
  <c r="AQ71" i="29"/>
  <c r="AQ94" i="29" s="1"/>
  <c r="AS71" i="29"/>
  <c r="AS94" i="29" s="1"/>
  <c r="AU71" i="29"/>
  <c r="AU94" i="29" s="1"/>
  <c r="AY71" i="29"/>
  <c r="AY94" i="29" s="1"/>
  <c r="BU95" i="29"/>
  <c r="BU72" i="29" s="1"/>
  <c r="BN95" i="29"/>
  <c r="BN72" i="29" s="1"/>
  <c r="BV95" i="29"/>
  <c r="BV72" i="29" s="1"/>
  <c r="BT95" i="29"/>
  <c r="BT72" i="29" s="1"/>
  <c r="BO95" i="29"/>
  <c r="BO72" i="29" s="1"/>
  <c r="BM95" i="29"/>
  <c r="BM72" i="29" s="1"/>
  <c r="BA95" i="29"/>
  <c r="BB95" i="29" s="1"/>
  <c r="AG95" i="29"/>
  <c r="AH95" i="29" s="1"/>
  <c r="W72" i="29"/>
  <c r="W95" i="29" s="1"/>
  <c r="Y72" i="29"/>
  <c r="Y95" i="29" s="1"/>
  <c r="AA72" i="29"/>
  <c r="AA95" i="29" s="1"/>
  <c r="AE72" i="29"/>
  <c r="AE95" i="29" s="1"/>
  <c r="AQ72" i="29"/>
  <c r="AQ95" i="29" s="1"/>
  <c r="AS72" i="29"/>
  <c r="AS95" i="29" s="1"/>
  <c r="AU72" i="29"/>
  <c r="AU95" i="29" s="1"/>
  <c r="AY72" i="29"/>
  <c r="AY95" i="29" s="1"/>
  <c r="BU96" i="29"/>
  <c r="BU73" i="29" s="1"/>
  <c r="BN96" i="29"/>
  <c r="BN73" i="29" s="1"/>
  <c r="BV96" i="29"/>
  <c r="BV73" i="29" s="1"/>
  <c r="BT96" i="29"/>
  <c r="BT73" i="29" s="1"/>
  <c r="BO96" i="29"/>
  <c r="BO73" i="29" s="1"/>
  <c r="BM96" i="29"/>
  <c r="BM73" i="29" s="1"/>
  <c r="BA96" i="29"/>
  <c r="BB96" i="29" s="1"/>
  <c r="BC96" i="29" s="1"/>
  <c r="AG96" i="29"/>
  <c r="AH96" i="29" s="1"/>
  <c r="AI96" i="29" s="1"/>
  <c r="W73" i="29"/>
  <c r="W96" i="29" s="1"/>
  <c r="Y73" i="29"/>
  <c r="Y96" i="29" s="1"/>
  <c r="AA73" i="29"/>
  <c r="AA96" i="29" s="1"/>
  <c r="AE73" i="29"/>
  <c r="AE96" i="29" s="1"/>
  <c r="AQ73" i="29"/>
  <c r="AQ96" i="29" s="1"/>
  <c r="AS73" i="29"/>
  <c r="AS96" i="29" s="1"/>
  <c r="AU73" i="29"/>
  <c r="AU96" i="29" s="1"/>
  <c r="AY73" i="29"/>
  <c r="AY96" i="29" s="1"/>
  <c r="BP78" i="29"/>
  <c r="BP55" i="29" s="1"/>
  <c r="BP79" i="29"/>
  <c r="BP56" i="29" s="1"/>
  <c r="M64" i="29"/>
  <c r="X66" i="29"/>
  <c r="X89" i="29" s="1"/>
  <c r="Z66" i="29"/>
  <c r="Z89" i="29" s="1"/>
  <c r="AB66" i="29"/>
  <c r="AB89" i="29" s="1"/>
  <c r="AD66" i="29"/>
  <c r="AF66" i="29"/>
  <c r="AF89" i="29" s="1"/>
  <c r="AR66" i="29"/>
  <c r="AR89" i="29" s="1"/>
  <c r="AT66" i="29"/>
  <c r="AT89" i="29" s="1"/>
  <c r="AV66" i="29"/>
  <c r="AV89" i="29" s="1"/>
  <c r="AX66" i="29"/>
  <c r="AZ66" i="29"/>
  <c r="AZ89" i="29" s="1"/>
  <c r="X67" i="29"/>
  <c r="X90" i="29" s="1"/>
  <c r="Z67" i="29"/>
  <c r="Z90" i="29" s="1"/>
  <c r="AB67" i="29"/>
  <c r="AB90" i="29" s="1"/>
  <c r="AD67" i="29"/>
  <c r="AF67" i="29"/>
  <c r="AF90" i="29" s="1"/>
  <c r="AR67" i="29"/>
  <c r="AR90" i="29" s="1"/>
  <c r="AT67" i="29"/>
  <c r="AT90" i="29" s="1"/>
  <c r="AV67" i="29"/>
  <c r="AV90" i="29" s="1"/>
  <c r="AX67" i="29"/>
  <c r="AZ67" i="29"/>
  <c r="AZ90" i="29" s="1"/>
  <c r="X68" i="29"/>
  <c r="X91" i="29" s="1"/>
  <c r="Z68" i="29"/>
  <c r="Z91" i="29" s="1"/>
  <c r="AB68" i="29"/>
  <c r="AB91" i="29" s="1"/>
  <c r="AD68" i="29"/>
  <c r="AF68" i="29"/>
  <c r="AF91" i="29" s="1"/>
  <c r="AR68" i="29"/>
  <c r="AR91" i="29" s="1"/>
  <c r="AT68" i="29"/>
  <c r="AT91" i="29" s="1"/>
  <c r="AV68" i="29"/>
  <c r="AV91" i="29" s="1"/>
  <c r="AX68" i="29"/>
  <c r="AZ68" i="29"/>
  <c r="AZ91" i="29" s="1"/>
  <c r="X69" i="29"/>
  <c r="X92" i="29" s="1"/>
  <c r="Z69" i="29"/>
  <c r="Z92" i="29" s="1"/>
  <c r="AB69" i="29"/>
  <c r="AB92" i="29" s="1"/>
  <c r="AD69" i="29"/>
  <c r="AF69" i="29"/>
  <c r="AF92" i="29" s="1"/>
  <c r="AR69" i="29"/>
  <c r="AR92" i="29" s="1"/>
  <c r="AT69" i="29"/>
  <c r="AT92" i="29" s="1"/>
  <c r="AV69" i="29"/>
  <c r="AV92" i="29" s="1"/>
  <c r="AX69" i="29"/>
  <c r="AZ69" i="29"/>
  <c r="AZ92" i="29" s="1"/>
  <c r="X70" i="29"/>
  <c r="X93" i="29" s="1"/>
  <c r="Z70" i="29"/>
  <c r="Z93" i="29" s="1"/>
  <c r="AB70" i="29"/>
  <c r="AB93" i="29" s="1"/>
  <c r="AD70" i="29"/>
  <c r="AF70" i="29"/>
  <c r="AF93" i="29" s="1"/>
  <c r="AR70" i="29"/>
  <c r="AR93" i="29" s="1"/>
  <c r="AT70" i="29"/>
  <c r="AT93" i="29" s="1"/>
  <c r="AV70" i="29"/>
  <c r="AV93" i="29" s="1"/>
  <c r="AX70" i="29"/>
  <c r="AZ70" i="29"/>
  <c r="AZ93" i="29" s="1"/>
  <c r="X71" i="29"/>
  <c r="X94" i="29" s="1"/>
  <c r="Z71" i="29"/>
  <c r="Z94" i="29" s="1"/>
  <c r="AB71" i="29"/>
  <c r="AB94" i="29" s="1"/>
  <c r="AD71" i="29"/>
  <c r="AF71" i="29"/>
  <c r="AF94" i="29" s="1"/>
  <c r="AR71" i="29"/>
  <c r="AR94" i="29" s="1"/>
  <c r="AT71" i="29"/>
  <c r="AT94" i="29" s="1"/>
  <c r="AV71" i="29"/>
  <c r="AV94" i="29" s="1"/>
  <c r="AX71" i="29"/>
  <c r="AZ71" i="29"/>
  <c r="AZ94" i="29" s="1"/>
  <c r="X72" i="29"/>
  <c r="X95" i="29" s="1"/>
  <c r="Z72" i="29"/>
  <c r="Z95" i="29" s="1"/>
  <c r="AB72" i="29"/>
  <c r="AB95" i="29" s="1"/>
  <c r="AD72" i="29"/>
  <c r="AF72" i="29"/>
  <c r="AF95" i="29" s="1"/>
  <c r="AR72" i="29"/>
  <c r="AR95" i="29" s="1"/>
  <c r="AT72" i="29"/>
  <c r="AT95" i="29" s="1"/>
  <c r="AV72" i="29"/>
  <c r="AV95" i="29" s="1"/>
  <c r="AX72" i="29"/>
  <c r="AZ72" i="29"/>
  <c r="AZ95" i="29" s="1"/>
  <c r="X73" i="29"/>
  <c r="X96" i="29" s="1"/>
  <c r="Z73" i="29"/>
  <c r="Z96" i="29" s="1"/>
  <c r="AB73" i="29"/>
  <c r="AB96" i="29" s="1"/>
  <c r="AD73" i="29"/>
  <c r="AF73" i="29"/>
  <c r="AF96" i="29" s="1"/>
  <c r="AR73" i="29"/>
  <c r="AR96" i="29" s="1"/>
  <c r="AT73" i="29"/>
  <c r="AT96" i="29" s="1"/>
  <c r="AV73" i="29"/>
  <c r="AV96" i="29" s="1"/>
  <c r="AX73" i="29"/>
  <c r="AZ73" i="29"/>
  <c r="AZ96" i="29" s="1"/>
  <c r="BP77" i="29"/>
  <c r="BP54" i="29" s="1"/>
  <c r="BW80" i="29"/>
  <c r="BW57" i="29" s="1"/>
  <c r="BP80" i="29"/>
  <c r="BP57" i="29" s="1"/>
  <c r="BR89" i="29"/>
  <c r="BR66" i="29" s="1"/>
  <c r="BP81" i="29"/>
  <c r="BP58" i="29" s="1"/>
  <c r="BP82" i="29"/>
  <c r="BP59" i="29" s="1"/>
  <c r="BP83" i="29"/>
  <c r="BP60" i="29" s="1"/>
  <c r="BP84" i="29"/>
  <c r="BP61" i="29" s="1"/>
  <c r="BP85" i="29"/>
  <c r="BP62" i="29" s="1"/>
  <c r="BS89" i="29"/>
  <c r="BS66" i="29" s="1"/>
  <c r="BS90" i="29"/>
  <c r="BS67" i="29" s="1"/>
  <c r="BS91" i="29"/>
  <c r="BS68" i="29" s="1"/>
  <c r="BP86" i="29"/>
  <c r="BP63" i="29" s="1"/>
  <c r="BP87" i="29"/>
  <c r="BP64" i="29" s="1"/>
  <c r="BP88" i="29"/>
  <c r="BP65" i="29" s="1"/>
  <c r="BL89" i="29"/>
  <c r="BL66" i="29" s="1"/>
  <c r="BP89" i="29"/>
  <c r="BP66" i="29" s="1"/>
  <c r="BL90" i="29"/>
  <c r="BL67" i="29" s="1"/>
  <c r="BP90" i="29"/>
  <c r="BP67" i="29" s="1"/>
  <c r="BR91" i="29"/>
  <c r="BR68" i="29" s="1"/>
  <c r="BK91" i="29"/>
  <c r="BK68" i="29" s="1"/>
  <c r="BL91" i="29"/>
  <c r="BL68" i="29" s="1"/>
  <c r="BP91" i="29"/>
  <c r="BP68" i="29" s="1"/>
  <c r="BR93" i="29"/>
  <c r="BR70" i="29" s="1"/>
  <c r="BS93" i="29"/>
  <c r="BS70" i="29" s="1"/>
  <c r="BK89" i="29"/>
  <c r="BR92" i="29"/>
  <c r="BR69" i="29" s="1"/>
  <c r="BK92" i="29"/>
  <c r="BK69" i="29" s="1"/>
  <c r="BS92" i="29"/>
  <c r="BS69" i="29" s="1"/>
  <c r="BL92" i="29"/>
  <c r="BL69" i="29" s="1"/>
  <c r="BL93" i="29"/>
  <c r="BL70" i="29" s="1"/>
  <c r="BR94" i="29"/>
  <c r="BK94" i="29"/>
  <c r="BK71" i="29" s="1"/>
  <c r="BR95" i="29"/>
  <c r="BR96" i="29"/>
  <c r="BR73" i="29" s="1"/>
  <c r="BK93" i="29"/>
  <c r="BS94" i="29"/>
  <c r="BS71" i="29" s="1"/>
  <c r="BL94" i="29"/>
  <c r="BL71" i="29" s="1"/>
  <c r="BS95" i="29"/>
  <c r="BS72" i="29" s="1"/>
  <c r="BS96" i="29"/>
  <c r="BS73" i="29" s="1"/>
  <c r="BK95" i="29"/>
  <c r="BK72" i="29" s="1"/>
  <c r="BK96" i="29"/>
  <c r="BK73" i="29" s="1"/>
  <c r="BP94" i="29"/>
  <c r="BP71" i="29" s="1"/>
  <c r="BL95" i="29"/>
  <c r="BL72" i="29" s="1"/>
  <c r="BP95" i="29"/>
  <c r="BP72" i="29" s="1"/>
  <c r="BL96" i="29"/>
  <c r="BL73" i="29" s="1"/>
  <c r="BP96" i="29"/>
  <c r="BP73" i="29" s="1"/>
  <c r="M55" i="28"/>
  <c r="M57" i="28"/>
  <c r="M59" i="28"/>
  <c r="M61" i="28"/>
  <c r="M63" i="28"/>
  <c r="M54" i="28"/>
  <c r="M56" i="28"/>
  <c r="M58" i="28"/>
  <c r="M60" i="28"/>
  <c r="M65" i="28"/>
  <c r="BU89" i="28"/>
  <c r="BU66" i="28" s="1"/>
  <c r="BN89" i="28"/>
  <c r="BN66" i="28" s="1"/>
  <c r="BV89" i="28"/>
  <c r="BV66" i="28" s="1"/>
  <c r="BT89" i="28"/>
  <c r="BT66" i="28" s="1"/>
  <c r="BO89" i="28"/>
  <c r="BO66" i="28" s="1"/>
  <c r="BM89" i="28"/>
  <c r="BM66" i="28" s="1"/>
  <c r="BA89" i="28"/>
  <c r="BB89" i="28" s="1"/>
  <c r="BC89" i="28" s="1"/>
  <c r="AG89" i="28"/>
  <c r="AH89" i="28" s="1"/>
  <c r="AI89" i="28" s="1"/>
  <c r="W66" i="28"/>
  <c r="W89" i="28" s="1"/>
  <c r="Y66" i="28"/>
  <c r="Y89" i="28" s="1"/>
  <c r="AA66" i="28"/>
  <c r="AA89" i="28" s="1"/>
  <c r="AE66" i="28"/>
  <c r="AE89" i="28" s="1"/>
  <c r="AQ66" i="28"/>
  <c r="AQ89" i="28" s="1"/>
  <c r="AS66" i="28"/>
  <c r="AS89" i="28" s="1"/>
  <c r="AU66" i="28"/>
  <c r="AU89" i="28" s="1"/>
  <c r="AY66" i="28"/>
  <c r="AY89" i="28" s="1"/>
  <c r="BU90" i="28"/>
  <c r="BU67" i="28" s="1"/>
  <c r="BN90" i="28"/>
  <c r="BN67" i="28" s="1"/>
  <c r="BV90" i="28"/>
  <c r="BV67" i="28" s="1"/>
  <c r="BT90" i="28"/>
  <c r="BT67" i="28" s="1"/>
  <c r="BO90" i="28"/>
  <c r="BO67" i="28" s="1"/>
  <c r="BM90" i="28"/>
  <c r="BM67" i="28" s="1"/>
  <c r="BA90" i="28"/>
  <c r="BB90" i="28" s="1"/>
  <c r="AG90" i="28"/>
  <c r="AH90" i="28" s="1"/>
  <c r="W67" i="28"/>
  <c r="W90" i="28" s="1"/>
  <c r="Y67" i="28"/>
  <c r="Y90" i="28" s="1"/>
  <c r="AA67" i="28"/>
  <c r="AA90" i="28" s="1"/>
  <c r="AE67" i="28"/>
  <c r="AE90" i="28" s="1"/>
  <c r="AQ67" i="28"/>
  <c r="AQ90" i="28" s="1"/>
  <c r="AS67" i="28"/>
  <c r="AS90" i="28" s="1"/>
  <c r="AU67" i="28"/>
  <c r="AU90" i="28" s="1"/>
  <c r="AY67" i="28"/>
  <c r="AY90" i="28" s="1"/>
  <c r="BV91" i="28"/>
  <c r="BV68" i="28" s="1"/>
  <c r="BT91" i="28"/>
  <c r="BT68" i="28" s="1"/>
  <c r="BO91" i="28"/>
  <c r="BO68" i="28" s="1"/>
  <c r="BM91" i="28"/>
  <c r="BM68" i="28" s="1"/>
  <c r="BA91" i="28"/>
  <c r="BB91" i="28" s="1"/>
  <c r="AG91" i="28"/>
  <c r="AH91" i="28" s="1"/>
  <c r="BU91" i="28"/>
  <c r="BU68" i="28" s="1"/>
  <c r="BN91" i="28"/>
  <c r="BN68" i="28" s="1"/>
  <c r="W68" i="28"/>
  <c r="W91" i="28" s="1"/>
  <c r="Y68" i="28"/>
  <c r="Y91" i="28" s="1"/>
  <c r="AA68" i="28"/>
  <c r="AA91" i="28" s="1"/>
  <c r="AE68" i="28"/>
  <c r="AE91" i="28" s="1"/>
  <c r="AQ68" i="28"/>
  <c r="AQ91" i="28" s="1"/>
  <c r="AS68" i="28"/>
  <c r="AS91" i="28" s="1"/>
  <c r="AU68" i="28"/>
  <c r="AU91" i="28" s="1"/>
  <c r="AY68" i="28"/>
  <c r="AY91" i="28" s="1"/>
  <c r="BV92" i="28"/>
  <c r="BV69" i="28" s="1"/>
  <c r="BT92" i="28"/>
  <c r="BT69" i="28" s="1"/>
  <c r="BO92" i="28"/>
  <c r="BO69" i="28" s="1"/>
  <c r="BM92" i="28"/>
  <c r="BM69" i="28" s="1"/>
  <c r="BA92" i="28"/>
  <c r="BB92" i="28" s="1"/>
  <c r="BC92" i="28" s="1"/>
  <c r="AG92" i="28"/>
  <c r="AH92" i="28" s="1"/>
  <c r="AI92" i="28" s="1"/>
  <c r="BU92" i="28"/>
  <c r="BU69" i="28" s="1"/>
  <c r="BN92" i="28"/>
  <c r="BN69" i="28" s="1"/>
  <c r="W69" i="28"/>
  <c r="W92" i="28" s="1"/>
  <c r="Y69" i="28"/>
  <c r="Y92" i="28" s="1"/>
  <c r="AA69" i="28"/>
  <c r="AA92" i="28" s="1"/>
  <c r="AE69" i="28"/>
  <c r="AE92" i="28" s="1"/>
  <c r="AQ69" i="28"/>
  <c r="AQ92" i="28" s="1"/>
  <c r="AS69" i="28"/>
  <c r="AS92" i="28" s="1"/>
  <c r="AU69" i="28"/>
  <c r="AU92" i="28" s="1"/>
  <c r="AY69" i="28"/>
  <c r="AY92" i="28" s="1"/>
  <c r="BV93" i="28"/>
  <c r="BV70" i="28" s="1"/>
  <c r="BT93" i="28"/>
  <c r="BT70" i="28" s="1"/>
  <c r="BO93" i="28"/>
  <c r="BO70" i="28" s="1"/>
  <c r="BM93" i="28"/>
  <c r="BM70" i="28" s="1"/>
  <c r="BA93" i="28"/>
  <c r="BB93" i="28" s="1"/>
  <c r="AG93" i="28"/>
  <c r="AH93" i="28" s="1"/>
  <c r="BU93" i="28"/>
  <c r="BU70" i="28" s="1"/>
  <c r="BN93" i="28"/>
  <c r="BN70" i="28" s="1"/>
  <c r="W70" i="28"/>
  <c r="W93" i="28" s="1"/>
  <c r="Y70" i="28"/>
  <c r="Y93" i="28" s="1"/>
  <c r="AA70" i="28"/>
  <c r="AA93" i="28" s="1"/>
  <c r="AE70" i="28"/>
  <c r="AE93" i="28" s="1"/>
  <c r="AQ70" i="28"/>
  <c r="AQ93" i="28" s="1"/>
  <c r="AS70" i="28"/>
  <c r="AS93" i="28" s="1"/>
  <c r="AU70" i="28"/>
  <c r="AU93" i="28" s="1"/>
  <c r="AY70" i="28"/>
  <c r="AY93" i="28" s="1"/>
  <c r="BU94" i="28"/>
  <c r="BU71" i="28" s="1"/>
  <c r="BN94" i="28"/>
  <c r="BN71" i="28" s="1"/>
  <c r="BV94" i="28"/>
  <c r="BV71" i="28" s="1"/>
  <c r="BT94" i="28"/>
  <c r="BT71" i="28" s="1"/>
  <c r="BO94" i="28"/>
  <c r="BO71" i="28" s="1"/>
  <c r="BM94" i="28"/>
  <c r="BM71" i="28" s="1"/>
  <c r="BA94" i="28"/>
  <c r="BB94" i="28" s="1"/>
  <c r="BC94" i="28" s="1"/>
  <c r="AG94" i="28"/>
  <c r="AH94" i="28" s="1"/>
  <c r="AI94" i="28" s="1"/>
  <c r="W71" i="28"/>
  <c r="W94" i="28" s="1"/>
  <c r="Y71" i="28"/>
  <c r="Y94" i="28" s="1"/>
  <c r="AA71" i="28"/>
  <c r="AA94" i="28" s="1"/>
  <c r="AE71" i="28"/>
  <c r="AE94" i="28" s="1"/>
  <c r="AQ71" i="28"/>
  <c r="AQ94" i="28" s="1"/>
  <c r="AS71" i="28"/>
  <c r="AS94" i="28" s="1"/>
  <c r="AU71" i="28"/>
  <c r="AU94" i="28" s="1"/>
  <c r="AY71" i="28"/>
  <c r="AY94" i="28" s="1"/>
  <c r="BU95" i="28"/>
  <c r="BU72" i="28" s="1"/>
  <c r="BN95" i="28"/>
  <c r="BN72" i="28" s="1"/>
  <c r="BV95" i="28"/>
  <c r="BV72" i="28" s="1"/>
  <c r="BT95" i="28"/>
  <c r="BT72" i="28" s="1"/>
  <c r="BO95" i="28"/>
  <c r="BO72" i="28" s="1"/>
  <c r="BM95" i="28"/>
  <c r="BM72" i="28" s="1"/>
  <c r="BA95" i="28"/>
  <c r="BB95" i="28" s="1"/>
  <c r="BC95" i="28" s="1"/>
  <c r="AG95" i="28"/>
  <c r="AH95" i="28" s="1"/>
  <c r="AI95" i="28" s="1"/>
  <c r="W72" i="28"/>
  <c r="W95" i="28" s="1"/>
  <c r="Y72" i="28"/>
  <c r="Y95" i="28" s="1"/>
  <c r="AA72" i="28"/>
  <c r="AA95" i="28" s="1"/>
  <c r="AE72" i="28"/>
  <c r="AE95" i="28" s="1"/>
  <c r="AQ72" i="28"/>
  <c r="AQ95" i="28" s="1"/>
  <c r="AS72" i="28"/>
  <c r="AS95" i="28" s="1"/>
  <c r="AU72" i="28"/>
  <c r="AU95" i="28" s="1"/>
  <c r="AY72" i="28"/>
  <c r="AY95" i="28" s="1"/>
  <c r="BU96" i="28"/>
  <c r="BU73" i="28" s="1"/>
  <c r="BN96" i="28"/>
  <c r="BN73" i="28" s="1"/>
  <c r="BV96" i="28"/>
  <c r="BV73" i="28" s="1"/>
  <c r="BT96" i="28"/>
  <c r="BT73" i="28" s="1"/>
  <c r="BO96" i="28"/>
  <c r="BO73" i="28" s="1"/>
  <c r="BM96" i="28"/>
  <c r="BM73" i="28" s="1"/>
  <c r="BA96" i="28"/>
  <c r="BB96" i="28" s="1"/>
  <c r="BC96" i="28" s="1"/>
  <c r="AG96" i="28"/>
  <c r="AH96" i="28" s="1"/>
  <c r="AI96" i="28" s="1"/>
  <c r="W73" i="28"/>
  <c r="W96" i="28" s="1"/>
  <c r="Y73" i="28"/>
  <c r="Y96" i="28" s="1"/>
  <c r="AA73" i="28"/>
  <c r="AA96" i="28" s="1"/>
  <c r="AE73" i="28"/>
  <c r="AE96" i="28" s="1"/>
  <c r="AQ73" i="28"/>
  <c r="AQ96" i="28" s="1"/>
  <c r="AS73" i="28"/>
  <c r="AS96" i="28" s="1"/>
  <c r="AU73" i="28"/>
  <c r="AU96" i="28" s="1"/>
  <c r="AY73" i="28"/>
  <c r="AY96" i="28" s="1"/>
  <c r="BP78" i="28"/>
  <c r="BP55" i="28" s="1"/>
  <c r="M62" i="28"/>
  <c r="M64" i="28"/>
  <c r="X66" i="28"/>
  <c r="X89" i="28" s="1"/>
  <c r="Z66" i="28"/>
  <c r="Z89" i="28" s="1"/>
  <c r="AB66" i="28"/>
  <c r="AB89" i="28" s="1"/>
  <c r="AD66" i="28"/>
  <c r="AF66" i="28"/>
  <c r="AF89" i="28" s="1"/>
  <c r="AR66" i="28"/>
  <c r="AR89" i="28" s="1"/>
  <c r="AT66" i="28"/>
  <c r="AT89" i="28" s="1"/>
  <c r="AV66" i="28"/>
  <c r="AV89" i="28" s="1"/>
  <c r="AX66" i="28"/>
  <c r="AZ66" i="28"/>
  <c r="AZ89" i="28" s="1"/>
  <c r="X67" i="28"/>
  <c r="X90" i="28" s="1"/>
  <c r="Z67" i="28"/>
  <c r="Z90" i="28" s="1"/>
  <c r="AB67" i="28"/>
  <c r="AB90" i="28" s="1"/>
  <c r="AD67" i="28"/>
  <c r="AF67" i="28"/>
  <c r="AF90" i="28" s="1"/>
  <c r="AR67" i="28"/>
  <c r="AR90" i="28" s="1"/>
  <c r="AT67" i="28"/>
  <c r="AT90" i="28" s="1"/>
  <c r="AV67" i="28"/>
  <c r="AV90" i="28" s="1"/>
  <c r="AX67" i="28"/>
  <c r="AZ67" i="28"/>
  <c r="AZ90" i="28" s="1"/>
  <c r="X68" i="28"/>
  <c r="X91" i="28" s="1"/>
  <c r="Z68" i="28"/>
  <c r="Z91" i="28" s="1"/>
  <c r="AB68" i="28"/>
  <c r="AB91" i="28" s="1"/>
  <c r="AD68" i="28"/>
  <c r="AF68" i="28"/>
  <c r="AF91" i="28" s="1"/>
  <c r="AR68" i="28"/>
  <c r="AR91" i="28" s="1"/>
  <c r="AT68" i="28"/>
  <c r="AT91" i="28" s="1"/>
  <c r="AV68" i="28"/>
  <c r="AV91" i="28" s="1"/>
  <c r="AX68" i="28"/>
  <c r="AZ68" i="28"/>
  <c r="AZ91" i="28" s="1"/>
  <c r="X69" i="28"/>
  <c r="X92" i="28" s="1"/>
  <c r="Z69" i="28"/>
  <c r="Z92" i="28" s="1"/>
  <c r="AB69" i="28"/>
  <c r="AB92" i="28" s="1"/>
  <c r="AD69" i="28"/>
  <c r="AF69" i="28"/>
  <c r="AF92" i="28" s="1"/>
  <c r="AR69" i="28"/>
  <c r="AR92" i="28" s="1"/>
  <c r="AT69" i="28"/>
  <c r="AT92" i="28" s="1"/>
  <c r="AV69" i="28"/>
  <c r="AV92" i="28" s="1"/>
  <c r="AX69" i="28"/>
  <c r="AZ69" i="28"/>
  <c r="AZ92" i="28" s="1"/>
  <c r="X70" i="28"/>
  <c r="X93" i="28" s="1"/>
  <c r="Z70" i="28"/>
  <c r="Z93" i="28" s="1"/>
  <c r="AB70" i="28"/>
  <c r="AB93" i="28" s="1"/>
  <c r="AD70" i="28"/>
  <c r="AF70" i="28"/>
  <c r="AF93" i="28" s="1"/>
  <c r="AR70" i="28"/>
  <c r="AR93" i="28" s="1"/>
  <c r="AT70" i="28"/>
  <c r="AT93" i="28" s="1"/>
  <c r="AV70" i="28"/>
  <c r="AV93" i="28" s="1"/>
  <c r="AX70" i="28"/>
  <c r="AZ70" i="28"/>
  <c r="AZ93" i="28" s="1"/>
  <c r="X71" i="28"/>
  <c r="X94" i="28" s="1"/>
  <c r="Z71" i="28"/>
  <c r="Z94" i="28" s="1"/>
  <c r="AB71" i="28"/>
  <c r="AB94" i="28" s="1"/>
  <c r="AD71" i="28"/>
  <c r="AF71" i="28"/>
  <c r="AF94" i="28" s="1"/>
  <c r="AR71" i="28"/>
  <c r="AR94" i="28" s="1"/>
  <c r="AT71" i="28"/>
  <c r="AT94" i="28" s="1"/>
  <c r="AV71" i="28"/>
  <c r="AV94" i="28" s="1"/>
  <c r="AX71" i="28"/>
  <c r="AZ71" i="28"/>
  <c r="AZ94" i="28" s="1"/>
  <c r="X72" i="28"/>
  <c r="X95" i="28" s="1"/>
  <c r="Z72" i="28"/>
  <c r="Z95" i="28" s="1"/>
  <c r="AB72" i="28"/>
  <c r="AB95" i="28" s="1"/>
  <c r="AD72" i="28"/>
  <c r="AF72" i="28"/>
  <c r="AF95" i="28" s="1"/>
  <c r="AR72" i="28"/>
  <c r="AR95" i="28" s="1"/>
  <c r="AT72" i="28"/>
  <c r="AT95" i="28" s="1"/>
  <c r="AV72" i="28"/>
  <c r="AV95" i="28" s="1"/>
  <c r="AX72" i="28"/>
  <c r="AZ72" i="28"/>
  <c r="AZ95" i="28" s="1"/>
  <c r="X73" i="28"/>
  <c r="X96" i="28" s="1"/>
  <c r="Z73" i="28"/>
  <c r="Z96" i="28" s="1"/>
  <c r="AB73" i="28"/>
  <c r="AB96" i="28" s="1"/>
  <c r="AD73" i="28"/>
  <c r="AF73" i="28"/>
  <c r="AF96" i="28" s="1"/>
  <c r="AR73" i="28"/>
  <c r="AR96" i="28" s="1"/>
  <c r="AT73" i="28"/>
  <c r="AT96" i="28" s="1"/>
  <c r="AV73" i="28"/>
  <c r="AV96" i="28" s="1"/>
  <c r="AX73" i="28"/>
  <c r="AZ73" i="28"/>
  <c r="AZ96" i="28" s="1"/>
  <c r="BP77" i="28"/>
  <c r="BP54" i="28" s="1"/>
  <c r="BW79" i="28"/>
  <c r="BW56" i="28" s="1"/>
  <c r="BP79" i="28"/>
  <c r="BP56" i="28" s="1"/>
  <c r="BW85" i="28"/>
  <c r="BW62" i="28" s="1"/>
  <c r="BP85" i="28"/>
  <c r="BP62" i="28" s="1"/>
  <c r="BR89" i="28"/>
  <c r="BR90" i="28"/>
  <c r="BR67" i="28" s="1"/>
  <c r="BP80" i="28"/>
  <c r="BP57" i="28" s="1"/>
  <c r="BP81" i="28"/>
  <c r="BP58" i="28" s="1"/>
  <c r="BP82" i="28"/>
  <c r="BP59" i="28" s="1"/>
  <c r="BP83" i="28"/>
  <c r="BP60" i="28" s="1"/>
  <c r="BP84" i="28"/>
  <c r="BP61" i="28" s="1"/>
  <c r="BS89" i="28"/>
  <c r="BS66" i="28" s="1"/>
  <c r="BS90" i="28"/>
  <c r="BS67" i="28" s="1"/>
  <c r="BK89" i="28"/>
  <c r="BK66" i="28" s="1"/>
  <c r="BK90" i="28"/>
  <c r="BK67" i="28" s="1"/>
  <c r="BS91" i="28"/>
  <c r="BS68" i="28" s="1"/>
  <c r="BL91" i="28"/>
  <c r="BL68" i="28" s="1"/>
  <c r="BW91" i="28"/>
  <c r="BW68" i="28" s="1"/>
  <c r="BP91" i="28"/>
  <c r="BP68" i="28" s="1"/>
  <c r="BR92" i="28"/>
  <c r="BR69" i="28" s="1"/>
  <c r="BR93" i="28"/>
  <c r="BR70" i="28" s="1"/>
  <c r="BP86" i="28"/>
  <c r="BP63" i="28" s="1"/>
  <c r="BP87" i="28"/>
  <c r="BP64" i="28" s="1"/>
  <c r="BP88" i="28"/>
  <c r="BP65" i="28" s="1"/>
  <c r="BL89" i="28"/>
  <c r="BL66" i="28" s="1"/>
  <c r="BP89" i="28"/>
  <c r="BP66" i="28" s="1"/>
  <c r="BL90" i="28"/>
  <c r="BL67" i="28" s="1"/>
  <c r="BP90" i="28"/>
  <c r="BP67" i="28" s="1"/>
  <c r="BR91" i="28"/>
  <c r="BK91" i="28"/>
  <c r="BS92" i="28"/>
  <c r="BS69" i="28" s="1"/>
  <c r="BS93" i="28"/>
  <c r="BS70" i="28" s="1"/>
  <c r="BL92" i="28"/>
  <c r="BL69" i="28" s="1"/>
  <c r="BP92" i="28"/>
  <c r="BP69" i="28" s="1"/>
  <c r="BL93" i="28"/>
  <c r="BL70" i="28" s="1"/>
  <c r="BP93" i="28"/>
  <c r="BP70" i="28" s="1"/>
  <c r="BR94" i="28"/>
  <c r="BR71" i="28" s="1"/>
  <c r="BK94" i="28"/>
  <c r="BK71" i="28" s="1"/>
  <c r="BR95" i="28"/>
  <c r="BR72" i="28" s="1"/>
  <c r="BR96" i="28"/>
  <c r="BR73" i="28" s="1"/>
  <c r="BK92" i="28"/>
  <c r="BK93" i="28"/>
  <c r="BK70" i="28" s="1"/>
  <c r="BS94" i="28"/>
  <c r="BS71" i="28" s="1"/>
  <c r="BL94" i="28"/>
  <c r="BL71" i="28" s="1"/>
  <c r="BS95" i="28"/>
  <c r="BS72" i="28" s="1"/>
  <c r="BS96" i="28"/>
  <c r="BS73" i="28" s="1"/>
  <c r="BK95" i="28"/>
  <c r="BK72" i="28" s="1"/>
  <c r="BK96" i="28"/>
  <c r="BK73" i="28" s="1"/>
  <c r="BP94" i="28"/>
  <c r="BP71" i="28" s="1"/>
  <c r="BL95" i="28"/>
  <c r="BL72" i="28" s="1"/>
  <c r="BP95" i="28"/>
  <c r="BP72" i="28" s="1"/>
  <c r="BL96" i="28"/>
  <c r="BL73" i="28" s="1"/>
  <c r="BP96" i="28"/>
  <c r="BP73" i="28" s="1"/>
  <c r="M54" i="27"/>
  <c r="M56" i="27"/>
  <c r="M57" i="27"/>
  <c r="M55" i="27"/>
  <c r="M58" i="27"/>
  <c r="M59" i="27"/>
  <c r="M60" i="27"/>
  <c r="M61" i="27"/>
  <c r="M63" i="27"/>
  <c r="M65" i="27"/>
  <c r="BU89" i="27"/>
  <c r="BU66" i="27" s="1"/>
  <c r="BN89" i="27"/>
  <c r="BN66" i="27" s="1"/>
  <c r="BV89" i="27"/>
  <c r="BV66" i="27" s="1"/>
  <c r="BT89" i="27"/>
  <c r="BT66" i="27" s="1"/>
  <c r="BO89" i="27"/>
  <c r="BO66" i="27" s="1"/>
  <c r="BM89" i="27"/>
  <c r="BM66" i="27" s="1"/>
  <c r="BA89" i="27"/>
  <c r="BB89" i="27" s="1"/>
  <c r="AG89" i="27"/>
  <c r="AH89" i="27" s="1"/>
  <c r="W66" i="27"/>
  <c r="W89" i="27" s="1"/>
  <c r="Y66" i="27"/>
  <c r="Y89" i="27" s="1"/>
  <c r="AA66" i="27"/>
  <c r="AA89" i="27" s="1"/>
  <c r="AE66" i="27"/>
  <c r="AE89" i="27" s="1"/>
  <c r="AQ66" i="27"/>
  <c r="AQ89" i="27" s="1"/>
  <c r="AS66" i="27"/>
  <c r="AS89" i="27" s="1"/>
  <c r="AU66" i="27"/>
  <c r="AU89" i="27" s="1"/>
  <c r="AY66" i="27"/>
  <c r="AY89" i="27" s="1"/>
  <c r="BU90" i="27"/>
  <c r="BU67" i="27" s="1"/>
  <c r="BN90" i="27"/>
  <c r="BN67" i="27" s="1"/>
  <c r="BV90" i="27"/>
  <c r="BV67" i="27" s="1"/>
  <c r="BT90" i="27"/>
  <c r="BT67" i="27" s="1"/>
  <c r="BO90" i="27"/>
  <c r="BO67" i="27" s="1"/>
  <c r="BM90" i="27"/>
  <c r="BM67" i="27" s="1"/>
  <c r="BA90" i="27"/>
  <c r="BB90" i="27" s="1"/>
  <c r="AG90" i="27"/>
  <c r="AH90" i="27" s="1"/>
  <c r="W67" i="27"/>
  <c r="W90" i="27" s="1"/>
  <c r="Y67" i="27"/>
  <c r="Y90" i="27" s="1"/>
  <c r="AA67" i="27"/>
  <c r="AA90" i="27" s="1"/>
  <c r="AE67" i="27"/>
  <c r="AE90" i="27" s="1"/>
  <c r="AQ67" i="27"/>
  <c r="AQ90" i="27" s="1"/>
  <c r="AS67" i="27"/>
  <c r="AS90" i="27" s="1"/>
  <c r="AU67" i="27"/>
  <c r="AU90" i="27" s="1"/>
  <c r="AY67" i="27"/>
  <c r="AY90" i="27" s="1"/>
  <c r="BV91" i="27"/>
  <c r="BV68" i="27" s="1"/>
  <c r="BT91" i="27"/>
  <c r="BT68" i="27" s="1"/>
  <c r="BO91" i="27"/>
  <c r="BO68" i="27" s="1"/>
  <c r="BM91" i="27"/>
  <c r="BM68" i="27" s="1"/>
  <c r="BA91" i="27"/>
  <c r="BB91" i="27" s="1"/>
  <c r="BC91" i="27" s="1"/>
  <c r="AG91" i="27"/>
  <c r="AH91" i="27" s="1"/>
  <c r="AI91" i="27" s="1"/>
  <c r="BU91" i="27"/>
  <c r="BU68" i="27" s="1"/>
  <c r="BN91" i="27"/>
  <c r="BN68" i="27" s="1"/>
  <c r="W68" i="27"/>
  <c r="W91" i="27" s="1"/>
  <c r="Y68" i="27"/>
  <c r="Y91" i="27" s="1"/>
  <c r="AA68" i="27"/>
  <c r="AA91" i="27" s="1"/>
  <c r="AE68" i="27"/>
  <c r="AE91" i="27" s="1"/>
  <c r="AQ68" i="27"/>
  <c r="AQ91" i="27" s="1"/>
  <c r="AS68" i="27"/>
  <c r="AS91" i="27" s="1"/>
  <c r="AU68" i="27"/>
  <c r="AU91" i="27" s="1"/>
  <c r="AY68" i="27"/>
  <c r="AY91" i="27" s="1"/>
  <c r="BV92" i="27"/>
  <c r="BV69" i="27" s="1"/>
  <c r="BT92" i="27"/>
  <c r="BT69" i="27" s="1"/>
  <c r="BO92" i="27"/>
  <c r="BO69" i="27" s="1"/>
  <c r="BM92" i="27"/>
  <c r="BM69" i="27" s="1"/>
  <c r="BA92" i="27"/>
  <c r="BB92" i="27" s="1"/>
  <c r="BC92" i="27" s="1"/>
  <c r="AG92" i="27"/>
  <c r="AH92" i="27" s="1"/>
  <c r="AI92" i="27" s="1"/>
  <c r="BU92" i="27"/>
  <c r="BU69" i="27" s="1"/>
  <c r="BN92" i="27"/>
  <c r="BN69" i="27" s="1"/>
  <c r="W69" i="27"/>
  <c r="W92" i="27" s="1"/>
  <c r="Y69" i="27"/>
  <c r="Y92" i="27" s="1"/>
  <c r="AA69" i="27"/>
  <c r="AA92" i="27" s="1"/>
  <c r="AE69" i="27"/>
  <c r="AE92" i="27" s="1"/>
  <c r="AQ69" i="27"/>
  <c r="AQ92" i="27" s="1"/>
  <c r="AS69" i="27"/>
  <c r="AS92" i="27" s="1"/>
  <c r="AU69" i="27"/>
  <c r="AU92" i="27" s="1"/>
  <c r="AY69" i="27"/>
  <c r="AY92" i="27" s="1"/>
  <c r="BV93" i="27"/>
  <c r="BV70" i="27" s="1"/>
  <c r="BT93" i="27"/>
  <c r="BT70" i="27" s="1"/>
  <c r="BO93" i="27"/>
  <c r="BO70" i="27" s="1"/>
  <c r="BM93" i="27"/>
  <c r="BM70" i="27" s="1"/>
  <c r="BA93" i="27"/>
  <c r="BB93" i="27" s="1"/>
  <c r="BC93" i="27" s="1"/>
  <c r="AG93" i="27"/>
  <c r="AH93" i="27" s="1"/>
  <c r="AI93" i="27" s="1"/>
  <c r="BU93" i="27"/>
  <c r="BU70" i="27" s="1"/>
  <c r="BN93" i="27"/>
  <c r="BN70" i="27" s="1"/>
  <c r="W70" i="27"/>
  <c r="W93" i="27" s="1"/>
  <c r="Y70" i="27"/>
  <c r="Y93" i="27" s="1"/>
  <c r="AA70" i="27"/>
  <c r="AA93" i="27" s="1"/>
  <c r="AE70" i="27"/>
  <c r="AE93" i="27" s="1"/>
  <c r="AQ70" i="27"/>
  <c r="AQ93" i="27" s="1"/>
  <c r="AS70" i="27"/>
  <c r="AS93" i="27" s="1"/>
  <c r="AU70" i="27"/>
  <c r="AU93" i="27" s="1"/>
  <c r="AY70" i="27"/>
  <c r="AY93" i="27" s="1"/>
  <c r="BU94" i="27"/>
  <c r="BU71" i="27" s="1"/>
  <c r="BN94" i="27"/>
  <c r="BN71" i="27" s="1"/>
  <c r="BV94" i="27"/>
  <c r="BV71" i="27" s="1"/>
  <c r="BT94" i="27"/>
  <c r="BT71" i="27" s="1"/>
  <c r="BO94" i="27"/>
  <c r="BO71" i="27" s="1"/>
  <c r="BM94" i="27"/>
  <c r="BM71" i="27" s="1"/>
  <c r="BA94" i="27"/>
  <c r="BB94" i="27" s="1"/>
  <c r="BC94" i="27" s="1"/>
  <c r="AG94" i="27"/>
  <c r="AH94" i="27" s="1"/>
  <c r="AI94" i="27" s="1"/>
  <c r="W71" i="27"/>
  <c r="W94" i="27" s="1"/>
  <c r="Y71" i="27"/>
  <c r="Y94" i="27" s="1"/>
  <c r="AA71" i="27"/>
  <c r="AA94" i="27" s="1"/>
  <c r="AE71" i="27"/>
  <c r="AE94" i="27" s="1"/>
  <c r="AQ71" i="27"/>
  <c r="AQ94" i="27" s="1"/>
  <c r="AS71" i="27"/>
  <c r="AS94" i="27" s="1"/>
  <c r="AU71" i="27"/>
  <c r="AU94" i="27" s="1"/>
  <c r="AY71" i="27"/>
  <c r="AY94" i="27" s="1"/>
  <c r="BU95" i="27"/>
  <c r="BU72" i="27" s="1"/>
  <c r="BN95" i="27"/>
  <c r="BN72" i="27" s="1"/>
  <c r="BV95" i="27"/>
  <c r="BV72" i="27" s="1"/>
  <c r="BT95" i="27"/>
  <c r="BT72" i="27" s="1"/>
  <c r="BO95" i="27"/>
  <c r="BO72" i="27" s="1"/>
  <c r="BM95" i="27"/>
  <c r="BM72" i="27" s="1"/>
  <c r="BA95" i="27"/>
  <c r="BB95" i="27" s="1"/>
  <c r="BC95" i="27" s="1"/>
  <c r="AG95" i="27"/>
  <c r="AH95" i="27" s="1"/>
  <c r="AI95" i="27" s="1"/>
  <c r="W72" i="27"/>
  <c r="W95" i="27" s="1"/>
  <c r="Y72" i="27"/>
  <c r="Y95" i="27" s="1"/>
  <c r="AA72" i="27"/>
  <c r="AA95" i="27" s="1"/>
  <c r="AE72" i="27"/>
  <c r="AE95" i="27" s="1"/>
  <c r="AQ72" i="27"/>
  <c r="AQ95" i="27" s="1"/>
  <c r="AS72" i="27"/>
  <c r="AS95" i="27" s="1"/>
  <c r="AU72" i="27"/>
  <c r="AU95" i="27" s="1"/>
  <c r="AY72" i="27"/>
  <c r="AY95" i="27" s="1"/>
  <c r="BU96" i="27"/>
  <c r="BU73" i="27" s="1"/>
  <c r="BN96" i="27"/>
  <c r="BN73" i="27" s="1"/>
  <c r="BV96" i="27"/>
  <c r="BV73" i="27" s="1"/>
  <c r="BT96" i="27"/>
  <c r="BT73" i="27" s="1"/>
  <c r="BO96" i="27"/>
  <c r="BO73" i="27" s="1"/>
  <c r="BM96" i="27"/>
  <c r="BM73" i="27" s="1"/>
  <c r="BA96" i="27"/>
  <c r="BB96" i="27" s="1"/>
  <c r="BC96" i="27" s="1"/>
  <c r="AG96" i="27"/>
  <c r="AH96" i="27" s="1"/>
  <c r="AI96" i="27" s="1"/>
  <c r="W73" i="27"/>
  <c r="W96" i="27" s="1"/>
  <c r="Y73" i="27"/>
  <c r="Y96" i="27" s="1"/>
  <c r="AA73" i="27"/>
  <c r="AA96" i="27" s="1"/>
  <c r="AE73" i="27"/>
  <c r="AE96" i="27" s="1"/>
  <c r="AQ73" i="27"/>
  <c r="AQ96" i="27" s="1"/>
  <c r="AS73" i="27"/>
  <c r="AS96" i="27" s="1"/>
  <c r="AU73" i="27"/>
  <c r="AU96" i="27" s="1"/>
  <c r="AY73" i="27"/>
  <c r="AY96" i="27" s="1"/>
  <c r="BS79" i="27"/>
  <c r="BS56" i="27" s="1"/>
  <c r="BL79" i="27"/>
  <c r="BL56" i="27" s="1"/>
  <c r="BW79" i="27"/>
  <c r="BW56" i="27" s="1"/>
  <c r="BP79" i="27"/>
  <c r="BP56" i="27" s="1"/>
  <c r="M62" i="27"/>
  <c r="M64" i="27"/>
  <c r="X66" i="27"/>
  <c r="X89" i="27" s="1"/>
  <c r="Z66" i="27"/>
  <c r="Z89" i="27" s="1"/>
  <c r="AB66" i="27"/>
  <c r="AB89" i="27" s="1"/>
  <c r="AD66" i="27"/>
  <c r="AF66" i="27"/>
  <c r="AF89" i="27" s="1"/>
  <c r="AR66" i="27"/>
  <c r="AR89" i="27" s="1"/>
  <c r="AT66" i="27"/>
  <c r="AT89" i="27" s="1"/>
  <c r="AV66" i="27"/>
  <c r="AV89" i="27" s="1"/>
  <c r="AX66" i="27"/>
  <c r="AZ66" i="27"/>
  <c r="AZ89" i="27" s="1"/>
  <c r="X67" i="27"/>
  <c r="X90" i="27" s="1"/>
  <c r="Z67" i="27"/>
  <c r="Z90" i="27" s="1"/>
  <c r="AB67" i="27"/>
  <c r="AB90" i="27" s="1"/>
  <c r="AD67" i="27"/>
  <c r="AF67" i="27"/>
  <c r="AF90" i="27" s="1"/>
  <c r="AR67" i="27"/>
  <c r="AR90" i="27" s="1"/>
  <c r="AT67" i="27"/>
  <c r="AT90" i="27" s="1"/>
  <c r="AV67" i="27"/>
  <c r="AV90" i="27" s="1"/>
  <c r="AX67" i="27"/>
  <c r="AZ67" i="27"/>
  <c r="AZ90" i="27" s="1"/>
  <c r="X68" i="27"/>
  <c r="X91" i="27" s="1"/>
  <c r="Z68" i="27"/>
  <c r="Z91" i="27" s="1"/>
  <c r="AB68" i="27"/>
  <c r="AB91" i="27" s="1"/>
  <c r="AD68" i="27"/>
  <c r="AF68" i="27"/>
  <c r="AF91" i="27" s="1"/>
  <c r="AR68" i="27"/>
  <c r="AR91" i="27" s="1"/>
  <c r="AT68" i="27"/>
  <c r="AT91" i="27" s="1"/>
  <c r="AV68" i="27"/>
  <c r="AV91" i="27" s="1"/>
  <c r="AX68" i="27"/>
  <c r="AZ68" i="27"/>
  <c r="AZ91" i="27" s="1"/>
  <c r="X69" i="27"/>
  <c r="X92" i="27" s="1"/>
  <c r="Z69" i="27"/>
  <c r="Z92" i="27" s="1"/>
  <c r="AB69" i="27"/>
  <c r="AB92" i="27" s="1"/>
  <c r="AD69" i="27"/>
  <c r="AF69" i="27"/>
  <c r="AF92" i="27" s="1"/>
  <c r="AR69" i="27"/>
  <c r="AR92" i="27" s="1"/>
  <c r="AT69" i="27"/>
  <c r="AT92" i="27" s="1"/>
  <c r="AV69" i="27"/>
  <c r="AV92" i="27" s="1"/>
  <c r="AX69" i="27"/>
  <c r="AZ69" i="27"/>
  <c r="AZ92" i="27" s="1"/>
  <c r="X70" i="27"/>
  <c r="X93" i="27" s="1"/>
  <c r="Z70" i="27"/>
  <c r="Z93" i="27" s="1"/>
  <c r="AB70" i="27"/>
  <c r="AB93" i="27" s="1"/>
  <c r="AD70" i="27"/>
  <c r="AF70" i="27"/>
  <c r="AF93" i="27" s="1"/>
  <c r="AR70" i="27"/>
  <c r="AR93" i="27" s="1"/>
  <c r="AT70" i="27"/>
  <c r="AT93" i="27" s="1"/>
  <c r="AV70" i="27"/>
  <c r="AV93" i="27" s="1"/>
  <c r="AX70" i="27"/>
  <c r="AZ70" i="27"/>
  <c r="AZ93" i="27" s="1"/>
  <c r="X71" i="27"/>
  <c r="X94" i="27" s="1"/>
  <c r="Z71" i="27"/>
  <c r="Z94" i="27" s="1"/>
  <c r="AB71" i="27"/>
  <c r="AB94" i="27" s="1"/>
  <c r="AD71" i="27"/>
  <c r="AF71" i="27"/>
  <c r="AF94" i="27" s="1"/>
  <c r="AR71" i="27"/>
  <c r="AR94" i="27" s="1"/>
  <c r="AT71" i="27"/>
  <c r="AT94" i="27" s="1"/>
  <c r="AV71" i="27"/>
  <c r="AV94" i="27" s="1"/>
  <c r="AX71" i="27"/>
  <c r="AZ71" i="27"/>
  <c r="AZ94" i="27" s="1"/>
  <c r="X72" i="27"/>
  <c r="X95" i="27" s="1"/>
  <c r="Z72" i="27"/>
  <c r="Z95" i="27" s="1"/>
  <c r="AB72" i="27"/>
  <c r="AB95" i="27" s="1"/>
  <c r="AD72" i="27"/>
  <c r="AF72" i="27"/>
  <c r="AF95" i="27" s="1"/>
  <c r="AR72" i="27"/>
  <c r="AR95" i="27" s="1"/>
  <c r="AT72" i="27"/>
  <c r="AT95" i="27" s="1"/>
  <c r="AV72" i="27"/>
  <c r="AV95" i="27" s="1"/>
  <c r="AX72" i="27"/>
  <c r="AZ72" i="27"/>
  <c r="AZ95" i="27" s="1"/>
  <c r="X73" i="27"/>
  <c r="X96" i="27" s="1"/>
  <c r="Z73" i="27"/>
  <c r="Z96" i="27" s="1"/>
  <c r="AB73" i="27"/>
  <c r="AB96" i="27" s="1"/>
  <c r="AD73" i="27"/>
  <c r="AF73" i="27"/>
  <c r="AF96" i="27" s="1"/>
  <c r="AR73" i="27"/>
  <c r="AR96" i="27" s="1"/>
  <c r="AT73" i="27"/>
  <c r="AT96" i="27" s="1"/>
  <c r="AV73" i="27"/>
  <c r="AV96" i="27" s="1"/>
  <c r="AX73" i="27"/>
  <c r="AZ73" i="27"/>
  <c r="AZ96" i="27" s="1"/>
  <c r="BP77" i="27"/>
  <c r="BP54" i="27" s="1"/>
  <c r="BL78" i="27"/>
  <c r="BL55" i="27" s="1"/>
  <c r="BP78" i="27"/>
  <c r="BP55" i="27" s="1"/>
  <c r="BW85" i="27"/>
  <c r="BW62" i="27" s="1"/>
  <c r="BP85" i="27"/>
  <c r="BP62" i="27" s="1"/>
  <c r="BR89" i="27"/>
  <c r="BR90" i="27"/>
  <c r="BR67" i="27" s="1"/>
  <c r="BP80" i="27"/>
  <c r="BP57" i="27" s="1"/>
  <c r="BP81" i="27"/>
  <c r="BP58" i="27" s="1"/>
  <c r="BP82" i="27"/>
  <c r="BP59" i="27" s="1"/>
  <c r="BP83" i="27"/>
  <c r="BP60" i="27" s="1"/>
  <c r="BP84" i="27"/>
  <c r="BP61" i="27" s="1"/>
  <c r="BS89" i="27"/>
  <c r="BS66" i="27" s="1"/>
  <c r="BS90" i="27"/>
  <c r="BS67" i="27" s="1"/>
  <c r="BK89" i="27"/>
  <c r="BK66" i="27" s="1"/>
  <c r="BK90" i="27"/>
  <c r="BK67" i="27" s="1"/>
  <c r="BS91" i="27"/>
  <c r="BS68" i="27" s="1"/>
  <c r="BL91" i="27"/>
  <c r="BL68" i="27" s="1"/>
  <c r="BW91" i="27"/>
  <c r="BW68" i="27" s="1"/>
  <c r="BP91" i="27"/>
  <c r="BP68" i="27" s="1"/>
  <c r="BR92" i="27"/>
  <c r="BR93" i="27"/>
  <c r="BL86" i="27"/>
  <c r="BL63" i="27" s="1"/>
  <c r="BP86" i="27"/>
  <c r="BP63" i="27" s="1"/>
  <c r="BL87" i="27"/>
  <c r="BL64" i="27" s="1"/>
  <c r="BP87" i="27"/>
  <c r="BP64" i="27" s="1"/>
  <c r="BL88" i="27"/>
  <c r="BL65" i="27" s="1"/>
  <c r="BP88" i="27"/>
  <c r="BP65" i="27" s="1"/>
  <c r="BL89" i="27"/>
  <c r="BL66" i="27" s="1"/>
  <c r="BP89" i="27"/>
  <c r="BP66" i="27" s="1"/>
  <c r="BL90" i="27"/>
  <c r="BL67" i="27" s="1"/>
  <c r="BP90" i="27"/>
  <c r="BP67" i="27" s="1"/>
  <c r="BR91" i="27"/>
  <c r="BK91" i="27"/>
  <c r="BL92" i="27"/>
  <c r="BL69" i="27" s="1"/>
  <c r="BP92" i="27"/>
  <c r="BP69" i="27" s="1"/>
  <c r="BL93" i="27"/>
  <c r="BL70" i="27" s="1"/>
  <c r="BP93" i="27"/>
  <c r="BP70" i="27" s="1"/>
  <c r="BR94" i="27"/>
  <c r="BR71" i="27" s="1"/>
  <c r="BK94" i="27"/>
  <c r="BK71" i="27" s="1"/>
  <c r="BR95" i="27"/>
  <c r="BR96" i="27"/>
  <c r="BK92" i="27"/>
  <c r="BK93" i="27"/>
  <c r="BK70" i="27" s="1"/>
  <c r="BS94" i="27"/>
  <c r="BS71" i="27" s="1"/>
  <c r="BL94" i="27"/>
  <c r="BL71" i="27" s="1"/>
  <c r="BK95" i="27"/>
  <c r="BK72" i="27" s="1"/>
  <c r="BK96" i="27"/>
  <c r="BK73" i="27" s="1"/>
  <c r="BP94" i="27"/>
  <c r="BP71" i="27" s="1"/>
  <c r="BL95" i="27"/>
  <c r="BL72" i="27" s="1"/>
  <c r="BP95" i="27"/>
  <c r="BP72" i="27" s="1"/>
  <c r="BL96" i="27"/>
  <c r="BL73" i="27" s="1"/>
  <c r="BP96" i="27"/>
  <c r="BP73" i="27" s="1"/>
  <c r="BI96" i="26"/>
  <c r="BH96" i="26"/>
  <c r="BG96" i="26"/>
  <c r="BF96" i="26"/>
  <c r="BE96" i="26"/>
  <c r="BD96" i="26"/>
  <c r="AX96" i="26"/>
  <c r="AW96" i="26"/>
  <c r="AO96" i="26"/>
  <c r="AN96" i="26"/>
  <c r="AM96" i="26"/>
  <c r="AL96" i="26"/>
  <c r="AK96" i="26"/>
  <c r="AJ96" i="26"/>
  <c r="AD96" i="26"/>
  <c r="AC96" i="26"/>
  <c r="BI95" i="26"/>
  <c r="BH95" i="26"/>
  <c r="BG95" i="26"/>
  <c r="BF95" i="26"/>
  <c r="BE95" i="26"/>
  <c r="BD95" i="26"/>
  <c r="AX95" i="26"/>
  <c r="AW95" i="26"/>
  <c r="AO95" i="26"/>
  <c r="AN95" i="26"/>
  <c r="AM95" i="26"/>
  <c r="AL95" i="26"/>
  <c r="AK95" i="26"/>
  <c r="AJ95" i="26"/>
  <c r="AD95" i="26"/>
  <c r="AC95" i="26"/>
  <c r="BI94" i="26"/>
  <c r="BH94" i="26"/>
  <c r="BG94" i="26"/>
  <c r="BF94" i="26"/>
  <c r="BE94" i="26"/>
  <c r="BD94" i="26"/>
  <c r="AX94" i="26"/>
  <c r="AW94" i="26"/>
  <c r="AO94" i="26"/>
  <c r="AN94" i="26"/>
  <c r="AM94" i="26"/>
  <c r="AL94" i="26"/>
  <c r="AK94" i="26"/>
  <c r="AJ94" i="26"/>
  <c r="AD94" i="26"/>
  <c r="AC94" i="26"/>
  <c r="BI93" i="26"/>
  <c r="BH93" i="26"/>
  <c r="BG93" i="26"/>
  <c r="BF93" i="26"/>
  <c r="BE93" i="26"/>
  <c r="BD93" i="26"/>
  <c r="AX93" i="26"/>
  <c r="AW93" i="26"/>
  <c r="AO93" i="26"/>
  <c r="AN93" i="26"/>
  <c r="AM93" i="26"/>
  <c r="AL93" i="26"/>
  <c r="AK93" i="26"/>
  <c r="AJ93" i="26"/>
  <c r="AD93" i="26"/>
  <c r="AC93" i="26"/>
  <c r="BI92" i="26"/>
  <c r="BH92" i="26"/>
  <c r="BG92" i="26"/>
  <c r="BF92" i="26"/>
  <c r="BE92" i="26"/>
  <c r="BD92" i="26"/>
  <c r="AX92" i="26"/>
  <c r="AW92" i="26"/>
  <c r="AO92" i="26"/>
  <c r="AN92" i="26"/>
  <c r="AM92" i="26"/>
  <c r="AL92" i="26"/>
  <c r="AK92" i="26"/>
  <c r="AJ92" i="26"/>
  <c r="AD92" i="26"/>
  <c r="AC92" i="26"/>
  <c r="BI91" i="26"/>
  <c r="BH91" i="26"/>
  <c r="BG91" i="26"/>
  <c r="BF91" i="26"/>
  <c r="BE91" i="26"/>
  <c r="BD91" i="26"/>
  <c r="AX91" i="26"/>
  <c r="AW91" i="26"/>
  <c r="AO91" i="26"/>
  <c r="AN91" i="26"/>
  <c r="AM91" i="26"/>
  <c r="AL91" i="26"/>
  <c r="AK91" i="26"/>
  <c r="AJ91" i="26"/>
  <c r="AD91" i="26"/>
  <c r="AC91" i="26"/>
  <c r="BI90" i="26"/>
  <c r="BH90" i="26"/>
  <c r="BG90" i="26"/>
  <c r="BF90" i="26"/>
  <c r="BE90" i="26"/>
  <c r="BD90" i="26"/>
  <c r="AX90" i="26"/>
  <c r="AW90" i="26"/>
  <c r="AO90" i="26"/>
  <c r="AN90" i="26"/>
  <c r="AM90" i="26"/>
  <c r="AL90" i="26"/>
  <c r="AK90" i="26"/>
  <c r="AJ90" i="26"/>
  <c r="AD90" i="26"/>
  <c r="AC90" i="26"/>
  <c r="BI89" i="26"/>
  <c r="BH89" i="26"/>
  <c r="BG89" i="26"/>
  <c r="BF89" i="26"/>
  <c r="BE89" i="26"/>
  <c r="BD89" i="26"/>
  <c r="AX89" i="26"/>
  <c r="AW89" i="26"/>
  <c r="AO89" i="26"/>
  <c r="AN89" i="26"/>
  <c r="AM89" i="26"/>
  <c r="AL89" i="26"/>
  <c r="AK89" i="26"/>
  <c r="AJ89" i="26"/>
  <c r="AD89" i="26"/>
  <c r="AC89" i="26"/>
  <c r="BI88" i="26"/>
  <c r="BH88" i="26"/>
  <c r="BG88" i="26"/>
  <c r="BF88" i="26"/>
  <c r="BE88" i="26"/>
  <c r="BD88" i="26"/>
  <c r="AX88" i="26"/>
  <c r="AW88" i="26"/>
  <c r="AO88" i="26"/>
  <c r="AN88" i="26"/>
  <c r="AM88" i="26"/>
  <c r="AL88" i="26"/>
  <c r="AK88" i="26"/>
  <c r="AJ88" i="26"/>
  <c r="AD88" i="26"/>
  <c r="AC88" i="26"/>
  <c r="BI87" i="26"/>
  <c r="BH87" i="26"/>
  <c r="BG87" i="26"/>
  <c r="BF87" i="26"/>
  <c r="BE87" i="26"/>
  <c r="BD87" i="26"/>
  <c r="AX87" i="26"/>
  <c r="AW87" i="26"/>
  <c r="AO87" i="26"/>
  <c r="AN87" i="26"/>
  <c r="AM87" i="26"/>
  <c r="AL87" i="26"/>
  <c r="AK87" i="26"/>
  <c r="AJ87" i="26"/>
  <c r="AD87" i="26"/>
  <c r="AC87" i="26"/>
  <c r="BI86" i="26"/>
  <c r="BH86" i="26"/>
  <c r="BG86" i="26"/>
  <c r="BF86" i="26"/>
  <c r="BE86" i="26"/>
  <c r="BD86" i="26"/>
  <c r="AX86" i="26"/>
  <c r="AW86" i="26"/>
  <c r="AO86" i="26"/>
  <c r="AN86" i="26"/>
  <c r="AM86" i="26"/>
  <c r="AL86" i="26"/>
  <c r="AK86" i="26"/>
  <c r="AJ86" i="26"/>
  <c r="AD86" i="26"/>
  <c r="AC86" i="26"/>
  <c r="BI85" i="26"/>
  <c r="BH85" i="26"/>
  <c r="BG85" i="26"/>
  <c r="BF85" i="26"/>
  <c r="BE85" i="26"/>
  <c r="AX85" i="26"/>
  <c r="AW85" i="26"/>
  <c r="AO85" i="26"/>
  <c r="AN85" i="26"/>
  <c r="AM85" i="26"/>
  <c r="AL85" i="26"/>
  <c r="AK85" i="26"/>
  <c r="AD85" i="26"/>
  <c r="AC85" i="26"/>
  <c r="BI84" i="26"/>
  <c r="BH84" i="26"/>
  <c r="BG84" i="26"/>
  <c r="BF84" i="26"/>
  <c r="BE84" i="26"/>
  <c r="AX84" i="26"/>
  <c r="AW84" i="26"/>
  <c r="AO84" i="26"/>
  <c r="AN84" i="26"/>
  <c r="AM84" i="26"/>
  <c r="AL84" i="26"/>
  <c r="AK84" i="26"/>
  <c r="AD84" i="26"/>
  <c r="AC84" i="26"/>
  <c r="BI83" i="26"/>
  <c r="BH83" i="26"/>
  <c r="BG83" i="26"/>
  <c r="BF83" i="26"/>
  <c r="BE83" i="26"/>
  <c r="AX83" i="26"/>
  <c r="AW83" i="26"/>
  <c r="AO83" i="26"/>
  <c r="AN83" i="26"/>
  <c r="AM83" i="26"/>
  <c r="AL83" i="26"/>
  <c r="AK83" i="26"/>
  <c r="AD83" i="26"/>
  <c r="AC83" i="26"/>
  <c r="BI82" i="26"/>
  <c r="BH82" i="26"/>
  <c r="BG82" i="26"/>
  <c r="BF82" i="26"/>
  <c r="BE82" i="26"/>
  <c r="AX82" i="26"/>
  <c r="AW82" i="26"/>
  <c r="AO82" i="26"/>
  <c r="AN82" i="26"/>
  <c r="AM82" i="26"/>
  <c r="AL82" i="26"/>
  <c r="AK82" i="26"/>
  <c r="AD82" i="26"/>
  <c r="AC82" i="26"/>
  <c r="BI81" i="26"/>
  <c r="BH81" i="26"/>
  <c r="BG81" i="26"/>
  <c r="BF81" i="26"/>
  <c r="BE81" i="26"/>
  <c r="BD81" i="26"/>
  <c r="AX81" i="26"/>
  <c r="AW81" i="26"/>
  <c r="AO81" i="26"/>
  <c r="AN81" i="26"/>
  <c r="AM81" i="26"/>
  <c r="AL81" i="26"/>
  <c r="AK81" i="26"/>
  <c r="AJ81" i="26"/>
  <c r="AD81" i="26"/>
  <c r="AC81" i="26"/>
  <c r="BI80" i="26"/>
  <c r="BH80" i="26"/>
  <c r="BG80" i="26"/>
  <c r="BF80" i="26"/>
  <c r="BE80" i="26"/>
  <c r="BD80" i="26"/>
  <c r="AX80" i="26"/>
  <c r="AW80" i="26"/>
  <c r="AO80" i="26"/>
  <c r="AN80" i="26"/>
  <c r="AM80" i="26"/>
  <c r="AL80" i="26"/>
  <c r="AK80" i="26"/>
  <c r="AJ80" i="26"/>
  <c r="AD80" i="26"/>
  <c r="AC80" i="26"/>
  <c r="BI79" i="26"/>
  <c r="BH79" i="26"/>
  <c r="BG79" i="26"/>
  <c r="BF79" i="26"/>
  <c r="BE79" i="26"/>
  <c r="AX79" i="26"/>
  <c r="AW79" i="26"/>
  <c r="AO79" i="26"/>
  <c r="AN79" i="26"/>
  <c r="AM79" i="26"/>
  <c r="AL79" i="26"/>
  <c r="AK79" i="26"/>
  <c r="AD79" i="26"/>
  <c r="AC79" i="26"/>
  <c r="BI78" i="26"/>
  <c r="BH78" i="26"/>
  <c r="BG78" i="26"/>
  <c r="BF78" i="26"/>
  <c r="BE78" i="26"/>
  <c r="AX78" i="26"/>
  <c r="AW78" i="26"/>
  <c r="AO78" i="26"/>
  <c r="AN78" i="26"/>
  <c r="AM78" i="26"/>
  <c r="AL78" i="26"/>
  <c r="AK78" i="26"/>
  <c r="AD78" i="26"/>
  <c r="AC78" i="26"/>
  <c r="BI77" i="26"/>
  <c r="BH77" i="26"/>
  <c r="BG77" i="26"/>
  <c r="BF77" i="26"/>
  <c r="BE77" i="26"/>
  <c r="AX77" i="26"/>
  <c r="AW77" i="26"/>
  <c r="AO77" i="26"/>
  <c r="AN77" i="26"/>
  <c r="AM77" i="26"/>
  <c r="AL77" i="26"/>
  <c r="AK77" i="26"/>
  <c r="AD77" i="26"/>
  <c r="AC77" i="26"/>
  <c r="V96" i="26"/>
  <c r="U96" i="26"/>
  <c r="BW96" i="26" s="1"/>
  <c r="BW73" i="26" s="1"/>
  <c r="T96" i="26"/>
  <c r="R96" i="26"/>
  <c r="Q96" i="26"/>
  <c r="P96" i="26"/>
  <c r="O96" i="26"/>
  <c r="N96" i="26"/>
  <c r="L96" i="26"/>
  <c r="K96" i="26"/>
  <c r="J96" i="26"/>
  <c r="I96" i="26"/>
  <c r="G96" i="26"/>
  <c r="F96" i="26"/>
  <c r="E96" i="26"/>
  <c r="D96" i="26"/>
  <c r="V95" i="26"/>
  <c r="U95" i="26"/>
  <c r="BW95" i="26" s="1"/>
  <c r="BW72" i="26" s="1"/>
  <c r="T95" i="26"/>
  <c r="R95" i="26"/>
  <c r="Q95" i="26"/>
  <c r="P95" i="26"/>
  <c r="O95" i="26"/>
  <c r="BS95" i="26" s="1"/>
  <c r="BS72" i="26" s="1"/>
  <c r="N95" i="26"/>
  <c r="L95" i="26"/>
  <c r="K95" i="26"/>
  <c r="J95" i="26"/>
  <c r="I95" i="26"/>
  <c r="G95" i="26"/>
  <c r="F95" i="26"/>
  <c r="E95" i="26"/>
  <c r="D95" i="26"/>
  <c r="V94" i="26"/>
  <c r="U94" i="26"/>
  <c r="BW94" i="26" s="1"/>
  <c r="BW71" i="26" s="1"/>
  <c r="T94" i="26"/>
  <c r="R94" i="26"/>
  <c r="Q94" i="26"/>
  <c r="P94" i="26"/>
  <c r="O94" i="26"/>
  <c r="N94" i="26"/>
  <c r="L94" i="26"/>
  <c r="K94" i="26"/>
  <c r="J94" i="26"/>
  <c r="I94" i="26"/>
  <c r="G94" i="26"/>
  <c r="F94" i="26"/>
  <c r="E94" i="26"/>
  <c r="D94" i="26"/>
  <c r="V93" i="26"/>
  <c r="U93" i="26"/>
  <c r="BW93" i="26" s="1"/>
  <c r="BW70" i="26" s="1"/>
  <c r="T93" i="26"/>
  <c r="R93" i="26"/>
  <c r="Q93" i="26"/>
  <c r="P93" i="26"/>
  <c r="O93" i="26"/>
  <c r="N93" i="26"/>
  <c r="L93" i="26"/>
  <c r="K93" i="26"/>
  <c r="J93" i="26"/>
  <c r="I93" i="26"/>
  <c r="G93" i="26"/>
  <c r="F93" i="26"/>
  <c r="E93" i="26"/>
  <c r="D93" i="26"/>
  <c r="V92" i="26"/>
  <c r="U92" i="26"/>
  <c r="BW92" i="26" s="1"/>
  <c r="BW69" i="26" s="1"/>
  <c r="T92" i="26"/>
  <c r="R92" i="26"/>
  <c r="Q92" i="26"/>
  <c r="P92" i="26"/>
  <c r="O92" i="26"/>
  <c r="BS92" i="26" s="1"/>
  <c r="BS69" i="26" s="1"/>
  <c r="N92" i="26"/>
  <c r="L92" i="26"/>
  <c r="K92" i="26"/>
  <c r="J92" i="26"/>
  <c r="I92" i="26"/>
  <c r="G92" i="26"/>
  <c r="F92" i="26"/>
  <c r="E92" i="26"/>
  <c r="D92" i="26"/>
  <c r="V91" i="26"/>
  <c r="U91" i="26"/>
  <c r="T91" i="26"/>
  <c r="R91" i="26"/>
  <c r="Q91" i="26"/>
  <c r="P91" i="26"/>
  <c r="O91" i="26"/>
  <c r="N91" i="26"/>
  <c r="L91" i="26"/>
  <c r="K91" i="26"/>
  <c r="J91" i="26"/>
  <c r="I91" i="26"/>
  <c r="G91" i="26"/>
  <c r="F91" i="26"/>
  <c r="E91" i="26"/>
  <c r="D91" i="26"/>
  <c r="V90" i="26"/>
  <c r="U90" i="26"/>
  <c r="BW90" i="26" s="1"/>
  <c r="BW67" i="26" s="1"/>
  <c r="T90" i="26"/>
  <c r="R90" i="26"/>
  <c r="Q90" i="26"/>
  <c r="P90" i="26"/>
  <c r="O90" i="26"/>
  <c r="BS90" i="26" s="1"/>
  <c r="BS67" i="26" s="1"/>
  <c r="N90" i="26"/>
  <c r="L90" i="26"/>
  <c r="K90" i="26"/>
  <c r="J90" i="26"/>
  <c r="I90" i="26"/>
  <c r="G90" i="26"/>
  <c r="F90" i="26"/>
  <c r="E90" i="26"/>
  <c r="D90" i="26"/>
  <c r="V89" i="26"/>
  <c r="U89" i="26"/>
  <c r="BW89" i="26" s="1"/>
  <c r="BW66" i="26" s="1"/>
  <c r="T89" i="26"/>
  <c r="R89" i="26"/>
  <c r="Q89" i="26"/>
  <c r="P89" i="26"/>
  <c r="O89" i="26"/>
  <c r="N89" i="26"/>
  <c r="L89" i="26"/>
  <c r="K89" i="26"/>
  <c r="J89" i="26"/>
  <c r="I89" i="26"/>
  <c r="G89" i="26"/>
  <c r="F89" i="26"/>
  <c r="E89" i="26"/>
  <c r="D89" i="26"/>
  <c r="V88" i="26"/>
  <c r="U88" i="26"/>
  <c r="BW88" i="26" s="1"/>
  <c r="BW65" i="26" s="1"/>
  <c r="T88" i="26"/>
  <c r="R88" i="26"/>
  <c r="Q88" i="26"/>
  <c r="P88" i="26"/>
  <c r="O88" i="26"/>
  <c r="BS88" i="26" s="1"/>
  <c r="BS65" i="26" s="1"/>
  <c r="N88" i="26"/>
  <c r="H88" i="26"/>
  <c r="G88" i="26"/>
  <c r="F88" i="26"/>
  <c r="E88" i="26"/>
  <c r="D88" i="26"/>
  <c r="V87" i="26"/>
  <c r="U87" i="26"/>
  <c r="BW87" i="26" s="1"/>
  <c r="BW64" i="26" s="1"/>
  <c r="T87" i="26"/>
  <c r="R87" i="26"/>
  <c r="Q87" i="26"/>
  <c r="P87" i="26"/>
  <c r="O87" i="26"/>
  <c r="N87" i="26"/>
  <c r="H87" i="26"/>
  <c r="G87" i="26"/>
  <c r="F87" i="26"/>
  <c r="E87" i="26"/>
  <c r="D87" i="26"/>
  <c r="V86" i="26"/>
  <c r="U86" i="26"/>
  <c r="BW86" i="26" s="1"/>
  <c r="BW63" i="26" s="1"/>
  <c r="T86" i="26"/>
  <c r="R86" i="26"/>
  <c r="Q86" i="26"/>
  <c r="P86" i="26"/>
  <c r="O86" i="26"/>
  <c r="N86" i="26"/>
  <c r="H86" i="26"/>
  <c r="G86" i="26"/>
  <c r="F86" i="26"/>
  <c r="E86" i="26"/>
  <c r="D86" i="26"/>
  <c r="V85" i="26"/>
  <c r="U85" i="26"/>
  <c r="T85" i="26"/>
  <c r="R85" i="26"/>
  <c r="Q85" i="26"/>
  <c r="P85" i="26"/>
  <c r="O85" i="26"/>
  <c r="N85" i="26"/>
  <c r="H85" i="26"/>
  <c r="G85" i="26"/>
  <c r="F85" i="26"/>
  <c r="E85" i="26"/>
  <c r="D85" i="26"/>
  <c r="V84" i="26"/>
  <c r="U84" i="26"/>
  <c r="BW84" i="26" s="1"/>
  <c r="BW61" i="26" s="1"/>
  <c r="T84" i="26"/>
  <c r="R84" i="26"/>
  <c r="Q84" i="26"/>
  <c r="P84" i="26"/>
  <c r="O84" i="26"/>
  <c r="N84" i="26"/>
  <c r="H84" i="26"/>
  <c r="G84" i="26"/>
  <c r="F84" i="26"/>
  <c r="E84" i="26"/>
  <c r="D84" i="26"/>
  <c r="V83" i="26"/>
  <c r="U83" i="26"/>
  <c r="BW83" i="26" s="1"/>
  <c r="BW60" i="26" s="1"/>
  <c r="T83" i="26"/>
  <c r="R83" i="26"/>
  <c r="Q83" i="26"/>
  <c r="P83" i="26"/>
  <c r="O83" i="26"/>
  <c r="N83" i="26"/>
  <c r="H83" i="26"/>
  <c r="G83" i="26"/>
  <c r="F83" i="26"/>
  <c r="E83" i="26"/>
  <c r="D83" i="26"/>
  <c r="V82" i="26"/>
  <c r="U82" i="26"/>
  <c r="BW82" i="26" s="1"/>
  <c r="BW59" i="26" s="1"/>
  <c r="T82" i="26"/>
  <c r="R82" i="26"/>
  <c r="Q82" i="26"/>
  <c r="P82" i="26"/>
  <c r="O82" i="26"/>
  <c r="N82" i="26"/>
  <c r="H82" i="26"/>
  <c r="G82" i="26"/>
  <c r="F82" i="26"/>
  <c r="E82" i="26"/>
  <c r="D82" i="26"/>
  <c r="V81" i="26"/>
  <c r="U81" i="26"/>
  <c r="BW81" i="26" s="1"/>
  <c r="BW58" i="26" s="1"/>
  <c r="T81" i="26"/>
  <c r="R81" i="26"/>
  <c r="Q81" i="26"/>
  <c r="P81" i="26"/>
  <c r="O81" i="26"/>
  <c r="N81" i="26"/>
  <c r="H81" i="26"/>
  <c r="G81" i="26"/>
  <c r="F81" i="26"/>
  <c r="E81" i="26"/>
  <c r="D81" i="26"/>
  <c r="V80" i="26"/>
  <c r="U80" i="26"/>
  <c r="BW80" i="26" s="1"/>
  <c r="BW57" i="26" s="1"/>
  <c r="T80" i="26"/>
  <c r="R80" i="26"/>
  <c r="Q80" i="26"/>
  <c r="P80" i="26"/>
  <c r="O80" i="26"/>
  <c r="N80" i="26"/>
  <c r="H80" i="26"/>
  <c r="G80" i="26"/>
  <c r="F80" i="26"/>
  <c r="E80" i="26"/>
  <c r="D80" i="26"/>
  <c r="V79" i="26"/>
  <c r="U79" i="26"/>
  <c r="T79" i="26"/>
  <c r="R79" i="26"/>
  <c r="Q79" i="26"/>
  <c r="P79" i="26"/>
  <c r="O79" i="26"/>
  <c r="N79" i="26"/>
  <c r="H79" i="26"/>
  <c r="G79" i="26"/>
  <c r="F79" i="26"/>
  <c r="E79" i="26"/>
  <c r="D79" i="26"/>
  <c r="V78" i="26"/>
  <c r="U78" i="26"/>
  <c r="BW78" i="26" s="1"/>
  <c r="BW55" i="26" s="1"/>
  <c r="T78" i="26"/>
  <c r="R78" i="26"/>
  <c r="Q78" i="26"/>
  <c r="O78" i="26"/>
  <c r="N78" i="26"/>
  <c r="H78" i="26"/>
  <c r="G78" i="26"/>
  <c r="F78" i="26"/>
  <c r="E78" i="26"/>
  <c r="D78" i="26"/>
  <c r="V77" i="26"/>
  <c r="U77" i="26"/>
  <c r="BW77" i="26" s="1"/>
  <c r="BW54" i="26" s="1"/>
  <c r="T77" i="26"/>
  <c r="R77" i="26"/>
  <c r="Q77" i="26"/>
  <c r="P77" i="26"/>
  <c r="O77" i="26"/>
  <c r="N77" i="26"/>
  <c r="H77" i="26"/>
  <c r="G77" i="26"/>
  <c r="F77" i="26"/>
  <c r="E77" i="26"/>
  <c r="D77" i="26"/>
  <c r="BI73" i="26"/>
  <c r="BH73" i="26"/>
  <c r="BG73" i="26"/>
  <c r="BF73" i="26"/>
  <c r="BE73" i="26"/>
  <c r="BD73" i="26"/>
  <c r="BC73" i="26"/>
  <c r="AO73" i="26"/>
  <c r="AN73" i="26"/>
  <c r="AM73" i="26"/>
  <c r="AL73" i="26"/>
  <c r="AK73" i="26"/>
  <c r="AJ73" i="26"/>
  <c r="AI73" i="26"/>
  <c r="AC73" i="26"/>
  <c r="S73" i="26"/>
  <c r="S96" i="26" s="1"/>
  <c r="M73" i="26"/>
  <c r="M96" i="26" s="1"/>
  <c r="H73" i="26"/>
  <c r="H96" i="26" s="1"/>
  <c r="C73" i="26"/>
  <c r="C96" i="26" s="1"/>
  <c r="BI72" i="26"/>
  <c r="BH72" i="26"/>
  <c r="BG72" i="26"/>
  <c r="BF72" i="26"/>
  <c r="BE72" i="26"/>
  <c r="BD72" i="26"/>
  <c r="BC72" i="26"/>
  <c r="AW72" i="26"/>
  <c r="AO72" i="26"/>
  <c r="AN72" i="26"/>
  <c r="AM72" i="26"/>
  <c r="AL72" i="26"/>
  <c r="AK72" i="26"/>
  <c r="AJ72" i="26"/>
  <c r="AI72" i="26"/>
  <c r="AC72" i="26"/>
  <c r="S72" i="26"/>
  <c r="S95" i="26" s="1"/>
  <c r="M72" i="26"/>
  <c r="M95" i="26" s="1"/>
  <c r="H72" i="26"/>
  <c r="H95" i="26" s="1"/>
  <c r="C72" i="26"/>
  <c r="C95" i="26" s="1"/>
  <c r="BI71" i="26"/>
  <c r="BH71" i="26"/>
  <c r="BG71" i="26"/>
  <c r="BF71" i="26"/>
  <c r="BE71" i="26"/>
  <c r="BD71" i="26"/>
  <c r="BC71" i="26"/>
  <c r="AW71" i="26"/>
  <c r="AO71" i="26"/>
  <c r="AN71" i="26"/>
  <c r="AM71" i="26"/>
  <c r="AL71" i="26"/>
  <c r="AK71" i="26"/>
  <c r="AJ71" i="26"/>
  <c r="AI71" i="26"/>
  <c r="AC71" i="26"/>
  <c r="S71" i="26"/>
  <c r="S94" i="26" s="1"/>
  <c r="M71" i="26"/>
  <c r="M94" i="26" s="1"/>
  <c r="H71" i="26"/>
  <c r="H94" i="26" s="1"/>
  <c r="C71" i="26"/>
  <c r="C94" i="26" s="1"/>
  <c r="BI70" i="26"/>
  <c r="BH70" i="26"/>
  <c r="BG70" i="26"/>
  <c r="BF70" i="26"/>
  <c r="BE70" i="26"/>
  <c r="BD70" i="26"/>
  <c r="BC70" i="26"/>
  <c r="AW70" i="26"/>
  <c r="AO70" i="26"/>
  <c r="AN70" i="26"/>
  <c r="AM70" i="26"/>
  <c r="AL70" i="26"/>
  <c r="AK70" i="26"/>
  <c r="AJ70" i="26"/>
  <c r="AI70" i="26"/>
  <c r="AC70" i="26"/>
  <c r="S70" i="26"/>
  <c r="S93" i="26" s="1"/>
  <c r="M70" i="26"/>
  <c r="M93" i="26" s="1"/>
  <c r="H70" i="26"/>
  <c r="H93" i="26" s="1"/>
  <c r="C70" i="26"/>
  <c r="C93" i="26" s="1"/>
  <c r="BI69" i="26"/>
  <c r="BH69" i="26"/>
  <c r="BG69" i="26"/>
  <c r="BF69" i="26"/>
  <c r="BE69" i="26"/>
  <c r="BD69" i="26"/>
  <c r="BC69" i="26"/>
  <c r="AW69" i="26"/>
  <c r="AO69" i="26"/>
  <c r="AN69" i="26"/>
  <c r="AM69" i="26"/>
  <c r="AL69" i="26"/>
  <c r="AK69" i="26"/>
  <c r="AJ69" i="26"/>
  <c r="AI69" i="26"/>
  <c r="AC69" i="26"/>
  <c r="S69" i="26"/>
  <c r="S92" i="26" s="1"/>
  <c r="M69" i="26"/>
  <c r="M92" i="26" s="1"/>
  <c r="H69" i="26"/>
  <c r="H92" i="26" s="1"/>
  <c r="C69" i="26"/>
  <c r="C92" i="26" s="1"/>
  <c r="BI68" i="26"/>
  <c r="BH68" i="26"/>
  <c r="BG68" i="26"/>
  <c r="BF68" i="26"/>
  <c r="BE68" i="26"/>
  <c r="BD68" i="26"/>
  <c r="BC68" i="26"/>
  <c r="AW68" i="26"/>
  <c r="AO68" i="26"/>
  <c r="AN68" i="26"/>
  <c r="AM68" i="26"/>
  <c r="AL68" i="26"/>
  <c r="AK68" i="26"/>
  <c r="AJ68" i="26"/>
  <c r="AI68" i="26"/>
  <c r="AC68" i="26"/>
  <c r="S68" i="26"/>
  <c r="S91" i="26" s="1"/>
  <c r="M68" i="26"/>
  <c r="M91" i="26" s="1"/>
  <c r="H68" i="26"/>
  <c r="H91" i="26" s="1"/>
  <c r="C68" i="26"/>
  <c r="C91" i="26" s="1"/>
  <c r="BI67" i="26"/>
  <c r="BH67" i="26"/>
  <c r="BG67" i="26"/>
  <c r="BF67" i="26"/>
  <c r="BE67" i="26"/>
  <c r="BD67" i="26"/>
  <c r="BC67" i="26"/>
  <c r="AW67" i="26"/>
  <c r="AO67" i="26"/>
  <c r="AN67" i="26"/>
  <c r="AM67" i="26"/>
  <c r="AL67" i="26"/>
  <c r="AK67" i="26"/>
  <c r="AJ67" i="26"/>
  <c r="AI67" i="26"/>
  <c r="AC67" i="26"/>
  <c r="S67" i="26"/>
  <c r="S90" i="26" s="1"/>
  <c r="M67" i="26"/>
  <c r="M90" i="26" s="1"/>
  <c r="H67" i="26"/>
  <c r="H90" i="26" s="1"/>
  <c r="C67" i="26"/>
  <c r="C90" i="26" s="1"/>
  <c r="BI66" i="26"/>
  <c r="BH66" i="26"/>
  <c r="BG66" i="26"/>
  <c r="BF66" i="26"/>
  <c r="BE66" i="26"/>
  <c r="BD66" i="26"/>
  <c r="BC66" i="26"/>
  <c r="AW66" i="26"/>
  <c r="AO66" i="26"/>
  <c r="AN66" i="26"/>
  <c r="AM66" i="26"/>
  <c r="AL66" i="26"/>
  <c r="AK66" i="26"/>
  <c r="AJ66" i="26"/>
  <c r="AI66" i="26"/>
  <c r="AC66" i="26"/>
  <c r="S66" i="26"/>
  <c r="S89" i="26" s="1"/>
  <c r="M66" i="26"/>
  <c r="M89" i="26" s="1"/>
  <c r="H66" i="26"/>
  <c r="H89" i="26" s="1"/>
  <c r="C66" i="26"/>
  <c r="C89" i="26" s="1"/>
  <c r="BI65" i="26"/>
  <c r="BH65" i="26"/>
  <c r="BG65" i="26"/>
  <c r="BF65" i="26"/>
  <c r="BE65" i="26"/>
  <c r="BD65" i="26"/>
  <c r="BC65" i="26"/>
  <c r="AX65" i="26"/>
  <c r="AW65" i="26"/>
  <c r="AO65" i="26"/>
  <c r="AN65" i="26"/>
  <c r="AM65" i="26"/>
  <c r="AL65" i="26"/>
  <c r="AK65" i="26"/>
  <c r="AJ65" i="26"/>
  <c r="AI65" i="26"/>
  <c r="AD65" i="26"/>
  <c r="AC65" i="26"/>
  <c r="S65" i="26"/>
  <c r="S88" i="26" s="1"/>
  <c r="L65" i="26"/>
  <c r="L88" i="26" s="1"/>
  <c r="K65" i="26"/>
  <c r="K88" i="26" s="1"/>
  <c r="J65" i="26"/>
  <c r="J88" i="26" s="1"/>
  <c r="I65" i="26"/>
  <c r="I88" i="26" s="1"/>
  <c r="BI64" i="26"/>
  <c r="BH64" i="26"/>
  <c r="BG64" i="26"/>
  <c r="BF64" i="26"/>
  <c r="BE64" i="26"/>
  <c r="BD64" i="26"/>
  <c r="BC64" i="26"/>
  <c r="AX64" i="26"/>
  <c r="AW64" i="26"/>
  <c r="AO64" i="26"/>
  <c r="AN64" i="26"/>
  <c r="AM64" i="26"/>
  <c r="AL64" i="26"/>
  <c r="AK64" i="26"/>
  <c r="AJ64" i="26"/>
  <c r="AI64" i="26"/>
  <c r="AD64" i="26"/>
  <c r="AC64" i="26"/>
  <c r="S64" i="26"/>
  <c r="S87" i="26" s="1"/>
  <c r="L64" i="26"/>
  <c r="L87" i="26" s="1"/>
  <c r="K64" i="26"/>
  <c r="K87" i="26" s="1"/>
  <c r="J64" i="26"/>
  <c r="J87" i="26" s="1"/>
  <c r="I64" i="26"/>
  <c r="I87" i="26" s="1"/>
  <c r="BI63" i="26"/>
  <c r="BH63" i="26"/>
  <c r="BG63" i="26"/>
  <c r="BF63" i="26"/>
  <c r="BE63" i="26"/>
  <c r="BD63" i="26"/>
  <c r="BC63" i="26"/>
  <c r="AX63" i="26"/>
  <c r="AW63" i="26"/>
  <c r="AO63" i="26"/>
  <c r="AN63" i="26"/>
  <c r="AM63" i="26"/>
  <c r="AL63" i="26"/>
  <c r="AK63" i="26"/>
  <c r="AJ63" i="26"/>
  <c r="AI63" i="26"/>
  <c r="AD63" i="26"/>
  <c r="AC63" i="26"/>
  <c r="S63" i="26"/>
  <c r="S86" i="26" s="1"/>
  <c r="L63" i="26"/>
  <c r="L86" i="26" s="1"/>
  <c r="K63" i="26"/>
  <c r="K86" i="26" s="1"/>
  <c r="J63" i="26"/>
  <c r="J86" i="26" s="1"/>
  <c r="I63" i="26"/>
  <c r="I86" i="26" s="1"/>
  <c r="BI62" i="26"/>
  <c r="BH62" i="26"/>
  <c r="BG62" i="26"/>
  <c r="BF62" i="26"/>
  <c r="BE62" i="26"/>
  <c r="BD62" i="26"/>
  <c r="BC62" i="26"/>
  <c r="AX62" i="26"/>
  <c r="AW62" i="26"/>
  <c r="AO62" i="26"/>
  <c r="AN62" i="26"/>
  <c r="AM62" i="26"/>
  <c r="AL62" i="26"/>
  <c r="AK62" i="26"/>
  <c r="AJ62" i="26"/>
  <c r="AI62" i="26"/>
  <c r="AD62" i="26"/>
  <c r="AC62" i="26"/>
  <c r="S62" i="26"/>
  <c r="S85" i="26" s="1"/>
  <c r="L62" i="26"/>
  <c r="L85" i="26" s="1"/>
  <c r="K62" i="26"/>
  <c r="K85" i="26" s="1"/>
  <c r="J62" i="26"/>
  <c r="J85" i="26" s="1"/>
  <c r="I62" i="26"/>
  <c r="I85" i="26" s="1"/>
  <c r="BI61" i="26"/>
  <c r="BH61" i="26"/>
  <c r="BG61" i="26"/>
  <c r="BF61" i="26"/>
  <c r="BE61" i="26"/>
  <c r="BD61" i="26"/>
  <c r="BC61" i="26"/>
  <c r="AX61" i="26"/>
  <c r="AW61" i="26"/>
  <c r="AO61" i="26"/>
  <c r="AN61" i="26"/>
  <c r="AM61" i="26"/>
  <c r="AL61" i="26"/>
  <c r="AK61" i="26"/>
  <c r="AJ61" i="26"/>
  <c r="AI61" i="26"/>
  <c r="AD61" i="26"/>
  <c r="AC61" i="26"/>
  <c r="S61" i="26"/>
  <c r="S84" i="26" s="1"/>
  <c r="L61" i="26"/>
  <c r="L84" i="26" s="1"/>
  <c r="K61" i="26"/>
  <c r="K84" i="26" s="1"/>
  <c r="J61" i="26"/>
  <c r="J84" i="26" s="1"/>
  <c r="I61" i="26"/>
  <c r="I84" i="26" s="1"/>
  <c r="BI60" i="26"/>
  <c r="BH60" i="26"/>
  <c r="BG60" i="26"/>
  <c r="BF60" i="26"/>
  <c r="BE60" i="26"/>
  <c r="BD60" i="26"/>
  <c r="BC60" i="26"/>
  <c r="AX60" i="26"/>
  <c r="AW60" i="26"/>
  <c r="AO60" i="26"/>
  <c r="AN60" i="26"/>
  <c r="AM60" i="26"/>
  <c r="AL60" i="26"/>
  <c r="AK60" i="26"/>
  <c r="AJ60" i="26"/>
  <c r="AI60" i="26"/>
  <c r="AD60" i="26"/>
  <c r="AC60" i="26"/>
  <c r="S60" i="26"/>
  <c r="S83" i="26" s="1"/>
  <c r="L60" i="26"/>
  <c r="L83" i="26" s="1"/>
  <c r="K60" i="26"/>
  <c r="K83" i="26" s="1"/>
  <c r="J60" i="26"/>
  <c r="J83" i="26" s="1"/>
  <c r="I60" i="26"/>
  <c r="I83" i="26" s="1"/>
  <c r="BI59" i="26"/>
  <c r="BH59" i="26"/>
  <c r="BG59" i="26"/>
  <c r="BF59" i="26"/>
  <c r="BE59" i="26"/>
  <c r="BD59" i="26"/>
  <c r="BC59" i="26"/>
  <c r="AX59" i="26"/>
  <c r="AW59" i="26"/>
  <c r="AO59" i="26"/>
  <c r="AN59" i="26"/>
  <c r="AM59" i="26"/>
  <c r="AL59" i="26"/>
  <c r="AK59" i="26"/>
  <c r="AJ59" i="26"/>
  <c r="AI59" i="26"/>
  <c r="AD59" i="26"/>
  <c r="AC59" i="26"/>
  <c r="S59" i="26"/>
  <c r="S82" i="26" s="1"/>
  <c r="L59" i="26"/>
  <c r="L82" i="26" s="1"/>
  <c r="K59" i="26"/>
  <c r="K82" i="26" s="1"/>
  <c r="J59" i="26"/>
  <c r="J82" i="26" s="1"/>
  <c r="I59" i="26"/>
  <c r="I82" i="26" s="1"/>
  <c r="BI58" i="26"/>
  <c r="BH58" i="26"/>
  <c r="BG58" i="26"/>
  <c r="BF58" i="26"/>
  <c r="BE58" i="26"/>
  <c r="BD58" i="26"/>
  <c r="BC58" i="26"/>
  <c r="AX58" i="26"/>
  <c r="AW58" i="26"/>
  <c r="AO58" i="26"/>
  <c r="AN58" i="26"/>
  <c r="AM58" i="26"/>
  <c r="AL58" i="26"/>
  <c r="AK58" i="26"/>
  <c r="AJ58" i="26"/>
  <c r="AI58" i="26"/>
  <c r="AD58" i="26"/>
  <c r="AC58" i="26"/>
  <c r="S58" i="26"/>
  <c r="S81" i="26" s="1"/>
  <c r="L58" i="26"/>
  <c r="L81" i="26" s="1"/>
  <c r="K58" i="26"/>
  <c r="K81" i="26" s="1"/>
  <c r="J58" i="26"/>
  <c r="J81" i="26" s="1"/>
  <c r="I58" i="26"/>
  <c r="I81" i="26" s="1"/>
  <c r="BI57" i="26"/>
  <c r="BH57" i="26"/>
  <c r="BG57" i="26"/>
  <c r="BF57" i="26"/>
  <c r="BE57" i="26"/>
  <c r="BD57" i="26"/>
  <c r="BC57" i="26"/>
  <c r="AX57" i="26"/>
  <c r="AW57" i="26"/>
  <c r="AO57" i="26"/>
  <c r="AN57" i="26"/>
  <c r="AM57" i="26"/>
  <c r="AL57" i="26"/>
  <c r="AK57" i="26"/>
  <c r="AJ57" i="26"/>
  <c r="AI57" i="26"/>
  <c r="AD57" i="26"/>
  <c r="AC57" i="26"/>
  <c r="S57" i="26"/>
  <c r="S80" i="26" s="1"/>
  <c r="L57" i="26"/>
  <c r="L80" i="26" s="1"/>
  <c r="K57" i="26"/>
  <c r="K80" i="26" s="1"/>
  <c r="J57" i="26"/>
  <c r="J80" i="26" s="1"/>
  <c r="I57" i="26"/>
  <c r="I80" i="26" s="1"/>
  <c r="BI56" i="26"/>
  <c r="BH56" i="26"/>
  <c r="BG56" i="26"/>
  <c r="BF56" i="26"/>
  <c r="BE56" i="26"/>
  <c r="BD56" i="26"/>
  <c r="BC56" i="26"/>
  <c r="AX56" i="26"/>
  <c r="AW56" i="26"/>
  <c r="AO56" i="26"/>
  <c r="AN56" i="26"/>
  <c r="AM56" i="26"/>
  <c r="AL56" i="26"/>
  <c r="AK56" i="26"/>
  <c r="AJ56" i="26"/>
  <c r="AI56" i="26"/>
  <c r="AD56" i="26"/>
  <c r="AC56" i="26"/>
  <c r="S56" i="26"/>
  <c r="S79" i="26" s="1"/>
  <c r="L56" i="26"/>
  <c r="L79" i="26" s="1"/>
  <c r="K56" i="26"/>
  <c r="K79" i="26" s="1"/>
  <c r="J56" i="26"/>
  <c r="J79" i="26" s="1"/>
  <c r="I56" i="26"/>
  <c r="I79" i="26" s="1"/>
  <c r="BI55" i="26"/>
  <c r="BH55" i="26"/>
  <c r="BG55" i="26"/>
  <c r="BF55" i="26"/>
  <c r="BE55" i="26"/>
  <c r="BD55" i="26"/>
  <c r="BC55" i="26"/>
  <c r="AX55" i="26"/>
  <c r="AW55" i="26"/>
  <c r="AO55" i="26"/>
  <c r="AN55" i="26"/>
  <c r="AM55" i="26"/>
  <c r="AL55" i="26"/>
  <c r="AK55" i="26"/>
  <c r="AJ55" i="26"/>
  <c r="AI55" i="26"/>
  <c r="AD55" i="26"/>
  <c r="AC55" i="26"/>
  <c r="S55" i="26"/>
  <c r="S78" i="26" s="1"/>
  <c r="L55" i="26"/>
  <c r="L78" i="26" s="1"/>
  <c r="K55" i="26"/>
  <c r="K78" i="26" s="1"/>
  <c r="J55" i="26"/>
  <c r="J78" i="26" s="1"/>
  <c r="I55" i="26"/>
  <c r="I78" i="26" s="1"/>
  <c r="BI54" i="26"/>
  <c r="BH54" i="26"/>
  <c r="BG54" i="26"/>
  <c r="BF54" i="26"/>
  <c r="BE54" i="26"/>
  <c r="BD54" i="26"/>
  <c r="BC54" i="26"/>
  <c r="AX54" i="26"/>
  <c r="AW54" i="26"/>
  <c r="AO54" i="26"/>
  <c r="AN54" i="26"/>
  <c r="AM54" i="26"/>
  <c r="AL54" i="26"/>
  <c r="AK54" i="26"/>
  <c r="AJ54" i="26"/>
  <c r="AI54" i="26"/>
  <c r="AD54" i="26"/>
  <c r="AC54" i="26"/>
  <c r="S54" i="26"/>
  <c r="S77" i="26" s="1"/>
  <c r="L54" i="26"/>
  <c r="L77" i="26" s="1"/>
  <c r="K54" i="26"/>
  <c r="K77" i="26" s="1"/>
  <c r="J54" i="26"/>
  <c r="J77" i="26" s="1"/>
  <c r="I54" i="26"/>
  <c r="I77" i="26" s="1"/>
  <c r="I7" i="26"/>
  <c r="I8" i="26"/>
  <c r="I9" i="26"/>
  <c r="I10" i="26"/>
  <c r="I11" i="26"/>
  <c r="I12" i="26"/>
  <c r="I13" i="26"/>
  <c r="I14" i="26"/>
  <c r="I15" i="26"/>
  <c r="I16" i="26"/>
  <c r="I17" i="26"/>
  <c r="I6" i="26"/>
  <c r="J6" i="26"/>
  <c r="BI96" i="25"/>
  <c r="BH96" i="25"/>
  <c r="BG96" i="25"/>
  <c r="BF96" i="25"/>
  <c r="BE96" i="25"/>
  <c r="BD96" i="25"/>
  <c r="AX96" i="25"/>
  <c r="AW96" i="25"/>
  <c r="AO96" i="25"/>
  <c r="AN96" i="25"/>
  <c r="AM96" i="25"/>
  <c r="AL96" i="25"/>
  <c r="AK96" i="25"/>
  <c r="AJ96" i="25"/>
  <c r="AD96" i="25"/>
  <c r="AC96" i="25"/>
  <c r="BI95" i="25"/>
  <c r="BH95" i="25"/>
  <c r="BG95" i="25"/>
  <c r="BF95" i="25"/>
  <c r="BE95" i="25"/>
  <c r="BD95" i="25"/>
  <c r="AX95" i="25"/>
  <c r="AW95" i="25"/>
  <c r="AO95" i="25"/>
  <c r="AN95" i="25"/>
  <c r="AM95" i="25"/>
  <c r="AL95" i="25"/>
  <c r="AK95" i="25"/>
  <c r="AJ95" i="25"/>
  <c r="AD95" i="25"/>
  <c r="AC95" i="25"/>
  <c r="BI94" i="25"/>
  <c r="BH94" i="25"/>
  <c r="BG94" i="25"/>
  <c r="BF94" i="25"/>
  <c r="BE94" i="25"/>
  <c r="BD94" i="25"/>
  <c r="AX94" i="25"/>
  <c r="AW94" i="25"/>
  <c r="AO94" i="25"/>
  <c r="AN94" i="25"/>
  <c r="AM94" i="25"/>
  <c r="AL94" i="25"/>
  <c r="AK94" i="25"/>
  <c r="AJ94" i="25"/>
  <c r="AD94" i="25"/>
  <c r="AC94" i="25"/>
  <c r="BI93" i="25"/>
  <c r="BH93" i="25"/>
  <c r="BG93" i="25"/>
  <c r="BF93" i="25"/>
  <c r="BE93" i="25"/>
  <c r="BD93" i="25"/>
  <c r="AX93" i="25"/>
  <c r="AW93" i="25"/>
  <c r="AO93" i="25"/>
  <c r="AN93" i="25"/>
  <c r="AM93" i="25"/>
  <c r="AL93" i="25"/>
  <c r="AK93" i="25"/>
  <c r="AJ93" i="25"/>
  <c r="AD93" i="25"/>
  <c r="AC93" i="25"/>
  <c r="BI92" i="25"/>
  <c r="BH92" i="25"/>
  <c r="BG92" i="25"/>
  <c r="BF92" i="25"/>
  <c r="BE92" i="25"/>
  <c r="BD92" i="25"/>
  <c r="AX92" i="25"/>
  <c r="AW92" i="25"/>
  <c r="AO92" i="25"/>
  <c r="AN92" i="25"/>
  <c r="AM92" i="25"/>
  <c r="AL92" i="25"/>
  <c r="AK92" i="25"/>
  <c r="AJ92" i="25"/>
  <c r="AD92" i="25"/>
  <c r="AC92" i="25"/>
  <c r="BI91" i="25"/>
  <c r="BH91" i="25"/>
  <c r="BG91" i="25"/>
  <c r="BF91" i="25"/>
  <c r="BE91" i="25"/>
  <c r="BD91" i="25"/>
  <c r="AX91" i="25"/>
  <c r="AW91" i="25"/>
  <c r="AO91" i="25"/>
  <c r="AN91" i="25"/>
  <c r="AM91" i="25"/>
  <c r="AL91" i="25"/>
  <c r="AK91" i="25"/>
  <c r="AJ91" i="25"/>
  <c r="AD91" i="25"/>
  <c r="AC91" i="25"/>
  <c r="BI90" i="25"/>
  <c r="BH90" i="25"/>
  <c r="BG90" i="25"/>
  <c r="BF90" i="25"/>
  <c r="BE90" i="25"/>
  <c r="BD90" i="25"/>
  <c r="AX90" i="25"/>
  <c r="AW90" i="25"/>
  <c r="AO90" i="25"/>
  <c r="AN90" i="25"/>
  <c r="AM90" i="25"/>
  <c r="AL90" i="25"/>
  <c r="AK90" i="25"/>
  <c r="AJ90" i="25"/>
  <c r="AD90" i="25"/>
  <c r="AC90" i="25"/>
  <c r="BI89" i="25"/>
  <c r="BH89" i="25"/>
  <c r="BG89" i="25"/>
  <c r="BF89" i="25"/>
  <c r="BE89" i="25"/>
  <c r="BD89" i="25"/>
  <c r="AX89" i="25"/>
  <c r="AW89" i="25"/>
  <c r="AO89" i="25"/>
  <c r="AN89" i="25"/>
  <c r="AM89" i="25"/>
  <c r="AL89" i="25"/>
  <c r="AK89" i="25"/>
  <c r="AJ89" i="25"/>
  <c r="AD89" i="25"/>
  <c r="AC89" i="25"/>
  <c r="BI88" i="25"/>
  <c r="BH88" i="25"/>
  <c r="BG88" i="25"/>
  <c r="BF88" i="25"/>
  <c r="BE88" i="25"/>
  <c r="BD88" i="25"/>
  <c r="AX88" i="25"/>
  <c r="AW88" i="25"/>
  <c r="AO88" i="25"/>
  <c r="AN88" i="25"/>
  <c r="AM88" i="25"/>
  <c r="AL88" i="25"/>
  <c r="AK88" i="25"/>
  <c r="AJ88" i="25"/>
  <c r="AD88" i="25"/>
  <c r="AC88" i="25"/>
  <c r="BI87" i="25"/>
  <c r="BH87" i="25"/>
  <c r="BG87" i="25"/>
  <c r="BF87" i="25"/>
  <c r="BE87" i="25"/>
  <c r="BD87" i="25"/>
  <c r="AX87" i="25"/>
  <c r="AW87" i="25"/>
  <c r="AO87" i="25"/>
  <c r="AN87" i="25"/>
  <c r="AM87" i="25"/>
  <c r="AL87" i="25"/>
  <c r="AK87" i="25"/>
  <c r="AJ87" i="25"/>
  <c r="AD87" i="25"/>
  <c r="AC87" i="25"/>
  <c r="BI86" i="25"/>
  <c r="BH86" i="25"/>
  <c r="BG86" i="25"/>
  <c r="BF86" i="25"/>
  <c r="BE86" i="25"/>
  <c r="BD86" i="25"/>
  <c r="AX86" i="25"/>
  <c r="AW86" i="25"/>
  <c r="AO86" i="25"/>
  <c r="AN86" i="25"/>
  <c r="AM86" i="25"/>
  <c r="AL86" i="25"/>
  <c r="AK86" i="25"/>
  <c r="AJ86" i="25"/>
  <c r="AD86" i="25"/>
  <c r="AC86" i="25"/>
  <c r="BI85" i="25"/>
  <c r="BH85" i="25"/>
  <c r="BG85" i="25"/>
  <c r="BF85" i="25"/>
  <c r="BE85" i="25"/>
  <c r="BD85" i="25"/>
  <c r="AX85" i="25"/>
  <c r="AW85" i="25"/>
  <c r="AO85" i="25"/>
  <c r="AN85" i="25"/>
  <c r="AM85" i="25"/>
  <c r="AL85" i="25"/>
  <c r="AK85" i="25"/>
  <c r="AJ85" i="25"/>
  <c r="AD85" i="25"/>
  <c r="AC85" i="25"/>
  <c r="BI84" i="25"/>
  <c r="BH84" i="25"/>
  <c r="BG84" i="25"/>
  <c r="BF84" i="25"/>
  <c r="BE84" i="25"/>
  <c r="BD84" i="25"/>
  <c r="AX84" i="25"/>
  <c r="AW84" i="25"/>
  <c r="AO84" i="25"/>
  <c r="AN84" i="25"/>
  <c r="AM84" i="25"/>
  <c r="AL84" i="25"/>
  <c r="AK84" i="25"/>
  <c r="AJ84" i="25"/>
  <c r="AD84" i="25"/>
  <c r="AC84" i="25"/>
  <c r="BI83" i="25"/>
  <c r="BH83" i="25"/>
  <c r="BG83" i="25"/>
  <c r="BF83" i="25"/>
  <c r="BE83" i="25"/>
  <c r="BD83" i="25"/>
  <c r="AX83" i="25"/>
  <c r="AW83" i="25"/>
  <c r="AO83" i="25"/>
  <c r="AN83" i="25"/>
  <c r="AM83" i="25"/>
  <c r="AL83" i="25"/>
  <c r="AK83" i="25"/>
  <c r="AJ83" i="25"/>
  <c r="AD83" i="25"/>
  <c r="AC83" i="25"/>
  <c r="BI82" i="25"/>
  <c r="BH82" i="25"/>
  <c r="BG82" i="25"/>
  <c r="BF82" i="25"/>
  <c r="BE82" i="25"/>
  <c r="BD82" i="25"/>
  <c r="AX82" i="25"/>
  <c r="AW82" i="25"/>
  <c r="AO82" i="25"/>
  <c r="AN82" i="25"/>
  <c r="AM82" i="25"/>
  <c r="AL82" i="25"/>
  <c r="AK82" i="25"/>
  <c r="AJ82" i="25"/>
  <c r="AD82" i="25"/>
  <c r="AC82" i="25"/>
  <c r="BI81" i="25"/>
  <c r="BH81" i="25"/>
  <c r="BG81" i="25"/>
  <c r="BF81" i="25"/>
  <c r="BE81" i="25"/>
  <c r="BD81" i="25"/>
  <c r="AX81" i="25"/>
  <c r="AW81" i="25"/>
  <c r="AO81" i="25"/>
  <c r="AN81" i="25"/>
  <c r="AM81" i="25"/>
  <c r="AL81" i="25"/>
  <c r="AK81" i="25"/>
  <c r="AJ81" i="25"/>
  <c r="AD81" i="25"/>
  <c r="AC81" i="25"/>
  <c r="BI80" i="25"/>
  <c r="BH80" i="25"/>
  <c r="BG80" i="25"/>
  <c r="BF80" i="25"/>
  <c r="BE80" i="25"/>
  <c r="BD80" i="25"/>
  <c r="AX80" i="25"/>
  <c r="AW80" i="25"/>
  <c r="AO80" i="25"/>
  <c r="AN80" i="25"/>
  <c r="AM80" i="25"/>
  <c r="AL80" i="25"/>
  <c r="AK80" i="25"/>
  <c r="AJ80" i="25"/>
  <c r="AD80" i="25"/>
  <c r="AC80" i="25"/>
  <c r="BI79" i="25"/>
  <c r="BH79" i="25"/>
  <c r="BG79" i="25"/>
  <c r="BF79" i="25"/>
  <c r="BE79" i="25"/>
  <c r="BD79" i="25"/>
  <c r="AX79" i="25"/>
  <c r="AW79" i="25"/>
  <c r="AO79" i="25"/>
  <c r="AN79" i="25"/>
  <c r="AM79" i="25"/>
  <c r="AL79" i="25"/>
  <c r="AK79" i="25"/>
  <c r="AJ79" i="25"/>
  <c r="AD79" i="25"/>
  <c r="AC79" i="25"/>
  <c r="BI78" i="25"/>
  <c r="BH78" i="25"/>
  <c r="BG78" i="25"/>
  <c r="BF78" i="25"/>
  <c r="BE78" i="25"/>
  <c r="BD78" i="25"/>
  <c r="AX78" i="25"/>
  <c r="AW78" i="25"/>
  <c r="AO78" i="25"/>
  <c r="AN78" i="25"/>
  <c r="AM78" i="25"/>
  <c r="AL78" i="25"/>
  <c r="AK78" i="25"/>
  <c r="AJ78" i="25"/>
  <c r="AD78" i="25"/>
  <c r="AC78" i="25"/>
  <c r="BI77" i="25"/>
  <c r="BH77" i="25"/>
  <c r="BG77" i="25"/>
  <c r="BF77" i="25"/>
  <c r="BE77" i="25"/>
  <c r="BD77" i="25"/>
  <c r="AX77" i="25"/>
  <c r="AW77" i="25"/>
  <c r="AO77" i="25"/>
  <c r="AN77" i="25"/>
  <c r="AM77" i="25"/>
  <c r="AL77" i="25"/>
  <c r="AK77" i="25"/>
  <c r="AJ77" i="25"/>
  <c r="AD77" i="25"/>
  <c r="AC77" i="25"/>
  <c r="V96" i="25"/>
  <c r="U96" i="25"/>
  <c r="BW96" i="25" s="1"/>
  <c r="BW73" i="25" s="1"/>
  <c r="T96" i="25"/>
  <c r="R96" i="25"/>
  <c r="Q96" i="25"/>
  <c r="P96" i="25"/>
  <c r="O96" i="25"/>
  <c r="BS96" i="25" s="1"/>
  <c r="BS73" i="25" s="1"/>
  <c r="N96" i="25"/>
  <c r="L96" i="25"/>
  <c r="K96" i="25"/>
  <c r="J96" i="25"/>
  <c r="I96" i="25"/>
  <c r="G96" i="25"/>
  <c r="F96" i="25"/>
  <c r="E96" i="25"/>
  <c r="D96" i="25"/>
  <c r="V95" i="25"/>
  <c r="U95" i="25"/>
  <c r="BW95" i="25" s="1"/>
  <c r="BW72" i="25" s="1"/>
  <c r="T95" i="25"/>
  <c r="R95" i="25"/>
  <c r="Q95" i="25"/>
  <c r="P95" i="25"/>
  <c r="O95" i="25"/>
  <c r="BS95" i="25" s="1"/>
  <c r="BS72" i="25" s="1"/>
  <c r="N95" i="25"/>
  <c r="L95" i="25"/>
  <c r="K95" i="25"/>
  <c r="J95" i="25"/>
  <c r="I95" i="25"/>
  <c r="G95" i="25"/>
  <c r="F95" i="25"/>
  <c r="E95" i="25"/>
  <c r="D95" i="25"/>
  <c r="V94" i="25"/>
  <c r="U94" i="25"/>
  <c r="BW94" i="25" s="1"/>
  <c r="BW71" i="25" s="1"/>
  <c r="T94" i="25"/>
  <c r="R94" i="25"/>
  <c r="Q94" i="25"/>
  <c r="P94" i="25"/>
  <c r="O94" i="25"/>
  <c r="N94" i="25"/>
  <c r="L94" i="25"/>
  <c r="K94" i="25"/>
  <c r="J94" i="25"/>
  <c r="I94" i="25"/>
  <c r="G94" i="25"/>
  <c r="F94" i="25"/>
  <c r="E94" i="25"/>
  <c r="D94" i="25"/>
  <c r="V93" i="25"/>
  <c r="U93" i="25"/>
  <c r="BW93" i="25" s="1"/>
  <c r="BW70" i="25" s="1"/>
  <c r="T93" i="25"/>
  <c r="R93" i="25"/>
  <c r="Q93" i="25"/>
  <c r="P93" i="25"/>
  <c r="O93" i="25"/>
  <c r="BS93" i="25" s="1"/>
  <c r="BS70" i="25" s="1"/>
  <c r="N93" i="25"/>
  <c r="L93" i="25"/>
  <c r="K93" i="25"/>
  <c r="J93" i="25"/>
  <c r="I93" i="25"/>
  <c r="G93" i="25"/>
  <c r="F93" i="25"/>
  <c r="E93" i="25"/>
  <c r="D93" i="25"/>
  <c r="V92" i="25"/>
  <c r="U92" i="25"/>
  <c r="BW92" i="25" s="1"/>
  <c r="BW69" i="25" s="1"/>
  <c r="T92" i="25"/>
  <c r="R92" i="25"/>
  <c r="Q92" i="25"/>
  <c r="P92" i="25"/>
  <c r="O92" i="25"/>
  <c r="BS92" i="25" s="1"/>
  <c r="BS69" i="25" s="1"/>
  <c r="N92" i="25"/>
  <c r="L92" i="25"/>
  <c r="K92" i="25"/>
  <c r="J92" i="25"/>
  <c r="I92" i="25"/>
  <c r="G92" i="25"/>
  <c r="F92" i="25"/>
  <c r="E92" i="25"/>
  <c r="D92" i="25"/>
  <c r="V91" i="25"/>
  <c r="U91" i="25"/>
  <c r="T91" i="25"/>
  <c r="R91" i="25"/>
  <c r="Q91" i="25"/>
  <c r="P91" i="25"/>
  <c r="O91" i="25"/>
  <c r="N91" i="25"/>
  <c r="L91" i="25"/>
  <c r="K91" i="25"/>
  <c r="J91" i="25"/>
  <c r="I91" i="25"/>
  <c r="G91" i="25"/>
  <c r="F91" i="25"/>
  <c r="E91" i="25"/>
  <c r="D91" i="25"/>
  <c r="V90" i="25"/>
  <c r="U90" i="25"/>
  <c r="BW90" i="25" s="1"/>
  <c r="BW67" i="25" s="1"/>
  <c r="T90" i="25"/>
  <c r="R90" i="25"/>
  <c r="Q90" i="25"/>
  <c r="P90" i="25"/>
  <c r="O90" i="25"/>
  <c r="BS90" i="25" s="1"/>
  <c r="BS67" i="25" s="1"/>
  <c r="N90" i="25"/>
  <c r="L90" i="25"/>
  <c r="K90" i="25"/>
  <c r="J90" i="25"/>
  <c r="I90" i="25"/>
  <c r="G90" i="25"/>
  <c r="F90" i="25"/>
  <c r="E90" i="25"/>
  <c r="D90" i="25"/>
  <c r="V89" i="25"/>
  <c r="U89" i="25"/>
  <c r="BW89" i="25" s="1"/>
  <c r="BW66" i="25" s="1"/>
  <c r="T89" i="25"/>
  <c r="R89" i="25"/>
  <c r="Q89" i="25"/>
  <c r="P89" i="25"/>
  <c r="O89" i="25"/>
  <c r="BS89" i="25" s="1"/>
  <c r="BS66" i="25" s="1"/>
  <c r="N89" i="25"/>
  <c r="L89" i="25"/>
  <c r="K89" i="25"/>
  <c r="J89" i="25"/>
  <c r="I89" i="25"/>
  <c r="G89" i="25"/>
  <c r="F89" i="25"/>
  <c r="E89" i="25"/>
  <c r="D89" i="25"/>
  <c r="V88" i="25"/>
  <c r="U88" i="25"/>
  <c r="BW88" i="25" s="1"/>
  <c r="BW65" i="25" s="1"/>
  <c r="T88" i="25"/>
  <c r="R88" i="25"/>
  <c r="Q88" i="25"/>
  <c r="P88" i="25"/>
  <c r="O88" i="25"/>
  <c r="BS88" i="25" s="1"/>
  <c r="BS65" i="25" s="1"/>
  <c r="N88" i="25"/>
  <c r="H88" i="25"/>
  <c r="G88" i="25"/>
  <c r="F88" i="25"/>
  <c r="E88" i="25"/>
  <c r="D88" i="25"/>
  <c r="V87" i="25"/>
  <c r="U87" i="25"/>
  <c r="BW87" i="25" s="1"/>
  <c r="BW64" i="25" s="1"/>
  <c r="T87" i="25"/>
  <c r="R87" i="25"/>
  <c r="Q87" i="25"/>
  <c r="P87" i="25"/>
  <c r="O87" i="25"/>
  <c r="BS87" i="25" s="1"/>
  <c r="BS64" i="25" s="1"/>
  <c r="N87" i="25"/>
  <c r="H87" i="25"/>
  <c r="G87" i="25"/>
  <c r="F87" i="25"/>
  <c r="E87" i="25"/>
  <c r="D87" i="25"/>
  <c r="V86" i="25"/>
  <c r="U86" i="25"/>
  <c r="BW86" i="25" s="1"/>
  <c r="BW63" i="25" s="1"/>
  <c r="T86" i="25"/>
  <c r="R86" i="25"/>
  <c r="Q86" i="25"/>
  <c r="P86" i="25"/>
  <c r="O86" i="25"/>
  <c r="BS86" i="25" s="1"/>
  <c r="BS63" i="25" s="1"/>
  <c r="N86" i="25"/>
  <c r="H86" i="25"/>
  <c r="G86" i="25"/>
  <c r="F86" i="25"/>
  <c r="E86" i="25"/>
  <c r="D86" i="25"/>
  <c r="V85" i="25"/>
  <c r="U85" i="25"/>
  <c r="T85" i="25"/>
  <c r="R85" i="25"/>
  <c r="Q85" i="25"/>
  <c r="P85" i="25"/>
  <c r="O85" i="25"/>
  <c r="N85" i="25"/>
  <c r="H85" i="25"/>
  <c r="G85" i="25"/>
  <c r="F85" i="25"/>
  <c r="E85" i="25"/>
  <c r="D85" i="25"/>
  <c r="V84" i="25"/>
  <c r="U84" i="25"/>
  <c r="BW84" i="25" s="1"/>
  <c r="BW61" i="25" s="1"/>
  <c r="T84" i="25"/>
  <c r="R84" i="25"/>
  <c r="Q84" i="25"/>
  <c r="P84" i="25"/>
  <c r="O84" i="25"/>
  <c r="BS84" i="25" s="1"/>
  <c r="BS61" i="25" s="1"/>
  <c r="N84" i="25"/>
  <c r="H84" i="25"/>
  <c r="G84" i="25"/>
  <c r="F84" i="25"/>
  <c r="E84" i="25"/>
  <c r="D84" i="25"/>
  <c r="V83" i="25"/>
  <c r="U83" i="25"/>
  <c r="BW83" i="25" s="1"/>
  <c r="BW60" i="25" s="1"/>
  <c r="T83" i="25"/>
  <c r="R83" i="25"/>
  <c r="Q83" i="25"/>
  <c r="P83" i="25"/>
  <c r="O83" i="25"/>
  <c r="BS83" i="25" s="1"/>
  <c r="BS60" i="25" s="1"/>
  <c r="N83" i="25"/>
  <c r="H83" i="25"/>
  <c r="G83" i="25"/>
  <c r="F83" i="25"/>
  <c r="E83" i="25"/>
  <c r="D83" i="25"/>
  <c r="V82" i="25"/>
  <c r="U82" i="25"/>
  <c r="BW82" i="25" s="1"/>
  <c r="BW59" i="25" s="1"/>
  <c r="T82" i="25"/>
  <c r="R82" i="25"/>
  <c r="Q82" i="25"/>
  <c r="P82" i="25"/>
  <c r="O82" i="25"/>
  <c r="BS82" i="25" s="1"/>
  <c r="BS59" i="25" s="1"/>
  <c r="N82" i="25"/>
  <c r="H82" i="25"/>
  <c r="G82" i="25"/>
  <c r="F82" i="25"/>
  <c r="E82" i="25"/>
  <c r="D82" i="25"/>
  <c r="V81" i="25"/>
  <c r="U81" i="25"/>
  <c r="BW81" i="25" s="1"/>
  <c r="BW58" i="25" s="1"/>
  <c r="T81" i="25"/>
  <c r="R81" i="25"/>
  <c r="Q81" i="25"/>
  <c r="P81" i="25"/>
  <c r="O81" i="25"/>
  <c r="BS81" i="25" s="1"/>
  <c r="BS58" i="25" s="1"/>
  <c r="N81" i="25"/>
  <c r="H81" i="25"/>
  <c r="G81" i="25"/>
  <c r="F81" i="25"/>
  <c r="E81" i="25"/>
  <c r="D81" i="25"/>
  <c r="V80" i="25"/>
  <c r="U80" i="25"/>
  <c r="T80" i="25"/>
  <c r="R80" i="25"/>
  <c r="Q80" i="25"/>
  <c r="P80" i="25"/>
  <c r="O80" i="25"/>
  <c r="N80" i="25"/>
  <c r="H80" i="25"/>
  <c r="G80" i="25"/>
  <c r="F80" i="25"/>
  <c r="E80" i="25"/>
  <c r="D80" i="25"/>
  <c r="V79" i="25"/>
  <c r="U79" i="25"/>
  <c r="BW79" i="25" s="1"/>
  <c r="BW56" i="25" s="1"/>
  <c r="T79" i="25"/>
  <c r="R79" i="25"/>
  <c r="Q79" i="25"/>
  <c r="P79" i="25"/>
  <c r="O79" i="25"/>
  <c r="BS79" i="25" s="1"/>
  <c r="BS56" i="25" s="1"/>
  <c r="N79" i="25"/>
  <c r="H79" i="25"/>
  <c r="G79" i="25"/>
  <c r="F79" i="25"/>
  <c r="E79" i="25"/>
  <c r="D79" i="25"/>
  <c r="V78" i="25"/>
  <c r="U78" i="25"/>
  <c r="BW78" i="25" s="1"/>
  <c r="BW55" i="25" s="1"/>
  <c r="T78" i="25"/>
  <c r="R78" i="25"/>
  <c r="Q78" i="25"/>
  <c r="O78" i="25"/>
  <c r="BS78" i="25" s="1"/>
  <c r="BS55" i="25" s="1"/>
  <c r="N78" i="25"/>
  <c r="H78" i="25"/>
  <c r="G78" i="25"/>
  <c r="F78" i="25"/>
  <c r="E78" i="25"/>
  <c r="D78" i="25"/>
  <c r="V77" i="25"/>
  <c r="U77" i="25"/>
  <c r="BW77" i="25" s="1"/>
  <c r="BW54" i="25" s="1"/>
  <c r="T77" i="25"/>
  <c r="R77" i="25"/>
  <c r="Q77" i="25"/>
  <c r="P77" i="25"/>
  <c r="O77" i="25"/>
  <c r="BS77" i="25" s="1"/>
  <c r="BS54" i="25" s="1"/>
  <c r="N77" i="25"/>
  <c r="H77" i="25"/>
  <c r="G77" i="25"/>
  <c r="F77" i="25"/>
  <c r="E77" i="25"/>
  <c r="D77" i="25"/>
  <c r="BI73" i="25"/>
  <c r="BH73" i="25"/>
  <c r="BG73" i="25"/>
  <c r="BF73" i="25"/>
  <c r="BE73" i="25"/>
  <c r="BD73" i="25"/>
  <c r="BC73" i="25"/>
  <c r="AW73" i="25"/>
  <c r="AO73" i="25"/>
  <c r="AN73" i="25"/>
  <c r="AM73" i="25"/>
  <c r="AL73" i="25"/>
  <c r="AK73" i="25"/>
  <c r="AJ73" i="25"/>
  <c r="AI73" i="25"/>
  <c r="AC73" i="25"/>
  <c r="S73" i="25"/>
  <c r="S96" i="25" s="1"/>
  <c r="M73" i="25"/>
  <c r="M96" i="25" s="1"/>
  <c r="H73" i="25"/>
  <c r="H96" i="25" s="1"/>
  <c r="C73" i="25"/>
  <c r="C96" i="25" s="1"/>
  <c r="BI72" i="25"/>
  <c r="BH72" i="25"/>
  <c r="BG72" i="25"/>
  <c r="BF72" i="25"/>
  <c r="BE72" i="25"/>
  <c r="BD72" i="25"/>
  <c r="BC72" i="25"/>
  <c r="AW72" i="25"/>
  <c r="AO72" i="25"/>
  <c r="AN72" i="25"/>
  <c r="AM72" i="25"/>
  <c r="AL72" i="25"/>
  <c r="AK72" i="25"/>
  <c r="AJ72" i="25"/>
  <c r="AI72" i="25"/>
  <c r="AC72" i="25"/>
  <c r="S72" i="25"/>
  <c r="S95" i="25" s="1"/>
  <c r="M72" i="25"/>
  <c r="M95" i="25" s="1"/>
  <c r="H72" i="25"/>
  <c r="H95" i="25" s="1"/>
  <c r="C72" i="25"/>
  <c r="C95" i="25" s="1"/>
  <c r="BI71" i="25"/>
  <c r="BH71" i="25"/>
  <c r="BG71" i="25"/>
  <c r="BF71" i="25"/>
  <c r="BE71" i="25"/>
  <c r="BD71" i="25"/>
  <c r="BC71" i="25"/>
  <c r="AW71" i="25"/>
  <c r="AO71" i="25"/>
  <c r="AN71" i="25"/>
  <c r="AM71" i="25"/>
  <c r="AL71" i="25"/>
  <c r="AK71" i="25"/>
  <c r="AJ71" i="25"/>
  <c r="AI71" i="25"/>
  <c r="AC71" i="25"/>
  <c r="S71" i="25"/>
  <c r="S94" i="25" s="1"/>
  <c r="M71" i="25"/>
  <c r="M94" i="25" s="1"/>
  <c r="H71" i="25"/>
  <c r="H94" i="25" s="1"/>
  <c r="C71" i="25"/>
  <c r="C94" i="25" s="1"/>
  <c r="BI70" i="25"/>
  <c r="BH70" i="25"/>
  <c r="BG70" i="25"/>
  <c r="BF70" i="25"/>
  <c r="BE70" i="25"/>
  <c r="BD70" i="25"/>
  <c r="BC70" i="25"/>
  <c r="AW70" i="25"/>
  <c r="AO70" i="25"/>
  <c r="AN70" i="25"/>
  <c r="AM70" i="25"/>
  <c r="AL70" i="25"/>
  <c r="AK70" i="25"/>
  <c r="AJ70" i="25"/>
  <c r="AI70" i="25"/>
  <c r="AC70" i="25"/>
  <c r="S70" i="25"/>
  <c r="S93" i="25" s="1"/>
  <c r="M70" i="25"/>
  <c r="M93" i="25" s="1"/>
  <c r="H70" i="25"/>
  <c r="H93" i="25" s="1"/>
  <c r="C70" i="25"/>
  <c r="C93" i="25" s="1"/>
  <c r="BI69" i="25"/>
  <c r="BH69" i="25"/>
  <c r="BG69" i="25"/>
  <c r="BF69" i="25"/>
  <c r="BE69" i="25"/>
  <c r="BD69" i="25"/>
  <c r="BC69" i="25"/>
  <c r="AW69" i="25"/>
  <c r="AO69" i="25"/>
  <c r="AN69" i="25"/>
  <c r="AM69" i="25"/>
  <c r="AL69" i="25"/>
  <c r="AK69" i="25"/>
  <c r="AJ69" i="25"/>
  <c r="AI69" i="25"/>
  <c r="AC69" i="25"/>
  <c r="S69" i="25"/>
  <c r="S92" i="25" s="1"/>
  <c r="M69" i="25"/>
  <c r="M92" i="25" s="1"/>
  <c r="H69" i="25"/>
  <c r="H92" i="25" s="1"/>
  <c r="C69" i="25"/>
  <c r="C92" i="25" s="1"/>
  <c r="BI68" i="25"/>
  <c r="BH68" i="25"/>
  <c r="BG68" i="25"/>
  <c r="BF68" i="25"/>
  <c r="BE68" i="25"/>
  <c r="BD68" i="25"/>
  <c r="BC68" i="25"/>
  <c r="AW68" i="25"/>
  <c r="AO68" i="25"/>
  <c r="AN68" i="25"/>
  <c r="AM68" i="25"/>
  <c r="AL68" i="25"/>
  <c r="AK68" i="25"/>
  <c r="AJ68" i="25"/>
  <c r="AI68" i="25"/>
  <c r="AC68" i="25"/>
  <c r="S68" i="25"/>
  <c r="S91" i="25" s="1"/>
  <c r="M68" i="25"/>
  <c r="M91" i="25" s="1"/>
  <c r="H68" i="25"/>
  <c r="H91" i="25" s="1"/>
  <c r="C68" i="25"/>
  <c r="C91" i="25" s="1"/>
  <c r="BI67" i="25"/>
  <c r="BH67" i="25"/>
  <c r="BG67" i="25"/>
  <c r="BF67" i="25"/>
  <c r="BE67" i="25"/>
  <c r="BD67" i="25"/>
  <c r="BC67" i="25"/>
  <c r="AW67" i="25"/>
  <c r="AO67" i="25"/>
  <c r="AN67" i="25"/>
  <c r="AM67" i="25"/>
  <c r="AL67" i="25"/>
  <c r="AK67" i="25"/>
  <c r="AJ67" i="25"/>
  <c r="AI67" i="25"/>
  <c r="AC67" i="25"/>
  <c r="S67" i="25"/>
  <c r="S90" i="25" s="1"/>
  <c r="M67" i="25"/>
  <c r="M90" i="25" s="1"/>
  <c r="H67" i="25"/>
  <c r="H90" i="25" s="1"/>
  <c r="C67" i="25"/>
  <c r="BI66" i="25"/>
  <c r="BH66" i="25"/>
  <c r="BG66" i="25"/>
  <c r="BF66" i="25"/>
  <c r="BE66" i="25"/>
  <c r="BD66" i="25"/>
  <c r="BC66" i="25"/>
  <c r="AW66" i="25"/>
  <c r="AO66" i="25"/>
  <c r="AN66" i="25"/>
  <c r="AM66" i="25"/>
  <c r="AL66" i="25"/>
  <c r="AK66" i="25"/>
  <c r="AJ66" i="25"/>
  <c r="AI66" i="25"/>
  <c r="AC66" i="25"/>
  <c r="S66" i="25"/>
  <c r="S89" i="25" s="1"/>
  <c r="M66" i="25"/>
  <c r="M89" i="25" s="1"/>
  <c r="H66" i="25"/>
  <c r="H89" i="25" s="1"/>
  <c r="C66" i="25"/>
  <c r="AS66" i="25" s="1"/>
  <c r="AS89" i="25" s="1"/>
  <c r="BI65" i="25"/>
  <c r="BH65" i="25"/>
  <c r="BG65" i="25"/>
  <c r="BF65" i="25"/>
  <c r="BE65" i="25"/>
  <c r="BD65" i="25"/>
  <c r="BC65" i="25"/>
  <c r="AX65" i="25"/>
  <c r="AW65" i="25"/>
  <c r="AO65" i="25"/>
  <c r="AN65" i="25"/>
  <c r="AM65" i="25"/>
  <c r="AL65" i="25"/>
  <c r="AK65" i="25"/>
  <c r="AJ65" i="25"/>
  <c r="AI65" i="25"/>
  <c r="AD65" i="25"/>
  <c r="AC65" i="25"/>
  <c r="S65" i="25"/>
  <c r="S88" i="25" s="1"/>
  <c r="L65" i="25"/>
  <c r="L88" i="25" s="1"/>
  <c r="K65" i="25"/>
  <c r="K88" i="25" s="1"/>
  <c r="J65" i="25"/>
  <c r="J88" i="25" s="1"/>
  <c r="I65" i="25"/>
  <c r="I88" i="25" s="1"/>
  <c r="BI64" i="25"/>
  <c r="BH64" i="25"/>
  <c r="BG64" i="25"/>
  <c r="BF64" i="25"/>
  <c r="BE64" i="25"/>
  <c r="BD64" i="25"/>
  <c r="BC64" i="25"/>
  <c r="AX64" i="25"/>
  <c r="AW64" i="25"/>
  <c r="AO64" i="25"/>
  <c r="AN64" i="25"/>
  <c r="AM64" i="25"/>
  <c r="AL64" i="25"/>
  <c r="AK64" i="25"/>
  <c r="AJ64" i="25"/>
  <c r="AI64" i="25"/>
  <c r="AD64" i="25"/>
  <c r="AC64" i="25"/>
  <c r="S64" i="25"/>
  <c r="S87" i="25" s="1"/>
  <c r="L64" i="25"/>
  <c r="L87" i="25" s="1"/>
  <c r="K64" i="25"/>
  <c r="K87" i="25" s="1"/>
  <c r="J64" i="25"/>
  <c r="J87" i="25" s="1"/>
  <c r="I64" i="25"/>
  <c r="I87" i="25" s="1"/>
  <c r="BI63" i="25"/>
  <c r="BH63" i="25"/>
  <c r="BG63" i="25"/>
  <c r="BF63" i="25"/>
  <c r="BE63" i="25"/>
  <c r="BD63" i="25"/>
  <c r="BC63" i="25"/>
  <c r="AX63" i="25"/>
  <c r="AW63" i="25"/>
  <c r="AO63" i="25"/>
  <c r="AN63" i="25"/>
  <c r="AM63" i="25"/>
  <c r="AL63" i="25"/>
  <c r="AK63" i="25"/>
  <c r="AJ63" i="25"/>
  <c r="AI63" i="25"/>
  <c r="AD63" i="25"/>
  <c r="AC63" i="25"/>
  <c r="S63" i="25"/>
  <c r="S86" i="25" s="1"/>
  <c r="L63" i="25"/>
  <c r="L86" i="25" s="1"/>
  <c r="K63" i="25"/>
  <c r="K86" i="25" s="1"/>
  <c r="J63" i="25"/>
  <c r="J86" i="25" s="1"/>
  <c r="I63" i="25"/>
  <c r="I86" i="25" s="1"/>
  <c r="BI62" i="25"/>
  <c r="BH62" i="25"/>
  <c r="BG62" i="25"/>
  <c r="BF62" i="25"/>
  <c r="BE62" i="25"/>
  <c r="BD62" i="25"/>
  <c r="BC62" i="25"/>
  <c r="AX62" i="25"/>
  <c r="AW62" i="25"/>
  <c r="AO62" i="25"/>
  <c r="AN62" i="25"/>
  <c r="AM62" i="25"/>
  <c r="AL62" i="25"/>
  <c r="AK62" i="25"/>
  <c r="AJ62" i="25"/>
  <c r="AI62" i="25"/>
  <c r="AD62" i="25"/>
  <c r="AC62" i="25"/>
  <c r="S62" i="25"/>
  <c r="S85" i="25" s="1"/>
  <c r="L62" i="25"/>
  <c r="L85" i="25" s="1"/>
  <c r="K62" i="25"/>
  <c r="K85" i="25" s="1"/>
  <c r="J62" i="25"/>
  <c r="J85" i="25" s="1"/>
  <c r="I62" i="25"/>
  <c r="I85" i="25" s="1"/>
  <c r="BI61" i="25"/>
  <c r="BH61" i="25"/>
  <c r="BG61" i="25"/>
  <c r="BF61" i="25"/>
  <c r="BE61" i="25"/>
  <c r="BD61" i="25"/>
  <c r="BC61" i="25"/>
  <c r="AX61" i="25"/>
  <c r="AW61" i="25"/>
  <c r="AO61" i="25"/>
  <c r="AN61" i="25"/>
  <c r="AM61" i="25"/>
  <c r="AL61" i="25"/>
  <c r="AK61" i="25"/>
  <c r="AJ61" i="25"/>
  <c r="AI61" i="25"/>
  <c r="AD61" i="25"/>
  <c r="AC61" i="25"/>
  <c r="S61" i="25"/>
  <c r="S84" i="25" s="1"/>
  <c r="L61" i="25"/>
  <c r="L84" i="25" s="1"/>
  <c r="K61" i="25"/>
  <c r="K84" i="25" s="1"/>
  <c r="J61" i="25"/>
  <c r="J84" i="25" s="1"/>
  <c r="I61" i="25"/>
  <c r="I84" i="25" s="1"/>
  <c r="BI60" i="25"/>
  <c r="BH60" i="25"/>
  <c r="BG60" i="25"/>
  <c r="BF60" i="25"/>
  <c r="BE60" i="25"/>
  <c r="BD60" i="25"/>
  <c r="BC60" i="25"/>
  <c r="AX60" i="25"/>
  <c r="AW60" i="25"/>
  <c r="AO60" i="25"/>
  <c r="AN60" i="25"/>
  <c r="AM60" i="25"/>
  <c r="AL60" i="25"/>
  <c r="AK60" i="25"/>
  <c r="AJ60" i="25"/>
  <c r="AI60" i="25"/>
  <c r="AD60" i="25"/>
  <c r="AC60" i="25"/>
  <c r="S60" i="25"/>
  <c r="S83" i="25" s="1"/>
  <c r="L60" i="25"/>
  <c r="L83" i="25" s="1"/>
  <c r="K60" i="25"/>
  <c r="K83" i="25" s="1"/>
  <c r="J60" i="25"/>
  <c r="J83" i="25" s="1"/>
  <c r="I60" i="25"/>
  <c r="I83" i="25" s="1"/>
  <c r="BI59" i="25"/>
  <c r="BH59" i="25"/>
  <c r="BG59" i="25"/>
  <c r="BF59" i="25"/>
  <c r="BE59" i="25"/>
  <c r="BD59" i="25"/>
  <c r="BC59" i="25"/>
  <c r="AX59" i="25"/>
  <c r="AW59" i="25"/>
  <c r="AO59" i="25"/>
  <c r="AN59" i="25"/>
  <c r="AM59" i="25"/>
  <c r="AL59" i="25"/>
  <c r="AK59" i="25"/>
  <c r="AJ59" i="25"/>
  <c r="AI59" i="25"/>
  <c r="AD59" i="25"/>
  <c r="AC59" i="25"/>
  <c r="S59" i="25"/>
  <c r="S82" i="25" s="1"/>
  <c r="L59" i="25"/>
  <c r="L82" i="25" s="1"/>
  <c r="K59" i="25"/>
  <c r="K82" i="25" s="1"/>
  <c r="J59" i="25"/>
  <c r="J82" i="25" s="1"/>
  <c r="I59" i="25"/>
  <c r="I82" i="25" s="1"/>
  <c r="BI58" i="25"/>
  <c r="BH58" i="25"/>
  <c r="BG58" i="25"/>
  <c r="BF58" i="25"/>
  <c r="BE58" i="25"/>
  <c r="BD58" i="25"/>
  <c r="BC58" i="25"/>
  <c r="AX58" i="25"/>
  <c r="AW58" i="25"/>
  <c r="AO58" i="25"/>
  <c r="AN58" i="25"/>
  <c r="AM58" i="25"/>
  <c r="AL58" i="25"/>
  <c r="AK58" i="25"/>
  <c r="AJ58" i="25"/>
  <c r="AI58" i="25"/>
  <c r="AD58" i="25"/>
  <c r="AC58" i="25"/>
  <c r="S58" i="25"/>
  <c r="S81" i="25" s="1"/>
  <c r="L58" i="25"/>
  <c r="L81" i="25" s="1"/>
  <c r="K58" i="25"/>
  <c r="K81" i="25" s="1"/>
  <c r="J58" i="25"/>
  <c r="J81" i="25" s="1"/>
  <c r="I58" i="25"/>
  <c r="I81" i="25" s="1"/>
  <c r="BI57" i="25"/>
  <c r="BH57" i="25"/>
  <c r="BG57" i="25"/>
  <c r="BF57" i="25"/>
  <c r="BE57" i="25"/>
  <c r="BD57" i="25"/>
  <c r="BC57" i="25"/>
  <c r="AX57" i="25"/>
  <c r="AW57" i="25"/>
  <c r="AO57" i="25"/>
  <c r="AN57" i="25"/>
  <c r="AM57" i="25"/>
  <c r="AL57" i="25"/>
  <c r="AK57" i="25"/>
  <c r="AJ57" i="25"/>
  <c r="AI57" i="25"/>
  <c r="AD57" i="25"/>
  <c r="AC57" i="25"/>
  <c r="S57" i="25"/>
  <c r="S80" i="25" s="1"/>
  <c r="L57" i="25"/>
  <c r="L80" i="25" s="1"/>
  <c r="K57" i="25"/>
  <c r="K80" i="25" s="1"/>
  <c r="J57" i="25"/>
  <c r="J80" i="25" s="1"/>
  <c r="I57" i="25"/>
  <c r="I80" i="25" s="1"/>
  <c r="BI56" i="25"/>
  <c r="BH56" i="25"/>
  <c r="BG56" i="25"/>
  <c r="BF56" i="25"/>
  <c r="BE56" i="25"/>
  <c r="BD56" i="25"/>
  <c r="BC56" i="25"/>
  <c r="AX56" i="25"/>
  <c r="AW56" i="25"/>
  <c r="AO56" i="25"/>
  <c r="AN56" i="25"/>
  <c r="AM56" i="25"/>
  <c r="AL56" i="25"/>
  <c r="AK56" i="25"/>
  <c r="AJ56" i="25"/>
  <c r="AI56" i="25"/>
  <c r="AD56" i="25"/>
  <c r="AC56" i="25"/>
  <c r="S56" i="25"/>
  <c r="S79" i="25" s="1"/>
  <c r="L56" i="25"/>
  <c r="L79" i="25" s="1"/>
  <c r="K56" i="25"/>
  <c r="K79" i="25" s="1"/>
  <c r="J56" i="25"/>
  <c r="J79" i="25" s="1"/>
  <c r="I56" i="25"/>
  <c r="I79" i="25" s="1"/>
  <c r="BI55" i="25"/>
  <c r="BH55" i="25"/>
  <c r="BG55" i="25"/>
  <c r="BF55" i="25"/>
  <c r="BE55" i="25"/>
  <c r="BD55" i="25"/>
  <c r="BC55" i="25"/>
  <c r="AX55" i="25"/>
  <c r="AW55" i="25"/>
  <c r="AO55" i="25"/>
  <c r="AN55" i="25"/>
  <c r="AM55" i="25"/>
  <c r="AL55" i="25"/>
  <c r="AK55" i="25"/>
  <c r="AJ55" i="25"/>
  <c r="AI55" i="25"/>
  <c r="AD55" i="25"/>
  <c r="AC55" i="25"/>
  <c r="S55" i="25"/>
  <c r="S78" i="25" s="1"/>
  <c r="L55" i="25"/>
  <c r="L78" i="25" s="1"/>
  <c r="K55" i="25"/>
  <c r="K78" i="25" s="1"/>
  <c r="J55" i="25"/>
  <c r="J78" i="25" s="1"/>
  <c r="I55" i="25"/>
  <c r="I78" i="25" s="1"/>
  <c r="BI54" i="25"/>
  <c r="BH54" i="25"/>
  <c r="BG54" i="25"/>
  <c r="BF54" i="25"/>
  <c r="BE54" i="25"/>
  <c r="BD54" i="25"/>
  <c r="BC54" i="25"/>
  <c r="AX54" i="25"/>
  <c r="AW54" i="25"/>
  <c r="AO54" i="25"/>
  <c r="AN54" i="25"/>
  <c r="AM54" i="25"/>
  <c r="AL54" i="25"/>
  <c r="AK54" i="25"/>
  <c r="AJ54" i="25"/>
  <c r="AI54" i="25"/>
  <c r="AD54" i="25"/>
  <c r="AC54" i="25"/>
  <c r="S54" i="25"/>
  <c r="S77" i="25" s="1"/>
  <c r="L54" i="25"/>
  <c r="L77" i="25" s="1"/>
  <c r="K54" i="25"/>
  <c r="K77" i="25" s="1"/>
  <c r="J54" i="25"/>
  <c r="J77" i="25" s="1"/>
  <c r="I54" i="25"/>
  <c r="I77" i="25" s="1"/>
  <c r="BI96" i="24"/>
  <c r="BH96" i="24"/>
  <c r="BG96" i="24"/>
  <c r="BF96" i="24"/>
  <c r="BE96" i="24"/>
  <c r="BD96" i="24"/>
  <c r="AX96" i="24"/>
  <c r="AW96" i="24"/>
  <c r="AO96" i="24"/>
  <c r="AN96" i="24"/>
  <c r="AM96" i="24"/>
  <c r="AL96" i="24"/>
  <c r="AK96" i="24"/>
  <c r="AJ96" i="24"/>
  <c r="AD96" i="24"/>
  <c r="AC96" i="24"/>
  <c r="BI95" i="24"/>
  <c r="BH95" i="24"/>
  <c r="BG95" i="24"/>
  <c r="BF95" i="24"/>
  <c r="BE95" i="24"/>
  <c r="BD95" i="24"/>
  <c r="AX95" i="24"/>
  <c r="AW95" i="24"/>
  <c r="AO95" i="24"/>
  <c r="AN95" i="24"/>
  <c r="AM95" i="24"/>
  <c r="AL95" i="24"/>
  <c r="AK95" i="24"/>
  <c r="AJ95" i="24"/>
  <c r="AD95" i="24"/>
  <c r="AC95" i="24"/>
  <c r="BI94" i="24"/>
  <c r="BH94" i="24"/>
  <c r="BG94" i="24"/>
  <c r="BF94" i="24"/>
  <c r="BE94" i="24"/>
  <c r="BD94" i="24"/>
  <c r="AX94" i="24"/>
  <c r="AW94" i="24"/>
  <c r="AO94" i="24"/>
  <c r="AN94" i="24"/>
  <c r="AM94" i="24"/>
  <c r="AL94" i="24"/>
  <c r="AK94" i="24"/>
  <c r="AJ94" i="24"/>
  <c r="AD94" i="24"/>
  <c r="AC94" i="24"/>
  <c r="BI93" i="24"/>
  <c r="BH93" i="24"/>
  <c r="BG93" i="24"/>
  <c r="BF93" i="24"/>
  <c r="BE93" i="24"/>
  <c r="BD93" i="24"/>
  <c r="AX93" i="24"/>
  <c r="AW93" i="24"/>
  <c r="AO93" i="24"/>
  <c r="AN93" i="24"/>
  <c r="AM93" i="24"/>
  <c r="AL93" i="24"/>
  <c r="AK93" i="24"/>
  <c r="AJ93" i="24"/>
  <c r="AD93" i="24"/>
  <c r="AC93" i="24"/>
  <c r="BI92" i="24"/>
  <c r="BH92" i="24"/>
  <c r="BG92" i="24"/>
  <c r="BF92" i="24"/>
  <c r="BE92" i="24"/>
  <c r="BD92" i="24"/>
  <c r="AX92" i="24"/>
  <c r="AW92" i="24"/>
  <c r="AO92" i="24"/>
  <c r="AN92" i="24"/>
  <c r="AM92" i="24"/>
  <c r="AL92" i="24"/>
  <c r="AK92" i="24"/>
  <c r="AJ92" i="24"/>
  <c r="AD92" i="24"/>
  <c r="AC92" i="24"/>
  <c r="BI91" i="24"/>
  <c r="BH91" i="24"/>
  <c r="BG91" i="24"/>
  <c r="BF91" i="24"/>
  <c r="BE91" i="24"/>
  <c r="BD91" i="24"/>
  <c r="AX91" i="24"/>
  <c r="AW91" i="24"/>
  <c r="AO91" i="24"/>
  <c r="AN91" i="24"/>
  <c r="AM91" i="24"/>
  <c r="AL91" i="24"/>
  <c r="AK91" i="24"/>
  <c r="AJ91" i="24"/>
  <c r="AD91" i="24"/>
  <c r="AC91" i="24"/>
  <c r="BI90" i="24"/>
  <c r="BH90" i="24"/>
  <c r="BG90" i="24"/>
  <c r="BF90" i="24"/>
  <c r="BE90" i="24"/>
  <c r="AX90" i="24"/>
  <c r="AW90" i="24"/>
  <c r="AO90" i="24"/>
  <c r="AN90" i="24"/>
  <c r="AM90" i="24"/>
  <c r="AL90" i="24"/>
  <c r="AK90" i="24"/>
  <c r="AD90" i="24"/>
  <c r="AC90" i="24"/>
  <c r="BI89" i="24"/>
  <c r="BH89" i="24"/>
  <c r="BG89" i="24"/>
  <c r="BF89" i="24"/>
  <c r="BE89" i="24"/>
  <c r="AX89" i="24"/>
  <c r="AW89" i="24"/>
  <c r="AO89" i="24"/>
  <c r="AN89" i="24"/>
  <c r="AM89" i="24"/>
  <c r="AL89" i="24"/>
  <c r="AK89" i="24"/>
  <c r="AD89" i="24"/>
  <c r="AC89" i="24"/>
  <c r="BI88" i="24"/>
  <c r="BH88" i="24"/>
  <c r="BG88" i="24"/>
  <c r="BF88" i="24"/>
  <c r="BE88" i="24"/>
  <c r="BD88" i="24"/>
  <c r="AX88" i="24"/>
  <c r="AW88" i="24"/>
  <c r="AO88" i="24"/>
  <c r="AN88" i="24"/>
  <c r="AM88" i="24"/>
  <c r="AL88" i="24"/>
  <c r="AK88" i="24"/>
  <c r="AJ88" i="24"/>
  <c r="AD88" i="24"/>
  <c r="AC88" i="24"/>
  <c r="BI87" i="24"/>
  <c r="BH87" i="24"/>
  <c r="BG87" i="24"/>
  <c r="BF87" i="24"/>
  <c r="BE87" i="24"/>
  <c r="BD87" i="24"/>
  <c r="AX87" i="24"/>
  <c r="AW87" i="24"/>
  <c r="AO87" i="24"/>
  <c r="AN87" i="24"/>
  <c r="AM87" i="24"/>
  <c r="AL87" i="24"/>
  <c r="AK87" i="24"/>
  <c r="AJ87" i="24"/>
  <c r="AD87" i="24"/>
  <c r="AC87" i="24"/>
  <c r="BI86" i="24"/>
  <c r="BH86" i="24"/>
  <c r="BG86" i="24"/>
  <c r="BF86" i="24"/>
  <c r="BE86" i="24"/>
  <c r="BD86" i="24"/>
  <c r="AX86" i="24"/>
  <c r="AW86" i="24"/>
  <c r="AO86" i="24"/>
  <c r="AN86" i="24"/>
  <c r="AM86" i="24"/>
  <c r="AL86" i="24"/>
  <c r="AK86" i="24"/>
  <c r="AJ86" i="24"/>
  <c r="AD86" i="24"/>
  <c r="AC86" i="24"/>
  <c r="BI85" i="24"/>
  <c r="BH85" i="24"/>
  <c r="BG85" i="24"/>
  <c r="BF85" i="24"/>
  <c r="BE85" i="24"/>
  <c r="BD85" i="24"/>
  <c r="AX85" i="24"/>
  <c r="AW85" i="24"/>
  <c r="AO85" i="24"/>
  <c r="AN85" i="24"/>
  <c r="AM85" i="24"/>
  <c r="AL85" i="24"/>
  <c r="AK85" i="24"/>
  <c r="AJ85" i="24"/>
  <c r="AD85" i="24"/>
  <c r="AC85" i="24"/>
  <c r="BI84" i="24"/>
  <c r="BH84" i="24"/>
  <c r="BG84" i="24"/>
  <c r="BF84" i="24"/>
  <c r="BE84" i="24"/>
  <c r="BD84" i="24"/>
  <c r="AX84" i="24"/>
  <c r="AW84" i="24"/>
  <c r="AO84" i="24"/>
  <c r="AN84" i="24"/>
  <c r="AM84" i="24"/>
  <c r="AL84" i="24"/>
  <c r="AK84" i="24"/>
  <c r="AJ84" i="24"/>
  <c r="AD84" i="24"/>
  <c r="AC84" i="24"/>
  <c r="BI83" i="24"/>
  <c r="BH83" i="24"/>
  <c r="BG83" i="24"/>
  <c r="BF83" i="24"/>
  <c r="BE83" i="24"/>
  <c r="BD83" i="24"/>
  <c r="AX83" i="24"/>
  <c r="AW83" i="24"/>
  <c r="AO83" i="24"/>
  <c r="AN83" i="24"/>
  <c r="AM83" i="24"/>
  <c r="AL83" i="24"/>
  <c r="AK83" i="24"/>
  <c r="AJ83" i="24"/>
  <c r="AD83" i="24"/>
  <c r="AC83" i="24"/>
  <c r="BI82" i="24"/>
  <c r="BH82" i="24"/>
  <c r="BG82" i="24"/>
  <c r="BF82" i="24"/>
  <c r="BE82" i="24"/>
  <c r="BD82" i="24"/>
  <c r="AX82" i="24"/>
  <c r="AW82" i="24"/>
  <c r="AO82" i="24"/>
  <c r="AN82" i="24"/>
  <c r="AM82" i="24"/>
  <c r="AL82" i="24"/>
  <c r="AK82" i="24"/>
  <c r="AJ82" i="24"/>
  <c r="AD82" i="24"/>
  <c r="AC82" i="24"/>
  <c r="BI81" i="24"/>
  <c r="BH81" i="24"/>
  <c r="BG81" i="24"/>
  <c r="BF81" i="24"/>
  <c r="BE81" i="24"/>
  <c r="AX81" i="24"/>
  <c r="AW81" i="24"/>
  <c r="AO81" i="24"/>
  <c r="AN81" i="24"/>
  <c r="AM81" i="24"/>
  <c r="AL81" i="24"/>
  <c r="AK81" i="24"/>
  <c r="AD81" i="24"/>
  <c r="AC81" i="24"/>
  <c r="BI80" i="24"/>
  <c r="BH80" i="24"/>
  <c r="BG80" i="24"/>
  <c r="BF80" i="24"/>
  <c r="BE80" i="24"/>
  <c r="AX80" i="24"/>
  <c r="AW80" i="24"/>
  <c r="AO80" i="24"/>
  <c r="AN80" i="24"/>
  <c r="AM80" i="24"/>
  <c r="AL80" i="24"/>
  <c r="AK80" i="24"/>
  <c r="AD80" i="24"/>
  <c r="AC80" i="24"/>
  <c r="BI79" i="24"/>
  <c r="BH79" i="24"/>
  <c r="BG79" i="24"/>
  <c r="BF79" i="24"/>
  <c r="BE79" i="24"/>
  <c r="BD79" i="24"/>
  <c r="AX79" i="24"/>
  <c r="AW79" i="24"/>
  <c r="AO79" i="24"/>
  <c r="AN79" i="24"/>
  <c r="AM79" i="24"/>
  <c r="AL79" i="24"/>
  <c r="AK79" i="24"/>
  <c r="AJ79" i="24"/>
  <c r="AD79" i="24"/>
  <c r="AC79" i="24"/>
  <c r="BI78" i="24"/>
  <c r="BH78" i="24"/>
  <c r="BG78" i="24"/>
  <c r="BF78" i="24"/>
  <c r="BE78" i="24"/>
  <c r="BD78" i="24"/>
  <c r="AX78" i="24"/>
  <c r="AW78" i="24"/>
  <c r="AO78" i="24"/>
  <c r="AN78" i="24"/>
  <c r="AM78" i="24"/>
  <c r="AL78" i="24"/>
  <c r="AK78" i="24"/>
  <c r="AJ78" i="24"/>
  <c r="AD78" i="24"/>
  <c r="AC78" i="24"/>
  <c r="BI77" i="24"/>
  <c r="BH77" i="24"/>
  <c r="BG77" i="24"/>
  <c r="BF77" i="24"/>
  <c r="BE77" i="24"/>
  <c r="AX77" i="24"/>
  <c r="AW77" i="24"/>
  <c r="AO77" i="24"/>
  <c r="AN77" i="24"/>
  <c r="AM77" i="24"/>
  <c r="AL77" i="24"/>
  <c r="AK77" i="24"/>
  <c r="AD77" i="24"/>
  <c r="AC77" i="24"/>
  <c r="V96" i="24"/>
  <c r="U96" i="24"/>
  <c r="BW96" i="24" s="1"/>
  <c r="BW73" i="24" s="1"/>
  <c r="T96" i="24"/>
  <c r="R96" i="24"/>
  <c r="Q96" i="24"/>
  <c r="P96" i="24"/>
  <c r="O96" i="24"/>
  <c r="BS96" i="24" s="1"/>
  <c r="BS73" i="24" s="1"/>
  <c r="N96" i="24"/>
  <c r="L96" i="24"/>
  <c r="K96" i="24"/>
  <c r="J96" i="24"/>
  <c r="I96" i="24"/>
  <c r="G96" i="24"/>
  <c r="F96" i="24"/>
  <c r="E96" i="24"/>
  <c r="D96" i="24"/>
  <c r="V95" i="24"/>
  <c r="U95" i="24"/>
  <c r="BW95" i="24" s="1"/>
  <c r="BW72" i="24" s="1"/>
  <c r="T95" i="24"/>
  <c r="R95" i="24"/>
  <c r="Q95" i="24"/>
  <c r="P95" i="24"/>
  <c r="O95" i="24"/>
  <c r="BS95" i="24" s="1"/>
  <c r="BS72" i="24" s="1"/>
  <c r="N95" i="24"/>
  <c r="L95" i="24"/>
  <c r="K95" i="24"/>
  <c r="J95" i="24"/>
  <c r="I95" i="24"/>
  <c r="G95" i="24"/>
  <c r="F95" i="24"/>
  <c r="E95" i="24"/>
  <c r="D95" i="24"/>
  <c r="V94" i="24"/>
  <c r="U94" i="24"/>
  <c r="BW94" i="24" s="1"/>
  <c r="BW71" i="24" s="1"/>
  <c r="T94" i="24"/>
  <c r="R94" i="24"/>
  <c r="Q94" i="24"/>
  <c r="P94" i="24"/>
  <c r="O94" i="24"/>
  <c r="N94" i="24"/>
  <c r="L94" i="24"/>
  <c r="K94" i="24"/>
  <c r="J94" i="24"/>
  <c r="I94" i="24"/>
  <c r="G94" i="24"/>
  <c r="F94" i="24"/>
  <c r="E94" i="24"/>
  <c r="D94" i="24"/>
  <c r="V93" i="24"/>
  <c r="U93" i="24"/>
  <c r="BW93" i="24" s="1"/>
  <c r="BW70" i="24" s="1"/>
  <c r="T93" i="24"/>
  <c r="R93" i="24"/>
  <c r="Q93" i="24"/>
  <c r="P93" i="24"/>
  <c r="O93" i="24"/>
  <c r="BS93" i="24" s="1"/>
  <c r="BS70" i="24" s="1"/>
  <c r="N93" i="24"/>
  <c r="L93" i="24"/>
  <c r="K93" i="24"/>
  <c r="J93" i="24"/>
  <c r="I93" i="24"/>
  <c r="G93" i="24"/>
  <c r="F93" i="24"/>
  <c r="E93" i="24"/>
  <c r="D93" i="24"/>
  <c r="V92" i="24"/>
  <c r="U92" i="24"/>
  <c r="BW92" i="24" s="1"/>
  <c r="BW69" i="24" s="1"/>
  <c r="T92" i="24"/>
  <c r="R92" i="24"/>
  <c r="Q92" i="24"/>
  <c r="P92" i="24"/>
  <c r="O92" i="24"/>
  <c r="BS92" i="24" s="1"/>
  <c r="BS69" i="24" s="1"/>
  <c r="N92" i="24"/>
  <c r="L92" i="24"/>
  <c r="K92" i="24"/>
  <c r="J92" i="24"/>
  <c r="I92" i="24"/>
  <c r="G92" i="24"/>
  <c r="F92" i="24"/>
  <c r="E92" i="24"/>
  <c r="D92" i="24"/>
  <c r="V91" i="24"/>
  <c r="U91" i="24"/>
  <c r="T91" i="24"/>
  <c r="R91" i="24"/>
  <c r="Q91" i="24"/>
  <c r="P91" i="24"/>
  <c r="O91" i="24"/>
  <c r="N91" i="24"/>
  <c r="L91" i="24"/>
  <c r="K91" i="24"/>
  <c r="J91" i="24"/>
  <c r="I91" i="24"/>
  <c r="G91" i="24"/>
  <c r="F91" i="24"/>
  <c r="E91" i="24"/>
  <c r="D91" i="24"/>
  <c r="V90" i="24"/>
  <c r="U90" i="24"/>
  <c r="BW90" i="24" s="1"/>
  <c r="BW67" i="24" s="1"/>
  <c r="T90" i="24"/>
  <c r="R90" i="24"/>
  <c r="Q90" i="24"/>
  <c r="P90" i="24"/>
  <c r="O90" i="24"/>
  <c r="N90" i="24"/>
  <c r="L90" i="24"/>
  <c r="K90" i="24"/>
  <c r="J90" i="24"/>
  <c r="I90" i="24"/>
  <c r="G90" i="24"/>
  <c r="F90" i="24"/>
  <c r="E90" i="24"/>
  <c r="D90" i="24"/>
  <c r="V89" i="24"/>
  <c r="U89" i="24"/>
  <c r="BW89" i="24" s="1"/>
  <c r="BW66" i="24" s="1"/>
  <c r="T89" i="24"/>
  <c r="R89" i="24"/>
  <c r="Q89" i="24"/>
  <c r="P89" i="24"/>
  <c r="O89" i="24"/>
  <c r="N89" i="24"/>
  <c r="L89" i="24"/>
  <c r="K89" i="24"/>
  <c r="J89" i="24"/>
  <c r="I89" i="24"/>
  <c r="G89" i="24"/>
  <c r="F89" i="24"/>
  <c r="E89" i="24"/>
  <c r="D89" i="24"/>
  <c r="V88" i="24"/>
  <c r="U88" i="24"/>
  <c r="BW88" i="24" s="1"/>
  <c r="BW65" i="24" s="1"/>
  <c r="T88" i="24"/>
  <c r="R88" i="24"/>
  <c r="Q88" i="24"/>
  <c r="P88" i="24"/>
  <c r="O88" i="24"/>
  <c r="BS88" i="24" s="1"/>
  <c r="BS65" i="24" s="1"/>
  <c r="N88" i="24"/>
  <c r="H88" i="24"/>
  <c r="G88" i="24"/>
  <c r="F88" i="24"/>
  <c r="E88" i="24"/>
  <c r="D88" i="24"/>
  <c r="V87" i="24"/>
  <c r="U87" i="24"/>
  <c r="BW87" i="24" s="1"/>
  <c r="BW64" i="24" s="1"/>
  <c r="T87" i="24"/>
  <c r="R87" i="24"/>
  <c r="Q87" i="24"/>
  <c r="P87" i="24"/>
  <c r="O87" i="24"/>
  <c r="BS87" i="24" s="1"/>
  <c r="BS64" i="24" s="1"/>
  <c r="N87" i="24"/>
  <c r="H87" i="24"/>
  <c r="G87" i="24"/>
  <c r="F87" i="24"/>
  <c r="E87" i="24"/>
  <c r="D87" i="24"/>
  <c r="V86" i="24"/>
  <c r="U86" i="24"/>
  <c r="BW86" i="24" s="1"/>
  <c r="BW63" i="24" s="1"/>
  <c r="T86" i="24"/>
  <c r="R86" i="24"/>
  <c r="Q86" i="24"/>
  <c r="P86" i="24"/>
  <c r="O86" i="24"/>
  <c r="BS86" i="24" s="1"/>
  <c r="BS63" i="24" s="1"/>
  <c r="N86" i="24"/>
  <c r="H86" i="24"/>
  <c r="G86" i="24"/>
  <c r="F86" i="24"/>
  <c r="E86" i="24"/>
  <c r="D86" i="24"/>
  <c r="V85" i="24"/>
  <c r="U85" i="24"/>
  <c r="T85" i="24"/>
  <c r="R85" i="24"/>
  <c r="Q85" i="24"/>
  <c r="P85" i="24"/>
  <c r="O85" i="24"/>
  <c r="N85" i="24"/>
  <c r="H85" i="24"/>
  <c r="G85" i="24"/>
  <c r="F85" i="24"/>
  <c r="E85" i="24"/>
  <c r="D85" i="24"/>
  <c r="V84" i="24"/>
  <c r="U84" i="24"/>
  <c r="BW84" i="24" s="1"/>
  <c r="BW61" i="24" s="1"/>
  <c r="T84" i="24"/>
  <c r="R84" i="24"/>
  <c r="Q84" i="24"/>
  <c r="P84" i="24"/>
  <c r="O84" i="24"/>
  <c r="BS84" i="24" s="1"/>
  <c r="BS61" i="24" s="1"/>
  <c r="N84" i="24"/>
  <c r="H84" i="24"/>
  <c r="G84" i="24"/>
  <c r="F84" i="24"/>
  <c r="E84" i="24"/>
  <c r="D84" i="24"/>
  <c r="V83" i="24"/>
  <c r="U83" i="24"/>
  <c r="BW83" i="24" s="1"/>
  <c r="BW60" i="24" s="1"/>
  <c r="T83" i="24"/>
  <c r="R83" i="24"/>
  <c r="Q83" i="24"/>
  <c r="P83" i="24"/>
  <c r="O83" i="24"/>
  <c r="N83" i="24"/>
  <c r="H83" i="24"/>
  <c r="G83" i="24"/>
  <c r="F83" i="24"/>
  <c r="E83" i="24"/>
  <c r="D83" i="24"/>
  <c r="V82" i="24"/>
  <c r="U82" i="24"/>
  <c r="BW82" i="24" s="1"/>
  <c r="BW59" i="24" s="1"/>
  <c r="T82" i="24"/>
  <c r="R82" i="24"/>
  <c r="Q82" i="24"/>
  <c r="P82" i="24"/>
  <c r="O82" i="24"/>
  <c r="N82" i="24"/>
  <c r="H82" i="24"/>
  <c r="G82" i="24"/>
  <c r="F82" i="24"/>
  <c r="E82" i="24"/>
  <c r="D82" i="24"/>
  <c r="V81" i="24"/>
  <c r="U81" i="24"/>
  <c r="BW81" i="24" s="1"/>
  <c r="BW58" i="24" s="1"/>
  <c r="T81" i="24"/>
  <c r="R81" i="24"/>
  <c r="Q81" i="24"/>
  <c r="P81" i="24"/>
  <c r="O81" i="24"/>
  <c r="N81" i="24"/>
  <c r="H81" i="24"/>
  <c r="G81" i="24"/>
  <c r="F81" i="24"/>
  <c r="E81" i="24"/>
  <c r="D81" i="24"/>
  <c r="V80" i="24"/>
  <c r="U80" i="24"/>
  <c r="BW80" i="24" s="1"/>
  <c r="BW57" i="24" s="1"/>
  <c r="T80" i="24"/>
  <c r="R80" i="24"/>
  <c r="Q80" i="24"/>
  <c r="P80" i="24"/>
  <c r="O80" i="24"/>
  <c r="N80" i="24"/>
  <c r="H80" i="24"/>
  <c r="G80" i="24"/>
  <c r="F80" i="24"/>
  <c r="E80" i="24"/>
  <c r="D80" i="24"/>
  <c r="V79" i="24"/>
  <c r="U79" i="24"/>
  <c r="T79" i="24"/>
  <c r="R79" i="24"/>
  <c r="Q79" i="24"/>
  <c r="P79" i="24"/>
  <c r="O79" i="24"/>
  <c r="N79" i="24"/>
  <c r="H79" i="24"/>
  <c r="G79" i="24"/>
  <c r="F79" i="24"/>
  <c r="E79" i="24"/>
  <c r="D79" i="24"/>
  <c r="V78" i="24"/>
  <c r="U78" i="24"/>
  <c r="BW78" i="24" s="1"/>
  <c r="BW55" i="24" s="1"/>
  <c r="T78" i="24"/>
  <c r="R78" i="24"/>
  <c r="Q78" i="24"/>
  <c r="P78" i="24"/>
  <c r="O78" i="24"/>
  <c r="BS78" i="24" s="1"/>
  <c r="BS55" i="24" s="1"/>
  <c r="N78" i="24"/>
  <c r="H78" i="24"/>
  <c r="G78" i="24"/>
  <c r="F78" i="24"/>
  <c r="E78" i="24"/>
  <c r="D78" i="24"/>
  <c r="V77" i="24"/>
  <c r="U77" i="24"/>
  <c r="BW77" i="24" s="1"/>
  <c r="BW54" i="24" s="1"/>
  <c r="T77" i="24"/>
  <c r="R77" i="24"/>
  <c r="Q77" i="24"/>
  <c r="P77" i="24"/>
  <c r="O77" i="24"/>
  <c r="N77" i="24"/>
  <c r="H77" i="24"/>
  <c r="G77" i="24"/>
  <c r="F77" i="24"/>
  <c r="E77" i="24"/>
  <c r="D77" i="24"/>
  <c r="BI73" i="24"/>
  <c r="BH73" i="24"/>
  <c r="BG73" i="24"/>
  <c r="BF73" i="24"/>
  <c r="BE73" i="24"/>
  <c r="BD73" i="24"/>
  <c r="BC73" i="24"/>
  <c r="AW73" i="24"/>
  <c r="AO73" i="24"/>
  <c r="AN73" i="24"/>
  <c r="AM73" i="24"/>
  <c r="AL73" i="24"/>
  <c r="AK73" i="24"/>
  <c r="AJ73" i="24"/>
  <c r="AI73" i="24"/>
  <c r="AC73" i="24"/>
  <c r="S73" i="24"/>
  <c r="S96" i="24" s="1"/>
  <c r="M73" i="24"/>
  <c r="M96" i="24" s="1"/>
  <c r="H73" i="24"/>
  <c r="H96" i="24" s="1"/>
  <c r="C73" i="24"/>
  <c r="C96" i="24" s="1"/>
  <c r="BI72" i="24"/>
  <c r="BH72" i="24"/>
  <c r="BG72" i="24"/>
  <c r="BF72" i="24"/>
  <c r="BE72" i="24"/>
  <c r="BD72" i="24"/>
  <c r="BC72" i="24"/>
  <c r="AW72" i="24"/>
  <c r="AO72" i="24"/>
  <c r="AN72" i="24"/>
  <c r="AM72" i="24"/>
  <c r="AL72" i="24"/>
  <c r="AK72" i="24"/>
  <c r="AJ72" i="24"/>
  <c r="AI72" i="24"/>
  <c r="AC72" i="24"/>
  <c r="S72" i="24"/>
  <c r="S95" i="24" s="1"/>
  <c r="M72" i="24"/>
  <c r="M95" i="24" s="1"/>
  <c r="H72" i="24"/>
  <c r="H95" i="24" s="1"/>
  <c r="C72" i="24"/>
  <c r="C95" i="24" s="1"/>
  <c r="BI71" i="24"/>
  <c r="BH71" i="24"/>
  <c r="BG71" i="24"/>
  <c r="BF71" i="24"/>
  <c r="BE71" i="24"/>
  <c r="BD71" i="24"/>
  <c r="BC71" i="24"/>
  <c r="AW71" i="24"/>
  <c r="AO71" i="24"/>
  <c r="AN71" i="24"/>
  <c r="AM71" i="24"/>
  <c r="AL71" i="24"/>
  <c r="AK71" i="24"/>
  <c r="AJ71" i="24"/>
  <c r="AI71" i="24"/>
  <c r="AC71" i="24"/>
  <c r="S71" i="24"/>
  <c r="S94" i="24" s="1"/>
  <c r="M71" i="24"/>
  <c r="M94" i="24" s="1"/>
  <c r="H71" i="24"/>
  <c r="H94" i="24" s="1"/>
  <c r="C71" i="24"/>
  <c r="C94" i="24" s="1"/>
  <c r="BI70" i="24"/>
  <c r="BH70" i="24"/>
  <c r="BG70" i="24"/>
  <c r="BF70" i="24"/>
  <c r="BE70" i="24"/>
  <c r="BD70" i="24"/>
  <c r="BC70" i="24"/>
  <c r="AW70" i="24"/>
  <c r="AO70" i="24"/>
  <c r="AN70" i="24"/>
  <c r="AM70" i="24"/>
  <c r="AL70" i="24"/>
  <c r="AK70" i="24"/>
  <c r="AJ70" i="24"/>
  <c r="AI70" i="24"/>
  <c r="AC70" i="24"/>
  <c r="S70" i="24"/>
  <c r="S93" i="24" s="1"/>
  <c r="M70" i="24"/>
  <c r="M93" i="24" s="1"/>
  <c r="H70" i="24"/>
  <c r="H93" i="24" s="1"/>
  <c r="C70" i="24"/>
  <c r="C93" i="24" s="1"/>
  <c r="BI69" i="24"/>
  <c r="BH69" i="24"/>
  <c r="BG69" i="24"/>
  <c r="BF69" i="24"/>
  <c r="BE69" i="24"/>
  <c r="BD69" i="24"/>
  <c r="BC69" i="24"/>
  <c r="AW69" i="24"/>
  <c r="AO69" i="24"/>
  <c r="AN69" i="24"/>
  <c r="AM69" i="24"/>
  <c r="AL69" i="24"/>
  <c r="AK69" i="24"/>
  <c r="AJ69" i="24"/>
  <c r="AI69" i="24"/>
  <c r="AC69" i="24"/>
  <c r="S69" i="24"/>
  <c r="S92" i="24" s="1"/>
  <c r="M69" i="24"/>
  <c r="M92" i="24" s="1"/>
  <c r="H69" i="24"/>
  <c r="H92" i="24" s="1"/>
  <c r="C69" i="24"/>
  <c r="C92" i="24" s="1"/>
  <c r="BI68" i="24"/>
  <c r="BH68" i="24"/>
  <c r="BG68" i="24"/>
  <c r="BF68" i="24"/>
  <c r="BE68" i="24"/>
  <c r="BD68" i="24"/>
  <c r="BC68" i="24"/>
  <c r="AW68" i="24"/>
  <c r="AO68" i="24"/>
  <c r="AN68" i="24"/>
  <c r="AM68" i="24"/>
  <c r="AL68" i="24"/>
  <c r="AK68" i="24"/>
  <c r="AJ68" i="24"/>
  <c r="AI68" i="24"/>
  <c r="AC68" i="24"/>
  <c r="S68" i="24"/>
  <c r="S91" i="24" s="1"/>
  <c r="M68" i="24"/>
  <c r="M91" i="24" s="1"/>
  <c r="H68" i="24"/>
  <c r="H91" i="24" s="1"/>
  <c r="C68" i="24"/>
  <c r="C91" i="24" s="1"/>
  <c r="BI67" i="24"/>
  <c r="BH67" i="24"/>
  <c r="BG67" i="24"/>
  <c r="BF67" i="24"/>
  <c r="BE67" i="24"/>
  <c r="BD67" i="24"/>
  <c r="BC67" i="24"/>
  <c r="AW67" i="24"/>
  <c r="AO67" i="24"/>
  <c r="AN67" i="24"/>
  <c r="AM67" i="24"/>
  <c r="AL67" i="24"/>
  <c r="AK67" i="24"/>
  <c r="AJ67" i="24"/>
  <c r="AI67" i="24"/>
  <c r="AC67" i="24"/>
  <c r="S67" i="24"/>
  <c r="S90" i="24" s="1"/>
  <c r="M67" i="24"/>
  <c r="M90" i="24" s="1"/>
  <c r="H67" i="24"/>
  <c r="H90" i="24" s="1"/>
  <c r="C67" i="24"/>
  <c r="C90" i="24" s="1"/>
  <c r="BI66" i="24"/>
  <c r="BH66" i="24"/>
  <c r="BG66" i="24"/>
  <c r="BF66" i="24"/>
  <c r="BE66" i="24"/>
  <c r="BD66" i="24"/>
  <c r="BC66" i="24"/>
  <c r="AW66" i="24"/>
  <c r="AO66" i="24"/>
  <c r="AN66" i="24"/>
  <c r="AM66" i="24"/>
  <c r="AL66" i="24"/>
  <c r="AK66" i="24"/>
  <c r="AJ66" i="24"/>
  <c r="AI66" i="24"/>
  <c r="AC66" i="24"/>
  <c r="S66" i="24"/>
  <c r="S89" i="24" s="1"/>
  <c r="M66" i="24"/>
  <c r="M89" i="24" s="1"/>
  <c r="H66" i="24"/>
  <c r="H89" i="24" s="1"/>
  <c r="C66" i="24"/>
  <c r="C89" i="24" s="1"/>
  <c r="BI65" i="24"/>
  <c r="BH65" i="24"/>
  <c r="BG65" i="24"/>
  <c r="BF65" i="24"/>
  <c r="BE65" i="24"/>
  <c r="BD65" i="24"/>
  <c r="BC65" i="24"/>
  <c r="AX65" i="24"/>
  <c r="AW65" i="24"/>
  <c r="AO65" i="24"/>
  <c r="AN65" i="24"/>
  <c r="AM65" i="24"/>
  <c r="AL65" i="24"/>
  <c r="AK65" i="24"/>
  <c r="AJ65" i="24"/>
  <c r="AI65" i="24"/>
  <c r="AD65" i="24"/>
  <c r="AC65" i="24"/>
  <c r="S65" i="24"/>
  <c r="S88" i="24" s="1"/>
  <c r="L65" i="24"/>
  <c r="L88" i="24" s="1"/>
  <c r="K65" i="24"/>
  <c r="K88" i="24" s="1"/>
  <c r="J65" i="24"/>
  <c r="J88" i="24" s="1"/>
  <c r="I65" i="24"/>
  <c r="I88" i="24" s="1"/>
  <c r="BI64" i="24"/>
  <c r="BH64" i="24"/>
  <c r="BG64" i="24"/>
  <c r="BF64" i="24"/>
  <c r="BE64" i="24"/>
  <c r="BD64" i="24"/>
  <c r="BC64" i="24"/>
  <c r="AX64" i="24"/>
  <c r="AW64" i="24"/>
  <c r="AO64" i="24"/>
  <c r="AN64" i="24"/>
  <c r="AM64" i="24"/>
  <c r="AL64" i="24"/>
  <c r="AK64" i="24"/>
  <c r="AJ64" i="24"/>
  <c r="AI64" i="24"/>
  <c r="AD64" i="24"/>
  <c r="AC64" i="24"/>
  <c r="S64" i="24"/>
  <c r="S87" i="24" s="1"/>
  <c r="L64" i="24"/>
  <c r="L87" i="24" s="1"/>
  <c r="K64" i="24"/>
  <c r="K87" i="24" s="1"/>
  <c r="J64" i="24"/>
  <c r="J87" i="24" s="1"/>
  <c r="I64" i="24"/>
  <c r="I87" i="24" s="1"/>
  <c r="BI63" i="24"/>
  <c r="BH63" i="24"/>
  <c r="BG63" i="24"/>
  <c r="BF63" i="24"/>
  <c r="BE63" i="24"/>
  <c r="BD63" i="24"/>
  <c r="BC63" i="24"/>
  <c r="AX63" i="24"/>
  <c r="AW63" i="24"/>
  <c r="AO63" i="24"/>
  <c r="AN63" i="24"/>
  <c r="AM63" i="24"/>
  <c r="AL63" i="24"/>
  <c r="AK63" i="24"/>
  <c r="AJ63" i="24"/>
  <c r="AI63" i="24"/>
  <c r="AD63" i="24"/>
  <c r="AC63" i="24"/>
  <c r="S63" i="24"/>
  <c r="S86" i="24" s="1"/>
  <c r="L63" i="24"/>
  <c r="L86" i="24" s="1"/>
  <c r="K63" i="24"/>
  <c r="K86" i="24" s="1"/>
  <c r="J63" i="24"/>
  <c r="J86" i="24" s="1"/>
  <c r="I63" i="24"/>
  <c r="I86" i="24" s="1"/>
  <c r="BI62" i="24"/>
  <c r="BH62" i="24"/>
  <c r="BG62" i="24"/>
  <c r="BF62" i="24"/>
  <c r="BE62" i="24"/>
  <c r="BD62" i="24"/>
  <c r="BC62" i="24"/>
  <c r="AX62" i="24"/>
  <c r="AW62" i="24"/>
  <c r="AO62" i="24"/>
  <c r="AN62" i="24"/>
  <c r="AM62" i="24"/>
  <c r="AL62" i="24"/>
  <c r="AK62" i="24"/>
  <c r="AJ62" i="24"/>
  <c r="AI62" i="24"/>
  <c r="AD62" i="24"/>
  <c r="AC62" i="24"/>
  <c r="S62" i="24"/>
  <c r="S85" i="24" s="1"/>
  <c r="L62" i="24"/>
  <c r="L85" i="24" s="1"/>
  <c r="K62" i="24"/>
  <c r="K85" i="24" s="1"/>
  <c r="J62" i="24"/>
  <c r="J85" i="24" s="1"/>
  <c r="I62" i="24"/>
  <c r="I85" i="24" s="1"/>
  <c r="BI61" i="24"/>
  <c r="BH61" i="24"/>
  <c r="BG61" i="24"/>
  <c r="BF61" i="24"/>
  <c r="BE61" i="24"/>
  <c r="BD61" i="24"/>
  <c r="BC61" i="24"/>
  <c r="AX61" i="24"/>
  <c r="AW61" i="24"/>
  <c r="AO61" i="24"/>
  <c r="AN61" i="24"/>
  <c r="AM61" i="24"/>
  <c r="AL61" i="24"/>
  <c r="AK61" i="24"/>
  <c r="AJ61" i="24"/>
  <c r="AI61" i="24"/>
  <c r="AD61" i="24"/>
  <c r="AC61" i="24"/>
  <c r="S61" i="24"/>
  <c r="S84" i="24" s="1"/>
  <c r="L61" i="24"/>
  <c r="L84" i="24" s="1"/>
  <c r="K61" i="24"/>
  <c r="K84" i="24" s="1"/>
  <c r="J61" i="24"/>
  <c r="J84" i="24" s="1"/>
  <c r="I61" i="24"/>
  <c r="I84" i="24" s="1"/>
  <c r="BI60" i="24"/>
  <c r="BH60" i="24"/>
  <c r="BG60" i="24"/>
  <c r="BF60" i="24"/>
  <c r="BE60" i="24"/>
  <c r="BD60" i="24"/>
  <c r="BC60" i="24"/>
  <c r="AX60" i="24"/>
  <c r="AW60" i="24"/>
  <c r="AO60" i="24"/>
  <c r="AN60" i="24"/>
  <c r="AM60" i="24"/>
  <c r="AL60" i="24"/>
  <c r="AK60" i="24"/>
  <c r="AJ60" i="24"/>
  <c r="AI60" i="24"/>
  <c r="AD60" i="24"/>
  <c r="AC60" i="24"/>
  <c r="S60" i="24"/>
  <c r="S83" i="24" s="1"/>
  <c r="L60" i="24"/>
  <c r="L83" i="24" s="1"/>
  <c r="K60" i="24"/>
  <c r="K83" i="24" s="1"/>
  <c r="J60" i="24"/>
  <c r="J83" i="24" s="1"/>
  <c r="I60" i="24"/>
  <c r="I83" i="24" s="1"/>
  <c r="BI59" i="24"/>
  <c r="BH59" i="24"/>
  <c r="BG59" i="24"/>
  <c r="BF59" i="24"/>
  <c r="BE59" i="24"/>
  <c r="BD59" i="24"/>
  <c r="BC59" i="24"/>
  <c r="AX59" i="24"/>
  <c r="AW59" i="24"/>
  <c r="AO59" i="24"/>
  <c r="AN59" i="24"/>
  <c r="AM59" i="24"/>
  <c r="AL59" i="24"/>
  <c r="AK59" i="24"/>
  <c r="AJ59" i="24"/>
  <c r="AI59" i="24"/>
  <c r="AD59" i="24"/>
  <c r="AC59" i="24"/>
  <c r="S59" i="24"/>
  <c r="S82" i="24" s="1"/>
  <c r="L59" i="24"/>
  <c r="L82" i="24" s="1"/>
  <c r="K59" i="24"/>
  <c r="K82" i="24" s="1"/>
  <c r="J59" i="24"/>
  <c r="J82" i="24" s="1"/>
  <c r="I59" i="24"/>
  <c r="I82" i="24" s="1"/>
  <c r="BI58" i="24"/>
  <c r="BH58" i="24"/>
  <c r="BG58" i="24"/>
  <c r="BF58" i="24"/>
  <c r="BE58" i="24"/>
  <c r="BD58" i="24"/>
  <c r="BC58" i="24"/>
  <c r="AX58" i="24"/>
  <c r="AW58" i="24"/>
  <c r="AO58" i="24"/>
  <c r="AN58" i="24"/>
  <c r="AM58" i="24"/>
  <c r="AL58" i="24"/>
  <c r="AK58" i="24"/>
  <c r="AJ58" i="24"/>
  <c r="AI58" i="24"/>
  <c r="AD58" i="24"/>
  <c r="AC58" i="24"/>
  <c r="S58" i="24"/>
  <c r="S81" i="24" s="1"/>
  <c r="L58" i="24"/>
  <c r="L81" i="24" s="1"/>
  <c r="K58" i="24"/>
  <c r="K81" i="24" s="1"/>
  <c r="J58" i="24"/>
  <c r="J81" i="24" s="1"/>
  <c r="I58" i="24"/>
  <c r="I81" i="24" s="1"/>
  <c r="BI57" i="24"/>
  <c r="BH57" i="24"/>
  <c r="BG57" i="24"/>
  <c r="BF57" i="24"/>
  <c r="BE57" i="24"/>
  <c r="BD57" i="24"/>
  <c r="BC57" i="24"/>
  <c r="AX57" i="24"/>
  <c r="AW57" i="24"/>
  <c r="AO57" i="24"/>
  <c r="AN57" i="24"/>
  <c r="AM57" i="24"/>
  <c r="AL57" i="24"/>
  <c r="AK57" i="24"/>
  <c r="AJ57" i="24"/>
  <c r="AI57" i="24"/>
  <c r="AD57" i="24"/>
  <c r="AC57" i="24"/>
  <c r="S57" i="24"/>
  <c r="S80" i="24" s="1"/>
  <c r="L57" i="24"/>
  <c r="L80" i="24" s="1"/>
  <c r="K57" i="24"/>
  <c r="K80" i="24" s="1"/>
  <c r="J57" i="24"/>
  <c r="J80" i="24" s="1"/>
  <c r="I57" i="24"/>
  <c r="I80" i="24" s="1"/>
  <c r="BI56" i="24"/>
  <c r="BH56" i="24"/>
  <c r="BG56" i="24"/>
  <c r="BF56" i="24"/>
  <c r="BE56" i="24"/>
  <c r="BD56" i="24"/>
  <c r="BC56" i="24"/>
  <c r="AX56" i="24"/>
  <c r="AW56" i="24"/>
  <c r="AO56" i="24"/>
  <c r="AN56" i="24"/>
  <c r="AM56" i="24"/>
  <c r="AL56" i="24"/>
  <c r="AK56" i="24"/>
  <c r="AJ56" i="24"/>
  <c r="AI56" i="24"/>
  <c r="AD56" i="24"/>
  <c r="AC56" i="24"/>
  <c r="S56" i="24"/>
  <c r="S79" i="24" s="1"/>
  <c r="L56" i="24"/>
  <c r="L79" i="24" s="1"/>
  <c r="K56" i="24"/>
  <c r="K79" i="24" s="1"/>
  <c r="J56" i="24"/>
  <c r="J79" i="24" s="1"/>
  <c r="I56" i="24"/>
  <c r="I79" i="24" s="1"/>
  <c r="BI55" i="24"/>
  <c r="BH55" i="24"/>
  <c r="BG55" i="24"/>
  <c r="BF55" i="24"/>
  <c r="BE55" i="24"/>
  <c r="BD55" i="24"/>
  <c r="BC55" i="24"/>
  <c r="AX55" i="24"/>
  <c r="AW55" i="24"/>
  <c r="AO55" i="24"/>
  <c r="AN55" i="24"/>
  <c r="AM55" i="24"/>
  <c r="AL55" i="24"/>
  <c r="AK55" i="24"/>
  <c r="AJ55" i="24"/>
  <c r="AI55" i="24"/>
  <c r="AD55" i="24"/>
  <c r="AC55" i="24"/>
  <c r="S55" i="24"/>
  <c r="S78" i="24" s="1"/>
  <c r="L55" i="24"/>
  <c r="L78" i="24" s="1"/>
  <c r="K55" i="24"/>
  <c r="K78" i="24" s="1"/>
  <c r="J55" i="24"/>
  <c r="J78" i="24" s="1"/>
  <c r="I55" i="24"/>
  <c r="I78" i="24" s="1"/>
  <c r="BI54" i="24"/>
  <c r="BH54" i="24"/>
  <c r="BG54" i="24"/>
  <c r="BF54" i="24"/>
  <c r="BE54" i="24"/>
  <c r="BD54" i="24"/>
  <c r="BC54" i="24"/>
  <c r="AX54" i="24"/>
  <c r="AW54" i="24"/>
  <c r="AO54" i="24"/>
  <c r="AN54" i="24"/>
  <c r="AM54" i="24"/>
  <c r="AL54" i="24"/>
  <c r="AK54" i="24"/>
  <c r="AJ54" i="24"/>
  <c r="AI54" i="24"/>
  <c r="AD54" i="24"/>
  <c r="AC54" i="24"/>
  <c r="S54" i="24"/>
  <c r="S77" i="24" s="1"/>
  <c r="L54" i="24"/>
  <c r="L77" i="24" s="1"/>
  <c r="K54" i="24"/>
  <c r="K77" i="24" s="1"/>
  <c r="J54" i="24"/>
  <c r="J77" i="24" s="1"/>
  <c r="I54" i="24"/>
  <c r="I77" i="24" s="1"/>
  <c r="I7" i="25"/>
  <c r="J7" i="25"/>
  <c r="I8" i="25"/>
  <c r="J8" i="25"/>
  <c r="I9" i="25"/>
  <c r="J9" i="25"/>
  <c r="I10" i="25"/>
  <c r="J10" i="25"/>
  <c r="I11" i="25"/>
  <c r="J11" i="25"/>
  <c r="I12" i="25"/>
  <c r="J12" i="25"/>
  <c r="I13" i="25"/>
  <c r="J13" i="25"/>
  <c r="I14" i="25"/>
  <c r="J14" i="25"/>
  <c r="I15" i="25"/>
  <c r="J15" i="25"/>
  <c r="I16" i="25"/>
  <c r="J16" i="25"/>
  <c r="I17" i="25"/>
  <c r="J17" i="25"/>
  <c r="I6" i="25"/>
  <c r="Y66" i="25" l="1"/>
  <c r="Y89" i="25" s="1"/>
  <c r="BK69" i="27"/>
  <c r="BQ69" i="27" s="1"/>
  <c r="BK68" i="28"/>
  <c r="BQ68" i="28" s="1"/>
  <c r="BK68" i="30"/>
  <c r="BQ68" i="30" s="1"/>
  <c r="BK68" i="27"/>
  <c r="BQ68" i="27" s="1"/>
  <c r="BK69" i="28"/>
  <c r="BQ69" i="28" s="1"/>
  <c r="BK70" i="29"/>
  <c r="BQ70" i="29" s="1"/>
  <c r="BK66" i="29"/>
  <c r="BQ66" i="29" s="1"/>
  <c r="BK69" i="30"/>
  <c r="BQ69" i="30" s="1"/>
  <c r="BK66" i="30"/>
  <c r="BQ66" i="30" s="1"/>
  <c r="BR72" i="27"/>
  <c r="BX72" i="27" s="1"/>
  <c r="BR68" i="27"/>
  <c r="BX68" i="27" s="1"/>
  <c r="BR69" i="27"/>
  <c r="BX69" i="27" s="1"/>
  <c r="BD90" i="27"/>
  <c r="BC90" i="27"/>
  <c r="BD89" i="27"/>
  <c r="BC89" i="27"/>
  <c r="AJ93" i="28"/>
  <c r="AI93" i="28"/>
  <c r="AJ91" i="28"/>
  <c r="AI91" i="28"/>
  <c r="AJ90" i="28"/>
  <c r="AI90" i="28"/>
  <c r="AJ95" i="29"/>
  <c r="AI95" i="29"/>
  <c r="AJ94" i="29"/>
  <c r="AI94" i="29"/>
  <c r="AJ93" i="29"/>
  <c r="AI93" i="29"/>
  <c r="AJ91" i="29"/>
  <c r="AI91" i="29"/>
  <c r="AJ90" i="29"/>
  <c r="AI90" i="29"/>
  <c r="BR70" i="30"/>
  <c r="BX70" i="30" s="1"/>
  <c r="BR66" i="30"/>
  <c r="BX66" i="30" s="1"/>
  <c r="AI95" i="30"/>
  <c r="AJ95" i="30"/>
  <c r="AI94" i="30"/>
  <c r="AJ94" i="30"/>
  <c r="AI93" i="30"/>
  <c r="AJ93" i="30"/>
  <c r="AJ91" i="30"/>
  <c r="AI91" i="30"/>
  <c r="AJ90" i="30"/>
  <c r="AI90" i="30"/>
  <c r="AJ89" i="30"/>
  <c r="AI89" i="30"/>
  <c r="BR73" i="27"/>
  <c r="BX73" i="27" s="1"/>
  <c r="BR70" i="27"/>
  <c r="BX70" i="27" s="1"/>
  <c r="BR66" i="27"/>
  <c r="BX66" i="27" s="1"/>
  <c r="AI90" i="27"/>
  <c r="AJ90" i="27"/>
  <c r="AI89" i="27"/>
  <c r="AJ89" i="27"/>
  <c r="BR68" i="28"/>
  <c r="BX68" i="28" s="1"/>
  <c r="BR66" i="28"/>
  <c r="BX66" i="28" s="1"/>
  <c r="BC93" i="28"/>
  <c r="BD93" i="28"/>
  <c r="BC91" i="28"/>
  <c r="BD91" i="28"/>
  <c r="BC90" i="28"/>
  <c r="BD90" i="28"/>
  <c r="BR72" i="29"/>
  <c r="BX72" i="29" s="1"/>
  <c r="BR71" i="29"/>
  <c r="BX71" i="29" s="1"/>
  <c r="BC95" i="29"/>
  <c r="BD95" i="29"/>
  <c r="BC94" i="29"/>
  <c r="BD94" i="29"/>
  <c r="BC93" i="29"/>
  <c r="BD93" i="29"/>
  <c r="BC91" i="29"/>
  <c r="BD91" i="29"/>
  <c r="BC90" i="29"/>
  <c r="BD90" i="29"/>
  <c r="BD95" i="30"/>
  <c r="BC95" i="30"/>
  <c r="BD94" i="30"/>
  <c r="BC94" i="30"/>
  <c r="BD93" i="30"/>
  <c r="BC93" i="30"/>
  <c r="BC91" i="30"/>
  <c r="BD91" i="30"/>
  <c r="BC90" i="30"/>
  <c r="BD90" i="30"/>
  <c r="BC89" i="30"/>
  <c r="BD89" i="30"/>
  <c r="C88" i="31"/>
  <c r="AY65" i="31"/>
  <c r="AY88" i="31" s="1"/>
  <c r="AU65" i="31"/>
  <c r="AU88" i="31" s="1"/>
  <c r="AS65" i="31"/>
  <c r="AS88" i="31" s="1"/>
  <c r="AQ65" i="31"/>
  <c r="AQ88" i="31" s="1"/>
  <c r="AE65" i="31"/>
  <c r="AE88" i="31" s="1"/>
  <c r="AA65" i="31"/>
  <c r="AA88" i="31" s="1"/>
  <c r="Y65" i="31"/>
  <c r="Y88" i="31" s="1"/>
  <c r="W65" i="31"/>
  <c r="W88" i="31" s="1"/>
  <c r="AZ65" i="31"/>
  <c r="AZ88" i="31" s="1"/>
  <c r="AV65" i="31"/>
  <c r="AV88" i="31" s="1"/>
  <c r="AT65" i="31"/>
  <c r="AT88" i="31" s="1"/>
  <c r="AR65" i="31"/>
  <c r="AR88" i="31" s="1"/>
  <c r="AF65" i="31"/>
  <c r="AF88" i="31" s="1"/>
  <c r="AB65" i="31"/>
  <c r="AB88" i="31" s="1"/>
  <c r="Z65" i="31"/>
  <c r="Z88" i="31" s="1"/>
  <c r="X65" i="31"/>
  <c r="X88" i="31" s="1"/>
  <c r="C77" i="31"/>
  <c r="AB54" i="31"/>
  <c r="AB77" i="31" s="1"/>
  <c r="AY54" i="31"/>
  <c r="AY77" i="31" s="1"/>
  <c r="AU54" i="31"/>
  <c r="AU77" i="31" s="1"/>
  <c r="AS54" i="31"/>
  <c r="AS77" i="31" s="1"/>
  <c r="AQ54" i="31"/>
  <c r="AQ77" i="31" s="1"/>
  <c r="AE54" i="31"/>
  <c r="AE77" i="31" s="1"/>
  <c r="AA54" i="31"/>
  <c r="AA77" i="31" s="1"/>
  <c r="Y54" i="31"/>
  <c r="Y77" i="31" s="1"/>
  <c r="W54" i="31"/>
  <c r="W77" i="31" s="1"/>
  <c r="AZ54" i="31"/>
  <c r="AZ77" i="31" s="1"/>
  <c r="AV54" i="31"/>
  <c r="AV77" i="31" s="1"/>
  <c r="AT54" i="31"/>
  <c r="AT77" i="31" s="1"/>
  <c r="AR54" i="31"/>
  <c r="AR77" i="31" s="1"/>
  <c r="AF54" i="31"/>
  <c r="AF77" i="31" s="1"/>
  <c r="Z54" i="31"/>
  <c r="Z77" i="31" s="1"/>
  <c r="X54" i="31"/>
  <c r="X77" i="31" s="1"/>
  <c r="C81" i="31"/>
  <c r="AZ58" i="31"/>
  <c r="AZ81" i="31" s="1"/>
  <c r="AV58" i="31"/>
  <c r="AV81" i="31" s="1"/>
  <c r="AT58" i="31"/>
  <c r="AT81" i="31" s="1"/>
  <c r="AR58" i="31"/>
  <c r="AR81" i="31" s="1"/>
  <c r="AF58" i="31"/>
  <c r="AF81" i="31" s="1"/>
  <c r="AB58" i="31"/>
  <c r="AB81" i="31" s="1"/>
  <c r="Z58" i="31"/>
  <c r="Z81" i="31" s="1"/>
  <c r="X58" i="31"/>
  <c r="X81" i="31" s="1"/>
  <c r="AY58" i="31"/>
  <c r="AY81" i="31" s="1"/>
  <c r="AU58" i="31"/>
  <c r="AU81" i="31" s="1"/>
  <c r="AS58" i="31"/>
  <c r="AS81" i="31" s="1"/>
  <c r="AQ58" i="31"/>
  <c r="AQ81" i="31" s="1"/>
  <c r="AE58" i="31"/>
  <c r="AE81" i="31" s="1"/>
  <c r="AA58" i="31"/>
  <c r="AA81" i="31" s="1"/>
  <c r="Y58" i="31"/>
  <c r="Y81" i="31" s="1"/>
  <c r="W58" i="31"/>
  <c r="W81" i="31" s="1"/>
  <c r="C80" i="31"/>
  <c r="AY57" i="31"/>
  <c r="AY80" i="31" s="1"/>
  <c r="AU57" i="31"/>
  <c r="AU80" i="31" s="1"/>
  <c r="AS57" i="31"/>
  <c r="AS80" i="31" s="1"/>
  <c r="AQ57" i="31"/>
  <c r="AQ80" i="31" s="1"/>
  <c r="AE57" i="31"/>
  <c r="AE80" i="31" s="1"/>
  <c r="AA57" i="31"/>
  <c r="AA80" i="31" s="1"/>
  <c r="Y57" i="31"/>
  <c r="Y80" i="31" s="1"/>
  <c r="W57" i="31"/>
  <c r="W80" i="31" s="1"/>
  <c r="AZ57" i="31"/>
  <c r="AZ80" i="31" s="1"/>
  <c r="AV57" i="31"/>
  <c r="AV80" i="31" s="1"/>
  <c r="AT57" i="31"/>
  <c r="AT80" i="31" s="1"/>
  <c r="AR57" i="31"/>
  <c r="AR80" i="31" s="1"/>
  <c r="AF57" i="31"/>
  <c r="AF80" i="31" s="1"/>
  <c r="AB57" i="31"/>
  <c r="AB80" i="31" s="1"/>
  <c r="Z57" i="31"/>
  <c r="Z80" i="31" s="1"/>
  <c r="X57" i="31"/>
  <c r="X80" i="31" s="1"/>
  <c r="C85" i="31"/>
  <c r="AY62" i="31"/>
  <c r="AY85" i="31" s="1"/>
  <c r="AU62" i="31"/>
  <c r="AU85" i="31" s="1"/>
  <c r="AS62" i="31"/>
  <c r="AS85" i="31" s="1"/>
  <c r="AQ62" i="31"/>
  <c r="AQ85" i="31" s="1"/>
  <c r="AE62" i="31"/>
  <c r="AE85" i="31" s="1"/>
  <c r="AA62" i="31"/>
  <c r="AA85" i="31" s="1"/>
  <c r="Y62" i="31"/>
  <c r="Y85" i="31" s="1"/>
  <c r="W62" i="31"/>
  <c r="W85" i="31" s="1"/>
  <c r="AZ62" i="31"/>
  <c r="AZ85" i="31" s="1"/>
  <c r="AT62" i="31"/>
  <c r="AT85" i="31" s="1"/>
  <c r="AF62" i="31"/>
  <c r="AF85" i="31" s="1"/>
  <c r="Z62" i="31"/>
  <c r="Z85" i="31" s="1"/>
  <c r="AV62" i="31"/>
  <c r="AV85" i="31" s="1"/>
  <c r="AR62" i="31"/>
  <c r="AR85" i="31" s="1"/>
  <c r="AB62" i="31"/>
  <c r="AB85" i="31" s="1"/>
  <c r="X62" i="31"/>
  <c r="X85" i="31" s="1"/>
  <c r="C79" i="31"/>
  <c r="AZ56" i="31"/>
  <c r="AZ79" i="31" s="1"/>
  <c r="AV56" i="31"/>
  <c r="AV79" i="31" s="1"/>
  <c r="AT56" i="31"/>
  <c r="AT79" i="31" s="1"/>
  <c r="AR56" i="31"/>
  <c r="AR79" i="31" s="1"/>
  <c r="AF56" i="31"/>
  <c r="AF79" i="31" s="1"/>
  <c r="AB56" i="31"/>
  <c r="AB79" i="31" s="1"/>
  <c r="Z56" i="31"/>
  <c r="Z79" i="31" s="1"/>
  <c r="X56" i="31"/>
  <c r="X79" i="31" s="1"/>
  <c r="AY56" i="31"/>
  <c r="AY79" i="31" s="1"/>
  <c r="AU56" i="31"/>
  <c r="AU79" i="31" s="1"/>
  <c r="AS56" i="31"/>
  <c r="AS79" i="31" s="1"/>
  <c r="AQ56" i="31"/>
  <c r="AQ79" i="31" s="1"/>
  <c r="AE56" i="31"/>
  <c r="AE79" i="31" s="1"/>
  <c r="AA56" i="31"/>
  <c r="AA79" i="31" s="1"/>
  <c r="Y56" i="31"/>
  <c r="Y79" i="31" s="1"/>
  <c r="W56" i="31"/>
  <c r="W79" i="31" s="1"/>
  <c r="C83" i="31"/>
  <c r="AY60" i="31"/>
  <c r="AY83" i="31" s="1"/>
  <c r="AU60" i="31"/>
  <c r="AU83" i="31" s="1"/>
  <c r="AS60" i="31"/>
  <c r="AS83" i="31" s="1"/>
  <c r="AV60" i="31"/>
  <c r="AV83" i="31" s="1"/>
  <c r="AR60" i="31"/>
  <c r="AR83" i="31" s="1"/>
  <c r="AF60" i="31"/>
  <c r="AF83" i="31" s="1"/>
  <c r="AB60" i="31"/>
  <c r="AB83" i="31" s="1"/>
  <c r="Z60" i="31"/>
  <c r="Z83" i="31" s="1"/>
  <c r="X60" i="31"/>
  <c r="X83" i="31" s="1"/>
  <c r="AZ60" i="31"/>
  <c r="AZ83" i="31" s="1"/>
  <c r="AT60" i="31"/>
  <c r="AT83" i="31" s="1"/>
  <c r="AQ60" i="31"/>
  <c r="AQ83" i="31" s="1"/>
  <c r="AE60" i="31"/>
  <c r="AE83" i="31" s="1"/>
  <c r="AA60" i="31"/>
  <c r="AA83" i="31" s="1"/>
  <c r="Y60" i="31"/>
  <c r="Y83" i="31" s="1"/>
  <c r="W60" i="31"/>
  <c r="W83" i="31" s="1"/>
  <c r="C78" i="31"/>
  <c r="AY55" i="31"/>
  <c r="AY78" i="31" s="1"/>
  <c r="AU55" i="31"/>
  <c r="AU78" i="31" s="1"/>
  <c r="AS55" i="31"/>
  <c r="AS78" i="31" s="1"/>
  <c r="AQ55" i="31"/>
  <c r="AQ78" i="31" s="1"/>
  <c r="AE55" i="31"/>
  <c r="AE78" i="31" s="1"/>
  <c r="AA55" i="31"/>
  <c r="AA78" i="31" s="1"/>
  <c r="Y55" i="31"/>
  <c r="Y78" i="31" s="1"/>
  <c r="W55" i="31"/>
  <c r="W78" i="31" s="1"/>
  <c r="AZ55" i="31"/>
  <c r="AZ78" i="31" s="1"/>
  <c r="AV55" i="31"/>
  <c r="AV78" i="31" s="1"/>
  <c r="AT55" i="31"/>
  <c r="AT78" i="31" s="1"/>
  <c r="AR55" i="31"/>
  <c r="AR78" i="31" s="1"/>
  <c r="AF55" i="31"/>
  <c r="AF78" i="31" s="1"/>
  <c r="AB55" i="31"/>
  <c r="AB78" i="31" s="1"/>
  <c r="Z55" i="31"/>
  <c r="Z78" i="31" s="1"/>
  <c r="X55" i="31"/>
  <c r="X78" i="31" s="1"/>
  <c r="C82" i="31"/>
  <c r="AY59" i="31"/>
  <c r="AY82" i="31" s="1"/>
  <c r="AU59" i="31"/>
  <c r="AU82" i="31" s="1"/>
  <c r="AS59" i="31"/>
  <c r="AS82" i="31" s="1"/>
  <c r="AQ59" i="31"/>
  <c r="AQ82" i="31" s="1"/>
  <c r="AE59" i="31"/>
  <c r="AE82" i="31" s="1"/>
  <c r="AA59" i="31"/>
  <c r="AA82" i="31" s="1"/>
  <c r="Y59" i="31"/>
  <c r="Y82" i="31" s="1"/>
  <c r="W59" i="31"/>
  <c r="W82" i="31" s="1"/>
  <c r="AZ59" i="31"/>
  <c r="AZ82" i="31" s="1"/>
  <c r="AV59" i="31"/>
  <c r="AV82" i="31" s="1"/>
  <c r="AT59" i="31"/>
  <c r="AT82" i="31" s="1"/>
  <c r="AR59" i="31"/>
  <c r="AR82" i="31" s="1"/>
  <c r="AF59" i="31"/>
  <c r="AF82" i="31" s="1"/>
  <c r="AB59" i="31"/>
  <c r="AB82" i="31" s="1"/>
  <c r="Z59" i="31"/>
  <c r="Z82" i="31" s="1"/>
  <c r="X59" i="31"/>
  <c r="X82" i="31" s="1"/>
  <c r="C84" i="31"/>
  <c r="AZ61" i="31"/>
  <c r="AZ84" i="31" s="1"/>
  <c r="AV61" i="31"/>
  <c r="AV84" i="31" s="1"/>
  <c r="AT61" i="31"/>
  <c r="AT84" i="31" s="1"/>
  <c r="AR61" i="31"/>
  <c r="AR84" i="31" s="1"/>
  <c r="AF61" i="31"/>
  <c r="AF84" i="31" s="1"/>
  <c r="AB61" i="31"/>
  <c r="AB84" i="31" s="1"/>
  <c r="Z61" i="31"/>
  <c r="Z84" i="31" s="1"/>
  <c r="X61" i="31"/>
  <c r="X84" i="31" s="1"/>
  <c r="AY61" i="31"/>
  <c r="AY84" i="31" s="1"/>
  <c r="AS61" i="31"/>
  <c r="AS84" i="31" s="1"/>
  <c r="AA61" i="31"/>
  <c r="AA84" i="31" s="1"/>
  <c r="W61" i="31"/>
  <c r="W84" i="31" s="1"/>
  <c r="AU61" i="31"/>
  <c r="AU84" i="31" s="1"/>
  <c r="AQ61" i="31"/>
  <c r="AQ84" i="31" s="1"/>
  <c r="AE61" i="31"/>
  <c r="AE84" i="31" s="1"/>
  <c r="Y61" i="31"/>
  <c r="Y84" i="31" s="1"/>
  <c r="C86" i="31"/>
  <c r="AZ63" i="31"/>
  <c r="AZ86" i="31" s="1"/>
  <c r="AV63" i="31"/>
  <c r="AV86" i="31" s="1"/>
  <c r="AT63" i="31"/>
  <c r="AT86" i="31" s="1"/>
  <c r="AR63" i="31"/>
  <c r="AR86" i="31" s="1"/>
  <c r="AF63" i="31"/>
  <c r="AF86" i="31" s="1"/>
  <c r="AB63" i="31"/>
  <c r="AB86" i="31" s="1"/>
  <c r="Z63" i="31"/>
  <c r="Z86" i="31" s="1"/>
  <c r="X63" i="31"/>
  <c r="X86" i="31" s="1"/>
  <c r="AY63" i="31"/>
  <c r="AY86" i="31" s="1"/>
  <c r="AS63" i="31"/>
  <c r="AS86" i="31" s="1"/>
  <c r="AA63" i="31"/>
  <c r="AA86" i="31" s="1"/>
  <c r="W63" i="31"/>
  <c r="W86" i="31" s="1"/>
  <c r="AU63" i="31"/>
  <c r="AU86" i="31" s="1"/>
  <c r="AQ63" i="31"/>
  <c r="AQ86" i="31" s="1"/>
  <c r="AE63" i="31"/>
  <c r="AE86" i="31" s="1"/>
  <c r="Y63" i="31"/>
  <c r="Y86" i="31" s="1"/>
  <c r="C87" i="31"/>
  <c r="AZ64" i="31"/>
  <c r="AZ87" i="31" s="1"/>
  <c r="AV64" i="31"/>
  <c r="AV87" i="31" s="1"/>
  <c r="AT64" i="31"/>
  <c r="AT87" i="31" s="1"/>
  <c r="AR64" i="31"/>
  <c r="AR87" i="31" s="1"/>
  <c r="AF64" i="31"/>
  <c r="AF87" i="31" s="1"/>
  <c r="AB64" i="31"/>
  <c r="AB87" i="31" s="1"/>
  <c r="Z64" i="31"/>
  <c r="Z87" i="31" s="1"/>
  <c r="X64" i="31"/>
  <c r="X87" i="31" s="1"/>
  <c r="AY64" i="31"/>
  <c r="AY87" i="31" s="1"/>
  <c r="AU64" i="31"/>
  <c r="AU87" i="31" s="1"/>
  <c r="AS64" i="31"/>
  <c r="AS87" i="31" s="1"/>
  <c r="AQ64" i="31"/>
  <c r="AQ87" i="31" s="1"/>
  <c r="AE64" i="31"/>
  <c r="AE87" i="31" s="1"/>
  <c r="AA64" i="31"/>
  <c r="AA87" i="31" s="1"/>
  <c r="Y64" i="31"/>
  <c r="Y87" i="31" s="1"/>
  <c r="W64" i="31"/>
  <c r="W87" i="31" s="1"/>
  <c r="BQ73" i="30"/>
  <c r="BQ70" i="30"/>
  <c r="BX73" i="30"/>
  <c r="BQ71" i="30"/>
  <c r="BQ67" i="30"/>
  <c r="BX69" i="30"/>
  <c r="BX68" i="30"/>
  <c r="BX67" i="30"/>
  <c r="AP96" i="30"/>
  <c r="AP73" i="30" s="1"/>
  <c r="AP95" i="30"/>
  <c r="AP72" i="30" s="1"/>
  <c r="AP94" i="30"/>
  <c r="AP71" i="30" s="1"/>
  <c r="AP93" i="30"/>
  <c r="AP70" i="30" s="1"/>
  <c r="AP92" i="30"/>
  <c r="AP69" i="30" s="1"/>
  <c r="AP91" i="30"/>
  <c r="AP68" i="30" s="1"/>
  <c r="AP90" i="30"/>
  <c r="AP67" i="30" s="1"/>
  <c r="AP89" i="30"/>
  <c r="AP66" i="30" s="1"/>
  <c r="M85" i="30"/>
  <c r="C62" i="30"/>
  <c r="M83" i="30"/>
  <c r="C60" i="30"/>
  <c r="M79" i="30"/>
  <c r="C56" i="30"/>
  <c r="M86" i="30"/>
  <c r="C63" i="30"/>
  <c r="M84" i="30"/>
  <c r="C61" i="30"/>
  <c r="M80" i="30"/>
  <c r="C57" i="30"/>
  <c r="BQ72" i="30"/>
  <c r="BX72" i="30"/>
  <c r="BX71" i="30"/>
  <c r="BJ96" i="30"/>
  <c r="BJ73" i="30" s="1"/>
  <c r="BJ95" i="30"/>
  <c r="BJ72" i="30" s="1"/>
  <c r="BJ94" i="30"/>
  <c r="BJ71" i="30" s="1"/>
  <c r="BJ93" i="30"/>
  <c r="BJ70" i="30" s="1"/>
  <c r="BJ92" i="30"/>
  <c r="BJ69" i="30" s="1"/>
  <c r="BJ91" i="30"/>
  <c r="BJ68" i="30" s="1"/>
  <c r="BJ90" i="30"/>
  <c r="BJ67" i="30" s="1"/>
  <c r="BJ89" i="30"/>
  <c r="BJ66" i="30" s="1"/>
  <c r="M88" i="30"/>
  <c r="C65" i="30"/>
  <c r="M87" i="30"/>
  <c r="C64" i="30"/>
  <c r="M81" i="30"/>
  <c r="C58" i="30"/>
  <c r="M77" i="30"/>
  <c r="C54" i="30"/>
  <c r="M82" i="30"/>
  <c r="C59" i="30"/>
  <c r="M78" i="30"/>
  <c r="C55" i="30"/>
  <c r="BQ73" i="29"/>
  <c r="BQ69" i="29"/>
  <c r="BQ68" i="29"/>
  <c r="BX66" i="29"/>
  <c r="AP96" i="29"/>
  <c r="AP73" i="29" s="1"/>
  <c r="AP95" i="29"/>
  <c r="AP72" i="29" s="1"/>
  <c r="AP94" i="29"/>
  <c r="AP71" i="29" s="1"/>
  <c r="AP93" i="29"/>
  <c r="AP70" i="29" s="1"/>
  <c r="AP92" i="29"/>
  <c r="AP69" i="29" s="1"/>
  <c r="AP91" i="29"/>
  <c r="AP68" i="29" s="1"/>
  <c r="AP90" i="29"/>
  <c r="AP67" i="29" s="1"/>
  <c r="BX67" i="29"/>
  <c r="AP89" i="29"/>
  <c r="AP66" i="29" s="1"/>
  <c r="M83" i="29"/>
  <c r="C60" i="29"/>
  <c r="M79" i="29"/>
  <c r="C56" i="29"/>
  <c r="M88" i="29"/>
  <c r="C65" i="29"/>
  <c r="M84" i="29"/>
  <c r="C61" i="29"/>
  <c r="M80" i="29"/>
  <c r="C57" i="29"/>
  <c r="BQ72" i="29"/>
  <c r="BX73" i="29"/>
  <c r="BQ71" i="29"/>
  <c r="BX69" i="29"/>
  <c r="BX70" i="29"/>
  <c r="BX68" i="29"/>
  <c r="M87" i="29"/>
  <c r="C64" i="29"/>
  <c r="BJ96" i="29"/>
  <c r="BJ73" i="29" s="1"/>
  <c r="BJ95" i="29"/>
  <c r="BJ72" i="29" s="1"/>
  <c r="BJ94" i="29"/>
  <c r="BJ71" i="29" s="1"/>
  <c r="BJ93" i="29"/>
  <c r="BJ70" i="29" s="1"/>
  <c r="BJ92" i="29"/>
  <c r="BJ69" i="29" s="1"/>
  <c r="BJ91" i="29"/>
  <c r="BJ68" i="29" s="1"/>
  <c r="BJ90" i="29"/>
  <c r="BJ67" i="29" s="1"/>
  <c r="BQ67" i="29"/>
  <c r="BJ89" i="29"/>
  <c r="BJ66" i="29" s="1"/>
  <c r="M86" i="29"/>
  <c r="C63" i="29"/>
  <c r="M85" i="29"/>
  <c r="C62" i="29"/>
  <c r="M81" i="29"/>
  <c r="C58" i="29"/>
  <c r="M77" i="29"/>
  <c r="C54" i="29"/>
  <c r="M82" i="29"/>
  <c r="C59" i="29"/>
  <c r="M78" i="29"/>
  <c r="C55" i="29"/>
  <c r="BQ73" i="28"/>
  <c r="BQ70" i="28"/>
  <c r="BX73" i="28"/>
  <c r="BQ71" i="28"/>
  <c r="BX70" i="28"/>
  <c r="BQ67" i="28"/>
  <c r="BX67" i="28"/>
  <c r="M87" i="28"/>
  <c r="C64" i="28"/>
  <c r="AP96" i="28"/>
  <c r="AP73" i="28" s="1"/>
  <c r="AP95" i="28"/>
  <c r="AP72" i="28" s="1"/>
  <c r="AP94" i="28"/>
  <c r="AP71" i="28" s="1"/>
  <c r="AP93" i="28"/>
  <c r="AP70" i="28" s="1"/>
  <c r="AP92" i="28"/>
  <c r="AP69" i="28" s="1"/>
  <c r="AP91" i="28"/>
  <c r="AP68" i="28" s="1"/>
  <c r="AP90" i="28"/>
  <c r="AP67" i="28" s="1"/>
  <c r="AP89" i="28"/>
  <c r="AP66" i="28" s="1"/>
  <c r="M83" i="28"/>
  <c r="C60" i="28"/>
  <c r="M79" i="28"/>
  <c r="C56" i="28"/>
  <c r="M80" i="28"/>
  <c r="C57" i="28"/>
  <c r="BQ72" i="28"/>
  <c r="BX72" i="28"/>
  <c r="BX71" i="28"/>
  <c r="BX69" i="28"/>
  <c r="BQ66" i="28"/>
  <c r="M85" i="28"/>
  <c r="C62" i="28"/>
  <c r="BJ96" i="28"/>
  <c r="BJ73" i="28" s="1"/>
  <c r="BJ95" i="28"/>
  <c r="BJ72" i="28" s="1"/>
  <c r="BJ94" i="28"/>
  <c r="BJ71" i="28" s="1"/>
  <c r="BJ93" i="28"/>
  <c r="BJ70" i="28" s="1"/>
  <c r="BJ92" i="28"/>
  <c r="BJ69" i="28" s="1"/>
  <c r="BJ91" i="28"/>
  <c r="BJ68" i="28" s="1"/>
  <c r="BJ90" i="28"/>
  <c r="BJ67" i="28" s="1"/>
  <c r="BJ89" i="28"/>
  <c r="BJ66" i="28" s="1"/>
  <c r="M88" i="28"/>
  <c r="C65" i="28"/>
  <c r="M81" i="28"/>
  <c r="C58" i="28"/>
  <c r="M77" i="28"/>
  <c r="C54" i="28"/>
  <c r="M86" i="28"/>
  <c r="C63" i="28"/>
  <c r="M84" i="28"/>
  <c r="C61" i="28"/>
  <c r="M82" i="28"/>
  <c r="C59" i="28"/>
  <c r="M78" i="28"/>
  <c r="C55" i="28"/>
  <c r="BQ73" i="27"/>
  <c r="BQ70" i="27"/>
  <c r="BQ71" i="27"/>
  <c r="BQ67" i="27"/>
  <c r="BX67" i="27"/>
  <c r="M87" i="27"/>
  <c r="C64" i="27"/>
  <c r="AP96" i="27"/>
  <c r="AP73" i="27" s="1"/>
  <c r="AP95" i="27"/>
  <c r="AP72" i="27" s="1"/>
  <c r="AP94" i="27"/>
  <c r="AP71" i="27" s="1"/>
  <c r="AP93" i="27"/>
  <c r="AP70" i="27" s="1"/>
  <c r="AP92" i="27"/>
  <c r="AP69" i="27" s="1"/>
  <c r="AP91" i="27"/>
  <c r="AP68" i="27" s="1"/>
  <c r="AP90" i="27"/>
  <c r="AP67" i="27" s="1"/>
  <c r="AP89" i="27"/>
  <c r="AP66" i="27" s="1"/>
  <c r="M86" i="27"/>
  <c r="C63" i="27"/>
  <c r="M83" i="27"/>
  <c r="C60" i="27"/>
  <c r="M81" i="27"/>
  <c r="C58" i="27"/>
  <c r="M79" i="27"/>
  <c r="C56" i="27"/>
  <c r="BQ72" i="27"/>
  <c r="BX71" i="27"/>
  <c r="BQ66" i="27"/>
  <c r="M85" i="27"/>
  <c r="C62" i="27"/>
  <c r="BJ96" i="27"/>
  <c r="BJ73" i="27" s="1"/>
  <c r="BJ95" i="27"/>
  <c r="BJ72" i="27" s="1"/>
  <c r="BJ94" i="27"/>
  <c r="BJ71" i="27" s="1"/>
  <c r="BJ93" i="27"/>
  <c r="BJ70" i="27" s="1"/>
  <c r="BJ92" i="27"/>
  <c r="BJ69" i="27" s="1"/>
  <c r="BJ91" i="27"/>
  <c r="BJ68" i="27" s="1"/>
  <c r="BJ90" i="27"/>
  <c r="BJ67" i="27" s="1"/>
  <c r="BJ89" i="27"/>
  <c r="BJ66" i="27" s="1"/>
  <c r="M88" i="27"/>
  <c r="C65" i="27"/>
  <c r="M84" i="27"/>
  <c r="C61" i="27"/>
  <c r="M82" i="27"/>
  <c r="C59" i="27"/>
  <c r="M78" i="27"/>
  <c r="C55" i="27"/>
  <c r="M80" i="27"/>
  <c r="C57" i="27"/>
  <c r="M77" i="27"/>
  <c r="C54" i="27"/>
  <c r="M55" i="26"/>
  <c r="M57" i="26"/>
  <c r="M59" i="26"/>
  <c r="M61" i="26"/>
  <c r="M63" i="26"/>
  <c r="M54" i="26"/>
  <c r="M56" i="26"/>
  <c r="M58" i="26"/>
  <c r="M60" i="26"/>
  <c r="M65" i="26"/>
  <c r="BV89" i="26"/>
  <c r="BV66" i="26" s="1"/>
  <c r="BT89" i="26"/>
  <c r="BT66" i="26" s="1"/>
  <c r="BO89" i="26"/>
  <c r="BO66" i="26" s="1"/>
  <c r="BM89" i="26"/>
  <c r="BM66" i="26" s="1"/>
  <c r="BA89" i="26"/>
  <c r="BB89" i="26" s="1"/>
  <c r="BC89" i="26" s="1"/>
  <c r="AG89" i="26"/>
  <c r="AH89" i="26" s="1"/>
  <c r="AI89" i="26" s="1"/>
  <c r="BU89" i="26"/>
  <c r="BU66" i="26" s="1"/>
  <c r="BN89" i="26"/>
  <c r="BN66" i="26" s="1"/>
  <c r="W66" i="26"/>
  <c r="W89" i="26" s="1"/>
  <c r="Y66" i="26"/>
  <c r="Y89" i="26" s="1"/>
  <c r="AA66" i="26"/>
  <c r="AA89" i="26" s="1"/>
  <c r="AE66" i="26"/>
  <c r="AE89" i="26" s="1"/>
  <c r="AQ66" i="26"/>
  <c r="AQ89" i="26" s="1"/>
  <c r="AS66" i="26"/>
  <c r="AS89" i="26" s="1"/>
  <c r="AU66" i="26"/>
  <c r="AU89" i="26" s="1"/>
  <c r="AY66" i="26"/>
  <c r="AY89" i="26" s="1"/>
  <c r="BV90" i="26"/>
  <c r="BV67" i="26" s="1"/>
  <c r="BT90" i="26"/>
  <c r="BT67" i="26" s="1"/>
  <c r="BO90" i="26"/>
  <c r="BO67" i="26" s="1"/>
  <c r="BM90" i="26"/>
  <c r="BM67" i="26" s="1"/>
  <c r="BA90" i="26"/>
  <c r="BB90" i="26" s="1"/>
  <c r="BC90" i="26" s="1"/>
  <c r="AG90" i="26"/>
  <c r="AH90" i="26" s="1"/>
  <c r="AI90" i="26" s="1"/>
  <c r="BU90" i="26"/>
  <c r="BU67" i="26" s="1"/>
  <c r="BN90" i="26"/>
  <c r="BN67" i="26" s="1"/>
  <c r="W67" i="26"/>
  <c r="W90" i="26" s="1"/>
  <c r="Y67" i="26"/>
  <c r="Y90" i="26" s="1"/>
  <c r="AA67" i="26"/>
  <c r="AA90" i="26" s="1"/>
  <c r="AE67" i="26"/>
  <c r="AE90" i="26" s="1"/>
  <c r="AQ67" i="26"/>
  <c r="AQ90" i="26" s="1"/>
  <c r="AS67" i="26"/>
  <c r="AS90" i="26" s="1"/>
  <c r="AU67" i="26"/>
  <c r="AU90" i="26" s="1"/>
  <c r="AY67" i="26"/>
  <c r="AY90" i="26" s="1"/>
  <c r="BV91" i="26"/>
  <c r="BV68" i="26" s="1"/>
  <c r="BT91" i="26"/>
  <c r="BT68" i="26" s="1"/>
  <c r="BO91" i="26"/>
  <c r="BO68" i="26" s="1"/>
  <c r="BM91" i="26"/>
  <c r="BM68" i="26" s="1"/>
  <c r="BA91" i="26"/>
  <c r="BB91" i="26" s="1"/>
  <c r="BC91" i="26" s="1"/>
  <c r="AG91" i="26"/>
  <c r="AH91" i="26" s="1"/>
  <c r="AI91" i="26" s="1"/>
  <c r="BU91" i="26"/>
  <c r="BU68" i="26" s="1"/>
  <c r="BN91" i="26"/>
  <c r="BN68" i="26" s="1"/>
  <c r="W68" i="26"/>
  <c r="W91" i="26" s="1"/>
  <c r="Y68" i="26"/>
  <c r="Y91" i="26" s="1"/>
  <c r="AA68" i="26"/>
  <c r="AA91" i="26" s="1"/>
  <c r="AE68" i="26"/>
  <c r="AE91" i="26" s="1"/>
  <c r="AQ68" i="26"/>
  <c r="AQ91" i="26" s="1"/>
  <c r="AS68" i="26"/>
  <c r="AS91" i="26" s="1"/>
  <c r="AU68" i="26"/>
  <c r="AU91" i="26" s="1"/>
  <c r="AY68" i="26"/>
  <c r="AY91" i="26" s="1"/>
  <c r="BV92" i="26"/>
  <c r="BV69" i="26" s="1"/>
  <c r="BT92" i="26"/>
  <c r="BT69" i="26" s="1"/>
  <c r="BO92" i="26"/>
  <c r="BO69" i="26" s="1"/>
  <c r="BM92" i="26"/>
  <c r="BM69" i="26" s="1"/>
  <c r="BA92" i="26"/>
  <c r="BB92" i="26" s="1"/>
  <c r="BC92" i="26" s="1"/>
  <c r="AG92" i="26"/>
  <c r="AH92" i="26" s="1"/>
  <c r="AI92" i="26" s="1"/>
  <c r="BU92" i="26"/>
  <c r="BU69" i="26" s="1"/>
  <c r="BN92" i="26"/>
  <c r="BN69" i="26" s="1"/>
  <c r="W69" i="26"/>
  <c r="W92" i="26" s="1"/>
  <c r="Y69" i="26"/>
  <c r="Y92" i="26" s="1"/>
  <c r="AA69" i="26"/>
  <c r="AA92" i="26" s="1"/>
  <c r="AE69" i="26"/>
  <c r="AE92" i="26" s="1"/>
  <c r="AQ69" i="26"/>
  <c r="AQ92" i="26" s="1"/>
  <c r="AS69" i="26"/>
  <c r="AS92" i="26" s="1"/>
  <c r="AU69" i="26"/>
  <c r="AU92" i="26" s="1"/>
  <c r="AY69" i="26"/>
  <c r="AY92" i="26" s="1"/>
  <c r="BV93" i="26"/>
  <c r="BV70" i="26" s="1"/>
  <c r="BT93" i="26"/>
  <c r="BT70" i="26" s="1"/>
  <c r="BO93" i="26"/>
  <c r="BO70" i="26" s="1"/>
  <c r="BM93" i="26"/>
  <c r="BM70" i="26" s="1"/>
  <c r="BA93" i="26"/>
  <c r="BB93" i="26" s="1"/>
  <c r="BC93" i="26" s="1"/>
  <c r="AG93" i="26"/>
  <c r="AH93" i="26" s="1"/>
  <c r="AI93" i="26" s="1"/>
  <c r="BU93" i="26"/>
  <c r="BU70" i="26" s="1"/>
  <c r="BN93" i="26"/>
  <c r="BN70" i="26" s="1"/>
  <c r="W70" i="26"/>
  <c r="W93" i="26" s="1"/>
  <c r="Y70" i="26"/>
  <c r="Y93" i="26" s="1"/>
  <c r="AA70" i="26"/>
  <c r="AA93" i="26" s="1"/>
  <c r="AE70" i="26"/>
  <c r="AE93" i="26" s="1"/>
  <c r="AQ70" i="26"/>
  <c r="AQ93" i="26" s="1"/>
  <c r="AS70" i="26"/>
  <c r="AS93" i="26" s="1"/>
  <c r="AU70" i="26"/>
  <c r="AU93" i="26" s="1"/>
  <c r="AY70" i="26"/>
  <c r="AY93" i="26" s="1"/>
  <c r="BU94" i="26"/>
  <c r="BU71" i="26" s="1"/>
  <c r="BN94" i="26"/>
  <c r="BN71" i="26" s="1"/>
  <c r="BV94" i="26"/>
  <c r="BV71" i="26" s="1"/>
  <c r="BT94" i="26"/>
  <c r="BT71" i="26" s="1"/>
  <c r="BO94" i="26"/>
  <c r="BO71" i="26" s="1"/>
  <c r="BM94" i="26"/>
  <c r="BM71" i="26" s="1"/>
  <c r="BA94" i="26"/>
  <c r="BB94" i="26" s="1"/>
  <c r="BC94" i="26" s="1"/>
  <c r="AG94" i="26"/>
  <c r="AH94" i="26" s="1"/>
  <c r="AI94" i="26" s="1"/>
  <c r="W71" i="26"/>
  <c r="W94" i="26" s="1"/>
  <c r="Y71" i="26"/>
  <c r="Y94" i="26" s="1"/>
  <c r="AA71" i="26"/>
  <c r="AA94" i="26" s="1"/>
  <c r="AE71" i="26"/>
  <c r="AE94" i="26" s="1"/>
  <c r="AQ71" i="26"/>
  <c r="AQ94" i="26" s="1"/>
  <c r="AS71" i="26"/>
  <c r="AS94" i="26" s="1"/>
  <c r="AU71" i="26"/>
  <c r="AU94" i="26" s="1"/>
  <c r="AY71" i="26"/>
  <c r="AY94" i="26" s="1"/>
  <c r="BU95" i="26"/>
  <c r="BU72" i="26" s="1"/>
  <c r="BN95" i="26"/>
  <c r="BN72" i="26" s="1"/>
  <c r="BV95" i="26"/>
  <c r="BV72" i="26" s="1"/>
  <c r="BT95" i="26"/>
  <c r="BT72" i="26" s="1"/>
  <c r="BO95" i="26"/>
  <c r="BO72" i="26" s="1"/>
  <c r="BM95" i="26"/>
  <c r="BM72" i="26" s="1"/>
  <c r="BA95" i="26"/>
  <c r="BB95" i="26" s="1"/>
  <c r="BC95" i="26" s="1"/>
  <c r="AG95" i="26"/>
  <c r="AH95" i="26" s="1"/>
  <c r="AI95" i="26" s="1"/>
  <c r="W72" i="26"/>
  <c r="W95" i="26" s="1"/>
  <c r="Y72" i="26"/>
  <c r="Y95" i="26" s="1"/>
  <c r="AA72" i="26"/>
  <c r="AA95" i="26" s="1"/>
  <c r="AE72" i="26"/>
  <c r="AE95" i="26" s="1"/>
  <c r="AQ72" i="26"/>
  <c r="AQ95" i="26" s="1"/>
  <c r="AS72" i="26"/>
  <c r="AS95" i="26" s="1"/>
  <c r="AU72" i="26"/>
  <c r="AU95" i="26" s="1"/>
  <c r="AY72" i="26"/>
  <c r="AY95" i="26" s="1"/>
  <c r="BU96" i="26"/>
  <c r="BU73" i="26" s="1"/>
  <c r="BN96" i="26"/>
  <c r="BN73" i="26" s="1"/>
  <c r="BV96" i="26"/>
  <c r="BV73" i="26" s="1"/>
  <c r="BT96" i="26"/>
  <c r="BT73" i="26" s="1"/>
  <c r="BO96" i="26"/>
  <c r="BO73" i="26" s="1"/>
  <c r="BM96" i="26"/>
  <c r="BM73" i="26" s="1"/>
  <c r="BA96" i="26"/>
  <c r="BB96" i="26" s="1"/>
  <c r="BC96" i="26" s="1"/>
  <c r="AG96" i="26"/>
  <c r="AH96" i="26" s="1"/>
  <c r="AI96" i="26" s="1"/>
  <c r="W73" i="26"/>
  <c r="W96" i="26" s="1"/>
  <c r="Y73" i="26"/>
  <c r="Y96" i="26" s="1"/>
  <c r="AA73" i="26"/>
  <c r="AA96" i="26" s="1"/>
  <c r="AE73" i="26"/>
  <c r="AE96" i="26" s="1"/>
  <c r="AQ73" i="26"/>
  <c r="AQ96" i="26" s="1"/>
  <c r="AS73" i="26"/>
  <c r="AS96" i="26" s="1"/>
  <c r="AU73" i="26"/>
  <c r="AU96" i="26" s="1"/>
  <c r="AW73" i="26"/>
  <c r="AY73" i="26"/>
  <c r="AY96" i="26" s="1"/>
  <c r="BP78" i="26"/>
  <c r="BP55" i="26" s="1"/>
  <c r="M62" i="26"/>
  <c r="M64" i="26"/>
  <c r="X66" i="26"/>
  <c r="X89" i="26" s="1"/>
  <c r="Z66" i="26"/>
  <c r="Z89" i="26" s="1"/>
  <c r="AB66" i="26"/>
  <c r="AB89" i="26" s="1"/>
  <c r="AD66" i="26"/>
  <c r="AF66" i="26"/>
  <c r="AF89" i="26" s="1"/>
  <c r="AR66" i="26"/>
  <c r="AR89" i="26" s="1"/>
  <c r="AT66" i="26"/>
  <c r="AT89" i="26" s="1"/>
  <c r="AV66" i="26"/>
  <c r="AV89" i="26" s="1"/>
  <c r="AX66" i="26"/>
  <c r="AZ66" i="26"/>
  <c r="AZ89" i="26" s="1"/>
  <c r="X67" i="26"/>
  <c r="X90" i="26" s="1"/>
  <c r="Z67" i="26"/>
  <c r="Z90" i="26" s="1"/>
  <c r="AB67" i="26"/>
  <c r="AB90" i="26" s="1"/>
  <c r="AD67" i="26"/>
  <c r="AF67" i="26"/>
  <c r="AF90" i="26" s="1"/>
  <c r="AR67" i="26"/>
  <c r="AR90" i="26" s="1"/>
  <c r="AT67" i="26"/>
  <c r="AT90" i="26" s="1"/>
  <c r="AV67" i="26"/>
  <c r="AV90" i="26" s="1"/>
  <c r="AX67" i="26"/>
  <c r="AZ67" i="26"/>
  <c r="AZ90" i="26" s="1"/>
  <c r="X68" i="26"/>
  <c r="X91" i="26" s="1"/>
  <c r="Z68" i="26"/>
  <c r="Z91" i="26" s="1"/>
  <c r="AB68" i="26"/>
  <c r="AB91" i="26" s="1"/>
  <c r="AD68" i="26"/>
  <c r="AF68" i="26"/>
  <c r="AF91" i="26" s="1"/>
  <c r="AR68" i="26"/>
  <c r="AR91" i="26" s="1"/>
  <c r="AT68" i="26"/>
  <c r="AT91" i="26" s="1"/>
  <c r="AV68" i="26"/>
  <c r="AV91" i="26" s="1"/>
  <c r="AX68" i="26"/>
  <c r="AZ68" i="26"/>
  <c r="AZ91" i="26" s="1"/>
  <c r="X69" i="26"/>
  <c r="X92" i="26" s="1"/>
  <c r="Z69" i="26"/>
  <c r="Z92" i="26" s="1"/>
  <c r="AB69" i="26"/>
  <c r="AB92" i="26" s="1"/>
  <c r="AD69" i="26"/>
  <c r="AF69" i="26"/>
  <c r="AF92" i="26" s="1"/>
  <c r="AR69" i="26"/>
  <c r="AR92" i="26" s="1"/>
  <c r="AT69" i="26"/>
  <c r="AT92" i="26" s="1"/>
  <c r="AV69" i="26"/>
  <c r="AV92" i="26" s="1"/>
  <c r="AX69" i="26"/>
  <c r="AZ69" i="26"/>
  <c r="AZ92" i="26" s="1"/>
  <c r="X70" i="26"/>
  <c r="X93" i="26" s="1"/>
  <c r="Z70" i="26"/>
  <c r="Z93" i="26" s="1"/>
  <c r="AB70" i="26"/>
  <c r="AB93" i="26" s="1"/>
  <c r="AD70" i="26"/>
  <c r="AF70" i="26"/>
  <c r="AF93" i="26" s="1"/>
  <c r="AR70" i="26"/>
  <c r="AR93" i="26" s="1"/>
  <c r="AT70" i="26"/>
  <c r="AT93" i="26" s="1"/>
  <c r="AV70" i="26"/>
  <c r="AV93" i="26" s="1"/>
  <c r="AX70" i="26"/>
  <c r="AZ70" i="26"/>
  <c r="AZ93" i="26" s="1"/>
  <c r="X71" i="26"/>
  <c r="X94" i="26" s="1"/>
  <c r="Z71" i="26"/>
  <c r="Z94" i="26" s="1"/>
  <c r="AB71" i="26"/>
  <c r="AB94" i="26" s="1"/>
  <c r="AD71" i="26"/>
  <c r="AF71" i="26"/>
  <c r="AF94" i="26" s="1"/>
  <c r="AR71" i="26"/>
  <c r="AR94" i="26" s="1"/>
  <c r="AT71" i="26"/>
  <c r="AT94" i="26" s="1"/>
  <c r="AV71" i="26"/>
  <c r="AV94" i="26" s="1"/>
  <c r="AX71" i="26"/>
  <c r="AZ71" i="26"/>
  <c r="AZ94" i="26" s="1"/>
  <c r="X72" i="26"/>
  <c r="X95" i="26" s="1"/>
  <c r="Z72" i="26"/>
  <c r="Z95" i="26" s="1"/>
  <c r="AB72" i="26"/>
  <c r="AB95" i="26" s="1"/>
  <c r="AD72" i="26"/>
  <c r="AF72" i="26"/>
  <c r="AF95" i="26" s="1"/>
  <c r="AR72" i="26"/>
  <c r="AR95" i="26" s="1"/>
  <c r="AT72" i="26"/>
  <c r="AT95" i="26" s="1"/>
  <c r="AV72" i="26"/>
  <c r="AV95" i="26" s="1"/>
  <c r="AX72" i="26"/>
  <c r="AZ72" i="26"/>
  <c r="AZ95" i="26" s="1"/>
  <c r="X73" i="26"/>
  <c r="X96" i="26" s="1"/>
  <c r="Z73" i="26"/>
  <c r="Z96" i="26" s="1"/>
  <c r="AB73" i="26"/>
  <c r="AB96" i="26" s="1"/>
  <c r="AD73" i="26"/>
  <c r="AF73" i="26"/>
  <c r="AF96" i="26" s="1"/>
  <c r="AR73" i="26"/>
  <c r="AR96" i="26" s="1"/>
  <c r="AT73" i="26"/>
  <c r="AT96" i="26" s="1"/>
  <c r="AV73" i="26"/>
  <c r="AV96" i="26" s="1"/>
  <c r="AX73" i="26"/>
  <c r="AZ73" i="26"/>
  <c r="AZ96" i="26" s="1"/>
  <c r="BP77" i="26"/>
  <c r="BP54" i="26" s="1"/>
  <c r="BW79" i="26"/>
  <c r="BW56" i="26" s="1"/>
  <c r="BP79" i="26"/>
  <c r="BP56" i="26" s="1"/>
  <c r="BP80" i="26"/>
  <c r="BP57" i="26" s="1"/>
  <c r="BP81" i="26"/>
  <c r="BP58" i="26" s="1"/>
  <c r="BP82" i="26"/>
  <c r="BP59" i="26" s="1"/>
  <c r="BP83" i="26"/>
  <c r="BP60" i="26" s="1"/>
  <c r="BP84" i="26"/>
  <c r="BP61" i="26" s="1"/>
  <c r="BR89" i="26"/>
  <c r="BR66" i="26" s="1"/>
  <c r="BR90" i="26"/>
  <c r="BW85" i="26"/>
  <c r="BW62" i="26" s="1"/>
  <c r="BP85" i="26"/>
  <c r="BP62" i="26" s="1"/>
  <c r="BS89" i="26"/>
  <c r="BS66" i="26" s="1"/>
  <c r="BP86" i="26"/>
  <c r="BP63" i="26" s="1"/>
  <c r="BP87" i="26"/>
  <c r="BP64" i="26" s="1"/>
  <c r="BL88" i="26"/>
  <c r="BL65" i="26" s="1"/>
  <c r="BP88" i="26"/>
  <c r="BP65" i="26" s="1"/>
  <c r="BL89" i="26"/>
  <c r="BL66" i="26" s="1"/>
  <c r="BP89" i="26"/>
  <c r="BP66" i="26" s="1"/>
  <c r="BL90" i="26"/>
  <c r="BL67" i="26" s="1"/>
  <c r="BP90" i="26"/>
  <c r="BP67" i="26" s="1"/>
  <c r="BR91" i="26"/>
  <c r="BR68" i="26" s="1"/>
  <c r="BK91" i="26"/>
  <c r="BK68" i="26" s="1"/>
  <c r="BR92" i="26"/>
  <c r="BR93" i="26"/>
  <c r="BR70" i="26" s="1"/>
  <c r="BK89" i="26"/>
  <c r="BK90" i="26"/>
  <c r="BS91" i="26"/>
  <c r="BS68" i="26" s="1"/>
  <c r="BL91" i="26"/>
  <c r="BL68" i="26" s="1"/>
  <c r="BW91" i="26"/>
  <c r="BW68" i="26" s="1"/>
  <c r="BP91" i="26"/>
  <c r="BP68" i="26" s="1"/>
  <c r="BS93" i="26"/>
  <c r="BS70" i="26" s="1"/>
  <c r="BL92" i="26"/>
  <c r="BL69" i="26" s="1"/>
  <c r="BP92" i="26"/>
  <c r="BP69" i="26" s="1"/>
  <c r="BL93" i="26"/>
  <c r="BL70" i="26" s="1"/>
  <c r="BP93" i="26"/>
  <c r="BP70" i="26" s="1"/>
  <c r="BR94" i="26"/>
  <c r="BR71" i="26" s="1"/>
  <c r="BK94" i="26"/>
  <c r="BK71" i="26" s="1"/>
  <c r="BR95" i="26"/>
  <c r="BR96" i="26"/>
  <c r="BR73" i="26" s="1"/>
  <c r="BK92" i="26"/>
  <c r="BK93" i="26"/>
  <c r="BS94" i="26"/>
  <c r="BS71" i="26" s="1"/>
  <c r="BL94" i="26"/>
  <c r="BL71" i="26" s="1"/>
  <c r="BS96" i="26"/>
  <c r="BS73" i="26" s="1"/>
  <c r="BK95" i="26"/>
  <c r="BK72" i="26" s="1"/>
  <c r="BK96" i="26"/>
  <c r="BK73" i="26" s="1"/>
  <c r="BP94" i="26"/>
  <c r="BP71" i="26" s="1"/>
  <c r="BL95" i="26"/>
  <c r="BL72" i="26" s="1"/>
  <c r="BP95" i="26"/>
  <c r="BP72" i="26" s="1"/>
  <c r="BL96" i="26"/>
  <c r="BL73" i="26" s="1"/>
  <c r="BP96" i="26"/>
  <c r="BP73" i="26" s="1"/>
  <c r="M54" i="25"/>
  <c r="M56" i="25"/>
  <c r="M58" i="25"/>
  <c r="M60" i="25"/>
  <c r="M61" i="25"/>
  <c r="M63" i="25"/>
  <c r="M65" i="25"/>
  <c r="C90" i="25"/>
  <c r="AY67" i="25"/>
  <c r="AY90" i="25" s="1"/>
  <c r="AU67" i="25"/>
  <c r="AU90" i="25" s="1"/>
  <c r="AS67" i="25"/>
  <c r="AS90" i="25" s="1"/>
  <c r="AQ67" i="25"/>
  <c r="AQ90" i="25" s="1"/>
  <c r="AZ67" i="25"/>
  <c r="AZ90" i="25" s="1"/>
  <c r="AV67" i="25"/>
  <c r="AV90" i="25" s="1"/>
  <c r="AT67" i="25"/>
  <c r="AT90" i="25" s="1"/>
  <c r="AR67" i="25"/>
  <c r="AR90" i="25" s="1"/>
  <c r="AF67" i="25"/>
  <c r="AF90" i="25" s="1"/>
  <c r="AB67" i="25"/>
  <c r="AB90" i="25" s="1"/>
  <c r="Z67" i="25"/>
  <c r="Z90" i="25" s="1"/>
  <c r="X67" i="25"/>
  <c r="X90" i="25" s="1"/>
  <c r="W67" i="25"/>
  <c r="W90" i="25" s="1"/>
  <c r="AA67" i="25"/>
  <c r="AA90" i="25" s="1"/>
  <c r="AE67" i="25"/>
  <c r="AE90" i="25" s="1"/>
  <c r="M55" i="25"/>
  <c r="M57" i="25"/>
  <c r="M59" i="25"/>
  <c r="C89" i="25"/>
  <c r="AZ66" i="25"/>
  <c r="AZ89" i="25" s="1"/>
  <c r="AV66" i="25"/>
  <c r="AV89" i="25" s="1"/>
  <c r="AT66" i="25"/>
  <c r="AT89" i="25" s="1"/>
  <c r="AR66" i="25"/>
  <c r="AR89" i="25" s="1"/>
  <c r="AF66" i="25"/>
  <c r="AF89" i="25" s="1"/>
  <c r="AB66" i="25"/>
  <c r="AB89" i="25" s="1"/>
  <c r="Z66" i="25"/>
  <c r="Z89" i="25" s="1"/>
  <c r="X66" i="25"/>
  <c r="X89" i="25" s="1"/>
  <c r="W66" i="25"/>
  <c r="W89" i="25" s="1"/>
  <c r="AA66" i="25"/>
  <c r="AA89" i="25" s="1"/>
  <c r="AE66" i="25"/>
  <c r="AE89" i="25" s="1"/>
  <c r="AQ66" i="25"/>
  <c r="AQ89" i="25" s="1"/>
  <c r="AU66" i="25"/>
  <c r="AU89" i="25" s="1"/>
  <c r="AY66" i="25"/>
  <c r="AY89" i="25" s="1"/>
  <c r="Y67" i="25"/>
  <c r="Y90" i="25" s="1"/>
  <c r="M62" i="25"/>
  <c r="M64" i="25"/>
  <c r="AD66" i="25"/>
  <c r="AX66" i="25"/>
  <c r="AD67" i="25"/>
  <c r="AX67" i="25"/>
  <c r="X68" i="25"/>
  <c r="X91" i="25" s="1"/>
  <c r="Z68" i="25"/>
  <c r="Z91" i="25" s="1"/>
  <c r="AB68" i="25"/>
  <c r="AB91" i="25" s="1"/>
  <c r="AD68" i="25"/>
  <c r="AF68" i="25"/>
  <c r="AF91" i="25" s="1"/>
  <c r="AR68" i="25"/>
  <c r="AR91" i="25" s="1"/>
  <c r="AT68" i="25"/>
  <c r="AT91" i="25" s="1"/>
  <c r="AV68" i="25"/>
  <c r="AV91" i="25" s="1"/>
  <c r="AX68" i="25"/>
  <c r="AZ68" i="25"/>
  <c r="AZ91" i="25" s="1"/>
  <c r="X69" i="25"/>
  <c r="X92" i="25" s="1"/>
  <c r="Z69" i="25"/>
  <c r="Z92" i="25" s="1"/>
  <c r="AB69" i="25"/>
  <c r="AB92" i="25" s="1"/>
  <c r="AD69" i="25"/>
  <c r="AF69" i="25"/>
  <c r="AF92" i="25" s="1"/>
  <c r="AR69" i="25"/>
  <c r="AR92" i="25" s="1"/>
  <c r="AT69" i="25"/>
  <c r="AT92" i="25" s="1"/>
  <c r="AV69" i="25"/>
  <c r="AV92" i="25" s="1"/>
  <c r="AX69" i="25"/>
  <c r="AZ69" i="25"/>
  <c r="AZ92" i="25" s="1"/>
  <c r="X70" i="25"/>
  <c r="X93" i="25" s="1"/>
  <c r="Z70" i="25"/>
  <c r="Z93" i="25" s="1"/>
  <c r="AB70" i="25"/>
  <c r="AB93" i="25" s="1"/>
  <c r="AD70" i="25"/>
  <c r="AF70" i="25"/>
  <c r="AF93" i="25" s="1"/>
  <c r="AR70" i="25"/>
  <c r="AR93" i="25" s="1"/>
  <c r="AT70" i="25"/>
  <c r="AT93" i="25" s="1"/>
  <c r="AV70" i="25"/>
  <c r="AV93" i="25" s="1"/>
  <c r="AX70" i="25"/>
  <c r="AZ70" i="25"/>
  <c r="AZ93" i="25" s="1"/>
  <c r="X71" i="25"/>
  <c r="X94" i="25" s="1"/>
  <c r="Z71" i="25"/>
  <c r="Z94" i="25" s="1"/>
  <c r="AB71" i="25"/>
  <c r="AB94" i="25" s="1"/>
  <c r="AD71" i="25"/>
  <c r="AF71" i="25"/>
  <c r="AF94" i="25" s="1"/>
  <c r="AR71" i="25"/>
  <c r="AR94" i="25" s="1"/>
  <c r="AT71" i="25"/>
  <c r="AT94" i="25" s="1"/>
  <c r="AV71" i="25"/>
  <c r="AV94" i="25" s="1"/>
  <c r="AX71" i="25"/>
  <c r="AZ71" i="25"/>
  <c r="AZ94" i="25" s="1"/>
  <c r="X72" i="25"/>
  <c r="X95" i="25" s="1"/>
  <c r="Z72" i="25"/>
  <c r="Z95" i="25" s="1"/>
  <c r="AB72" i="25"/>
  <c r="AB95" i="25" s="1"/>
  <c r="AD72" i="25"/>
  <c r="AF72" i="25"/>
  <c r="AF95" i="25" s="1"/>
  <c r="AR72" i="25"/>
  <c r="AR95" i="25" s="1"/>
  <c r="AT72" i="25"/>
  <c r="AT95" i="25" s="1"/>
  <c r="AV72" i="25"/>
  <c r="AV95" i="25" s="1"/>
  <c r="AX72" i="25"/>
  <c r="AZ72" i="25"/>
  <c r="AZ95" i="25" s="1"/>
  <c r="X73" i="25"/>
  <c r="X96" i="25" s="1"/>
  <c r="Z73" i="25"/>
  <c r="Z96" i="25" s="1"/>
  <c r="AB73" i="25"/>
  <c r="AB96" i="25" s="1"/>
  <c r="AD73" i="25"/>
  <c r="AF73" i="25"/>
  <c r="AF96" i="25" s="1"/>
  <c r="AR73" i="25"/>
  <c r="AR96" i="25" s="1"/>
  <c r="AT73" i="25"/>
  <c r="AT96" i="25" s="1"/>
  <c r="AV73" i="25"/>
  <c r="AV96" i="25" s="1"/>
  <c r="AX73" i="25"/>
  <c r="AZ73" i="25"/>
  <c r="AZ96" i="25" s="1"/>
  <c r="BL77" i="25"/>
  <c r="BL54" i="25" s="1"/>
  <c r="BP77" i="25"/>
  <c r="BP54" i="25" s="1"/>
  <c r="BS80" i="25"/>
  <c r="BS57" i="25" s="1"/>
  <c r="BL80" i="25"/>
  <c r="BL57" i="25" s="1"/>
  <c r="BW80" i="25"/>
  <c r="BW57" i="25" s="1"/>
  <c r="BP80" i="25"/>
  <c r="BP57" i="25" s="1"/>
  <c r="BV91" i="25"/>
  <c r="BV68" i="25" s="1"/>
  <c r="BT91" i="25"/>
  <c r="BT68" i="25" s="1"/>
  <c r="BO91" i="25"/>
  <c r="BO68" i="25" s="1"/>
  <c r="BM91" i="25"/>
  <c r="BM68" i="25" s="1"/>
  <c r="BA91" i="25"/>
  <c r="BB91" i="25" s="1"/>
  <c r="BC91" i="25" s="1"/>
  <c r="AG91" i="25"/>
  <c r="AH91" i="25" s="1"/>
  <c r="AI91" i="25" s="1"/>
  <c r="BU91" i="25"/>
  <c r="BU68" i="25" s="1"/>
  <c r="BN91" i="25"/>
  <c r="BN68" i="25" s="1"/>
  <c r="W68" i="25"/>
  <c r="W91" i="25" s="1"/>
  <c r="Y68" i="25"/>
  <c r="Y91" i="25" s="1"/>
  <c r="AA68" i="25"/>
  <c r="AA91" i="25" s="1"/>
  <c r="AE68" i="25"/>
  <c r="AE91" i="25" s="1"/>
  <c r="AQ68" i="25"/>
  <c r="AQ91" i="25" s="1"/>
  <c r="AS68" i="25"/>
  <c r="AS91" i="25" s="1"/>
  <c r="AU68" i="25"/>
  <c r="AU91" i="25" s="1"/>
  <c r="AY68" i="25"/>
  <c r="AY91" i="25" s="1"/>
  <c r="BV92" i="25"/>
  <c r="BV69" i="25" s="1"/>
  <c r="BT92" i="25"/>
  <c r="BT69" i="25" s="1"/>
  <c r="BO92" i="25"/>
  <c r="BO69" i="25" s="1"/>
  <c r="BM92" i="25"/>
  <c r="BM69" i="25" s="1"/>
  <c r="BA92" i="25"/>
  <c r="BB92" i="25" s="1"/>
  <c r="BC92" i="25" s="1"/>
  <c r="AG92" i="25"/>
  <c r="AH92" i="25" s="1"/>
  <c r="AI92" i="25" s="1"/>
  <c r="BU92" i="25"/>
  <c r="BU69" i="25" s="1"/>
  <c r="BN92" i="25"/>
  <c r="BN69" i="25" s="1"/>
  <c r="W69" i="25"/>
  <c r="W92" i="25" s="1"/>
  <c r="Y69" i="25"/>
  <c r="Y92" i="25" s="1"/>
  <c r="AA69" i="25"/>
  <c r="AA92" i="25" s="1"/>
  <c r="AE69" i="25"/>
  <c r="AE92" i="25" s="1"/>
  <c r="AQ69" i="25"/>
  <c r="AQ92" i="25" s="1"/>
  <c r="AS69" i="25"/>
  <c r="AS92" i="25" s="1"/>
  <c r="AU69" i="25"/>
  <c r="AU92" i="25" s="1"/>
  <c r="AY69" i="25"/>
  <c r="AY92" i="25" s="1"/>
  <c r="BV93" i="25"/>
  <c r="BV70" i="25" s="1"/>
  <c r="BT93" i="25"/>
  <c r="BT70" i="25" s="1"/>
  <c r="BO93" i="25"/>
  <c r="BO70" i="25" s="1"/>
  <c r="BM93" i="25"/>
  <c r="BM70" i="25" s="1"/>
  <c r="BA93" i="25"/>
  <c r="BB93" i="25" s="1"/>
  <c r="BC93" i="25" s="1"/>
  <c r="AG93" i="25"/>
  <c r="AH93" i="25" s="1"/>
  <c r="AI93" i="25" s="1"/>
  <c r="BU93" i="25"/>
  <c r="BU70" i="25" s="1"/>
  <c r="BN93" i="25"/>
  <c r="BN70" i="25" s="1"/>
  <c r="W70" i="25"/>
  <c r="W93" i="25" s="1"/>
  <c r="Y70" i="25"/>
  <c r="Y93" i="25" s="1"/>
  <c r="AA70" i="25"/>
  <c r="AA93" i="25" s="1"/>
  <c r="AE70" i="25"/>
  <c r="AE93" i="25" s="1"/>
  <c r="AQ70" i="25"/>
  <c r="AQ93" i="25" s="1"/>
  <c r="AS70" i="25"/>
  <c r="AS93" i="25" s="1"/>
  <c r="AU70" i="25"/>
  <c r="AU93" i="25" s="1"/>
  <c r="AY70" i="25"/>
  <c r="AY93" i="25" s="1"/>
  <c r="BU94" i="25"/>
  <c r="BU71" i="25" s="1"/>
  <c r="BN94" i="25"/>
  <c r="BN71" i="25" s="1"/>
  <c r="BV94" i="25"/>
  <c r="BV71" i="25" s="1"/>
  <c r="BT94" i="25"/>
  <c r="BT71" i="25" s="1"/>
  <c r="BO94" i="25"/>
  <c r="BO71" i="25" s="1"/>
  <c r="BM94" i="25"/>
  <c r="BM71" i="25" s="1"/>
  <c r="BA94" i="25"/>
  <c r="BB94" i="25" s="1"/>
  <c r="BC94" i="25" s="1"/>
  <c r="AG94" i="25"/>
  <c r="AH94" i="25" s="1"/>
  <c r="AI94" i="25" s="1"/>
  <c r="W71" i="25"/>
  <c r="W94" i="25" s="1"/>
  <c r="Y71" i="25"/>
  <c r="Y94" i="25" s="1"/>
  <c r="AA71" i="25"/>
  <c r="AA94" i="25" s="1"/>
  <c r="AE71" i="25"/>
  <c r="AE94" i="25" s="1"/>
  <c r="AQ71" i="25"/>
  <c r="AQ94" i="25" s="1"/>
  <c r="AS71" i="25"/>
  <c r="AS94" i="25" s="1"/>
  <c r="AU71" i="25"/>
  <c r="AU94" i="25" s="1"/>
  <c r="AY71" i="25"/>
  <c r="AY94" i="25" s="1"/>
  <c r="BU95" i="25"/>
  <c r="BU72" i="25" s="1"/>
  <c r="BN95" i="25"/>
  <c r="BN72" i="25" s="1"/>
  <c r="BV95" i="25"/>
  <c r="BV72" i="25" s="1"/>
  <c r="BT95" i="25"/>
  <c r="BT72" i="25" s="1"/>
  <c r="BO95" i="25"/>
  <c r="BO72" i="25" s="1"/>
  <c r="BM95" i="25"/>
  <c r="BM72" i="25" s="1"/>
  <c r="BA95" i="25"/>
  <c r="BB95" i="25" s="1"/>
  <c r="BC95" i="25" s="1"/>
  <c r="AG95" i="25"/>
  <c r="AH95" i="25" s="1"/>
  <c r="AI95" i="25" s="1"/>
  <c r="W72" i="25"/>
  <c r="W95" i="25" s="1"/>
  <c r="Y72" i="25"/>
  <c r="Y95" i="25" s="1"/>
  <c r="AA72" i="25"/>
  <c r="AA95" i="25" s="1"/>
  <c r="AE72" i="25"/>
  <c r="AE95" i="25" s="1"/>
  <c r="AQ72" i="25"/>
  <c r="AQ95" i="25" s="1"/>
  <c r="AS72" i="25"/>
  <c r="AS95" i="25" s="1"/>
  <c r="AU72" i="25"/>
  <c r="AU95" i="25" s="1"/>
  <c r="AY72" i="25"/>
  <c r="AY95" i="25" s="1"/>
  <c r="BU96" i="25"/>
  <c r="BU73" i="25" s="1"/>
  <c r="BN96" i="25"/>
  <c r="BN73" i="25" s="1"/>
  <c r="BV96" i="25"/>
  <c r="BV73" i="25" s="1"/>
  <c r="BT96" i="25"/>
  <c r="BT73" i="25" s="1"/>
  <c r="BO96" i="25"/>
  <c r="BO73" i="25" s="1"/>
  <c r="BM96" i="25"/>
  <c r="BM73" i="25" s="1"/>
  <c r="BA96" i="25"/>
  <c r="BB96" i="25" s="1"/>
  <c r="BC96" i="25" s="1"/>
  <c r="AG96" i="25"/>
  <c r="AH96" i="25" s="1"/>
  <c r="AI96" i="25" s="1"/>
  <c r="W73" i="25"/>
  <c r="W96" i="25" s="1"/>
  <c r="Y73" i="25"/>
  <c r="Y96" i="25" s="1"/>
  <c r="AA73" i="25"/>
  <c r="AA96" i="25" s="1"/>
  <c r="AE73" i="25"/>
  <c r="AE96" i="25" s="1"/>
  <c r="AQ73" i="25"/>
  <c r="AQ96" i="25" s="1"/>
  <c r="AS73" i="25"/>
  <c r="AS96" i="25" s="1"/>
  <c r="AU73" i="25"/>
  <c r="AU96" i="25" s="1"/>
  <c r="AY73" i="25"/>
  <c r="AY96" i="25" s="1"/>
  <c r="BL78" i="25"/>
  <c r="BL55" i="25" s="1"/>
  <c r="BP78" i="25"/>
  <c r="BP55" i="25" s="1"/>
  <c r="BL79" i="25"/>
  <c r="BL56" i="25" s="1"/>
  <c r="BP79" i="25"/>
  <c r="BP56" i="25" s="1"/>
  <c r="BS85" i="25"/>
  <c r="BS62" i="25" s="1"/>
  <c r="BL85" i="25"/>
  <c r="BL62" i="25" s="1"/>
  <c r="BW85" i="25"/>
  <c r="BW62" i="25" s="1"/>
  <c r="BP85" i="25"/>
  <c r="BP62" i="25" s="1"/>
  <c r="BR89" i="25"/>
  <c r="BR66" i="25" s="1"/>
  <c r="BR90" i="25"/>
  <c r="BR67" i="25" s="1"/>
  <c r="BL81" i="25"/>
  <c r="BL58" i="25" s="1"/>
  <c r="BP81" i="25"/>
  <c r="BP58" i="25" s="1"/>
  <c r="BL82" i="25"/>
  <c r="BL59" i="25" s="1"/>
  <c r="BP82" i="25"/>
  <c r="BP59" i="25" s="1"/>
  <c r="BL83" i="25"/>
  <c r="BL60" i="25" s="1"/>
  <c r="BP83" i="25"/>
  <c r="BP60" i="25" s="1"/>
  <c r="BL84" i="25"/>
  <c r="BL61" i="25" s="1"/>
  <c r="BP84" i="25"/>
  <c r="BP61" i="25" s="1"/>
  <c r="BL86" i="25"/>
  <c r="BL63" i="25" s="1"/>
  <c r="BP86" i="25"/>
  <c r="BP63" i="25" s="1"/>
  <c r="BL87" i="25"/>
  <c r="BL64" i="25" s="1"/>
  <c r="BP87" i="25"/>
  <c r="BP64" i="25" s="1"/>
  <c r="BL88" i="25"/>
  <c r="BL65" i="25" s="1"/>
  <c r="BP88" i="25"/>
  <c r="BP65" i="25" s="1"/>
  <c r="BL89" i="25"/>
  <c r="BL66" i="25" s="1"/>
  <c r="BP89" i="25"/>
  <c r="BP66" i="25" s="1"/>
  <c r="BL90" i="25"/>
  <c r="BL67" i="25" s="1"/>
  <c r="BP90" i="25"/>
  <c r="BP67" i="25" s="1"/>
  <c r="BR91" i="25"/>
  <c r="BR68" i="25" s="1"/>
  <c r="BK91" i="25"/>
  <c r="BR92" i="25"/>
  <c r="BR93" i="25"/>
  <c r="BK89" i="25"/>
  <c r="BK66" i="25" s="1"/>
  <c r="BK90" i="25"/>
  <c r="BK67" i="25" s="1"/>
  <c r="BS91" i="25"/>
  <c r="BS68" i="25" s="1"/>
  <c r="BL91" i="25"/>
  <c r="BL68" i="25" s="1"/>
  <c r="BW91" i="25"/>
  <c r="BW68" i="25" s="1"/>
  <c r="BP91" i="25"/>
  <c r="BP68" i="25" s="1"/>
  <c r="BL92" i="25"/>
  <c r="BL69" i="25" s="1"/>
  <c r="BP92" i="25"/>
  <c r="BP69" i="25" s="1"/>
  <c r="BL93" i="25"/>
  <c r="BL70" i="25" s="1"/>
  <c r="BP93" i="25"/>
  <c r="BP70" i="25" s="1"/>
  <c r="BR94" i="25"/>
  <c r="BR71" i="25" s="1"/>
  <c r="BK94" i="25"/>
  <c r="BK71" i="25" s="1"/>
  <c r="BR95" i="25"/>
  <c r="BR96" i="25"/>
  <c r="BK92" i="25"/>
  <c r="BK93" i="25"/>
  <c r="BK70" i="25" s="1"/>
  <c r="BS94" i="25"/>
  <c r="BS71" i="25" s="1"/>
  <c r="BL94" i="25"/>
  <c r="BL71" i="25" s="1"/>
  <c r="BK95" i="25"/>
  <c r="BK96" i="25"/>
  <c r="BK73" i="25" s="1"/>
  <c r="BP94" i="25"/>
  <c r="BP71" i="25" s="1"/>
  <c r="BL95" i="25"/>
  <c r="BL72" i="25" s="1"/>
  <c r="BP95" i="25"/>
  <c r="BP72" i="25" s="1"/>
  <c r="BL96" i="25"/>
  <c r="BL73" i="25" s="1"/>
  <c r="BP96" i="25"/>
  <c r="BP73" i="25" s="1"/>
  <c r="M54" i="24"/>
  <c r="M56" i="24"/>
  <c r="M58" i="24"/>
  <c r="M55" i="24"/>
  <c r="M57" i="24"/>
  <c r="M59" i="24"/>
  <c r="M61" i="24"/>
  <c r="M63" i="24"/>
  <c r="M60" i="24"/>
  <c r="M62" i="24"/>
  <c r="M64" i="24"/>
  <c r="X66" i="24"/>
  <c r="X89" i="24" s="1"/>
  <c r="Z66" i="24"/>
  <c r="Z89" i="24" s="1"/>
  <c r="AB66" i="24"/>
  <c r="AB89" i="24" s="1"/>
  <c r="AD66" i="24"/>
  <c r="AF66" i="24"/>
  <c r="AF89" i="24" s="1"/>
  <c r="AR66" i="24"/>
  <c r="AR89" i="24" s="1"/>
  <c r="AT66" i="24"/>
  <c r="AT89" i="24" s="1"/>
  <c r="AV66" i="24"/>
  <c r="AV89" i="24" s="1"/>
  <c r="AX66" i="24"/>
  <c r="AZ66" i="24"/>
  <c r="AZ89" i="24" s="1"/>
  <c r="X67" i="24"/>
  <c r="X90" i="24" s="1"/>
  <c r="Z67" i="24"/>
  <c r="Z90" i="24" s="1"/>
  <c r="AB67" i="24"/>
  <c r="AB90" i="24" s="1"/>
  <c r="AD67" i="24"/>
  <c r="AF67" i="24"/>
  <c r="AF90" i="24" s="1"/>
  <c r="AR67" i="24"/>
  <c r="AR90" i="24" s="1"/>
  <c r="AT67" i="24"/>
  <c r="AT90" i="24" s="1"/>
  <c r="AV67" i="24"/>
  <c r="AV90" i="24" s="1"/>
  <c r="AX67" i="24"/>
  <c r="AZ67" i="24"/>
  <c r="AZ90" i="24" s="1"/>
  <c r="X68" i="24"/>
  <c r="X91" i="24" s="1"/>
  <c r="Z68" i="24"/>
  <c r="Z91" i="24" s="1"/>
  <c r="AB68" i="24"/>
  <c r="AB91" i="24" s="1"/>
  <c r="AD68" i="24"/>
  <c r="AF68" i="24"/>
  <c r="AF91" i="24" s="1"/>
  <c r="AR68" i="24"/>
  <c r="AR91" i="24" s="1"/>
  <c r="AT68" i="24"/>
  <c r="AT91" i="24" s="1"/>
  <c r="AV68" i="24"/>
  <c r="AV91" i="24" s="1"/>
  <c r="AX68" i="24"/>
  <c r="AZ68" i="24"/>
  <c r="AZ91" i="24" s="1"/>
  <c r="X69" i="24"/>
  <c r="X92" i="24" s="1"/>
  <c r="Z69" i="24"/>
  <c r="Z92" i="24" s="1"/>
  <c r="AB69" i="24"/>
  <c r="AB92" i="24" s="1"/>
  <c r="AD69" i="24"/>
  <c r="AF69" i="24"/>
  <c r="AF92" i="24" s="1"/>
  <c r="AR69" i="24"/>
  <c r="AR92" i="24" s="1"/>
  <c r="AT69" i="24"/>
  <c r="AT92" i="24" s="1"/>
  <c r="AV69" i="24"/>
  <c r="AV92" i="24" s="1"/>
  <c r="AX69" i="24"/>
  <c r="AZ69" i="24"/>
  <c r="AZ92" i="24" s="1"/>
  <c r="X70" i="24"/>
  <c r="X93" i="24" s="1"/>
  <c r="Z70" i="24"/>
  <c r="Z93" i="24" s="1"/>
  <c r="AB70" i="24"/>
  <c r="AB93" i="24" s="1"/>
  <c r="AD70" i="24"/>
  <c r="AF70" i="24"/>
  <c r="AF93" i="24" s="1"/>
  <c r="AR70" i="24"/>
  <c r="AR93" i="24" s="1"/>
  <c r="AT70" i="24"/>
  <c r="AT93" i="24" s="1"/>
  <c r="AV70" i="24"/>
  <c r="AV93" i="24" s="1"/>
  <c r="AX70" i="24"/>
  <c r="AZ70" i="24"/>
  <c r="AZ93" i="24" s="1"/>
  <c r="X71" i="24"/>
  <c r="X94" i="24" s="1"/>
  <c r="Z71" i="24"/>
  <c r="Z94" i="24" s="1"/>
  <c r="AB71" i="24"/>
  <c r="AB94" i="24" s="1"/>
  <c r="AD71" i="24"/>
  <c r="AF71" i="24"/>
  <c r="AF94" i="24" s="1"/>
  <c r="AR71" i="24"/>
  <c r="AR94" i="24" s="1"/>
  <c r="AT71" i="24"/>
  <c r="AT94" i="24" s="1"/>
  <c r="AV71" i="24"/>
  <c r="AV94" i="24" s="1"/>
  <c r="AX71" i="24"/>
  <c r="AZ71" i="24"/>
  <c r="AZ94" i="24" s="1"/>
  <c r="X72" i="24"/>
  <c r="X95" i="24" s="1"/>
  <c r="Z72" i="24"/>
  <c r="Z95" i="24" s="1"/>
  <c r="AB72" i="24"/>
  <c r="AB95" i="24" s="1"/>
  <c r="AD72" i="24"/>
  <c r="AF72" i="24"/>
  <c r="AF95" i="24" s="1"/>
  <c r="AR72" i="24"/>
  <c r="AR95" i="24" s="1"/>
  <c r="AT72" i="24"/>
  <c r="AT95" i="24" s="1"/>
  <c r="AV72" i="24"/>
  <c r="AV95" i="24" s="1"/>
  <c r="AX72" i="24"/>
  <c r="AZ72" i="24"/>
  <c r="AZ95" i="24" s="1"/>
  <c r="X73" i="24"/>
  <c r="X96" i="24" s="1"/>
  <c r="Z73" i="24"/>
  <c r="Z96" i="24" s="1"/>
  <c r="AB73" i="24"/>
  <c r="AB96" i="24" s="1"/>
  <c r="AD73" i="24"/>
  <c r="AF73" i="24"/>
  <c r="AF96" i="24" s="1"/>
  <c r="AR73" i="24"/>
  <c r="AR96" i="24" s="1"/>
  <c r="AT73" i="24"/>
  <c r="AT96" i="24" s="1"/>
  <c r="AV73" i="24"/>
  <c r="AV96" i="24" s="1"/>
  <c r="AX73" i="24"/>
  <c r="AZ73" i="24"/>
  <c r="AZ96" i="24" s="1"/>
  <c r="BP77" i="24"/>
  <c r="BP54" i="24" s="1"/>
  <c r="BL78" i="24"/>
  <c r="BL55" i="24" s="1"/>
  <c r="BP78" i="24"/>
  <c r="BP55" i="24" s="1"/>
  <c r="M65" i="24"/>
  <c r="BV89" i="24"/>
  <c r="BV66" i="24" s="1"/>
  <c r="BT89" i="24"/>
  <c r="BT66" i="24" s="1"/>
  <c r="BO89" i="24"/>
  <c r="BO66" i="24" s="1"/>
  <c r="BM89" i="24"/>
  <c r="BM66" i="24" s="1"/>
  <c r="BA89" i="24"/>
  <c r="BB89" i="24" s="1"/>
  <c r="AG89" i="24"/>
  <c r="AH89" i="24" s="1"/>
  <c r="BU89" i="24"/>
  <c r="BU66" i="24" s="1"/>
  <c r="BN89" i="24"/>
  <c r="BN66" i="24" s="1"/>
  <c r="W66" i="24"/>
  <c r="W89" i="24" s="1"/>
  <c r="Y66" i="24"/>
  <c r="Y89" i="24" s="1"/>
  <c r="AA66" i="24"/>
  <c r="AA89" i="24" s="1"/>
  <c r="AE66" i="24"/>
  <c r="AE89" i="24" s="1"/>
  <c r="AQ66" i="24"/>
  <c r="AQ89" i="24" s="1"/>
  <c r="AS66" i="24"/>
  <c r="AS89" i="24" s="1"/>
  <c r="AU66" i="24"/>
  <c r="AU89" i="24" s="1"/>
  <c r="AY66" i="24"/>
  <c r="AY89" i="24" s="1"/>
  <c r="BV90" i="24"/>
  <c r="BV67" i="24" s="1"/>
  <c r="BT90" i="24"/>
  <c r="BT67" i="24" s="1"/>
  <c r="BO90" i="24"/>
  <c r="BO67" i="24" s="1"/>
  <c r="BM90" i="24"/>
  <c r="BM67" i="24" s="1"/>
  <c r="BA90" i="24"/>
  <c r="BB90" i="24" s="1"/>
  <c r="AG90" i="24"/>
  <c r="AH90" i="24" s="1"/>
  <c r="BU90" i="24"/>
  <c r="BU67" i="24" s="1"/>
  <c r="BN90" i="24"/>
  <c r="BN67" i="24" s="1"/>
  <c r="W67" i="24"/>
  <c r="W90" i="24" s="1"/>
  <c r="Y67" i="24"/>
  <c r="Y90" i="24" s="1"/>
  <c r="AA67" i="24"/>
  <c r="AA90" i="24" s="1"/>
  <c r="AE67" i="24"/>
  <c r="AE90" i="24" s="1"/>
  <c r="AQ67" i="24"/>
  <c r="AQ90" i="24" s="1"/>
  <c r="AS67" i="24"/>
  <c r="AS90" i="24" s="1"/>
  <c r="AU67" i="24"/>
  <c r="AU90" i="24" s="1"/>
  <c r="AY67" i="24"/>
  <c r="AY90" i="24" s="1"/>
  <c r="BV91" i="24"/>
  <c r="BV68" i="24" s="1"/>
  <c r="BT91" i="24"/>
  <c r="BT68" i="24" s="1"/>
  <c r="BO91" i="24"/>
  <c r="BO68" i="24" s="1"/>
  <c r="BM91" i="24"/>
  <c r="BM68" i="24" s="1"/>
  <c r="BA91" i="24"/>
  <c r="BB91" i="24" s="1"/>
  <c r="BC91" i="24" s="1"/>
  <c r="AG91" i="24"/>
  <c r="AH91" i="24" s="1"/>
  <c r="AI91" i="24" s="1"/>
  <c r="BU91" i="24"/>
  <c r="BU68" i="24" s="1"/>
  <c r="BN91" i="24"/>
  <c r="BN68" i="24" s="1"/>
  <c r="W68" i="24"/>
  <c r="W91" i="24" s="1"/>
  <c r="Y68" i="24"/>
  <c r="Y91" i="24" s="1"/>
  <c r="AA68" i="24"/>
  <c r="AA91" i="24" s="1"/>
  <c r="AE68" i="24"/>
  <c r="AE91" i="24" s="1"/>
  <c r="AQ68" i="24"/>
  <c r="AQ91" i="24" s="1"/>
  <c r="AS68" i="24"/>
  <c r="AS91" i="24" s="1"/>
  <c r="AU68" i="24"/>
  <c r="AU91" i="24" s="1"/>
  <c r="AY68" i="24"/>
  <c r="AY91" i="24" s="1"/>
  <c r="BV92" i="24"/>
  <c r="BV69" i="24" s="1"/>
  <c r="BT92" i="24"/>
  <c r="BT69" i="24" s="1"/>
  <c r="BO92" i="24"/>
  <c r="BO69" i="24" s="1"/>
  <c r="BM92" i="24"/>
  <c r="BM69" i="24" s="1"/>
  <c r="BA92" i="24"/>
  <c r="BB92" i="24" s="1"/>
  <c r="BC92" i="24" s="1"/>
  <c r="AG92" i="24"/>
  <c r="AH92" i="24" s="1"/>
  <c r="AI92" i="24" s="1"/>
  <c r="BU92" i="24"/>
  <c r="BU69" i="24" s="1"/>
  <c r="BN92" i="24"/>
  <c r="BN69" i="24" s="1"/>
  <c r="W69" i="24"/>
  <c r="W92" i="24" s="1"/>
  <c r="Y69" i="24"/>
  <c r="Y92" i="24" s="1"/>
  <c r="AA69" i="24"/>
  <c r="AA92" i="24" s="1"/>
  <c r="AE69" i="24"/>
  <c r="AE92" i="24" s="1"/>
  <c r="AQ69" i="24"/>
  <c r="AQ92" i="24" s="1"/>
  <c r="AS69" i="24"/>
  <c r="AS92" i="24" s="1"/>
  <c r="AU69" i="24"/>
  <c r="AU92" i="24" s="1"/>
  <c r="AY69" i="24"/>
  <c r="AY92" i="24" s="1"/>
  <c r="BV93" i="24"/>
  <c r="BV70" i="24" s="1"/>
  <c r="BT93" i="24"/>
  <c r="BT70" i="24" s="1"/>
  <c r="BO93" i="24"/>
  <c r="BO70" i="24" s="1"/>
  <c r="BM93" i="24"/>
  <c r="BM70" i="24" s="1"/>
  <c r="BA93" i="24"/>
  <c r="BB93" i="24" s="1"/>
  <c r="BC93" i="24" s="1"/>
  <c r="AG93" i="24"/>
  <c r="AH93" i="24" s="1"/>
  <c r="AI93" i="24" s="1"/>
  <c r="BU93" i="24"/>
  <c r="BU70" i="24" s="1"/>
  <c r="BN93" i="24"/>
  <c r="BN70" i="24" s="1"/>
  <c r="W70" i="24"/>
  <c r="W93" i="24" s="1"/>
  <c r="Y70" i="24"/>
  <c r="Y93" i="24" s="1"/>
  <c r="AA70" i="24"/>
  <c r="AA93" i="24" s="1"/>
  <c r="AE70" i="24"/>
  <c r="AE93" i="24" s="1"/>
  <c r="AQ70" i="24"/>
  <c r="AQ93" i="24" s="1"/>
  <c r="AS70" i="24"/>
  <c r="AS93" i="24" s="1"/>
  <c r="AU70" i="24"/>
  <c r="AU93" i="24" s="1"/>
  <c r="AY70" i="24"/>
  <c r="AY93" i="24" s="1"/>
  <c r="BU94" i="24"/>
  <c r="BU71" i="24" s="1"/>
  <c r="BN94" i="24"/>
  <c r="BN71" i="24" s="1"/>
  <c r="BV94" i="24"/>
  <c r="BV71" i="24" s="1"/>
  <c r="BT94" i="24"/>
  <c r="BT71" i="24" s="1"/>
  <c r="BO94" i="24"/>
  <c r="BO71" i="24" s="1"/>
  <c r="BM94" i="24"/>
  <c r="BM71" i="24" s="1"/>
  <c r="BA94" i="24"/>
  <c r="BB94" i="24" s="1"/>
  <c r="BC94" i="24" s="1"/>
  <c r="AG94" i="24"/>
  <c r="AH94" i="24" s="1"/>
  <c r="AI94" i="24" s="1"/>
  <c r="W71" i="24"/>
  <c r="W94" i="24" s="1"/>
  <c r="Y71" i="24"/>
  <c r="Y94" i="24" s="1"/>
  <c r="AA71" i="24"/>
  <c r="AA94" i="24" s="1"/>
  <c r="AE71" i="24"/>
  <c r="AE94" i="24" s="1"/>
  <c r="AQ71" i="24"/>
  <c r="AQ94" i="24" s="1"/>
  <c r="AS71" i="24"/>
  <c r="AS94" i="24" s="1"/>
  <c r="AU71" i="24"/>
  <c r="AU94" i="24" s="1"/>
  <c r="AY71" i="24"/>
  <c r="AY94" i="24" s="1"/>
  <c r="BU95" i="24"/>
  <c r="BU72" i="24" s="1"/>
  <c r="BN95" i="24"/>
  <c r="BN72" i="24" s="1"/>
  <c r="BV95" i="24"/>
  <c r="BV72" i="24" s="1"/>
  <c r="BT95" i="24"/>
  <c r="BT72" i="24" s="1"/>
  <c r="BO95" i="24"/>
  <c r="BO72" i="24" s="1"/>
  <c r="BM95" i="24"/>
  <c r="BM72" i="24" s="1"/>
  <c r="BA95" i="24"/>
  <c r="BB95" i="24" s="1"/>
  <c r="BC95" i="24" s="1"/>
  <c r="AG95" i="24"/>
  <c r="AH95" i="24" s="1"/>
  <c r="AI95" i="24" s="1"/>
  <c r="W72" i="24"/>
  <c r="W95" i="24" s="1"/>
  <c r="Y72" i="24"/>
  <c r="Y95" i="24" s="1"/>
  <c r="AA72" i="24"/>
  <c r="AA95" i="24" s="1"/>
  <c r="AE72" i="24"/>
  <c r="AE95" i="24" s="1"/>
  <c r="AQ72" i="24"/>
  <c r="AQ95" i="24" s="1"/>
  <c r="AS72" i="24"/>
  <c r="AS95" i="24" s="1"/>
  <c r="AU72" i="24"/>
  <c r="AU95" i="24" s="1"/>
  <c r="AY72" i="24"/>
  <c r="AY95" i="24" s="1"/>
  <c r="BU96" i="24"/>
  <c r="BU73" i="24" s="1"/>
  <c r="BN96" i="24"/>
  <c r="BN73" i="24" s="1"/>
  <c r="BV96" i="24"/>
  <c r="BV73" i="24" s="1"/>
  <c r="BT96" i="24"/>
  <c r="BT73" i="24" s="1"/>
  <c r="BO96" i="24"/>
  <c r="BO73" i="24" s="1"/>
  <c r="BM96" i="24"/>
  <c r="BM73" i="24" s="1"/>
  <c r="BA96" i="24"/>
  <c r="BB96" i="24" s="1"/>
  <c r="BC96" i="24" s="1"/>
  <c r="AG96" i="24"/>
  <c r="AH96" i="24" s="1"/>
  <c r="AI96" i="24" s="1"/>
  <c r="W73" i="24"/>
  <c r="W96" i="24" s="1"/>
  <c r="Y73" i="24"/>
  <c r="Y96" i="24" s="1"/>
  <c r="AA73" i="24"/>
  <c r="AA96" i="24" s="1"/>
  <c r="AE73" i="24"/>
  <c r="AE96" i="24" s="1"/>
  <c r="AQ73" i="24"/>
  <c r="AQ96" i="24" s="1"/>
  <c r="AS73" i="24"/>
  <c r="AS96" i="24" s="1"/>
  <c r="AU73" i="24"/>
  <c r="AU96" i="24" s="1"/>
  <c r="AY73" i="24"/>
  <c r="AY96" i="24" s="1"/>
  <c r="BS79" i="24"/>
  <c r="BS56" i="24" s="1"/>
  <c r="BL79" i="24"/>
  <c r="BL56" i="24" s="1"/>
  <c r="BW79" i="24"/>
  <c r="BW56" i="24" s="1"/>
  <c r="BP79" i="24"/>
  <c r="BP56" i="24" s="1"/>
  <c r="BP80" i="24"/>
  <c r="BP57" i="24" s="1"/>
  <c r="BP81" i="24"/>
  <c r="BP58" i="24" s="1"/>
  <c r="BP82" i="24"/>
  <c r="BP59" i="24" s="1"/>
  <c r="BP83" i="24"/>
  <c r="BP60" i="24" s="1"/>
  <c r="BL84" i="24"/>
  <c r="BL61" i="24" s="1"/>
  <c r="BP84" i="24"/>
  <c r="BP61" i="24" s="1"/>
  <c r="BR89" i="24"/>
  <c r="BR66" i="24" s="1"/>
  <c r="BR90" i="24"/>
  <c r="BR67" i="24" s="1"/>
  <c r="BS85" i="24"/>
  <c r="BS62" i="24" s="1"/>
  <c r="BL85" i="24"/>
  <c r="BL62" i="24" s="1"/>
  <c r="BW85" i="24"/>
  <c r="BW62" i="24" s="1"/>
  <c r="BP85" i="24"/>
  <c r="BP62" i="24" s="1"/>
  <c r="BS89" i="24"/>
  <c r="BS66" i="24" s="1"/>
  <c r="BS90" i="24"/>
  <c r="BS67" i="24" s="1"/>
  <c r="BL86" i="24"/>
  <c r="BL63" i="24" s="1"/>
  <c r="BP86" i="24"/>
  <c r="BP63" i="24" s="1"/>
  <c r="BL87" i="24"/>
  <c r="BL64" i="24" s="1"/>
  <c r="BP87" i="24"/>
  <c r="BP64" i="24" s="1"/>
  <c r="BL88" i="24"/>
  <c r="BL65" i="24" s="1"/>
  <c r="BP88" i="24"/>
  <c r="BP65" i="24" s="1"/>
  <c r="BL89" i="24"/>
  <c r="BL66" i="24" s="1"/>
  <c r="BP89" i="24"/>
  <c r="BP66" i="24" s="1"/>
  <c r="BL90" i="24"/>
  <c r="BL67" i="24" s="1"/>
  <c r="BP90" i="24"/>
  <c r="BP67" i="24" s="1"/>
  <c r="BR91" i="24"/>
  <c r="BR68" i="24" s="1"/>
  <c r="BK91" i="24"/>
  <c r="BR92" i="24"/>
  <c r="BR93" i="24"/>
  <c r="BK89" i="24"/>
  <c r="BK90" i="24"/>
  <c r="BK67" i="24" s="1"/>
  <c r="BS91" i="24"/>
  <c r="BS68" i="24" s="1"/>
  <c r="BL91" i="24"/>
  <c r="BL68" i="24" s="1"/>
  <c r="BW91" i="24"/>
  <c r="BW68" i="24" s="1"/>
  <c r="BP91" i="24"/>
  <c r="BP68" i="24" s="1"/>
  <c r="BL92" i="24"/>
  <c r="BL69" i="24" s="1"/>
  <c r="BP92" i="24"/>
  <c r="BP69" i="24" s="1"/>
  <c r="BL93" i="24"/>
  <c r="BL70" i="24" s="1"/>
  <c r="BP93" i="24"/>
  <c r="BP70" i="24" s="1"/>
  <c r="BR94" i="24"/>
  <c r="BR71" i="24" s="1"/>
  <c r="BK94" i="24"/>
  <c r="BK71" i="24" s="1"/>
  <c r="BR95" i="24"/>
  <c r="BR96" i="24"/>
  <c r="BK92" i="24"/>
  <c r="BK93" i="24"/>
  <c r="BK70" i="24" s="1"/>
  <c r="BS94" i="24"/>
  <c r="BS71" i="24" s="1"/>
  <c r="BL94" i="24"/>
  <c r="BL71" i="24" s="1"/>
  <c r="BK95" i="24"/>
  <c r="BK96" i="24"/>
  <c r="BK73" i="24" s="1"/>
  <c r="BP94" i="24"/>
  <c r="BP71" i="24" s="1"/>
  <c r="BL95" i="24"/>
  <c r="BL72" i="24" s="1"/>
  <c r="BP95" i="24"/>
  <c r="BP72" i="24" s="1"/>
  <c r="BL96" i="24"/>
  <c r="BL73" i="24" s="1"/>
  <c r="BP96" i="24"/>
  <c r="BP73" i="24" s="1"/>
  <c r="BK68" i="24" l="1"/>
  <c r="BQ68" i="24" s="1"/>
  <c r="BK68" i="25"/>
  <c r="BQ68" i="25" s="1"/>
  <c r="BK72" i="24"/>
  <c r="BQ72" i="24" s="1"/>
  <c r="BK69" i="24"/>
  <c r="BQ69" i="24" s="1"/>
  <c r="BK66" i="24"/>
  <c r="BQ66" i="24" s="1"/>
  <c r="BK72" i="25"/>
  <c r="BQ72" i="25" s="1"/>
  <c r="BK69" i="25"/>
  <c r="BQ69" i="25" s="1"/>
  <c r="BR73" i="24"/>
  <c r="BX73" i="24" s="1"/>
  <c r="BR70" i="24"/>
  <c r="BX70" i="24" s="1"/>
  <c r="BR72" i="24"/>
  <c r="BX72" i="24" s="1"/>
  <c r="BR69" i="24"/>
  <c r="BX69" i="24" s="1"/>
  <c r="BD90" i="24"/>
  <c r="BC90" i="24"/>
  <c r="BD89" i="24"/>
  <c r="BC89" i="24"/>
  <c r="BR72" i="25"/>
  <c r="BX72" i="25" s="1"/>
  <c r="BR69" i="25"/>
  <c r="BX69" i="25" s="1"/>
  <c r="AI90" i="24"/>
  <c r="AJ90" i="24"/>
  <c r="AI89" i="24"/>
  <c r="AJ89" i="24"/>
  <c r="BR73" i="25"/>
  <c r="BX73" i="25" s="1"/>
  <c r="BR70" i="25"/>
  <c r="BX70" i="25" s="1"/>
  <c r="BV87" i="31"/>
  <c r="BV64" i="31" s="1"/>
  <c r="BT87" i="31"/>
  <c r="BT64" i="31" s="1"/>
  <c r="BO87" i="31"/>
  <c r="BO64" i="31" s="1"/>
  <c r="BM87" i="31"/>
  <c r="BM64" i="31" s="1"/>
  <c r="BA87" i="31"/>
  <c r="BB87" i="31" s="1"/>
  <c r="BC87" i="31" s="1"/>
  <c r="AG87" i="31"/>
  <c r="AH87" i="31" s="1"/>
  <c r="BU87" i="31"/>
  <c r="BU64" i="31" s="1"/>
  <c r="BN87" i="31"/>
  <c r="BN64" i="31" s="1"/>
  <c r="BK87" i="31"/>
  <c r="BK64" i="31" s="1"/>
  <c r="BS87" i="31"/>
  <c r="BS64" i="31" s="1"/>
  <c r="BR87" i="31"/>
  <c r="BL87" i="31"/>
  <c r="BL64" i="31" s="1"/>
  <c r="BV84" i="31"/>
  <c r="BV61" i="31" s="1"/>
  <c r="BT84" i="31"/>
  <c r="BT61" i="31" s="1"/>
  <c r="BO84" i="31"/>
  <c r="BO61" i="31" s="1"/>
  <c r="BM84" i="31"/>
  <c r="BM61" i="31" s="1"/>
  <c r="BA84" i="31"/>
  <c r="BB84" i="31" s="1"/>
  <c r="AG84" i="31"/>
  <c r="AH84" i="31" s="1"/>
  <c r="BU84" i="31"/>
  <c r="BU61" i="31" s="1"/>
  <c r="BN84" i="31"/>
  <c r="BN61" i="31" s="1"/>
  <c r="BL84" i="31"/>
  <c r="BL61" i="31" s="1"/>
  <c r="BR84" i="31"/>
  <c r="BR61" i="31" s="1"/>
  <c r="BS84" i="31"/>
  <c r="BS61" i="31" s="1"/>
  <c r="BK84" i="31"/>
  <c r="BU78" i="31"/>
  <c r="BU55" i="31" s="1"/>
  <c r="BN78" i="31"/>
  <c r="BN55" i="31" s="1"/>
  <c r="BV78" i="31"/>
  <c r="BV55" i="31" s="1"/>
  <c r="BT78" i="31"/>
  <c r="BT55" i="31" s="1"/>
  <c r="BO78" i="31"/>
  <c r="BO55" i="31" s="1"/>
  <c r="BM78" i="31"/>
  <c r="BM55" i="31" s="1"/>
  <c r="BA78" i="31"/>
  <c r="BB78" i="31" s="1"/>
  <c r="AG78" i="31"/>
  <c r="AH78" i="31" s="1"/>
  <c r="BS78" i="31"/>
  <c r="BS55" i="31" s="1"/>
  <c r="BR78" i="31"/>
  <c r="BR55" i="31" s="1"/>
  <c r="BK78" i="31"/>
  <c r="BK55" i="31" s="1"/>
  <c r="BL78" i="31"/>
  <c r="BL55" i="31" s="1"/>
  <c r="BV79" i="31"/>
  <c r="BV56" i="31" s="1"/>
  <c r="BT79" i="31"/>
  <c r="BT56" i="31" s="1"/>
  <c r="BO79" i="31"/>
  <c r="BO56" i="31" s="1"/>
  <c r="BM79" i="31"/>
  <c r="BM56" i="31" s="1"/>
  <c r="BU79" i="31"/>
  <c r="BU56" i="31" s="1"/>
  <c r="BN79" i="31"/>
  <c r="BN56" i="31" s="1"/>
  <c r="BA79" i="31"/>
  <c r="BB79" i="31" s="1"/>
  <c r="AG79" i="31"/>
  <c r="AH79" i="31" s="1"/>
  <c r="BL79" i="31"/>
  <c r="BL56" i="31" s="1"/>
  <c r="BK79" i="31"/>
  <c r="BS79" i="31"/>
  <c r="BS56" i="31" s="1"/>
  <c r="BR79" i="31"/>
  <c r="BR56" i="31" s="1"/>
  <c r="BV80" i="31"/>
  <c r="BV57" i="31" s="1"/>
  <c r="BT80" i="31"/>
  <c r="BT57" i="31" s="1"/>
  <c r="BO80" i="31"/>
  <c r="BO57" i="31" s="1"/>
  <c r="BM80" i="31"/>
  <c r="BM57" i="31" s="1"/>
  <c r="BA80" i="31"/>
  <c r="BB80" i="31" s="1"/>
  <c r="BC80" i="31" s="1"/>
  <c r="BJ80" i="31" s="1"/>
  <c r="BJ57" i="31" s="1"/>
  <c r="AG80" i="31"/>
  <c r="AH80" i="31" s="1"/>
  <c r="BU80" i="31"/>
  <c r="BU57" i="31" s="1"/>
  <c r="BN80" i="31"/>
  <c r="BN57" i="31" s="1"/>
  <c r="BL80" i="31"/>
  <c r="BL57" i="31" s="1"/>
  <c r="BR80" i="31"/>
  <c r="BR57" i="31" s="1"/>
  <c r="BS80" i="31"/>
  <c r="BS57" i="31" s="1"/>
  <c r="BK80" i="31"/>
  <c r="BV77" i="31"/>
  <c r="BV54" i="31" s="1"/>
  <c r="BT77" i="31"/>
  <c r="BT54" i="31" s="1"/>
  <c r="BO77" i="31"/>
  <c r="BO54" i="31" s="1"/>
  <c r="BM77" i="31"/>
  <c r="BM54" i="31" s="1"/>
  <c r="BA77" i="31"/>
  <c r="BB77" i="31" s="1"/>
  <c r="AG77" i="31"/>
  <c r="AH77" i="31" s="1"/>
  <c r="BU77" i="31"/>
  <c r="BU54" i="31" s="1"/>
  <c r="BN77" i="31"/>
  <c r="BN54" i="31" s="1"/>
  <c r="BL77" i="31"/>
  <c r="BL54" i="31" s="1"/>
  <c r="BK77" i="31"/>
  <c r="BR77" i="31"/>
  <c r="BR54" i="31" s="1"/>
  <c r="BS77" i="31"/>
  <c r="BS54" i="31" s="1"/>
  <c r="BJ87" i="31"/>
  <c r="BJ64" i="31" s="1"/>
  <c r="BV86" i="31"/>
  <c r="BV63" i="31" s="1"/>
  <c r="BT86" i="31"/>
  <c r="BT63" i="31" s="1"/>
  <c r="BO86" i="31"/>
  <c r="BO63" i="31" s="1"/>
  <c r="BM86" i="31"/>
  <c r="BM63" i="31" s="1"/>
  <c r="BA86" i="31"/>
  <c r="BB86" i="31" s="1"/>
  <c r="AG86" i="31"/>
  <c r="AH86" i="31" s="1"/>
  <c r="BU86" i="31"/>
  <c r="BU63" i="31" s="1"/>
  <c r="BN86" i="31"/>
  <c r="BN63" i="31" s="1"/>
  <c r="BR86" i="31"/>
  <c r="BR63" i="31" s="1"/>
  <c r="BS86" i="31"/>
  <c r="BS63" i="31" s="1"/>
  <c r="BL86" i="31"/>
  <c r="BL63" i="31" s="1"/>
  <c r="BK86" i="31"/>
  <c r="BK63" i="31" s="1"/>
  <c r="BV82" i="31"/>
  <c r="BV59" i="31" s="1"/>
  <c r="BT82" i="31"/>
  <c r="BT59" i="31" s="1"/>
  <c r="BO82" i="31"/>
  <c r="BO59" i="31" s="1"/>
  <c r="BM82" i="31"/>
  <c r="BM59" i="31" s="1"/>
  <c r="BA82" i="31"/>
  <c r="BB82" i="31" s="1"/>
  <c r="AG82" i="31"/>
  <c r="AH82" i="31" s="1"/>
  <c r="BU82" i="31"/>
  <c r="BU59" i="31" s="1"/>
  <c r="BN82" i="31"/>
  <c r="BN59" i="31" s="1"/>
  <c r="BL82" i="31"/>
  <c r="BL59" i="31" s="1"/>
  <c r="BR82" i="31"/>
  <c r="BR59" i="31" s="1"/>
  <c r="BS82" i="31"/>
  <c r="BS59" i="31" s="1"/>
  <c r="BK82" i="31"/>
  <c r="BK59" i="31" s="1"/>
  <c r="BV83" i="31"/>
  <c r="BV60" i="31" s="1"/>
  <c r="BT83" i="31"/>
  <c r="BT60" i="31" s="1"/>
  <c r="BO83" i="31"/>
  <c r="BO60" i="31" s="1"/>
  <c r="BM83" i="31"/>
  <c r="BM60" i="31" s="1"/>
  <c r="BA83" i="31"/>
  <c r="BB83" i="31" s="1"/>
  <c r="AG83" i="31"/>
  <c r="AH83" i="31" s="1"/>
  <c r="BU83" i="31"/>
  <c r="BU60" i="31" s="1"/>
  <c r="BN83" i="31"/>
  <c r="BN60" i="31" s="1"/>
  <c r="BS83" i="31"/>
  <c r="BS60" i="31" s="1"/>
  <c r="BR83" i="31"/>
  <c r="BR60" i="31" s="1"/>
  <c r="BL83" i="31"/>
  <c r="BL60" i="31" s="1"/>
  <c r="BK83" i="31"/>
  <c r="BK60" i="31" s="1"/>
  <c r="BV85" i="31"/>
  <c r="BV62" i="31" s="1"/>
  <c r="BT85" i="31"/>
  <c r="BT62" i="31" s="1"/>
  <c r="BO85" i="31"/>
  <c r="BO62" i="31" s="1"/>
  <c r="BM85" i="31"/>
  <c r="BM62" i="31" s="1"/>
  <c r="BA85" i="31"/>
  <c r="BB85" i="31" s="1"/>
  <c r="BU85" i="31"/>
  <c r="BU62" i="31" s="1"/>
  <c r="BN85" i="31"/>
  <c r="BN62" i="31" s="1"/>
  <c r="AG85" i="31"/>
  <c r="AH85" i="31" s="1"/>
  <c r="BR85" i="31"/>
  <c r="BR62" i="31" s="1"/>
  <c r="BS85" i="31"/>
  <c r="BS62" i="31" s="1"/>
  <c r="BK85" i="31"/>
  <c r="BL85" i="31"/>
  <c r="BL62" i="31" s="1"/>
  <c r="BV81" i="31"/>
  <c r="BV58" i="31" s="1"/>
  <c r="BT81" i="31"/>
  <c r="BT58" i="31" s="1"/>
  <c r="BO81" i="31"/>
  <c r="BO58" i="31" s="1"/>
  <c r="BM81" i="31"/>
  <c r="BM58" i="31" s="1"/>
  <c r="BA81" i="31"/>
  <c r="BB81" i="31" s="1"/>
  <c r="AG81" i="31"/>
  <c r="AH81" i="31" s="1"/>
  <c r="BU81" i="31"/>
  <c r="BU58" i="31" s="1"/>
  <c r="BN81" i="31"/>
  <c r="BN58" i="31" s="1"/>
  <c r="BS81" i="31"/>
  <c r="BS58" i="31" s="1"/>
  <c r="BR81" i="31"/>
  <c r="BR58" i="31" s="1"/>
  <c r="BL81" i="31"/>
  <c r="BL58" i="31" s="1"/>
  <c r="BK81" i="31"/>
  <c r="BK58" i="31" s="1"/>
  <c r="BV88" i="31"/>
  <c r="BV65" i="31" s="1"/>
  <c r="BT88" i="31"/>
  <c r="BT65" i="31" s="1"/>
  <c r="BO88" i="31"/>
  <c r="BO65" i="31" s="1"/>
  <c r="BM88" i="31"/>
  <c r="BM65" i="31" s="1"/>
  <c r="BA88" i="31"/>
  <c r="BB88" i="31" s="1"/>
  <c r="AG88" i="31"/>
  <c r="AH88" i="31" s="1"/>
  <c r="BU88" i="31"/>
  <c r="BU65" i="31" s="1"/>
  <c r="BN88" i="31"/>
  <c r="BN65" i="31" s="1"/>
  <c r="BR88" i="31"/>
  <c r="BR65" i="31" s="1"/>
  <c r="BS88" i="31"/>
  <c r="BS65" i="31" s="1"/>
  <c r="BL88" i="31"/>
  <c r="BL65" i="31" s="1"/>
  <c r="BK88" i="31"/>
  <c r="BK65" i="31" s="1"/>
  <c r="C78" i="30"/>
  <c r="AZ55" i="30"/>
  <c r="AZ78" i="30" s="1"/>
  <c r="AV55" i="30"/>
  <c r="AV78" i="30" s="1"/>
  <c r="AT55" i="30"/>
  <c r="AT78" i="30" s="1"/>
  <c r="AR55" i="30"/>
  <c r="AR78" i="30" s="1"/>
  <c r="AF55" i="30"/>
  <c r="AF78" i="30" s="1"/>
  <c r="AB55" i="30"/>
  <c r="AB78" i="30" s="1"/>
  <c r="Z55" i="30"/>
  <c r="Z78" i="30" s="1"/>
  <c r="X55" i="30"/>
  <c r="X78" i="30" s="1"/>
  <c r="AY55" i="30"/>
  <c r="AY78" i="30" s="1"/>
  <c r="AU55" i="30"/>
  <c r="AU78" i="30" s="1"/>
  <c r="AS55" i="30"/>
  <c r="AS78" i="30" s="1"/>
  <c r="AQ55" i="30"/>
  <c r="AQ78" i="30" s="1"/>
  <c r="AE55" i="30"/>
  <c r="AE78" i="30" s="1"/>
  <c r="AA55" i="30"/>
  <c r="AA78" i="30" s="1"/>
  <c r="Y55" i="30"/>
  <c r="Y78" i="30" s="1"/>
  <c r="W55" i="30"/>
  <c r="W78" i="30" s="1"/>
  <c r="C82" i="30"/>
  <c r="AZ59" i="30"/>
  <c r="AZ82" i="30" s="1"/>
  <c r="AV59" i="30"/>
  <c r="AV82" i="30" s="1"/>
  <c r="AT59" i="30"/>
  <c r="AT82" i="30" s="1"/>
  <c r="AR59" i="30"/>
  <c r="AR82" i="30" s="1"/>
  <c r="AF59" i="30"/>
  <c r="AF82" i="30" s="1"/>
  <c r="AB59" i="30"/>
  <c r="AB82" i="30" s="1"/>
  <c r="Z59" i="30"/>
  <c r="Z82" i="30" s="1"/>
  <c r="X59" i="30"/>
  <c r="X82" i="30" s="1"/>
  <c r="AY59" i="30"/>
  <c r="AY82" i="30" s="1"/>
  <c r="AU59" i="30"/>
  <c r="AU82" i="30" s="1"/>
  <c r="AS59" i="30"/>
  <c r="AS82" i="30" s="1"/>
  <c r="AQ59" i="30"/>
  <c r="AQ82" i="30" s="1"/>
  <c r="AE59" i="30"/>
  <c r="AE82" i="30" s="1"/>
  <c r="AA59" i="30"/>
  <c r="AA82" i="30" s="1"/>
  <c r="Y59" i="30"/>
  <c r="Y82" i="30" s="1"/>
  <c r="W59" i="30"/>
  <c r="W82" i="30" s="1"/>
  <c r="C77" i="30"/>
  <c r="AY54" i="30"/>
  <c r="AY77" i="30" s="1"/>
  <c r="AU54" i="30"/>
  <c r="AU77" i="30" s="1"/>
  <c r="AS54" i="30"/>
  <c r="AS77" i="30" s="1"/>
  <c r="AQ54" i="30"/>
  <c r="AQ77" i="30" s="1"/>
  <c r="AE54" i="30"/>
  <c r="AE77" i="30" s="1"/>
  <c r="AA54" i="30"/>
  <c r="AA77" i="30" s="1"/>
  <c r="Y54" i="30"/>
  <c r="Y77" i="30" s="1"/>
  <c r="W54" i="30"/>
  <c r="W77" i="30" s="1"/>
  <c r="AZ54" i="30"/>
  <c r="AZ77" i="30" s="1"/>
  <c r="AV54" i="30"/>
  <c r="AV77" i="30" s="1"/>
  <c r="AT54" i="30"/>
  <c r="AT77" i="30" s="1"/>
  <c r="AR54" i="30"/>
  <c r="AR77" i="30" s="1"/>
  <c r="AF54" i="30"/>
  <c r="AF77" i="30" s="1"/>
  <c r="AB54" i="30"/>
  <c r="AB77" i="30" s="1"/>
  <c r="Z54" i="30"/>
  <c r="Z77" i="30" s="1"/>
  <c r="X54" i="30"/>
  <c r="X77" i="30" s="1"/>
  <c r="C81" i="30"/>
  <c r="AY58" i="30"/>
  <c r="AY81" i="30" s="1"/>
  <c r="AU58" i="30"/>
  <c r="AU81" i="30" s="1"/>
  <c r="AS58" i="30"/>
  <c r="AS81" i="30" s="1"/>
  <c r="AQ58" i="30"/>
  <c r="AQ81" i="30" s="1"/>
  <c r="AE58" i="30"/>
  <c r="AE81" i="30" s="1"/>
  <c r="AA58" i="30"/>
  <c r="AA81" i="30" s="1"/>
  <c r="Y58" i="30"/>
  <c r="Y81" i="30" s="1"/>
  <c r="W58" i="30"/>
  <c r="W81" i="30" s="1"/>
  <c r="AZ58" i="30"/>
  <c r="AZ81" i="30" s="1"/>
  <c r="AV58" i="30"/>
  <c r="AV81" i="30" s="1"/>
  <c r="AT58" i="30"/>
  <c r="AT81" i="30" s="1"/>
  <c r="AR58" i="30"/>
  <c r="AR81" i="30" s="1"/>
  <c r="AF58" i="30"/>
  <c r="AF81" i="30" s="1"/>
  <c r="AB58" i="30"/>
  <c r="AB81" i="30" s="1"/>
  <c r="Z58" i="30"/>
  <c r="Z81" i="30" s="1"/>
  <c r="X58" i="30"/>
  <c r="X81" i="30" s="1"/>
  <c r="C87" i="30"/>
  <c r="AY64" i="30"/>
  <c r="AY87" i="30" s="1"/>
  <c r="AU64" i="30"/>
  <c r="AU87" i="30" s="1"/>
  <c r="AS64" i="30"/>
  <c r="AS87" i="30" s="1"/>
  <c r="AQ64" i="30"/>
  <c r="AQ87" i="30" s="1"/>
  <c r="AE64" i="30"/>
  <c r="AE87" i="30" s="1"/>
  <c r="AA64" i="30"/>
  <c r="AA87" i="30" s="1"/>
  <c r="Y64" i="30"/>
  <c r="Y87" i="30" s="1"/>
  <c r="W64" i="30"/>
  <c r="W87" i="30" s="1"/>
  <c r="AV64" i="30"/>
  <c r="AV87" i="30" s="1"/>
  <c r="AR64" i="30"/>
  <c r="AR87" i="30" s="1"/>
  <c r="AB64" i="30"/>
  <c r="AB87" i="30" s="1"/>
  <c r="X64" i="30"/>
  <c r="X87" i="30" s="1"/>
  <c r="AZ64" i="30"/>
  <c r="AZ87" i="30" s="1"/>
  <c r="AT64" i="30"/>
  <c r="AT87" i="30" s="1"/>
  <c r="AF64" i="30"/>
  <c r="AF87" i="30" s="1"/>
  <c r="Z64" i="30"/>
  <c r="Z87" i="30" s="1"/>
  <c r="C88" i="30"/>
  <c r="AY65" i="30"/>
  <c r="AY88" i="30" s="1"/>
  <c r="AU65" i="30"/>
  <c r="AU88" i="30" s="1"/>
  <c r="AS65" i="30"/>
  <c r="AS88" i="30" s="1"/>
  <c r="AQ65" i="30"/>
  <c r="AQ88" i="30" s="1"/>
  <c r="AE65" i="30"/>
  <c r="AE88" i="30" s="1"/>
  <c r="AA65" i="30"/>
  <c r="AA88" i="30" s="1"/>
  <c r="Y65" i="30"/>
  <c r="Y88" i="30" s="1"/>
  <c r="W65" i="30"/>
  <c r="W88" i="30" s="1"/>
  <c r="AZ65" i="30"/>
  <c r="AZ88" i="30" s="1"/>
  <c r="AV65" i="30"/>
  <c r="AV88" i="30" s="1"/>
  <c r="AT65" i="30"/>
  <c r="AT88" i="30" s="1"/>
  <c r="AR65" i="30"/>
  <c r="AR88" i="30" s="1"/>
  <c r="AF65" i="30"/>
  <c r="AF88" i="30" s="1"/>
  <c r="AB65" i="30"/>
  <c r="AB88" i="30" s="1"/>
  <c r="Z65" i="30"/>
  <c r="Z88" i="30" s="1"/>
  <c r="X65" i="30"/>
  <c r="X88" i="30" s="1"/>
  <c r="C80" i="30"/>
  <c r="AZ57" i="30"/>
  <c r="AZ80" i="30" s="1"/>
  <c r="AV57" i="30"/>
  <c r="AV80" i="30" s="1"/>
  <c r="AT57" i="30"/>
  <c r="AT80" i="30" s="1"/>
  <c r="AR57" i="30"/>
  <c r="AR80" i="30" s="1"/>
  <c r="AF57" i="30"/>
  <c r="AF80" i="30" s="1"/>
  <c r="AB57" i="30"/>
  <c r="AB80" i="30" s="1"/>
  <c r="Z57" i="30"/>
  <c r="Z80" i="30" s="1"/>
  <c r="X57" i="30"/>
  <c r="X80" i="30" s="1"/>
  <c r="AY57" i="30"/>
  <c r="AY80" i="30" s="1"/>
  <c r="AU57" i="30"/>
  <c r="AU80" i="30" s="1"/>
  <c r="AS57" i="30"/>
  <c r="AS80" i="30" s="1"/>
  <c r="AQ57" i="30"/>
  <c r="AQ80" i="30" s="1"/>
  <c r="AE57" i="30"/>
  <c r="AE80" i="30" s="1"/>
  <c r="AA57" i="30"/>
  <c r="AA80" i="30" s="1"/>
  <c r="Y57" i="30"/>
  <c r="Y80" i="30" s="1"/>
  <c r="W57" i="30"/>
  <c r="W80" i="30" s="1"/>
  <c r="C84" i="30"/>
  <c r="AZ61" i="30"/>
  <c r="AZ84" i="30" s="1"/>
  <c r="AV61" i="30"/>
  <c r="AV84" i="30" s="1"/>
  <c r="AT61" i="30"/>
  <c r="AT84" i="30" s="1"/>
  <c r="AR61" i="30"/>
  <c r="AR84" i="30" s="1"/>
  <c r="AF61" i="30"/>
  <c r="AF84" i="30" s="1"/>
  <c r="AB61" i="30"/>
  <c r="AB84" i="30" s="1"/>
  <c r="Z61" i="30"/>
  <c r="Z84" i="30" s="1"/>
  <c r="X61" i="30"/>
  <c r="X84" i="30" s="1"/>
  <c r="AY61" i="30"/>
  <c r="AY84" i="30" s="1"/>
  <c r="AU61" i="30"/>
  <c r="AU84" i="30" s="1"/>
  <c r="AS61" i="30"/>
  <c r="AS84" i="30" s="1"/>
  <c r="AQ61" i="30"/>
  <c r="AQ84" i="30" s="1"/>
  <c r="AE61" i="30"/>
  <c r="AE84" i="30" s="1"/>
  <c r="AA61" i="30"/>
  <c r="AA84" i="30" s="1"/>
  <c r="Y61" i="30"/>
  <c r="Y84" i="30" s="1"/>
  <c r="W61" i="30"/>
  <c r="W84" i="30" s="1"/>
  <c r="C86" i="30"/>
  <c r="AZ63" i="30"/>
  <c r="AZ86" i="30" s="1"/>
  <c r="AV63" i="30"/>
  <c r="AV86" i="30" s="1"/>
  <c r="AT63" i="30"/>
  <c r="AT86" i="30" s="1"/>
  <c r="AR63" i="30"/>
  <c r="AR86" i="30" s="1"/>
  <c r="AF63" i="30"/>
  <c r="AF86" i="30" s="1"/>
  <c r="AB63" i="30"/>
  <c r="AB86" i="30" s="1"/>
  <c r="Z63" i="30"/>
  <c r="Z86" i="30" s="1"/>
  <c r="X63" i="30"/>
  <c r="X86" i="30" s="1"/>
  <c r="AU63" i="30"/>
  <c r="AU86" i="30" s="1"/>
  <c r="AQ63" i="30"/>
  <c r="AQ86" i="30" s="1"/>
  <c r="AE63" i="30"/>
  <c r="AE86" i="30" s="1"/>
  <c r="Y63" i="30"/>
  <c r="Y86" i="30" s="1"/>
  <c r="AY63" i="30"/>
  <c r="AY86" i="30" s="1"/>
  <c r="AS63" i="30"/>
  <c r="AS86" i="30" s="1"/>
  <c r="AA63" i="30"/>
  <c r="AA86" i="30" s="1"/>
  <c r="W63" i="30"/>
  <c r="W86" i="30" s="1"/>
  <c r="C79" i="30"/>
  <c r="AY56" i="30"/>
  <c r="AY79" i="30" s="1"/>
  <c r="AU56" i="30"/>
  <c r="AU79" i="30" s="1"/>
  <c r="AS56" i="30"/>
  <c r="AS79" i="30" s="1"/>
  <c r="AQ56" i="30"/>
  <c r="AQ79" i="30" s="1"/>
  <c r="AE56" i="30"/>
  <c r="AE79" i="30" s="1"/>
  <c r="AA56" i="30"/>
  <c r="AA79" i="30" s="1"/>
  <c r="Y56" i="30"/>
  <c r="Y79" i="30" s="1"/>
  <c r="W56" i="30"/>
  <c r="W79" i="30" s="1"/>
  <c r="AZ56" i="30"/>
  <c r="AZ79" i="30" s="1"/>
  <c r="AV56" i="30"/>
  <c r="AV79" i="30" s="1"/>
  <c r="AT56" i="30"/>
  <c r="AT79" i="30" s="1"/>
  <c r="AR56" i="30"/>
  <c r="AR79" i="30" s="1"/>
  <c r="AF56" i="30"/>
  <c r="AF79" i="30" s="1"/>
  <c r="AB56" i="30"/>
  <c r="AB79" i="30" s="1"/>
  <c r="Z56" i="30"/>
  <c r="Z79" i="30" s="1"/>
  <c r="X56" i="30"/>
  <c r="X79" i="30" s="1"/>
  <c r="C83" i="30"/>
  <c r="AY60" i="30"/>
  <c r="AY83" i="30" s="1"/>
  <c r="AU60" i="30"/>
  <c r="AU83" i="30" s="1"/>
  <c r="AS60" i="30"/>
  <c r="AS83" i="30" s="1"/>
  <c r="AQ60" i="30"/>
  <c r="AQ83" i="30" s="1"/>
  <c r="AE60" i="30"/>
  <c r="AE83" i="30" s="1"/>
  <c r="AA60" i="30"/>
  <c r="AA83" i="30" s="1"/>
  <c r="Y60" i="30"/>
  <c r="Y83" i="30" s="1"/>
  <c r="W60" i="30"/>
  <c r="W83" i="30" s="1"/>
  <c r="AZ60" i="30"/>
  <c r="AZ83" i="30" s="1"/>
  <c r="AV60" i="30"/>
  <c r="AV83" i="30" s="1"/>
  <c r="AT60" i="30"/>
  <c r="AT83" i="30" s="1"/>
  <c r="AR60" i="30"/>
  <c r="AR83" i="30" s="1"/>
  <c r="AF60" i="30"/>
  <c r="AF83" i="30" s="1"/>
  <c r="AB60" i="30"/>
  <c r="AB83" i="30" s="1"/>
  <c r="Z60" i="30"/>
  <c r="Z83" i="30" s="1"/>
  <c r="X60" i="30"/>
  <c r="X83" i="30" s="1"/>
  <c r="C85" i="30"/>
  <c r="AY62" i="30"/>
  <c r="AY85" i="30" s="1"/>
  <c r="AU62" i="30"/>
  <c r="AU85" i="30" s="1"/>
  <c r="AS62" i="30"/>
  <c r="AS85" i="30" s="1"/>
  <c r="AQ62" i="30"/>
  <c r="AQ85" i="30" s="1"/>
  <c r="AE62" i="30"/>
  <c r="AE85" i="30" s="1"/>
  <c r="AA62" i="30"/>
  <c r="AA85" i="30" s="1"/>
  <c r="Y62" i="30"/>
  <c r="Y85" i="30" s="1"/>
  <c r="W62" i="30"/>
  <c r="W85" i="30" s="1"/>
  <c r="AV62" i="30"/>
  <c r="AV85" i="30" s="1"/>
  <c r="AR62" i="30"/>
  <c r="AR85" i="30" s="1"/>
  <c r="AB62" i="30"/>
  <c r="AB85" i="30" s="1"/>
  <c r="X62" i="30"/>
  <c r="X85" i="30" s="1"/>
  <c r="AZ62" i="30"/>
  <c r="AZ85" i="30" s="1"/>
  <c r="AT62" i="30"/>
  <c r="AT85" i="30" s="1"/>
  <c r="AF62" i="30"/>
  <c r="AF85" i="30" s="1"/>
  <c r="Z62" i="30"/>
  <c r="Z85" i="30" s="1"/>
  <c r="C78" i="29"/>
  <c r="AZ55" i="29"/>
  <c r="AZ78" i="29" s="1"/>
  <c r="AV55" i="29"/>
  <c r="AV78" i="29" s="1"/>
  <c r="AT55" i="29"/>
  <c r="AT78" i="29" s="1"/>
  <c r="AR55" i="29"/>
  <c r="AR78" i="29" s="1"/>
  <c r="AF55" i="29"/>
  <c r="AF78" i="29" s="1"/>
  <c r="AB55" i="29"/>
  <c r="AB78" i="29" s="1"/>
  <c r="Z55" i="29"/>
  <c r="Z78" i="29" s="1"/>
  <c r="X55" i="29"/>
  <c r="X78" i="29" s="1"/>
  <c r="AY55" i="29"/>
  <c r="AY78" i="29" s="1"/>
  <c r="AU55" i="29"/>
  <c r="AU78" i="29" s="1"/>
  <c r="AS55" i="29"/>
  <c r="AS78" i="29" s="1"/>
  <c r="AQ55" i="29"/>
  <c r="AQ78" i="29" s="1"/>
  <c r="AE55" i="29"/>
  <c r="AE78" i="29" s="1"/>
  <c r="AA55" i="29"/>
  <c r="AA78" i="29" s="1"/>
  <c r="Y55" i="29"/>
  <c r="Y78" i="29" s="1"/>
  <c r="W55" i="29"/>
  <c r="W78" i="29" s="1"/>
  <c r="C82" i="29"/>
  <c r="AZ59" i="29"/>
  <c r="AZ82" i="29" s="1"/>
  <c r="AV59" i="29"/>
  <c r="AV82" i="29" s="1"/>
  <c r="AT59" i="29"/>
  <c r="AT82" i="29" s="1"/>
  <c r="AR59" i="29"/>
  <c r="AR82" i="29" s="1"/>
  <c r="AF59" i="29"/>
  <c r="AF82" i="29" s="1"/>
  <c r="AB59" i="29"/>
  <c r="AB82" i="29" s="1"/>
  <c r="Z59" i="29"/>
  <c r="Z82" i="29" s="1"/>
  <c r="X59" i="29"/>
  <c r="X82" i="29" s="1"/>
  <c r="AY59" i="29"/>
  <c r="AY82" i="29" s="1"/>
  <c r="AU59" i="29"/>
  <c r="AU82" i="29" s="1"/>
  <c r="AS59" i="29"/>
  <c r="AS82" i="29" s="1"/>
  <c r="AQ59" i="29"/>
  <c r="AQ82" i="29" s="1"/>
  <c r="AE59" i="29"/>
  <c r="AE82" i="29" s="1"/>
  <c r="AA59" i="29"/>
  <c r="AA82" i="29" s="1"/>
  <c r="Y59" i="29"/>
  <c r="Y82" i="29" s="1"/>
  <c r="W59" i="29"/>
  <c r="W82" i="29" s="1"/>
  <c r="C77" i="29"/>
  <c r="AY54" i="29"/>
  <c r="AY77" i="29" s="1"/>
  <c r="AU54" i="29"/>
  <c r="AU77" i="29" s="1"/>
  <c r="AS54" i="29"/>
  <c r="AS77" i="29" s="1"/>
  <c r="AQ54" i="29"/>
  <c r="AQ77" i="29" s="1"/>
  <c r="AE54" i="29"/>
  <c r="AE77" i="29" s="1"/>
  <c r="AA54" i="29"/>
  <c r="AA77" i="29" s="1"/>
  <c r="Y54" i="29"/>
  <c r="Y77" i="29" s="1"/>
  <c r="W54" i="29"/>
  <c r="W77" i="29" s="1"/>
  <c r="AZ54" i="29"/>
  <c r="AZ77" i="29" s="1"/>
  <c r="AV54" i="29"/>
  <c r="AV77" i="29" s="1"/>
  <c r="AT54" i="29"/>
  <c r="AT77" i="29" s="1"/>
  <c r="AR54" i="29"/>
  <c r="AR77" i="29" s="1"/>
  <c r="AF54" i="29"/>
  <c r="AF77" i="29" s="1"/>
  <c r="AB54" i="29"/>
  <c r="AB77" i="29" s="1"/>
  <c r="Z54" i="29"/>
  <c r="Z77" i="29" s="1"/>
  <c r="X54" i="29"/>
  <c r="X77" i="29" s="1"/>
  <c r="C81" i="29"/>
  <c r="AY58" i="29"/>
  <c r="AY81" i="29" s="1"/>
  <c r="AU58" i="29"/>
  <c r="AU81" i="29" s="1"/>
  <c r="AS58" i="29"/>
  <c r="AS81" i="29" s="1"/>
  <c r="AQ58" i="29"/>
  <c r="AQ81" i="29" s="1"/>
  <c r="AE58" i="29"/>
  <c r="AE81" i="29" s="1"/>
  <c r="AA58" i="29"/>
  <c r="AA81" i="29" s="1"/>
  <c r="Y58" i="29"/>
  <c r="Y81" i="29" s="1"/>
  <c r="W58" i="29"/>
  <c r="W81" i="29" s="1"/>
  <c r="AZ58" i="29"/>
  <c r="AZ81" i="29" s="1"/>
  <c r="AV58" i="29"/>
  <c r="AV81" i="29" s="1"/>
  <c r="AT58" i="29"/>
  <c r="AT81" i="29" s="1"/>
  <c r="AR58" i="29"/>
  <c r="AR81" i="29" s="1"/>
  <c r="AF58" i="29"/>
  <c r="AF81" i="29" s="1"/>
  <c r="AB58" i="29"/>
  <c r="AB81" i="29" s="1"/>
  <c r="Z58" i="29"/>
  <c r="Z81" i="29" s="1"/>
  <c r="X58" i="29"/>
  <c r="X81" i="29" s="1"/>
  <c r="C85" i="29"/>
  <c r="AY62" i="29"/>
  <c r="AY85" i="29" s="1"/>
  <c r="AU62" i="29"/>
  <c r="AU85" i="29" s="1"/>
  <c r="AS62" i="29"/>
  <c r="AS85" i="29" s="1"/>
  <c r="AQ62" i="29"/>
  <c r="AQ85" i="29" s="1"/>
  <c r="AV62" i="29"/>
  <c r="AV85" i="29" s="1"/>
  <c r="AR62" i="29"/>
  <c r="AR85" i="29" s="1"/>
  <c r="AE62" i="29"/>
  <c r="AE85" i="29" s="1"/>
  <c r="AA62" i="29"/>
  <c r="AA85" i="29" s="1"/>
  <c r="Y62" i="29"/>
  <c r="Y85" i="29" s="1"/>
  <c r="W62" i="29"/>
  <c r="W85" i="29" s="1"/>
  <c r="AZ62" i="29"/>
  <c r="AZ85" i="29" s="1"/>
  <c r="AT62" i="29"/>
  <c r="AT85" i="29" s="1"/>
  <c r="AF62" i="29"/>
  <c r="AF85" i="29" s="1"/>
  <c r="AB62" i="29"/>
  <c r="AB85" i="29" s="1"/>
  <c r="Z62" i="29"/>
  <c r="Z85" i="29" s="1"/>
  <c r="X62" i="29"/>
  <c r="X85" i="29" s="1"/>
  <c r="C86" i="29"/>
  <c r="AZ63" i="29"/>
  <c r="AZ86" i="29" s="1"/>
  <c r="AV63" i="29"/>
  <c r="AV86" i="29" s="1"/>
  <c r="AT63" i="29"/>
  <c r="AT86" i="29" s="1"/>
  <c r="AR63" i="29"/>
  <c r="AR86" i="29" s="1"/>
  <c r="AF63" i="29"/>
  <c r="AF86" i="29" s="1"/>
  <c r="AB63" i="29"/>
  <c r="AB86" i="29" s="1"/>
  <c r="Z63" i="29"/>
  <c r="Z86" i="29" s="1"/>
  <c r="X63" i="29"/>
  <c r="X86" i="29" s="1"/>
  <c r="AY63" i="29"/>
  <c r="AY86" i="29" s="1"/>
  <c r="AS63" i="29"/>
  <c r="AS86" i="29" s="1"/>
  <c r="AA63" i="29"/>
  <c r="AA86" i="29" s="1"/>
  <c r="W63" i="29"/>
  <c r="W86" i="29" s="1"/>
  <c r="AU63" i="29"/>
  <c r="AU86" i="29" s="1"/>
  <c r="AQ63" i="29"/>
  <c r="AQ86" i="29" s="1"/>
  <c r="AE63" i="29"/>
  <c r="AE86" i="29" s="1"/>
  <c r="Y63" i="29"/>
  <c r="Y86" i="29" s="1"/>
  <c r="C87" i="29"/>
  <c r="AY64" i="29"/>
  <c r="AY87" i="29" s="1"/>
  <c r="AU64" i="29"/>
  <c r="AU87" i="29" s="1"/>
  <c r="AS64" i="29"/>
  <c r="AS87" i="29" s="1"/>
  <c r="AQ64" i="29"/>
  <c r="AQ87" i="29" s="1"/>
  <c r="AE64" i="29"/>
  <c r="AE87" i="29" s="1"/>
  <c r="AA64" i="29"/>
  <c r="AA87" i="29" s="1"/>
  <c r="Y64" i="29"/>
  <c r="Y87" i="29" s="1"/>
  <c r="W64" i="29"/>
  <c r="W87" i="29" s="1"/>
  <c r="AZ64" i="29"/>
  <c r="AZ87" i="29" s="1"/>
  <c r="AT64" i="29"/>
  <c r="AT87" i="29" s="1"/>
  <c r="AF64" i="29"/>
  <c r="AF87" i="29" s="1"/>
  <c r="Z64" i="29"/>
  <c r="Z87" i="29" s="1"/>
  <c r="AV64" i="29"/>
  <c r="AV87" i="29" s="1"/>
  <c r="AR64" i="29"/>
  <c r="AR87" i="29" s="1"/>
  <c r="AB64" i="29"/>
  <c r="AB87" i="29" s="1"/>
  <c r="X64" i="29"/>
  <c r="X87" i="29" s="1"/>
  <c r="C80" i="29"/>
  <c r="AZ57" i="29"/>
  <c r="AZ80" i="29" s="1"/>
  <c r="AV57" i="29"/>
  <c r="AV80" i="29" s="1"/>
  <c r="AT57" i="29"/>
  <c r="AT80" i="29" s="1"/>
  <c r="AR57" i="29"/>
  <c r="AR80" i="29" s="1"/>
  <c r="AF57" i="29"/>
  <c r="AF80" i="29" s="1"/>
  <c r="AB57" i="29"/>
  <c r="AB80" i="29" s="1"/>
  <c r="Z57" i="29"/>
  <c r="Z80" i="29" s="1"/>
  <c r="X57" i="29"/>
  <c r="X80" i="29" s="1"/>
  <c r="AY57" i="29"/>
  <c r="AY80" i="29" s="1"/>
  <c r="AU57" i="29"/>
  <c r="AU80" i="29" s="1"/>
  <c r="AS57" i="29"/>
  <c r="AS80" i="29" s="1"/>
  <c r="AQ57" i="29"/>
  <c r="AQ80" i="29" s="1"/>
  <c r="AE57" i="29"/>
  <c r="AE80" i="29" s="1"/>
  <c r="AA57" i="29"/>
  <c r="AA80" i="29" s="1"/>
  <c r="Y57" i="29"/>
  <c r="Y80" i="29" s="1"/>
  <c r="W57" i="29"/>
  <c r="W80" i="29" s="1"/>
  <c r="C84" i="29"/>
  <c r="AZ61" i="29"/>
  <c r="AZ84" i="29" s="1"/>
  <c r="AV61" i="29"/>
  <c r="AV84" i="29" s="1"/>
  <c r="AT61" i="29"/>
  <c r="AT84" i="29" s="1"/>
  <c r="AR61" i="29"/>
  <c r="AR84" i="29" s="1"/>
  <c r="AF61" i="29"/>
  <c r="AF84" i="29" s="1"/>
  <c r="AB61" i="29"/>
  <c r="AB84" i="29" s="1"/>
  <c r="Z61" i="29"/>
  <c r="Z84" i="29" s="1"/>
  <c r="X61" i="29"/>
  <c r="X84" i="29" s="1"/>
  <c r="AY61" i="29"/>
  <c r="AY84" i="29" s="1"/>
  <c r="AU61" i="29"/>
  <c r="AU84" i="29" s="1"/>
  <c r="AS61" i="29"/>
  <c r="AS84" i="29" s="1"/>
  <c r="AQ61" i="29"/>
  <c r="AQ84" i="29" s="1"/>
  <c r="AE61" i="29"/>
  <c r="AE84" i="29" s="1"/>
  <c r="AA61" i="29"/>
  <c r="AA84" i="29" s="1"/>
  <c r="Y61" i="29"/>
  <c r="Y84" i="29" s="1"/>
  <c r="W61" i="29"/>
  <c r="W84" i="29" s="1"/>
  <c r="C88" i="29"/>
  <c r="AZ65" i="29"/>
  <c r="AZ88" i="29" s="1"/>
  <c r="AV65" i="29"/>
  <c r="AV88" i="29" s="1"/>
  <c r="AT65" i="29"/>
  <c r="AT88" i="29" s="1"/>
  <c r="AR65" i="29"/>
  <c r="AR88" i="29" s="1"/>
  <c r="AF65" i="29"/>
  <c r="AF88" i="29" s="1"/>
  <c r="AB65" i="29"/>
  <c r="AB88" i="29" s="1"/>
  <c r="Z65" i="29"/>
  <c r="Z88" i="29" s="1"/>
  <c r="X65" i="29"/>
  <c r="X88" i="29" s="1"/>
  <c r="AU65" i="29"/>
  <c r="AU88" i="29" s="1"/>
  <c r="AQ65" i="29"/>
  <c r="AQ88" i="29" s="1"/>
  <c r="AE65" i="29"/>
  <c r="AE88" i="29" s="1"/>
  <c r="Y65" i="29"/>
  <c r="Y88" i="29" s="1"/>
  <c r="AY65" i="29"/>
  <c r="AY88" i="29" s="1"/>
  <c r="AS65" i="29"/>
  <c r="AS88" i="29" s="1"/>
  <c r="AA65" i="29"/>
  <c r="AA88" i="29" s="1"/>
  <c r="W65" i="29"/>
  <c r="W88" i="29" s="1"/>
  <c r="C79" i="29"/>
  <c r="AY56" i="29"/>
  <c r="AY79" i="29" s="1"/>
  <c r="AU56" i="29"/>
  <c r="AU79" i="29" s="1"/>
  <c r="AS56" i="29"/>
  <c r="AS79" i="29" s="1"/>
  <c r="AQ56" i="29"/>
  <c r="AQ79" i="29" s="1"/>
  <c r="AE56" i="29"/>
  <c r="AE79" i="29" s="1"/>
  <c r="AA56" i="29"/>
  <c r="AA79" i="29" s="1"/>
  <c r="Y56" i="29"/>
  <c r="Y79" i="29" s="1"/>
  <c r="W56" i="29"/>
  <c r="W79" i="29" s="1"/>
  <c r="AZ56" i="29"/>
  <c r="AZ79" i="29" s="1"/>
  <c r="AV56" i="29"/>
  <c r="AV79" i="29" s="1"/>
  <c r="AT56" i="29"/>
  <c r="AT79" i="29" s="1"/>
  <c r="AR56" i="29"/>
  <c r="AR79" i="29" s="1"/>
  <c r="AF56" i="29"/>
  <c r="AF79" i="29" s="1"/>
  <c r="AB56" i="29"/>
  <c r="AB79" i="29" s="1"/>
  <c r="Z56" i="29"/>
  <c r="Z79" i="29" s="1"/>
  <c r="X56" i="29"/>
  <c r="X79" i="29" s="1"/>
  <c r="C83" i="29"/>
  <c r="AY60" i="29"/>
  <c r="AY83" i="29" s="1"/>
  <c r="AU60" i="29"/>
  <c r="AU83" i="29" s="1"/>
  <c r="AS60" i="29"/>
  <c r="AS83" i="29" s="1"/>
  <c r="AQ60" i="29"/>
  <c r="AQ83" i="29" s="1"/>
  <c r="AE60" i="29"/>
  <c r="AE83" i="29" s="1"/>
  <c r="AA60" i="29"/>
  <c r="AA83" i="29" s="1"/>
  <c r="Y60" i="29"/>
  <c r="Y83" i="29" s="1"/>
  <c r="W60" i="29"/>
  <c r="W83" i="29" s="1"/>
  <c r="AZ60" i="29"/>
  <c r="AZ83" i="29" s="1"/>
  <c r="AV60" i="29"/>
  <c r="AV83" i="29" s="1"/>
  <c r="AT60" i="29"/>
  <c r="AT83" i="29" s="1"/>
  <c r="AR60" i="29"/>
  <c r="AR83" i="29" s="1"/>
  <c r="AF60" i="29"/>
  <c r="AF83" i="29" s="1"/>
  <c r="AB60" i="29"/>
  <c r="AB83" i="29" s="1"/>
  <c r="Z60" i="29"/>
  <c r="Z83" i="29" s="1"/>
  <c r="X60" i="29"/>
  <c r="X83" i="29" s="1"/>
  <c r="C78" i="28"/>
  <c r="AZ55" i="28"/>
  <c r="AZ78" i="28" s="1"/>
  <c r="AV55" i="28"/>
  <c r="AV78" i="28" s="1"/>
  <c r="AT55" i="28"/>
  <c r="AT78" i="28" s="1"/>
  <c r="AR55" i="28"/>
  <c r="AR78" i="28" s="1"/>
  <c r="AF55" i="28"/>
  <c r="AF78" i="28" s="1"/>
  <c r="AB55" i="28"/>
  <c r="AB78" i="28" s="1"/>
  <c r="Z55" i="28"/>
  <c r="Z78" i="28" s="1"/>
  <c r="X55" i="28"/>
  <c r="X78" i="28" s="1"/>
  <c r="AY55" i="28"/>
  <c r="AY78" i="28" s="1"/>
  <c r="AU55" i="28"/>
  <c r="AU78" i="28" s="1"/>
  <c r="AS55" i="28"/>
  <c r="AS78" i="28" s="1"/>
  <c r="AQ55" i="28"/>
  <c r="AQ78" i="28" s="1"/>
  <c r="AE55" i="28"/>
  <c r="AE78" i="28" s="1"/>
  <c r="AA55" i="28"/>
  <c r="AA78" i="28" s="1"/>
  <c r="Y55" i="28"/>
  <c r="Y78" i="28" s="1"/>
  <c r="W55" i="28"/>
  <c r="W78" i="28" s="1"/>
  <c r="C82" i="28"/>
  <c r="AZ59" i="28"/>
  <c r="AZ82" i="28" s="1"/>
  <c r="AV59" i="28"/>
  <c r="AV82" i="28" s="1"/>
  <c r="AT59" i="28"/>
  <c r="AT82" i="28" s="1"/>
  <c r="AR59" i="28"/>
  <c r="AR82" i="28" s="1"/>
  <c r="AF59" i="28"/>
  <c r="AF82" i="28" s="1"/>
  <c r="AB59" i="28"/>
  <c r="AB82" i="28" s="1"/>
  <c r="Z59" i="28"/>
  <c r="Z82" i="28" s="1"/>
  <c r="X59" i="28"/>
  <c r="X82" i="28" s="1"/>
  <c r="AY59" i="28"/>
  <c r="AY82" i="28" s="1"/>
  <c r="AU59" i="28"/>
  <c r="AU82" i="28" s="1"/>
  <c r="AS59" i="28"/>
  <c r="AS82" i="28" s="1"/>
  <c r="AQ59" i="28"/>
  <c r="AQ82" i="28" s="1"/>
  <c r="AE59" i="28"/>
  <c r="AE82" i="28" s="1"/>
  <c r="AA59" i="28"/>
  <c r="AA82" i="28" s="1"/>
  <c r="Y59" i="28"/>
  <c r="Y82" i="28" s="1"/>
  <c r="W59" i="28"/>
  <c r="W82" i="28" s="1"/>
  <c r="C84" i="28"/>
  <c r="AZ61" i="28"/>
  <c r="AZ84" i="28" s="1"/>
  <c r="AV61" i="28"/>
  <c r="AV84" i="28" s="1"/>
  <c r="AT61" i="28"/>
  <c r="AT84" i="28" s="1"/>
  <c r="AR61" i="28"/>
  <c r="AR84" i="28" s="1"/>
  <c r="AF61" i="28"/>
  <c r="AF84" i="28" s="1"/>
  <c r="AB61" i="28"/>
  <c r="AB84" i="28" s="1"/>
  <c r="Z61" i="28"/>
  <c r="Z84" i="28" s="1"/>
  <c r="X61" i="28"/>
  <c r="X84" i="28" s="1"/>
  <c r="AU61" i="28"/>
  <c r="AU84" i="28" s="1"/>
  <c r="AQ61" i="28"/>
  <c r="AQ84" i="28" s="1"/>
  <c r="AE61" i="28"/>
  <c r="AE84" i="28" s="1"/>
  <c r="Y61" i="28"/>
  <c r="Y84" i="28" s="1"/>
  <c r="AY61" i="28"/>
  <c r="AY84" i="28" s="1"/>
  <c r="AS61" i="28"/>
  <c r="AS84" i="28" s="1"/>
  <c r="AA61" i="28"/>
  <c r="AA84" i="28" s="1"/>
  <c r="W61" i="28"/>
  <c r="W84" i="28" s="1"/>
  <c r="C86" i="28"/>
  <c r="AZ63" i="28"/>
  <c r="AZ86" i="28" s="1"/>
  <c r="AV63" i="28"/>
  <c r="AV86" i="28" s="1"/>
  <c r="AT63" i="28"/>
  <c r="AT86" i="28" s="1"/>
  <c r="AR63" i="28"/>
  <c r="AR86" i="28" s="1"/>
  <c r="AF63" i="28"/>
  <c r="AF86" i="28" s="1"/>
  <c r="AB63" i="28"/>
  <c r="AB86" i="28" s="1"/>
  <c r="Z63" i="28"/>
  <c r="Z86" i="28" s="1"/>
  <c r="X63" i="28"/>
  <c r="X86" i="28" s="1"/>
  <c r="AU63" i="28"/>
  <c r="AU86" i="28" s="1"/>
  <c r="AQ63" i="28"/>
  <c r="AQ86" i="28" s="1"/>
  <c r="AE63" i="28"/>
  <c r="AE86" i="28" s="1"/>
  <c r="Y63" i="28"/>
  <c r="Y86" i="28" s="1"/>
  <c r="AY63" i="28"/>
  <c r="AY86" i="28" s="1"/>
  <c r="AS63" i="28"/>
  <c r="AS86" i="28" s="1"/>
  <c r="AA63" i="28"/>
  <c r="AA86" i="28" s="1"/>
  <c r="W63" i="28"/>
  <c r="W86" i="28" s="1"/>
  <c r="C77" i="28"/>
  <c r="AY54" i="28"/>
  <c r="AY77" i="28" s="1"/>
  <c r="AU54" i="28"/>
  <c r="AU77" i="28" s="1"/>
  <c r="AS54" i="28"/>
  <c r="AS77" i="28" s="1"/>
  <c r="AQ54" i="28"/>
  <c r="AQ77" i="28" s="1"/>
  <c r="AE54" i="28"/>
  <c r="AE77" i="28" s="1"/>
  <c r="AA54" i="28"/>
  <c r="AA77" i="28" s="1"/>
  <c r="Y54" i="28"/>
  <c r="Y77" i="28" s="1"/>
  <c r="W54" i="28"/>
  <c r="W77" i="28" s="1"/>
  <c r="AZ54" i="28"/>
  <c r="AZ77" i="28" s="1"/>
  <c r="AV54" i="28"/>
  <c r="AV77" i="28" s="1"/>
  <c r="AT54" i="28"/>
  <c r="AT77" i="28" s="1"/>
  <c r="AR54" i="28"/>
  <c r="AR77" i="28" s="1"/>
  <c r="AF54" i="28"/>
  <c r="AF77" i="28" s="1"/>
  <c r="AB54" i="28"/>
  <c r="AB77" i="28" s="1"/>
  <c r="Z54" i="28"/>
  <c r="Z77" i="28" s="1"/>
  <c r="X54" i="28"/>
  <c r="X77" i="28" s="1"/>
  <c r="C81" i="28"/>
  <c r="AY58" i="28"/>
  <c r="AY81" i="28" s="1"/>
  <c r="AU58" i="28"/>
  <c r="AU81" i="28" s="1"/>
  <c r="AS58" i="28"/>
  <c r="AS81" i="28" s="1"/>
  <c r="AQ58" i="28"/>
  <c r="AQ81" i="28" s="1"/>
  <c r="AE58" i="28"/>
  <c r="AE81" i="28" s="1"/>
  <c r="AA58" i="28"/>
  <c r="AA81" i="28" s="1"/>
  <c r="Y58" i="28"/>
  <c r="Y81" i="28" s="1"/>
  <c r="W58" i="28"/>
  <c r="W81" i="28" s="1"/>
  <c r="AZ58" i="28"/>
  <c r="AZ81" i="28" s="1"/>
  <c r="AV58" i="28"/>
  <c r="AV81" i="28" s="1"/>
  <c r="AT58" i="28"/>
  <c r="AT81" i="28" s="1"/>
  <c r="AR58" i="28"/>
  <c r="AR81" i="28" s="1"/>
  <c r="AF58" i="28"/>
  <c r="AF81" i="28" s="1"/>
  <c r="AB58" i="28"/>
  <c r="AB81" i="28" s="1"/>
  <c r="Z58" i="28"/>
  <c r="Z81" i="28" s="1"/>
  <c r="X58" i="28"/>
  <c r="X81" i="28" s="1"/>
  <c r="C88" i="28"/>
  <c r="AZ65" i="28"/>
  <c r="AZ88" i="28" s="1"/>
  <c r="AV65" i="28"/>
  <c r="AV88" i="28" s="1"/>
  <c r="AT65" i="28"/>
  <c r="AT88" i="28" s="1"/>
  <c r="AR65" i="28"/>
  <c r="AR88" i="28" s="1"/>
  <c r="AF65" i="28"/>
  <c r="AF88" i="28" s="1"/>
  <c r="AB65" i="28"/>
  <c r="AB88" i="28" s="1"/>
  <c r="Z65" i="28"/>
  <c r="Z88" i="28" s="1"/>
  <c r="X65" i="28"/>
  <c r="X88" i="28" s="1"/>
  <c r="AY65" i="28"/>
  <c r="AY88" i="28" s="1"/>
  <c r="AU65" i="28"/>
  <c r="AU88" i="28" s="1"/>
  <c r="AS65" i="28"/>
  <c r="AS88" i="28" s="1"/>
  <c r="AQ65" i="28"/>
  <c r="AQ88" i="28" s="1"/>
  <c r="AE65" i="28"/>
  <c r="AE88" i="28" s="1"/>
  <c r="AA65" i="28"/>
  <c r="AA88" i="28" s="1"/>
  <c r="Y65" i="28"/>
  <c r="Y88" i="28" s="1"/>
  <c r="W65" i="28"/>
  <c r="W88" i="28" s="1"/>
  <c r="C85" i="28"/>
  <c r="AY62" i="28"/>
  <c r="AY85" i="28" s="1"/>
  <c r="AU62" i="28"/>
  <c r="AU85" i="28" s="1"/>
  <c r="AS62" i="28"/>
  <c r="AS85" i="28" s="1"/>
  <c r="AQ62" i="28"/>
  <c r="AQ85" i="28" s="1"/>
  <c r="AE62" i="28"/>
  <c r="AE85" i="28" s="1"/>
  <c r="AA62" i="28"/>
  <c r="AA85" i="28" s="1"/>
  <c r="Y62" i="28"/>
  <c r="Y85" i="28" s="1"/>
  <c r="W62" i="28"/>
  <c r="W85" i="28" s="1"/>
  <c r="AV62" i="28"/>
  <c r="AV85" i="28" s="1"/>
  <c r="AR62" i="28"/>
  <c r="AR85" i="28" s="1"/>
  <c r="AB62" i="28"/>
  <c r="AB85" i="28" s="1"/>
  <c r="X62" i="28"/>
  <c r="X85" i="28" s="1"/>
  <c r="AZ62" i="28"/>
  <c r="AZ85" i="28" s="1"/>
  <c r="AT62" i="28"/>
  <c r="AT85" i="28" s="1"/>
  <c r="AF62" i="28"/>
  <c r="AF85" i="28" s="1"/>
  <c r="Z62" i="28"/>
  <c r="Z85" i="28" s="1"/>
  <c r="C80" i="28"/>
  <c r="AZ57" i="28"/>
  <c r="AZ80" i="28" s="1"/>
  <c r="AV57" i="28"/>
  <c r="AV80" i="28" s="1"/>
  <c r="AT57" i="28"/>
  <c r="AT80" i="28" s="1"/>
  <c r="AR57" i="28"/>
  <c r="AR80" i="28" s="1"/>
  <c r="AF57" i="28"/>
  <c r="AF80" i="28" s="1"/>
  <c r="AB57" i="28"/>
  <c r="AB80" i="28" s="1"/>
  <c r="Z57" i="28"/>
  <c r="Z80" i="28" s="1"/>
  <c r="X57" i="28"/>
  <c r="X80" i="28" s="1"/>
  <c r="AY57" i="28"/>
  <c r="AY80" i="28" s="1"/>
  <c r="AU57" i="28"/>
  <c r="AU80" i="28" s="1"/>
  <c r="AS57" i="28"/>
  <c r="AS80" i="28" s="1"/>
  <c r="AQ57" i="28"/>
  <c r="AQ80" i="28" s="1"/>
  <c r="AE57" i="28"/>
  <c r="AE80" i="28" s="1"/>
  <c r="AA57" i="28"/>
  <c r="AA80" i="28" s="1"/>
  <c r="Y57" i="28"/>
  <c r="Y80" i="28" s="1"/>
  <c r="W57" i="28"/>
  <c r="W80" i="28" s="1"/>
  <c r="C79" i="28"/>
  <c r="AY56" i="28"/>
  <c r="AY79" i="28" s="1"/>
  <c r="AU56" i="28"/>
  <c r="AU79" i="28" s="1"/>
  <c r="AS56" i="28"/>
  <c r="AS79" i="28" s="1"/>
  <c r="AQ56" i="28"/>
  <c r="AQ79" i="28" s="1"/>
  <c r="AE56" i="28"/>
  <c r="AE79" i="28" s="1"/>
  <c r="AA56" i="28"/>
  <c r="AA79" i="28" s="1"/>
  <c r="Y56" i="28"/>
  <c r="Y79" i="28" s="1"/>
  <c r="W56" i="28"/>
  <c r="W79" i="28" s="1"/>
  <c r="AZ56" i="28"/>
  <c r="AZ79" i="28" s="1"/>
  <c r="AV56" i="28"/>
  <c r="AV79" i="28" s="1"/>
  <c r="AT56" i="28"/>
  <c r="AT79" i="28" s="1"/>
  <c r="AR56" i="28"/>
  <c r="AR79" i="28" s="1"/>
  <c r="AF56" i="28"/>
  <c r="AF79" i="28" s="1"/>
  <c r="AB56" i="28"/>
  <c r="AB79" i="28" s="1"/>
  <c r="Z56" i="28"/>
  <c r="Z79" i="28" s="1"/>
  <c r="X56" i="28"/>
  <c r="X79" i="28" s="1"/>
  <c r="C83" i="28"/>
  <c r="AY60" i="28"/>
  <c r="AY83" i="28" s="1"/>
  <c r="AZ60" i="28"/>
  <c r="AZ83" i="28" s="1"/>
  <c r="AU60" i="28"/>
  <c r="AU83" i="28" s="1"/>
  <c r="AS60" i="28"/>
  <c r="AS83" i="28" s="1"/>
  <c r="AQ60" i="28"/>
  <c r="AQ83" i="28" s="1"/>
  <c r="AE60" i="28"/>
  <c r="AE83" i="28" s="1"/>
  <c r="AA60" i="28"/>
  <c r="AA83" i="28" s="1"/>
  <c r="Y60" i="28"/>
  <c r="Y83" i="28" s="1"/>
  <c r="W60" i="28"/>
  <c r="W83" i="28" s="1"/>
  <c r="AV60" i="28"/>
  <c r="AV83" i="28" s="1"/>
  <c r="AT60" i="28"/>
  <c r="AT83" i="28" s="1"/>
  <c r="AR60" i="28"/>
  <c r="AR83" i="28" s="1"/>
  <c r="AF60" i="28"/>
  <c r="AF83" i="28" s="1"/>
  <c r="AB60" i="28"/>
  <c r="AB83" i="28" s="1"/>
  <c r="Z60" i="28"/>
  <c r="Z83" i="28" s="1"/>
  <c r="X60" i="28"/>
  <c r="X83" i="28" s="1"/>
  <c r="C87" i="28"/>
  <c r="AY64" i="28"/>
  <c r="AY87" i="28" s="1"/>
  <c r="AU64" i="28"/>
  <c r="AU87" i="28" s="1"/>
  <c r="AS64" i="28"/>
  <c r="AS87" i="28" s="1"/>
  <c r="AQ64" i="28"/>
  <c r="AQ87" i="28" s="1"/>
  <c r="AE64" i="28"/>
  <c r="AE87" i="28" s="1"/>
  <c r="AA64" i="28"/>
  <c r="AA87" i="28" s="1"/>
  <c r="Y64" i="28"/>
  <c r="Y87" i="28" s="1"/>
  <c r="W64" i="28"/>
  <c r="W87" i="28" s="1"/>
  <c r="AZ64" i="28"/>
  <c r="AZ87" i="28" s="1"/>
  <c r="AV64" i="28"/>
  <c r="AV87" i="28" s="1"/>
  <c r="AT64" i="28"/>
  <c r="AT87" i="28" s="1"/>
  <c r="AR64" i="28"/>
  <c r="AR87" i="28" s="1"/>
  <c r="AF64" i="28"/>
  <c r="AF87" i="28" s="1"/>
  <c r="AB64" i="28"/>
  <c r="AB87" i="28" s="1"/>
  <c r="Z64" i="28"/>
  <c r="Z87" i="28" s="1"/>
  <c r="X64" i="28"/>
  <c r="X87" i="28" s="1"/>
  <c r="C77" i="27"/>
  <c r="AZ54" i="27"/>
  <c r="AZ77" i="27" s="1"/>
  <c r="AB54" i="27"/>
  <c r="AB77" i="27" s="1"/>
  <c r="AY54" i="27"/>
  <c r="AY77" i="27" s="1"/>
  <c r="AU54" i="27"/>
  <c r="AU77" i="27" s="1"/>
  <c r="AS54" i="27"/>
  <c r="AS77" i="27" s="1"/>
  <c r="AQ54" i="27"/>
  <c r="AQ77" i="27" s="1"/>
  <c r="AE54" i="27"/>
  <c r="AE77" i="27" s="1"/>
  <c r="AA54" i="27"/>
  <c r="AA77" i="27" s="1"/>
  <c r="Y54" i="27"/>
  <c r="Y77" i="27" s="1"/>
  <c r="W54" i="27"/>
  <c r="W77" i="27" s="1"/>
  <c r="AV54" i="27"/>
  <c r="AV77" i="27" s="1"/>
  <c r="AT54" i="27"/>
  <c r="AT77" i="27" s="1"/>
  <c r="AR54" i="27"/>
  <c r="AR77" i="27" s="1"/>
  <c r="AF54" i="27"/>
  <c r="AF77" i="27" s="1"/>
  <c r="Z54" i="27"/>
  <c r="Z77" i="27" s="1"/>
  <c r="X54" i="27"/>
  <c r="X77" i="27" s="1"/>
  <c r="C80" i="27"/>
  <c r="AZ57" i="27"/>
  <c r="AZ80" i="27" s="1"/>
  <c r="AV57" i="27"/>
  <c r="AV80" i="27" s="1"/>
  <c r="AT57" i="27"/>
  <c r="AT80" i="27" s="1"/>
  <c r="AR57" i="27"/>
  <c r="AR80" i="27" s="1"/>
  <c r="AF57" i="27"/>
  <c r="AF80" i="27" s="1"/>
  <c r="AB57" i="27"/>
  <c r="AB80" i="27" s="1"/>
  <c r="Z57" i="27"/>
  <c r="Z80" i="27" s="1"/>
  <c r="X57" i="27"/>
  <c r="X80" i="27" s="1"/>
  <c r="AY57" i="27"/>
  <c r="AY80" i="27" s="1"/>
  <c r="AU57" i="27"/>
  <c r="AU80" i="27" s="1"/>
  <c r="AS57" i="27"/>
  <c r="AS80" i="27" s="1"/>
  <c r="AQ57" i="27"/>
  <c r="AQ80" i="27" s="1"/>
  <c r="AE57" i="27"/>
  <c r="AE80" i="27" s="1"/>
  <c r="AA57" i="27"/>
  <c r="AA80" i="27" s="1"/>
  <c r="Y57" i="27"/>
  <c r="Y80" i="27" s="1"/>
  <c r="W57" i="27"/>
  <c r="W80" i="27" s="1"/>
  <c r="C78" i="27"/>
  <c r="AY55" i="27"/>
  <c r="AY78" i="27" s="1"/>
  <c r="AU55" i="27"/>
  <c r="AU78" i="27" s="1"/>
  <c r="AS55" i="27"/>
  <c r="AS78" i="27" s="1"/>
  <c r="AQ55" i="27"/>
  <c r="AQ78" i="27" s="1"/>
  <c r="AE55" i="27"/>
  <c r="AE78" i="27" s="1"/>
  <c r="AA55" i="27"/>
  <c r="AA78" i="27" s="1"/>
  <c r="Y55" i="27"/>
  <c r="Y78" i="27" s="1"/>
  <c r="W55" i="27"/>
  <c r="W78" i="27" s="1"/>
  <c r="AZ55" i="27"/>
  <c r="AZ78" i="27" s="1"/>
  <c r="AV55" i="27"/>
  <c r="AV78" i="27" s="1"/>
  <c r="AT55" i="27"/>
  <c r="AT78" i="27" s="1"/>
  <c r="AR55" i="27"/>
  <c r="AR78" i="27" s="1"/>
  <c r="AF55" i="27"/>
  <c r="AF78" i="27" s="1"/>
  <c r="AB55" i="27"/>
  <c r="AB78" i="27" s="1"/>
  <c r="Z55" i="27"/>
  <c r="Z78" i="27" s="1"/>
  <c r="X55" i="27"/>
  <c r="X78" i="27" s="1"/>
  <c r="C82" i="27"/>
  <c r="AY59" i="27"/>
  <c r="AY82" i="27" s="1"/>
  <c r="AU59" i="27"/>
  <c r="AU82" i="27" s="1"/>
  <c r="AS59" i="27"/>
  <c r="AS82" i="27" s="1"/>
  <c r="AQ59" i="27"/>
  <c r="AQ82" i="27" s="1"/>
  <c r="AE59" i="27"/>
  <c r="AE82" i="27" s="1"/>
  <c r="AA59" i="27"/>
  <c r="AA82" i="27" s="1"/>
  <c r="Y59" i="27"/>
  <c r="Y82" i="27" s="1"/>
  <c r="W59" i="27"/>
  <c r="W82" i="27" s="1"/>
  <c r="AZ59" i="27"/>
  <c r="AZ82" i="27" s="1"/>
  <c r="AV59" i="27"/>
  <c r="AV82" i="27" s="1"/>
  <c r="AT59" i="27"/>
  <c r="AT82" i="27" s="1"/>
  <c r="AR59" i="27"/>
  <c r="AR82" i="27" s="1"/>
  <c r="AF59" i="27"/>
  <c r="AF82" i="27" s="1"/>
  <c r="AB59" i="27"/>
  <c r="AB82" i="27" s="1"/>
  <c r="Z59" i="27"/>
  <c r="Z82" i="27" s="1"/>
  <c r="X59" i="27"/>
  <c r="X82" i="27" s="1"/>
  <c r="C84" i="27"/>
  <c r="AZ61" i="27"/>
  <c r="AZ84" i="27" s="1"/>
  <c r="AV61" i="27"/>
  <c r="AV84" i="27" s="1"/>
  <c r="AT61" i="27"/>
  <c r="AT84" i="27" s="1"/>
  <c r="AR61" i="27"/>
  <c r="AR84" i="27" s="1"/>
  <c r="AF61" i="27"/>
  <c r="AF84" i="27" s="1"/>
  <c r="AB61" i="27"/>
  <c r="AB84" i="27" s="1"/>
  <c r="Z61" i="27"/>
  <c r="Z84" i="27" s="1"/>
  <c r="X61" i="27"/>
  <c r="X84" i="27" s="1"/>
  <c r="AY61" i="27"/>
  <c r="AY84" i="27" s="1"/>
  <c r="AU61" i="27"/>
  <c r="AU84" i="27" s="1"/>
  <c r="AS61" i="27"/>
  <c r="AS84" i="27" s="1"/>
  <c r="AQ61" i="27"/>
  <c r="AQ84" i="27" s="1"/>
  <c r="AE61" i="27"/>
  <c r="AE84" i="27" s="1"/>
  <c r="AA61" i="27"/>
  <c r="AA84" i="27" s="1"/>
  <c r="Y61" i="27"/>
  <c r="Y84" i="27" s="1"/>
  <c r="W61" i="27"/>
  <c r="W84" i="27" s="1"/>
  <c r="C88" i="27"/>
  <c r="AZ65" i="27"/>
  <c r="AZ88" i="27" s="1"/>
  <c r="AV65" i="27"/>
  <c r="AV88" i="27" s="1"/>
  <c r="AT65" i="27"/>
  <c r="AT88" i="27" s="1"/>
  <c r="AR65" i="27"/>
  <c r="AR88" i="27" s="1"/>
  <c r="AF65" i="27"/>
  <c r="AF88" i="27" s="1"/>
  <c r="AB65" i="27"/>
  <c r="AB88" i="27" s="1"/>
  <c r="Z65" i="27"/>
  <c r="Z88" i="27" s="1"/>
  <c r="X65" i="27"/>
  <c r="X88" i="27" s="1"/>
  <c r="AY65" i="27"/>
  <c r="AY88" i="27" s="1"/>
  <c r="AU65" i="27"/>
  <c r="AU88" i="27" s="1"/>
  <c r="AS65" i="27"/>
  <c r="AS88" i="27" s="1"/>
  <c r="AQ65" i="27"/>
  <c r="AQ88" i="27" s="1"/>
  <c r="AE65" i="27"/>
  <c r="AE88" i="27" s="1"/>
  <c r="AA65" i="27"/>
  <c r="AA88" i="27" s="1"/>
  <c r="Y65" i="27"/>
  <c r="Y88" i="27" s="1"/>
  <c r="W65" i="27"/>
  <c r="W88" i="27" s="1"/>
  <c r="C85" i="27"/>
  <c r="AY62" i="27"/>
  <c r="AY85" i="27" s="1"/>
  <c r="AU62" i="27"/>
  <c r="AU85" i="27" s="1"/>
  <c r="AS62" i="27"/>
  <c r="AS85" i="27" s="1"/>
  <c r="AQ62" i="27"/>
  <c r="AQ85" i="27" s="1"/>
  <c r="AE62" i="27"/>
  <c r="AE85" i="27" s="1"/>
  <c r="AA62" i="27"/>
  <c r="AA85" i="27" s="1"/>
  <c r="Y62" i="27"/>
  <c r="Y85" i="27" s="1"/>
  <c r="W62" i="27"/>
  <c r="W85" i="27" s="1"/>
  <c r="AZ62" i="27"/>
  <c r="AZ85" i="27" s="1"/>
  <c r="AV62" i="27"/>
  <c r="AV85" i="27" s="1"/>
  <c r="AT62" i="27"/>
  <c r="AT85" i="27" s="1"/>
  <c r="AR62" i="27"/>
  <c r="AR85" i="27" s="1"/>
  <c r="AF62" i="27"/>
  <c r="AF85" i="27" s="1"/>
  <c r="AB62" i="27"/>
  <c r="AB85" i="27" s="1"/>
  <c r="Z62" i="27"/>
  <c r="Z85" i="27" s="1"/>
  <c r="X62" i="27"/>
  <c r="X85" i="27" s="1"/>
  <c r="C79" i="27"/>
  <c r="AZ56" i="27"/>
  <c r="AZ79" i="27" s="1"/>
  <c r="AV56" i="27"/>
  <c r="AV79" i="27" s="1"/>
  <c r="AT56" i="27"/>
  <c r="AT79" i="27" s="1"/>
  <c r="AR56" i="27"/>
  <c r="AR79" i="27" s="1"/>
  <c r="AF56" i="27"/>
  <c r="AF79" i="27" s="1"/>
  <c r="AB56" i="27"/>
  <c r="AB79" i="27" s="1"/>
  <c r="Z56" i="27"/>
  <c r="Z79" i="27" s="1"/>
  <c r="X56" i="27"/>
  <c r="X79" i="27" s="1"/>
  <c r="AY56" i="27"/>
  <c r="AY79" i="27" s="1"/>
  <c r="AU56" i="27"/>
  <c r="AU79" i="27" s="1"/>
  <c r="AS56" i="27"/>
  <c r="AS79" i="27" s="1"/>
  <c r="AQ56" i="27"/>
  <c r="AQ79" i="27" s="1"/>
  <c r="AE56" i="27"/>
  <c r="AE79" i="27" s="1"/>
  <c r="AA56" i="27"/>
  <c r="AA79" i="27" s="1"/>
  <c r="Y56" i="27"/>
  <c r="Y79" i="27" s="1"/>
  <c r="W56" i="27"/>
  <c r="W79" i="27" s="1"/>
  <c r="C81" i="27"/>
  <c r="AY58" i="27"/>
  <c r="AY81" i="27" s="1"/>
  <c r="AU58" i="27"/>
  <c r="AU81" i="27" s="1"/>
  <c r="AS58" i="27"/>
  <c r="AS81" i="27" s="1"/>
  <c r="AQ58" i="27"/>
  <c r="AQ81" i="27" s="1"/>
  <c r="AE58" i="27"/>
  <c r="AE81" i="27" s="1"/>
  <c r="AA58" i="27"/>
  <c r="AA81" i="27" s="1"/>
  <c r="Y58" i="27"/>
  <c r="Y81" i="27" s="1"/>
  <c r="W58" i="27"/>
  <c r="W81" i="27" s="1"/>
  <c r="AZ58" i="27"/>
  <c r="AZ81" i="27" s="1"/>
  <c r="AV58" i="27"/>
  <c r="AV81" i="27" s="1"/>
  <c r="AT58" i="27"/>
  <c r="AT81" i="27" s="1"/>
  <c r="AR58" i="27"/>
  <c r="AR81" i="27" s="1"/>
  <c r="AF58" i="27"/>
  <c r="AF81" i="27" s="1"/>
  <c r="AB58" i="27"/>
  <c r="AB81" i="27" s="1"/>
  <c r="Z58" i="27"/>
  <c r="Z81" i="27" s="1"/>
  <c r="X58" i="27"/>
  <c r="X81" i="27" s="1"/>
  <c r="C83" i="27"/>
  <c r="AZ60" i="27"/>
  <c r="AZ83" i="27" s="1"/>
  <c r="AV60" i="27"/>
  <c r="AV83" i="27" s="1"/>
  <c r="AT60" i="27"/>
  <c r="AT83" i="27" s="1"/>
  <c r="AR60" i="27"/>
  <c r="AR83" i="27" s="1"/>
  <c r="AF60" i="27"/>
  <c r="AF83" i="27" s="1"/>
  <c r="AB60" i="27"/>
  <c r="AB83" i="27" s="1"/>
  <c r="AY60" i="27"/>
  <c r="AY83" i="27" s="1"/>
  <c r="AU60" i="27"/>
  <c r="AU83" i="27" s="1"/>
  <c r="AS60" i="27"/>
  <c r="AS83" i="27" s="1"/>
  <c r="AQ60" i="27"/>
  <c r="AQ83" i="27" s="1"/>
  <c r="AE60" i="27"/>
  <c r="AE83" i="27" s="1"/>
  <c r="AA60" i="27"/>
  <c r="AA83" i="27" s="1"/>
  <c r="Y60" i="27"/>
  <c r="Y83" i="27" s="1"/>
  <c r="W60" i="27"/>
  <c r="W83" i="27" s="1"/>
  <c r="Z60" i="27"/>
  <c r="Z83" i="27" s="1"/>
  <c r="X60" i="27"/>
  <c r="X83" i="27" s="1"/>
  <c r="C86" i="27"/>
  <c r="AZ63" i="27"/>
  <c r="AZ86" i="27" s="1"/>
  <c r="AV63" i="27"/>
  <c r="AV86" i="27" s="1"/>
  <c r="AT63" i="27"/>
  <c r="AT86" i="27" s="1"/>
  <c r="AR63" i="27"/>
  <c r="AR86" i="27" s="1"/>
  <c r="AF63" i="27"/>
  <c r="AF86" i="27" s="1"/>
  <c r="AB63" i="27"/>
  <c r="AB86" i="27" s="1"/>
  <c r="Z63" i="27"/>
  <c r="Z86" i="27" s="1"/>
  <c r="X63" i="27"/>
  <c r="X86" i="27" s="1"/>
  <c r="AY63" i="27"/>
  <c r="AY86" i="27" s="1"/>
  <c r="AU63" i="27"/>
  <c r="AU86" i="27" s="1"/>
  <c r="AS63" i="27"/>
  <c r="AS86" i="27" s="1"/>
  <c r="AQ63" i="27"/>
  <c r="AQ86" i="27" s="1"/>
  <c r="AE63" i="27"/>
  <c r="AE86" i="27" s="1"/>
  <c r="AA63" i="27"/>
  <c r="AA86" i="27" s="1"/>
  <c r="Y63" i="27"/>
  <c r="Y86" i="27" s="1"/>
  <c r="W63" i="27"/>
  <c r="W86" i="27" s="1"/>
  <c r="C87" i="27"/>
  <c r="AY64" i="27"/>
  <c r="AY87" i="27" s="1"/>
  <c r="AU64" i="27"/>
  <c r="AU87" i="27" s="1"/>
  <c r="AS64" i="27"/>
  <c r="AS87" i="27" s="1"/>
  <c r="AQ64" i="27"/>
  <c r="AQ87" i="27" s="1"/>
  <c r="AE64" i="27"/>
  <c r="AE87" i="27" s="1"/>
  <c r="AA64" i="27"/>
  <c r="AA87" i="27" s="1"/>
  <c r="Y64" i="27"/>
  <c r="Y87" i="27" s="1"/>
  <c r="W64" i="27"/>
  <c r="W87" i="27" s="1"/>
  <c r="AZ64" i="27"/>
  <c r="AZ87" i="27" s="1"/>
  <c r="AV64" i="27"/>
  <c r="AV87" i="27" s="1"/>
  <c r="AT64" i="27"/>
  <c r="AT87" i="27" s="1"/>
  <c r="AR64" i="27"/>
  <c r="AR87" i="27" s="1"/>
  <c r="AF64" i="27"/>
  <c r="AF87" i="27" s="1"/>
  <c r="AB64" i="27"/>
  <c r="AB87" i="27" s="1"/>
  <c r="Z64" i="27"/>
  <c r="Z87" i="27" s="1"/>
  <c r="X64" i="27"/>
  <c r="X87" i="27" s="1"/>
  <c r="BK70" i="26"/>
  <c r="BQ70" i="26" s="1"/>
  <c r="BK66" i="26"/>
  <c r="BQ66" i="26" s="1"/>
  <c r="BR69" i="26"/>
  <c r="BX69" i="26" s="1"/>
  <c r="BR67" i="26"/>
  <c r="BX67" i="26" s="1"/>
  <c r="BK69" i="26"/>
  <c r="BQ69" i="26" s="1"/>
  <c r="BR72" i="26"/>
  <c r="BX72" i="26" s="1"/>
  <c r="BK67" i="26"/>
  <c r="BQ67" i="26" s="1"/>
  <c r="BQ72" i="26"/>
  <c r="BX73" i="26"/>
  <c r="BQ71" i="26"/>
  <c r="BX70" i="26"/>
  <c r="BQ68" i="26"/>
  <c r="M85" i="26"/>
  <c r="C62" i="26"/>
  <c r="BJ96" i="26"/>
  <c r="BJ73" i="26" s="1"/>
  <c r="BJ95" i="26"/>
  <c r="BJ72" i="26" s="1"/>
  <c r="BJ94" i="26"/>
  <c r="BJ71" i="26" s="1"/>
  <c r="BJ93" i="26"/>
  <c r="BJ70" i="26" s="1"/>
  <c r="BJ92" i="26"/>
  <c r="BJ69" i="26" s="1"/>
  <c r="BJ91" i="26"/>
  <c r="BJ68" i="26" s="1"/>
  <c r="BJ90" i="26"/>
  <c r="BJ67" i="26" s="1"/>
  <c r="BJ89" i="26"/>
  <c r="BJ66" i="26" s="1"/>
  <c r="M88" i="26"/>
  <c r="C65" i="26"/>
  <c r="M81" i="26"/>
  <c r="C58" i="26"/>
  <c r="M77" i="26"/>
  <c r="C54" i="26"/>
  <c r="M86" i="26"/>
  <c r="C63" i="26"/>
  <c r="M84" i="26"/>
  <c r="C61" i="26"/>
  <c r="M80" i="26"/>
  <c r="C57" i="26"/>
  <c r="BQ73" i="26"/>
  <c r="BX71" i="26"/>
  <c r="BX68" i="26"/>
  <c r="BX66" i="26"/>
  <c r="M87" i="26"/>
  <c r="C64" i="26"/>
  <c r="AP96" i="26"/>
  <c r="AP73" i="26" s="1"/>
  <c r="AP95" i="26"/>
  <c r="AP72" i="26" s="1"/>
  <c r="AP94" i="26"/>
  <c r="AP71" i="26" s="1"/>
  <c r="AP93" i="26"/>
  <c r="AP70" i="26" s="1"/>
  <c r="AP92" i="26"/>
  <c r="AP69" i="26" s="1"/>
  <c r="AP91" i="26"/>
  <c r="AP68" i="26" s="1"/>
  <c r="AP90" i="26"/>
  <c r="AP67" i="26" s="1"/>
  <c r="AP89" i="26"/>
  <c r="AP66" i="26" s="1"/>
  <c r="M83" i="26"/>
  <c r="C60" i="26"/>
  <c r="M79" i="26"/>
  <c r="C56" i="26"/>
  <c r="M82" i="26"/>
  <c r="C59" i="26"/>
  <c r="M78" i="26"/>
  <c r="C55" i="26"/>
  <c r="BQ73" i="25"/>
  <c r="BQ70" i="25"/>
  <c r="BQ71" i="25"/>
  <c r="BX68" i="25"/>
  <c r="AP96" i="25"/>
  <c r="AP73" i="25" s="1"/>
  <c r="AP95" i="25"/>
  <c r="AP72" i="25" s="1"/>
  <c r="AP94" i="25"/>
  <c r="AP71" i="25" s="1"/>
  <c r="AP93" i="25"/>
  <c r="AP70" i="25" s="1"/>
  <c r="AP92" i="25"/>
  <c r="AP69" i="25" s="1"/>
  <c r="AP91" i="25"/>
  <c r="AP68" i="25" s="1"/>
  <c r="M87" i="25"/>
  <c r="C64" i="25"/>
  <c r="BV89" i="25"/>
  <c r="BV66" i="25" s="1"/>
  <c r="BT89" i="25"/>
  <c r="BT66" i="25" s="1"/>
  <c r="BX66" i="25" s="1"/>
  <c r="BO89" i="25"/>
  <c r="BO66" i="25" s="1"/>
  <c r="BM89" i="25"/>
  <c r="BM66" i="25" s="1"/>
  <c r="BA89" i="25"/>
  <c r="BB89" i="25" s="1"/>
  <c r="AG89" i="25"/>
  <c r="AH89" i="25" s="1"/>
  <c r="AI89" i="25" s="1"/>
  <c r="AP89" i="25" s="1"/>
  <c r="AP66" i="25" s="1"/>
  <c r="BU89" i="25"/>
  <c r="BU66" i="25" s="1"/>
  <c r="BN89" i="25"/>
  <c r="BN66" i="25" s="1"/>
  <c r="M82" i="25"/>
  <c r="C59" i="25"/>
  <c r="M78" i="25"/>
  <c r="C55" i="25"/>
  <c r="BV90" i="25"/>
  <c r="BV67" i="25" s="1"/>
  <c r="BT90" i="25"/>
  <c r="BO90" i="25"/>
  <c r="BO67" i="25" s="1"/>
  <c r="BM90" i="25"/>
  <c r="BA90" i="25"/>
  <c r="BB90" i="25" s="1"/>
  <c r="AG90" i="25"/>
  <c r="AH90" i="25" s="1"/>
  <c r="AI90" i="25" s="1"/>
  <c r="AP90" i="25" s="1"/>
  <c r="AP67" i="25" s="1"/>
  <c r="BU90" i="25"/>
  <c r="BU67" i="25" s="1"/>
  <c r="BN90" i="25"/>
  <c r="BN67" i="25" s="1"/>
  <c r="M88" i="25"/>
  <c r="C65" i="25"/>
  <c r="M86" i="25"/>
  <c r="C63" i="25"/>
  <c r="M84" i="25"/>
  <c r="C61" i="25"/>
  <c r="M81" i="25"/>
  <c r="C58" i="25"/>
  <c r="BX71" i="25"/>
  <c r="BQ66" i="25"/>
  <c r="BJ96" i="25"/>
  <c r="BJ73" i="25" s="1"/>
  <c r="BJ95" i="25"/>
  <c r="BJ72" i="25" s="1"/>
  <c r="BJ94" i="25"/>
  <c r="BJ71" i="25" s="1"/>
  <c r="BJ93" i="25"/>
  <c r="BJ70" i="25" s="1"/>
  <c r="BJ92" i="25"/>
  <c r="BJ69" i="25" s="1"/>
  <c r="BJ91" i="25"/>
  <c r="BJ68" i="25" s="1"/>
  <c r="M85" i="25"/>
  <c r="C62" i="25"/>
  <c r="M80" i="25"/>
  <c r="C57" i="25"/>
  <c r="M83" i="25"/>
  <c r="C60" i="25"/>
  <c r="M79" i="25"/>
  <c r="C56" i="25"/>
  <c r="M77" i="25"/>
  <c r="C54" i="25"/>
  <c r="BX67" i="24"/>
  <c r="BJ96" i="24"/>
  <c r="BJ73" i="24" s="1"/>
  <c r="BJ95" i="24"/>
  <c r="BJ72" i="24" s="1"/>
  <c r="BJ94" i="24"/>
  <c r="BJ71" i="24" s="1"/>
  <c r="BJ93" i="24"/>
  <c r="BJ70" i="24" s="1"/>
  <c r="BJ92" i="24"/>
  <c r="BJ69" i="24" s="1"/>
  <c r="BJ91" i="24"/>
  <c r="BJ68" i="24" s="1"/>
  <c r="BJ90" i="24"/>
  <c r="BJ67" i="24" s="1"/>
  <c r="M88" i="24"/>
  <c r="C65" i="24"/>
  <c r="M85" i="24"/>
  <c r="C62" i="24"/>
  <c r="M86" i="24"/>
  <c r="C63" i="24"/>
  <c r="M84" i="24"/>
  <c r="C61" i="24"/>
  <c r="M80" i="24"/>
  <c r="C57" i="24"/>
  <c r="M79" i="24"/>
  <c r="C56" i="24"/>
  <c r="BX71" i="24"/>
  <c r="BQ73" i="24"/>
  <c r="BQ70" i="24"/>
  <c r="BQ71" i="24"/>
  <c r="BQ67" i="24"/>
  <c r="BX68" i="24"/>
  <c r="BX66" i="24"/>
  <c r="AP96" i="24"/>
  <c r="AP73" i="24" s="1"/>
  <c r="AP95" i="24"/>
  <c r="AP72" i="24" s="1"/>
  <c r="AP94" i="24"/>
  <c r="AP71" i="24" s="1"/>
  <c r="AP93" i="24"/>
  <c r="AP70" i="24" s="1"/>
  <c r="AP92" i="24"/>
  <c r="AP69" i="24" s="1"/>
  <c r="AP91" i="24"/>
  <c r="AP68" i="24" s="1"/>
  <c r="AP89" i="24"/>
  <c r="AP66" i="24" s="1"/>
  <c r="M87" i="24"/>
  <c r="C64" i="24"/>
  <c r="M83" i="24"/>
  <c r="C60" i="24"/>
  <c r="M82" i="24"/>
  <c r="C59" i="24"/>
  <c r="M78" i="24"/>
  <c r="C55" i="24"/>
  <c r="M81" i="24"/>
  <c r="C58" i="24"/>
  <c r="M77" i="24"/>
  <c r="C54" i="24"/>
  <c r="BK62" i="31" l="1"/>
  <c r="BQ62" i="31" s="1"/>
  <c r="BK54" i="31"/>
  <c r="BQ54" i="31" s="1"/>
  <c r="BK57" i="31"/>
  <c r="BQ57" i="31" s="1"/>
  <c r="BK56" i="31"/>
  <c r="BQ56" i="31" s="1"/>
  <c r="BK61" i="31"/>
  <c r="BQ61" i="31" s="1"/>
  <c r="BM67" i="25"/>
  <c r="BQ67" i="25" s="1"/>
  <c r="BR64" i="31"/>
  <c r="BX64" i="31" s="1"/>
  <c r="AP90" i="24"/>
  <c r="AP67" i="24" s="1"/>
  <c r="BJ89" i="24"/>
  <c r="BJ66" i="24" s="1"/>
  <c r="BX63" i="31"/>
  <c r="BX57" i="31"/>
  <c r="BT67" i="25"/>
  <c r="BX67" i="25" s="1"/>
  <c r="AI88" i="31"/>
  <c r="AP88" i="31" s="1"/>
  <c r="AP65" i="31" s="1"/>
  <c r="AI81" i="31"/>
  <c r="AP81" i="31" s="1"/>
  <c r="AP58" i="31" s="1"/>
  <c r="AI85" i="31"/>
  <c r="AP85" i="31" s="1"/>
  <c r="AP62" i="31" s="1"/>
  <c r="AI83" i="31"/>
  <c r="AJ83" i="31"/>
  <c r="AI82" i="31"/>
  <c r="AJ82" i="31"/>
  <c r="AP82" i="31" s="1"/>
  <c r="AP59" i="31" s="1"/>
  <c r="AI86" i="31"/>
  <c r="AJ86" i="31"/>
  <c r="BC77" i="31"/>
  <c r="BD77" i="31"/>
  <c r="BX56" i="31"/>
  <c r="AJ79" i="31"/>
  <c r="AP79" i="31" s="1"/>
  <c r="AP56" i="31" s="1"/>
  <c r="AI79" i="31"/>
  <c r="BX55" i="31"/>
  <c r="AJ78" i="31"/>
  <c r="AI78" i="31"/>
  <c r="AI84" i="31"/>
  <c r="AP84" i="31" s="1"/>
  <c r="AP61" i="31" s="1"/>
  <c r="AI87" i="31"/>
  <c r="AP87" i="31" s="1"/>
  <c r="AP64" i="31" s="1"/>
  <c r="BC90" i="25"/>
  <c r="BJ90" i="25" s="1"/>
  <c r="BJ67" i="25" s="1"/>
  <c r="BC89" i="25"/>
  <c r="BJ89" i="25" s="1"/>
  <c r="BJ66" i="25" s="1"/>
  <c r="BX65" i="31"/>
  <c r="BC88" i="31"/>
  <c r="BJ88" i="31" s="1"/>
  <c r="BJ65" i="31" s="1"/>
  <c r="BC81" i="31"/>
  <c r="BJ81" i="31" s="1"/>
  <c r="BJ58" i="31" s="1"/>
  <c r="BX62" i="31"/>
  <c r="BC85" i="31"/>
  <c r="BJ85" i="31" s="1"/>
  <c r="BJ62" i="31" s="1"/>
  <c r="BD83" i="31"/>
  <c r="BC83" i="31"/>
  <c r="BD82" i="31"/>
  <c r="BC82" i="31"/>
  <c r="BD86" i="31"/>
  <c r="BC86" i="31"/>
  <c r="AJ77" i="31"/>
  <c r="AI77" i="31"/>
  <c r="AI80" i="31"/>
  <c r="AP80" i="31" s="1"/>
  <c r="AP57" i="31" s="1"/>
  <c r="BC79" i="31"/>
  <c r="BD79" i="31"/>
  <c r="BC78" i="31"/>
  <c r="BD78" i="31"/>
  <c r="BC84" i="31"/>
  <c r="BJ84" i="31" s="1"/>
  <c r="BJ61" i="31" s="1"/>
  <c r="BQ65" i="31"/>
  <c r="BQ58" i="31"/>
  <c r="BX58" i="31"/>
  <c r="BQ60" i="31"/>
  <c r="BX60" i="31"/>
  <c r="AP83" i="31"/>
  <c r="AP60" i="31" s="1"/>
  <c r="BQ59" i="31"/>
  <c r="BX59" i="31"/>
  <c r="BQ63" i="31"/>
  <c r="BX54" i="31"/>
  <c r="BJ77" i="31"/>
  <c r="BJ54" i="31" s="1"/>
  <c r="BQ55" i="31"/>
  <c r="BQ64" i="31"/>
  <c r="AP78" i="31"/>
  <c r="AP55" i="31" s="1"/>
  <c r="BX61" i="31"/>
  <c r="BV85" i="30"/>
  <c r="BV62" i="30" s="1"/>
  <c r="BT85" i="30"/>
  <c r="BT62" i="30" s="1"/>
  <c r="BO85" i="30"/>
  <c r="BO62" i="30" s="1"/>
  <c r="BM85" i="30"/>
  <c r="BM62" i="30" s="1"/>
  <c r="BA85" i="30"/>
  <c r="BB85" i="30" s="1"/>
  <c r="BU85" i="30"/>
  <c r="BU62" i="30" s="1"/>
  <c r="BN85" i="30"/>
  <c r="BN62" i="30" s="1"/>
  <c r="AG85" i="30"/>
  <c r="AH85" i="30" s="1"/>
  <c r="BL85" i="30"/>
  <c r="BL62" i="30" s="1"/>
  <c r="BR85" i="30"/>
  <c r="BS85" i="30"/>
  <c r="BS62" i="30" s="1"/>
  <c r="BK85" i="30"/>
  <c r="BV79" i="30"/>
  <c r="BV56" i="30" s="1"/>
  <c r="BT79" i="30"/>
  <c r="BT56" i="30" s="1"/>
  <c r="BO79" i="30"/>
  <c r="BO56" i="30" s="1"/>
  <c r="BM79" i="30"/>
  <c r="BM56" i="30" s="1"/>
  <c r="BA79" i="30"/>
  <c r="BB79" i="30" s="1"/>
  <c r="AG79" i="30"/>
  <c r="AH79" i="30" s="1"/>
  <c r="BU79" i="30"/>
  <c r="BU56" i="30" s="1"/>
  <c r="BN79" i="30"/>
  <c r="BN56" i="30" s="1"/>
  <c r="BL79" i="30"/>
  <c r="BL56" i="30" s="1"/>
  <c r="BK79" i="30"/>
  <c r="BS79" i="30"/>
  <c r="BS56" i="30" s="1"/>
  <c r="BR79" i="30"/>
  <c r="BU84" i="30"/>
  <c r="BU61" i="30" s="1"/>
  <c r="BN84" i="30"/>
  <c r="BN61" i="30" s="1"/>
  <c r="BV84" i="30"/>
  <c r="BV61" i="30" s="1"/>
  <c r="BT84" i="30"/>
  <c r="BT61" i="30" s="1"/>
  <c r="BO84" i="30"/>
  <c r="BO61" i="30" s="1"/>
  <c r="BM84" i="30"/>
  <c r="BM61" i="30" s="1"/>
  <c r="BA84" i="30"/>
  <c r="BB84" i="30" s="1"/>
  <c r="AG84" i="30"/>
  <c r="AH84" i="30" s="1"/>
  <c r="BS84" i="30"/>
  <c r="BS61" i="30" s="1"/>
  <c r="BK84" i="30"/>
  <c r="BL84" i="30"/>
  <c r="BL61" i="30" s="1"/>
  <c r="BR84" i="30"/>
  <c r="BV88" i="30"/>
  <c r="BV65" i="30" s="1"/>
  <c r="BT88" i="30"/>
  <c r="BT65" i="30" s="1"/>
  <c r="BO88" i="30"/>
  <c r="BO65" i="30" s="1"/>
  <c r="BM88" i="30"/>
  <c r="BM65" i="30" s="1"/>
  <c r="BA88" i="30"/>
  <c r="BB88" i="30" s="1"/>
  <c r="BC88" i="30" s="1"/>
  <c r="BJ88" i="30" s="1"/>
  <c r="BJ65" i="30" s="1"/>
  <c r="AG88" i="30"/>
  <c r="AH88" i="30" s="1"/>
  <c r="BU88" i="30"/>
  <c r="BU65" i="30" s="1"/>
  <c r="BN88" i="30"/>
  <c r="BN65" i="30" s="1"/>
  <c r="BS88" i="30"/>
  <c r="BS65" i="30" s="1"/>
  <c r="BR88" i="30"/>
  <c r="BL88" i="30"/>
  <c r="BL65" i="30" s="1"/>
  <c r="BK88" i="30"/>
  <c r="BU81" i="30"/>
  <c r="BU58" i="30" s="1"/>
  <c r="BN81" i="30"/>
  <c r="BN58" i="30" s="1"/>
  <c r="BV81" i="30"/>
  <c r="BV58" i="30" s="1"/>
  <c r="BT81" i="30"/>
  <c r="BT58" i="30" s="1"/>
  <c r="BO81" i="30"/>
  <c r="BO58" i="30" s="1"/>
  <c r="BM81" i="30"/>
  <c r="BM58" i="30" s="1"/>
  <c r="BA81" i="30"/>
  <c r="BB81" i="30" s="1"/>
  <c r="AG81" i="30"/>
  <c r="AH81" i="30" s="1"/>
  <c r="BS81" i="30"/>
  <c r="BS58" i="30" s="1"/>
  <c r="BL81" i="30"/>
  <c r="BL58" i="30" s="1"/>
  <c r="BR81" i="30"/>
  <c r="BR58" i="30" s="1"/>
  <c r="BK81" i="30"/>
  <c r="BU82" i="30"/>
  <c r="BU59" i="30" s="1"/>
  <c r="BN82" i="30"/>
  <c r="BN59" i="30" s="1"/>
  <c r="BV82" i="30"/>
  <c r="BV59" i="30" s="1"/>
  <c r="BT82" i="30"/>
  <c r="BT59" i="30" s="1"/>
  <c r="BO82" i="30"/>
  <c r="BO59" i="30" s="1"/>
  <c r="BM82" i="30"/>
  <c r="BM59" i="30" s="1"/>
  <c r="BA82" i="30"/>
  <c r="BB82" i="30" s="1"/>
  <c r="AG82" i="30"/>
  <c r="AH82" i="30" s="1"/>
  <c r="BS82" i="30"/>
  <c r="BS59" i="30" s="1"/>
  <c r="BK82" i="30"/>
  <c r="BL82" i="30"/>
  <c r="BL59" i="30" s="1"/>
  <c r="BR82" i="30"/>
  <c r="BU83" i="30"/>
  <c r="BU60" i="30" s="1"/>
  <c r="BN83" i="30"/>
  <c r="BN60" i="30" s="1"/>
  <c r="BV83" i="30"/>
  <c r="BV60" i="30" s="1"/>
  <c r="BT83" i="30"/>
  <c r="BT60" i="30" s="1"/>
  <c r="BO83" i="30"/>
  <c r="BO60" i="30" s="1"/>
  <c r="BM83" i="30"/>
  <c r="BM60" i="30" s="1"/>
  <c r="BA83" i="30"/>
  <c r="BB83" i="30" s="1"/>
  <c r="AG83" i="30"/>
  <c r="AH83" i="30" s="1"/>
  <c r="BS83" i="30"/>
  <c r="BS60" i="30" s="1"/>
  <c r="BL83" i="30"/>
  <c r="BL60" i="30" s="1"/>
  <c r="BR83" i="30"/>
  <c r="BR60" i="30" s="1"/>
  <c r="BK83" i="30"/>
  <c r="BV86" i="30"/>
  <c r="BV63" i="30" s="1"/>
  <c r="BT86" i="30"/>
  <c r="BT63" i="30" s="1"/>
  <c r="BO86" i="30"/>
  <c r="BO63" i="30" s="1"/>
  <c r="BM86" i="30"/>
  <c r="BM63" i="30" s="1"/>
  <c r="BA86" i="30"/>
  <c r="BB86" i="30" s="1"/>
  <c r="BC86" i="30" s="1"/>
  <c r="BJ86" i="30" s="1"/>
  <c r="BJ63" i="30" s="1"/>
  <c r="AG86" i="30"/>
  <c r="AH86" i="30" s="1"/>
  <c r="BU86" i="30"/>
  <c r="BU63" i="30" s="1"/>
  <c r="BN86" i="30"/>
  <c r="BN63" i="30" s="1"/>
  <c r="BS86" i="30"/>
  <c r="BS63" i="30" s="1"/>
  <c r="BR86" i="30"/>
  <c r="BL86" i="30"/>
  <c r="BL63" i="30" s="1"/>
  <c r="BK86" i="30"/>
  <c r="BU80" i="30"/>
  <c r="BU57" i="30" s="1"/>
  <c r="BN80" i="30"/>
  <c r="BN57" i="30" s="1"/>
  <c r="BV80" i="30"/>
  <c r="BV57" i="30" s="1"/>
  <c r="BT80" i="30"/>
  <c r="BT57" i="30" s="1"/>
  <c r="BO80" i="30"/>
  <c r="BO57" i="30" s="1"/>
  <c r="BM80" i="30"/>
  <c r="BM57" i="30" s="1"/>
  <c r="BA80" i="30"/>
  <c r="BB80" i="30" s="1"/>
  <c r="AG80" i="30"/>
  <c r="AH80" i="30" s="1"/>
  <c r="BR80" i="30"/>
  <c r="BR57" i="30" s="1"/>
  <c r="BL80" i="30"/>
  <c r="BL57" i="30" s="1"/>
  <c r="BK80" i="30"/>
  <c r="BK57" i="30" s="1"/>
  <c r="BS80" i="30"/>
  <c r="BS57" i="30" s="1"/>
  <c r="BV87" i="30"/>
  <c r="BV64" i="30" s="1"/>
  <c r="BT87" i="30"/>
  <c r="BT64" i="30" s="1"/>
  <c r="BO87" i="30"/>
  <c r="BO64" i="30" s="1"/>
  <c r="BM87" i="30"/>
  <c r="BM64" i="30" s="1"/>
  <c r="BA87" i="30"/>
  <c r="BB87" i="30" s="1"/>
  <c r="BC87" i="30" s="1"/>
  <c r="BJ87" i="30" s="1"/>
  <c r="BJ64" i="30" s="1"/>
  <c r="AG87" i="30"/>
  <c r="AH87" i="30" s="1"/>
  <c r="BU87" i="30"/>
  <c r="BU64" i="30" s="1"/>
  <c r="BN87" i="30"/>
  <c r="BN64" i="30" s="1"/>
  <c r="BS87" i="30"/>
  <c r="BS64" i="30" s="1"/>
  <c r="BK87" i="30"/>
  <c r="BK64" i="30" s="1"/>
  <c r="BR87" i="30"/>
  <c r="BR64" i="30" s="1"/>
  <c r="BL87" i="30"/>
  <c r="BL64" i="30" s="1"/>
  <c r="BU77" i="30"/>
  <c r="BU54" i="30" s="1"/>
  <c r="BN77" i="30"/>
  <c r="BN54" i="30" s="1"/>
  <c r="BV77" i="30"/>
  <c r="BV54" i="30" s="1"/>
  <c r="BT77" i="30"/>
  <c r="BT54" i="30" s="1"/>
  <c r="BO77" i="30"/>
  <c r="BO54" i="30" s="1"/>
  <c r="BM77" i="30"/>
  <c r="BM54" i="30" s="1"/>
  <c r="BA77" i="30"/>
  <c r="BB77" i="30" s="1"/>
  <c r="AG77" i="30"/>
  <c r="AH77" i="30" s="1"/>
  <c r="BS77" i="30"/>
  <c r="BS54" i="30" s="1"/>
  <c r="BR77" i="30"/>
  <c r="BK77" i="30"/>
  <c r="BK54" i="30" s="1"/>
  <c r="BL77" i="30"/>
  <c r="BL54" i="30" s="1"/>
  <c r="BV78" i="30"/>
  <c r="BV55" i="30" s="1"/>
  <c r="BT78" i="30"/>
  <c r="BT55" i="30" s="1"/>
  <c r="BO78" i="30"/>
  <c r="BO55" i="30" s="1"/>
  <c r="BM78" i="30"/>
  <c r="BM55" i="30" s="1"/>
  <c r="BA78" i="30"/>
  <c r="BB78" i="30" s="1"/>
  <c r="AG78" i="30"/>
  <c r="AH78" i="30" s="1"/>
  <c r="BU78" i="30"/>
  <c r="BU55" i="30" s="1"/>
  <c r="BN78" i="30"/>
  <c r="BN55" i="30" s="1"/>
  <c r="BS78" i="30"/>
  <c r="BS55" i="30" s="1"/>
  <c r="BR78" i="30"/>
  <c r="BL78" i="30"/>
  <c r="BL55" i="30" s="1"/>
  <c r="BK78" i="30"/>
  <c r="BU83" i="29"/>
  <c r="BU60" i="29" s="1"/>
  <c r="BN83" i="29"/>
  <c r="BN60" i="29" s="1"/>
  <c r="BV83" i="29"/>
  <c r="BV60" i="29" s="1"/>
  <c r="BT83" i="29"/>
  <c r="BT60" i="29" s="1"/>
  <c r="BO83" i="29"/>
  <c r="BO60" i="29" s="1"/>
  <c r="BM83" i="29"/>
  <c r="BM60" i="29" s="1"/>
  <c r="BA83" i="29"/>
  <c r="BB83" i="29" s="1"/>
  <c r="AG83" i="29"/>
  <c r="AH83" i="29" s="1"/>
  <c r="BS83" i="29"/>
  <c r="BS60" i="29" s="1"/>
  <c r="BR83" i="29"/>
  <c r="BL83" i="29"/>
  <c r="BL60" i="29" s="1"/>
  <c r="BK83" i="29"/>
  <c r="BV88" i="29"/>
  <c r="BV65" i="29" s="1"/>
  <c r="BT88" i="29"/>
  <c r="BT65" i="29" s="1"/>
  <c r="BO88" i="29"/>
  <c r="BO65" i="29" s="1"/>
  <c r="BM88" i="29"/>
  <c r="BM65" i="29" s="1"/>
  <c r="BA88" i="29"/>
  <c r="BB88" i="29" s="1"/>
  <c r="AG88" i="29"/>
  <c r="AH88" i="29" s="1"/>
  <c r="BU88" i="29"/>
  <c r="BU65" i="29" s="1"/>
  <c r="BN88" i="29"/>
  <c r="BN65" i="29" s="1"/>
  <c r="BR88" i="29"/>
  <c r="BR65" i="29" s="1"/>
  <c r="BS88" i="29"/>
  <c r="BS65" i="29" s="1"/>
  <c r="BL88" i="29"/>
  <c r="BL65" i="29" s="1"/>
  <c r="BK88" i="29"/>
  <c r="BU80" i="29"/>
  <c r="BU57" i="29" s="1"/>
  <c r="BN80" i="29"/>
  <c r="BN57" i="29" s="1"/>
  <c r="BV80" i="29"/>
  <c r="BV57" i="29" s="1"/>
  <c r="BT80" i="29"/>
  <c r="BT57" i="29" s="1"/>
  <c r="BO80" i="29"/>
  <c r="BO57" i="29" s="1"/>
  <c r="BM80" i="29"/>
  <c r="BM57" i="29" s="1"/>
  <c r="BA80" i="29"/>
  <c r="BB80" i="29" s="1"/>
  <c r="AG80" i="29"/>
  <c r="AH80" i="29" s="1"/>
  <c r="BR80" i="29"/>
  <c r="BR57" i="29" s="1"/>
  <c r="BS80" i="29"/>
  <c r="BS57" i="29" s="1"/>
  <c r="BK80" i="29"/>
  <c r="BK57" i="29" s="1"/>
  <c r="BL80" i="29"/>
  <c r="BL57" i="29" s="1"/>
  <c r="BV86" i="29"/>
  <c r="BV63" i="29" s="1"/>
  <c r="BT86" i="29"/>
  <c r="BT63" i="29" s="1"/>
  <c r="BO86" i="29"/>
  <c r="BO63" i="29" s="1"/>
  <c r="BM86" i="29"/>
  <c r="BM63" i="29" s="1"/>
  <c r="BA86" i="29"/>
  <c r="BB86" i="29" s="1"/>
  <c r="AG86" i="29"/>
  <c r="AH86" i="29" s="1"/>
  <c r="BU86" i="29"/>
  <c r="BU63" i="29" s="1"/>
  <c r="BN86" i="29"/>
  <c r="BN63" i="29" s="1"/>
  <c r="BR86" i="29"/>
  <c r="BR63" i="29" s="1"/>
  <c r="BS86" i="29"/>
  <c r="BS63" i="29" s="1"/>
  <c r="BL86" i="29"/>
  <c r="BL63" i="29" s="1"/>
  <c r="BK86" i="29"/>
  <c r="BU81" i="29"/>
  <c r="BU58" i="29" s="1"/>
  <c r="BN81" i="29"/>
  <c r="BN58" i="29" s="1"/>
  <c r="BV81" i="29"/>
  <c r="BV58" i="29" s="1"/>
  <c r="BT81" i="29"/>
  <c r="BT58" i="29" s="1"/>
  <c r="BO81" i="29"/>
  <c r="BO58" i="29" s="1"/>
  <c r="BM81" i="29"/>
  <c r="BM58" i="29" s="1"/>
  <c r="BA81" i="29"/>
  <c r="BB81" i="29" s="1"/>
  <c r="AG81" i="29"/>
  <c r="AH81" i="29" s="1"/>
  <c r="BS81" i="29"/>
  <c r="BS58" i="29" s="1"/>
  <c r="BR81" i="29"/>
  <c r="BL81" i="29"/>
  <c r="BL58" i="29" s="1"/>
  <c r="BK81" i="29"/>
  <c r="BU82" i="29"/>
  <c r="BU59" i="29" s="1"/>
  <c r="BN82" i="29"/>
  <c r="BN59" i="29" s="1"/>
  <c r="BV82" i="29"/>
  <c r="BV59" i="29" s="1"/>
  <c r="BT82" i="29"/>
  <c r="BT59" i="29" s="1"/>
  <c r="BO82" i="29"/>
  <c r="BO59" i="29" s="1"/>
  <c r="BM82" i="29"/>
  <c r="BM59" i="29" s="1"/>
  <c r="BA82" i="29"/>
  <c r="BB82" i="29" s="1"/>
  <c r="AG82" i="29"/>
  <c r="AH82" i="29" s="1"/>
  <c r="BK82" i="29"/>
  <c r="BK59" i="29" s="1"/>
  <c r="BL82" i="29"/>
  <c r="BL59" i="29" s="1"/>
  <c r="BR82" i="29"/>
  <c r="BR59" i="29" s="1"/>
  <c r="BS82" i="29"/>
  <c r="BS59" i="29" s="1"/>
  <c r="BV79" i="29"/>
  <c r="BV56" i="29" s="1"/>
  <c r="BT79" i="29"/>
  <c r="BT56" i="29" s="1"/>
  <c r="BR79" i="29"/>
  <c r="BR56" i="29" s="1"/>
  <c r="BO79" i="29"/>
  <c r="BO56" i="29" s="1"/>
  <c r="BM79" i="29"/>
  <c r="BM56" i="29" s="1"/>
  <c r="BK79" i="29"/>
  <c r="BK56" i="29" s="1"/>
  <c r="BA79" i="29"/>
  <c r="BB79" i="29" s="1"/>
  <c r="BC79" i="29" s="1"/>
  <c r="BJ79" i="29" s="1"/>
  <c r="BJ56" i="29" s="1"/>
  <c r="AG79" i="29"/>
  <c r="AH79" i="29" s="1"/>
  <c r="BU79" i="29"/>
  <c r="BU56" i="29" s="1"/>
  <c r="BN79" i="29"/>
  <c r="BN56" i="29" s="1"/>
  <c r="BL79" i="29"/>
  <c r="BL56" i="29" s="1"/>
  <c r="BS79" i="29"/>
  <c r="BS56" i="29" s="1"/>
  <c r="BU84" i="29"/>
  <c r="BU61" i="29" s="1"/>
  <c r="BN84" i="29"/>
  <c r="BN61" i="29" s="1"/>
  <c r="BV84" i="29"/>
  <c r="BV61" i="29" s="1"/>
  <c r="BT84" i="29"/>
  <c r="BT61" i="29" s="1"/>
  <c r="BO84" i="29"/>
  <c r="BO61" i="29" s="1"/>
  <c r="BM84" i="29"/>
  <c r="BM61" i="29" s="1"/>
  <c r="BA84" i="29"/>
  <c r="BB84" i="29" s="1"/>
  <c r="AG84" i="29"/>
  <c r="AH84" i="29" s="1"/>
  <c r="BK84" i="29"/>
  <c r="BK61" i="29" s="1"/>
  <c r="BL84" i="29"/>
  <c r="BL61" i="29" s="1"/>
  <c r="BR84" i="29"/>
  <c r="BR61" i="29" s="1"/>
  <c r="BS84" i="29"/>
  <c r="BS61" i="29" s="1"/>
  <c r="BV87" i="29"/>
  <c r="BV64" i="29" s="1"/>
  <c r="BT87" i="29"/>
  <c r="BT64" i="29" s="1"/>
  <c r="BO87" i="29"/>
  <c r="BO64" i="29" s="1"/>
  <c r="BM87" i="29"/>
  <c r="BM64" i="29" s="1"/>
  <c r="BA87" i="29"/>
  <c r="BB87" i="29" s="1"/>
  <c r="BC87" i="29" s="1"/>
  <c r="BJ87" i="29" s="1"/>
  <c r="BJ64" i="29" s="1"/>
  <c r="AG87" i="29"/>
  <c r="AH87" i="29" s="1"/>
  <c r="BU87" i="29"/>
  <c r="BU64" i="29" s="1"/>
  <c r="BN87" i="29"/>
  <c r="BN64" i="29" s="1"/>
  <c r="BL87" i="29"/>
  <c r="BL64" i="29" s="1"/>
  <c r="BS87" i="29"/>
  <c r="BS64" i="29" s="1"/>
  <c r="BR87" i="29"/>
  <c r="BR64" i="29" s="1"/>
  <c r="BK87" i="29"/>
  <c r="BU85" i="29"/>
  <c r="BU62" i="29" s="1"/>
  <c r="BN85" i="29"/>
  <c r="BN62" i="29" s="1"/>
  <c r="BV85" i="29"/>
  <c r="BV62" i="29" s="1"/>
  <c r="BT85" i="29"/>
  <c r="BT62" i="29" s="1"/>
  <c r="BO85" i="29"/>
  <c r="BO62" i="29" s="1"/>
  <c r="BM85" i="29"/>
  <c r="BM62" i="29" s="1"/>
  <c r="BA85" i="29"/>
  <c r="BB85" i="29" s="1"/>
  <c r="AG85" i="29"/>
  <c r="AH85" i="29" s="1"/>
  <c r="BS85" i="29"/>
  <c r="BS62" i="29" s="1"/>
  <c r="BR85" i="29"/>
  <c r="BL85" i="29"/>
  <c r="BL62" i="29" s="1"/>
  <c r="BK85" i="29"/>
  <c r="BU77" i="29"/>
  <c r="BU54" i="29" s="1"/>
  <c r="BN77" i="29"/>
  <c r="BN54" i="29" s="1"/>
  <c r="BV77" i="29"/>
  <c r="BV54" i="29" s="1"/>
  <c r="BT77" i="29"/>
  <c r="BT54" i="29" s="1"/>
  <c r="BO77" i="29"/>
  <c r="BO54" i="29" s="1"/>
  <c r="BM77" i="29"/>
  <c r="BM54" i="29" s="1"/>
  <c r="BA77" i="29"/>
  <c r="BB77" i="29" s="1"/>
  <c r="AG77" i="29"/>
  <c r="AH77" i="29" s="1"/>
  <c r="BR77" i="29"/>
  <c r="BR54" i="29" s="1"/>
  <c r="BS77" i="29"/>
  <c r="BS54" i="29" s="1"/>
  <c r="BK77" i="29"/>
  <c r="BK54" i="29" s="1"/>
  <c r="BL77" i="29"/>
  <c r="BL54" i="29" s="1"/>
  <c r="BV78" i="29"/>
  <c r="BV55" i="29" s="1"/>
  <c r="BT78" i="29"/>
  <c r="BT55" i="29" s="1"/>
  <c r="BO78" i="29"/>
  <c r="BO55" i="29" s="1"/>
  <c r="BM78" i="29"/>
  <c r="BM55" i="29" s="1"/>
  <c r="BA78" i="29"/>
  <c r="BB78" i="29" s="1"/>
  <c r="BC78" i="29" s="1"/>
  <c r="BJ78" i="29" s="1"/>
  <c r="BJ55" i="29" s="1"/>
  <c r="AG78" i="29"/>
  <c r="AH78" i="29" s="1"/>
  <c r="BU78" i="29"/>
  <c r="BU55" i="29" s="1"/>
  <c r="BN78" i="29"/>
  <c r="BN55" i="29" s="1"/>
  <c r="BS78" i="29"/>
  <c r="BS55" i="29" s="1"/>
  <c r="BR78" i="29"/>
  <c r="BL78" i="29"/>
  <c r="BL55" i="29" s="1"/>
  <c r="BK78" i="29"/>
  <c r="BU87" i="28"/>
  <c r="BU64" i="28" s="1"/>
  <c r="BN87" i="28"/>
  <c r="BN64" i="28" s="1"/>
  <c r="BV87" i="28"/>
  <c r="BV64" i="28" s="1"/>
  <c r="BT87" i="28"/>
  <c r="BT64" i="28" s="1"/>
  <c r="BO87" i="28"/>
  <c r="BO64" i="28" s="1"/>
  <c r="BM87" i="28"/>
  <c r="BM64" i="28" s="1"/>
  <c r="BA87" i="28"/>
  <c r="BB87" i="28" s="1"/>
  <c r="AG87" i="28"/>
  <c r="AH87" i="28" s="1"/>
  <c r="BS87" i="28"/>
  <c r="BS64" i="28" s="1"/>
  <c r="BK87" i="28"/>
  <c r="BL87" i="28"/>
  <c r="BL64" i="28" s="1"/>
  <c r="BR87" i="28"/>
  <c r="BU79" i="28"/>
  <c r="BU56" i="28" s="1"/>
  <c r="BN79" i="28"/>
  <c r="BN56" i="28" s="1"/>
  <c r="BV79" i="28"/>
  <c r="BV56" i="28" s="1"/>
  <c r="BT79" i="28"/>
  <c r="BT56" i="28" s="1"/>
  <c r="BO79" i="28"/>
  <c r="BO56" i="28" s="1"/>
  <c r="BM79" i="28"/>
  <c r="BM56" i="28" s="1"/>
  <c r="BA79" i="28"/>
  <c r="BB79" i="28" s="1"/>
  <c r="AG79" i="28"/>
  <c r="AH79" i="28" s="1"/>
  <c r="BR79" i="28"/>
  <c r="BR56" i="28" s="1"/>
  <c r="BL79" i="28"/>
  <c r="BL56" i="28" s="1"/>
  <c r="BK79" i="28"/>
  <c r="BK56" i="28" s="1"/>
  <c r="BS79" i="28"/>
  <c r="BS56" i="28" s="1"/>
  <c r="BU85" i="28"/>
  <c r="BU62" i="28" s="1"/>
  <c r="BN85" i="28"/>
  <c r="BN62" i="28" s="1"/>
  <c r="BV85" i="28"/>
  <c r="BV62" i="28" s="1"/>
  <c r="BT85" i="28"/>
  <c r="BT62" i="28" s="1"/>
  <c r="BO85" i="28"/>
  <c r="BO62" i="28" s="1"/>
  <c r="BM85" i="28"/>
  <c r="BM62" i="28" s="1"/>
  <c r="BA85" i="28"/>
  <c r="BB85" i="28" s="1"/>
  <c r="AG85" i="28"/>
  <c r="AH85" i="28" s="1"/>
  <c r="BL85" i="28"/>
  <c r="BL62" i="28" s="1"/>
  <c r="BR85" i="28"/>
  <c r="BS85" i="28"/>
  <c r="BS62" i="28" s="1"/>
  <c r="BK85" i="28"/>
  <c r="BU81" i="28"/>
  <c r="BU58" i="28" s="1"/>
  <c r="BN81" i="28"/>
  <c r="BN58" i="28" s="1"/>
  <c r="BV81" i="28"/>
  <c r="BV58" i="28" s="1"/>
  <c r="BT81" i="28"/>
  <c r="BT58" i="28" s="1"/>
  <c r="BO81" i="28"/>
  <c r="BO58" i="28" s="1"/>
  <c r="BM81" i="28"/>
  <c r="BM58" i="28" s="1"/>
  <c r="BA81" i="28"/>
  <c r="BB81" i="28" s="1"/>
  <c r="BC81" i="28" s="1"/>
  <c r="BJ81" i="28" s="1"/>
  <c r="BJ58" i="28" s="1"/>
  <c r="AG81" i="28"/>
  <c r="AH81" i="28" s="1"/>
  <c r="BR81" i="28"/>
  <c r="BR58" i="28" s="1"/>
  <c r="BL81" i="28"/>
  <c r="BL58" i="28" s="1"/>
  <c r="BS81" i="28"/>
  <c r="BS58" i="28" s="1"/>
  <c r="BK81" i="28"/>
  <c r="BU86" i="28"/>
  <c r="BU63" i="28" s="1"/>
  <c r="BN86" i="28"/>
  <c r="BN63" i="28" s="1"/>
  <c r="BV86" i="28"/>
  <c r="BV63" i="28" s="1"/>
  <c r="BT86" i="28"/>
  <c r="BT63" i="28" s="1"/>
  <c r="BO86" i="28"/>
  <c r="BO63" i="28" s="1"/>
  <c r="BM86" i="28"/>
  <c r="BM63" i="28" s="1"/>
  <c r="BA86" i="28"/>
  <c r="BB86" i="28" s="1"/>
  <c r="BC86" i="28" s="1"/>
  <c r="BJ86" i="28" s="1"/>
  <c r="BJ63" i="28" s="1"/>
  <c r="AG86" i="28"/>
  <c r="AH86" i="28" s="1"/>
  <c r="BS86" i="28"/>
  <c r="BS63" i="28" s="1"/>
  <c r="BL86" i="28"/>
  <c r="BL63" i="28" s="1"/>
  <c r="BR86" i="28"/>
  <c r="BR63" i="28" s="1"/>
  <c r="BK86" i="28"/>
  <c r="BU82" i="28"/>
  <c r="BU59" i="28" s="1"/>
  <c r="BN82" i="28"/>
  <c r="BN59" i="28" s="1"/>
  <c r="BV82" i="28"/>
  <c r="BV59" i="28" s="1"/>
  <c r="BT82" i="28"/>
  <c r="BT59" i="28" s="1"/>
  <c r="BO82" i="28"/>
  <c r="BO59" i="28" s="1"/>
  <c r="BM82" i="28"/>
  <c r="BM59" i="28" s="1"/>
  <c r="BA82" i="28"/>
  <c r="BB82" i="28" s="1"/>
  <c r="AG82" i="28"/>
  <c r="AH82" i="28" s="1"/>
  <c r="BR82" i="28"/>
  <c r="BR59" i="28" s="1"/>
  <c r="BK82" i="28"/>
  <c r="BL82" i="28"/>
  <c r="BL59" i="28" s="1"/>
  <c r="BS82" i="28"/>
  <c r="BS59" i="28" s="1"/>
  <c r="BU83" i="28"/>
  <c r="BU60" i="28" s="1"/>
  <c r="BN83" i="28"/>
  <c r="BN60" i="28" s="1"/>
  <c r="BV83" i="28"/>
  <c r="BV60" i="28" s="1"/>
  <c r="BT83" i="28"/>
  <c r="BT60" i="28" s="1"/>
  <c r="BO83" i="28"/>
  <c r="BO60" i="28" s="1"/>
  <c r="BM83" i="28"/>
  <c r="BM60" i="28" s="1"/>
  <c r="BA83" i="28"/>
  <c r="BB83" i="28" s="1"/>
  <c r="AG83" i="28"/>
  <c r="AH83" i="28" s="1"/>
  <c r="BR83" i="28"/>
  <c r="BR60" i="28" s="1"/>
  <c r="BL83" i="28"/>
  <c r="BL60" i="28" s="1"/>
  <c r="BS83" i="28"/>
  <c r="BS60" i="28" s="1"/>
  <c r="BK83" i="28"/>
  <c r="BU80" i="28"/>
  <c r="BU57" i="28" s="1"/>
  <c r="BN80" i="28"/>
  <c r="BN57" i="28" s="1"/>
  <c r="BV80" i="28"/>
  <c r="BV57" i="28" s="1"/>
  <c r="BT80" i="28"/>
  <c r="BT57" i="28" s="1"/>
  <c r="BO80" i="28"/>
  <c r="BO57" i="28" s="1"/>
  <c r="BM80" i="28"/>
  <c r="BM57" i="28" s="1"/>
  <c r="BA80" i="28"/>
  <c r="BB80" i="28" s="1"/>
  <c r="BC80" i="28" s="1"/>
  <c r="BJ80" i="28" s="1"/>
  <c r="BJ57" i="28" s="1"/>
  <c r="AG80" i="28"/>
  <c r="AH80" i="28" s="1"/>
  <c r="BR80" i="28"/>
  <c r="BR57" i="28" s="1"/>
  <c r="BK80" i="28"/>
  <c r="BL80" i="28"/>
  <c r="BL57" i="28" s="1"/>
  <c r="BS80" i="28"/>
  <c r="BS57" i="28" s="1"/>
  <c r="BU88" i="28"/>
  <c r="BU65" i="28" s="1"/>
  <c r="BN88" i="28"/>
  <c r="BN65" i="28" s="1"/>
  <c r="BV88" i="28"/>
  <c r="BV65" i="28" s="1"/>
  <c r="BT88" i="28"/>
  <c r="BT65" i="28" s="1"/>
  <c r="BO88" i="28"/>
  <c r="BO65" i="28" s="1"/>
  <c r="BM88" i="28"/>
  <c r="BM65" i="28" s="1"/>
  <c r="BA88" i="28"/>
  <c r="BB88" i="28" s="1"/>
  <c r="BC88" i="28" s="1"/>
  <c r="BJ88" i="28" s="1"/>
  <c r="BJ65" i="28" s="1"/>
  <c r="AG88" i="28"/>
  <c r="AH88" i="28" s="1"/>
  <c r="BS88" i="28"/>
  <c r="BS65" i="28" s="1"/>
  <c r="BL88" i="28"/>
  <c r="BL65" i="28" s="1"/>
  <c r="BR88" i="28"/>
  <c r="BR65" i="28" s="1"/>
  <c r="BK88" i="28"/>
  <c r="BU77" i="28"/>
  <c r="BU54" i="28" s="1"/>
  <c r="BN77" i="28"/>
  <c r="BN54" i="28" s="1"/>
  <c r="BV77" i="28"/>
  <c r="BV54" i="28" s="1"/>
  <c r="BT77" i="28"/>
  <c r="BT54" i="28" s="1"/>
  <c r="BO77" i="28"/>
  <c r="BO54" i="28" s="1"/>
  <c r="BM77" i="28"/>
  <c r="BM54" i="28" s="1"/>
  <c r="BA77" i="28"/>
  <c r="BB77" i="28" s="1"/>
  <c r="AG77" i="28"/>
  <c r="AH77" i="28" s="1"/>
  <c r="BR77" i="28"/>
  <c r="BR54" i="28" s="1"/>
  <c r="BS77" i="28"/>
  <c r="BS54" i="28" s="1"/>
  <c r="BL77" i="28"/>
  <c r="BL54" i="28" s="1"/>
  <c r="BK77" i="28"/>
  <c r="BU84" i="28"/>
  <c r="BU61" i="28" s="1"/>
  <c r="BN84" i="28"/>
  <c r="BN61" i="28" s="1"/>
  <c r="BV84" i="28"/>
  <c r="BV61" i="28" s="1"/>
  <c r="BT84" i="28"/>
  <c r="BT61" i="28" s="1"/>
  <c r="BO84" i="28"/>
  <c r="BO61" i="28" s="1"/>
  <c r="BM84" i="28"/>
  <c r="BM61" i="28" s="1"/>
  <c r="BA84" i="28"/>
  <c r="BB84" i="28" s="1"/>
  <c r="BC84" i="28" s="1"/>
  <c r="BJ84" i="28" s="1"/>
  <c r="BJ61" i="28" s="1"/>
  <c r="AG84" i="28"/>
  <c r="AH84" i="28" s="1"/>
  <c r="BR84" i="28"/>
  <c r="BR61" i="28" s="1"/>
  <c r="BK84" i="28"/>
  <c r="BL84" i="28"/>
  <c r="BL61" i="28" s="1"/>
  <c r="BS84" i="28"/>
  <c r="BS61" i="28" s="1"/>
  <c r="BV78" i="28"/>
  <c r="BV55" i="28" s="1"/>
  <c r="BT78" i="28"/>
  <c r="BT55" i="28" s="1"/>
  <c r="BO78" i="28"/>
  <c r="BO55" i="28" s="1"/>
  <c r="BM78" i="28"/>
  <c r="BM55" i="28" s="1"/>
  <c r="BA78" i="28"/>
  <c r="BB78" i="28" s="1"/>
  <c r="AG78" i="28"/>
  <c r="AH78" i="28" s="1"/>
  <c r="BU78" i="28"/>
  <c r="BU55" i="28" s="1"/>
  <c r="BN78" i="28"/>
  <c r="BN55" i="28" s="1"/>
  <c r="BL78" i="28"/>
  <c r="BL55" i="28" s="1"/>
  <c r="BK78" i="28"/>
  <c r="BS78" i="28"/>
  <c r="BS55" i="28" s="1"/>
  <c r="BR78" i="28"/>
  <c r="BU87" i="27"/>
  <c r="BU64" i="27" s="1"/>
  <c r="BN87" i="27"/>
  <c r="BN64" i="27" s="1"/>
  <c r="BV87" i="27"/>
  <c r="BV64" i="27" s="1"/>
  <c r="BT87" i="27"/>
  <c r="BT64" i="27" s="1"/>
  <c r="BO87" i="27"/>
  <c r="BO64" i="27" s="1"/>
  <c r="BM87" i="27"/>
  <c r="BM64" i="27" s="1"/>
  <c r="BA87" i="27"/>
  <c r="BB87" i="27" s="1"/>
  <c r="AG87" i="27"/>
  <c r="AH87" i="27" s="1"/>
  <c r="BR87" i="27"/>
  <c r="BK87" i="27"/>
  <c r="BU83" i="27"/>
  <c r="BU60" i="27" s="1"/>
  <c r="BN83" i="27"/>
  <c r="BN60" i="27" s="1"/>
  <c r="BV83" i="27"/>
  <c r="BV60" i="27" s="1"/>
  <c r="BT83" i="27"/>
  <c r="BT60" i="27" s="1"/>
  <c r="BO83" i="27"/>
  <c r="BO60" i="27" s="1"/>
  <c r="BM83" i="27"/>
  <c r="BM60" i="27" s="1"/>
  <c r="BA83" i="27"/>
  <c r="BB83" i="27" s="1"/>
  <c r="AG83" i="27"/>
  <c r="AH83" i="27" s="1"/>
  <c r="BR83" i="27"/>
  <c r="BR60" i="27" s="1"/>
  <c r="BK83" i="27"/>
  <c r="BL83" i="27"/>
  <c r="BL60" i="27" s="1"/>
  <c r="BS83" i="27"/>
  <c r="BS60" i="27" s="1"/>
  <c r="BU79" i="27"/>
  <c r="BU56" i="27" s="1"/>
  <c r="BN79" i="27"/>
  <c r="BN56" i="27" s="1"/>
  <c r="BV79" i="27"/>
  <c r="BV56" i="27" s="1"/>
  <c r="BT79" i="27"/>
  <c r="BT56" i="27" s="1"/>
  <c r="BO79" i="27"/>
  <c r="BO56" i="27" s="1"/>
  <c r="BM79" i="27"/>
  <c r="BM56" i="27" s="1"/>
  <c r="BA79" i="27"/>
  <c r="BB79" i="27" s="1"/>
  <c r="AG79" i="27"/>
  <c r="AH79" i="27" s="1"/>
  <c r="BR79" i="27"/>
  <c r="BR56" i="27" s="1"/>
  <c r="BK79" i="27"/>
  <c r="BU88" i="27"/>
  <c r="BU65" i="27" s="1"/>
  <c r="BN88" i="27"/>
  <c r="BN65" i="27" s="1"/>
  <c r="BV88" i="27"/>
  <c r="BV65" i="27" s="1"/>
  <c r="BT88" i="27"/>
  <c r="BT65" i="27" s="1"/>
  <c r="BO88" i="27"/>
  <c r="BO65" i="27" s="1"/>
  <c r="BM88" i="27"/>
  <c r="BM65" i="27" s="1"/>
  <c r="BA88" i="27"/>
  <c r="BB88" i="27" s="1"/>
  <c r="BC88" i="27" s="1"/>
  <c r="BJ88" i="27" s="1"/>
  <c r="BJ65" i="27" s="1"/>
  <c r="AG88" i="27"/>
  <c r="AH88" i="27" s="1"/>
  <c r="BR88" i="27"/>
  <c r="BR65" i="27" s="1"/>
  <c r="BK88" i="27"/>
  <c r="BU82" i="27"/>
  <c r="BU59" i="27" s="1"/>
  <c r="BN82" i="27"/>
  <c r="BN59" i="27" s="1"/>
  <c r="BV82" i="27"/>
  <c r="BV59" i="27" s="1"/>
  <c r="BT82" i="27"/>
  <c r="BT59" i="27" s="1"/>
  <c r="BO82" i="27"/>
  <c r="BO59" i="27" s="1"/>
  <c r="BM82" i="27"/>
  <c r="BM59" i="27" s="1"/>
  <c r="BA82" i="27"/>
  <c r="BB82" i="27" s="1"/>
  <c r="AG82" i="27"/>
  <c r="AH82" i="27" s="1"/>
  <c r="BR82" i="27"/>
  <c r="BR59" i="27" s="1"/>
  <c r="BL82" i="27"/>
  <c r="BL59" i="27" s="1"/>
  <c r="BS82" i="27"/>
  <c r="BS59" i="27" s="1"/>
  <c r="BK82" i="27"/>
  <c r="BU80" i="27"/>
  <c r="BU57" i="27" s="1"/>
  <c r="BN80" i="27"/>
  <c r="BN57" i="27" s="1"/>
  <c r="BV80" i="27"/>
  <c r="BV57" i="27" s="1"/>
  <c r="BT80" i="27"/>
  <c r="BT57" i="27" s="1"/>
  <c r="BO80" i="27"/>
  <c r="BO57" i="27" s="1"/>
  <c r="BM80" i="27"/>
  <c r="BM57" i="27" s="1"/>
  <c r="BA80" i="27"/>
  <c r="BB80" i="27" s="1"/>
  <c r="AG80" i="27"/>
  <c r="AH80" i="27" s="1"/>
  <c r="BS80" i="27"/>
  <c r="BS57" i="27" s="1"/>
  <c r="BL80" i="27"/>
  <c r="BL57" i="27" s="1"/>
  <c r="BR80" i="27"/>
  <c r="BR57" i="27" s="1"/>
  <c r="BK80" i="27"/>
  <c r="BU86" i="27"/>
  <c r="BU63" i="27" s="1"/>
  <c r="BN86" i="27"/>
  <c r="BN63" i="27" s="1"/>
  <c r="BV86" i="27"/>
  <c r="BV63" i="27" s="1"/>
  <c r="BT86" i="27"/>
  <c r="BT63" i="27" s="1"/>
  <c r="BO86" i="27"/>
  <c r="BO63" i="27" s="1"/>
  <c r="BM86" i="27"/>
  <c r="BM63" i="27" s="1"/>
  <c r="BA86" i="27"/>
  <c r="BB86" i="27" s="1"/>
  <c r="BC86" i="27" s="1"/>
  <c r="BJ86" i="27" s="1"/>
  <c r="BJ63" i="27" s="1"/>
  <c r="AG86" i="27"/>
  <c r="AH86" i="27" s="1"/>
  <c r="BR86" i="27"/>
  <c r="BR63" i="27" s="1"/>
  <c r="BK86" i="27"/>
  <c r="BU81" i="27"/>
  <c r="BU58" i="27" s="1"/>
  <c r="BN81" i="27"/>
  <c r="BN58" i="27" s="1"/>
  <c r="BV81" i="27"/>
  <c r="BV58" i="27" s="1"/>
  <c r="BT81" i="27"/>
  <c r="BT58" i="27" s="1"/>
  <c r="BO81" i="27"/>
  <c r="BO58" i="27" s="1"/>
  <c r="BM81" i="27"/>
  <c r="BM58" i="27" s="1"/>
  <c r="BA81" i="27"/>
  <c r="BB81" i="27" s="1"/>
  <c r="AG81" i="27"/>
  <c r="AH81" i="27" s="1"/>
  <c r="BS81" i="27"/>
  <c r="BS58" i="27" s="1"/>
  <c r="BK81" i="27"/>
  <c r="BL81" i="27"/>
  <c r="BL58" i="27" s="1"/>
  <c r="BR81" i="27"/>
  <c r="BU85" i="27"/>
  <c r="BU62" i="27" s="1"/>
  <c r="BN85" i="27"/>
  <c r="BN62" i="27" s="1"/>
  <c r="BV85" i="27"/>
  <c r="BV62" i="27" s="1"/>
  <c r="BT85" i="27"/>
  <c r="BT62" i="27" s="1"/>
  <c r="BO85" i="27"/>
  <c r="BO62" i="27" s="1"/>
  <c r="BM85" i="27"/>
  <c r="BM62" i="27" s="1"/>
  <c r="BA85" i="27"/>
  <c r="BB85" i="27" s="1"/>
  <c r="AG85" i="27"/>
  <c r="AH85" i="27" s="1"/>
  <c r="BS85" i="27"/>
  <c r="BS62" i="27" s="1"/>
  <c r="BR85" i="27"/>
  <c r="BL85" i="27"/>
  <c r="BL62" i="27" s="1"/>
  <c r="BK85" i="27"/>
  <c r="BU84" i="27"/>
  <c r="BU61" i="27" s="1"/>
  <c r="BN84" i="27"/>
  <c r="BN61" i="27" s="1"/>
  <c r="BV84" i="27"/>
  <c r="BV61" i="27" s="1"/>
  <c r="BT84" i="27"/>
  <c r="BT61" i="27" s="1"/>
  <c r="BO84" i="27"/>
  <c r="BO61" i="27" s="1"/>
  <c r="BM84" i="27"/>
  <c r="BM61" i="27" s="1"/>
  <c r="BA84" i="27"/>
  <c r="BB84" i="27" s="1"/>
  <c r="AG84" i="27"/>
  <c r="AH84" i="27" s="1"/>
  <c r="BS84" i="27"/>
  <c r="BS61" i="27" s="1"/>
  <c r="BL84" i="27"/>
  <c r="BL61" i="27" s="1"/>
  <c r="BR84" i="27"/>
  <c r="BR61" i="27" s="1"/>
  <c r="BK84" i="27"/>
  <c r="BU78" i="27"/>
  <c r="BU55" i="27" s="1"/>
  <c r="BN78" i="27"/>
  <c r="BN55" i="27" s="1"/>
  <c r="BV78" i="27"/>
  <c r="BV55" i="27" s="1"/>
  <c r="BT78" i="27"/>
  <c r="BT55" i="27" s="1"/>
  <c r="BO78" i="27"/>
  <c r="BO55" i="27" s="1"/>
  <c r="BM78" i="27"/>
  <c r="BM55" i="27" s="1"/>
  <c r="BA78" i="27"/>
  <c r="BB78" i="27" s="1"/>
  <c r="BC78" i="27" s="1"/>
  <c r="BJ78" i="27" s="1"/>
  <c r="BJ55" i="27" s="1"/>
  <c r="AG78" i="27"/>
  <c r="AH78" i="27" s="1"/>
  <c r="BR78" i="27"/>
  <c r="BR55" i="27" s="1"/>
  <c r="BK78" i="27"/>
  <c r="BU77" i="27"/>
  <c r="BU54" i="27" s="1"/>
  <c r="BN77" i="27"/>
  <c r="BN54" i="27" s="1"/>
  <c r="BV77" i="27"/>
  <c r="BV54" i="27" s="1"/>
  <c r="BT77" i="27"/>
  <c r="BT54" i="27" s="1"/>
  <c r="BO77" i="27"/>
  <c r="BO54" i="27" s="1"/>
  <c r="BM77" i="27"/>
  <c r="BM54" i="27" s="1"/>
  <c r="BA77" i="27"/>
  <c r="BB77" i="27" s="1"/>
  <c r="AG77" i="27"/>
  <c r="AH77" i="27" s="1"/>
  <c r="BL77" i="27"/>
  <c r="BL54" i="27" s="1"/>
  <c r="BR77" i="27"/>
  <c r="BS77" i="27"/>
  <c r="BS54" i="27" s="1"/>
  <c r="BK77" i="27"/>
  <c r="C78" i="26"/>
  <c r="AZ55" i="26"/>
  <c r="AZ78" i="26" s="1"/>
  <c r="AV55" i="26"/>
  <c r="AV78" i="26" s="1"/>
  <c r="AT55" i="26"/>
  <c r="AT78" i="26" s="1"/>
  <c r="AR55" i="26"/>
  <c r="AR78" i="26" s="1"/>
  <c r="AF55" i="26"/>
  <c r="AF78" i="26" s="1"/>
  <c r="AB55" i="26"/>
  <c r="AB78" i="26" s="1"/>
  <c r="Z55" i="26"/>
  <c r="Z78" i="26" s="1"/>
  <c r="X55" i="26"/>
  <c r="X78" i="26" s="1"/>
  <c r="AY55" i="26"/>
  <c r="AY78" i="26" s="1"/>
  <c r="AU55" i="26"/>
  <c r="AU78" i="26" s="1"/>
  <c r="AS55" i="26"/>
  <c r="AS78" i="26" s="1"/>
  <c r="AQ55" i="26"/>
  <c r="AQ78" i="26" s="1"/>
  <c r="AE55" i="26"/>
  <c r="AE78" i="26" s="1"/>
  <c r="AA55" i="26"/>
  <c r="AA78" i="26" s="1"/>
  <c r="Y55" i="26"/>
  <c r="Y78" i="26" s="1"/>
  <c r="W55" i="26"/>
  <c r="W78" i="26" s="1"/>
  <c r="C82" i="26"/>
  <c r="AZ59" i="26"/>
  <c r="AZ82" i="26" s="1"/>
  <c r="AV59" i="26"/>
  <c r="AV82" i="26" s="1"/>
  <c r="AT59" i="26"/>
  <c r="AT82" i="26" s="1"/>
  <c r="AR59" i="26"/>
  <c r="AR82" i="26" s="1"/>
  <c r="AF59" i="26"/>
  <c r="AF82" i="26" s="1"/>
  <c r="AB59" i="26"/>
  <c r="AB82" i="26" s="1"/>
  <c r="Z59" i="26"/>
  <c r="Z82" i="26" s="1"/>
  <c r="X59" i="26"/>
  <c r="X82" i="26" s="1"/>
  <c r="AY59" i="26"/>
  <c r="AY82" i="26" s="1"/>
  <c r="AU59" i="26"/>
  <c r="AU82" i="26" s="1"/>
  <c r="AS59" i="26"/>
  <c r="AS82" i="26" s="1"/>
  <c r="AQ59" i="26"/>
  <c r="AQ82" i="26" s="1"/>
  <c r="AE59" i="26"/>
  <c r="AE82" i="26" s="1"/>
  <c r="AA59" i="26"/>
  <c r="AA82" i="26" s="1"/>
  <c r="Y59" i="26"/>
  <c r="Y82" i="26" s="1"/>
  <c r="W59" i="26"/>
  <c r="W82" i="26" s="1"/>
  <c r="C79" i="26"/>
  <c r="AY56" i="26"/>
  <c r="AY79" i="26" s="1"/>
  <c r="AU56" i="26"/>
  <c r="AU79" i="26" s="1"/>
  <c r="AS56" i="26"/>
  <c r="AS79" i="26" s="1"/>
  <c r="AQ56" i="26"/>
  <c r="AQ79" i="26" s="1"/>
  <c r="AE56" i="26"/>
  <c r="AE79" i="26" s="1"/>
  <c r="AA56" i="26"/>
  <c r="AA79" i="26" s="1"/>
  <c r="Y56" i="26"/>
  <c r="Y79" i="26" s="1"/>
  <c r="W56" i="26"/>
  <c r="W79" i="26" s="1"/>
  <c r="AZ56" i="26"/>
  <c r="AZ79" i="26" s="1"/>
  <c r="AV56" i="26"/>
  <c r="AV79" i="26" s="1"/>
  <c r="AT56" i="26"/>
  <c r="AT79" i="26" s="1"/>
  <c r="AR56" i="26"/>
  <c r="AR79" i="26" s="1"/>
  <c r="AF56" i="26"/>
  <c r="AF79" i="26" s="1"/>
  <c r="AB56" i="26"/>
  <c r="AB79" i="26" s="1"/>
  <c r="Z56" i="26"/>
  <c r="Z79" i="26" s="1"/>
  <c r="X56" i="26"/>
  <c r="X79" i="26" s="1"/>
  <c r="C83" i="26"/>
  <c r="AY60" i="26"/>
  <c r="AY83" i="26" s="1"/>
  <c r="AU60" i="26"/>
  <c r="AU83" i="26" s="1"/>
  <c r="AS60" i="26"/>
  <c r="AS83" i="26" s="1"/>
  <c r="AQ60" i="26"/>
  <c r="AQ83" i="26" s="1"/>
  <c r="AE60" i="26"/>
  <c r="AE83" i="26" s="1"/>
  <c r="AA60" i="26"/>
  <c r="AA83" i="26" s="1"/>
  <c r="Y60" i="26"/>
  <c r="Y83" i="26" s="1"/>
  <c r="AZ60" i="26"/>
  <c r="AZ83" i="26" s="1"/>
  <c r="AT60" i="26"/>
  <c r="AT83" i="26" s="1"/>
  <c r="AF60" i="26"/>
  <c r="AF83" i="26" s="1"/>
  <c r="Z60" i="26"/>
  <c r="Z83" i="26" s="1"/>
  <c r="W60" i="26"/>
  <c r="W83" i="26" s="1"/>
  <c r="AV60" i="26"/>
  <c r="AV83" i="26" s="1"/>
  <c r="AR60" i="26"/>
  <c r="AR83" i="26" s="1"/>
  <c r="AB60" i="26"/>
  <c r="AB83" i="26" s="1"/>
  <c r="X60" i="26"/>
  <c r="X83" i="26" s="1"/>
  <c r="C87" i="26"/>
  <c r="AY64" i="26"/>
  <c r="AY87" i="26" s="1"/>
  <c r="AU64" i="26"/>
  <c r="AU87" i="26" s="1"/>
  <c r="AS64" i="26"/>
  <c r="AS87" i="26" s="1"/>
  <c r="AQ64" i="26"/>
  <c r="AQ87" i="26" s="1"/>
  <c r="AE64" i="26"/>
  <c r="AE87" i="26" s="1"/>
  <c r="AA64" i="26"/>
  <c r="AA87" i="26" s="1"/>
  <c r="Y64" i="26"/>
  <c r="Y87" i="26" s="1"/>
  <c r="W64" i="26"/>
  <c r="W87" i="26" s="1"/>
  <c r="AZ64" i="26"/>
  <c r="AZ87" i="26" s="1"/>
  <c r="AV64" i="26"/>
  <c r="AV87" i="26" s="1"/>
  <c r="AT64" i="26"/>
  <c r="AT87" i="26" s="1"/>
  <c r="AR64" i="26"/>
  <c r="AR87" i="26" s="1"/>
  <c r="AF64" i="26"/>
  <c r="AF87" i="26" s="1"/>
  <c r="AB64" i="26"/>
  <c r="AB87" i="26" s="1"/>
  <c r="Z64" i="26"/>
  <c r="Z87" i="26" s="1"/>
  <c r="X64" i="26"/>
  <c r="X87" i="26" s="1"/>
  <c r="C80" i="26"/>
  <c r="AZ57" i="26"/>
  <c r="AZ80" i="26" s="1"/>
  <c r="AV57" i="26"/>
  <c r="AV80" i="26" s="1"/>
  <c r="AT57" i="26"/>
  <c r="AT80" i="26" s="1"/>
  <c r="AR57" i="26"/>
  <c r="AR80" i="26" s="1"/>
  <c r="AF57" i="26"/>
  <c r="AF80" i="26" s="1"/>
  <c r="AB57" i="26"/>
  <c r="AB80" i="26" s="1"/>
  <c r="Z57" i="26"/>
  <c r="Z80" i="26" s="1"/>
  <c r="X57" i="26"/>
  <c r="X80" i="26" s="1"/>
  <c r="AY57" i="26"/>
  <c r="AY80" i="26" s="1"/>
  <c r="AU57" i="26"/>
  <c r="AU80" i="26" s="1"/>
  <c r="AS57" i="26"/>
  <c r="AS80" i="26" s="1"/>
  <c r="AQ57" i="26"/>
  <c r="AQ80" i="26" s="1"/>
  <c r="AE57" i="26"/>
  <c r="AE80" i="26" s="1"/>
  <c r="AA57" i="26"/>
  <c r="AA80" i="26" s="1"/>
  <c r="Y57" i="26"/>
  <c r="Y80" i="26" s="1"/>
  <c r="W57" i="26"/>
  <c r="W80" i="26" s="1"/>
  <c r="C84" i="26"/>
  <c r="AZ61" i="26"/>
  <c r="AZ84" i="26" s="1"/>
  <c r="AV61" i="26"/>
  <c r="AV84" i="26" s="1"/>
  <c r="AT61" i="26"/>
  <c r="AT84" i="26" s="1"/>
  <c r="AR61" i="26"/>
  <c r="AR84" i="26" s="1"/>
  <c r="AF61" i="26"/>
  <c r="AF84" i="26" s="1"/>
  <c r="AB61" i="26"/>
  <c r="AB84" i="26" s="1"/>
  <c r="Z61" i="26"/>
  <c r="Z84" i="26" s="1"/>
  <c r="X61" i="26"/>
  <c r="X84" i="26" s="1"/>
  <c r="AU61" i="26"/>
  <c r="AU84" i="26" s="1"/>
  <c r="AQ61" i="26"/>
  <c r="AQ84" i="26" s="1"/>
  <c r="AE61" i="26"/>
  <c r="AE84" i="26" s="1"/>
  <c r="Y61" i="26"/>
  <c r="Y84" i="26" s="1"/>
  <c r="AY61" i="26"/>
  <c r="AY84" i="26" s="1"/>
  <c r="AS61" i="26"/>
  <c r="AS84" i="26" s="1"/>
  <c r="AA61" i="26"/>
  <c r="AA84" i="26" s="1"/>
  <c r="W61" i="26"/>
  <c r="W84" i="26" s="1"/>
  <c r="C86" i="26"/>
  <c r="AZ63" i="26"/>
  <c r="AZ86" i="26" s="1"/>
  <c r="AV63" i="26"/>
  <c r="AV86" i="26" s="1"/>
  <c r="AT63" i="26"/>
  <c r="AT86" i="26" s="1"/>
  <c r="AR63" i="26"/>
  <c r="AR86" i="26" s="1"/>
  <c r="AF63" i="26"/>
  <c r="AF86" i="26" s="1"/>
  <c r="AB63" i="26"/>
  <c r="AB86" i="26" s="1"/>
  <c r="Z63" i="26"/>
  <c r="Z86" i="26" s="1"/>
  <c r="X63" i="26"/>
  <c r="X86" i="26" s="1"/>
  <c r="AY63" i="26"/>
  <c r="AY86" i="26" s="1"/>
  <c r="AU63" i="26"/>
  <c r="AU86" i="26" s="1"/>
  <c r="AS63" i="26"/>
  <c r="AS86" i="26" s="1"/>
  <c r="AQ63" i="26"/>
  <c r="AQ86" i="26" s="1"/>
  <c r="AE63" i="26"/>
  <c r="AE86" i="26" s="1"/>
  <c r="Y63" i="26"/>
  <c r="Y86" i="26" s="1"/>
  <c r="AA63" i="26"/>
  <c r="AA86" i="26" s="1"/>
  <c r="W63" i="26"/>
  <c r="W86" i="26" s="1"/>
  <c r="C77" i="26"/>
  <c r="AY54" i="26"/>
  <c r="AY77" i="26" s="1"/>
  <c r="AU54" i="26"/>
  <c r="AU77" i="26" s="1"/>
  <c r="AS54" i="26"/>
  <c r="AS77" i="26" s="1"/>
  <c r="AQ54" i="26"/>
  <c r="AQ77" i="26" s="1"/>
  <c r="AE54" i="26"/>
  <c r="AE77" i="26" s="1"/>
  <c r="AA54" i="26"/>
  <c r="AA77" i="26" s="1"/>
  <c r="Y54" i="26"/>
  <c r="Y77" i="26" s="1"/>
  <c r="W54" i="26"/>
  <c r="W77" i="26" s="1"/>
  <c r="AZ54" i="26"/>
  <c r="AZ77" i="26" s="1"/>
  <c r="AV54" i="26"/>
  <c r="AV77" i="26" s="1"/>
  <c r="AT54" i="26"/>
  <c r="AT77" i="26" s="1"/>
  <c r="AR54" i="26"/>
  <c r="AR77" i="26" s="1"/>
  <c r="AF54" i="26"/>
  <c r="AF77" i="26" s="1"/>
  <c r="AB54" i="26"/>
  <c r="AB77" i="26" s="1"/>
  <c r="Z54" i="26"/>
  <c r="Z77" i="26" s="1"/>
  <c r="X54" i="26"/>
  <c r="X77" i="26" s="1"/>
  <c r="C81" i="26"/>
  <c r="AY58" i="26"/>
  <c r="AY81" i="26" s="1"/>
  <c r="AU58" i="26"/>
  <c r="AU81" i="26" s="1"/>
  <c r="AS58" i="26"/>
  <c r="AS81" i="26" s="1"/>
  <c r="AQ58" i="26"/>
  <c r="AQ81" i="26" s="1"/>
  <c r="AE58" i="26"/>
  <c r="AE81" i="26" s="1"/>
  <c r="AA58" i="26"/>
  <c r="AA81" i="26" s="1"/>
  <c r="Y58" i="26"/>
  <c r="Y81" i="26" s="1"/>
  <c r="W58" i="26"/>
  <c r="W81" i="26" s="1"/>
  <c r="AZ58" i="26"/>
  <c r="AZ81" i="26" s="1"/>
  <c r="AV58" i="26"/>
  <c r="AV81" i="26" s="1"/>
  <c r="AT58" i="26"/>
  <c r="AT81" i="26" s="1"/>
  <c r="AR58" i="26"/>
  <c r="AR81" i="26" s="1"/>
  <c r="AF58" i="26"/>
  <c r="AF81" i="26" s="1"/>
  <c r="AB58" i="26"/>
  <c r="AB81" i="26" s="1"/>
  <c r="Z58" i="26"/>
  <c r="Z81" i="26" s="1"/>
  <c r="X58" i="26"/>
  <c r="X81" i="26" s="1"/>
  <c r="C88" i="26"/>
  <c r="AZ65" i="26"/>
  <c r="AZ88" i="26" s="1"/>
  <c r="AV65" i="26"/>
  <c r="AV88" i="26" s="1"/>
  <c r="AT65" i="26"/>
  <c r="AT88" i="26" s="1"/>
  <c r="AR65" i="26"/>
  <c r="AR88" i="26" s="1"/>
  <c r="AF65" i="26"/>
  <c r="AF88" i="26" s="1"/>
  <c r="AB65" i="26"/>
  <c r="AB88" i="26" s="1"/>
  <c r="Z65" i="26"/>
  <c r="Z88" i="26" s="1"/>
  <c r="X65" i="26"/>
  <c r="X88" i="26" s="1"/>
  <c r="AY65" i="26"/>
  <c r="AY88" i="26" s="1"/>
  <c r="AU65" i="26"/>
  <c r="AU88" i="26" s="1"/>
  <c r="AS65" i="26"/>
  <c r="AS88" i="26" s="1"/>
  <c r="AQ65" i="26"/>
  <c r="AQ88" i="26" s="1"/>
  <c r="AE65" i="26"/>
  <c r="AE88" i="26" s="1"/>
  <c r="AA65" i="26"/>
  <c r="AA88" i="26" s="1"/>
  <c r="Y65" i="26"/>
  <c r="Y88" i="26" s="1"/>
  <c r="W65" i="26"/>
  <c r="W88" i="26" s="1"/>
  <c r="C85" i="26"/>
  <c r="AY62" i="26"/>
  <c r="AY85" i="26" s="1"/>
  <c r="AU62" i="26"/>
  <c r="AU85" i="26" s="1"/>
  <c r="AS62" i="26"/>
  <c r="AS85" i="26" s="1"/>
  <c r="AQ62" i="26"/>
  <c r="AQ85" i="26" s="1"/>
  <c r="AE62" i="26"/>
  <c r="AE85" i="26" s="1"/>
  <c r="AA62" i="26"/>
  <c r="AA85" i="26" s="1"/>
  <c r="Y62" i="26"/>
  <c r="Y85" i="26" s="1"/>
  <c r="W62" i="26"/>
  <c r="W85" i="26" s="1"/>
  <c r="AV62" i="26"/>
  <c r="AV85" i="26" s="1"/>
  <c r="AR62" i="26"/>
  <c r="AR85" i="26" s="1"/>
  <c r="AB62" i="26"/>
  <c r="AB85" i="26" s="1"/>
  <c r="X62" i="26"/>
  <c r="X85" i="26" s="1"/>
  <c r="AZ62" i="26"/>
  <c r="AZ85" i="26" s="1"/>
  <c r="AT62" i="26"/>
  <c r="AT85" i="26" s="1"/>
  <c r="AF62" i="26"/>
  <c r="AF85" i="26" s="1"/>
  <c r="Z62" i="26"/>
  <c r="Z85" i="26" s="1"/>
  <c r="C80" i="25"/>
  <c r="AY57" i="25"/>
  <c r="AY80" i="25" s="1"/>
  <c r="AU57" i="25"/>
  <c r="AU80" i="25" s="1"/>
  <c r="AS57" i="25"/>
  <c r="AS80" i="25" s="1"/>
  <c r="AQ57" i="25"/>
  <c r="AQ80" i="25" s="1"/>
  <c r="AE57" i="25"/>
  <c r="AE80" i="25" s="1"/>
  <c r="AA57" i="25"/>
  <c r="AA80" i="25" s="1"/>
  <c r="Y57" i="25"/>
  <c r="Y80" i="25" s="1"/>
  <c r="W57" i="25"/>
  <c r="W80" i="25" s="1"/>
  <c r="AZ57" i="25"/>
  <c r="AZ80" i="25" s="1"/>
  <c r="AV57" i="25"/>
  <c r="AV80" i="25" s="1"/>
  <c r="AT57" i="25"/>
  <c r="AT80" i="25" s="1"/>
  <c r="AR57" i="25"/>
  <c r="AR80" i="25" s="1"/>
  <c r="AF57" i="25"/>
  <c r="AF80" i="25" s="1"/>
  <c r="AB57" i="25"/>
  <c r="AB80" i="25" s="1"/>
  <c r="Z57" i="25"/>
  <c r="Z80" i="25" s="1"/>
  <c r="X57" i="25"/>
  <c r="X80" i="25" s="1"/>
  <c r="C81" i="25"/>
  <c r="AZ58" i="25"/>
  <c r="AZ81" i="25" s="1"/>
  <c r="AV58" i="25"/>
  <c r="AV81" i="25" s="1"/>
  <c r="AT58" i="25"/>
  <c r="AT81" i="25" s="1"/>
  <c r="AR58" i="25"/>
  <c r="AR81" i="25" s="1"/>
  <c r="AF58" i="25"/>
  <c r="AF81" i="25" s="1"/>
  <c r="AB58" i="25"/>
  <c r="AB81" i="25" s="1"/>
  <c r="Z58" i="25"/>
  <c r="Z81" i="25" s="1"/>
  <c r="X58" i="25"/>
  <c r="X81" i="25" s="1"/>
  <c r="AY58" i="25"/>
  <c r="AY81" i="25" s="1"/>
  <c r="AU58" i="25"/>
  <c r="AU81" i="25" s="1"/>
  <c r="AS58" i="25"/>
  <c r="AS81" i="25" s="1"/>
  <c r="AQ58" i="25"/>
  <c r="AQ81" i="25" s="1"/>
  <c r="AE58" i="25"/>
  <c r="AE81" i="25" s="1"/>
  <c r="AA58" i="25"/>
  <c r="AA81" i="25" s="1"/>
  <c r="Y58" i="25"/>
  <c r="Y81" i="25" s="1"/>
  <c r="W58" i="25"/>
  <c r="W81" i="25" s="1"/>
  <c r="C84" i="25"/>
  <c r="AZ61" i="25"/>
  <c r="AZ84" i="25" s="1"/>
  <c r="AV61" i="25"/>
  <c r="AV84" i="25" s="1"/>
  <c r="AT61" i="25"/>
  <c r="AT84" i="25" s="1"/>
  <c r="AR61" i="25"/>
  <c r="AR84" i="25" s="1"/>
  <c r="AF61" i="25"/>
  <c r="AF84" i="25" s="1"/>
  <c r="AB61" i="25"/>
  <c r="AB84" i="25" s="1"/>
  <c r="Z61" i="25"/>
  <c r="Z84" i="25" s="1"/>
  <c r="X61" i="25"/>
  <c r="X84" i="25" s="1"/>
  <c r="AU61" i="25"/>
  <c r="AU84" i="25" s="1"/>
  <c r="AQ61" i="25"/>
  <c r="AQ84" i="25" s="1"/>
  <c r="AE61" i="25"/>
  <c r="AE84" i="25" s="1"/>
  <c r="Y61" i="25"/>
  <c r="Y84" i="25" s="1"/>
  <c r="AY61" i="25"/>
  <c r="AY84" i="25" s="1"/>
  <c r="AS61" i="25"/>
  <c r="AS84" i="25" s="1"/>
  <c r="AA61" i="25"/>
  <c r="AA84" i="25" s="1"/>
  <c r="W61" i="25"/>
  <c r="W84" i="25" s="1"/>
  <c r="C86" i="25"/>
  <c r="AZ63" i="25"/>
  <c r="AZ86" i="25" s="1"/>
  <c r="AV63" i="25"/>
  <c r="AV86" i="25" s="1"/>
  <c r="AT63" i="25"/>
  <c r="AT86" i="25" s="1"/>
  <c r="AR63" i="25"/>
  <c r="AR86" i="25" s="1"/>
  <c r="AF63" i="25"/>
  <c r="AF86" i="25" s="1"/>
  <c r="AB63" i="25"/>
  <c r="AB86" i="25" s="1"/>
  <c r="Z63" i="25"/>
  <c r="Z86" i="25" s="1"/>
  <c r="X63" i="25"/>
  <c r="X86" i="25" s="1"/>
  <c r="AU63" i="25"/>
  <c r="AU86" i="25" s="1"/>
  <c r="AQ63" i="25"/>
  <c r="AQ86" i="25" s="1"/>
  <c r="AE63" i="25"/>
  <c r="AE86" i="25" s="1"/>
  <c r="Y63" i="25"/>
  <c r="Y86" i="25" s="1"/>
  <c r="AY63" i="25"/>
  <c r="AY86" i="25" s="1"/>
  <c r="AS63" i="25"/>
  <c r="AS86" i="25" s="1"/>
  <c r="AA63" i="25"/>
  <c r="AA86" i="25" s="1"/>
  <c r="W63" i="25"/>
  <c r="W86" i="25" s="1"/>
  <c r="C88" i="25"/>
  <c r="AZ65" i="25"/>
  <c r="AZ88" i="25" s="1"/>
  <c r="AV65" i="25"/>
  <c r="AV88" i="25" s="1"/>
  <c r="AT65" i="25"/>
  <c r="AT88" i="25" s="1"/>
  <c r="AR65" i="25"/>
  <c r="AR88" i="25" s="1"/>
  <c r="AF65" i="25"/>
  <c r="AF88" i="25" s="1"/>
  <c r="AB65" i="25"/>
  <c r="AB88" i="25" s="1"/>
  <c r="Z65" i="25"/>
  <c r="Z88" i="25" s="1"/>
  <c r="X65" i="25"/>
  <c r="X88" i="25" s="1"/>
  <c r="AU65" i="25"/>
  <c r="AU88" i="25" s="1"/>
  <c r="AQ65" i="25"/>
  <c r="AQ88" i="25" s="1"/>
  <c r="AE65" i="25"/>
  <c r="AE88" i="25" s="1"/>
  <c r="Y65" i="25"/>
  <c r="Y88" i="25" s="1"/>
  <c r="AY65" i="25"/>
  <c r="AY88" i="25" s="1"/>
  <c r="AS65" i="25"/>
  <c r="AS88" i="25" s="1"/>
  <c r="AA65" i="25"/>
  <c r="AA88" i="25" s="1"/>
  <c r="W65" i="25"/>
  <c r="W88" i="25" s="1"/>
  <c r="C87" i="25"/>
  <c r="AY64" i="25"/>
  <c r="AY87" i="25" s="1"/>
  <c r="AU64" i="25"/>
  <c r="AU87" i="25" s="1"/>
  <c r="AS64" i="25"/>
  <c r="AS87" i="25" s="1"/>
  <c r="AQ64" i="25"/>
  <c r="AQ87" i="25" s="1"/>
  <c r="AE64" i="25"/>
  <c r="AE87" i="25" s="1"/>
  <c r="AA64" i="25"/>
  <c r="AA87" i="25" s="1"/>
  <c r="Y64" i="25"/>
  <c r="Y87" i="25" s="1"/>
  <c r="W64" i="25"/>
  <c r="W87" i="25" s="1"/>
  <c r="AV64" i="25"/>
  <c r="AV87" i="25" s="1"/>
  <c r="AR64" i="25"/>
  <c r="AR87" i="25" s="1"/>
  <c r="AB64" i="25"/>
  <c r="AB87" i="25" s="1"/>
  <c r="X64" i="25"/>
  <c r="X87" i="25" s="1"/>
  <c r="AZ64" i="25"/>
  <c r="AZ87" i="25" s="1"/>
  <c r="AT64" i="25"/>
  <c r="AT87" i="25" s="1"/>
  <c r="AF64" i="25"/>
  <c r="AF87" i="25" s="1"/>
  <c r="Z64" i="25"/>
  <c r="Z87" i="25" s="1"/>
  <c r="C77" i="25"/>
  <c r="AZ54" i="25"/>
  <c r="AZ77" i="25" s="1"/>
  <c r="AV54" i="25"/>
  <c r="AV77" i="25" s="1"/>
  <c r="AT54" i="25"/>
  <c r="AT77" i="25" s="1"/>
  <c r="AR54" i="25"/>
  <c r="AR77" i="25" s="1"/>
  <c r="AF54" i="25"/>
  <c r="AF77" i="25" s="1"/>
  <c r="AB54" i="25"/>
  <c r="AB77" i="25" s="1"/>
  <c r="Z54" i="25"/>
  <c r="Z77" i="25" s="1"/>
  <c r="X54" i="25"/>
  <c r="X77" i="25" s="1"/>
  <c r="AY54" i="25"/>
  <c r="AY77" i="25" s="1"/>
  <c r="AU54" i="25"/>
  <c r="AU77" i="25" s="1"/>
  <c r="AS54" i="25"/>
  <c r="AS77" i="25" s="1"/>
  <c r="AQ54" i="25"/>
  <c r="AQ77" i="25" s="1"/>
  <c r="AE54" i="25"/>
  <c r="AE77" i="25" s="1"/>
  <c r="AA54" i="25"/>
  <c r="AA77" i="25" s="1"/>
  <c r="Y54" i="25"/>
  <c r="Y77" i="25" s="1"/>
  <c r="W54" i="25"/>
  <c r="W77" i="25" s="1"/>
  <c r="C79" i="25"/>
  <c r="AZ56" i="25"/>
  <c r="AZ79" i="25" s="1"/>
  <c r="AV56" i="25"/>
  <c r="AV79" i="25" s="1"/>
  <c r="AT56" i="25"/>
  <c r="AT79" i="25" s="1"/>
  <c r="AR56" i="25"/>
  <c r="AR79" i="25" s="1"/>
  <c r="AF56" i="25"/>
  <c r="AF79" i="25" s="1"/>
  <c r="AB56" i="25"/>
  <c r="AB79" i="25" s="1"/>
  <c r="Z56" i="25"/>
  <c r="Z79" i="25" s="1"/>
  <c r="X56" i="25"/>
  <c r="X79" i="25" s="1"/>
  <c r="AY56" i="25"/>
  <c r="AY79" i="25" s="1"/>
  <c r="AU56" i="25"/>
  <c r="AU79" i="25" s="1"/>
  <c r="AS56" i="25"/>
  <c r="AS79" i="25" s="1"/>
  <c r="AQ56" i="25"/>
  <c r="AQ79" i="25" s="1"/>
  <c r="AE56" i="25"/>
  <c r="AE79" i="25" s="1"/>
  <c r="AA56" i="25"/>
  <c r="AA79" i="25" s="1"/>
  <c r="Y56" i="25"/>
  <c r="Y79" i="25" s="1"/>
  <c r="W56" i="25"/>
  <c r="W79" i="25" s="1"/>
  <c r="C83" i="25"/>
  <c r="AZ60" i="25"/>
  <c r="AZ83" i="25" s="1"/>
  <c r="AV60" i="25"/>
  <c r="AV83" i="25" s="1"/>
  <c r="AT60" i="25"/>
  <c r="AT83" i="25" s="1"/>
  <c r="AR60" i="25"/>
  <c r="AR83" i="25" s="1"/>
  <c r="AF60" i="25"/>
  <c r="AF83" i="25" s="1"/>
  <c r="AB60" i="25"/>
  <c r="AB83" i="25" s="1"/>
  <c r="Z60" i="25"/>
  <c r="Z83" i="25" s="1"/>
  <c r="X60" i="25"/>
  <c r="X83" i="25" s="1"/>
  <c r="AY60" i="25"/>
  <c r="AY83" i="25" s="1"/>
  <c r="AU60" i="25"/>
  <c r="AU83" i="25" s="1"/>
  <c r="AS60" i="25"/>
  <c r="AS83" i="25" s="1"/>
  <c r="AQ60" i="25"/>
  <c r="AQ83" i="25" s="1"/>
  <c r="AE60" i="25"/>
  <c r="AE83" i="25" s="1"/>
  <c r="AA60" i="25"/>
  <c r="AA83" i="25" s="1"/>
  <c r="Y60" i="25"/>
  <c r="Y83" i="25" s="1"/>
  <c r="W60" i="25"/>
  <c r="W83" i="25" s="1"/>
  <c r="C85" i="25"/>
  <c r="AY62" i="25"/>
  <c r="AY85" i="25" s="1"/>
  <c r="AU62" i="25"/>
  <c r="AU85" i="25" s="1"/>
  <c r="AS62" i="25"/>
  <c r="AS85" i="25" s="1"/>
  <c r="AQ62" i="25"/>
  <c r="AQ85" i="25" s="1"/>
  <c r="AE62" i="25"/>
  <c r="AE85" i="25" s="1"/>
  <c r="AA62" i="25"/>
  <c r="AA85" i="25" s="1"/>
  <c r="Y62" i="25"/>
  <c r="Y85" i="25" s="1"/>
  <c r="W62" i="25"/>
  <c r="W85" i="25" s="1"/>
  <c r="AV62" i="25"/>
  <c r="AV85" i="25" s="1"/>
  <c r="AR62" i="25"/>
  <c r="AR85" i="25" s="1"/>
  <c r="AB62" i="25"/>
  <c r="AB85" i="25" s="1"/>
  <c r="X62" i="25"/>
  <c r="X85" i="25" s="1"/>
  <c r="AZ62" i="25"/>
  <c r="AZ85" i="25" s="1"/>
  <c r="AT62" i="25"/>
  <c r="AT85" i="25" s="1"/>
  <c r="AF62" i="25"/>
  <c r="AF85" i="25" s="1"/>
  <c r="Z62" i="25"/>
  <c r="Z85" i="25" s="1"/>
  <c r="C78" i="25"/>
  <c r="AY55" i="25"/>
  <c r="AY78" i="25" s="1"/>
  <c r="AU55" i="25"/>
  <c r="AU78" i="25" s="1"/>
  <c r="AS55" i="25"/>
  <c r="AS78" i="25" s="1"/>
  <c r="AQ55" i="25"/>
  <c r="AQ78" i="25" s="1"/>
  <c r="AE55" i="25"/>
  <c r="AE78" i="25" s="1"/>
  <c r="AA55" i="25"/>
  <c r="AA78" i="25" s="1"/>
  <c r="Y55" i="25"/>
  <c r="Y78" i="25" s="1"/>
  <c r="W55" i="25"/>
  <c r="W78" i="25" s="1"/>
  <c r="AZ55" i="25"/>
  <c r="AZ78" i="25" s="1"/>
  <c r="AV55" i="25"/>
  <c r="AV78" i="25" s="1"/>
  <c r="AT55" i="25"/>
  <c r="AT78" i="25" s="1"/>
  <c r="AR55" i="25"/>
  <c r="AR78" i="25" s="1"/>
  <c r="AF55" i="25"/>
  <c r="AF78" i="25" s="1"/>
  <c r="AB55" i="25"/>
  <c r="AB78" i="25" s="1"/>
  <c r="Z55" i="25"/>
  <c r="Z78" i="25" s="1"/>
  <c r="X55" i="25"/>
  <c r="X78" i="25" s="1"/>
  <c r="C82" i="25"/>
  <c r="AY59" i="25"/>
  <c r="AY82" i="25" s="1"/>
  <c r="AU59" i="25"/>
  <c r="AU82" i="25" s="1"/>
  <c r="AS59" i="25"/>
  <c r="AS82" i="25" s="1"/>
  <c r="AQ59" i="25"/>
  <c r="AQ82" i="25" s="1"/>
  <c r="AE59" i="25"/>
  <c r="AE82" i="25" s="1"/>
  <c r="AA59" i="25"/>
  <c r="AA82" i="25" s="1"/>
  <c r="Y59" i="25"/>
  <c r="Y82" i="25" s="1"/>
  <c r="W59" i="25"/>
  <c r="W82" i="25" s="1"/>
  <c r="AZ59" i="25"/>
  <c r="AZ82" i="25" s="1"/>
  <c r="AV59" i="25"/>
  <c r="AV82" i="25" s="1"/>
  <c r="AT59" i="25"/>
  <c r="AT82" i="25" s="1"/>
  <c r="AR59" i="25"/>
  <c r="AR82" i="25" s="1"/>
  <c r="AF59" i="25"/>
  <c r="AF82" i="25" s="1"/>
  <c r="AB59" i="25"/>
  <c r="AB82" i="25" s="1"/>
  <c r="Z59" i="25"/>
  <c r="Z82" i="25" s="1"/>
  <c r="X59" i="25"/>
  <c r="X82" i="25" s="1"/>
  <c r="C77" i="24"/>
  <c r="AB54" i="24"/>
  <c r="AB77" i="24" s="1"/>
  <c r="X54" i="24"/>
  <c r="X77" i="24" s="1"/>
  <c r="AY54" i="24"/>
  <c r="AY77" i="24" s="1"/>
  <c r="AU54" i="24"/>
  <c r="AU77" i="24" s="1"/>
  <c r="AS54" i="24"/>
  <c r="AS77" i="24" s="1"/>
  <c r="AQ54" i="24"/>
  <c r="AQ77" i="24" s="1"/>
  <c r="AE54" i="24"/>
  <c r="AE77" i="24" s="1"/>
  <c r="AA54" i="24"/>
  <c r="AA77" i="24" s="1"/>
  <c r="Y54" i="24"/>
  <c r="Y77" i="24" s="1"/>
  <c r="W54" i="24"/>
  <c r="W77" i="24" s="1"/>
  <c r="AZ54" i="24"/>
  <c r="AZ77" i="24" s="1"/>
  <c r="AV54" i="24"/>
  <c r="AV77" i="24" s="1"/>
  <c r="AT54" i="24"/>
  <c r="AT77" i="24" s="1"/>
  <c r="AR54" i="24"/>
  <c r="AR77" i="24" s="1"/>
  <c r="AF54" i="24"/>
  <c r="AF77" i="24" s="1"/>
  <c r="Z54" i="24"/>
  <c r="Z77" i="24" s="1"/>
  <c r="C81" i="24"/>
  <c r="AZ58" i="24"/>
  <c r="AZ81" i="24" s="1"/>
  <c r="AV58" i="24"/>
  <c r="AV81" i="24" s="1"/>
  <c r="AT58" i="24"/>
  <c r="AT81" i="24" s="1"/>
  <c r="AR58" i="24"/>
  <c r="AR81" i="24" s="1"/>
  <c r="AF58" i="24"/>
  <c r="AF81" i="24" s="1"/>
  <c r="AB58" i="24"/>
  <c r="AB81" i="24" s="1"/>
  <c r="Z58" i="24"/>
  <c r="Z81" i="24" s="1"/>
  <c r="X58" i="24"/>
  <c r="X81" i="24" s="1"/>
  <c r="AY58" i="24"/>
  <c r="AY81" i="24" s="1"/>
  <c r="AU58" i="24"/>
  <c r="AU81" i="24" s="1"/>
  <c r="AS58" i="24"/>
  <c r="AS81" i="24" s="1"/>
  <c r="AQ58" i="24"/>
  <c r="AQ81" i="24" s="1"/>
  <c r="AE58" i="24"/>
  <c r="AE81" i="24" s="1"/>
  <c r="AA58" i="24"/>
  <c r="AA81" i="24" s="1"/>
  <c r="Y58" i="24"/>
  <c r="Y81" i="24" s="1"/>
  <c r="W58" i="24"/>
  <c r="W81" i="24" s="1"/>
  <c r="C78" i="24"/>
  <c r="AY55" i="24"/>
  <c r="AY78" i="24" s="1"/>
  <c r="AU55" i="24"/>
  <c r="AU78" i="24" s="1"/>
  <c r="AS55" i="24"/>
  <c r="AS78" i="24" s="1"/>
  <c r="AQ55" i="24"/>
  <c r="AQ78" i="24" s="1"/>
  <c r="AE55" i="24"/>
  <c r="AE78" i="24" s="1"/>
  <c r="AA55" i="24"/>
  <c r="AA78" i="24" s="1"/>
  <c r="Y55" i="24"/>
  <c r="Y78" i="24" s="1"/>
  <c r="W55" i="24"/>
  <c r="W78" i="24" s="1"/>
  <c r="AZ55" i="24"/>
  <c r="AZ78" i="24" s="1"/>
  <c r="AV55" i="24"/>
  <c r="AV78" i="24" s="1"/>
  <c r="AT55" i="24"/>
  <c r="AT78" i="24" s="1"/>
  <c r="AR55" i="24"/>
  <c r="AR78" i="24" s="1"/>
  <c r="AF55" i="24"/>
  <c r="AF78" i="24" s="1"/>
  <c r="AB55" i="24"/>
  <c r="AB78" i="24" s="1"/>
  <c r="Z55" i="24"/>
  <c r="Z78" i="24" s="1"/>
  <c r="X55" i="24"/>
  <c r="X78" i="24" s="1"/>
  <c r="C82" i="24"/>
  <c r="AY59" i="24"/>
  <c r="AY82" i="24" s="1"/>
  <c r="AU59" i="24"/>
  <c r="AU82" i="24" s="1"/>
  <c r="AS59" i="24"/>
  <c r="AS82" i="24" s="1"/>
  <c r="AQ59" i="24"/>
  <c r="AQ82" i="24" s="1"/>
  <c r="AE59" i="24"/>
  <c r="AE82" i="24" s="1"/>
  <c r="AA59" i="24"/>
  <c r="AA82" i="24" s="1"/>
  <c r="Y59" i="24"/>
  <c r="Y82" i="24" s="1"/>
  <c r="W59" i="24"/>
  <c r="W82" i="24" s="1"/>
  <c r="AZ59" i="24"/>
  <c r="AZ82" i="24" s="1"/>
  <c r="AV59" i="24"/>
  <c r="AV82" i="24" s="1"/>
  <c r="AT59" i="24"/>
  <c r="AT82" i="24" s="1"/>
  <c r="AR59" i="24"/>
  <c r="AR82" i="24" s="1"/>
  <c r="AF59" i="24"/>
  <c r="AF82" i="24" s="1"/>
  <c r="AB59" i="24"/>
  <c r="AB82" i="24" s="1"/>
  <c r="Z59" i="24"/>
  <c r="Z82" i="24" s="1"/>
  <c r="X59" i="24"/>
  <c r="X82" i="24" s="1"/>
  <c r="C83" i="24"/>
  <c r="AY60" i="24"/>
  <c r="AY83" i="24" s="1"/>
  <c r="AU60" i="24"/>
  <c r="AU83" i="24" s="1"/>
  <c r="AS60" i="24"/>
  <c r="AS83" i="24" s="1"/>
  <c r="AQ60" i="24"/>
  <c r="AQ83" i="24" s="1"/>
  <c r="AE60" i="24"/>
  <c r="AE83" i="24" s="1"/>
  <c r="AA60" i="24"/>
  <c r="AA83" i="24" s="1"/>
  <c r="Y60" i="24"/>
  <c r="Y83" i="24" s="1"/>
  <c r="W60" i="24"/>
  <c r="W83" i="24" s="1"/>
  <c r="AV60" i="24"/>
  <c r="AV83" i="24" s="1"/>
  <c r="AR60" i="24"/>
  <c r="AR83" i="24" s="1"/>
  <c r="AB60" i="24"/>
  <c r="AB83" i="24" s="1"/>
  <c r="X60" i="24"/>
  <c r="X83" i="24" s="1"/>
  <c r="AZ60" i="24"/>
  <c r="AZ83" i="24" s="1"/>
  <c r="AT60" i="24"/>
  <c r="AT83" i="24" s="1"/>
  <c r="AF60" i="24"/>
  <c r="AF83" i="24" s="1"/>
  <c r="Z60" i="24"/>
  <c r="Z83" i="24" s="1"/>
  <c r="C87" i="24"/>
  <c r="AZ64" i="24"/>
  <c r="AZ87" i="24" s="1"/>
  <c r="AV64" i="24"/>
  <c r="AV87" i="24" s="1"/>
  <c r="AT64" i="24"/>
  <c r="AT87" i="24" s="1"/>
  <c r="AR64" i="24"/>
  <c r="AR87" i="24" s="1"/>
  <c r="AF64" i="24"/>
  <c r="AF87" i="24" s="1"/>
  <c r="AB64" i="24"/>
  <c r="AB87" i="24" s="1"/>
  <c r="Z64" i="24"/>
  <c r="Z87" i="24" s="1"/>
  <c r="X64" i="24"/>
  <c r="X87" i="24" s="1"/>
  <c r="AY64" i="24"/>
  <c r="AY87" i="24" s="1"/>
  <c r="AU64" i="24"/>
  <c r="AU87" i="24" s="1"/>
  <c r="AS64" i="24"/>
  <c r="AS87" i="24" s="1"/>
  <c r="AQ64" i="24"/>
  <c r="AQ87" i="24" s="1"/>
  <c r="AE64" i="24"/>
  <c r="AE87" i="24" s="1"/>
  <c r="AA64" i="24"/>
  <c r="AA87" i="24" s="1"/>
  <c r="Y64" i="24"/>
  <c r="Y87" i="24" s="1"/>
  <c r="W64" i="24"/>
  <c r="W87" i="24" s="1"/>
  <c r="C79" i="24"/>
  <c r="AZ56" i="24"/>
  <c r="AZ79" i="24" s="1"/>
  <c r="AV56" i="24"/>
  <c r="AV79" i="24" s="1"/>
  <c r="AT56" i="24"/>
  <c r="AT79" i="24" s="1"/>
  <c r="AR56" i="24"/>
  <c r="AR79" i="24" s="1"/>
  <c r="AF56" i="24"/>
  <c r="AF79" i="24" s="1"/>
  <c r="AB56" i="24"/>
  <c r="AB79" i="24" s="1"/>
  <c r="Z56" i="24"/>
  <c r="Z79" i="24" s="1"/>
  <c r="X56" i="24"/>
  <c r="X79" i="24" s="1"/>
  <c r="AY56" i="24"/>
  <c r="AY79" i="24" s="1"/>
  <c r="AU56" i="24"/>
  <c r="AU79" i="24" s="1"/>
  <c r="AS56" i="24"/>
  <c r="AS79" i="24" s="1"/>
  <c r="AQ56" i="24"/>
  <c r="AQ79" i="24" s="1"/>
  <c r="AE56" i="24"/>
  <c r="AE79" i="24" s="1"/>
  <c r="AA56" i="24"/>
  <c r="AA79" i="24" s="1"/>
  <c r="Y56" i="24"/>
  <c r="Y79" i="24" s="1"/>
  <c r="W56" i="24"/>
  <c r="W79" i="24" s="1"/>
  <c r="C80" i="24"/>
  <c r="AY57" i="24"/>
  <c r="AY80" i="24" s="1"/>
  <c r="AU57" i="24"/>
  <c r="AU80" i="24" s="1"/>
  <c r="AS57" i="24"/>
  <c r="AS80" i="24" s="1"/>
  <c r="AQ57" i="24"/>
  <c r="AQ80" i="24" s="1"/>
  <c r="AE57" i="24"/>
  <c r="AE80" i="24" s="1"/>
  <c r="AA57" i="24"/>
  <c r="AA80" i="24" s="1"/>
  <c r="Y57" i="24"/>
  <c r="Y80" i="24" s="1"/>
  <c r="W57" i="24"/>
  <c r="W80" i="24" s="1"/>
  <c r="AZ57" i="24"/>
  <c r="AZ80" i="24" s="1"/>
  <c r="AV57" i="24"/>
  <c r="AV80" i="24" s="1"/>
  <c r="AT57" i="24"/>
  <c r="AT80" i="24" s="1"/>
  <c r="AR57" i="24"/>
  <c r="AR80" i="24" s="1"/>
  <c r="AF57" i="24"/>
  <c r="AF80" i="24" s="1"/>
  <c r="AB57" i="24"/>
  <c r="AB80" i="24" s="1"/>
  <c r="Z57" i="24"/>
  <c r="Z80" i="24" s="1"/>
  <c r="X57" i="24"/>
  <c r="X80" i="24" s="1"/>
  <c r="C84" i="24"/>
  <c r="AZ61" i="24"/>
  <c r="AZ84" i="24" s="1"/>
  <c r="AV61" i="24"/>
  <c r="AV84" i="24" s="1"/>
  <c r="AT61" i="24"/>
  <c r="AT84" i="24" s="1"/>
  <c r="AR61" i="24"/>
  <c r="AR84" i="24" s="1"/>
  <c r="AF61" i="24"/>
  <c r="AF84" i="24" s="1"/>
  <c r="AB61" i="24"/>
  <c r="AB84" i="24" s="1"/>
  <c r="Z61" i="24"/>
  <c r="Z84" i="24" s="1"/>
  <c r="X61" i="24"/>
  <c r="X84" i="24" s="1"/>
  <c r="AY61" i="24"/>
  <c r="AY84" i="24" s="1"/>
  <c r="AS61" i="24"/>
  <c r="AS84" i="24" s="1"/>
  <c r="AA61" i="24"/>
  <c r="AA84" i="24" s="1"/>
  <c r="W61" i="24"/>
  <c r="W84" i="24" s="1"/>
  <c r="AU61" i="24"/>
  <c r="AU84" i="24" s="1"/>
  <c r="AQ61" i="24"/>
  <c r="AQ84" i="24" s="1"/>
  <c r="AE61" i="24"/>
  <c r="AE84" i="24" s="1"/>
  <c r="Y61" i="24"/>
  <c r="Y84" i="24" s="1"/>
  <c r="C86" i="24"/>
  <c r="AY63" i="24"/>
  <c r="AY86" i="24" s="1"/>
  <c r="AU63" i="24"/>
  <c r="AU86" i="24" s="1"/>
  <c r="AS63" i="24"/>
  <c r="AS86" i="24" s="1"/>
  <c r="AQ63" i="24"/>
  <c r="AQ86" i="24" s="1"/>
  <c r="AZ63" i="24"/>
  <c r="AZ86" i="24" s="1"/>
  <c r="AV63" i="24"/>
  <c r="AV86" i="24" s="1"/>
  <c r="AT63" i="24"/>
  <c r="AT86" i="24" s="1"/>
  <c r="AR63" i="24"/>
  <c r="AR86" i="24" s="1"/>
  <c r="AF63" i="24"/>
  <c r="AF86" i="24" s="1"/>
  <c r="AB63" i="24"/>
  <c r="AB86" i="24" s="1"/>
  <c r="Z63" i="24"/>
  <c r="Z86" i="24" s="1"/>
  <c r="X63" i="24"/>
  <c r="X86" i="24" s="1"/>
  <c r="AA63" i="24"/>
  <c r="AA86" i="24" s="1"/>
  <c r="W63" i="24"/>
  <c r="W86" i="24" s="1"/>
  <c r="AE63" i="24"/>
  <c r="AE86" i="24" s="1"/>
  <c r="Y63" i="24"/>
  <c r="Y86" i="24" s="1"/>
  <c r="C85" i="24"/>
  <c r="AY62" i="24"/>
  <c r="AY85" i="24" s="1"/>
  <c r="AU62" i="24"/>
  <c r="AU85" i="24" s="1"/>
  <c r="AS62" i="24"/>
  <c r="AS85" i="24" s="1"/>
  <c r="AQ62" i="24"/>
  <c r="AQ85" i="24" s="1"/>
  <c r="AE62" i="24"/>
  <c r="AE85" i="24" s="1"/>
  <c r="AA62" i="24"/>
  <c r="AA85" i="24" s="1"/>
  <c r="Y62" i="24"/>
  <c r="Y85" i="24" s="1"/>
  <c r="W62" i="24"/>
  <c r="W85" i="24" s="1"/>
  <c r="AZ62" i="24"/>
  <c r="AZ85" i="24" s="1"/>
  <c r="AT62" i="24"/>
  <c r="AT85" i="24" s="1"/>
  <c r="AF62" i="24"/>
  <c r="AF85" i="24" s="1"/>
  <c r="Z62" i="24"/>
  <c r="Z85" i="24" s="1"/>
  <c r="AV62" i="24"/>
  <c r="AV85" i="24" s="1"/>
  <c r="AR62" i="24"/>
  <c r="AR85" i="24" s="1"/>
  <c r="AB62" i="24"/>
  <c r="AB85" i="24" s="1"/>
  <c r="X62" i="24"/>
  <c r="X85" i="24" s="1"/>
  <c r="C88" i="24"/>
  <c r="AY65" i="24"/>
  <c r="AY88" i="24" s="1"/>
  <c r="AU65" i="24"/>
  <c r="AU88" i="24" s="1"/>
  <c r="AS65" i="24"/>
  <c r="AS88" i="24" s="1"/>
  <c r="AQ65" i="24"/>
  <c r="AQ88" i="24" s="1"/>
  <c r="AE65" i="24"/>
  <c r="AE88" i="24" s="1"/>
  <c r="AA65" i="24"/>
  <c r="AA88" i="24" s="1"/>
  <c r="Y65" i="24"/>
  <c r="Y88" i="24" s="1"/>
  <c r="W65" i="24"/>
  <c r="W88" i="24" s="1"/>
  <c r="AZ65" i="24"/>
  <c r="AZ88" i="24" s="1"/>
  <c r="AV65" i="24"/>
  <c r="AV88" i="24" s="1"/>
  <c r="AT65" i="24"/>
  <c r="AT88" i="24" s="1"/>
  <c r="AR65" i="24"/>
  <c r="AR88" i="24" s="1"/>
  <c r="AF65" i="24"/>
  <c r="AF88" i="24" s="1"/>
  <c r="AB65" i="24"/>
  <c r="AB88" i="24" s="1"/>
  <c r="Z65" i="24"/>
  <c r="Z88" i="24" s="1"/>
  <c r="X65" i="24"/>
  <c r="X88" i="24" s="1"/>
  <c r="BK60" i="28" l="1"/>
  <c r="BQ60" i="28" s="1"/>
  <c r="BK59" i="28"/>
  <c r="BQ59" i="28" s="1"/>
  <c r="BK63" i="28"/>
  <c r="BQ63" i="28" s="1"/>
  <c r="BK58" i="28"/>
  <c r="BQ58" i="28" s="1"/>
  <c r="BK62" i="28"/>
  <c r="BQ62" i="28" s="1"/>
  <c r="BK64" i="28"/>
  <c r="BQ64" i="28" s="1"/>
  <c r="BK55" i="29"/>
  <c r="BQ55" i="29" s="1"/>
  <c r="BK62" i="29"/>
  <c r="BQ62" i="29" s="1"/>
  <c r="BK64" i="29"/>
  <c r="BQ64" i="29" s="1"/>
  <c r="BK63" i="30"/>
  <c r="BQ63" i="30" s="1"/>
  <c r="BK60" i="30"/>
  <c r="BQ60" i="30" s="1"/>
  <c r="BK59" i="30"/>
  <c r="BQ59" i="30" s="1"/>
  <c r="BK58" i="30"/>
  <c r="BQ58" i="30" s="1"/>
  <c r="BK65" i="30"/>
  <c r="BQ65" i="30" s="1"/>
  <c r="BK61" i="30"/>
  <c r="BQ61" i="30" s="1"/>
  <c r="BK56" i="30"/>
  <c r="BQ56" i="30" s="1"/>
  <c r="BK62" i="30"/>
  <c r="BQ62" i="30" s="1"/>
  <c r="BJ78" i="31"/>
  <c r="BJ55" i="31" s="1"/>
  <c r="BJ79" i="31"/>
  <c r="BJ56" i="31" s="1"/>
  <c r="BK54" i="27"/>
  <c r="BQ54" i="27" s="1"/>
  <c r="BK55" i="27"/>
  <c r="BQ55" i="27" s="1"/>
  <c r="BK61" i="27"/>
  <c r="BQ61" i="27" s="1"/>
  <c r="BK62" i="27"/>
  <c r="BQ62" i="27" s="1"/>
  <c r="BK58" i="27"/>
  <c r="BQ58" i="27" s="1"/>
  <c r="BK63" i="27"/>
  <c r="BQ63" i="27" s="1"/>
  <c r="BK57" i="27"/>
  <c r="BQ57" i="27" s="1"/>
  <c r="BK59" i="27"/>
  <c r="BQ59" i="27" s="1"/>
  <c r="BK65" i="27"/>
  <c r="BQ65" i="27" s="1"/>
  <c r="BK56" i="27"/>
  <c r="BQ56" i="27" s="1"/>
  <c r="BK60" i="27"/>
  <c r="BQ60" i="27" s="1"/>
  <c r="BK64" i="27"/>
  <c r="BQ64" i="27" s="1"/>
  <c r="BK55" i="28"/>
  <c r="BQ55" i="28" s="1"/>
  <c r="BK61" i="28"/>
  <c r="BQ61" i="28" s="1"/>
  <c r="BK54" i="28"/>
  <c r="BQ54" i="28" s="1"/>
  <c r="BK65" i="28"/>
  <c r="BQ65" i="28" s="1"/>
  <c r="BK57" i="28"/>
  <c r="BQ57" i="28" s="1"/>
  <c r="BK58" i="29"/>
  <c r="BQ58" i="29" s="1"/>
  <c r="BK63" i="29"/>
  <c r="BQ63" i="29" s="1"/>
  <c r="BK65" i="29"/>
  <c r="BQ65" i="29" s="1"/>
  <c r="BK60" i="29"/>
  <c r="BQ60" i="29" s="1"/>
  <c r="BK55" i="30"/>
  <c r="BQ55" i="30" s="1"/>
  <c r="BD77" i="27"/>
  <c r="BC77" i="27"/>
  <c r="AI84" i="27"/>
  <c r="AJ84" i="27"/>
  <c r="BR62" i="27"/>
  <c r="BX62" i="27" s="1"/>
  <c r="AI85" i="27"/>
  <c r="AJ85" i="27"/>
  <c r="BR58" i="27"/>
  <c r="BX58" i="27" s="1"/>
  <c r="AI81" i="27"/>
  <c r="AJ81" i="27"/>
  <c r="AI86" i="27"/>
  <c r="AP86" i="27" s="1"/>
  <c r="AP63" i="27" s="1"/>
  <c r="BD80" i="27"/>
  <c r="BC80" i="27"/>
  <c r="BD82" i="27"/>
  <c r="BC82" i="27"/>
  <c r="AI79" i="27"/>
  <c r="AP79" i="27" s="1"/>
  <c r="AP56" i="27" s="1"/>
  <c r="AI83" i="27"/>
  <c r="AJ83" i="27"/>
  <c r="AI87" i="27"/>
  <c r="AP87" i="27" s="1"/>
  <c r="AP64" i="27" s="1"/>
  <c r="BR55" i="28"/>
  <c r="BX55" i="28" s="1"/>
  <c r="AJ78" i="28"/>
  <c r="AI78" i="28"/>
  <c r="AI84" i="28"/>
  <c r="AP84" i="28" s="1"/>
  <c r="AP61" i="28" s="1"/>
  <c r="BC77" i="28"/>
  <c r="BD77" i="28"/>
  <c r="AI80" i="28"/>
  <c r="AP80" i="28" s="1"/>
  <c r="AP57" i="28" s="1"/>
  <c r="BC83" i="28"/>
  <c r="BD83" i="28"/>
  <c r="BC82" i="28"/>
  <c r="BD82" i="28"/>
  <c r="AI81" i="28"/>
  <c r="AP81" i="28" s="1"/>
  <c r="AP58" i="28" s="1"/>
  <c r="BC85" i="28"/>
  <c r="BJ85" i="28" s="1"/>
  <c r="BJ62" i="28" s="1"/>
  <c r="BC79" i="28"/>
  <c r="BD79" i="28"/>
  <c r="BC87" i="28"/>
  <c r="BJ87" i="28" s="1"/>
  <c r="BJ64" i="28" s="1"/>
  <c r="AI77" i="29"/>
  <c r="AJ77" i="29"/>
  <c r="BR62" i="29"/>
  <c r="BX62" i="29" s="1"/>
  <c r="AI85" i="29"/>
  <c r="AJ85" i="29"/>
  <c r="AI87" i="29"/>
  <c r="AP87" i="29" s="1"/>
  <c r="AP64" i="29" s="1"/>
  <c r="BD84" i="29"/>
  <c r="BC84" i="29"/>
  <c r="AI82" i="29"/>
  <c r="AJ82" i="29"/>
  <c r="BR58" i="29"/>
  <c r="BX58" i="29" s="1"/>
  <c r="AI81" i="29"/>
  <c r="AJ81" i="29"/>
  <c r="AI86" i="29"/>
  <c r="AP86" i="29" s="1"/>
  <c r="AP63" i="29" s="1"/>
  <c r="AI80" i="29"/>
  <c r="AJ80" i="29"/>
  <c r="AI88" i="29"/>
  <c r="AP88" i="29" s="1"/>
  <c r="AP65" i="29" s="1"/>
  <c r="BR60" i="29"/>
  <c r="BX60" i="29" s="1"/>
  <c r="AI83" i="29"/>
  <c r="AJ83" i="29"/>
  <c r="BR55" i="30"/>
  <c r="BX55" i="30" s="1"/>
  <c r="AJ78" i="30"/>
  <c r="AI78" i="30"/>
  <c r="BR54" i="30"/>
  <c r="BX54" i="30" s="1"/>
  <c r="AJ77" i="30"/>
  <c r="AI77" i="30"/>
  <c r="AI87" i="30"/>
  <c r="AP87" i="30" s="1"/>
  <c r="AP64" i="30" s="1"/>
  <c r="BC80" i="30"/>
  <c r="BD80" i="30"/>
  <c r="AJ83" i="30"/>
  <c r="AI83" i="30"/>
  <c r="BR59" i="30"/>
  <c r="BX59" i="30" s="1"/>
  <c r="AJ82" i="30"/>
  <c r="AI82" i="30"/>
  <c r="AJ81" i="30"/>
  <c r="AI81" i="30"/>
  <c r="BR65" i="30"/>
  <c r="BX65" i="30" s="1"/>
  <c r="AI88" i="30"/>
  <c r="AP88" i="30" s="1"/>
  <c r="AP65" i="30" s="1"/>
  <c r="BC84" i="30"/>
  <c r="BD84" i="30"/>
  <c r="BC79" i="30"/>
  <c r="BD79" i="30"/>
  <c r="BC85" i="30"/>
  <c r="BD85" i="30"/>
  <c r="BR54" i="27"/>
  <c r="BX54" i="27" s="1"/>
  <c r="AI77" i="27"/>
  <c r="AJ77" i="27"/>
  <c r="AI78" i="27"/>
  <c r="AP78" i="27" s="1"/>
  <c r="AP55" i="27" s="1"/>
  <c r="BD84" i="27"/>
  <c r="BC84" i="27"/>
  <c r="BD85" i="27"/>
  <c r="BC85" i="27"/>
  <c r="BD81" i="27"/>
  <c r="BC81" i="27"/>
  <c r="AI80" i="27"/>
  <c r="AJ80" i="27"/>
  <c r="AI82" i="27"/>
  <c r="AJ82" i="27"/>
  <c r="AI88" i="27"/>
  <c r="AP88" i="27" s="1"/>
  <c r="AP65" i="27" s="1"/>
  <c r="BC79" i="27"/>
  <c r="BJ79" i="27" s="1"/>
  <c r="BJ56" i="27" s="1"/>
  <c r="BD83" i="27"/>
  <c r="BC83" i="27"/>
  <c r="BR64" i="27"/>
  <c r="BX64" i="27" s="1"/>
  <c r="BC87" i="27"/>
  <c r="BJ87" i="27" s="1"/>
  <c r="BJ64" i="27" s="1"/>
  <c r="BC78" i="28"/>
  <c r="BD78" i="28"/>
  <c r="AJ77" i="28"/>
  <c r="AI77" i="28"/>
  <c r="AI88" i="28"/>
  <c r="AP88" i="28" s="1"/>
  <c r="AP65" i="28" s="1"/>
  <c r="AJ83" i="28"/>
  <c r="AI83" i="28"/>
  <c r="AP83" i="28" s="1"/>
  <c r="AP60" i="28" s="1"/>
  <c r="AJ82" i="28"/>
  <c r="AI82" i="28"/>
  <c r="AI86" i="28"/>
  <c r="AP86" i="28" s="1"/>
  <c r="AP63" i="28" s="1"/>
  <c r="BR62" i="28"/>
  <c r="BX62" i="28" s="1"/>
  <c r="AI85" i="28"/>
  <c r="AP85" i="28" s="1"/>
  <c r="AP62" i="28" s="1"/>
  <c r="AJ79" i="28"/>
  <c r="AI79" i="28"/>
  <c r="BR64" i="28"/>
  <c r="BX64" i="28" s="1"/>
  <c r="AI87" i="28"/>
  <c r="AP87" i="28" s="1"/>
  <c r="AP64" i="28" s="1"/>
  <c r="BR55" i="29"/>
  <c r="BX55" i="29" s="1"/>
  <c r="AI78" i="29"/>
  <c r="AP78" i="29" s="1"/>
  <c r="AP55" i="29" s="1"/>
  <c r="BD77" i="29"/>
  <c r="BC77" i="29"/>
  <c r="BD85" i="29"/>
  <c r="BC85" i="29"/>
  <c r="AI84" i="29"/>
  <c r="AJ84" i="29"/>
  <c r="AI79" i="29"/>
  <c r="AP79" i="29" s="1"/>
  <c r="AP56" i="29" s="1"/>
  <c r="BD82" i="29"/>
  <c r="BC82" i="29"/>
  <c r="BJ82" i="29" s="1"/>
  <c r="BJ59" i="29" s="1"/>
  <c r="BD81" i="29"/>
  <c r="BC81" i="29"/>
  <c r="BJ81" i="29" s="1"/>
  <c r="BJ58" i="29" s="1"/>
  <c r="BC86" i="29"/>
  <c r="BJ86" i="29" s="1"/>
  <c r="BJ63" i="29" s="1"/>
  <c r="BD80" i="29"/>
  <c r="BC80" i="29"/>
  <c r="BC88" i="29"/>
  <c r="BJ88" i="29" s="1"/>
  <c r="BJ65" i="29" s="1"/>
  <c r="BD83" i="29"/>
  <c r="BC83" i="29"/>
  <c r="BC78" i="30"/>
  <c r="BD78" i="30"/>
  <c r="BJ78" i="30" s="1"/>
  <c r="BJ55" i="30" s="1"/>
  <c r="BC77" i="30"/>
  <c r="BD77" i="30"/>
  <c r="AJ80" i="30"/>
  <c r="AI80" i="30"/>
  <c r="BR63" i="30"/>
  <c r="BX63" i="30" s="1"/>
  <c r="AI86" i="30"/>
  <c r="AP86" i="30" s="1"/>
  <c r="AP63" i="30" s="1"/>
  <c r="BC83" i="30"/>
  <c r="BD83" i="30"/>
  <c r="BC82" i="30"/>
  <c r="BD82" i="30"/>
  <c r="BC81" i="30"/>
  <c r="BD81" i="30"/>
  <c r="BJ81" i="30" s="1"/>
  <c r="BJ58" i="30" s="1"/>
  <c r="BR61" i="30"/>
  <c r="BX61" i="30" s="1"/>
  <c r="AJ84" i="30"/>
  <c r="AI84" i="30"/>
  <c r="BR56" i="30"/>
  <c r="BX56" i="30" s="1"/>
  <c r="AJ79" i="30"/>
  <c r="AI79" i="30"/>
  <c r="AP79" i="30" s="1"/>
  <c r="AP56" i="30" s="1"/>
  <c r="BR62" i="30"/>
  <c r="BX62" i="30" s="1"/>
  <c r="AJ85" i="30"/>
  <c r="AP85" i="30" s="1"/>
  <c r="AP62" i="30" s="1"/>
  <c r="AI85" i="30"/>
  <c r="AP77" i="31"/>
  <c r="AP54" i="31" s="1"/>
  <c r="BJ86" i="31"/>
  <c r="BJ63" i="31" s="1"/>
  <c r="BJ82" i="31"/>
  <c r="BJ59" i="31" s="1"/>
  <c r="BJ83" i="31"/>
  <c r="BJ60" i="31" s="1"/>
  <c r="AP86" i="31"/>
  <c r="AP63" i="31" s="1"/>
  <c r="AP78" i="30"/>
  <c r="AP55" i="30" s="1"/>
  <c r="BQ64" i="30"/>
  <c r="AP83" i="30"/>
  <c r="AP60" i="30" s="1"/>
  <c r="AP84" i="30"/>
  <c r="AP61" i="30" s="1"/>
  <c r="BQ54" i="30"/>
  <c r="BX64" i="30"/>
  <c r="BQ57" i="30"/>
  <c r="BX57" i="30"/>
  <c r="BJ80" i="30"/>
  <c r="BJ57" i="30" s="1"/>
  <c r="BX60" i="30"/>
  <c r="BJ83" i="30"/>
  <c r="BJ60" i="30" s="1"/>
  <c r="BX58" i="30"/>
  <c r="AP85" i="29"/>
  <c r="AP62" i="29" s="1"/>
  <c r="BQ56" i="29"/>
  <c r="AP82" i="29"/>
  <c r="AP59" i="29" s="1"/>
  <c r="AP83" i="29"/>
  <c r="AP60" i="29" s="1"/>
  <c r="BQ54" i="29"/>
  <c r="BX54" i="29"/>
  <c r="BX64" i="29"/>
  <c r="BX61" i="29"/>
  <c r="BQ61" i="29"/>
  <c r="BX56" i="29"/>
  <c r="BX59" i="29"/>
  <c r="BQ59" i="29"/>
  <c r="BX63" i="29"/>
  <c r="BQ57" i="29"/>
  <c r="BX57" i="29"/>
  <c r="BX65" i="29"/>
  <c r="AP78" i="28"/>
  <c r="AP55" i="28" s="1"/>
  <c r="AP82" i="28"/>
  <c r="AP59" i="28" s="1"/>
  <c r="BJ78" i="28"/>
  <c r="BJ55" i="28" s="1"/>
  <c r="BX61" i="28"/>
  <c r="BX54" i="28"/>
  <c r="BX65" i="28"/>
  <c r="BX57" i="28"/>
  <c r="BX60" i="28"/>
  <c r="BX59" i="28"/>
  <c r="BX63" i="28"/>
  <c r="BX58" i="28"/>
  <c r="BQ56" i="28"/>
  <c r="BX56" i="28"/>
  <c r="AP82" i="27"/>
  <c r="AP59" i="27" s="1"/>
  <c r="BJ77" i="27"/>
  <c r="BJ54" i="27" s="1"/>
  <c r="BX55" i="27"/>
  <c r="BX61" i="27"/>
  <c r="BJ84" i="27"/>
  <c r="BJ61" i="27" s="1"/>
  <c r="BX63" i="27"/>
  <c r="BX57" i="27"/>
  <c r="BX59" i="27"/>
  <c r="BX65" i="27"/>
  <c r="BX56" i="27"/>
  <c r="BX60" i="27"/>
  <c r="BV85" i="26"/>
  <c r="BV62" i="26" s="1"/>
  <c r="BT85" i="26"/>
  <c r="BT62" i="26" s="1"/>
  <c r="BO85" i="26"/>
  <c r="BO62" i="26" s="1"/>
  <c r="BM85" i="26"/>
  <c r="BM62" i="26" s="1"/>
  <c r="BA85" i="26"/>
  <c r="BB85" i="26" s="1"/>
  <c r="BU85" i="26"/>
  <c r="BU62" i="26" s="1"/>
  <c r="BN85" i="26"/>
  <c r="BN62" i="26" s="1"/>
  <c r="AG85" i="26"/>
  <c r="AH85" i="26" s="1"/>
  <c r="BK85" i="26"/>
  <c r="BL85" i="26"/>
  <c r="BL62" i="26" s="1"/>
  <c r="BR85" i="26"/>
  <c r="BS85" i="26"/>
  <c r="BS62" i="26" s="1"/>
  <c r="BV81" i="26"/>
  <c r="BV58" i="26" s="1"/>
  <c r="BT81" i="26"/>
  <c r="BT58" i="26" s="1"/>
  <c r="BO81" i="26"/>
  <c r="BO58" i="26" s="1"/>
  <c r="BM81" i="26"/>
  <c r="BM58" i="26" s="1"/>
  <c r="BA81" i="26"/>
  <c r="BB81" i="26" s="1"/>
  <c r="AG81" i="26"/>
  <c r="AH81" i="26" s="1"/>
  <c r="BU81" i="26"/>
  <c r="BU58" i="26" s="1"/>
  <c r="BN81" i="26"/>
  <c r="BN58" i="26" s="1"/>
  <c r="BS81" i="26"/>
  <c r="BS58" i="26" s="1"/>
  <c r="BR81" i="26"/>
  <c r="BL81" i="26"/>
  <c r="BL58" i="26" s="1"/>
  <c r="BK81" i="26"/>
  <c r="BV86" i="26"/>
  <c r="BV63" i="26" s="1"/>
  <c r="BT86" i="26"/>
  <c r="BT63" i="26" s="1"/>
  <c r="BO86" i="26"/>
  <c r="BO63" i="26" s="1"/>
  <c r="BM86" i="26"/>
  <c r="BM63" i="26" s="1"/>
  <c r="BA86" i="26"/>
  <c r="BB86" i="26" s="1"/>
  <c r="AG86" i="26"/>
  <c r="AH86" i="26" s="1"/>
  <c r="BU86" i="26"/>
  <c r="BU63" i="26" s="1"/>
  <c r="BN86" i="26"/>
  <c r="BN63" i="26" s="1"/>
  <c r="BL86" i="26"/>
  <c r="BL63" i="26" s="1"/>
  <c r="BK86" i="26"/>
  <c r="BR86" i="26"/>
  <c r="BR63" i="26" s="1"/>
  <c r="BS86" i="26"/>
  <c r="BS63" i="26" s="1"/>
  <c r="BV80" i="26"/>
  <c r="BV57" i="26" s="1"/>
  <c r="BT80" i="26"/>
  <c r="BT57" i="26" s="1"/>
  <c r="BO80" i="26"/>
  <c r="BO57" i="26" s="1"/>
  <c r="BM80" i="26"/>
  <c r="BM57" i="26" s="1"/>
  <c r="BA80" i="26"/>
  <c r="BB80" i="26" s="1"/>
  <c r="AG80" i="26"/>
  <c r="AH80" i="26" s="1"/>
  <c r="BU80" i="26"/>
  <c r="BU57" i="26" s="1"/>
  <c r="BN80" i="26"/>
  <c r="BN57" i="26" s="1"/>
  <c r="BR80" i="26"/>
  <c r="BR57" i="26" s="1"/>
  <c r="BS80" i="26"/>
  <c r="BS57" i="26" s="1"/>
  <c r="BK80" i="26"/>
  <c r="BK57" i="26" s="1"/>
  <c r="BL80" i="26"/>
  <c r="BL57" i="26" s="1"/>
  <c r="BV83" i="26"/>
  <c r="BV60" i="26" s="1"/>
  <c r="BT83" i="26"/>
  <c r="BT60" i="26" s="1"/>
  <c r="BO83" i="26"/>
  <c r="BO60" i="26" s="1"/>
  <c r="BM83" i="26"/>
  <c r="BM60" i="26" s="1"/>
  <c r="BA83" i="26"/>
  <c r="BB83" i="26" s="1"/>
  <c r="AG83" i="26"/>
  <c r="AH83" i="26" s="1"/>
  <c r="BU83" i="26"/>
  <c r="BU60" i="26" s="1"/>
  <c r="BN83" i="26"/>
  <c r="BN60" i="26" s="1"/>
  <c r="BS83" i="26"/>
  <c r="BS60" i="26" s="1"/>
  <c r="BR83" i="26"/>
  <c r="BL83" i="26"/>
  <c r="BL60" i="26" s="1"/>
  <c r="BK83" i="26"/>
  <c r="BV82" i="26"/>
  <c r="BV59" i="26" s="1"/>
  <c r="BT82" i="26"/>
  <c r="BT59" i="26" s="1"/>
  <c r="BO82" i="26"/>
  <c r="BO59" i="26" s="1"/>
  <c r="BM82" i="26"/>
  <c r="BM59" i="26" s="1"/>
  <c r="BA82" i="26"/>
  <c r="BB82" i="26" s="1"/>
  <c r="AG82" i="26"/>
  <c r="AH82" i="26" s="1"/>
  <c r="BU82" i="26"/>
  <c r="BU59" i="26" s="1"/>
  <c r="BN82" i="26"/>
  <c r="BN59" i="26" s="1"/>
  <c r="BR82" i="26"/>
  <c r="BR59" i="26" s="1"/>
  <c r="BS82" i="26"/>
  <c r="BS59" i="26" s="1"/>
  <c r="BK82" i="26"/>
  <c r="BK59" i="26" s="1"/>
  <c r="BL82" i="26"/>
  <c r="BL59" i="26" s="1"/>
  <c r="BV88" i="26"/>
  <c r="BV65" i="26" s="1"/>
  <c r="BT88" i="26"/>
  <c r="BT65" i="26" s="1"/>
  <c r="BO88" i="26"/>
  <c r="BO65" i="26" s="1"/>
  <c r="BM88" i="26"/>
  <c r="BM65" i="26" s="1"/>
  <c r="BA88" i="26"/>
  <c r="BB88" i="26" s="1"/>
  <c r="BC88" i="26" s="1"/>
  <c r="BJ88" i="26" s="1"/>
  <c r="BJ65" i="26" s="1"/>
  <c r="AG88" i="26"/>
  <c r="AH88" i="26" s="1"/>
  <c r="BU88" i="26"/>
  <c r="BU65" i="26" s="1"/>
  <c r="BN88" i="26"/>
  <c r="BN65" i="26" s="1"/>
  <c r="BK88" i="26"/>
  <c r="BK65" i="26" s="1"/>
  <c r="BR88" i="26"/>
  <c r="BU77" i="26"/>
  <c r="BU54" i="26" s="1"/>
  <c r="BN77" i="26"/>
  <c r="BN54" i="26" s="1"/>
  <c r="BV77" i="26"/>
  <c r="BV54" i="26" s="1"/>
  <c r="BT77" i="26"/>
  <c r="BT54" i="26" s="1"/>
  <c r="BO77" i="26"/>
  <c r="BO54" i="26" s="1"/>
  <c r="BM77" i="26"/>
  <c r="BM54" i="26" s="1"/>
  <c r="BA77" i="26"/>
  <c r="BB77" i="26" s="1"/>
  <c r="AG77" i="26"/>
  <c r="AH77" i="26" s="1"/>
  <c r="BS77" i="26"/>
  <c r="BS54" i="26" s="1"/>
  <c r="BR77" i="26"/>
  <c r="BK77" i="26"/>
  <c r="BK54" i="26" s="1"/>
  <c r="BL77" i="26"/>
  <c r="BL54" i="26" s="1"/>
  <c r="BV84" i="26"/>
  <c r="BV61" i="26" s="1"/>
  <c r="BT84" i="26"/>
  <c r="BT61" i="26" s="1"/>
  <c r="BO84" i="26"/>
  <c r="BO61" i="26" s="1"/>
  <c r="BM84" i="26"/>
  <c r="BM61" i="26" s="1"/>
  <c r="BA84" i="26"/>
  <c r="BB84" i="26" s="1"/>
  <c r="AG84" i="26"/>
  <c r="AH84" i="26" s="1"/>
  <c r="BU84" i="26"/>
  <c r="BU61" i="26" s="1"/>
  <c r="BN84" i="26"/>
  <c r="BN61" i="26" s="1"/>
  <c r="BR84" i="26"/>
  <c r="BR61" i="26" s="1"/>
  <c r="BS84" i="26"/>
  <c r="BS61" i="26" s="1"/>
  <c r="BK84" i="26"/>
  <c r="BK61" i="26" s="1"/>
  <c r="BL84" i="26"/>
  <c r="BL61" i="26" s="1"/>
  <c r="BV87" i="26"/>
  <c r="BV64" i="26" s="1"/>
  <c r="BT87" i="26"/>
  <c r="BT64" i="26" s="1"/>
  <c r="BO87" i="26"/>
  <c r="BO64" i="26" s="1"/>
  <c r="BM87" i="26"/>
  <c r="BM64" i="26" s="1"/>
  <c r="BA87" i="26"/>
  <c r="BB87" i="26" s="1"/>
  <c r="BC87" i="26" s="1"/>
  <c r="BJ87" i="26" s="1"/>
  <c r="BJ64" i="26" s="1"/>
  <c r="AG87" i="26"/>
  <c r="AH87" i="26" s="1"/>
  <c r="BU87" i="26"/>
  <c r="BU64" i="26" s="1"/>
  <c r="BN87" i="26"/>
  <c r="BN64" i="26" s="1"/>
  <c r="BS87" i="26"/>
  <c r="BS64" i="26" s="1"/>
  <c r="BR87" i="26"/>
  <c r="BL87" i="26"/>
  <c r="BL64" i="26" s="1"/>
  <c r="BK87" i="26"/>
  <c r="BV79" i="26"/>
  <c r="BV56" i="26" s="1"/>
  <c r="BT79" i="26"/>
  <c r="BT56" i="26" s="1"/>
  <c r="BO79" i="26"/>
  <c r="BO56" i="26" s="1"/>
  <c r="BM79" i="26"/>
  <c r="BM56" i="26" s="1"/>
  <c r="BA79" i="26"/>
  <c r="BB79" i="26" s="1"/>
  <c r="BU79" i="26"/>
  <c r="BU56" i="26" s="1"/>
  <c r="BN79" i="26"/>
  <c r="BN56" i="26" s="1"/>
  <c r="AG79" i="26"/>
  <c r="AH79" i="26" s="1"/>
  <c r="BR79" i="26"/>
  <c r="BR56" i="26" s="1"/>
  <c r="BS79" i="26"/>
  <c r="BS56" i="26" s="1"/>
  <c r="BK79" i="26"/>
  <c r="BK56" i="26" s="1"/>
  <c r="BL79" i="26"/>
  <c r="BL56" i="26" s="1"/>
  <c r="BV78" i="26"/>
  <c r="BV55" i="26" s="1"/>
  <c r="BT78" i="26"/>
  <c r="BT55" i="26" s="1"/>
  <c r="BO78" i="26"/>
  <c r="BO55" i="26" s="1"/>
  <c r="BM78" i="26"/>
  <c r="BM55" i="26" s="1"/>
  <c r="BA78" i="26"/>
  <c r="BB78" i="26" s="1"/>
  <c r="AG78" i="26"/>
  <c r="AH78" i="26" s="1"/>
  <c r="BU78" i="26"/>
  <c r="BU55" i="26" s="1"/>
  <c r="BN78" i="26"/>
  <c r="BN55" i="26" s="1"/>
  <c r="BS78" i="26"/>
  <c r="BS55" i="26" s="1"/>
  <c r="BL78" i="26"/>
  <c r="BL55" i="26" s="1"/>
  <c r="BR78" i="26"/>
  <c r="BR55" i="26" s="1"/>
  <c r="BK78" i="26"/>
  <c r="BU82" i="25"/>
  <c r="BU59" i="25" s="1"/>
  <c r="BN82" i="25"/>
  <c r="BN59" i="25" s="1"/>
  <c r="BV82" i="25"/>
  <c r="BV59" i="25" s="1"/>
  <c r="BT82" i="25"/>
  <c r="BT59" i="25" s="1"/>
  <c r="BO82" i="25"/>
  <c r="BO59" i="25" s="1"/>
  <c r="BM82" i="25"/>
  <c r="BM59" i="25" s="1"/>
  <c r="BA82" i="25"/>
  <c r="BB82" i="25" s="1"/>
  <c r="AG82" i="25"/>
  <c r="AH82" i="25" s="1"/>
  <c r="BR82" i="25"/>
  <c r="BK82" i="25"/>
  <c r="BV85" i="25"/>
  <c r="BV62" i="25" s="1"/>
  <c r="BT85" i="25"/>
  <c r="BT62" i="25" s="1"/>
  <c r="BO85" i="25"/>
  <c r="BO62" i="25" s="1"/>
  <c r="BM85" i="25"/>
  <c r="BM62" i="25" s="1"/>
  <c r="BA85" i="25"/>
  <c r="BB85" i="25" s="1"/>
  <c r="BU85" i="25"/>
  <c r="BU62" i="25" s="1"/>
  <c r="BN85" i="25"/>
  <c r="BN62" i="25" s="1"/>
  <c r="AG85" i="25"/>
  <c r="AH85" i="25" s="1"/>
  <c r="BR85" i="25"/>
  <c r="BR62" i="25" s="1"/>
  <c r="BK85" i="25"/>
  <c r="BU79" i="25"/>
  <c r="BU56" i="25" s="1"/>
  <c r="BN79" i="25"/>
  <c r="BN56" i="25" s="1"/>
  <c r="BV79" i="25"/>
  <c r="BV56" i="25" s="1"/>
  <c r="BT79" i="25"/>
  <c r="BT56" i="25" s="1"/>
  <c r="BO79" i="25"/>
  <c r="BO56" i="25" s="1"/>
  <c r="BM79" i="25"/>
  <c r="BM56" i="25" s="1"/>
  <c r="BA79" i="25"/>
  <c r="BB79" i="25" s="1"/>
  <c r="BC79" i="25" s="1"/>
  <c r="BJ79" i="25" s="1"/>
  <c r="BJ56" i="25" s="1"/>
  <c r="AG79" i="25"/>
  <c r="AH79" i="25" s="1"/>
  <c r="BR79" i="25"/>
  <c r="BR56" i="25" s="1"/>
  <c r="BK79" i="25"/>
  <c r="BV87" i="25"/>
  <c r="BV64" i="25" s="1"/>
  <c r="BT87" i="25"/>
  <c r="BT64" i="25" s="1"/>
  <c r="BO87" i="25"/>
  <c r="BO64" i="25" s="1"/>
  <c r="BM87" i="25"/>
  <c r="BM64" i="25" s="1"/>
  <c r="BA87" i="25"/>
  <c r="BB87" i="25" s="1"/>
  <c r="BC87" i="25" s="1"/>
  <c r="BJ87" i="25" s="1"/>
  <c r="BJ64" i="25" s="1"/>
  <c r="AG87" i="25"/>
  <c r="AH87" i="25" s="1"/>
  <c r="BU87" i="25"/>
  <c r="BU64" i="25" s="1"/>
  <c r="BN87" i="25"/>
  <c r="BN64" i="25" s="1"/>
  <c r="BR87" i="25"/>
  <c r="BR64" i="25" s="1"/>
  <c r="BK87" i="25"/>
  <c r="BV86" i="25"/>
  <c r="BV63" i="25" s="1"/>
  <c r="BT86" i="25"/>
  <c r="BT63" i="25" s="1"/>
  <c r="BO86" i="25"/>
  <c r="BO63" i="25" s="1"/>
  <c r="BM86" i="25"/>
  <c r="BM63" i="25" s="1"/>
  <c r="BA86" i="25"/>
  <c r="BB86" i="25" s="1"/>
  <c r="BC86" i="25" s="1"/>
  <c r="BJ86" i="25" s="1"/>
  <c r="BJ63" i="25" s="1"/>
  <c r="AG86" i="25"/>
  <c r="AH86" i="25" s="1"/>
  <c r="BU86" i="25"/>
  <c r="BU63" i="25" s="1"/>
  <c r="BN86" i="25"/>
  <c r="BN63" i="25" s="1"/>
  <c r="BR86" i="25"/>
  <c r="BR63" i="25" s="1"/>
  <c r="BK86" i="25"/>
  <c r="BU81" i="25"/>
  <c r="BU58" i="25" s="1"/>
  <c r="BN81" i="25"/>
  <c r="BN58" i="25" s="1"/>
  <c r="BV81" i="25"/>
  <c r="BV58" i="25" s="1"/>
  <c r="BT81" i="25"/>
  <c r="BT58" i="25" s="1"/>
  <c r="BO81" i="25"/>
  <c r="BO58" i="25" s="1"/>
  <c r="BM81" i="25"/>
  <c r="BM58" i="25" s="1"/>
  <c r="BA81" i="25"/>
  <c r="BB81" i="25" s="1"/>
  <c r="BC81" i="25" s="1"/>
  <c r="BJ81" i="25" s="1"/>
  <c r="BJ58" i="25" s="1"/>
  <c r="AG81" i="25"/>
  <c r="AH81" i="25" s="1"/>
  <c r="BR81" i="25"/>
  <c r="BR58" i="25" s="1"/>
  <c r="BK81" i="25"/>
  <c r="BU78" i="25"/>
  <c r="BU55" i="25" s="1"/>
  <c r="BN78" i="25"/>
  <c r="BN55" i="25" s="1"/>
  <c r="BV78" i="25"/>
  <c r="BV55" i="25" s="1"/>
  <c r="BT78" i="25"/>
  <c r="BT55" i="25" s="1"/>
  <c r="BO78" i="25"/>
  <c r="BO55" i="25" s="1"/>
  <c r="BM78" i="25"/>
  <c r="BM55" i="25" s="1"/>
  <c r="BA78" i="25"/>
  <c r="BB78" i="25" s="1"/>
  <c r="BC78" i="25" s="1"/>
  <c r="BJ78" i="25" s="1"/>
  <c r="BJ55" i="25" s="1"/>
  <c r="AG78" i="25"/>
  <c r="AH78" i="25" s="1"/>
  <c r="BR78" i="25"/>
  <c r="BR55" i="25" s="1"/>
  <c r="BK78" i="25"/>
  <c r="BU83" i="25"/>
  <c r="BU60" i="25" s="1"/>
  <c r="BN83" i="25"/>
  <c r="BN60" i="25" s="1"/>
  <c r="BV83" i="25"/>
  <c r="BV60" i="25" s="1"/>
  <c r="BT83" i="25"/>
  <c r="BT60" i="25" s="1"/>
  <c r="BO83" i="25"/>
  <c r="BO60" i="25" s="1"/>
  <c r="BM83" i="25"/>
  <c r="BM60" i="25" s="1"/>
  <c r="BA83" i="25"/>
  <c r="BB83" i="25" s="1"/>
  <c r="BC83" i="25" s="1"/>
  <c r="BJ83" i="25" s="1"/>
  <c r="BJ60" i="25" s="1"/>
  <c r="AG83" i="25"/>
  <c r="AH83" i="25" s="1"/>
  <c r="BK83" i="25"/>
  <c r="BK60" i="25" s="1"/>
  <c r="BR83" i="25"/>
  <c r="BV77" i="25"/>
  <c r="BV54" i="25" s="1"/>
  <c r="BT77" i="25"/>
  <c r="BT54" i="25" s="1"/>
  <c r="BO77" i="25"/>
  <c r="BO54" i="25" s="1"/>
  <c r="BM77" i="25"/>
  <c r="BM54" i="25" s="1"/>
  <c r="BA77" i="25"/>
  <c r="BB77" i="25" s="1"/>
  <c r="BC77" i="25" s="1"/>
  <c r="BJ77" i="25" s="1"/>
  <c r="BJ54" i="25" s="1"/>
  <c r="AG77" i="25"/>
  <c r="AH77" i="25" s="1"/>
  <c r="BU77" i="25"/>
  <c r="BU54" i="25" s="1"/>
  <c r="BN77" i="25"/>
  <c r="BN54" i="25" s="1"/>
  <c r="BR77" i="25"/>
  <c r="BR54" i="25" s="1"/>
  <c r="BK77" i="25"/>
  <c r="BV88" i="25"/>
  <c r="BV65" i="25" s="1"/>
  <c r="BT88" i="25"/>
  <c r="BT65" i="25" s="1"/>
  <c r="BO88" i="25"/>
  <c r="BO65" i="25" s="1"/>
  <c r="BM88" i="25"/>
  <c r="BM65" i="25" s="1"/>
  <c r="BA88" i="25"/>
  <c r="BB88" i="25" s="1"/>
  <c r="BC88" i="25" s="1"/>
  <c r="BJ88" i="25" s="1"/>
  <c r="BJ65" i="25" s="1"/>
  <c r="AG88" i="25"/>
  <c r="AH88" i="25" s="1"/>
  <c r="BU88" i="25"/>
  <c r="BU65" i="25" s="1"/>
  <c r="BN88" i="25"/>
  <c r="BN65" i="25" s="1"/>
  <c r="BR88" i="25"/>
  <c r="BR65" i="25" s="1"/>
  <c r="BK88" i="25"/>
  <c r="BU84" i="25"/>
  <c r="BU61" i="25" s="1"/>
  <c r="BN84" i="25"/>
  <c r="BN61" i="25" s="1"/>
  <c r="BV84" i="25"/>
  <c r="BV61" i="25" s="1"/>
  <c r="BT84" i="25"/>
  <c r="BT61" i="25" s="1"/>
  <c r="BO84" i="25"/>
  <c r="BO61" i="25" s="1"/>
  <c r="BM84" i="25"/>
  <c r="BM61" i="25" s="1"/>
  <c r="BA84" i="25"/>
  <c r="BB84" i="25" s="1"/>
  <c r="BC84" i="25" s="1"/>
  <c r="BJ84" i="25" s="1"/>
  <c r="BJ61" i="25" s="1"/>
  <c r="AG84" i="25"/>
  <c r="AH84" i="25" s="1"/>
  <c r="BR84" i="25"/>
  <c r="BR61" i="25" s="1"/>
  <c r="BK84" i="25"/>
  <c r="BU80" i="25"/>
  <c r="BU57" i="25" s="1"/>
  <c r="BN80" i="25"/>
  <c r="BN57" i="25" s="1"/>
  <c r="BV80" i="25"/>
  <c r="BV57" i="25" s="1"/>
  <c r="BT80" i="25"/>
  <c r="BT57" i="25" s="1"/>
  <c r="BO80" i="25"/>
  <c r="BO57" i="25" s="1"/>
  <c r="BM80" i="25"/>
  <c r="BM57" i="25" s="1"/>
  <c r="BA80" i="25"/>
  <c r="BB80" i="25" s="1"/>
  <c r="BC80" i="25" s="1"/>
  <c r="BJ80" i="25" s="1"/>
  <c r="BJ57" i="25" s="1"/>
  <c r="AG80" i="25"/>
  <c r="AH80" i="25" s="1"/>
  <c r="BR80" i="25"/>
  <c r="BR57" i="25" s="1"/>
  <c r="BK80" i="25"/>
  <c r="BV88" i="24"/>
  <c r="BV65" i="24" s="1"/>
  <c r="BT88" i="24"/>
  <c r="BT65" i="24" s="1"/>
  <c r="BO88" i="24"/>
  <c r="BO65" i="24" s="1"/>
  <c r="BM88" i="24"/>
  <c r="BM65" i="24" s="1"/>
  <c r="BA88" i="24"/>
  <c r="BB88" i="24" s="1"/>
  <c r="AG88" i="24"/>
  <c r="AH88" i="24" s="1"/>
  <c r="BU88" i="24"/>
  <c r="BU65" i="24" s="1"/>
  <c r="BN88" i="24"/>
  <c r="BN65" i="24" s="1"/>
  <c r="BK88" i="24"/>
  <c r="BK65" i="24" s="1"/>
  <c r="BR88" i="24"/>
  <c r="BV86" i="24"/>
  <c r="BV63" i="24" s="1"/>
  <c r="BT86" i="24"/>
  <c r="BT63" i="24" s="1"/>
  <c r="BO86" i="24"/>
  <c r="BO63" i="24" s="1"/>
  <c r="BM86" i="24"/>
  <c r="BM63" i="24" s="1"/>
  <c r="BA86" i="24"/>
  <c r="BB86" i="24" s="1"/>
  <c r="BC86" i="24" s="1"/>
  <c r="BJ86" i="24" s="1"/>
  <c r="BJ63" i="24" s="1"/>
  <c r="AG86" i="24"/>
  <c r="AH86" i="24" s="1"/>
  <c r="BU86" i="24"/>
  <c r="BU63" i="24" s="1"/>
  <c r="BN86" i="24"/>
  <c r="BN63" i="24" s="1"/>
  <c r="BR86" i="24"/>
  <c r="BK86" i="24"/>
  <c r="BV80" i="24"/>
  <c r="BV57" i="24" s="1"/>
  <c r="BT80" i="24"/>
  <c r="BT57" i="24" s="1"/>
  <c r="BO80" i="24"/>
  <c r="BO57" i="24" s="1"/>
  <c r="BM80" i="24"/>
  <c r="BM57" i="24" s="1"/>
  <c r="BA80" i="24"/>
  <c r="BB80" i="24" s="1"/>
  <c r="AG80" i="24"/>
  <c r="AH80" i="24" s="1"/>
  <c r="BU80" i="24"/>
  <c r="BU57" i="24" s="1"/>
  <c r="BN80" i="24"/>
  <c r="BN57" i="24" s="1"/>
  <c r="BS80" i="24"/>
  <c r="BS57" i="24" s="1"/>
  <c r="BL80" i="24"/>
  <c r="BL57" i="24" s="1"/>
  <c r="BK80" i="24"/>
  <c r="BK57" i="24" s="1"/>
  <c r="BR80" i="24"/>
  <c r="BV87" i="24"/>
  <c r="BV64" i="24" s="1"/>
  <c r="BT87" i="24"/>
  <c r="BT64" i="24" s="1"/>
  <c r="BO87" i="24"/>
  <c r="BO64" i="24" s="1"/>
  <c r="BM87" i="24"/>
  <c r="BM64" i="24" s="1"/>
  <c r="BA87" i="24"/>
  <c r="BB87" i="24" s="1"/>
  <c r="BC87" i="24" s="1"/>
  <c r="BJ87" i="24" s="1"/>
  <c r="BJ64" i="24" s="1"/>
  <c r="AG87" i="24"/>
  <c r="AH87" i="24" s="1"/>
  <c r="BU87" i="24"/>
  <c r="BU64" i="24" s="1"/>
  <c r="BN87" i="24"/>
  <c r="BN64" i="24" s="1"/>
  <c r="BR87" i="24"/>
  <c r="BR64" i="24" s="1"/>
  <c r="BK87" i="24"/>
  <c r="BV82" i="24"/>
  <c r="BV59" i="24" s="1"/>
  <c r="BT82" i="24"/>
  <c r="BT59" i="24" s="1"/>
  <c r="BO82" i="24"/>
  <c r="BO59" i="24" s="1"/>
  <c r="BM82" i="24"/>
  <c r="BM59" i="24" s="1"/>
  <c r="BA82" i="24"/>
  <c r="BB82" i="24" s="1"/>
  <c r="BC82" i="24" s="1"/>
  <c r="BJ82" i="24" s="1"/>
  <c r="BJ59" i="24" s="1"/>
  <c r="AG82" i="24"/>
  <c r="AH82" i="24" s="1"/>
  <c r="BU82" i="24"/>
  <c r="BU59" i="24" s="1"/>
  <c r="BN82" i="24"/>
  <c r="BN59" i="24" s="1"/>
  <c r="BS82" i="24"/>
  <c r="BS59" i="24" s="1"/>
  <c r="BL82" i="24"/>
  <c r="BL59" i="24" s="1"/>
  <c r="BK82" i="24"/>
  <c r="BK59" i="24" s="1"/>
  <c r="BR82" i="24"/>
  <c r="BV81" i="24"/>
  <c r="BV58" i="24" s="1"/>
  <c r="BT81" i="24"/>
  <c r="BT58" i="24" s="1"/>
  <c r="BO81" i="24"/>
  <c r="BO58" i="24" s="1"/>
  <c r="BM81" i="24"/>
  <c r="BM58" i="24" s="1"/>
  <c r="BA81" i="24"/>
  <c r="BB81" i="24" s="1"/>
  <c r="AG81" i="24"/>
  <c r="AH81" i="24" s="1"/>
  <c r="BU81" i="24"/>
  <c r="BU58" i="24" s="1"/>
  <c r="BN81" i="24"/>
  <c r="BN58" i="24" s="1"/>
  <c r="BS81" i="24"/>
  <c r="BS58" i="24" s="1"/>
  <c r="BL81" i="24"/>
  <c r="BL58" i="24" s="1"/>
  <c r="BR81" i="24"/>
  <c r="BR58" i="24" s="1"/>
  <c r="BK81" i="24"/>
  <c r="BV85" i="24"/>
  <c r="BV62" i="24" s="1"/>
  <c r="BT85" i="24"/>
  <c r="BT62" i="24" s="1"/>
  <c r="BO85" i="24"/>
  <c r="BO62" i="24" s="1"/>
  <c r="BM85" i="24"/>
  <c r="BM62" i="24" s="1"/>
  <c r="BA85" i="24"/>
  <c r="BB85" i="24" s="1"/>
  <c r="BC85" i="24" s="1"/>
  <c r="BJ85" i="24" s="1"/>
  <c r="BJ62" i="24" s="1"/>
  <c r="BU85" i="24"/>
  <c r="BU62" i="24" s="1"/>
  <c r="BN85" i="24"/>
  <c r="BN62" i="24" s="1"/>
  <c r="AG85" i="24"/>
  <c r="AH85" i="24" s="1"/>
  <c r="BR85" i="24"/>
  <c r="BR62" i="24" s="1"/>
  <c r="BK85" i="24"/>
  <c r="BV84" i="24"/>
  <c r="BV61" i="24" s="1"/>
  <c r="BT84" i="24"/>
  <c r="BT61" i="24" s="1"/>
  <c r="BO84" i="24"/>
  <c r="BO61" i="24" s="1"/>
  <c r="BM84" i="24"/>
  <c r="BM61" i="24" s="1"/>
  <c r="BA84" i="24"/>
  <c r="BB84" i="24" s="1"/>
  <c r="AG84" i="24"/>
  <c r="AH84" i="24" s="1"/>
  <c r="BU84" i="24"/>
  <c r="BU61" i="24" s="1"/>
  <c r="BN84" i="24"/>
  <c r="BN61" i="24" s="1"/>
  <c r="BK84" i="24"/>
  <c r="BK61" i="24" s="1"/>
  <c r="BR84" i="24"/>
  <c r="BV79" i="24"/>
  <c r="BV56" i="24" s="1"/>
  <c r="BT79" i="24"/>
  <c r="BT56" i="24" s="1"/>
  <c r="BO79" i="24"/>
  <c r="BO56" i="24" s="1"/>
  <c r="BM79" i="24"/>
  <c r="BM56" i="24" s="1"/>
  <c r="BA79" i="24"/>
  <c r="BB79" i="24" s="1"/>
  <c r="BC79" i="24" s="1"/>
  <c r="BJ79" i="24" s="1"/>
  <c r="BJ56" i="24" s="1"/>
  <c r="BU79" i="24"/>
  <c r="BU56" i="24" s="1"/>
  <c r="BN79" i="24"/>
  <c r="BN56" i="24" s="1"/>
  <c r="AG79" i="24"/>
  <c r="AH79" i="24" s="1"/>
  <c r="BK79" i="24"/>
  <c r="BK56" i="24" s="1"/>
  <c r="BR79" i="24"/>
  <c r="BV83" i="24"/>
  <c r="BV60" i="24" s="1"/>
  <c r="BT83" i="24"/>
  <c r="BT60" i="24" s="1"/>
  <c r="BO83" i="24"/>
  <c r="BO60" i="24" s="1"/>
  <c r="BM83" i="24"/>
  <c r="BM60" i="24" s="1"/>
  <c r="BA83" i="24"/>
  <c r="BB83" i="24" s="1"/>
  <c r="BC83" i="24" s="1"/>
  <c r="BJ83" i="24" s="1"/>
  <c r="BJ60" i="24" s="1"/>
  <c r="AG83" i="24"/>
  <c r="AH83" i="24" s="1"/>
  <c r="BU83" i="24"/>
  <c r="BU60" i="24" s="1"/>
  <c r="BN83" i="24"/>
  <c r="BN60" i="24" s="1"/>
  <c r="BS83" i="24"/>
  <c r="BS60" i="24" s="1"/>
  <c r="BL83" i="24"/>
  <c r="BL60" i="24" s="1"/>
  <c r="BR83" i="24"/>
  <c r="BR60" i="24" s="1"/>
  <c r="BK83" i="24"/>
  <c r="BV78" i="24"/>
  <c r="BV55" i="24" s="1"/>
  <c r="BT78" i="24"/>
  <c r="BT55" i="24" s="1"/>
  <c r="BO78" i="24"/>
  <c r="BO55" i="24" s="1"/>
  <c r="BM78" i="24"/>
  <c r="BM55" i="24" s="1"/>
  <c r="BA78" i="24"/>
  <c r="BB78" i="24" s="1"/>
  <c r="BC78" i="24" s="1"/>
  <c r="BJ78" i="24" s="1"/>
  <c r="BJ55" i="24" s="1"/>
  <c r="AG78" i="24"/>
  <c r="AH78" i="24" s="1"/>
  <c r="BU78" i="24"/>
  <c r="BU55" i="24" s="1"/>
  <c r="BN78" i="24"/>
  <c r="BN55" i="24" s="1"/>
  <c r="BR78" i="24"/>
  <c r="BR55" i="24" s="1"/>
  <c r="BK78" i="24"/>
  <c r="BV77" i="24"/>
  <c r="BV54" i="24" s="1"/>
  <c r="BT77" i="24"/>
  <c r="BT54" i="24" s="1"/>
  <c r="BO77" i="24"/>
  <c r="BO54" i="24" s="1"/>
  <c r="BM77" i="24"/>
  <c r="BM54" i="24" s="1"/>
  <c r="BA77" i="24"/>
  <c r="BB77" i="24" s="1"/>
  <c r="AG77" i="24"/>
  <c r="AH77" i="24" s="1"/>
  <c r="BU77" i="24"/>
  <c r="BU54" i="24" s="1"/>
  <c r="BN77" i="24"/>
  <c r="BN54" i="24" s="1"/>
  <c r="BS77" i="24"/>
  <c r="BS54" i="24" s="1"/>
  <c r="BK77" i="24"/>
  <c r="BK54" i="24" s="1"/>
  <c r="BR77" i="24"/>
  <c r="BR54" i="24" s="1"/>
  <c r="BL77" i="24"/>
  <c r="BL54" i="24" s="1"/>
  <c r="BK55" i="24" l="1"/>
  <c r="BQ55" i="24" s="1"/>
  <c r="BK60" i="24"/>
  <c r="BQ60" i="24" s="1"/>
  <c r="BK62" i="24"/>
  <c r="BQ62" i="24" s="1"/>
  <c r="BK61" i="25"/>
  <c r="BQ61" i="25" s="1"/>
  <c r="BK65" i="25"/>
  <c r="BQ65" i="25" s="1"/>
  <c r="BK54" i="25"/>
  <c r="BQ54" i="25" s="1"/>
  <c r="BK56" i="25"/>
  <c r="BQ56" i="25" s="1"/>
  <c r="BK62" i="25"/>
  <c r="BQ62" i="25" s="1"/>
  <c r="BK59" i="25"/>
  <c r="BQ59" i="25" s="1"/>
  <c r="BK58" i="24"/>
  <c r="BQ58" i="24" s="1"/>
  <c r="BK64" i="24"/>
  <c r="BQ64" i="24" s="1"/>
  <c r="BK63" i="24"/>
  <c r="BQ63" i="24" s="1"/>
  <c r="BK57" i="25"/>
  <c r="BQ57" i="25" s="1"/>
  <c r="BK55" i="25"/>
  <c r="BQ55" i="25" s="1"/>
  <c r="BK58" i="25"/>
  <c r="BQ58" i="25" s="1"/>
  <c r="BK63" i="25"/>
  <c r="BQ63" i="25" s="1"/>
  <c r="BK64" i="25"/>
  <c r="BQ64" i="25" s="1"/>
  <c r="AP77" i="29"/>
  <c r="AP54" i="29" s="1"/>
  <c r="BJ77" i="28"/>
  <c r="BJ54" i="28" s="1"/>
  <c r="BJ82" i="27"/>
  <c r="BJ59" i="27" s="1"/>
  <c r="BJ80" i="27"/>
  <c r="BJ57" i="27" s="1"/>
  <c r="BJ82" i="28"/>
  <c r="BJ59" i="28" s="1"/>
  <c r="BJ83" i="28"/>
  <c r="BJ60" i="28" s="1"/>
  <c r="BJ77" i="29"/>
  <c r="BJ54" i="29" s="1"/>
  <c r="AP79" i="28"/>
  <c r="AP56" i="28" s="1"/>
  <c r="BJ83" i="27"/>
  <c r="BJ60" i="27" s="1"/>
  <c r="AP82" i="30"/>
  <c r="AP59" i="30" s="1"/>
  <c r="AP80" i="29"/>
  <c r="AP57" i="29" s="1"/>
  <c r="BD77" i="24"/>
  <c r="BC77" i="24"/>
  <c r="AI83" i="24"/>
  <c r="AP83" i="24" s="1"/>
  <c r="AP60" i="24" s="1"/>
  <c r="BR61" i="24"/>
  <c r="BX61" i="24" s="1"/>
  <c r="AI84" i="24"/>
  <c r="AP84" i="24" s="1"/>
  <c r="AP61" i="24" s="1"/>
  <c r="AI85" i="24"/>
  <c r="AP85" i="24" s="1"/>
  <c r="AP62" i="24" s="1"/>
  <c r="BD81" i="24"/>
  <c r="BC81" i="24"/>
  <c r="AI87" i="24"/>
  <c r="AP87" i="24" s="1"/>
  <c r="AP64" i="24" s="1"/>
  <c r="BD80" i="24"/>
  <c r="BC80" i="24"/>
  <c r="BJ80" i="24" s="1"/>
  <c r="BJ57" i="24" s="1"/>
  <c r="BR63" i="24"/>
  <c r="BX63" i="24" s="1"/>
  <c r="BR65" i="24"/>
  <c r="BX65" i="24" s="1"/>
  <c r="AI88" i="24"/>
  <c r="AP88" i="24" s="1"/>
  <c r="AP65" i="24" s="1"/>
  <c r="AI80" i="25"/>
  <c r="AP80" i="25" s="1"/>
  <c r="AP57" i="25" s="1"/>
  <c r="AI88" i="25"/>
  <c r="AP88" i="25" s="1"/>
  <c r="AP65" i="25" s="1"/>
  <c r="BR60" i="25"/>
  <c r="BX60" i="25" s="1"/>
  <c r="AI83" i="25"/>
  <c r="AP83" i="25" s="1"/>
  <c r="AP60" i="25" s="1"/>
  <c r="AI81" i="25"/>
  <c r="AP81" i="25" s="1"/>
  <c r="AP58" i="25" s="1"/>
  <c r="AI87" i="25"/>
  <c r="AP87" i="25" s="1"/>
  <c r="AP64" i="25" s="1"/>
  <c r="AI85" i="25"/>
  <c r="AP85" i="25" s="1"/>
  <c r="AP62" i="25" s="1"/>
  <c r="AI82" i="25"/>
  <c r="AP82" i="25" s="1"/>
  <c r="AP59" i="25" s="1"/>
  <c r="AI77" i="24"/>
  <c r="AJ77" i="24"/>
  <c r="AI78" i="24"/>
  <c r="AP78" i="24" s="1"/>
  <c r="AP55" i="24" s="1"/>
  <c r="BR56" i="24"/>
  <c r="BX56" i="24" s="1"/>
  <c r="AI79" i="24"/>
  <c r="AP79" i="24" s="1"/>
  <c r="AP56" i="24" s="1"/>
  <c r="BC84" i="24"/>
  <c r="BJ84" i="24" s="1"/>
  <c r="BJ61" i="24" s="1"/>
  <c r="AI81" i="24"/>
  <c r="AP81" i="24" s="1"/>
  <c r="AP58" i="24" s="1"/>
  <c r="AJ81" i="24"/>
  <c r="BR59" i="24"/>
  <c r="BX59" i="24" s="1"/>
  <c r="AI82" i="24"/>
  <c r="AP82" i="24" s="1"/>
  <c r="AP59" i="24" s="1"/>
  <c r="BR57" i="24"/>
  <c r="BX57" i="24" s="1"/>
  <c r="AI80" i="24"/>
  <c r="AJ80" i="24"/>
  <c r="AI86" i="24"/>
  <c r="AP86" i="24" s="1"/>
  <c r="AP63" i="24" s="1"/>
  <c r="BC88" i="24"/>
  <c r="BJ88" i="24" s="1"/>
  <c r="BJ65" i="24" s="1"/>
  <c r="AI84" i="25"/>
  <c r="AP84" i="25" s="1"/>
  <c r="AP61" i="25" s="1"/>
  <c r="AI77" i="25"/>
  <c r="AP77" i="25" s="1"/>
  <c r="AP54" i="25" s="1"/>
  <c r="AI78" i="25"/>
  <c r="AP78" i="25" s="1"/>
  <c r="AP55" i="25" s="1"/>
  <c r="AI86" i="25"/>
  <c r="AP86" i="25" s="1"/>
  <c r="AP63" i="25" s="1"/>
  <c r="AI79" i="25"/>
  <c r="AP79" i="25" s="1"/>
  <c r="AP56" i="25" s="1"/>
  <c r="BC85" i="25"/>
  <c r="BJ85" i="25" s="1"/>
  <c r="BJ62" i="25" s="1"/>
  <c r="BR59" i="25"/>
  <c r="BX59" i="25" s="1"/>
  <c r="BC82" i="25"/>
  <c r="BJ82" i="25" s="1"/>
  <c r="BJ59" i="25" s="1"/>
  <c r="AP80" i="30"/>
  <c r="AP57" i="30" s="1"/>
  <c r="AP77" i="30"/>
  <c r="AP54" i="30" s="1"/>
  <c r="BJ85" i="30"/>
  <c r="BJ62" i="30" s="1"/>
  <c r="BJ79" i="30"/>
  <c r="BJ56" i="30" s="1"/>
  <c r="BJ84" i="30"/>
  <c r="BJ61" i="30" s="1"/>
  <c r="BJ82" i="30"/>
  <c r="BJ59" i="30" s="1"/>
  <c r="BJ77" i="30"/>
  <c r="BJ54" i="30" s="1"/>
  <c r="AP81" i="30"/>
  <c r="AP58" i="30" s="1"/>
  <c r="BJ83" i="29"/>
  <c r="BJ60" i="29" s="1"/>
  <c r="BJ80" i="29"/>
  <c r="BJ57" i="29" s="1"/>
  <c r="BJ84" i="29"/>
  <c r="BJ61" i="29" s="1"/>
  <c r="BJ85" i="29"/>
  <c r="BJ62" i="29" s="1"/>
  <c r="AP81" i="29"/>
  <c r="AP58" i="29" s="1"/>
  <c r="AP84" i="29"/>
  <c r="AP61" i="29" s="1"/>
  <c r="BJ79" i="28"/>
  <c r="BJ56" i="28" s="1"/>
  <c r="AP77" i="28"/>
  <c r="AP54" i="28" s="1"/>
  <c r="BJ81" i="27"/>
  <c r="BJ58" i="27" s="1"/>
  <c r="BJ85" i="27"/>
  <c r="BJ62" i="27" s="1"/>
  <c r="AP85" i="27"/>
  <c r="AP62" i="27" s="1"/>
  <c r="AP84" i="27"/>
  <c r="AP61" i="27" s="1"/>
  <c r="AP77" i="27"/>
  <c r="AP54" i="27" s="1"/>
  <c r="AP83" i="27"/>
  <c r="AP60" i="27" s="1"/>
  <c r="AP80" i="27"/>
  <c r="AP57" i="27" s="1"/>
  <c r="AP81" i="27"/>
  <c r="AP58" i="27" s="1"/>
  <c r="BK55" i="26"/>
  <c r="BQ55" i="26" s="1"/>
  <c r="AJ78" i="26"/>
  <c r="AI78" i="26"/>
  <c r="AJ79" i="26"/>
  <c r="AI79" i="26"/>
  <c r="BK64" i="26"/>
  <c r="BQ64" i="26" s="1"/>
  <c r="BR64" i="26"/>
  <c r="BX64" i="26" s="1"/>
  <c r="AI87" i="26"/>
  <c r="AP87" i="26" s="1"/>
  <c r="AP64" i="26" s="1"/>
  <c r="BC84" i="26"/>
  <c r="BD84" i="26"/>
  <c r="BC77" i="26"/>
  <c r="BD77" i="26"/>
  <c r="AJ82" i="26"/>
  <c r="AI82" i="26"/>
  <c r="BK60" i="26"/>
  <c r="BQ60" i="26" s="1"/>
  <c r="BR60" i="26"/>
  <c r="BX60" i="26" s="1"/>
  <c r="AJ83" i="26"/>
  <c r="AI83" i="26"/>
  <c r="AI80" i="26"/>
  <c r="AP80" i="26" s="1"/>
  <c r="AP57" i="26" s="1"/>
  <c r="BK63" i="26"/>
  <c r="BQ63" i="26" s="1"/>
  <c r="AI86" i="26"/>
  <c r="AP86" i="26" s="1"/>
  <c r="AP63" i="26" s="1"/>
  <c r="BK58" i="26"/>
  <c r="BQ58" i="26" s="1"/>
  <c r="BR58" i="26"/>
  <c r="BX58" i="26" s="1"/>
  <c r="AI81" i="26"/>
  <c r="AP81" i="26" s="1"/>
  <c r="AP58" i="26" s="1"/>
  <c r="AJ85" i="26"/>
  <c r="AI85" i="26"/>
  <c r="BC78" i="26"/>
  <c r="BD78" i="26"/>
  <c r="BC79" i="26"/>
  <c r="BD79" i="26"/>
  <c r="AJ84" i="26"/>
  <c r="AI84" i="26"/>
  <c r="BR54" i="26"/>
  <c r="BX54" i="26" s="1"/>
  <c r="AJ77" i="26"/>
  <c r="AI77" i="26"/>
  <c r="BR65" i="26"/>
  <c r="BX65" i="26" s="1"/>
  <c r="AI88" i="26"/>
  <c r="AP88" i="26" s="1"/>
  <c r="AP65" i="26" s="1"/>
  <c r="BC82" i="26"/>
  <c r="BD82" i="26"/>
  <c r="BC83" i="26"/>
  <c r="BD83" i="26"/>
  <c r="BC80" i="26"/>
  <c r="BJ80" i="26" s="1"/>
  <c r="BJ57" i="26" s="1"/>
  <c r="BC86" i="26"/>
  <c r="BJ86" i="26" s="1"/>
  <c r="BJ63" i="26" s="1"/>
  <c r="BC81" i="26"/>
  <c r="BJ81" i="26" s="1"/>
  <c r="BJ58" i="26" s="1"/>
  <c r="BR62" i="26"/>
  <c r="BX62" i="26" s="1"/>
  <c r="BK62" i="26"/>
  <c r="BQ62" i="26" s="1"/>
  <c r="BC85" i="26"/>
  <c r="BD85" i="26"/>
  <c r="BX55" i="26"/>
  <c r="BQ56" i="26"/>
  <c r="BX56" i="26"/>
  <c r="BQ61" i="26"/>
  <c r="BX61" i="26"/>
  <c r="BQ54" i="26"/>
  <c r="BQ65" i="26"/>
  <c r="BQ59" i="26"/>
  <c r="BX59" i="26"/>
  <c r="BQ57" i="26"/>
  <c r="BX57" i="26"/>
  <c r="BX63" i="26"/>
  <c r="BX57" i="25"/>
  <c r="BX61" i="25"/>
  <c r="BX65" i="25"/>
  <c r="BX54" i="25"/>
  <c r="BQ60" i="25"/>
  <c r="BX55" i="25"/>
  <c r="BX58" i="25"/>
  <c r="BX63" i="25"/>
  <c r="BX64" i="25"/>
  <c r="BX56" i="25"/>
  <c r="BX62" i="25"/>
  <c r="BQ54" i="24"/>
  <c r="AP77" i="24"/>
  <c r="AP54" i="24" s="1"/>
  <c r="AP80" i="24"/>
  <c r="AP57" i="24" s="1"/>
  <c r="BX54" i="24"/>
  <c r="BJ77" i="24"/>
  <c r="BJ54" i="24" s="1"/>
  <c r="BX55" i="24"/>
  <c r="BX60" i="24"/>
  <c r="BQ56" i="24"/>
  <c r="BQ61" i="24"/>
  <c r="BX62" i="24"/>
  <c r="BX58" i="24"/>
  <c r="BQ59" i="24"/>
  <c r="BX64" i="24"/>
  <c r="BQ57" i="24"/>
  <c r="BQ65" i="24"/>
  <c r="AP82" i="26" l="1"/>
  <c r="AP59" i="26" s="1"/>
  <c r="AP79" i="26"/>
  <c r="AP56" i="26" s="1"/>
  <c r="AP78" i="26"/>
  <c r="AP55" i="26" s="1"/>
  <c r="BJ81" i="24"/>
  <c r="BJ58" i="24" s="1"/>
  <c r="BJ82" i="26"/>
  <c r="BJ59" i="26" s="1"/>
  <c r="AP77" i="26"/>
  <c r="AP54" i="26" s="1"/>
  <c r="AP83" i="26"/>
  <c r="AP60" i="26" s="1"/>
  <c r="BJ77" i="26"/>
  <c r="BJ54" i="26" s="1"/>
  <c r="BJ85" i="26"/>
  <c r="BJ62" i="26" s="1"/>
  <c r="BJ78" i="26"/>
  <c r="BJ55" i="26" s="1"/>
  <c r="BJ83" i="26"/>
  <c r="BJ60" i="26" s="1"/>
  <c r="BJ84" i="26"/>
  <c r="BJ61" i="26" s="1"/>
  <c r="BJ79" i="26"/>
  <c r="BJ56" i="26" s="1"/>
  <c r="AP85" i="26"/>
  <c r="AP62" i="26" s="1"/>
  <c r="AP84" i="26"/>
  <c r="AP61" i="26" s="1"/>
  <c r="W96" i="23" l="1"/>
  <c r="V96" i="23"/>
  <c r="U96" i="23"/>
  <c r="T96" i="23"/>
  <c r="R96" i="23"/>
  <c r="Q96" i="23"/>
  <c r="P96" i="23"/>
  <c r="O96" i="23"/>
  <c r="N96" i="23"/>
  <c r="L96" i="23"/>
  <c r="K96" i="23"/>
  <c r="J96" i="23"/>
  <c r="I96" i="23"/>
  <c r="G96" i="23"/>
  <c r="F96" i="23"/>
  <c r="E96" i="23"/>
  <c r="D96" i="23"/>
  <c r="V95" i="23"/>
  <c r="U95" i="23"/>
  <c r="T95" i="23"/>
  <c r="R95" i="23"/>
  <c r="Q95" i="23"/>
  <c r="P95" i="23"/>
  <c r="O95" i="23"/>
  <c r="BL95" i="23" s="1"/>
  <c r="BL72" i="23" s="1"/>
  <c r="N95" i="23"/>
  <c r="L95" i="23"/>
  <c r="K95" i="23"/>
  <c r="J95" i="23"/>
  <c r="I95" i="23"/>
  <c r="G95" i="23"/>
  <c r="F95" i="23"/>
  <c r="E95" i="23"/>
  <c r="D95" i="23"/>
  <c r="V94" i="23"/>
  <c r="U94" i="23"/>
  <c r="T94" i="23"/>
  <c r="R94" i="23"/>
  <c r="Q94" i="23"/>
  <c r="P94" i="23"/>
  <c r="O94" i="23"/>
  <c r="N94" i="23"/>
  <c r="L94" i="23"/>
  <c r="K94" i="23"/>
  <c r="J94" i="23"/>
  <c r="I94" i="23"/>
  <c r="G94" i="23"/>
  <c r="F94" i="23"/>
  <c r="E94" i="23"/>
  <c r="D94" i="23"/>
  <c r="V93" i="23"/>
  <c r="U93" i="23"/>
  <c r="BP93" i="23" s="1"/>
  <c r="BP70" i="23" s="1"/>
  <c r="T93" i="23"/>
  <c r="R93" i="23"/>
  <c r="Q93" i="23"/>
  <c r="P93" i="23"/>
  <c r="O93" i="23"/>
  <c r="N93" i="23"/>
  <c r="L93" i="23"/>
  <c r="K93" i="23"/>
  <c r="J93" i="23"/>
  <c r="I93" i="23"/>
  <c r="G93" i="23"/>
  <c r="F93" i="23"/>
  <c r="E93" i="23"/>
  <c r="D93" i="23"/>
  <c r="V92" i="23"/>
  <c r="U92" i="23"/>
  <c r="T92" i="23"/>
  <c r="R92" i="23"/>
  <c r="Q92" i="23"/>
  <c r="P92" i="23"/>
  <c r="O92" i="23"/>
  <c r="N92" i="23"/>
  <c r="L92" i="23"/>
  <c r="K92" i="23"/>
  <c r="J92" i="23"/>
  <c r="I92" i="23"/>
  <c r="G92" i="23"/>
  <c r="F92" i="23"/>
  <c r="E92" i="23"/>
  <c r="D92" i="23"/>
  <c r="V91" i="23"/>
  <c r="U91" i="23"/>
  <c r="BW91" i="23" s="1"/>
  <c r="BW68" i="23" s="1"/>
  <c r="T91" i="23"/>
  <c r="R91" i="23"/>
  <c r="Q91" i="23"/>
  <c r="P91" i="23"/>
  <c r="O91" i="23"/>
  <c r="N91" i="23"/>
  <c r="L91" i="23"/>
  <c r="K91" i="23"/>
  <c r="J91" i="23"/>
  <c r="I91" i="23"/>
  <c r="G91" i="23"/>
  <c r="F91" i="23"/>
  <c r="E91" i="23"/>
  <c r="D91" i="23"/>
  <c r="V90" i="23"/>
  <c r="U90" i="23"/>
  <c r="BW90" i="23" s="1"/>
  <c r="BW67" i="23" s="1"/>
  <c r="T90" i="23"/>
  <c r="R90" i="23"/>
  <c r="Q90" i="23"/>
  <c r="P90" i="23"/>
  <c r="O90" i="23"/>
  <c r="N90" i="23"/>
  <c r="L90" i="23"/>
  <c r="K90" i="23"/>
  <c r="J90" i="23"/>
  <c r="I90" i="23"/>
  <c r="G90" i="23"/>
  <c r="F90" i="23"/>
  <c r="E90" i="23"/>
  <c r="D90" i="23"/>
  <c r="V89" i="23"/>
  <c r="U89" i="23"/>
  <c r="BW89" i="23" s="1"/>
  <c r="BW66" i="23" s="1"/>
  <c r="T89" i="23"/>
  <c r="R89" i="23"/>
  <c r="Q89" i="23"/>
  <c r="P89" i="23"/>
  <c r="O89" i="23"/>
  <c r="N89" i="23"/>
  <c r="L89" i="23"/>
  <c r="K89" i="23"/>
  <c r="J89" i="23"/>
  <c r="I89" i="23"/>
  <c r="G89" i="23"/>
  <c r="F89" i="23"/>
  <c r="E89" i="23"/>
  <c r="D89" i="23"/>
  <c r="V88" i="23"/>
  <c r="U88" i="23"/>
  <c r="BW88" i="23" s="1"/>
  <c r="BW65" i="23" s="1"/>
  <c r="T88" i="23"/>
  <c r="R88" i="23"/>
  <c r="Q88" i="23"/>
  <c r="P88" i="23"/>
  <c r="O88" i="23"/>
  <c r="N88" i="23"/>
  <c r="H88" i="23"/>
  <c r="G88" i="23"/>
  <c r="F88" i="23"/>
  <c r="E88" i="23"/>
  <c r="D88" i="23"/>
  <c r="V87" i="23"/>
  <c r="U87" i="23"/>
  <c r="BW87" i="23" s="1"/>
  <c r="BW64" i="23" s="1"/>
  <c r="T87" i="23"/>
  <c r="R87" i="23"/>
  <c r="Q87" i="23"/>
  <c r="P87" i="23"/>
  <c r="O87" i="23"/>
  <c r="N87" i="23"/>
  <c r="H87" i="23"/>
  <c r="G87" i="23"/>
  <c r="F87" i="23"/>
  <c r="E87" i="23"/>
  <c r="D87" i="23"/>
  <c r="V86" i="23"/>
  <c r="U86" i="23"/>
  <c r="T86" i="23"/>
  <c r="R86" i="23"/>
  <c r="Q86" i="23"/>
  <c r="P86" i="23"/>
  <c r="O86" i="23"/>
  <c r="N86" i="23"/>
  <c r="H86" i="23"/>
  <c r="G86" i="23"/>
  <c r="F86" i="23"/>
  <c r="E86" i="23"/>
  <c r="D86" i="23"/>
  <c r="V85" i="23"/>
  <c r="U85" i="23"/>
  <c r="BW85" i="23" s="1"/>
  <c r="BW62" i="23" s="1"/>
  <c r="T85" i="23"/>
  <c r="R85" i="23"/>
  <c r="Q85" i="23"/>
  <c r="P85" i="23"/>
  <c r="O85" i="23"/>
  <c r="N85" i="23"/>
  <c r="H85" i="23"/>
  <c r="G85" i="23"/>
  <c r="F85" i="23"/>
  <c r="E85" i="23"/>
  <c r="D85" i="23"/>
  <c r="V84" i="23"/>
  <c r="U84" i="23"/>
  <c r="BW84" i="23" s="1"/>
  <c r="BW61" i="23" s="1"/>
  <c r="T84" i="23"/>
  <c r="R84" i="23"/>
  <c r="Q84" i="23"/>
  <c r="P84" i="23"/>
  <c r="O84" i="23"/>
  <c r="N84" i="23"/>
  <c r="H84" i="23"/>
  <c r="G84" i="23"/>
  <c r="F84" i="23"/>
  <c r="E84" i="23"/>
  <c r="D84" i="23"/>
  <c r="V83" i="23"/>
  <c r="U83" i="23"/>
  <c r="BW83" i="23" s="1"/>
  <c r="BW60" i="23" s="1"/>
  <c r="T83" i="23"/>
  <c r="R83" i="23"/>
  <c r="Q83" i="23"/>
  <c r="P83" i="23"/>
  <c r="O83" i="23"/>
  <c r="N83" i="23"/>
  <c r="H83" i="23"/>
  <c r="G83" i="23"/>
  <c r="F83" i="23"/>
  <c r="E83" i="23"/>
  <c r="D83" i="23"/>
  <c r="V82" i="23"/>
  <c r="U82" i="23"/>
  <c r="BW82" i="23" s="1"/>
  <c r="BW59" i="23" s="1"/>
  <c r="T82" i="23"/>
  <c r="R82" i="23"/>
  <c r="Q82" i="23"/>
  <c r="P82" i="23"/>
  <c r="O82" i="23"/>
  <c r="N82" i="23"/>
  <c r="H82" i="23"/>
  <c r="G82" i="23"/>
  <c r="F82" i="23"/>
  <c r="E82" i="23"/>
  <c r="D82" i="23"/>
  <c r="V81" i="23"/>
  <c r="U81" i="23"/>
  <c r="BW81" i="23" s="1"/>
  <c r="BW58" i="23" s="1"/>
  <c r="T81" i="23"/>
  <c r="R81" i="23"/>
  <c r="Q81" i="23"/>
  <c r="P81" i="23"/>
  <c r="O81" i="23"/>
  <c r="N81" i="23"/>
  <c r="H81" i="23"/>
  <c r="G81" i="23"/>
  <c r="F81" i="23"/>
  <c r="E81" i="23"/>
  <c r="D81" i="23"/>
  <c r="V80" i="23"/>
  <c r="U80" i="23"/>
  <c r="BW80" i="23" s="1"/>
  <c r="BW57" i="23" s="1"/>
  <c r="T80" i="23"/>
  <c r="Q80" i="23"/>
  <c r="P80" i="23"/>
  <c r="O80" i="23"/>
  <c r="N80" i="23"/>
  <c r="H80" i="23"/>
  <c r="G80" i="23"/>
  <c r="F80" i="23"/>
  <c r="E80" i="23"/>
  <c r="D80" i="23"/>
  <c r="V79" i="23"/>
  <c r="U79" i="23"/>
  <c r="BW79" i="23" s="1"/>
  <c r="BW56" i="23" s="1"/>
  <c r="T79" i="23"/>
  <c r="R79" i="23"/>
  <c r="Q79" i="23"/>
  <c r="P79" i="23"/>
  <c r="O79" i="23"/>
  <c r="N79" i="23"/>
  <c r="H79" i="23"/>
  <c r="G79" i="23"/>
  <c r="F79" i="23"/>
  <c r="E79" i="23"/>
  <c r="D79" i="23"/>
  <c r="V78" i="23"/>
  <c r="U78" i="23"/>
  <c r="BW78" i="23" s="1"/>
  <c r="BW55" i="23" s="1"/>
  <c r="T78" i="23"/>
  <c r="R78" i="23"/>
  <c r="Q78" i="23"/>
  <c r="O78" i="23"/>
  <c r="N78" i="23"/>
  <c r="H78" i="23"/>
  <c r="G78" i="23"/>
  <c r="F78" i="23"/>
  <c r="E78" i="23"/>
  <c r="D78" i="23"/>
  <c r="V77" i="23"/>
  <c r="U77" i="23"/>
  <c r="BW77" i="23" s="1"/>
  <c r="BW54" i="23" s="1"/>
  <c r="T77" i="23"/>
  <c r="R77" i="23"/>
  <c r="Q77" i="23"/>
  <c r="P77" i="23"/>
  <c r="O77" i="23"/>
  <c r="N77" i="23"/>
  <c r="H77" i="23"/>
  <c r="G77" i="23"/>
  <c r="F77" i="23"/>
  <c r="E77" i="23"/>
  <c r="D77" i="23"/>
  <c r="BI73" i="23"/>
  <c r="BI96" i="23" s="1"/>
  <c r="BH73" i="23"/>
  <c r="BH96" i="23" s="1"/>
  <c r="BG73" i="23"/>
  <c r="BG96" i="23" s="1"/>
  <c r="BF73" i="23"/>
  <c r="BF96" i="23" s="1"/>
  <c r="BE73" i="23"/>
  <c r="BE96" i="23" s="1"/>
  <c r="BD73" i="23"/>
  <c r="BD96" i="23" s="1"/>
  <c r="BC73" i="23"/>
  <c r="AO73" i="23"/>
  <c r="AO96" i="23" s="1"/>
  <c r="AN73" i="23"/>
  <c r="AN96" i="23" s="1"/>
  <c r="AM73" i="23"/>
  <c r="AM96" i="23" s="1"/>
  <c r="AL73" i="23"/>
  <c r="AL96" i="23" s="1"/>
  <c r="AK73" i="23"/>
  <c r="AK96" i="23" s="1"/>
  <c r="AJ73" i="23"/>
  <c r="AJ96" i="23" s="1"/>
  <c r="AI73" i="23"/>
  <c r="S73" i="23"/>
  <c r="S96" i="23" s="1"/>
  <c r="M73" i="23"/>
  <c r="M96" i="23" s="1"/>
  <c r="H73" i="23"/>
  <c r="H96" i="23" s="1"/>
  <c r="C73" i="23"/>
  <c r="C96" i="23" s="1"/>
  <c r="BI72" i="23"/>
  <c r="BI95" i="23" s="1"/>
  <c r="BH72" i="23"/>
  <c r="BH95" i="23" s="1"/>
  <c r="BG72" i="23"/>
  <c r="BG95" i="23" s="1"/>
  <c r="BF72" i="23"/>
  <c r="BF95" i="23" s="1"/>
  <c r="BE72" i="23"/>
  <c r="BE95" i="23" s="1"/>
  <c r="BD72" i="23"/>
  <c r="BD95" i="23" s="1"/>
  <c r="BC72" i="23"/>
  <c r="AO72" i="23"/>
  <c r="AO95" i="23" s="1"/>
  <c r="AN72" i="23"/>
  <c r="AN95" i="23" s="1"/>
  <c r="AM72" i="23"/>
  <c r="AM95" i="23" s="1"/>
  <c r="AL72" i="23"/>
  <c r="AL95" i="23" s="1"/>
  <c r="AK72" i="23"/>
  <c r="AK95" i="23" s="1"/>
  <c r="AJ72" i="23"/>
  <c r="AJ95" i="23" s="1"/>
  <c r="AI72" i="23"/>
  <c r="S72" i="23"/>
  <c r="S95" i="23" s="1"/>
  <c r="M72" i="23"/>
  <c r="M95" i="23" s="1"/>
  <c r="H72" i="23"/>
  <c r="H95" i="23" s="1"/>
  <c r="C72" i="23"/>
  <c r="C95" i="23" s="1"/>
  <c r="BI71" i="23"/>
  <c r="BI94" i="23" s="1"/>
  <c r="BH71" i="23"/>
  <c r="BH94" i="23" s="1"/>
  <c r="BG71" i="23"/>
  <c r="BG94" i="23" s="1"/>
  <c r="BF71" i="23"/>
  <c r="BF94" i="23" s="1"/>
  <c r="BE71" i="23"/>
  <c r="BE94" i="23" s="1"/>
  <c r="BD71" i="23"/>
  <c r="BC71" i="23"/>
  <c r="AO71" i="23"/>
  <c r="AO94" i="23" s="1"/>
  <c r="AN71" i="23"/>
  <c r="AN94" i="23" s="1"/>
  <c r="AM71" i="23"/>
  <c r="AM94" i="23" s="1"/>
  <c r="AL71" i="23"/>
  <c r="AL94" i="23" s="1"/>
  <c r="AK71" i="23"/>
  <c r="AK94" i="23" s="1"/>
  <c r="AJ71" i="23"/>
  <c r="AI71" i="23"/>
  <c r="S71" i="23"/>
  <c r="S94" i="23" s="1"/>
  <c r="M71" i="23"/>
  <c r="M94" i="23" s="1"/>
  <c r="H71" i="23"/>
  <c r="H94" i="23" s="1"/>
  <c r="C71" i="23"/>
  <c r="C94" i="23" s="1"/>
  <c r="BI70" i="23"/>
  <c r="BI93" i="23" s="1"/>
  <c r="BH70" i="23"/>
  <c r="BH93" i="23" s="1"/>
  <c r="BG70" i="23"/>
  <c r="BG93" i="23" s="1"/>
  <c r="BF70" i="23"/>
  <c r="BF93" i="23" s="1"/>
  <c r="BE70" i="23"/>
  <c r="BE93" i="23" s="1"/>
  <c r="BD70" i="23"/>
  <c r="BC70" i="23"/>
  <c r="AO70" i="23"/>
  <c r="AO93" i="23" s="1"/>
  <c r="AN70" i="23"/>
  <c r="AN93" i="23" s="1"/>
  <c r="AM70" i="23"/>
  <c r="AM93" i="23" s="1"/>
  <c r="AL70" i="23"/>
  <c r="AL93" i="23" s="1"/>
  <c r="AK70" i="23"/>
  <c r="AK93" i="23" s="1"/>
  <c r="AJ70" i="23"/>
  <c r="AI70" i="23"/>
  <c r="S70" i="23"/>
  <c r="S93" i="23" s="1"/>
  <c r="M70" i="23"/>
  <c r="M93" i="23" s="1"/>
  <c r="H70" i="23"/>
  <c r="H93" i="23" s="1"/>
  <c r="C70" i="23"/>
  <c r="C93" i="23" s="1"/>
  <c r="BI69" i="23"/>
  <c r="BI92" i="23" s="1"/>
  <c r="BH69" i="23"/>
  <c r="BH92" i="23" s="1"/>
  <c r="BG69" i="23"/>
  <c r="BG92" i="23" s="1"/>
  <c r="BF69" i="23"/>
  <c r="BF92" i="23" s="1"/>
  <c r="BE69" i="23"/>
  <c r="BE92" i="23" s="1"/>
  <c r="BD69" i="23"/>
  <c r="BD92" i="23" s="1"/>
  <c r="BC69" i="23"/>
  <c r="AO69" i="23"/>
  <c r="AO92" i="23" s="1"/>
  <c r="AN69" i="23"/>
  <c r="AN92" i="23" s="1"/>
  <c r="AM69" i="23"/>
  <c r="AM92" i="23" s="1"/>
  <c r="AL69" i="23"/>
  <c r="AL92" i="23" s="1"/>
  <c r="AK69" i="23"/>
  <c r="AK92" i="23" s="1"/>
  <c r="AJ69" i="23"/>
  <c r="AJ92" i="23" s="1"/>
  <c r="AI69" i="23"/>
  <c r="S69" i="23"/>
  <c r="S92" i="23" s="1"/>
  <c r="M69" i="23"/>
  <c r="M92" i="23" s="1"/>
  <c r="H69" i="23"/>
  <c r="H92" i="23" s="1"/>
  <c r="C69" i="23"/>
  <c r="C92" i="23" s="1"/>
  <c r="BI68" i="23"/>
  <c r="BI91" i="23" s="1"/>
  <c r="BH68" i="23"/>
  <c r="BH91" i="23" s="1"/>
  <c r="BG68" i="23"/>
  <c r="BG91" i="23" s="1"/>
  <c r="BF68" i="23"/>
  <c r="BF91" i="23" s="1"/>
  <c r="BE68" i="23"/>
  <c r="BE91" i="23" s="1"/>
  <c r="BD68" i="23"/>
  <c r="BD91" i="23" s="1"/>
  <c r="BC68" i="23"/>
  <c r="AO68" i="23"/>
  <c r="AO91" i="23" s="1"/>
  <c r="AN68" i="23"/>
  <c r="AN91" i="23" s="1"/>
  <c r="AM68" i="23"/>
  <c r="AM91" i="23" s="1"/>
  <c r="AL68" i="23"/>
  <c r="AL91" i="23" s="1"/>
  <c r="AK68" i="23"/>
  <c r="AK91" i="23" s="1"/>
  <c r="AJ68" i="23"/>
  <c r="AJ91" i="23" s="1"/>
  <c r="AI68" i="23"/>
  <c r="S68" i="23"/>
  <c r="S91" i="23" s="1"/>
  <c r="M68" i="23"/>
  <c r="M91" i="23" s="1"/>
  <c r="H68" i="23"/>
  <c r="H91" i="23" s="1"/>
  <c r="C68" i="23"/>
  <c r="C91" i="23" s="1"/>
  <c r="BI67" i="23"/>
  <c r="BI90" i="23" s="1"/>
  <c r="BH67" i="23"/>
  <c r="BH90" i="23" s="1"/>
  <c r="BG67" i="23"/>
  <c r="BG90" i="23" s="1"/>
  <c r="BF67" i="23"/>
  <c r="BF90" i="23" s="1"/>
  <c r="BE67" i="23"/>
  <c r="BE90" i="23" s="1"/>
  <c r="BD67" i="23"/>
  <c r="BC67" i="23"/>
  <c r="AO67" i="23"/>
  <c r="AO90" i="23" s="1"/>
  <c r="AN67" i="23"/>
  <c r="AN90" i="23" s="1"/>
  <c r="AM67" i="23"/>
  <c r="AM90" i="23" s="1"/>
  <c r="AL67" i="23"/>
  <c r="AL90" i="23" s="1"/>
  <c r="AK67" i="23"/>
  <c r="AK90" i="23" s="1"/>
  <c r="AJ67" i="23"/>
  <c r="AI67" i="23"/>
  <c r="S67" i="23"/>
  <c r="S90" i="23" s="1"/>
  <c r="M67" i="23"/>
  <c r="M90" i="23" s="1"/>
  <c r="H67" i="23"/>
  <c r="C67" i="23"/>
  <c r="C90" i="23" s="1"/>
  <c r="BI66" i="23"/>
  <c r="BI89" i="23" s="1"/>
  <c r="BH66" i="23"/>
  <c r="BH89" i="23" s="1"/>
  <c r="BG66" i="23"/>
  <c r="BG89" i="23" s="1"/>
  <c r="BF66" i="23"/>
  <c r="BF89" i="23" s="1"/>
  <c r="BE66" i="23"/>
  <c r="BE89" i="23" s="1"/>
  <c r="BD66" i="23"/>
  <c r="BC66" i="23"/>
  <c r="AO66" i="23"/>
  <c r="AO89" i="23" s="1"/>
  <c r="AN66" i="23"/>
  <c r="AN89" i="23" s="1"/>
  <c r="AM66" i="23"/>
  <c r="AM89" i="23" s="1"/>
  <c r="AL66" i="23"/>
  <c r="AL89" i="23" s="1"/>
  <c r="AK66" i="23"/>
  <c r="AK89" i="23" s="1"/>
  <c r="AJ66" i="23"/>
  <c r="AI66" i="23"/>
  <c r="S66" i="23"/>
  <c r="S89" i="23" s="1"/>
  <c r="M66" i="23"/>
  <c r="M89" i="23" s="1"/>
  <c r="H66" i="23"/>
  <c r="AX66" i="23" s="1"/>
  <c r="AX89" i="23" s="1"/>
  <c r="C66" i="23"/>
  <c r="C89" i="23" s="1"/>
  <c r="BI65" i="23"/>
  <c r="BI88" i="23" s="1"/>
  <c r="BH65" i="23"/>
  <c r="BH88" i="23" s="1"/>
  <c r="BG65" i="23"/>
  <c r="BG88" i="23" s="1"/>
  <c r="BF65" i="23"/>
  <c r="BF88" i="23" s="1"/>
  <c r="BE65" i="23"/>
  <c r="BE88" i="23" s="1"/>
  <c r="BD65" i="23"/>
  <c r="BD88" i="23" s="1"/>
  <c r="BC65" i="23"/>
  <c r="AX65" i="23"/>
  <c r="AX88" i="23" s="1"/>
  <c r="AW65" i="23"/>
  <c r="AW88" i="23" s="1"/>
  <c r="AO65" i="23"/>
  <c r="AO88" i="23" s="1"/>
  <c r="AN65" i="23"/>
  <c r="AN88" i="23" s="1"/>
  <c r="AM65" i="23"/>
  <c r="AM88" i="23" s="1"/>
  <c r="AL65" i="23"/>
  <c r="AL88" i="23" s="1"/>
  <c r="AK65" i="23"/>
  <c r="AK88" i="23" s="1"/>
  <c r="AJ65" i="23"/>
  <c r="AJ88" i="23" s="1"/>
  <c r="AI65" i="23"/>
  <c r="AD65" i="23"/>
  <c r="AD88" i="23" s="1"/>
  <c r="AC65" i="23"/>
  <c r="AC88" i="23" s="1"/>
  <c r="S65" i="23"/>
  <c r="S88" i="23" s="1"/>
  <c r="L65" i="23"/>
  <c r="L88" i="23" s="1"/>
  <c r="K65" i="23"/>
  <c r="K88" i="23" s="1"/>
  <c r="J65" i="23"/>
  <c r="J88" i="23" s="1"/>
  <c r="I65" i="23"/>
  <c r="I88" i="23" s="1"/>
  <c r="BI64" i="23"/>
  <c r="BI87" i="23" s="1"/>
  <c r="BH64" i="23"/>
  <c r="BH87" i="23" s="1"/>
  <c r="BG64" i="23"/>
  <c r="BG87" i="23" s="1"/>
  <c r="BF64" i="23"/>
  <c r="BF87" i="23" s="1"/>
  <c r="BE64" i="23"/>
  <c r="BE87" i="23" s="1"/>
  <c r="BD64" i="23"/>
  <c r="BD87" i="23" s="1"/>
  <c r="BC64" i="23"/>
  <c r="AX64" i="23"/>
  <c r="AX87" i="23" s="1"/>
  <c r="AW64" i="23"/>
  <c r="AW87" i="23" s="1"/>
  <c r="AO64" i="23"/>
  <c r="AO87" i="23" s="1"/>
  <c r="AN64" i="23"/>
  <c r="AN87" i="23" s="1"/>
  <c r="AM64" i="23"/>
  <c r="AM87" i="23" s="1"/>
  <c r="AL64" i="23"/>
  <c r="AL87" i="23" s="1"/>
  <c r="AK64" i="23"/>
  <c r="AK87" i="23" s="1"/>
  <c r="AJ64" i="23"/>
  <c r="AJ87" i="23" s="1"/>
  <c r="AI64" i="23"/>
  <c r="AD64" i="23"/>
  <c r="AD87" i="23" s="1"/>
  <c r="AC64" i="23"/>
  <c r="AC87" i="23" s="1"/>
  <c r="S64" i="23"/>
  <c r="S87" i="23" s="1"/>
  <c r="L64" i="23"/>
  <c r="L87" i="23" s="1"/>
  <c r="K64" i="23"/>
  <c r="K87" i="23" s="1"/>
  <c r="J64" i="23"/>
  <c r="J87" i="23" s="1"/>
  <c r="I64" i="23"/>
  <c r="I87" i="23" s="1"/>
  <c r="BI63" i="23"/>
  <c r="BI86" i="23" s="1"/>
  <c r="BH63" i="23"/>
  <c r="BH86" i="23" s="1"/>
  <c r="BG63" i="23"/>
  <c r="BG86" i="23" s="1"/>
  <c r="BF63" i="23"/>
  <c r="BF86" i="23" s="1"/>
  <c r="BE63" i="23"/>
  <c r="BE86" i="23" s="1"/>
  <c r="BD63" i="23"/>
  <c r="BD86" i="23" s="1"/>
  <c r="BC63" i="23"/>
  <c r="AX63" i="23"/>
  <c r="AX86" i="23" s="1"/>
  <c r="AW63" i="23"/>
  <c r="AW86" i="23" s="1"/>
  <c r="AO63" i="23"/>
  <c r="AO86" i="23" s="1"/>
  <c r="AN63" i="23"/>
  <c r="AN86" i="23" s="1"/>
  <c r="AM63" i="23"/>
  <c r="AM86" i="23" s="1"/>
  <c r="AL63" i="23"/>
  <c r="AL86" i="23" s="1"/>
  <c r="AK63" i="23"/>
  <c r="AK86" i="23" s="1"/>
  <c r="AJ63" i="23"/>
  <c r="AJ86" i="23" s="1"/>
  <c r="AI63" i="23"/>
  <c r="AD63" i="23"/>
  <c r="AD86" i="23" s="1"/>
  <c r="AC63" i="23"/>
  <c r="AC86" i="23" s="1"/>
  <c r="S63" i="23"/>
  <c r="S86" i="23" s="1"/>
  <c r="L63" i="23"/>
  <c r="L86" i="23" s="1"/>
  <c r="K63" i="23"/>
  <c r="K86" i="23" s="1"/>
  <c r="J63" i="23"/>
  <c r="J86" i="23" s="1"/>
  <c r="I63" i="23"/>
  <c r="I86" i="23" s="1"/>
  <c r="BI62" i="23"/>
  <c r="BI85" i="23" s="1"/>
  <c r="BH62" i="23"/>
  <c r="BH85" i="23" s="1"/>
  <c r="BG62" i="23"/>
  <c r="BG85" i="23" s="1"/>
  <c r="BF62" i="23"/>
  <c r="BF85" i="23" s="1"/>
  <c r="BE62" i="23"/>
  <c r="BE85" i="23" s="1"/>
  <c r="BD62" i="23"/>
  <c r="BD85" i="23" s="1"/>
  <c r="BC62" i="23"/>
  <c r="AX62" i="23"/>
  <c r="AX85" i="23" s="1"/>
  <c r="AW62" i="23"/>
  <c r="AW85" i="23" s="1"/>
  <c r="AO62" i="23"/>
  <c r="AO85" i="23" s="1"/>
  <c r="AN62" i="23"/>
  <c r="AN85" i="23" s="1"/>
  <c r="AM62" i="23"/>
  <c r="AM85" i="23" s="1"/>
  <c r="AL62" i="23"/>
  <c r="AL85" i="23" s="1"/>
  <c r="AK62" i="23"/>
  <c r="AK85" i="23" s="1"/>
  <c r="AJ62" i="23"/>
  <c r="AJ85" i="23" s="1"/>
  <c r="AI62" i="23"/>
  <c r="AD62" i="23"/>
  <c r="AD85" i="23" s="1"/>
  <c r="AC62" i="23"/>
  <c r="AC85" i="23" s="1"/>
  <c r="S62" i="23"/>
  <c r="S85" i="23" s="1"/>
  <c r="L62" i="23"/>
  <c r="L85" i="23" s="1"/>
  <c r="K62" i="23"/>
  <c r="K85" i="23" s="1"/>
  <c r="J62" i="23"/>
  <c r="J85" i="23" s="1"/>
  <c r="I62" i="23"/>
  <c r="I85" i="23" s="1"/>
  <c r="BI61" i="23"/>
  <c r="BI84" i="23" s="1"/>
  <c r="BH61" i="23"/>
  <c r="BH84" i="23" s="1"/>
  <c r="BG61" i="23"/>
  <c r="BG84" i="23" s="1"/>
  <c r="BF61" i="23"/>
  <c r="BF84" i="23" s="1"/>
  <c r="BE61" i="23"/>
  <c r="BE84" i="23" s="1"/>
  <c r="BD61" i="23"/>
  <c r="BC61" i="23"/>
  <c r="AX61" i="23"/>
  <c r="AX84" i="23" s="1"/>
  <c r="AW61" i="23"/>
  <c r="AW84" i="23" s="1"/>
  <c r="AO61" i="23"/>
  <c r="AO84" i="23" s="1"/>
  <c r="AN61" i="23"/>
  <c r="AN84" i="23" s="1"/>
  <c r="AM61" i="23"/>
  <c r="AM84" i="23" s="1"/>
  <c r="AL61" i="23"/>
  <c r="AL84" i="23" s="1"/>
  <c r="AK61" i="23"/>
  <c r="AK84" i="23" s="1"/>
  <c r="AJ61" i="23"/>
  <c r="AI61" i="23"/>
  <c r="AD61" i="23"/>
  <c r="AD84" i="23" s="1"/>
  <c r="AC61" i="23"/>
  <c r="AC84" i="23" s="1"/>
  <c r="S61" i="23"/>
  <c r="S84" i="23" s="1"/>
  <c r="L61" i="23"/>
  <c r="L84" i="23" s="1"/>
  <c r="K61" i="23"/>
  <c r="K84" i="23" s="1"/>
  <c r="J61" i="23"/>
  <c r="J84" i="23" s="1"/>
  <c r="I61" i="23"/>
  <c r="I84" i="23" s="1"/>
  <c r="BI60" i="23"/>
  <c r="BI83" i="23" s="1"/>
  <c r="BH60" i="23"/>
  <c r="BH83" i="23" s="1"/>
  <c r="BG60" i="23"/>
  <c r="BG83" i="23" s="1"/>
  <c r="BF60" i="23"/>
  <c r="BF83" i="23" s="1"/>
  <c r="BE60" i="23"/>
  <c r="BE83" i="23" s="1"/>
  <c r="BD60" i="23"/>
  <c r="BD83" i="23" s="1"/>
  <c r="BC60" i="23"/>
  <c r="AX60" i="23"/>
  <c r="AX83" i="23" s="1"/>
  <c r="AW60" i="23"/>
  <c r="AW83" i="23" s="1"/>
  <c r="AO60" i="23"/>
  <c r="AO83" i="23" s="1"/>
  <c r="AN60" i="23"/>
  <c r="AN83" i="23" s="1"/>
  <c r="AM60" i="23"/>
  <c r="AM83" i="23" s="1"/>
  <c r="AL60" i="23"/>
  <c r="AL83" i="23" s="1"/>
  <c r="AK60" i="23"/>
  <c r="AK83" i="23" s="1"/>
  <c r="AJ60" i="23"/>
  <c r="AJ83" i="23" s="1"/>
  <c r="AI60" i="23"/>
  <c r="AD60" i="23"/>
  <c r="AD83" i="23" s="1"/>
  <c r="AC60" i="23"/>
  <c r="AC83" i="23" s="1"/>
  <c r="S60" i="23"/>
  <c r="S83" i="23" s="1"/>
  <c r="L60" i="23"/>
  <c r="L83" i="23" s="1"/>
  <c r="K60" i="23"/>
  <c r="K83" i="23" s="1"/>
  <c r="J60" i="23"/>
  <c r="J83" i="23" s="1"/>
  <c r="I60" i="23"/>
  <c r="I83" i="23" s="1"/>
  <c r="BI59" i="23"/>
  <c r="BI82" i="23" s="1"/>
  <c r="BH59" i="23"/>
  <c r="BH82" i="23" s="1"/>
  <c r="BG59" i="23"/>
  <c r="BG82" i="23" s="1"/>
  <c r="BF59" i="23"/>
  <c r="BF82" i="23" s="1"/>
  <c r="BE59" i="23"/>
  <c r="BE82" i="23" s="1"/>
  <c r="BD59" i="23"/>
  <c r="BD82" i="23" s="1"/>
  <c r="BC59" i="23"/>
  <c r="AX59" i="23"/>
  <c r="AX82" i="23" s="1"/>
  <c r="AW59" i="23"/>
  <c r="AW82" i="23" s="1"/>
  <c r="AO59" i="23"/>
  <c r="AO82" i="23" s="1"/>
  <c r="AN59" i="23"/>
  <c r="AN82" i="23" s="1"/>
  <c r="AM59" i="23"/>
  <c r="AM82" i="23" s="1"/>
  <c r="AL59" i="23"/>
  <c r="AL82" i="23" s="1"/>
  <c r="AK59" i="23"/>
  <c r="AK82" i="23" s="1"/>
  <c r="AJ59" i="23"/>
  <c r="AJ82" i="23" s="1"/>
  <c r="AI59" i="23"/>
  <c r="AD59" i="23"/>
  <c r="AD82" i="23" s="1"/>
  <c r="AC59" i="23"/>
  <c r="AC82" i="23" s="1"/>
  <c r="S59" i="23"/>
  <c r="S82" i="23" s="1"/>
  <c r="L59" i="23"/>
  <c r="L82" i="23" s="1"/>
  <c r="K59" i="23"/>
  <c r="K82" i="23" s="1"/>
  <c r="J59" i="23"/>
  <c r="J82" i="23" s="1"/>
  <c r="I59" i="23"/>
  <c r="I82" i="23" s="1"/>
  <c r="BI58" i="23"/>
  <c r="BI81" i="23" s="1"/>
  <c r="BH58" i="23"/>
  <c r="BH81" i="23" s="1"/>
  <c r="BG58" i="23"/>
  <c r="BG81" i="23" s="1"/>
  <c r="BF58" i="23"/>
  <c r="BF81" i="23" s="1"/>
  <c r="BE58" i="23"/>
  <c r="BE81" i="23" s="1"/>
  <c r="BD58" i="23"/>
  <c r="BD81" i="23" s="1"/>
  <c r="BC58" i="23"/>
  <c r="AX58" i="23"/>
  <c r="AX81" i="23" s="1"/>
  <c r="AW58" i="23"/>
  <c r="AW81" i="23" s="1"/>
  <c r="AO58" i="23"/>
  <c r="AO81" i="23" s="1"/>
  <c r="AN58" i="23"/>
  <c r="AN81" i="23" s="1"/>
  <c r="AM58" i="23"/>
  <c r="AM81" i="23" s="1"/>
  <c r="AL58" i="23"/>
  <c r="AL81" i="23" s="1"/>
  <c r="AK58" i="23"/>
  <c r="AK81" i="23" s="1"/>
  <c r="AJ58" i="23"/>
  <c r="AJ81" i="23" s="1"/>
  <c r="AI58" i="23"/>
  <c r="AD58" i="23"/>
  <c r="AD81" i="23" s="1"/>
  <c r="AC58" i="23"/>
  <c r="AC81" i="23" s="1"/>
  <c r="S58" i="23"/>
  <c r="S81" i="23" s="1"/>
  <c r="L58" i="23"/>
  <c r="L81" i="23" s="1"/>
  <c r="K58" i="23"/>
  <c r="K81" i="23" s="1"/>
  <c r="J58" i="23"/>
  <c r="J81" i="23" s="1"/>
  <c r="I58" i="23"/>
  <c r="I81" i="23" s="1"/>
  <c r="BI57" i="23"/>
  <c r="BI80" i="23" s="1"/>
  <c r="BH57" i="23"/>
  <c r="BH80" i="23" s="1"/>
  <c r="BG57" i="23"/>
  <c r="BG80" i="23" s="1"/>
  <c r="BF57" i="23"/>
  <c r="BF80" i="23" s="1"/>
  <c r="BE57" i="23"/>
  <c r="BE80" i="23" s="1"/>
  <c r="BD57" i="23"/>
  <c r="BD80" i="23" s="1"/>
  <c r="BC57" i="23"/>
  <c r="AX57" i="23"/>
  <c r="AX80" i="23" s="1"/>
  <c r="AW57" i="23"/>
  <c r="AW80" i="23" s="1"/>
  <c r="AO57" i="23"/>
  <c r="AO80" i="23" s="1"/>
  <c r="AN57" i="23"/>
  <c r="AN80" i="23" s="1"/>
  <c r="AM57" i="23"/>
  <c r="AM80" i="23" s="1"/>
  <c r="AL57" i="23"/>
  <c r="AL80" i="23" s="1"/>
  <c r="AK57" i="23"/>
  <c r="AK80" i="23" s="1"/>
  <c r="AJ57" i="23"/>
  <c r="AJ80" i="23" s="1"/>
  <c r="AI57" i="23"/>
  <c r="AD57" i="23"/>
  <c r="AD80" i="23" s="1"/>
  <c r="AC57" i="23"/>
  <c r="AC80" i="23" s="1"/>
  <c r="S57" i="23"/>
  <c r="S80" i="23" s="1"/>
  <c r="L57" i="23"/>
  <c r="L80" i="23" s="1"/>
  <c r="K57" i="23"/>
  <c r="K80" i="23" s="1"/>
  <c r="J57" i="23"/>
  <c r="J80" i="23" s="1"/>
  <c r="I57" i="23"/>
  <c r="I80" i="23" s="1"/>
  <c r="BI56" i="23"/>
  <c r="BI79" i="23" s="1"/>
  <c r="BH56" i="23"/>
  <c r="BH79" i="23" s="1"/>
  <c r="BG56" i="23"/>
  <c r="BG79" i="23" s="1"/>
  <c r="BF56" i="23"/>
  <c r="BF79" i="23" s="1"/>
  <c r="BE56" i="23"/>
  <c r="BE79" i="23" s="1"/>
  <c r="BD56" i="23"/>
  <c r="BC56" i="23"/>
  <c r="AX56" i="23"/>
  <c r="AX79" i="23" s="1"/>
  <c r="AW56" i="23"/>
  <c r="AW79" i="23" s="1"/>
  <c r="AO56" i="23"/>
  <c r="AO79" i="23" s="1"/>
  <c r="AN56" i="23"/>
  <c r="AN79" i="23" s="1"/>
  <c r="AM56" i="23"/>
  <c r="AM79" i="23" s="1"/>
  <c r="AL56" i="23"/>
  <c r="AL79" i="23" s="1"/>
  <c r="AK56" i="23"/>
  <c r="AK79" i="23" s="1"/>
  <c r="AJ56" i="23"/>
  <c r="AI56" i="23"/>
  <c r="AD56" i="23"/>
  <c r="AD79" i="23" s="1"/>
  <c r="AC56" i="23"/>
  <c r="AC79" i="23" s="1"/>
  <c r="S56" i="23"/>
  <c r="S79" i="23" s="1"/>
  <c r="L56" i="23"/>
  <c r="L79" i="23" s="1"/>
  <c r="K56" i="23"/>
  <c r="K79" i="23" s="1"/>
  <c r="J56" i="23"/>
  <c r="J79" i="23" s="1"/>
  <c r="I56" i="23"/>
  <c r="I79" i="23" s="1"/>
  <c r="BI55" i="23"/>
  <c r="BI78" i="23" s="1"/>
  <c r="BH55" i="23"/>
  <c r="BH78" i="23" s="1"/>
  <c r="BG55" i="23"/>
  <c r="BG78" i="23" s="1"/>
  <c r="BF55" i="23"/>
  <c r="BF78" i="23" s="1"/>
  <c r="BE55" i="23"/>
  <c r="BE78" i="23" s="1"/>
  <c r="BD55" i="23"/>
  <c r="BC55" i="23"/>
  <c r="AX55" i="23"/>
  <c r="AX78" i="23" s="1"/>
  <c r="AW55" i="23"/>
  <c r="AW78" i="23" s="1"/>
  <c r="AO55" i="23"/>
  <c r="AO78" i="23" s="1"/>
  <c r="AN55" i="23"/>
  <c r="AN78" i="23" s="1"/>
  <c r="AM55" i="23"/>
  <c r="AM78" i="23" s="1"/>
  <c r="AL55" i="23"/>
  <c r="AL78" i="23" s="1"/>
  <c r="AK55" i="23"/>
  <c r="AK78" i="23" s="1"/>
  <c r="AJ55" i="23"/>
  <c r="AI55" i="23"/>
  <c r="AD55" i="23"/>
  <c r="AD78" i="23" s="1"/>
  <c r="AC55" i="23"/>
  <c r="AC78" i="23" s="1"/>
  <c r="S55" i="23"/>
  <c r="S78" i="23" s="1"/>
  <c r="L55" i="23"/>
  <c r="L78" i="23" s="1"/>
  <c r="K55" i="23"/>
  <c r="K78" i="23" s="1"/>
  <c r="J55" i="23"/>
  <c r="J78" i="23" s="1"/>
  <c r="I55" i="23"/>
  <c r="I78" i="23" s="1"/>
  <c r="BI54" i="23"/>
  <c r="BI77" i="23" s="1"/>
  <c r="BH54" i="23"/>
  <c r="BH77" i="23" s="1"/>
  <c r="BG54" i="23"/>
  <c r="BG77" i="23" s="1"/>
  <c r="BF54" i="23"/>
  <c r="BF77" i="23" s="1"/>
  <c r="BE54" i="23"/>
  <c r="BE77" i="23" s="1"/>
  <c r="BD54" i="23"/>
  <c r="BC54" i="23"/>
  <c r="AX54" i="23"/>
  <c r="AX77" i="23" s="1"/>
  <c r="AW54" i="23"/>
  <c r="AW77" i="23" s="1"/>
  <c r="AO54" i="23"/>
  <c r="AO77" i="23" s="1"/>
  <c r="AN54" i="23"/>
  <c r="AN77" i="23" s="1"/>
  <c r="AM54" i="23"/>
  <c r="AM77" i="23" s="1"/>
  <c r="AL54" i="23"/>
  <c r="AL77" i="23" s="1"/>
  <c r="AK54" i="23"/>
  <c r="AK77" i="23" s="1"/>
  <c r="AJ54" i="23"/>
  <c r="AI54" i="23"/>
  <c r="AD54" i="23"/>
  <c r="AD77" i="23" s="1"/>
  <c r="AC54" i="23"/>
  <c r="AC77" i="23" s="1"/>
  <c r="S54" i="23"/>
  <c r="S77" i="23" s="1"/>
  <c r="L54" i="23"/>
  <c r="L77" i="23" s="1"/>
  <c r="K54" i="23"/>
  <c r="K77" i="23" s="1"/>
  <c r="J54" i="23"/>
  <c r="J77" i="23" s="1"/>
  <c r="I54" i="23"/>
  <c r="I77" i="23" s="1"/>
  <c r="BD7" i="23"/>
  <c r="BD8" i="23"/>
  <c r="BD9" i="23"/>
  <c r="BD10" i="23"/>
  <c r="BD11" i="23"/>
  <c r="BD12" i="23"/>
  <c r="BD13" i="23"/>
  <c r="BD14" i="23"/>
  <c r="BD15" i="23"/>
  <c r="BD16" i="23"/>
  <c r="BD17" i="23"/>
  <c r="BD18" i="23"/>
  <c r="BD19" i="23"/>
  <c r="BD20" i="23"/>
  <c r="BD21" i="23"/>
  <c r="BD22" i="23"/>
  <c r="BD23" i="23"/>
  <c r="BD24" i="23"/>
  <c r="BD25" i="23"/>
  <c r="BD6" i="23"/>
  <c r="BP95" i="23" l="1"/>
  <c r="BP72" i="23" s="1"/>
  <c r="BW95" i="23"/>
  <c r="BW72" i="23" s="1"/>
  <c r="AB66" i="23"/>
  <c r="AB89" i="23" s="1"/>
  <c r="X67" i="23"/>
  <c r="X90" i="23" s="1"/>
  <c r="AB67" i="23"/>
  <c r="AB90" i="23" s="1"/>
  <c r="AT67" i="23"/>
  <c r="AT90" i="23" s="1"/>
  <c r="AZ67" i="23"/>
  <c r="AZ90" i="23" s="1"/>
  <c r="X68" i="23"/>
  <c r="X91" i="23" s="1"/>
  <c r="AB68" i="23"/>
  <c r="AB91" i="23" s="1"/>
  <c r="AT68" i="23"/>
  <c r="AT91" i="23" s="1"/>
  <c r="AZ68" i="23"/>
  <c r="AZ91" i="23" s="1"/>
  <c r="X69" i="23"/>
  <c r="X92" i="23" s="1"/>
  <c r="AB69" i="23"/>
  <c r="AB92" i="23" s="1"/>
  <c r="AT69" i="23"/>
  <c r="AT92" i="23" s="1"/>
  <c r="AZ69" i="23"/>
  <c r="AZ92" i="23" s="1"/>
  <c r="X70" i="23"/>
  <c r="X93" i="23" s="1"/>
  <c r="AB70" i="23"/>
  <c r="AB93" i="23" s="1"/>
  <c r="AT70" i="23"/>
  <c r="AT93" i="23" s="1"/>
  <c r="AZ70" i="23"/>
  <c r="AZ93" i="23" s="1"/>
  <c r="X71" i="23"/>
  <c r="X94" i="23" s="1"/>
  <c r="AB71" i="23"/>
  <c r="AB94" i="23" s="1"/>
  <c r="AT71" i="23"/>
  <c r="AT94" i="23" s="1"/>
  <c r="AZ71" i="23"/>
  <c r="AZ94" i="23" s="1"/>
  <c r="X72" i="23"/>
  <c r="X95" i="23" s="1"/>
  <c r="AB72" i="23"/>
  <c r="AB95" i="23" s="1"/>
  <c r="AT72" i="23"/>
  <c r="AT95" i="23" s="1"/>
  <c r="AZ72" i="23"/>
  <c r="AZ95" i="23" s="1"/>
  <c r="Y73" i="23"/>
  <c r="Y96" i="23" s="1"/>
  <c r="AE73" i="23"/>
  <c r="AE96" i="23" s="1"/>
  <c r="X66" i="23"/>
  <c r="X89" i="23" s="1"/>
  <c r="AT66" i="23"/>
  <c r="AT89" i="23" s="1"/>
  <c r="AZ66" i="23"/>
  <c r="AZ89" i="23" s="1"/>
  <c r="Z66" i="23"/>
  <c r="Z89" i="23" s="1"/>
  <c r="AF66" i="23"/>
  <c r="AF89" i="23" s="1"/>
  <c r="AR66" i="23"/>
  <c r="AR89" i="23" s="1"/>
  <c r="AV66" i="23"/>
  <c r="AV89" i="23" s="1"/>
  <c r="Z67" i="23"/>
  <c r="Z90" i="23" s="1"/>
  <c r="AF67" i="23"/>
  <c r="AF90" i="23" s="1"/>
  <c r="AR67" i="23"/>
  <c r="AR90" i="23" s="1"/>
  <c r="AV67" i="23"/>
  <c r="AV90" i="23" s="1"/>
  <c r="Z68" i="23"/>
  <c r="Z91" i="23" s="1"/>
  <c r="AF68" i="23"/>
  <c r="AF91" i="23" s="1"/>
  <c r="AR68" i="23"/>
  <c r="AR91" i="23" s="1"/>
  <c r="AV68" i="23"/>
  <c r="AV91" i="23" s="1"/>
  <c r="Z69" i="23"/>
  <c r="Z92" i="23" s="1"/>
  <c r="AF69" i="23"/>
  <c r="AF92" i="23" s="1"/>
  <c r="AR69" i="23"/>
  <c r="AR92" i="23" s="1"/>
  <c r="AV69" i="23"/>
  <c r="AV92" i="23" s="1"/>
  <c r="Z70" i="23"/>
  <c r="Z93" i="23" s="1"/>
  <c r="AF70" i="23"/>
  <c r="AF93" i="23" s="1"/>
  <c r="AR70" i="23"/>
  <c r="AR93" i="23" s="1"/>
  <c r="AV70" i="23"/>
  <c r="AV93" i="23" s="1"/>
  <c r="Z71" i="23"/>
  <c r="Z94" i="23" s="1"/>
  <c r="AF71" i="23"/>
  <c r="AF94" i="23" s="1"/>
  <c r="AR71" i="23"/>
  <c r="AR94" i="23" s="1"/>
  <c r="AV71" i="23"/>
  <c r="AV94" i="23" s="1"/>
  <c r="Z72" i="23"/>
  <c r="Z95" i="23" s="1"/>
  <c r="AF72" i="23"/>
  <c r="AF95" i="23" s="1"/>
  <c r="AR72" i="23"/>
  <c r="AR95" i="23" s="1"/>
  <c r="AV72" i="23"/>
  <c r="AV95" i="23" s="1"/>
  <c r="AA73" i="23"/>
  <c r="AA96" i="23" s="1"/>
  <c r="M54" i="23"/>
  <c r="M56" i="23"/>
  <c r="M58" i="23"/>
  <c r="M60" i="23"/>
  <c r="M62" i="23"/>
  <c r="M55" i="23"/>
  <c r="M57" i="23"/>
  <c r="M59" i="23"/>
  <c r="M61" i="23"/>
  <c r="M64" i="23"/>
  <c r="H89" i="23"/>
  <c r="AW66" i="23"/>
  <c r="AW89" i="23" s="1"/>
  <c r="AC66" i="23"/>
  <c r="AC89" i="23" s="1"/>
  <c r="AD66" i="23"/>
  <c r="AD89" i="23" s="1"/>
  <c r="H90" i="23"/>
  <c r="AX67" i="23"/>
  <c r="AX90" i="23" s="1"/>
  <c r="AD67" i="23"/>
  <c r="AD90" i="23" s="1"/>
  <c r="AW67" i="23"/>
  <c r="AW90" i="23" s="1"/>
  <c r="AC67" i="23"/>
  <c r="AC90" i="23" s="1"/>
  <c r="M63" i="23"/>
  <c r="M65" i="23"/>
  <c r="BU89" i="23"/>
  <c r="BU66" i="23" s="1"/>
  <c r="BN89" i="23"/>
  <c r="BN66" i="23" s="1"/>
  <c r="BV89" i="23"/>
  <c r="BV66" i="23" s="1"/>
  <c r="BT89" i="23"/>
  <c r="BT66" i="23" s="1"/>
  <c r="BO89" i="23"/>
  <c r="BO66" i="23" s="1"/>
  <c r="BM89" i="23"/>
  <c r="BM66" i="23" s="1"/>
  <c r="BA89" i="23"/>
  <c r="BB89" i="23" s="1"/>
  <c r="AG89" i="23"/>
  <c r="AH89" i="23" s="1"/>
  <c r="W66" i="23"/>
  <c r="W89" i="23" s="1"/>
  <c r="Y66" i="23"/>
  <c r="Y89" i="23" s="1"/>
  <c r="AA66" i="23"/>
  <c r="AA89" i="23" s="1"/>
  <c r="AE66" i="23"/>
  <c r="AE89" i="23" s="1"/>
  <c r="AQ66" i="23"/>
  <c r="AQ89" i="23" s="1"/>
  <c r="AS66" i="23"/>
  <c r="AS89" i="23" s="1"/>
  <c r="AU66" i="23"/>
  <c r="AU89" i="23" s="1"/>
  <c r="AY66" i="23"/>
  <c r="AY89" i="23" s="1"/>
  <c r="BV90" i="23"/>
  <c r="BV67" i="23" s="1"/>
  <c r="BT90" i="23"/>
  <c r="BT67" i="23" s="1"/>
  <c r="BO90" i="23"/>
  <c r="BO67" i="23" s="1"/>
  <c r="BM90" i="23"/>
  <c r="BM67" i="23" s="1"/>
  <c r="BA90" i="23"/>
  <c r="BB90" i="23" s="1"/>
  <c r="AG90" i="23"/>
  <c r="AH90" i="23" s="1"/>
  <c r="BU90" i="23"/>
  <c r="BU67" i="23" s="1"/>
  <c r="BN90" i="23"/>
  <c r="BN67" i="23" s="1"/>
  <c r="W67" i="23"/>
  <c r="W90" i="23" s="1"/>
  <c r="Y67" i="23"/>
  <c r="Y90" i="23" s="1"/>
  <c r="AA67" i="23"/>
  <c r="AA90" i="23" s="1"/>
  <c r="AE67" i="23"/>
  <c r="AE90" i="23" s="1"/>
  <c r="AQ67" i="23"/>
  <c r="AQ90" i="23" s="1"/>
  <c r="AS67" i="23"/>
  <c r="AS90" i="23" s="1"/>
  <c r="AU67" i="23"/>
  <c r="AU90" i="23" s="1"/>
  <c r="AY67" i="23"/>
  <c r="AY90" i="23" s="1"/>
  <c r="BU91" i="23"/>
  <c r="BU68" i="23" s="1"/>
  <c r="BN91" i="23"/>
  <c r="BN68" i="23" s="1"/>
  <c r="BV91" i="23"/>
  <c r="BV68" i="23" s="1"/>
  <c r="BT91" i="23"/>
  <c r="BT68" i="23" s="1"/>
  <c r="BO91" i="23"/>
  <c r="BO68" i="23" s="1"/>
  <c r="BM91" i="23"/>
  <c r="BM68" i="23" s="1"/>
  <c r="BA91" i="23"/>
  <c r="BB91" i="23" s="1"/>
  <c r="BC91" i="23" s="1"/>
  <c r="AG91" i="23"/>
  <c r="AH91" i="23" s="1"/>
  <c r="W68" i="23"/>
  <c r="W91" i="23" s="1"/>
  <c r="Y68" i="23"/>
  <c r="Y91" i="23" s="1"/>
  <c r="AA68" i="23"/>
  <c r="AA91" i="23" s="1"/>
  <c r="AC68" i="23"/>
  <c r="AC91" i="23" s="1"/>
  <c r="AE68" i="23"/>
  <c r="AE91" i="23" s="1"/>
  <c r="AQ68" i="23"/>
  <c r="AQ91" i="23" s="1"/>
  <c r="AS68" i="23"/>
  <c r="AS91" i="23" s="1"/>
  <c r="AU68" i="23"/>
  <c r="AU91" i="23" s="1"/>
  <c r="AW68" i="23"/>
  <c r="AW91" i="23" s="1"/>
  <c r="AY68" i="23"/>
  <c r="AY91" i="23" s="1"/>
  <c r="BV92" i="23"/>
  <c r="BV69" i="23" s="1"/>
  <c r="BT92" i="23"/>
  <c r="BT69" i="23" s="1"/>
  <c r="BO92" i="23"/>
  <c r="BO69" i="23" s="1"/>
  <c r="BM92" i="23"/>
  <c r="BM69" i="23" s="1"/>
  <c r="BA92" i="23"/>
  <c r="BB92" i="23" s="1"/>
  <c r="BC92" i="23" s="1"/>
  <c r="BU92" i="23"/>
  <c r="BU69" i="23" s="1"/>
  <c r="BN92" i="23"/>
  <c r="BN69" i="23" s="1"/>
  <c r="AG92" i="23"/>
  <c r="AH92" i="23" s="1"/>
  <c r="W69" i="23"/>
  <c r="W92" i="23" s="1"/>
  <c r="Y69" i="23"/>
  <c r="Y92" i="23" s="1"/>
  <c r="AA69" i="23"/>
  <c r="AA92" i="23" s="1"/>
  <c r="AC69" i="23"/>
  <c r="AC92" i="23" s="1"/>
  <c r="AE69" i="23"/>
  <c r="AE92" i="23" s="1"/>
  <c r="AQ69" i="23"/>
  <c r="AQ92" i="23" s="1"/>
  <c r="AS69" i="23"/>
  <c r="AS92" i="23" s="1"/>
  <c r="AU69" i="23"/>
  <c r="AU92" i="23" s="1"/>
  <c r="AW69" i="23"/>
  <c r="AW92" i="23" s="1"/>
  <c r="AY69" i="23"/>
  <c r="AY92" i="23" s="1"/>
  <c r="BV93" i="23"/>
  <c r="BV70" i="23" s="1"/>
  <c r="BU93" i="23"/>
  <c r="BU70" i="23" s="1"/>
  <c r="BN93" i="23"/>
  <c r="BN70" i="23" s="1"/>
  <c r="BT93" i="23"/>
  <c r="BT70" i="23" s="1"/>
  <c r="BO93" i="23"/>
  <c r="BO70" i="23" s="1"/>
  <c r="BM93" i="23"/>
  <c r="BM70" i="23" s="1"/>
  <c r="BA93" i="23"/>
  <c r="BB93" i="23" s="1"/>
  <c r="AG93" i="23"/>
  <c r="AH93" i="23" s="1"/>
  <c r="W70" i="23"/>
  <c r="W93" i="23" s="1"/>
  <c r="Y70" i="23"/>
  <c r="Y93" i="23" s="1"/>
  <c r="AA70" i="23"/>
  <c r="AA93" i="23" s="1"/>
  <c r="AC70" i="23"/>
  <c r="AC93" i="23" s="1"/>
  <c r="AE70" i="23"/>
  <c r="AE93" i="23" s="1"/>
  <c r="AQ70" i="23"/>
  <c r="AQ93" i="23" s="1"/>
  <c r="AS70" i="23"/>
  <c r="AS93" i="23" s="1"/>
  <c r="AU70" i="23"/>
  <c r="AU93" i="23" s="1"/>
  <c r="AW70" i="23"/>
  <c r="AW93" i="23" s="1"/>
  <c r="AY70" i="23"/>
  <c r="AY93" i="23" s="1"/>
  <c r="BU94" i="23"/>
  <c r="BU71" i="23" s="1"/>
  <c r="BN94" i="23"/>
  <c r="BN71" i="23" s="1"/>
  <c r="BV94" i="23"/>
  <c r="BV71" i="23" s="1"/>
  <c r="BM94" i="23"/>
  <c r="BM71" i="23" s="1"/>
  <c r="BA94" i="23"/>
  <c r="BB94" i="23" s="1"/>
  <c r="AG94" i="23"/>
  <c r="AH94" i="23" s="1"/>
  <c r="BT94" i="23"/>
  <c r="BT71" i="23" s="1"/>
  <c r="BO94" i="23"/>
  <c r="BO71" i="23" s="1"/>
  <c r="W71" i="23"/>
  <c r="W94" i="23" s="1"/>
  <c r="Y71" i="23"/>
  <c r="Y94" i="23" s="1"/>
  <c r="AA71" i="23"/>
  <c r="AA94" i="23" s="1"/>
  <c r="AC71" i="23"/>
  <c r="AC94" i="23" s="1"/>
  <c r="AE71" i="23"/>
  <c r="AE94" i="23" s="1"/>
  <c r="AQ71" i="23"/>
  <c r="AQ94" i="23" s="1"/>
  <c r="AS71" i="23"/>
  <c r="AS94" i="23" s="1"/>
  <c r="AU71" i="23"/>
  <c r="AU94" i="23" s="1"/>
  <c r="AW71" i="23"/>
  <c r="AW94" i="23" s="1"/>
  <c r="AY71" i="23"/>
  <c r="AY94" i="23" s="1"/>
  <c r="BV95" i="23"/>
  <c r="BV72" i="23" s="1"/>
  <c r="BT95" i="23"/>
  <c r="BT72" i="23" s="1"/>
  <c r="BO95" i="23"/>
  <c r="BO72" i="23" s="1"/>
  <c r="BM95" i="23"/>
  <c r="BM72" i="23" s="1"/>
  <c r="BA95" i="23"/>
  <c r="BB95" i="23" s="1"/>
  <c r="BC95" i="23" s="1"/>
  <c r="AG95" i="23"/>
  <c r="AH95" i="23" s="1"/>
  <c r="AI95" i="23" s="1"/>
  <c r="BU95" i="23"/>
  <c r="BU72" i="23" s="1"/>
  <c r="BN95" i="23"/>
  <c r="BN72" i="23" s="1"/>
  <c r="W72" i="23"/>
  <c r="W95" i="23" s="1"/>
  <c r="Y72" i="23"/>
  <c r="Y95" i="23" s="1"/>
  <c r="AA72" i="23"/>
  <c r="AA95" i="23" s="1"/>
  <c r="AC72" i="23"/>
  <c r="AC95" i="23" s="1"/>
  <c r="AE72" i="23"/>
  <c r="AE95" i="23" s="1"/>
  <c r="AQ72" i="23"/>
  <c r="AQ95" i="23" s="1"/>
  <c r="AS72" i="23"/>
  <c r="AS95" i="23" s="1"/>
  <c r="AU72" i="23"/>
  <c r="AU95" i="23" s="1"/>
  <c r="AW72" i="23"/>
  <c r="AW95" i="23" s="1"/>
  <c r="AY72" i="23"/>
  <c r="AY95" i="23" s="1"/>
  <c r="BU96" i="23"/>
  <c r="BU73" i="23" s="1"/>
  <c r="BN96" i="23"/>
  <c r="BN73" i="23" s="1"/>
  <c r="BV96" i="23"/>
  <c r="BV73" i="23" s="1"/>
  <c r="BM96" i="23"/>
  <c r="BM73" i="23" s="1"/>
  <c r="BA96" i="23"/>
  <c r="BB96" i="23" s="1"/>
  <c r="BC96" i="23" s="1"/>
  <c r="AG96" i="23"/>
  <c r="AH96" i="23" s="1"/>
  <c r="AI96" i="23" s="1"/>
  <c r="BT96" i="23"/>
  <c r="BT73" i="23" s="1"/>
  <c r="BO96" i="23"/>
  <c r="BO73" i="23" s="1"/>
  <c r="X73" i="23"/>
  <c r="X96" i="23" s="1"/>
  <c r="Z73" i="23"/>
  <c r="Z96" i="23" s="1"/>
  <c r="AB73" i="23"/>
  <c r="AB96" i="23" s="1"/>
  <c r="AD73" i="23"/>
  <c r="AD96" i="23" s="1"/>
  <c r="AF73" i="23"/>
  <c r="AF96" i="23" s="1"/>
  <c r="AR73" i="23"/>
  <c r="AR96" i="23" s="1"/>
  <c r="AT73" i="23"/>
  <c r="AT96" i="23" s="1"/>
  <c r="AV73" i="23"/>
  <c r="AV96" i="23" s="1"/>
  <c r="AX73" i="23"/>
  <c r="AX96" i="23" s="1"/>
  <c r="AZ73" i="23"/>
  <c r="AZ96" i="23" s="1"/>
  <c r="BP79" i="23"/>
  <c r="BP56" i="23" s="1"/>
  <c r="BP80" i="23"/>
  <c r="BP57" i="23" s="1"/>
  <c r="AD68" i="23"/>
  <c r="AD91" i="23" s="1"/>
  <c r="AX68" i="23"/>
  <c r="AX91" i="23" s="1"/>
  <c r="AD69" i="23"/>
  <c r="AD92" i="23" s="1"/>
  <c r="AX69" i="23"/>
  <c r="AX92" i="23" s="1"/>
  <c r="AD70" i="23"/>
  <c r="AD93" i="23" s="1"/>
  <c r="AX70" i="23"/>
  <c r="AX93" i="23" s="1"/>
  <c r="AD71" i="23"/>
  <c r="AD94" i="23" s="1"/>
  <c r="AX71" i="23"/>
  <c r="AX94" i="23" s="1"/>
  <c r="AD72" i="23"/>
  <c r="AD95" i="23" s="1"/>
  <c r="AX72" i="23"/>
  <c r="AX95" i="23" s="1"/>
  <c r="AC73" i="23"/>
  <c r="AC96" i="23" s="1"/>
  <c r="AQ73" i="23"/>
  <c r="AQ96" i="23" s="1"/>
  <c r="AS73" i="23"/>
  <c r="AS96" i="23" s="1"/>
  <c r="AU73" i="23"/>
  <c r="AU96" i="23" s="1"/>
  <c r="AW73" i="23"/>
  <c r="AW96" i="23" s="1"/>
  <c r="AY73" i="23"/>
  <c r="AY96" i="23" s="1"/>
  <c r="BP77" i="23"/>
  <c r="BP54" i="23" s="1"/>
  <c r="BP78" i="23"/>
  <c r="BP55" i="23" s="1"/>
  <c r="BP82" i="23"/>
  <c r="BP59" i="23" s="1"/>
  <c r="BP84" i="23"/>
  <c r="BP61" i="23" s="1"/>
  <c r="BS89" i="23"/>
  <c r="BS66" i="23" s="1"/>
  <c r="BR90" i="23"/>
  <c r="BR67" i="23" s="1"/>
  <c r="BS91" i="23"/>
  <c r="BS68" i="23" s="1"/>
  <c r="BP81" i="23"/>
  <c r="BP58" i="23" s="1"/>
  <c r="BP83" i="23"/>
  <c r="BP60" i="23" s="1"/>
  <c r="BP85" i="23"/>
  <c r="BP62" i="23" s="1"/>
  <c r="BW86" i="23"/>
  <c r="BW63" i="23" s="1"/>
  <c r="BP86" i="23"/>
  <c r="BP63" i="23" s="1"/>
  <c r="BR89" i="23"/>
  <c r="BS90" i="23"/>
  <c r="BS67" i="23" s="1"/>
  <c r="BR91" i="23"/>
  <c r="BP88" i="23"/>
  <c r="BP65" i="23" s="1"/>
  <c r="BK89" i="23"/>
  <c r="BK66" i="23" s="1"/>
  <c r="BL90" i="23"/>
  <c r="BL67" i="23" s="1"/>
  <c r="BP90" i="23"/>
  <c r="BP67" i="23" s="1"/>
  <c r="BK91" i="23"/>
  <c r="BK68" i="23" s="1"/>
  <c r="BS92" i="23"/>
  <c r="BS69" i="23" s="1"/>
  <c r="BL92" i="23"/>
  <c r="BL69" i="23" s="1"/>
  <c r="BS93" i="23"/>
  <c r="BS70" i="23" s="1"/>
  <c r="BR94" i="23"/>
  <c r="BR71" i="23" s="1"/>
  <c r="BR96" i="23"/>
  <c r="BR73" i="23" s="1"/>
  <c r="BP87" i="23"/>
  <c r="BP64" i="23" s="1"/>
  <c r="BL89" i="23"/>
  <c r="BL66" i="23" s="1"/>
  <c r="BP89" i="23"/>
  <c r="BP66" i="23" s="1"/>
  <c r="BK90" i="23"/>
  <c r="BL91" i="23"/>
  <c r="BL68" i="23" s="1"/>
  <c r="BP91" i="23"/>
  <c r="BP68" i="23" s="1"/>
  <c r="BR92" i="23"/>
  <c r="BR69" i="23" s="1"/>
  <c r="BK92" i="23"/>
  <c r="BK69" i="23" s="1"/>
  <c r="BW92" i="23"/>
  <c r="BW69" i="23" s="1"/>
  <c r="BP92" i="23"/>
  <c r="BP69" i="23" s="1"/>
  <c r="BR93" i="23"/>
  <c r="BR70" i="23" s="1"/>
  <c r="BK93" i="23"/>
  <c r="BK70" i="23" s="1"/>
  <c r="BW93" i="23"/>
  <c r="BW70" i="23" s="1"/>
  <c r="BW94" i="23"/>
  <c r="BW71" i="23" s="1"/>
  <c r="BP94" i="23"/>
  <c r="BP71" i="23" s="1"/>
  <c r="BK94" i="23"/>
  <c r="BK71" i="23" s="1"/>
  <c r="BR95" i="23"/>
  <c r="BR72" i="23" s="1"/>
  <c r="BS95" i="23"/>
  <c r="BS72" i="23" s="1"/>
  <c r="BW96" i="23"/>
  <c r="BW73" i="23" s="1"/>
  <c r="BP96" i="23"/>
  <c r="BP73" i="23" s="1"/>
  <c r="AP96" i="23"/>
  <c r="AP73" i="23" s="1"/>
  <c r="BK96" i="23"/>
  <c r="BK73" i="23" s="1"/>
  <c r="BL93" i="23"/>
  <c r="BL70" i="23" s="1"/>
  <c r="BS94" i="23"/>
  <c r="BS71" i="23" s="1"/>
  <c r="BS96" i="23"/>
  <c r="BS73" i="23" s="1"/>
  <c r="BL94" i="23"/>
  <c r="BL71" i="23" s="1"/>
  <c r="BK95" i="23"/>
  <c r="BL96" i="23"/>
  <c r="BL73" i="23" s="1"/>
  <c r="BK72" i="23" l="1"/>
  <c r="BQ72" i="23" s="1"/>
  <c r="AI93" i="23"/>
  <c r="AI89" i="23"/>
  <c r="BK67" i="23"/>
  <c r="BQ67" i="23" s="1"/>
  <c r="BR68" i="23"/>
  <c r="BX68" i="23" s="1"/>
  <c r="BR66" i="23"/>
  <c r="BX66" i="23" s="1"/>
  <c r="BC94" i="23"/>
  <c r="BD94" i="23"/>
  <c r="BC93" i="23"/>
  <c r="BD93" i="23"/>
  <c r="BD90" i="23"/>
  <c r="BC90" i="23"/>
  <c r="BD89" i="23"/>
  <c r="BC89" i="23"/>
  <c r="BJ89" i="23" s="1"/>
  <c r="BJ66" i="23" s="1"/>
  <c r="BQ73" i="23"/>
  <c r="BQ71" i="23"/>
  <c r="BQ70" i="23"/>
  <c r="BQ69" i="23"/>
  <c r="BX73" i="23"/>
  <c r="BQ66" i="23"/>
  <c r="BX67" i="23"/>
  <c r="BJ95" i="23"/>
  <c r="BJ72" i="23" s="1"/>
  <c r="AP95" i="23"/>
  <c r="AP72" i="23" s="1"/>
  <c r="BJ94" i="23"/>
  <c r="BJ71" i="23" s="1"/>
  <c r="BJ92" i="23"/>
  <c r="BJ69" i="23" s="1"/>
  <c r="BJ91" i="23"/>
  <c r="BJ68" i="23" s="1"/>
  <c r="M86" i="23"/>
  <c r="C63" i="23"/>
  <c r="M87" i="23"/>
  <c r="C64" i="23"/>
  <c r="M84" i="23"/>
  <c r="C61" i="23"/>
  <c r="M80" i="23"/>
  <c r="C57" i="23"/>
  <c r="M83" i="23"/>
  <c r="C60" i="23"/>
  <c r="M79" i="23"/>
  <c r="C56" i="23"/>
  <c r="BX72" i="23"/>
  <c r="BX70" i="23"/>
  <c r="BX69" i="23"/>
  <c r="BX71" i="23"/>
  <c r="BQ68" i="23"/>
  <c r="BJ96" i="23"/>
  <c r="BJ73" i="23" s="1"/>
  <c r="BJ90" i="23"/>
  <c r="BJ67" i="23" s="1"/>
  <c r="M88" i="23"/>
  <c r="C65" i="23"/>
  <c r="M82" i="23"/>
  <c r="C59" i="23"/>
  <c r="M78" i="23"/>
  <c r="C55" i="23"/>
  <c r="M85" i="23"/>
  <c r="C62" i="23"/>
  <c r="M81" i="23"/>
  <c r="C58" i="23"/>
  <c r="M77" i="23"/>
  <c r="C54" i="23"/>
  <c r="BJ93" i="23" l="1"/>
  <c r="BJ70" i="23" s="1"/>
  <c r="C77" i="23"/>
  <c r="AZ54" i="23"/>
  <c r="AZ77" i="23" s="1"/>
  <c r="AV54" i="23"/>
  <c r="AV77" i="23" s="1"/>
  <c r="AT54" i="23"/>
  <c r="AT77" i="23" s="1"/>
  <c r="AR54" i="23"/>
  <c r="AR77" i="23" s="1"/>
  <c r="AF54" i="23"/>
  <c r="AF77" i="23" s="1"/>
  <c r="AY54" i="23"/>
  <c r="AY77" i="23" s="1"/>
  <c r="AU54" i="23"/>
  <c r="AU77" i="23" s="1"/>
  <c r="AS54" i="23"/>
  <c r="AS77" i="23" s="1"/>
  <c r="AQ54" i="23"/>
  <c r="AQ77" i="23" s="1"/>
  <c r="AE54" i="23"/>
  <c r="AE77" i="23" s="1"/>
  <c r="AA54" i="23"/>
  <c r="AA77" i="23" s="1"/>
  <c r="Y54" i="23"/>
  <c r="Y77" i="23" s="1"/>
  <c r="W54" i="23"/>
  <c r="W77" i="23" s="1"/>
  <c r="AB54" i="23"/>
  <c r="AB77" i="23" s="1"/>
  <c r="Z54" i="23"/>
  <c r="Z77" i="23" s="1"/>
  <c r="X54" i="23"/>
  <c r="X77" i="23" s="1"/>
  <c r="C81" i="23"/>
  <c r="AZ58" i="23"/>
  <c r="AZ81" i="23" s="1"/>
  <c r="AV58" i="23"/>
  <c r="AV81" i="23" s="1"/>
  <c r="AT58" i="23"/>
  <c r="AT81" i="23" s="1"/>
  <c r="AR58" i="23"/>
  <c r="AR81" i="23" s="1"/>
  <c r="AF58" i="23"/>
  <c r="AF81" i="23" s="1"/>
  <c r="AB58" i="23"/>
  <c r="AB81" i="23" s="1"/>
  <c r="Z58" i="23"/>
  <c r="Z81" i="23" s="1"/>
  <c r="X58" i="23"/>
  <c r="X81" i="23" s="1"/>
  <c r="AY58" i="23"/>
  <c r="AY81" i="23" s="1"/>
  <c r="AU58" i="23"/>
  <c r="AU81" i="23" s="1"/>
  <c r="AS58" i="23"/>
  <c r="AS81" i="23" s="1"/>
  <c r="AQ58" i="23"/>
  <c r="AQ81" i="23" s="1"/>
  <c r="AE58" i="23"/>
  <c r="AE81" i="23" s="1"/>
  <c r="AA58" i="23"/>
  <c r="AA81" i="23" s="1"/>
  <c r="Y58" i="23"/>
  <c r="Y81" i="23" s="1"/>
  <c r="W58" i="23"/>
  <c r="W81" i="23" s="1"/>
  <c r="C85" i="23"/>
  <c r="AZ62" i="23"/>
  <c r="AZ85" i="23" s="1"/>
  <c r="AV62" i="23"/>
  <c r="AV85" i="23" s="1"/>
  <c r="AT62" i="23"/>
  <c r="AT85" i="23" s="1"/>
  <c r="AR62" i="23"/>
  <c r="AR85" i="23" s="1"/>
  <c r="AF62" i="23"/>
  <c r="AF85" i="23" s="1"/>
  <c r="AY62" i="23"/>
  <c r="AY85" i="23" s="1"/>
  <c r="AS62" i="23"/>
  <c r="AS85" i="23" s="1"/>
  <c r="AB62" i="23"/>
  <c r="AB85" i="23" s="1"/>
  <c r="Z62" i="23"/>
  <c r="Z85" i="23" s="1"/>
  <c r="X62" i="23"/>
  <c r="X85" i="23" s="1"/>
  <c r="AU62" i="23"/>
  <c r="AU85" i="23" s="1"/>
  <c r="AQ62" i="23"/>
  <c r="AQ85" i="23" s="1"/>
  <c r="AE62" i="23"/>
  <c r="AE85" i="23" s="1"/>
  <c r="AA62" i="23"/>
  <c r="AA85" i="23" s="1"/>
  <c r="Y62" i="23"/>
  <c r="Y85" i="23" s="1"/>
  <c r="W62" i="23"/>
  <c r="W85" i="23" s="1"/>
  <c r="C78" i="23"/>
  <c r="AY55" i="23"/>
  <c r="AY78" i="23" s="1"/>
  <c r="AU55" i="23"/>
  <c r="AU78" i="23" s="1"/>
  <c r="AS55" i="23"/>
  <c r="AS78" i="23" s="1"/>
  <c r="AQ55" i="23"/>
  <c r="AQ78" i="23" s="1"/>
  <c r="AE55" i="23"/>
  <c r="AE78" i="23" s="1"/>
  <c r="AA55" i="23"/>
  <c r="AA78" i="23" s="1"/>
  <c r="Y55" i="23"/>
  <c r="Y78" i="23" s="1"/>
  <c r="W55" i="23"/>
  <c r="W78" i="23" s="1"/>
  <c r="AZ55" i="23"/>
  <c r="AZ78" i="23" s="1"/>
  <c r="AV55" i="23"/>
  <c r="AV78" i="23" s="1"/>
  <c r="AT55" i="23"/>
  <c r="AT78" i="23" s="1"/>
  <c r="AR55" i="23"/>
  <c r="AR78" i="23" s="1"/>
  <c r="AF55" i="23"/>
  <c r="AF78" i="23" s="1"/>
  <c r="AB55" i="23"/>
  <c r="AB78" i="23" s="1"/>
  <c r="Z55" i="23"/>
  <c r="Z78" i="23" s="1"/>
  <c r="X55" i="23"/>
  <c r="X78" i="23" s="1"/>
  <c r="C82" i="23"/>
  <c r="AY59" i="23"/>
  <c r="AY82" i="23" s="1"/>
  <c r="AU59" i="23"/>
  <c r="AU82" i="23" s="1"/>
  <c r="AS59" i="23"/>
  <c r="AS82" i="23" s="1"/>
  <c r="AQ59" i="23"/>
  <c r="AQ82" i="23" s="1"/>
  <c r="AE59" i="23"/>
  <c r="AE82" i="23" s="1"/>
  <c r="AA59" i="23"/>
  <c r="AA82" i="23" s="1"/>
  <c r="Y59" i="23"/>
  <c r="Y82" i="23" s="1"/>
  <c r="W59" i="23"/>
  <c r="W82" i="23" s="1"/>
  <c r="AZ59" i="23"/>
  <c r="AZ82" i="23" s="1"/>
  <c r="AV59" i="23"/>
  <c r="AV82" i="23" s="1"/>
  <c r="AT59" i="23"/>
  <c r="AT82" i="23" s="1"/>
  <c r="AR59" i="23"/>
  <c r="AR82" i="23" s="1"/>
  <c r="AF59" i="23"/>
  <c r="AF82" i="23" s="1"/>
  <c r="AB59" i="23"/>
  <c r="AB82" i="23" s="1"/>
  <c r="Z59" i="23"/>
  <c r="Z82" i="23" s="1"/>
  <c r="X59" i="23"/>
  <c r="X82" i="23" s="1"/>
  <c r="C88" i="23"/>
  <c r="AY65" i="23"/>
  <c r="AY88" i="23" s="1"/>
  <c r="AU65" i="23"/>
  <c r="AU88" i="23" s="1"/>
  <c r="AS65" i="23"/>
  <c r="AS88" i="23" s="1"/>
  <c r="AQ65" i="23"/>
  <c r="AQ88" i="23" s="1"/>
  <c r="AE65" i="23"/>
  <c r="AE88" i="23" s="1"/>
  <c r="AA65" i="23"/>
  <c r="AA88" i="23" s="1"/>
  <c r="Y65" i="23"/>
  <c r="Y88" i="23" s="1"/>
  <c r="W65" i="23"/>
  <c r="W88" i="23" s="1"/>
  <c r="AZ65" i="23"/>
  <c r="AZ88" i="23" s="1"/>
  <c r="AT65" i="23"/>
  <c r="AT88" i="23" s="1"/>
  <c r="AF65" i="23"/>
  <c r="AF88" i="23" s="1"/>
  <c r="Z65" i="23"/>
  <c r="Z88" i="23" s="1"/>
  <c r="AV65" i="23"/>
  <c r="AV88" i="23" s="1"/>
  <c r="AR65" i="23"/>
  <c r="AR88" i="23" s="1"/>
  <c r="AB65" i="23"/>
  <c r="AB88" i="23" s="1"/>
  <c r="X65" i="23"/>
  <c r="X88" i="23" s="1"/>
  <c r="C79" i="23"/>
  <c r="AZ56" i="23"/>
  <c r="AZ79" i="23" s="1"/>
  <c r="AV56" i="23"/>
  <c r="AV79" i="23" s="1"/>
  <c r="AT56" i="23"/>
  <c r="AT79" i="23" s="1"/>
  <c r="AR56" i="23"/>
  <c r="AR79" i="23" s="1"/>
  <c r="AF56" i="23"/>
  <c r="AF79" i="23" s="1"/>
  <c r="AB56" i="23"/>
  <c r="AB79" i="23" s="1"/>
  <c r="Z56" i="23"/>
  <c r="Z79" i="23" s="1"/>
  <c r="X56" i="23"/>
  <c r="X79" i="23" s="1"/>
  <c r="AY56" i="23"/>
  <c r="AY79" i="23" s="1"/>
  <c r="AU56" i="23"/>
  <c r="AU79" i="23" s="1"/>
  <c r="AS56" i="23"/>
  <c r="AS79" i="23" s="1"/>
  <c r="AQ56" i="23"/>
  <c r="AQ79" i="23" s="1"/>
  <c r="AE56" i="23"/>
  <c r="AE79" i="23" s="1"/>
  <c r="AA56" i="23"/>
  <c r="AA79" i="23" s="1"/>
  <c r="Y56" i="23"/>
  <c r="Y79" i="23" s="1"/>
  <c r="W56" i="23"/>
  <c r="W79" i="23" s="1"/>
  <c r="C83" i="23"/>
  <c r="AZ60" i="23"/>
  <c r="AZ83" i="23" s="1"/>
  <c r="AV60" i="23"/>
  <c r="AV83" i="23" s="1"/>
  <c r="AT60" i="23"/>
  <c r="AT83" i="23" s="1"/>
  <c r="AR60" i="23"/>
  <c r="AR83" i="23" s="1"/>
  <c r="AF60" i="23"/>
  <c r="AF83" i="23" s="1"/>
  <c r="AB60" i="23"/>
  <c r="AB83" i="23" s="1"/>
  <c r="Z60" i="23"/>
  <c r="Z83" i="23" s="1"/>
  <c r="X60" i="23"/>
  <c r="X83" i="23" s="1"/>
  <c r="AY60" i="23"/>
  <c r="AY83" i="23" s="1"/>
  <c r="AU60" i="23"/>
  <c r="AU83" i="23" s="1"/>
  <c r="AS60" i="23"/>
  <c r="AS83" i="23" s="1"/>
  <c r="AQ60" i="23"/>
  <c r="AQ83" i="23" s="1"/>
  <c r="AE60" i="23"/>
  <c r="AE83" i="23" s="1"/>
  <c r="AA60" i="23"/>
  <c r="AA83" i="23" s="1"/>
  <c r="Y60" i="23"/>
  <c r="Y83" i="23" s="1"/>
  <c r="W60" i="23"/>
  <c r="W83" i="23" s="1"/>
  <c r="C80" i="23"/>
  <c r="AY57" i="23"/>
  <c r="AY80" i="23" s="1"/>
  <c r="AU57" i="23"/>
  <c r="AU80" i="23" s="1"/>
  <c r="AS57" i="23"/>
  <c r="AS80" i="23" s="1"/>
  <c r="AQ57" i="23"/>
  <c r="AQ80" i="23" s="1"/>
  <c r="AE57" i="23"/>
  <c r="AE80" i="23" s="1"/>
  <c r="AA57" i="23"/>
  <c r="AA80" i="23" s="1"/>
  <c r="Y57" i="23"/>
  <c r="Y80" i="23" s="1"/>
  <c r="W57" i="23"/>
  <c r="W80" i="23" s="1"/>
  <c r="AZ57" i="23"/>
  <c r="AZ80" i="23" s="1"/>
  <c r="AV57" i="23"/>
  <c r="AV80" i="23" s="1"/>
  <c r="AT57" i="23"/>
  <c r="AT80" i="23" s="1"/>
  <c r="AR57" i="23"/>
  <c r="AR80" i="23" s="1"/>
  <c r="AF57" i="23"/>
  <c r="AF80" i="23" s="1"/>
  <c r="AB57" i="23"/>
  <c r="AB80" i="23" s="1"/>
  <c r="Z57" i="23"/>
  <c r="Z80" i="23" s="1"/>
  <c r="X57" i="23"/>
  <c r="X80" i="23" s="1"/>
  <c r="C84" i="23"/>
  <c r="AY61" i="23"/>
  <c r="AY84" i="23" s="1"/>
  <c r="AU61" i="23"/>
  <c r="AU84" i="23" s="1"/>
  <c r="AS61" i="23"/>
  <c r="AS84" i="23" s="1"/>
  <c r="AQ61" i="23"/>
  <c r="AQ84" i="23" s="1"/>
  <c r="AE61" i="23"/>
  <c r="AE84" i="23" s="1"/>
  <c r="AA61" i="23"/>
  <c r="AA84" i="23" s="1"/>
  <c r="Y61" i="23"/>
  <c r="Y84" i="23" s="1"/>
  <c r="W61" i="23"/>
  <c r="W84" i="23" s="1"/>
  <c r="AZ61" i="23"/>
  <c r="AZ84" i="23" s="1"/>
  <c r="AV61" i="23"/>
  <c r="AV84" i="23" s="1"/>
  <c r="AT61" i="23"/>
  <c r="AT84" i="23" s="1"/>
  <c r="AR61" i="23"/>
  <c r="AR84" i="23" s="1"/>
  <c r="AF61" i="23"/>
  <c r="AF84" i="23" s="1"/>
  <c r="AB61" i="23"/>
  <c r="AB84" i="23" s="1"/>
  <c r="Z61" i="23"/>
  <c r="Z84" i="23" s="1"/>
  <c r="X61" i="23"/>
  <c r="X84" i="23" s="1"/>
  <c r="C87" i="23"/>
  <c r="AZ64" i="23"/>
  <c r="AZ87" i="23" s="1"/>
  <c r="AV64" i="23"/>
  <c r="AV87" i="23" s="1"/>
  <c r="AT64" i="23"/>
  <c r="AT87" i="23" s="1"/>
  <c r="AR64" i="23"/>
  <c r="AR87" i="23" s="1"/>
  <c r="AF64" i="23"/>
  <c r="AF87" i="23" s="1"/>
  <c r="AB64" i="23"/>
  <c r="AB87" i="23" s="1"/>
  <c r="Z64" i="23"/>
  <c r="Z87" i="23" s="1"/>
  <c r="X64" i="23"/>
  <c r="X87" i="23" s="1"/>
  <c r="AY64" i="23"/>
  <c r="AY87" i="23" s="1"/>
  <c r="AS64" i="23"/>
  <c r="AS87" i="23" s="1"/>
  <c r="AA64" i="23"/>
  <c r="AA87" i="23" s="1"/>
  <c r="W64" i="23"/>
  <c r="W87" i="23" s="1"/>
  <c r="AU64" i="23"/>
  <c r="AU87" i="23" s="1"/>
  <c r="AQ64" i="23"/>
  <c r="AQ87" i="23" s="1"/>
  <c r="AE64" i="23"/>
  <c r="AE87" i="23" s="1"/>
  <c r="Y64" i="23"/>
  <c r="Y87" i="23" s="1"/>
  <c r="C86" i="23"/>
  <c r="AY63" i="23"/>
  <c r="AY86" i="23" s="1"/>
  <c r="AU63" i="23"/>
  <c r="AU86" i="23" s="1"/>
  <c r="AS63" i="23"/>
  <c r="AS86" i="23" s="1"/>
  <c r="AQ63" i="23"/>
  <c r="AQ86" i="23" s="1"/>
  <c r="AE63" i="23"/>
  <c r="AE86" i="23" s="1"/>
  <c r="AA63" i="23"/>
  <c r="AA86" i="23" s="1"/>
  <c r="Y63" i="23"/>
  <c r="Y86" i="23" s="1"/>
  <c r="W63" i="23"/>
  <c r="W86" i="23" s="1"/>
  <c r="AZ63" i="23"/>
  <c r="AZ86" i="23" s="1"/>
  <c r="AT63" i="23"/>
  <c r="AT86" i="23" s="1"/>
  <c r="AF63" i="23"/>
  <c r="AF86" i="23" s="1"/>
  <c r="Z63" i="23"/>
  <c r="Z86" i="23" s="1"/>
  <c r="AV63" i="23"/>
  <c r="AV86" i="23" s="1"/>
  <c r="AR63" i="23"/>
  <c r="AR86" i="23" s="1"/>
  <c r="AB63" i="23"/>
  <c r="AB86" i="23" s="1"/>
  <c r="X63" i="23"/>
  <c r="X86" i="23" s="1"/>
  <c r="BV86" i="23" l="1"/>
  <c r="BV63" i="23" s="1"/>
  <c r="BT86" i="23"/>
  <c r="BT63" i="23" s="1"/>
  <c r="BO86" i="23"/>
  <c r="BO63" i="23" s="1"/>
  <c r="BM86" i="23"/>
  <c r="BM63" i="23" s="1"/>
  <c r="BU86" i="23"/>
  <c r="BU63" i="23" s="1"/>
  <c r="BN86" i="23"/>
  <c r="BN63" i="23" s="1"/>
  <c r="BA86" i="23"/>
  <c r="BB86" i="23" s="1"/>
  <c r="AG86" i="23"/>
  <c r="AH86" i="23" s="1"/>
  <c r="BS86" i="23"/>
  <c r="BS63" i="23" s="1"/>
  <c r="BK86" i="23"/>
  <c r="BL86" i="23"/>
  <c r="BL63" i="23" s="1"/>
  <c r="BR86" i="23"/>
  <c r="BV84" i="23"/>
  <c r="BV61" i="23" s="1"/>
  <c r="BT84" i="23"/>
  <c r="BT61" i="23" s="1"/>
  <c r="BO84" i="23"/>
  <c r="BO61" i="23" s="1"/>
  <c r="BM84" i="23"/>
  <c r="BM61" i="23" s="1"/>
  <c r="BA84" i="23"/>
  <c r="BB84" i="23" s="1"/>
  <c r="AG84" i="23"/>
  <c r="AH84" i="23" s="1"/>
  <c r="BU84" i="23"/>
  <c r="BU61" i="23" s="1"/>
  <c r="BN84" i="23"/>
  <c r="BN61" i="23" s="1"/>
  <c r="BR84" i="23"/>
  <c r="BR61" i="23" s="1"/>
  <c r="BK84" i="23"/>
  <c r="BK61" i="23" s="1"/>
  <c r="BS84" i="23"/>
  <c r="BS61" i="23" s="1"/>
  <c r="BL84" i="23"/>
  <c r="BL61" i="23" s="1"/>
  <c r="BU83" i="23"/>
  <c r="BU60" i="23" s="1"/>
  <c r="BN83" i="23"/>
  <c r="BN60" i="23" s="1"/>
  <c r="BV83" i="23"/>
  <c r="BV60" i="23" s="1"/>
  <c r="BT83" i="23"/>
  <c r="BT60" i="23" s="1"/>
  <c r="BO83" i="23"/>
  <c r="BO60" i="23" s="1"/>
  <c r="BM83" i="23"/>
  <c r="BM60" i="23" s="1"/>
  <c r="BA83" i="23"/>
  <c r="BB83" i="23" s="1"/>
  <c r="BC83" i="23" s="1"/>
  <c r="BJ83" i="23" s="1"/>
  <c r="BJ60" i="23" s="1"/>
  <c r="AG83" i="23"/>
  <c r="AH83" i="23" s="1"/>
  <c r="BS83" i="23"/>
  <c r="BS60" i="23" s="1"/>
  <c r="BK83" i="23"/>
  <c r="BL83" i="23"/>
  <c r="BL60" i="23" s="1"/>
  <c r="BR83" i="23"/>
  <c r="BV88" i="23"/>
  <c r="BV65" i="23" s="1"/>
  <c r="BT88" i="23"/>
  <c r="BT65" i="23" s="1"/>
  <c r="BO88" i="23"/>
  <c r="BO65" i="23" s="1"/>
  <c r="BM88" i="23"/>
  <c r="BM65" i="23" s="1"/>
  <c r="BA88" i="23"/>
  <c r="BB88" i="23" s="1"/>
  <c r="BC88" i="23" s="1"/>
  <c r="BJ88" i="23" s="1"/>
  <c r="BJ65" i="23" s="1"/>
  <c r="AG88" i="23"/>
  <c r="AH88" i="23" s="1"/>
  <c r="BU88" i="23"/>
  <c r="BU65" i="23" s="1"/>
  <c r="BN88" i="23"/>
  <c r="BN65" i="23" s="1"/>
  <c r="BS88" i="23"/>
  <c r="BS65" i="23" s="1"/>
  <c r="BK88" i="23"/>
  <c r="BK65" i="23" s="1"/>
  <c r="BR88" i="23"/>
  <c r="BR65" i="23" s="1"/>
  <c r="BL88" i="23"/>
  <c r="BL65" i="23" s="1"/>
  <c r="BU78" i="23"/>
  <c r="BU55" i="23" s="1"/>
  <c r="BN78" i="23"/>
  <c r="BN55" i="23" s="1"/>
  <c r="BV78" i="23"/>
  <c r="BV55" i="23" s="1"/>
  <c r="BT78" i="23"/>
  <c r="BT55" i="23" s="1"/>
  <c r="BO78" i="23"/>
  <c r="BO55" i="23" s="1"/>
  <c r="BM78" i="23"/>
  <c r="BM55" i="23" s="1"/>
  <c r="BA78" i="23"/>
  <c r="BB78" i="23" s="1"/>
  <c r="AG78" i="23"/>
  <c r="AH78" i="23" s="1"/>
  <c r="BS78" i="23"/>
  <c r="BS55" i="23" s="1"/>
  <c r="BK78" i="23"/>
  <c r="BL78" i="23"/>
  <c r="BL55" i="23" s="1"/>
  <c r="BR78" i="23"/>
  <c r="BU81" i="23"/>
  <c r="BU58" i="23" s="1"/>
  <c r="BN81" i="23"/>
  <c r="BN58" i="23" s="1"/>
  <c r="BV81" i="23"/>
  <c r="BV58" i="23" s="1"/>
  <c r="BT81" i="23"/>
  <c r="BT58" i="23" s="1"/>
  <c r="BO81" i="23"/>
  <c r="BO58" i="23" s="1"/>
  <c r="BM81" i="23"/>
  <c r="BM58" i="23" s="1"/>
  <c r="BA81" i="23"/>
  <c r="BB81" i="23" s="1"/>
  <c r="BC81" i="23" s="1"/>
  <c r="BJ81" i="23" s="1"/>
  <c r="BJ58" i="23" s="1"/>
  <c r="AG81" i="23"/>
  <c r="AH81" i="23" s="1"/>
  <c r="BS81" i="23"/>
  <c r="BS58" i="23" s="1"/>
  <c r="BR81" i="23"/>
  <c r="BK81" i="23"/>
  <c r="BK58" i="23" s="1"/>
  <c r="BL81" i="23"/>
  <c r="BL58" i="23" s="1"/>
  <c r="BU87" i="23"/>
  <c r="BU64" i="23" s="1"/>
  <c r="BN87" i="23"/>
  <c r="BN64" i="23" s="1"/>
  <c r="BV87" i="23"/>
  <c r="BV64" i="23" s="1"/>
  <c r="BT87" i="23"/>
  <c r="BT64" i="23" s="1"/>
  <c r="BO87" i="23"/>
  <c r="BO64" i="23" s="1"/>
  <c r="BM87" i="23"/>
  <c r="BM64" i="23" s="1"/>
  <c r="BA87" i="23"/>
  <c r="BB87" i="23" s="1"/>
  <c r="AG87" i="23"/>
  <c r="AH87" i="23" s="1"/>
  <c r="BR87" i="23"/>
  <c r="BR64" i="23" s="1"/>
  <c r="BK87" i="23"/>
  <c r="BL87" i="23"/>
  <c r="BL64" i="23" s="1"/>
  <c r="BS87" i="23"/>
  <c r="BS64" i="23" s="1"/>
  <c r="BV80" i="23"/>
  <c r="BV57" i="23" s="1"/>
  <c r="BT80" i="23"/>
  <c r="BT57" i="23" s="1"/>
  <c r="BO80" i="23"/>
  <c r="BO57" i="23" s="1"/>
  <c r="BM80" i="23"/>
  <c r="BM57" i="23" s="1"/>
  <c r="BA80" i="23"/>
  <c r="BB80" i="23" s="1"/>
  <c r="BC80" i="23" s="1"/>
  <c r="BJ80" i="23" s="1"/>
  <c r="BJ57" i="23" s="1"/>
  <c r="AG80" i="23"/>
  <c r="AH80" i="23" s="1"/>
  <c r="BU80" i="23"/>
  <c r="BU57" i="23" s="1"/>
  <c r="BN80" i="23"/>
  <c r="BN57" i="23" s="1"/>
  <c r="BR80" i="23"/>
  <c r="BR57" i="23" s="1"/>
  <c r="BS80" i="23"/>
  <c r="BS57" i="23" s="1"/>
  <c r="BL80" i="23"/>
  <c r="BL57" i="23" s="1"/>
  <c r="BK80" i="23"/>
  <c r="BV79" i="23"/>
  <c r="BV56" i="23" s="1"/>
  <c r="BT79" i="23"/>
  <c r="BT56" i="23" s="1"/>
  <c r="BO79" i="23"/>
  <c r="BO56" i="23" s="1"/>
  <c r="BM79" i="23"/>
  <c r="BM56" i="23" s="1"/>
  <c r="BA79" i="23"/>
  <c r="BB79" i="23" s="1"/>
  <c r="AG79" i="23"/>
  <c r="AH79" i="23" s="1"/>
  <c r="BU79" i="23"/>
  <c r="BU56" i="23" s="1"/>
  <c r="BN79" i="23"/>
  <c r="BN56" i="23" s="1"/>
  <c r="BS79" i="23"/>
  <c r="BS56" i="23" s="1"/>
  <c r="BK79" i="23"/>
  <c r="BK56" i="23" s="1"/>
  <c r="BR79" i="23"/>
  <c r="BR56" i="23" s="1"/>
  <c r="BL79" i="23"/>
  <c r="BL56" i="23" s="1"/>
  <c r="BV82" i="23"/>
  <c r="BV59" i="23" s="1"/>
  <c r="BT82" i="23"/>
  <c r="BT59" i="23" s="1"/>
  <c r="BO82" i="23"/>
  <c r="BO59" i="23" s="1"/>
  <c r="BM82" i="23"/>
  <c r="BM59" i="23" s="1"/>
  <c r="BA82" i="23"/>
  <c r="BB82" i="23" s="1"/>
  <c r="BC82" i="23" s="1"/>
  <c r="BJ82" i="23" s="1"/>
  <c r="BJ59" i="23" s="1"/>
  <c r="AG82" i="23"/>
  <c r="AH82" i="23" s="1"/>
  <c r="BU82" i="23"/>
  <c r="BU59" i="23" s="1"/>
  <c r="BN82" i="23"/>
  <c r="BN59" i="23" s="1"/>
  <c r="BR82" i="23"/>
  <c r="BR59" i="23" s="1"/>
  <c r="BL82" i="23"/>
  <c r="BL59" i="23" s="1"/>
  <c r="BS82" i="23"/>
  <c r="BS59" i="23" s="1"/>
  <c r="BK82" i="23"/>
  <c r="BU85" i="23"/>
  <c r="BU62" i="23" s="1"/>
  <c r="BN85" i="23"/>
  <c r="BN62" i="23" s="1"/>
  <c r="BV85" i="23"/>
  <c r="BV62" i="23" s="1"/>
  <c r="BT85" i="23"/>
  <c r="BT62" i="23" s="1"/>
  <c r="BO85" i="23"/>
  <c r="BO62" i="23" s="1"/>
  <c r="BM85" i="23"/>
  <c r="BM62" i="23" s="1"/>
  <c r="BA85" i="23"/>
  <c r="BB85" i="23" s="1"/>
  <c r="BC85" i="23" s="1"/>
  <c r="BJ85" i="23" s="1"/>
  <c r="BJ62" i="23" s="1"/>
  <c r="AG85" i="23"/>
  <c r="AH85" i="23" s="1"/>
  <c r="BS85" i="23"/>
  <c r="BS62" i="23" s="1"/>
  <c r="BR85" i="23"/>
  <c r="BK85" i="23"/>
  <c r="BK62" i="23" s="1"/>
  <c r="BL85" i="23"/>
  <c r="BL62" i="23" s="1"/>
  <c r="BU77" i="23"/>
  <c r="BU54" i="23" s="1"/>
  <c r="BN77" i="23"/>
  <c r="BN54" i="23" s="1"/>
  <c r="BV77" i="23"/>
  <c r="BV54" i="23" s="1"/>
  <c r="BT77" i="23"/>
  <c r="BT54" i="23" s="1"/>
  <c r="BO77" i="23"/>
  <c r="BO54" i="23" s="1"/>
  <c r="BM77" i="23"/>
  <c r="BM54" i="23" s="1"/>
  <c r="BA77" i="23"/>
  <c r="BB77" i="23" s="1"/>
  <c r="AG77" i="23"/>
  <c r="AH77" i="23" s="1"/>
  <c r="BR77" i="23"/>
  <c r="BR54" i="23" s="1"/>
  <c r="BL77" i="23"/>
  <c r="BL54" i="23" s="1"/>
  <c r="BS77" i="23"/>
  <c r="BS54" i="23" s="1"/>
  <c r="BK77" i="23"/>
  <c r="BK54" i="23" l="1"/>
  <c r="BQ54" i="23" s="1"/>
  <c r="BR62" i="23"/>
  <c r="BX62" i="23" s="1"/>
  <c r="AI79" i="23"/>
  <c r="BK57" i="23"/>
  <c r="BQ57" i="23" s="1"/>
  <c r="BC87" i="23"/>
  <c r="BJ87" i="23" s="1"/>
  <c r="BJ64" i="23" s="1"/>
  <c r="BR55" i="23"/>
  <c r="BX55" i="23" s="1"/>
  <c r="BK55" i="23"/>
  <c r="BQ55" i="23" s="1"/>
  <c r="AI78" i="23"/>
  <c r="AI84" i="23"/>
  <c r="BR63" i="23"/>
  <c r="BX63" i="23" s="1"/>
  <c r="BK63" i="23"/>
  <c r="BQ63" i="23" s="1"/>
  <c r="BD77" i="23"/>
  <c r="BC77" i="23"/>
  <c r="BK59" i="23"/>
  <c r="BQ59" i="23" s="1"/>
  <c r="BD79" i="23"/>
  <c r="BC79" i="23"/>
  <c r="BK64" i="23"/>
  <c r="BQ64" i="23" s="1"/>
  <c r="BR58" i="23"/>
  <c r="BX58" i="23" s="1"/>
  <c r="BD78" i="23"/>
  <c r="BC78" i="23"/>
  <c r="BR60" i="23"/>
  <c r="BX60" i="23" s="1"/>
  <c r="BK60" i="23"/>
  <c r="BQ60" i="23" s="1"/>
  <c r="BD84" i="23"/>
  <c r="BC84" i="23"/>
  <c r="BC86" i="23"/>
  <c r="BJ86" i="23" s="1"/>
  <c r="BJ63" i="23" s="1"/>
  <c r="BQ56" i="23"/>
  <c r="BQ65" i="23"/>
  <c r="BQ61" i="23"/>
  <c r="BX54" i="23"/>
  <c r="BQ62" i="23"/>
  <c r="BX59" i="23"/>
  <c r="BX56" i="23"/>
  <c r="BX57" i="23"/>
  <c r="BX64" i="23"/>
  <c r="BQ58" i="23"/>
  <c r="BX65" i="23"/>
  <c r="BX61" i="23"/>
  <c r="BJ84" i="23" l="1"/>
  <c r="BJ61" i="23" s="1"/>
  <c r="BJ78" i="23"/>
  <c r="BJ55" i="23" s="1"/>
  <c r="BJ79" i="23"/>
  <c r="BJ56" i="23" s="1"/>
  <c r="BJ77" i="23"/>
  <c r="BJ54" i="23" s="1"/>
  <c r="AJ77" i="23" l="1"/>
  <c r="AI77" i="23"/>
  <c r="AP77" i="23" s="1"/>
  <c r="AP54" i="23" s="1"/>
  <c r="AI90" i="23"/>
  <c r="AJ94" i="23" l="1"/>
  <c r="AJ93" i="23"/>
  <c r="AP93" i="23" s="1"/>
  <c r="AP70" i="23" s="1"/>
  <c r="AJ90" i="23"/>
  <c r="AJ89" i="23"/>
  <c r="AP89" i="23" s="1"/>
  <c r="AP66" i="23" s="1"/>
  <c r="AJ79" i="23"/>
  <c r="AP79" i="23" s="1"/>
  <c r="AP56" i="23" s="1"/>
  <c r="AJ78" i="23"/>
  <c r="AP78" i="23" s="1"/>
  <c r="AP55" i="23" s="1"/>
  <c r="AJ84" i="23"/>
  <c r="AP84" i="23" s="1"/>
  <c r="AP61" i="23" s="1"/>
  <c r="AP90" i="23"/>
  <c r="AP67" i="23" s="1"/>
  <c r="AI94" i="23" l="1"/>
  <c r="AP94" i="23" s="1"/>
  <c r="AP71" i="23" s="1"/>
  <c r="AI91" i="23" l="1"/>
  <c r="AP91" i="23" s="1"/>
  <c r="AP68" i="23" s="1"/>
  <c r="AI85" i="23"/>
  <c r="AP85" i="23" s="1"/>
  <c r="AP62" i="23" s="1"/>
  <c r="AI80" i="23"/>
  <c r="AP80" i="23" s="1"/>
  <c r="AP57" i="23" s="1"/>
  <c r="AI86" i="23"/>
  <c r="AP86" i="23" s="1"/>
  <c r="AP63" i="23" s="1"/>
  <c r="AI81" i="23"/>
  <c r="AP81" i="23" s="1"/>
  <c r="AP58" i="23" s="1"/>
  <c r="AI92" i="23"/>
  <c r="AP92" i="23" s="1"/>
  <c r="AP69" i="23" s="1"/>
  <c r="AI88" i="23"/>
  <c r="AP88" i="23" s="1"/>
  <c r="AP65" i="23" s="1"/>
  <c r="AI82" i="23"/>
  <c r="AP82" i="23" s="1"/>
  <c r="AP59" i="23" s="1"/>
  <c r="AI87" i="23"/>
  <c r="AP87" i="23" s="1"/>
  <c r="AP64" i="23" s="1"/>
  <c r="AI83" i="23"/>
  <c r="AP83" i="23" s="1"/>
  <c r="AP60" i="23" s="1"/>
  <c r="I7" i="24"/>
  <c r="J7" i="24"/>
  <c r="K7" i="24"/>
  <c r="I8" i="24"/>
  <c r="J8" i="24"/>
  <c r="K8" i="24"/>
  <c r="I9" i="24"/>
  <c r="J9" i="24"/>
  <c r="K9" i="24"/>
  <c r="I10" i="24"/>
  <c r="J10" i="24"/>
  <c r="K10" i="24"/>
  <c r="I11" i="24"/>
  <c r="J11" i="24"/>
  <c r="K11" i="24"/>
  <c r="I12" i="24"/>
  <c r="J12" i="24"/>
  <c r="K12" i="24"/>
  <c r="I13" i="24"/>
  <c r="J13" i="24"/>
  <c r="K13" i="24"/>
  <c r="I14" i="24"/>
  <c r="J14" i="24"/>
  <c r="K14" i="24"/>
  <c r="I15" i="24"/>
  <c r="J15" i="24"/>
  <c r="K15" i="24"/>
  <c r="I16" i="24"/>
  <c r="J16" i="24"/>
  <c r="K16" i="24"/>
  <c r="I17" i="24"/>
  <c r="J17" i="24"/>
  <c r="K17" i="24"/>
  <c r="I6" i="24"/>
  <c r="D48" i="32"/>
  <c r="E48" i="32"/>
  <c r="F48" i="32"/>
  <c r="G48" i="32"/>
  <c r="I48" i="32"/>
  <c r="J48" i="32"/>
  <c r="K48" i="32"/>
  <c r="L48" i="32"/>
  <c r="N48" i="32"/>
  <c r="O48" i="32"/>
  <c r="P48" i="32"/>
  <c r="Q48" i="32"/>
  <c r="R48" i="32"/>
  <c r="T48" i="32"/>
  <c r="U48" i="32"/>
  <c r="BW48" i="32" s="1"/>
  <c r="BW25" i="32" s="1"/>
  <c r="V48" i="32"/>
  <c r="BP48" i="32"/>
  <c r="BP25" i="32" s="1"/>
  <c r="H25" i="32"/>
  <c r="H48" i="32" s="1"/>
  <c r="M25" i="32"/>
  <c r="M48" i="32" s="1"/>
  <c r="S25" i="32"/>
  <c r="S48" i="32" s="1"/>
  <c r="AC25" i="32"/>
  <c r="AC48" i="32" s="1"/>
  <c r="AD25" i="32"/>
  <c r="AD48" i="32" s="1"/>
  <c r="AI25" i="32"/>
  <c r="AJ25" i="32"/>
  <c r="AJ48" i="32" s="1"/>
  <c r="AK25" i="32"/>
  <c r="AK48" i="32" s="1"/>
  <c r="AL25" i="32"/>
  <c r="AL48" i="32" s="1"/>
  <c r="AM25" i="32"/>
  <c r="AM48" i="32" s="1"/>
  <c r="AN25" i="32"/>
  <c r="AN48" i="32" s="1"/>
  <c r="AO25" i="32"/>
  <c r="AO48" i="32" s="1"/>
  <c r="AW25" i="32"/>
  <c r="AW48" i="32" s="1"/>
  <c r="AX25" i="32"/>
  <c r="AX48" i="32" s="1"/>
  <c r="BC25" i="32"/>
  <c r="BD25" i="32"/>
  <c r="BD48" i="32" s="1"/>
  <c r="BE25" i="32"/>
  <c r="BE48" i="32" s="1"/>
  <c r="BF25" i="32"/>
  <c r="BF48" i="32" s="1"/>
  <c r="BG25" i="32"/>
  <c r="BG48" i="32" s="1"/>
  <c r="BH25" i="32"/>
  <c r="BH48" i="32" s="1"/>
  <c r="BI25" i="32"/>
  <c r="BI48" i="32" s="1"/>
  <c r="D48" i="31"/>
  <c r="E48" i="31"/>
  <c r="F48" i="31"/>
  <c r="G48" i="31"/>
  <c r="I48" i="31"/>
  <c r="J48" i="31"/>
  <c r="K48" i="31"/>
  <c r="L48" i="31"/>
  <c r="N48" i="31"/>
  <c r="O48" i="31"/>
  <c r="P48" i="31"/>
  <c r="Q48" i="31"/>
  <c r="R48" i="31"/>
  <c r="T48" i="31"/>
  <c r="U48" i="31"/>
  <c r="BW48" i="31" s="1"/>
  <c r="BW25" i="31" s="1"/>
  <c r="V48" i="31"/>
  <c r="BP48" i="31"/>
  <c r="BP25" i="31" s="1"/>
  <c r="H25" i="31"/>
  <c r="H48" i="31" s="1"/>
  <c r="M25" i="31"/>
  <c r="C25" i="31" s="1"/>
  <c r="C48" i="31" s="1"/>
  <c r="S25" i="31"/>
  <c r="S48" i="31" s="1"/>
  <c r="AC25" i="31"/>
  <c r="AC48" i="31" s="1"/>
  <c r="AD25" i="31"/>
  <c r="AD48" i="31" s="1"/>
  <c r="AI25" i="31"/>
  <c r="AJ25" i="31"/>
  <c r="AJ48" i="31" s="1"/>
  <c r="AK25" i="31"/>
  <c r="AK48" i="31" s="1"/>
  <c r="AL25" i="31"/>
  <c r="AL48" i="31" s="1"/>
  <c r="AM25" i="31"/>
  <c r="AM48" i="31" s="1"/>
  <c r="AN25" i="31"/>
  <c r="AN48" i="31" s="1"/>
  <c r="AO25" i="31"/>
  <c r="AO48" i="31" s="1"/>
  <c r="AW25" i="31"/>
  <c r="AW48" i="31" s="1"/>
  <c r="AX25" i="31"/>
  <c r="AX48" i="31" s="1"/>
  <c r="BC25" i="31"/>
  <c r="BD25" i="31"/>
  <c r="BD48" i="31" s="1"/>
  <c r="BE25" i="31"/>
  <c r="BE48" i="31" s="1"/>
  <c r="BF25" i="31"/>
  <c r="BF48" i="31" s="1"/>
  <c r="BG25" i="31"/>
  <c r="BG48" i="31" s="1"/>
  <c r="BH25" i="31"/>
  <c r="BH48" i="31" s="1"/>
  <c r="BI25" i="31"/>
  <c r="BI48" i="31" s="1"/>
  <c r="D48" i="30"/>
  <c r="E48" i="30"/>
  <c r="F48" i="30"/>
  <c r="G48" i="30"/>
  <c r="I48" i="30"/>
  <c r="J48" i="30"/>
  <c r="K48" i="30"/>
  <c r="L48" i="30"/>
  <c r="N48" i="30"/>
  <c r="O48" i="30"/>
  <c r="P48" i="30"/>
  <c r="Q48" i="30"/>
  <c r="R48" i="30"/>
  <c r="T48" i="30"/>
  <c r="U48" i="30"/>
  <c r="BW48" i="30" s="1"/>
  <c r="BW25" i="30" s="1"/>
  <c r="V48" i="30"/>
  <c r="BP48" i="30"/>
  <c r="BP25" i="30" s="1"/>
  <c r="H25" i="30"/>
  <c r="H48" i="30" s="1"/>
  <c r="M25" i="30"/>
  <c r="M48" i="30" s="1"/>
  <c r="S25" i="30"/>
  <c r="S48" i="30" s="1"/>
  <c r="AC25" i="30"/>
  <c r="AC48" i="30" s="1"/>
  <c r="AD25" i="30"/>
  <c r="AD48" i="30" s="1"/>
  <c r="AI25" i="30"/>
  <c r="AJ25" i="30"/>
  <c r="AJ48" i="30" s="1"/>
  <c r="AK25" i="30"/>
  <c r="AK48" i="30" s="1"/>
  <c r="AL25" i="30"/>
  <c r="AL48" i="30" s="1"/>
  <c r="AM25" i="30"/>
  <c r="AM48" i="30" s="1"/>
  <c r="AN25" i="30"/>
  <c r="AN48" i="30" s="1"/>
  <c r="AO25" i="30"/>
  <c r="AO48" i="30" s="1"/>
  <c r="AW25" i="30"/>
  <c r="AW48" i="30" s="1"/>
  <c r="AX25" i="30"/>
  <c r="AX48" i="30" s="1"/>
  <c r="BC25" i="30"/>
  <c r="BD25" i="30"/>
  <c r="BD48" i="30" s="1"/>
  <c r="BE25" i="30"/>
  <c r="BE48" i="30" s="1"/>
  <c r="BF25" i="30"/>
  <c r="BF48" i="30" s="1"/>
  <c r="BG25" i="30"/>
  <c r="BG48" i="30" s="1"/>
  <c r="BH25" i="30"/>
  <c r="BH48" i="30" s="1"/>
  <c r="BI25" i="30"/>
  <c r="BI48" i="30" s="1"/>
  <c r="D48" i="29"/>
  <c r="E48" i="29"/>
  <c r="F48" i="29"/>
  <c r="G48" i="29"/>
  <c r="I48" i="29"/>
  <c r="J48" i="29"/>
  <c r="K48" i="29"/>
  <c r="L48" i="29"/>
  <c r="N48" i="29"/>
  <c r="O48" i="29"/>
  <c r="P48" i="29"/>
  <c r="Q48" i="29"/>
  <c r="R48" i="29"/>
  <c r="T48" i="29"/>
  <c r="U48" i="29"/>
  <c r="BW48" i="29" s="1"/>
  <c r="BW25" i="29" s="1"/>
  <c r="V48" i="29"/>
  <c r="BP48" i="29"/>
  <c r="BP25" i="29" s="1"/>
  <c r="H25" i="29"/>
  <c r="H48" i="29" s="1"/>
  <c r="M25" i="29"/>
  <c r="C25" i="29" s="1"/>
  <c r="C48" i="29" s="1"/>
  <c r="S25" i="29"/>
  <c r="S48" i="29" s="1"/>
  <c r="AC25" i="29"/>
  <c r="AC48" i="29" s="1"/>
  <c r="AD25" i="29"/>
  <c r="AD48" i="29" s="1"/>
  <c r="AI25" i="29"/>
  <c r="AJ25" i="29"/>
  <c r="AJ48" i="29" s="1"/>
  <c r="AK25" i="29"/>
  <c r="AK48" i="29" s="1"/>
  <c r="AL25" i="29"/>
  <c r="AL48" i="29" s="1"/>
  <c r="AM25" i="29"/>
  <c r="AM48" i="29" s="1"/>
  <c r="AN25" i="29"/>
  <c r="AN48" i="29" s="1"/>
  <c r="AO25" i="29"/>
  <c r="AO48" i="29" s="1"/>
  <c r="AW25" i="29"/>
  <c r="AW48" i="29" s="1"/>
  <c r="AX25" i="29"/>
  <c r="AX48" i="29" s="1"/>
  <c r="BC25" i="29"/>
  <c r="BD25" i="29"/>
  <c r="BD48" i="29" s="1"/>
  <c r="BE25" i="29"/>
  <c r="BE48" i="29" s="1"/>
  <c r="BF25" i="29"/>
  <c r="BF48" i="29" s="1"/>
  <c r="BG25" i="29"/>
  <c r="BG48" i="29" s="1"/>
  <c r="BH25" i="29"/>
  <c r="BH48" i="29" s="1"/>
  <c r="BI25" i="29"/>
  <c r="BI48" i="29" s="1"/>
  <c r="D48" i="28"/>
  <c r="E48" i="28"/>
  <c r="F48" i="28"/>
  <c r="G48" i="28"/>
  <c r="I48" i="28"/>
  <c r="J48" i="28"/>
  <c r="K48" i="28"/>
  <c r="L48" i="28"/>
  <c r="N48" i="28"/>
  <c r="O48" i="28"/>
  <c r="P48" i="28"/>
  <c r="Q48" i="28"/>
  <c r="R48" i="28"/>
  <c r="T48" i="28"/>
  <c r="U48" i="28"/>
  <c r="V48" i="28"/>
  <c r="BP48" i="28"/>
  <c r="BP25" i="28" s="1"/>
  <c r="BW48" i="28"/>
  <c r="BW25" i="28" s="1"/>
  <c r="H25" i="28"/>
  <c r="H48" i="28" s="1"/>
  <c r="M25" i="28"/>
  <c r="C25" i="28" s="1"/>
  <c r="C48" i="28" s="1"/>
  <c r="S25" i="28"/>
  <c r="S48" i="28" s="1"/>
  <c r="AC25" i="28"/>
  <c r="AC48" i="28" s="1"/>
  <c r="AD25" i="28"/>
  <c r="AD48" i="28" s="1"/>
  <c r="AI25" i="28"/>
  <c r="AJ25" i="28"/>
  <c r="AJ48" i="28" s="1"/>
  <c r="AK25" i="28"/>
  <c r="AK48" i="28" s="1"/>
  <c r="AL25" i="28"/>
  <c r="AL48" i="28" s="1"/>
  <c r="AM25" i="28"/>
  <c r="AM48" i="28" s="1"/>
  <c r="AN25" i="28"/>
  <c r="AN48" i="28" s="1"/>
  <c r="AO25" i="28"/>
  <c r="AO48" i="28" s="1"/>
  <c r="AW25" i="28"/>
  <c r="AW48" i="28" s="1"/>
  <c r="AX25" i="28"/>
  <c r="AX48" i="28" s="1"/>
  <c r="BC25" i="28"/>
  <c r="BD25" i="28"/>
  <c r="BD48" i="28" s="1"/>
  <c r="BE25" i="28"/>
  <c r="BE48" i="28" s="1"/>
  <c r="BF25" i="28"/>
  <c r="BF48" i="28" s="1"/>
  <c r="BG25" i="28"/>
  <c r="BG48" i="28" s="1"/>
  <c r="BH25" i="28"/>
  <c r="BH48" i="28" s="1"/>
  <c r="BI25" i="28"/>
  <c r="BI48" i="28" s="1"/>
  <c r="D48" i="27"/>
  <c r="E48" i="27"/>
  <c r="F48" i="27"/>
  <c r="G48" i="27"/>
  <c r="I48" i="27"/>
  <c r="J48" i="27"/>
  <c r="K48" i="27"/>
  <c r="L48" i="27"/>
  <c r="N48" i="27"/>
  <c r="O48" i="27"/>
  <c r="P48" i="27"/>
  <c r="Q48" i="27"/>
  <c r="R48" i="27"/>
  <c r="T48" i="27"/>
  <c r="U48" i="27"/>
  <c r="BP48" i="27" s="1"/>
  <c r="BP25" i="27" s="1"/>
  <c r="V48" i="27"/>
  <c r="BW48" i="27"/>
  <c r="BW25" i="27" s="1"/>
  <c r="H25" i="27"/>
  <c r="H48" i="27" s="1"/>
  <c r="M25" i="27"/>
  <c r="C25" i="27" s="1"/>
  <c r="C48" i="27" s="1"/>
  <c r="S25" i="27"/>
  <c r="S48" i="27" s="1"/>
  <c r="AC25" i="27"/>
  <c r="AC48" i="27" s="1"/>
  <c r="AD25" i="27"/>
  <c r="AD48" i="27" s="1"/>
  <c r="AI25" i="27"/>
  <c r="AJ25" i="27"/>
  <c r="AJ48" i="27" s="1"/>
  <c r="AK25" i="27"/>
  <c r="AK48" i="27" s="1"/>
  <c r="AL25" i="27"/>
  <c r="AL48" i="27" s="1"/>
  <c r="AM25" i="27"/>
  <c r="AM48" i="27" s="1"/>
  <c r="AN25" i="27"/>
  <c r="AN48" i="27" s="1"/>
  <c r="AO25" i="27"/>
  <c r="AO48" i="27" s="1"/>
  <c r="AW25" i="27"/>
  <c r="AW48" i="27" s="1"/>
  <c r="AX25" i="27"/>
  <c r="AX48" i="27" s="1"/>
  <c r="BC25" i="27"/>
  <c r="BD25" i="27"/>
  <c r="BD48" i="27" s="1"/>
  <c r="BE25" i="27"/>
  <c r="BE48" i="27" s="1"/>
  <c r="BF25" i="27"/>
  <c r="BF48" i="27" s="1"/>
  <c r="BG25" i="27"/>
  <c r="BG48" i="27" s="1"/>
  <c r="BH25" i="27"/>
  <c r="BH48" i="27" s="1"/>
  <c r="BI25" i="27"/>
  <c r="BI48" i="27" s="1"/>
  <c r="D48" i="26"/>
  <c r="E48" i="26"/>
  <c r="F48" i="26"/>
  <c r="G48" i="26"/>
  <c r="I48" i="26"/>
  <c r="J48" i="26"/>
  <c r="K48" i="26"/>
  <c r="L48" i="26"/>
  <c r="N48" i="26"/>
  <c r="O48" i="26"/>
  <c r="P48" i="26"/>
  <c r="Q48" i="26"/>
  <c r="R48" i="26"/>
  <c r="T48" i="26"/>
  <c r="U48" i="26"/>
  <c r="BW48" i="26" s="1"/>
  <c r="BW25" i="26" s="1"/>
  <c r="V48" i="26"/>
  <c r="BP48" i="26"/>
  <c r="BP25" i="26" s="1"/>
  <c r="H25" i="26"/>
  <c r="H48" i="26" s="1"/>
  <c r="M25" i="26"/>
  <c r="M48" i="26" s="1"/>
  <c r="S25" i="26"/>
  <c r="S48" i="26" s="1"/>
  <c r="AC25" i="26"/>
  <c r="AC48" i="26" s="1"/>
  <c r="AD25" i="26"/>
  <c r="AD48" i="26" s="1"/>
  <c r="AI25" i="26"/>
  <c r="AJ25" i="26"/>
  <c r="AJ48" i="26" s="1"/>
  <c r="AK25" i="26"/>
  <c r="AK48" i="26" s="1"/>
  <c r="AL25" i="26"/>
  <c r="AL48" i="26" s="1"/>
  <c r="AM25" i="26"/>
  <c r="AM48" i="26" s="1"/>
  <c r="AN25" i="26"/>
  <c r="AN48" i="26" s="1"/>
  <c r="AO25" i="26"/>
  <c r="AO48" i="26" s="1"/>
  <c r="AW25" i="26"/>
  <c r="AW48" i="26" s="1"/>
  <c r="AX25" i="26"/>
  <c r="AX48" i="26" s="1"/>
  <c r="BC25" i="26"/>
  <c r="BD25" i="26"/>
  <c r="BD48" i="26" s="1"/>
  <c r="BE25" i="26"/>
  <c r="BE48" i="26" s="1"/>
  <c r="BF25" i="26"/>
  <c r="BF48" i="26" s="1"/>
  <c r="BG25" i="26"/>
  <c r="BG48" i="26" s="1"/>
  <c r="BH25" i="26"/>
  <c r="BH48" i="26" s="1"/>
  <c r="BI25" i="26"/>
  <c r="BI48" i="26" s="1"/>
  <c r="D48" i="25"/>
  <c r="E48" i="25"/>
  <c r="F48" i="25"/>
  <c r="G48" i="25"/>
  <c r="I48" i="25"/>
  <c r="J48" i="25"/>
  <c r="K48" i="25"/>
  <c r="L48" i="25"/>
  <c r="N48" i="25"/>
  <c r="O48" i="25"/>
  <c r="P48" i="25"/>
  <c r="Q48" i="25"/>
  <c r="R48" i="25"/>
  <c r="T48" i="25"/>
  <c r="U48" i="25"/>
  <c r="BW48" i="25" s="1"/>
  <c r="BW25" i="25" s="1"/>
  <c r="V48" i="25"/>
  <c r="BP48" i="25"/>
  <c r="BP25" i="25" s="1"/>
  <c r="AI25" i="25"/>
  <c r="AJ25" i="25"/>
  <c r="AJ48" i="25" s="1"/>
  <c r="AK25" i="25"/>
  <c r="AK48" i="25" s="1"/>
  <c r="AL25" i="25"/>
  <c r="AL48" i="25" s="1"/>
  <c r="AM25" i="25"/>
  <c r="AM48" i="25" s="1"/>
  <c r="AN25" i="25"/>
  <c r="AN48" i="25" s="1"/>
  <c r="AO25" i="25"/>
  <c r="AO48" i="25" s="1"/>
  <c r="BC25" i="25"/>
  <c r="BD25" i="25"/>
  <c r="BD48" i="25" s="1"/>
  <c r="BE25" i="25"/>
  <c r="BE48" i="25" s="1"/>
  <c r="BF25" i="25"/>
  <c r="BF48" i="25" s="1"/>
  <c r="BG25" i="25"/>
  <c r="BG48" i="25" s="1"/>
  <c r="BH25" i="25"/>
  <c r="BH48" i="25" s="1"/>
  <c r="BI25" i="25"/>
  <c r="BI48" i="25" s="1"/>
  <c r="H25" i="25"/>
  <c r="H48" i="25" s="1"/>
  <c r="M25" i="25"/>
  <c r="M48" i="25" s="1"/>
  <c r="S25" i="25"/>
  <c r="S48" i="25" s="1"/>
  <c r="H24" i="32"/>
  <c r="H23" i="32"/>
  <c r="H22" i="32"/>
  <c r="H21" i="32"/>
  <c r="H20" i="32"/>
  <c r="H19" i="32"/>
  <c r="H18" i="32"/>
  <c r="H24" i="31"/>
  <c r="H23" i="31"/>
  <c r="H22" i="31"/>
  <c r="H21" i="31"/>
  <c r="H20" i="31"/>
  <c r="H19" i="31"/>
  <c r="H18" i="31"/>
  <c r="H24" i="30"/>
  <c r="H23" i="30"/>
  <c r="H22" i="30"/>
  <c r="H21" i="30"/>
  <c r="H20" i="30"/>
  <c r="H19" i="30"/>
  <c r="H18" i="30"/>
  <c r="H24" i="29"/>
  <c r="H23" i="29"/>
  <c r="H22" i="29"/>
  <c r="H21" i="29"/>
  <c r="H20" i="29"/>
  <c r="H19" i="29"/>
  <c r="H18" i="29"/>
  <c r="H24" i="27"/>
  <c r="H23" i="27"/>
  <c r="H22" i="27"/>
  <c r="H21" i="27"/>
  <c r="H20" i="27"/>
  <c r="H19" i="27"/>
  <c r="H18" i="27"/>
  <c r="BD7" i="32"/>
  <c r="BD8" i="32"/>
  <c r="BD9" i="32"/>
  <c r="BD10" i="32"/>
  <c r="BD11" i="32"/>
  <c r="BD12" i="32"/>
  <c r="BD13" i="32"/>
  <c r="BD14" i="32"/>
  <c r="BD15" i="32"/>
  <c r="BD16" i="32"/>
  <c r="BD17" i="32"/>
  <c r="BD18" i="32"/>
  <c r="BD19" i="32"/>
  <c r="BD20" i="32"/>
  <c r="BD21" i="32"/>
  <c r="BD22" i="32"/>
  <c r="BD23" i="32"/>
  <c r="BD24" i="32"/>
  <c r="BD6" i="32"/>
  <c r="AJ7" i="32"/>
  <c r="AJ8" i="32"/>
  <c r="AJ9" i="32"/>
  <c r="AJ10" i="32"/>
  <c r="AJ11" i="32"/>
  <c r="AJ12" i="32"/>
  <c r="AJ13" i="32"/>
  <c r="AJ14" i="32"/>
  <c r="AJ15" i="32"/>
  <c r="AJ16" i="32"/>
  <c r="AJ17" i="32"/>
  <c r="AJ18" i="32"/>
  <c r="AJ19" i="32"/>
  <c r="AJ20" i="32"/>
  <c r="AJ21" i="32"/>
  <c r="AJ22" i="32"/>
  <c r="AJ23" i="32"/>
  <c r="AJ24" i="32"/>
  <c r="AJ6" i="32"/>
  <c r="BD7" i="31"/>
  <c r="BD8" i="31"/>
  <c r="BD9" i="31"/>
  <c r="BD10" i="31"/>
  <c r="BD11" i="31"/>
  <c r="BD12" i="31"/>
  <c r="BD13" i="31"/>
  <c r="BD14" i="31"/>
  <c r="BD15" i="31"/>
  <c r="BD16" i="31"/>
  <c r="BD17" i="31"/>
  <c r="BD18" i="31"/>
  <c r="BD19" i="31"/>
  <c r="BD20" i="31"/>
  <c r="BD21" i="31"/>
  <c r="BD22" i="31"/>
  <c r="BD23" i="31"/>
  <c r="BD24" i="31"/>
  <c r="BD6" i="31"/>
  <c r="AJ7" i="31"/>
  <c r="AJ8" i="31"/>
  <c r="AJ9" i="31"/>
  <c r="AJ10" i="31"/>
  <c r="AJ11" i="31"/>
  <c r="AJ12" i="31"/>
  <c r="AJ13" i="31"/>
  <c r="AJ14" i="31"/>
  <c r="AJ15" i="31"/>
  <c r="AJ16" i="31"/>
  <c r="AJ17" i="31"/>
  <c r="AJ18" i="31"/>
  <c r="AJ19" i="31"/>
  <c r="AJ20" i="31"/>
  <c r="AJ21" i="31"/>
  <c r="AJ22" i="31"/>
  <c r="AJ23" i="31"/>
  <c r="AJ24" i="31"/>
  <c r="AJ6" i="31"/>
  <c r="BD7" i="30"/>
  <c r="BD8" i="30"/>
  <c r="BD9" i="30"/>
  <c r="BD10" i="30"/>
  <c r="BD11" i="30"/>
  <c r="BD12" i="30"/>
  <c r="BD13" i="30"/>
  <c r="BD14" i="30"/>
  <c r="BD15" i="30"/>
  <c r="BD16" i="30"/>
  <c r="BD17" i="30"/>
  <c r="BD18" i="30"/>
  <c r="BD19" i="30"/>
  <c r="BD20" i="30"/>
  <c r="BD21" i="30"/>
  <c r="BD22" i="30"/>
  <c r="BD23" i="30"/>
  <c r="BD24" i="30"/>
  <c r="BD6" i="30"/>
  <c r="AJ7" i="30"/>
  <c r="AJ8" i="30"/>
  <c r="AJ9" i="30"/>
  <c r="AJ10" i="30"/>
  <c r="AJ11" i="30"/>
  <c r="AJ12" i="30"/>
  <c r="AJ13" i="30"/>
  <c r="AJ14" i="30"/>
  <c r="AJ15" i="30"/>
  <c r="AJ16" i="30"/>
  <c r="AJ17" i="30"/>
  <c r="AJ18" i="30"/>
  <c r="AJ19" i="30"/>
  <c r="AJ20" i="30"/>
  <c r="AJ21" i="30"/>
  <c r="AJ22" i="30"/>
  <c r="AJ23" i="30"/>
  <c r="AJ24" i="30"/>
  <c r="AJ6" i="30"/>
  <c r="BD7" i="29"/>
  <c r="BD8" i="29"/>
  <c r="BD9" i="29"/>
  <c r="BD10" i="29"/>
  <c r="BD11" i="29"/>
  <c r="BD12" i="29"/>
  <c r="BD13" i="29"/>
  <c r="BD14" i="29"/>
  <c r="BD15" i="29"/>
  <c r="BD16" i="29"/>
  <c r="BD17" i="29"/>
  <c r="BD18" i="29"/>
  <c r="BD19" i="29"/>
  <c r="BD20" i="29"/>
  <c r="BD21" i="29"/>
  <c r="BD22" i="29"/>
  <c r="BD23" i="29"/>
  <c r="BD24" i="29"/>
  <c r="BD6" i="29"/>
  <c r="AJ7" i="29"/>
  <c r="AJ8" i="29"/>
  <c r="AJ9" i="29"/>
  <c r="AJ10" i="29"/>
  <c r="AJ11" i="29"/>
  <c r="AJ12" i="29"/>
  <c r="AJ13" i="29"/>
  <c r="AJ14" i="29"/>
  <c r="AJ15" i="29"/>
  <c r="AJ16" i="29"/>
  <c r="AJ17" i="29"/>
  <c r="AJ18" i="29"/>
  <c r="AJ19" i="29"/>
  <c r="AJ20" i="29"/>
  <c r="AJ21" i="29"/>
  <c r="AJ22" i="29"/>
  <c r="AJ23" i="29"/>
  <c r="AJ24" i="29"/>
  <c r="AJ6" i="29"/>
  <c r="BD7" i="28"/>
  <c r="BD8" i="28"/>
  <c r="BD9" i="28"/>
  <c r="BD10" i="28"/>
  <c r="BD11" i="28"/>
  <c r="BD12" i="28"/>
  <c r="BD13" i="28"/>
  <c r="BD14" i="28"/>
  <c r="BD15" i="28"/>
  <c r="BD16" i="28"/>
  <c r="BD17" i="28"/>
  <c r="BD18" i="28"/>
  <c r="BD19" i="28"/>
  <c r="BD20" i="28"/>
  <c r="BD21" i="28"/>
  <c r="BD22" i="28"/>
  <c r="BD23" i="28"/>
  <c r="BD24" i="28"/>
  <c r="BD6" i="28"/>
  <c r="AJ7" i="28"/>
  <c r="AJ8" i="28"/>
  <c r="AJ9" i="28"/>
  <c r="AJ10" i="28"/>
  <c r="AJ11" i="28"/>
  <c r="AJ12" i="28"/>
  <c r="AJ13" i="28"/>
  <c r="AJ14" i="28"/>
  <c r="AJ15" i="28"/>
  <c r="AJ16" i="28"/>
  <c r="AJ17" i="28"/>
  <c r="AJ18" i="28"/>
  <c r="AJ19" i="28"/>
  <c r="AJ20" i="28"/>
  <c r="AJ21" i="28"/>
  <c r="AJ22" i="28"/>
  <c r="AJ23" i="28"/>
  <c r="AJ24" i="28"/>
  <c r="AJ6" i="28"/>
  <c r="BD7" i="27"/>
  <c r="BD8" i="27"/>
  <c r="BD9" i="27"/>
  <c r="BD10" i="27"/>
  <c r="BD11" i="27"/>
  <c r="BD12" i="27"/>
  <c r="BD13" i="27"/>
  <c r="BD14" i="27"/>
  <c r="BD15" i="27"/>
  <c r="BD16" i="27"/>
  <c r="BD17" i="27"/>
  <c r="BD18" i="27"/>
  <c r="BD19" i="27"/>
  <c r="BD20" i="27"/>
  <c r="BD21" i="27"/>
  <c r="BD22" i="27"/>
  <c r="BD23" i="27"/>
  <c r="BD24" i="27"/>
  <c r="BD6" i="27"/>
  <c r="AJ7" i="27"/>
  <c r="AJ8" i="27"/>
  <c r="AJ9" i="27"/>
  <c r="AJ10" i="27"/>
  <c r="AJ11" i="27"/>
  <c r="AJ12" i="27"/>
  <c r="AJ13" i="27"/>
  <c r="AJ14" i="27"/>
  <c r="AJ15" i="27"/>
  <c r="AJ16" i="27"/>
  <c r="AJ17" i="27"/>
  <c r="AJ18" i="27"/>
  <c r="AJ19" i="27"/>
  <c r="AJ20" i="27"/>
  <c r="AJ21" i="27"/>
  <c r="AJ22" i="27"/>
  <c r="AJ23" i="27"/>
  <c r="AJ24" i="27"/>
  <c r="AJ6" i="27"/>
  <c r="BD7" i="26"/>
  <c r="BD8" i="26"/>
  <c r="BD9" i="26"/>
  <c r="BD10" i="26"/>
  <c r="BD11" i="26"/>
  <c r="BD12" i="26"/>
  <c r="BD13" i="26"/>
  <c r="BD14" i="26"/>
  <c r="BD15" i="26"/>
  <c r="BD16" i="26"/>
  <c r="BD17" i="26"/>
  <c r="BD18" i="26"/>
  <c r="BD19" i="26"/>
  <c r="BD20" i="26"/>
  <c r="BD21" i="26"/>
  <c r="BD22" i="26"/>
  <c r="BD23" i="26"/>
  <c r="BD24" i="26"/>
  <c r="BD6" i="26"/>
  <c r="AJ7" i="26"/>
  <c r="AJ8" i="26"/>
  <c r="AJ9" i="26"/>
  <c r="AJ10" i="26"/>
  <c r="AJ11" i="26"/>
  <c r="AJ12" i="26"/>
  <c r="AJ13" i="26"/>
  <c r="AJ14" i="26"/>
  <c r="AJ15" i="26"/>
  <c r="AJ16" i="26"/>
  <c r="AJ17" i="26"/>
  <c r="AJ18" i="26"/>
  <c r="AJ19" i="26"/>
  <c r="AJ20" i="26"/>
  <c r="AJ21" i="26"/>
  <c r="AJ22" i="26"/>
  <c r="AJ23" i="26"/>
  <c r="AJ24" i="26"/>
  <c r="AJ6" i="26"/>
  <c r="BD7" i="25"/>
  <c r="BD8" i="25"/>
  <c r="BD9" i="25"/>
  <c r="BD10" i="25"/>
  <c r="BD11" i="25"/>
  <c r="BD12" i="25"/>
  <c r="BD13" i="25"/>
  <c r="BD14" i="25"/>
  <c r="BD15" i="25"/>
  <c r="BD16" i="25"/>
  <c r="BD17" i="25"/>
  <c r="BD18" i="25"/>
  <c r="BD19" i="25"/>
  <c r="BD20" i="25"/>
  <c r="BD21" i="25"/>
  <c r="BD22" i="25"/>
  <c r="BD23" i="25"/>
  <c r="BD24" i="25"/>
  <c r="BD6" i="25"/>
  <c r="AJ7" i="25"/>
  <c r="AJ8" i="25"/>
  <c r="AJ9" i="25"/>
  <c r="AJ10" i="25"/>
  <c r="AJ11" i="25"/>
  <c r="AJ12" i="25"/>
  <c r="AJ13" i="25"/>
  <c r="AJ14" i="25"/>
  <c r="AJ15" i="25"/>
  <c r="AJ16" i="25"/>
  <c r="AJ17" i="25"/>
  <c r="AJ18" i="25"/>
  <c r="AJ19" i="25"/>
  <c r="AJ20" i="25"/>
  <c r="AJ21" i="25"/>
  <c r="AJ22" i="25"/>
  <c r="AJ23" i="25"/>
  <c r="AJ24" i="25"/>
  <c r="AJ6" i="25"/>
  <c r="BD7" i="24"/>
  <c r="BD8" i="24"/>
  <c r="BD9" i="24"/>
  <c r="BD10" i="24"/>
  <c r="BD11" i="24"/>
  <c r="BD12" i="24"/>
  <c r="BD13" i="24"/>
  <c r="BD14" i="24"/>
  <c r="BD15" i="24"/>
  <c r="BD16" i="24"/>
  <c r="BD17" i="24"/>
  <c r="BD18" i="24"/>
  <c r="BD19" i="24"/>
  <c r="BD20" i="24"/>
  <c r="BD21" i="24"/>
  <c r="BD22" i="24"/>
  <c r="BD23" i="24"/>
  <c r="BD24" i="24"/>
  <c r="BD25" i="24"/>
  <c r="BD6" i="24"/>
  <c r="AI25" i="24"/>
  <c r="AJ25" i="24"/>
  <c r="AK25" i="24"/>
  <c r="AK48" i="24" s="1"/>
  <c r="AL25" i="24"/>
  <c r="AM25" i="24"/>
  <c r="AM48" i="24" s="1"/>
  <c r="AN25" i="24"/>
  <c r="AO25" i="24"/>
  <c r="AO48" i="24" s="1"/>
  <c r="BC25" i="24"/>
  <c r="BE25" i="24"/>
  <c r="BF25" i="24"/>
  <c r="BG25" i="24"/>
  <c r="BH25" i="24"/>
  <c r="BI25" i="24"/>
  <c r="V29" i="28"/>
  <c r="AJ48" i="24"/>
  <c r="AL48" i="24"/>
  <c r="AN48" i="24"/>
  <c r="BD48" i="24"/>
  <c r="BE48" i="24"/>
  <c r="BF48" i="24"/>
  <c r="BG48" i="24"/>
  <c r="BH48" i="24"/>
  <c r="BI48" i="24"/>
  <c r="AJ7" i="24"/>
  <c r="AJ8" i="24"/>
  <c r="AJ9" i="24"/>
  <c r="AJ10" i="24"/>
  <c r="AJ11" i="24"/>
  <c r="AJ12" i="24"/>
  <c r="AJ13" i="24"/>
  <c r="AJ14" i="24"/>
  <c r="AJ15" i="24"/>
  <c r="AJ16" i="24"/>
  <c r="AJ17" i="24"/>
  <c r="AJ18" i="24"/>
  <c r="AJ19" i="24"/>
  <c r="AJ20" i="24"/>
  <c r="AJ21" i="24"/>
  <c r="AJ22" i="24"/>
  <c r="AJ23" i="24"/>
  <c r="AJ24" i="24"/>
  <c r="AJ6" i="24"/>
  <c r="D48" i="24"/>
  <c r="E48" i="24"/>
  <c r="F48" i="24"/>
  <c r="G48" i="24"/>
  <c r="I48" i="24"/>
  <c r="J48" i="24"/>
  <c r="K48" i="24"/>
  <c r="L48" i="24"/>
  <c r="N48" i="24"/>
  <c r="O48" i="24"/>
  <c r="BS48" i="24" s="1"/>
  <c r="BS25" i="24" s="1"/>
  <c r="P48" i="24"/>
  <c r="Q48" i="24"/>
  <c r="R48" i="24"/>
  <c r="T48" i="24"/>
  <c r="U48" i="24"/>
  <c r="BP48" i="24" s="1"/>
  <c r="BP25" i="24" s="1"/>
  <c r="V48" i="24"/>
  <c r="P30" i="24"/>
  <c r="S25" i="24"/>
  <c r="S48" i="24" s="1"/>
  <c r="BW48" i="24" l="1"/>
  <c r="BW25" i="24" s="1"/>
  <c r="BL48" i="24"/>
  <c r="BL25" i="24" s="1"/>
  <c r="AG48" i="31"/>
  <c r="AH48" i="31" s="1"/>
  <c r="AI48" i="31" s="1"/>
  <c r="BN48" i="31"/>
  <c r="BN25" i="31" s="1"/>
  <c r="BS48" i="31"/>
  <c r="BS25" i="31" s="1"/>
  <c r="BL48" i="31"/>
  <c r="BL25" i="31" s="1"/>
  <c r="BU48" i="31"/>
  <c r="BU25" i="31" s="1"/>
  <c r="M48" i="31"/>
  <c r="BV48" i="31"/>
  <c r="BV25" i="31" s="1"/>
  <c r="BT48" i="31"/>
  <c r="BT25" i="31" s="1"/>
  <c r="BR48" i="31"/>
  <c r="BR25" i="31" s="1"/>
  <c r="BO48" i="31"/>
  <c r="BO25" i="31" s="1"/>
  <c r="BM48" i="31"/>
  <c r="BM25" i="31" s="1"/>
  <c r="BK48" i="31"/>
  <c r="BK25" i="31" s="1"/>
  <c r="BA48" i="31"/>
  <c r="BB48" i="31" s="1"/>
  <c r="BC48" i="31" s="1"/>
  <c r="W25" i="31"/>
  <c r="W48" i="31" s="1"/>
  <c r="Y25" i="31"/>
  <c r="Y48" i="31" s="1"/>
  <c r="AA25" i="31"/>
  <c r="AA48" i="31" s="1"/>
  <c r="AE25" i="31"/>
  <c r="AE48" i="31" s="1"/>
  <c r="AQ25" i="31"/>
  <c r="AQ48" i="31" s="1"/>
  <c r="AS25" i="31"/>
  <c r="AS48" i="31" s="1"/>
  <c r="AU25" i="31"/>
  <c r="AU48" i="31" s="1"/>
  <c r="AY25" i="31"/>
  <c r="AY48" i="31" s="1"/>
  <c r="X25" i="31"/>
  <c r="X48" i="31" s="1"/>
  <c r="Z25" i="31"/>
  <c r="Z48" i="31" s="1"/>
  <c r="AB25" i="31"/>
  <c r="AB48" i="31" s="1"/>
  <c r="AF25" i="31"/>
  <c r="AF48" i="31" s="1"/>
  <c r="AR25" i="31"/>
  <c r="AR48" i="31" s="1"/>
  <c r="AT25" i="31"/>
  <c r="AT48" i="31" s="1"/>
  <c r="AV25" i="31"/>
  <c r="AV48" i="31" s="1"/>
  <c r="AZ25" i="31"/>
  <c r="AZ48" i="31" s="1"/>
  <c r="BL48" i="29"/>
  <c r="BL25" i="29" s="1"/>
  <c r="BN48" i="29"/>
  <c r="BN25" i="29" s="1"/>
  <c r="BS48" i="29"/>
  <c r="BS25" i="29" s="1"/>
  <c r="BU48" i="29"/>
  <c r="BU25" i="29" s="1"/>
  <c r="AG48" i="29"/>
  <c r="AH48" i="29" s="1"/>
  <c r="AI48" i="29" s="1"/>
  <c r="BA48" i="29"/>
  <c r="BB48" i="29" s="1"/>
  <c r="BC48" i="29" s="1"/>
  <c r="BK48" i="29"/>
  <c r="BK25" i="29" s="1"/>
  <c r="BM48" i="29"/>
  <c r="BM25" i="29" s="1"/>
  <c r="BO48" i="29"/>
  <c r="BO25" i="29" s="1"/>
  <c r="BR48" i="29"/>
  <c r="BR25" i="29" s="1"/>
  <c r="BT48" i="29"/>
  <c r="BT25" i="29" s="1"/>
  <c r="BV48" i="29"/>
  <c r="BV25" i="29" s="1"/>
  <c r="M48" i="29"/>
  <c r="X25" i="29"/>
  <c r="X48" i="29" s="1"/>
  <c r="Z25" i="29"/>
  <c r="Z48" i="29" s="1"/>
  <c r="AB25" i="29"/>
  <c r="AB48" i="29" s="1"/>
  <c r="AF25" i="29"/>
  <c r="AF48" i="29" s="1"/>
  <c r="AR25" i="29"/>
  <c r="AR48" i="29" s="1"/>
  <c r="AT25" i="29"/>
  <c r="AT48" i="29" s="1"/>
  <c r="AV25" i="29"/>
  <c r="AV48" i="29" s="1"/>
  <c r="AZ25" i="29"/>
  <c r="AZ48" i="29" s="1"/>
  <c r="W25" i="29"/>
  <c r="W48" i="29" s="1"/>
  <c r="Y25" i="29"/>
  <c r="Y48" i="29" s="1"/>
  <c r="AA25" i="29"/>
  <c r="AA48" i="29" s="1"/>
  <c r="AE25" i="29"/>
  <c r="AE48" i="29" s="1"/>
  <c r="AQ25" i="29"/>
  <c r="AQ48" i="29" s="1"/>
  <c r="AS25" i="29"/>
  <c r="AS48" i="29" s="1"/>
  <c r="AU25" i="29"/>
  <c r="AU48" i="29" s="1"/>
  <c r="AY25" i="29"/>
  <c r="AY48" i="29" s="1"/>
  <c r="BL48" i="28"/>
  <c r="BL25" i="28" s="1"/>
  <c r="BN48" i="28"/>
  <c r="BN25" i="28" s="1"/>
  <c r="BS48" i="28"/>
  <c r="BS25" i="28" s="1"/>
  <c r="BU48" i="28"/>
  <c r="BU25" i="28" s="1"/>
  <c r="AG48" i="28"/>
  <c r="AH48" i="28" s="1"/>
  <c r="AI48" i="28" s="1"/>
  <c r="BA48" i="28"/>
  <c r="BB48" i="28" s="1"/>
  <c r="BC48" i="28" s="1"/>
  <c r="BK48" i="28"/>
  <c r="BK25" i="28" s="1"/>
  <c r="BM48" i="28"/>
  <c r="BM25" i="28" s="1"/>
  <c r="BO48" i="28"/>
  <c r="BO25" i="28" s="1"/>
  <c r="BR48" i="28"/>
  <c r="BR25" i="28" s="1"/>
  <c r="BT48" i="28"/>
  <c r="BT25" i="28" s="1"/>
  <c r="BV48" i="28"/>
  <c r="BV25" i="28" s="1"/>
  <c r="M48" i="28"/>
  <c r="X25" i="28"/>
  <c r="X48" i="28" s="1"/>
  <c r="Z25" i="28"/>
  <c r="Z48" i="28" s="1"/>
  <c r="AB25" i="28"/>
  <c r="AB48" i="28" s="1"/>
  <c r="AF25" i="28"/>
  <c r="AF48" i="28" s="1"/>
  <c r="AR25" i="28"/>
  <c r="AR48" i="28" s="1"/>
  <c r="AT25" i="28"/>
  <c r="AT48" i="28" s="1"/>
  <c r="AV25" i="28"/>
  <c r="AV48" i="28" s="1"/>
  <c r="AZ25" i="28"/>
  <c r="AZ48" i="28" s="1"/>
  <c r="W25" i="28"/>
  <c r="W48" i="28" s="1"/>
  <c r="Y25" i="28"/>
  <c r="Y48" i="28" s="1"/>
  <c r="AA25" i="28"/>
  <c r="AA48" i="28" s="1"/>
  <c r="AE25" i="28"/>
  <c r="AE48" i="28" s="1"/>
  <c r="AQ25" i="28"/>
  <c r="AQ48" i="28" s="1"/>
  <c r="AS25" i="28"/>
  <c r="AS48" i="28" s="1"/>
  <c r="AU25" i="28"/>
  <c r="AU48" i="28" s="1"/>
  <c r="AY25" i="28"/>
  <c r="AY48" i="28" s="1"/>
  <c r="BL48" i="27"/>
  <c r="BL25" i="27" s="1"/>
  <c r="BN48" i="27"/>
  <c r="BN25" i="27" s="1"/>
  <c r="BS48" i="27"/>
  <c r="BS25" i="27" s="1"/>
  <c r="BU48" i="27"/>
  <c r="BU25" i="27" s="1"/>
  <c r="AG48" i="27"/>
  <c r="AH48" i="27" s="1"/>
  <c r="AI48" i="27" s="1"/>
  <c r="BA48" i="27"/>
  <c r="BB48" i="27" s="1"/>
  <c r="BC48" i="27" s="1"/>
  <c r="BK48" i="27"/>
  <c r="BK25" i="27" s="1"/>
  <c r="BM48" i="27"/>
  <c r="BM25" i="27" s="1"/>
  <c r="BO48" i="27"/>
  <c r="BO25" i="27" s="1"/>
  <c r="BR48" i="27"/>
  <c r="BR25" i="27" s="1"/>
  <c r="BT48" i="27"/>
  <c r="BT25" i="27" s="1"/>
  <c r="BV48" i="27"/>
  <c r="BV25" i="27" s="1"/>
  <c r="M48" i="27"/>
  <c r="X25" i="27"/>
  <c r="X48" i="27" s="1"/>
  <c r="Z25" i="27"/>
  <c r="Z48" i="27" s="1"/>
  <c r="AB25" i="27"/>
  <c r="AB48" i="27" s="1"/>
  <c r="AF25" i="27"/>
  <c r="AF48" i="27" s="1"/>
  <c r="AR25" i="27"/>
  <c r="AR48" i="27" s="1"/>
  <c r="AT25" i="27"/>
  <c r="AT48" i="27" s="1"/>
  <c r="AV25" i="27"/>
  <c r="AV48" i="27" s="1"/>
  <c r="AZ25" i="27"/>
  <c r="AZ48" i="27" s="1"/>
  <c r="W25" i="27"/>
  <c r="W48" i="27" s="1"/>
  <c r="Y25" i="27"/>
  <c r="Y48" i="27" s="1"/>
  <c r="AA25" i="27"/>
  <c r="AA48" i="27" s="1"/>
  <c r="AE25" i="27"/>
  <c r="AE48" i="27" s="1"/>
  <c r="AQ25" i="27"/>
  <c r="AQ48" i="27" s="1"/>
  <c r="AS25" i="27"/>
  <c r="AS48" i="27" s="1"/>
  <c r="AU25" i="27"/>
  <c r="AU48" i="27" s="1"/>
  <c r="AY25" i="27"/>
  <c r="AY48" i="27" s="1"/>
  <c r="AX25" i="25"/>
  <c r="AX48" i="25" s="1"/>
  <c r="AC25" i="25"/>
  <c r="AC48" i="25" s="1"/>
  <c r="AW25" i="25"/>
  <c r="AW48" i="25" s="1"/>
  <c r="AD25" i="25"/>
  <c r="AD48" i="25" s="1"/>
  <c r="BJ48" i="27" l="1"/>
  <c r="BJ25" i="27" s="1"/>
  <c r="AP48" i="28"/>
  <c r="AP25" i="28" s="1"/>
  <c r="BQ25" i="31"/>
  <c r="BX25" i="31"/>
  <c r="AP48" i="31"/>
  <c r="AP25" i="31" s="1"/>
  <c r="BJ48" i="31"/>
  <c r="BJ25" i="31" s="1"/>
  <c r="BX25" i="29"/>
  <c r="BQ25" i="29"/>
  <c r="BJ48" i="29"/>
  <c r="BJ25" i="29" s="1"/>
  <c r="AP48" i="29"/>
  <c r="AP25" i="29" s="1"/>
  <c r="BX25" i="28"/>
  <c r="BQ25" i="28"/>
  <c r="BJ48" i="28"/>
  <c r="BJ25" i="28" s="1"/>
  <c r="BX25" i="27"/>
  <c r="BQ25" i="27"/>
  <c r="AP48" i="27"/>
  <c r="AP25" i="27" s="1"/>
  <c r="AI25" i="23"/>
  <c r="AJ25" i="23"/>
  <c r="AK25" i="23"/>
  <c r="AL25" i="23"/>
  <c r="AM25" i="23"/>
  <c r="AN25" i="23"/>
  <c r="AO25" i="23"/>
  <c r="BC25" i="23"/>
  <c r="BE25" i="23"/>
  <c r="BF25" i="23"/>
  <c r="BG25" i="23"/>
  <c r="BH25" i="23"/>
  <c r="BI25" i="23"/>
  <c r="D48" i="23"/>
  <c r="E48" i="23"/>
  <c r="F48" i="23"/>
  <c r="G48" i="23"/>
  <c r="I48" i="23"/>
  <c r="J48" i="23"/>
  <c r="K48" i="23"/>
  <c r="L48" i="23"/>
  <c r="N48" i="23"/>
  <c r="O48" i="23"/>
  <c r="P48" i="23"/>
  <c r="Q48" i="23"/>
  <c r="R48" i="23"/>
  <c r="T48" i="23"/>
  <c r="U48" i="23"/>
  <c r="V48" i="23"/>
  <c r="W48" i="23"/>
  <c r="AJ48" i="23"/>
  <c r="AL48" i="23"/>
  <c r="BD48" i="23"/>
  <c r="BF48" i="23"/>
  <c r="BL48" i="23"/>
  <c r="BL25" i="23" s="1"/>
  <c r="BP48" i="23"/>
  <c r="BP25" i="23" s="1"/>
  <c r="BS48" i="23"/>
  <c r="BS25" i="23" s="1"/>
  <c r="BW48" i="23"/>
  <c r="BW25" i="23" s="1"/>
  <c r="AJ7" i="23"/>
  <c r="AJ8" i="23"/>
  <c r="AJ9" i="23"/>
  <c r="AJ10" i="23"/>
  <c r="AJ11" i="23"/>
  <c r="AJ12" i="23"/>
  <c r="AJ13" i="23"/>
  <c r="AJ14" i="23"/>
  <c r="AJ15" i="23"/>
  <c r="AJ16" i="23"/>
  <c r="AJ17" i="23"/>
  <c r="AJ18" i="23"/>
  <c r="AJ19" i="23"/>
  <c r="AJ20" i="23"/>
  <c r="AJ21" i="23"/>
  <c r="AJ22" i="23"/>
  <c r="AJ23" i="23"/>
  <c r="AJ24" i="23"/>
  <c r="AJ6" i="23"/>
  <c r="H19" i="23"/>
  <c r="H20" i="23"/>
  <c r="H21" i="23"/>
  <c r="H18" i="23"/>
  <c r="C25" i="32"/>
  <c r="C48" i="32" s="1"/>
  <c r="C25" i="30"/>
  <c r="C48" i="30" s="1"/>
  <c r="C25" i="26"/>
  <c r="C48" i="26" s="1"/>
  <c r="C25" i="25"/>
  <c r="BL48" i="32" l="1"/>
  <c r="BL25" i="32" s="1"/>
  <c r="BN48" i="32"/>
  <c r="BN25" i="32" s="1"/>
  <c r="BS48" i="32"/>
  <c r="BS25" i="32" s="1"/>
  <c r="BU48" i="32"/>
  <c r="BU25" i="32" s="1"/>
  <c r="AG48" i="32"/>
  <c r="AH48" i="32" s="1"/>
  <c r="AI48" i="32" s="1"/>
  <c r="BA48" i="32"/>
  <c r="BB48" i="32" s="1"/>
  <c r="BC48" i="32" s="1"/>
  <c r="BK48" i="32"/>
  <c r="BK25" i="32" s="1"/>
  <c r="BM48" i="32"/>
  <c r="BM25" i="32" s="1"/>
  <c r="BO48" i="32"/>
  <c r="BO25" i="32" s="1"/>
  <c r="BR48" i="32"/>
  <c r="BR25" i="32" s="1"/>
  <c r="BT48" i="32"/>
  <c r="BT25" i="32" s="1"/>
  <c r="BV48" i="32"/>
  <c r="BV25" i="32" s="1"/>
  <c r="W25" i="32"/>
  <c r="W48" i="32" s="1"/>
  <c r="Y25" i="32"/>
  <c r="Y48" i="32" s="1"/>
  <c r="AA25" i="32"/>
  <c r="AA48" i="32" s="1"/>
  <c r="AE25" i="32"/>
  <c r="AE48" i="32" s="1"/>
  <c r="AQ25" i="32"/>
  <c r="AQ48" i="32" s="1"/>
  <c r="AS25" i="32"/>
  <c r="AS48" i="32" s="1"/>
  <c r="AU25" i="32"/>
  <c r="AU48" i="32" s="1"/>
  <c r="AY25" i="32"/>
  <c r="AY48" i="32" s="1"/>
  <c r="X25" i="32"/>
  <c r="X48" i="32" s="1"/>
  <c r="Z25" i="32"/>
  <c r="Z48" i="32" s="1"/>
  <c r="AB25" i="32"/>
  <c r="AB48" i="32" s="1"/>
  <c r="AF25" i="32"/>
  <c r="AF48" i="32" s="1"/>
  <c r="AR25" i="32"/>
  <c r="AR48" i="32" s="1"/>
  <c r="AT25" i="32"/>
  <c r="AT48" i="32" s="1"/>
  <c r="AV25" i="32"/>
  <c r="AV48" i="32" s="1"/>
  <c r="AZ25" i="32"/>
  <c r="AZ48" i="32" s="1"/>
  <c r="BL48" i="30"/>
  <c r="BL25" i="30" s="1"/>
  <c r="BN48" i="30"/>
  <c r="BN25" i="30" s="1"/>
  <c r="BS48" i="30"/>
  <c r="BS25" i="30" s="1"/>
  <c r="BU48" i="30"/>
  <c r="BU25" i="30" s="1"/>
  <c r="AG48" i="30"/>
  <c r="AH48" i="30" s="1"/>
  <c r="AI48" i="30" s="1"/>
  <c r="BA48" i="30"/>
  <c r="BB48" i="30" s="1"/>
  <c r="BC48" i="30" s="1"/>
  <c r="BK48" i="30"/>
  <c r="BK25" i="30" s="1"/>
  <c r="BM48" i="30"/>
  <c r="BM25" i="30" s="1"/>
  <c r="BO48" i="30"/>
  <c r="BO25" i="30" s="1"/>
  <c r="BR48" i="30"/>
  <c r="BR25" i="30" s="1"/>
  <c r="BT48" i="30"/>
  <c r="BT25" i="30" s="1"/>
  <c r="BV48" i="30"/>
  <c r="BV25" i="30" s="1"/>
  <c r="W25" i="30"/>
  <c r="W48" i="30" s="1"/>
  <c r="Y25" i="30"/>
  <c r="Y48" i="30" s="1"/>
  <c r="AA25" i="30"/>
  <c r="AA48" i="30" s="1"/>
  <c r="AE25" i="30"/>
  <c r="AE48" i="30" s="1"/>
  <c r="AQ25" i="30"/>
  <c r="AQ48" i="30" s="1"/>
  <c r="AS25" i="30"/>
  <c r="AS48" i="30" s="1"/>
  <c r="AU25" i="30"/>
  <c r="AU48" i="30" s="1"/>
  <c r="AY25" i="30"/>
  <c r="AY48" i="30" s="1"/>
  <c r="X25" i="30"/>
  <c r="X48" i="30" s="1"/>
  <c r="Z25" i="30"/>
  <c r="Z48" i="30" s="1"/>
  <c r="AB25" i="30"/>
  <c r="AB48" i="30" s="1"/>
  <c r="AF25" i="30"/>
  <c r="AF48" i="30" s="1"/>
  <c r="AR25" i="30"/>
  <c r="AR48" i="30" s="1"/>
  <c r="AT25" i="30"/>
  <c r="AT48" i="30" s="1"/>
  <c r="AV25" i="30"/>
  <c r="AV48" i="30" s="1"/>
  <c r="AZ25" i="30"/>
  <c r="AZ48" i="30" s="1"/>
  <c r="BL48" i="26"/>
  <c r="BL25" i="26" s="1"/>
  <c r="BN48" i="26"/>
  <c r="BN25" i="26" s="1"/>
  <c r="BS48" i="26"/>
  <c r="BS25" i="26" s="1"/>
  <c r="BU48" i="26"/>
  <c r="BU25" i="26" s="1"/>
  <c r="AG48" i="26"/>
  <c r="AH48" i="26" s="1"/>
  <c r="AI48" i="26" s="1"/>
  <c r="BA48" i="26"/>
  <c r="BB48" i="26" s="1"/>
  <c r="BC48" i="26" s="1"/>
  <c r="BK48" i="26"/>
  <c r="BK25" i="26" s="1"/>
  <c r="BM48" i="26"/>
  <c r="BM25" i="26" s="1"/>
  <c r="BO48" i="26"/>
  <c r="BO25" i="26" s="1"/>
  <c r="BR48" i="26"/>
  <c r="BR25" i="26" s="1"/>
  <c r="BT48" i="26"/>
  <c r="BT25" i="26" s="1"/>
  <c r="BV48" i="26"/>
  <c r="BV25" i="26" s="1"/>
  <c r="W25" i="26"/>
  <c r="W48" i="26" s="1"/>
  <c r="Y25" i="26"/>
  <c r="Y48" i="26" s="1"/>
  <c r="AA25" i="26"/>
  <c r="AA48" i="26" s="1"/>
  <c r="AE25" i="26"/>
  <c r="AE48" i="26" s="1"/>
  <c r="AQ25" i="26"/>
  <c r="AQ48" i="26" s="1"/>
  <c r="AS25" i="26"/>
  <c r="AS48" i="26" s="1"/>
  <c r="AU25" i="26"/>
  <c r="AU48" i="26" s="1"/>
  <c r="AY25" i="26"/>
  <c r="AY48" i="26" s="1"/>
  <c r="X25" i="26"/>
  <c r="X48" i="26" s="1"/>
  <c r="Z25" i="26"/>
  <c r="Z48" i="26" s="1"/>
  <c r="AB25" i="26"/>
  <c r="AB48" i="26" s="1"/>
  <c r="AF25" i="26"/>
  <c r="AF48" i="26" s="1"/>
  <c r="AR25" i="26"/>
  <c r="AR48" i="26" s="1"/>
  <c r="AT25" i="26"/>
  <c r="AT48" i="26" s="1"/>
  <c r="AV25" i="26"/>
  <c r="AV48" i="26" s="1"/>
  <c r="AZ25" i="26"/>
  <c r="AZ48" i="26" s="1"/>
  <c r="C48" i="25"/>
  <c r="X25" i="25"/>
  <c r="X48" i="25" s="1"/>
  <c r="Z25" i="25"/>
  <c r="Z48" i="25" s="1"/>
  <c r="AB25" i="25"/>
  <c r="AB48" i="25" s="1"/>
  <c r="AF25" i="25"/>
  <c r="AF48" i="25" s="1"/>
  <c r="AQ25" i="25"/>
  <c r="AQ48" i="25" s="1"/>
  <c r="AS25" i="25"/>
  <c r="AS48" i="25" s="1"/>
  <c r="AU25" i="25"/>
  <c r="AU48" i="25" s="1"/>
  <c r="AY25" i="25"/>
  <c r="AY48" i="25" s="1"/>
  <c r="W25" i="25"/>
  <c r="W48" i="25" s="1"/>
  <c r="Y25" i="25"/>
  <c r="Y48" i="25" s="1"/>
  <c r="AA25" i="25"/>
  <c r="AA48" i="25" s="1"/>
  <c r="AE25" i="25"/>
  <c r="AE48" i="25" s="1"/>
  <c r="AR25" i="25"/>
  <c r="AR48" i="25" s="1"/>
  <c r="AT25" i="25"/>
  <c r="AT48" i="25" s="1"/>
  <c r="AV25" i="25"/>
  <c r="AV48" i="25" s="1"/>
  <c r="AZ25" i="25"/>
  <c r="AZ48" i="25" s="1"/>
  <c r="S25" i="23"/>
  <c r="S48" i="23" s="1"/>
  <c r="BX25" i="32" l="1"/>
  <c r="BQ25" i="32"/>
  <c r="BJ48" i="32"/>
  <c r="BJ25" i="32" s="1"/>
  <c r="AP48" i="32"/>
  <c r="AP25" i="32" s="1"/>
  <c r="BX25" i="30"/>
  <c r="BQ25" i="30"/>
  <c r="BJ48" i="30"/>
  <c r="BJ25" i="30" s="1"/>
  <c r="AP48" i="30"/>
  <c r="AP25" i="30" s="1"/>
  <c r="BX25" i="26"/>
  <c r="BQ25" i="26"/>
  <c r="BJ48" i="26"/>
  <c r="BJ25" i="26" s="1"/>
  <c r="AP48" i="26"/>
  <c r="AP25" i="26" s="1"/>
  <c r="BL48" i="25"/>
  <c r="BL25" i="25" s="1"/>
  <c r="BN48" i="25"/>
  <c r="BN25" i="25" s="1"/>
  <c r="BS48" i="25"/>
  <c r="BS25" i="25" s="1"/>
  <c r="BU48" i="25"/>
  <c r="BU25" i="25" s="1"/>
  <c r="AG48" i="25"/>
  <c r="AH48" i="25" s="1"/>
  <c r="AI48" i="25" s="1"/>
  <c r="AP48" i="25" s="1"/>
  <c r="AP25" i="25" s="1"/>
  <c r="BA48" i="25"/>
  <c r="BB48" i="25" s="1"/>
  <c r="BC48" i="25" s="1"/>
  <c r="BJ48" i="25" s="1"/>
  <c r="BJ25" i="25" s="1"/>
  <c r="BK48" i="25"/>
  <c r="BK25" i="25" s="1"/>
  <c r="BM48" i="25"/>
  <c r="BM25" i="25" s="1"/>
  <c r="BO48" i="25"/>
  <c r="BO25" i="25" s="1"/>
  <c r="BR48" i="25"/>
  <c r="BR25" i="25" s="1"/>
  <c r="BT48" i="25"/>
  <c r="BT25" i="25" s="1"/>
  <c r="BV48" i="25"/>
  <c r="BV25" i="25" s="1"/>
  <c r="BX25" i="25" l="1"/>
  <c r="BQ25" i="25"/>
  <c r="AN48" i="23" l="1"/>
  <c r="BH48" i="23"/>
  <c r="AO48" i="23"/>
  <c r="BI48" i="23"/>
  <c r="AK48" i="23"/>
  <c r="BE48" i="23"/>
  <c r="AM48" i="23"/>
  <c r="BG48" i="23"/>
  <c r="L12" i="23" l="1"/>
  <c r="K12" i="23"/>
  <c r="J12" i="23"/>
  <c r="I12" i="23"/>
  <c r="M12" i="23" s="1"/>
  <c r="C12" i="23" s="1"/>
  <c r="L11" i="23"/>
  <c r="K11" i="23"/>
  <c r="J11" i="23"/>
  <c r="I11" i="23"/>
  <c r="M11" i="23" s="1"/>
  <c r="C11" i="23" s="1"/>
  <c r="L10" i="23"/>
  <c r="K10" i="23"/>
  <c r="J10" i="23"/>
  <c r="I10" i="23"/>
  <c r="M10" i="23" s="1"/>
  <c r="C10" i="23" s="1"/>
  <c r="L9" i="23"/>
  <c r="K9" i="23"/>
  <c r="J9" i="23"/>
  <c r="I9" i="23"/>
  <c r="M9" i="23" s="1"/>
  <c r="C9" i="23" s="1"/>
  <c r="L8" i="23"/>
  <c r="K8" i="23"/>
  <c r="J8" i="23"/>
  <c r="I8" i="23"/>
  <c r="M8" i="23" s="1"/>
  <c r="C8" i="23" s="1"/>
  <c r="L7" i="23"/>
  <c r="K7" i="23"/>
  <c r="J7" i="23"/>
  <c r="I7" i="23"/>
  <c r="M7" i="23" s="1"/>
  <c r="C7" i="23" s="1"/>
  <c r="L6" i="23"/>
  <c r="K6" i="23"/>
  <c r="J6" i="23"/>
  <c r="I6" i="23"/>
  <c r="M6" i="23" s="1"/>
  <c r="C6" i="23" s="1"/>
  <c r="O30" i="23" l="1"/>
  <c r="O31" i="23"/>
  <c r="BD37" i="32" l="1"/>
  <c r="BD38" i="32"/>
  <c r="BD39" i="32"/>
  <c r="BD40" i="32"/>
  <c r="BD41" i="32"/>
  <c r="BD42" i="32"/>
  <c r="BD43" i="32"/>
  <c r="BD44" i="32"/>
  <c r="BD45" i="32"/>
  <c r="BD46" i="32"/>
  <c r="BD47" i="32"/>
  <c r="AJ37" i="32"/>
  <c r="AJ38" i="32"/>
  <c r="AJ39" i="32"/>
  <c r="AJ40" i="32"/>
  <c r="AJ41" i="32"/>
  <c r="AJ42" i="32"/>
  <c r="AJ43" i="32"/>
  <c r="AJ44" i="32"/>
  <c r="AJ45" i="32"/>
  <c r="AJ46" i="32"/>
  <c r="AJ47" i="32"/>
  <c r="V47" i="32"/>
  <c r="U47" i="32"/>
  <c r="BP47" i="32" s="1"/>
  <c r="BP24" i="32" s="1"/>
  <c r="T47" i="32"/>
  <c r="R47" i="32"/>
  <c r="Q47" i="32"/>
  <c r="P47" i="32"/>
  <c r="O47" i="32"/>
  <c r="N47" i="32"/>
  <c r="H47" i="32"/>
  <c r="G47" i="32"/>
  <c r="F47" i="32"/>
  <c r="E47" i="32"/>
  <c r="D47" i="32"/>
  <c r="V46" i="32"/>
  <c r="U46" i="32"/>
  <c r="BP46" i="32" s="1"/>
  <c r="BP23" i="32" s="1"/>
  <c r="T46" i="32"/>
  <c r="R46" i="32"/>
  <c r="Q46" i="32"/>
  <c r="P46" i="32"/>
  <c r="O46" i="32"/>
  <c r="N46" i="32"/>
  <c r="H46" i="32"/>
  <c r="G46" i="32"/>
  <c r="F46" i="32"/>
  <c r="E46" i="32"/>
  <c r="D46" i="32"/>
  <c r="V45" i="32"/>
  <c r="U45" i="32"/>
  <c r="BP45" i="32" s="1"/>
  <c r="BP22" i="32" s="1"/>
  <c r="T45" i="32"/>
  <c r="R45" i="32"/>
  <c r="Q45" i="32"/>
  <c r="P45" i="32"/>
  <c r="O45" i="32"/>
  <c r="N45" i="32"/>
  <c r="H45" i="32"/>
  <c r="G45" i="32"/>
  <c r="F45" i="32"/>
  <c r="E45" i="32"/>
  <c r="D45" i="32"/>
  <c r="V44" i="32"/>
  <c r="U44" i="32"/>
  <c r="BP44" i="32" s="1"/>
  <c r="BP21" i="32" s="1"/>
  <c r="T44" i="32"/>
  <c r="R44" i="32"/>
  <c r="Q44" i="32"/>
  <c r="P44" i="32"/>
  <c r="O44" i="32"/>
  <c r="N44" i="32"/>
  <c r="H44" i="32"/>
  <c r="G44" i="32"/>
  <c r="F44" i="32"/>
  <c r="E44" i="32"/>
  <c r="D44" i="32"/>
  <c r="V43" i="32"/>
  <c r="U43" i="32"/>
  <c r="BP43" i="32" s="1"/>
  <c r="BP20" i="32" s="1"/>
  <c r="T43" i="32"/>
  <c r="R43" i="32"/>
  <c r="Q43" i="32"/>
  <c r="P43" i="32"/>
  <c r="O43" i="32"/>
  <c r="N43" i="32"/>
  <c r="H43" i="32"/>
  <c r="G43" i="32"/>
  <c r="F43" i="32"/>
  <c r="E43" i="32"/>
  <c r="D43" i="32"/>
  <c r="V42" i="32"/>
  <c r="U42" i="32"/>
  <c r="BP42" i="32" s="1"/>
  <c r="BP19" i="32" s="1"/>
  <c r="T42" i="32"/>
  <c r="R42" i="32"/>
  <c r="Q42" i="32"/>
  <c r="P42" i="32"/>
  <c r="O42" i="32"/>
  <c r="N42" i="32"/>
  <c r="H42" i="32"/>
  <c r="G42" i="32"/>
  <c r="F42" i="32"/>
  <c r="E42" i="32"/>
  <c r="D42" i="32"/>
  <c r="V41" i="32"/>
  <c r="U41" i="32"/>
  <c r="BP41" i="32" s="1"/>
  <c r="BP18" i="32" s="1"/>
  <c r="T41" i="32"/>
  <c r="R41" i="32"/>
  <c r="Q41" i="32"/>
  <c r="P41" i="32"/>
  <c r="O41" i="32"/>
  <c r="N41" i="32"/>
  <c r="H41" i="32"/>
  <c r="G41" i="32"/>
  <c r="F41" i="32"/>
  <c r="E41" i="32"/>
  <c r="D41" i="32"/>
  <c r="V40" i="32"/>
  <c r="U40" i="32"/>
  <c r="T40" i="32"/>
  <c r="R40" i="32"/>
  <c r="Q40" i="32"/>
  <c r="P40" i="32"/>
  <c r="O40" i="32"/>
  <c r="N40" i="32"/>
  <c r="H40" i="32"/>
  <c r="G40" i="32"/>
  <c r="F40" i="32"/>
  <c r="E40" i="32"/>
  <c r="D40" i="32"/>
  <c r="V39" i="32"/>
  <c r="U39" i="32"/>
  <c r="T39" i="32"/>
  <c r="R39" i="32"/>
  <c r="Q39" i="32"/>
  <c r="P39" i="32"/>
  <c r="O39" i="32"/>
  <c r="N39" i="32"/>
  <c r="H39" i="32"/>
  <c r="G39" i="32"/>
  <c r="F39" i="32"/>
  <c r="E39" i="32"/>
  <c r="D39" i="32"/>
  <c r="V38" i="32"/>
  <c r="U38" i="32"/>
  <c r="T38" i="32"/>
  <c r="R38" i="32"/>
  <c r="Q38" i="32"/>
  <c r="P38" i="32"/>
  <c r="O38" i="32"/>
  <c r="N38" i="32"/>
  <c r="H38" i="32"/>
  <c r="G38" i="32"/>
  <c r="F38" i="32"/>
  <c r="E38" i="32"/>
  <c r="D38" i="32"/>
  <c r="V37" i="32"/>
  <c r="U37" i="32"/>
  <c r="T37" i="32"/>
  <c r="R37" i="32"/>
  <c r="Q37" i="32"/>
  <c r="P37" i="32"/>
  <c r="O37" i="32"/>
  <c r="N37" i="32"/>
  <c r="H37" i="32"/>
  <c r="G37" i="32"/>
  <c r="F37" i="32"/>
  <c r="E37" i="32"/>
  <c r="D37" i="32"/>
  <c r="V36" i="32"/>
  <c r="U36" i="32"/>
  <c r="T36" i="32"/>
  <c r="R36" i="32"/>
  <c r="Q36" i="32"/>
  <c r="P36" i="32"/>
  <c r="O36" i="32"/>
  <c r="N36" i="32"/>
  <c r="H36" i="32"/>
  <c r="G36" i="32"/>
  <c r="F36" i="32"/>
  <c r="E36" i="32"/>
  <c r="D36" i="32"/>
  <c r="V35" i="32"/>
  <c r="U35" i="32"/>
  <c r="T35" i="32"/>
  <c r="R35" i="32"/>
  <c r="Q35" i="32"/>
  <c r="P35" i="32"/>
  <c r="O35" i="32"/>
  <c r="N35" i="32"/>
  <c r="H35" i="32"/>
  <c r="G35" i="32"/>
  <c r="F35" i="32"/>
  <c r="E35" i="32"/>
  <c r="D35" i="32"/>
  <c r="V34" i="32"/>
  <c r="U34" i="32"/>
  <c r="T34" i="32"/>
  <c r="R34" i="32"/>
  <c r="Q34" i="32"/>
  <c r="P34" i="32"/>
  <c r="O34" i="32"/>
  <c r="N34" i="32"/>
  <c r="H34" i="32"/>
  <c r="G34" i="32"/>
  <c r="F34" i="32"/>
  <c r="E34" i="32"/>
  <c r="D34" i="32"/>
  <c r="V33" i="32"/>
  <c r="U33" i="32"/>
  <c r="T33" i="32"/>
  <c r="R33" i="32"/>
  <c r="Q33" i="32"/>
  <c r="P33" i="32"/>
  <c r="O33" i="32"/>
  <c r="N33" i="32"/>
  <c r="H33" i="32"/>
  <c r="G33" i="32"/>
  <c r="F33" i="32"/>
  <c r="E33" i="32"/>
  <c r="D33" i="32"/>
  <c r="V32" i="32"/>
  <c r="U32" i="32"/>
  <c r="T32" i="32"/>
  <c r="R32" i="32"/>
  <c r="Q32" i="32"/>
  <c r="P32" i="32"/>
  <c r="O32" i="32"/>
  <c r="N32" i="32"/>
  <c r="H32" i="32"/>
  <c r="G32" i="32"/>
  <c r="F32" i="32"/>
  <c r="E32" i="32"/>
  <c r="D32" i="32"/>
  <c r="V31" i="32"/>
  <c r="U31" i="32"/>
  <c r="T31" i="32"/>
  <c r="R31" i="32"/>
  <c r="Q31" i="32"/>
  <c r="P31" i="32"/>
  <c r="O31" i="32"/>
  <c r="N31" i="32"/>
  <c r="H31" i="32"/>
  <c r="G31" i="32"/>
  <c r="F31" i="32"/>
  <c r="E31" i="32"/>
  <c r="D31" i="32"/>
  <c r="V30" i="32"/>
  <c r="U30" i="32"/>
  <c r="T30" i="32"/>
  <c r="R30" i="32"/>
  <c r="Q30" i="32"/>
  <c r="O30" i="32"/>
  <c r="N30" i="32"/>
  <c r="H30" i="32"/>
  <c r="G30" i="32"/>
  <c r="F30" i="32"/>
  <c r="E30" i="32"/>
  <c r="D30" i="32"/>
  <c r="V29" i="32"/>
  <c r="U29" i="32"/>
  <c r="T29" i="32"/>
  <c r="R29" i="32"/>
  <c r="Q29" i="32"/>
  <c r="P29" i="32"/>
  <c r="O29" i="32"/>
  <c r="N29" i="32"/>
  <c r="H29" i="32"/>
  <c r="G29" i="32"/>
  <c r="F29" i="32"/>
  <c r="E29" i="32"/>
  <c r="D29" i="32"/>
  <c r="BI24" i="32"/>
  <c r="BI47" i="32" s="1"/>
  <c r="BH24" i="32"/>
  <c r="BH47" i="32" s="1"/>
  <c r="BG24" i="32"/>
  <c r="BG47" i="32" s="1"/>
  <c r="BF24" i="32"/>
  <c r="BF47" i="32" s="1"/>
  <c r="BE24" i="32"/>
  <c r="BE47" i="32" s="1"/>
  <c r="BC24" i="32"/>
  <c r="AX24" i="32"/>
  <c r="AX47" i="32" s="1"/>
  <c r="AW24" i="32"/>
  <c r="AW47" i="32" s="1"/>
  <c r="AO24" i="32"/>
  <c r="AO47" i="32" s="1"/>
  <c r="AN24" i="32"/>
  <c r="AN47" i="32" s="1"/>
  <c r="AM24" i="32"/>
  <c r="AM47" i="32" s="1"/>
  <c r="AL24" i="32"/>
  <c r="AL47" i="32" s="1"/>
  <c r="AK24" i="32"/>
  <c r="AK47" i="32" s="1"/>
  <c r="AI24" i="32"/>
  <c r="AD24" i="32"/>
  <c r="AD47" i="32" s="1"/>
  <c r="AC24" i="32"/>
  <c r="AC47" i="32" s="1"/>
  <c r="S24" i="32"/>
  <c r="S47" i="32" s="1"/>
  <c r="L47" i="32"/>
  <c r="K47" i="32"/>
  <c r="J47" i="32"/>
  <c r="I47" i="32"/>
  <c r="BI23" i="32"/>
  <c r="BI46" i="32" s="1"/>
  <c r="BH23" i="32"/>
  <c r="BH46" i="32" s="1"/>
  <c r="BG23" i="32"/>
  <c r="BG46" i="32" s="1"/>
  <c r="BF23" i="32"/>
  <c r="BF46" i="32" s="1"/>
  <c r="BE23" i="32"/>
  <c r="BE46" i="32" s="1"/>
  <c r="BC23" i="32"/>
  <c r="AX23" i="32"/>
  <c r="AX46" i="32" s="1"/>
  <c r="AW23" i="32"/>
  <c r="AW46" i="32" s="1"/>
  <c r="AO23" i="32"/>
  <c r="AO46" i="32" s="1"/>
  <c r="AN23" i="32"/>
  <c r="AN46" i="32" s="1"/>
  <c r="AM23" i="32"/>
  <c r="AM46" i="32" s="1"/>
  <c r="AL23" i="32"/>
  <c r="AL46" i="32" s="1"/>
  <c r="AK23" i="32"/>
  <c r="AK46" i="32" s="1"/>
  <c r="AI23" i="32"/>
  <c r="AD23" i="32"/>
  <c r="AD46" i="32" s="1"/>
  <c r="AC23" i="32"/>
  <c r="AC46" i="32" s="1"/>
  <c r="S23" i="32"/>
  <c r="S46" i="32" s="1"/>
  <c r="L46" i="32"/>
  <c r="K46" i="32"/>
  <c r="J46" i="32"/>
  <c r="I46" i="32"/>
  <c r="BI22" i="32"/>
  <c r="BI45" i="32" s="1"/>
  <c r="BH22" i="32"/>
  <c r="BH45" i="32" s="1"/>
  <c r="BG22" i="32"/>
  <c r="BG45" i="32" s="1"/>
  <c r="BF22" i="32"/>
  <c r="BF45" i="32" s="1"/>
  <c r="BE22" i="32"/>
  <c r="BE45" i="32" s="1"/>
  <c r="BC22" i="32"/>
  <c r="AX22" i="32"/>
  <c r="AX45" i="32" s="1"/>
  <c r="AW22" i="32"/>
  <c r="AW45" i="32" s="1"/>
  <c r="AO22" i="32"/>
  <c r="AO45" i="32" s="1"/>
  <c r="AN22" i="32"/>
  <c r="AN45" i="32" s="1"/>
  <c r="AM22" i="32"/>
  <c r="AM45" i="32" s="1"/>
  <c r="AL22" i="32"/>
  <c r="AL45" i="32" s="1"/>
  <c r="AK22" i="32"/>
  <c r="AK45" i="32" s="1"/>
  <c r="AI22" i="32"/>
  <c r="AD22" i="32"/>
  <c r="AD45" i="32" s="1"/>
  <c r="AC22" i="32"/>
  <c r="AC45" i="32" s="1"/>
  <c r="S22" i="32"/>
  <c r="S45" i="32" s="1"/>
  <c r="L45" i="32"/>
  <c r="K45" i="32"/>
  <c r="J45" i="32"/>
  <c r="I45" i="32"/>
  <c r="BI21" i="32"/>
  <c r="BI44" i="32" s="1"/>
  <c r="BH21" i="32"/>
  <c r="BH44" i="32" s="1"/>
  <c r="BG21" i="32"/>
  <c r="BG44" i="32" s="1"/>
  <c r="BF21" i="32"/>
  <c r="BF44" i="32" s="1"/>
  <c r="BE21" i="32"/>
  <c r="BE44" i="32" s="1"/>
  <c r="BC21" i="32"/>
  <c r="AX21" i="32"/>
  <c r="AX44" i="32" s="1"/>
  <c r="AW21" i="32"/>
  <c r="AW44" i="32" s="1"/>
  <c r="AO21" i="32"/>
  <c r="AO44" i="32" s="1"/>
  <c r="AN21" i="32"/>
  <c r="AN44" i="32" s="1"/>
  <c r="AM21" i="32"/>
  <c r="AM44" i="32" s="1"/>
  <c r="AL21" i="32"/>
  <c r="AL44" i="32" s="1"/>
  <c r="AK21" i="32"/>
  <c r="AK44" i="32" s="1"/>
  <c r="AI21" i="32"/>
  <c r="AD21" i="32"/>
  <c r="AD44" i="32" s="1"/>
  <c r="AC21" i="32"/>
  <c r="AC44" i="32" s="1"/>
  <c r="S21" i="32"/>
  <c r="S44" i="32" s="1"/>
  <c r="L44" i="32"/>
  <c r="K44" i="32"/>
  <c r="J44" i="32"/>
  <c r="I44" i="32"/>
  <c r="BI20" i="32"/>
  <c r="BI43" i="32" s="1"/>
  <c r="BH20" i="32"/>
  <c r="BH43" i="32" s="1"/>
  <c r="BG20" i="32"/>
  <c r="BG43" i="32" s="1"/>
  <c r="BF20" i="32"/>
  <c r="BF43" i="32" s="1"/>
  <c r="BE20" i="32"/>
  <c r="BE43" i="32" s="1"/>
  <c r="BC20" i="32"/>
  <c r="AX20" i="32"/>
  <c r="AX43" i="32" s="1"/>
  <c r="AW20" i="32"/>
  <c r="AW43" i="32" s="1"/>
  <c r="AO20" i="32"/>
  <c r="AO43" i="32" s="1"/>
  <c r="AN20" i="32"/>
  <c r="AN43" i="32" s="1"/>
  <c r="AM20" i="32"/>
  <c r="AM43" i="32" s="1"/>
  <c r="AL20" i="32"/>
  <c r="AL43" i="32" s="1"/>
  <c r="AK20" i="32"/>
  <c r="AK43" i="32" s="1"/>
  <c r="AI20" i="32"/>
  <c r="AD20" i="32"/>
  <c r="AD43" i="32" s="1"/>
  <c r="AC20" i="32"/>
  <c r="AC43" i="32" s="1"/>
  <c r="S20" i="32"/>
  <c r="S43" i="32" s="1"/>
  <c r="L43" i="32"/>
  <c r="K43" i="32"/>
  <c r="J43" i="32"/>
  <c r="I43" i="32"/>
  <c r="BI19" i="32"/>
  <c r="BI42" i="32" s="1"/>
  <c r="BH19" i="32"/>
  <c r="BH42" i="32" s="1"/>
  <c r="BG19" i="32"/>
  <c r="BG42" i="32" s="1"/>
  <c r="BF19" i="32"/>
  <c r="BF42" i="32" s="1"/>
  <c r="BE19" i="32"/>
  <c r="BE42" i="32" s="1"/>
  <c r="BC19" i="32"/>
  <c r="AX19" i="32"/>
  <c r="AX42" i="32" s="1"/>
  <c r="AW19" i="32"/>
  <c r="AW42" i="32" s="1"/>
  <c r="AO19" i="32"/>
  <c r="AO42" i="32" s="1"/>
  <c r="AN19" i="32"/>
  <c r="AN42" i="32" s="1"/>
  <c r="AM19" i="32"/>
  <c r="AM42" i="32" s="1"/>
  <c r="AL19" i="32"/>
  <c r="AL42" i="32" s="1"/>
  <c r="AK19" i="32"/>
  <c r="AK42" i="32" s="1"/>
  <c r="AI19" i="32"/>
  <c r="AD19" i="32"/>
  <c r="AD42" i="32" s="1"/>
  <c r="AC19" i="32"/>
  <c r="AC42" i="32" s="1"/>
  <c r="S19" i="32"/>
  <c r="S42" i="32" s="1"/>
  <c r="L42" i="32"/>
  <c r="K42" i="32"/>
  <c r="J42" i="32"/>
  <c r="I42" i="32"/>
  <c r="BI18" i="32"/>
  <c r="BI41" i="32" s="1"/>
  <c r="BH18" i="32"/>
  <c r="BH41" i="32" s="1"/>
  <c r="BG18" i="32"/>
  <c r="BG41" i="32" s="1"/>
  <c r="BF18" i="32"/>
  <c r="BF41" i="32" s="1"/>
  <c r="BE18" i="32"/>
  <c r="BE41" i="32" s="1"/>
  <c r="BC18" i="32"/>
  <c r="AX18" i="32"/>
  <c r="AX41" i="32" s="1"/>
  <c r="AW18" i="32"/>
  <c r="AW41" i="32" s="1"/>
  <c r="AO18" i="32"/>
  <c r="AO41" i="32" s="1"/>
  <c r="AN18" i="32"/>
  <c r="AN41" i="32" s="1"/>
  <c r="AM18" i="32"/>
  <c r="AM41" i="32" s="1"/>
  <c r="AL18" i="32"/>
  <c r="AL41" i="32" s="1"/>
  <c r="AK18" i="32"/>
  <c r="AK41" i="32" s="1"/>
  <c r="AI18" i="32"/>
  <c r="AD18" i="32"/>
  <c r="AD41" i="32" s="1"/>
  <c r="AC18" i="32"/>
  <c r="AC41" i="32" s="1"/>
  <c r="S18" i="32"/>
  <c r="S41" i="32" s="1"/>
  <c r="L41" i="32"/>
  <c r="K41" i="32"/>
  <c r="J41" i="32"/>
  <c r="I41" i="32"/>
  <c r="BI17" i="32"/>
  <c r="BI40" i="32" s="1"/>
  <c r="BH17" i="32"/>
  <c r="BH40" i="32" s="1"/>
  <c r="BG17" i="32"/>
  <c r="BG40" i="32" s="1"/>
  <c r="BF17" i="32"/>
  <c r="BF40" i="32" s="1"/>
  <c r="BE17" i="32"/>
  <c r="BE40" i="32" s="1"/>
  <c r="BC17" i="32"/>
  <c r="AX17" i="32"/>
  <c r="AX40" i="32" s="1"/>
  <c r="AW17" i="32"/>
  <c r="AW40" i="32" s="1"/>
  <c r="AO17" i="32"/>
  <c r="AO40" i="32" s="1"/>
  <c r="AN17" i="32"/>
  <c r="AN40" i="32" s="1"/>
  <c r="AM17" i="32"/>
  <c r="AM40" i="32" s="1"/>
  <c r="AL17" i="32"/>
  <c r="AL40" i="32" s="1"/>
  <c r="AK17" i="32"/>
  <c r="AK40" i="32" s="1"/>
  <c r="AI17" i="32"/>
  <c r="AD17" i="32"/>
  <c r="AD40" i="32" s="1"/>
  <c r="AC17" i="32"/>
  <c r="AC40" i="32" s="1"/>
  <c r="S17" i="32"/>
  <c r="S40" i="32" s="1"/>
  <c r="L17" i="32"/>
  <c r="L40" i="32" s="1"/>
  <c r="K17" i="32"/>
  <c r="K40" i="32" s="1"/>
  <c r="J40" i="32"/>
  <c r="I40" i="32"/>
  <c r="BI16" i="32"/>
  <c r="BI39" i="32" s="1"/>
  <c r="BH16" i="32"/>
  <c r="BH39" i="32" s="1"/>
  <c r="BG16" i="32"/>
  <c r="BG39" i="32" s="1"/>
  <c r="BF16" i="32"/>
  <c r="BF39" i="32" s="1"/>
  <c r="BE16" i="32"/>
  <c r="BE39" i="32" s="1"/>
  <c r="BC16" i="32"/>
  <c r="AX16" i="32"/>
  <c r="AX39" i="32" s="1"/>
  <c r="AW16" i="32"/>
  <c r="AW39" i="32" s="1"/>
  <c r="AO16" i="32"/>
  <c r="AO39" i="32" s="1"/>
  <c r="AN16" i="32"/>
  <c r="AN39" i="32" s="1"/>
  <c r="AM16" i="32"/>
  <c r="AM39" i="32" s="1"/>
  <c r="AL16" i="32"/>
  <c r="AL39" i="32" s="1"/>
  <c r="AK16" i="32"/>
  <c r="AK39" i="32" s="1"/>
  <c r="AI16" i="32"/>
  <c r="AD16" i="32"/>
  <c r="AD39" i="32" s="1"/>
  <c r="AC16" i="32"/>
  <c r="AC39" i="32" s="1"/>
  <c r="S16" i="32"/>
  <c r="S39" i="32" s="1"/>
  <c r="L16" i="32"/>
  <c r="L39" i="32" s="1"/>
  <c r="K16" i="32"/>
  <c r="K39" i="32" s="1"/>
  <c r="J39" i="32"/>
  <c r="I39" i="32"/>
  <c r="BI15" i="32"/>
  <c r="BI38" i="32" s="1"/>
  <c r="BH15" i="32"/>
  <c r="BH38" i="32" s="1"/>
  <c r="BG15" i="32"/>
  <c r="BG38" i="32" s="1"/>
  <c r="BF15" i="32"/>
  <c r="BF38" i="32" s="1"/>
  <c r="BE15" i="32"/>
  <c r="BE38" i="32" s="1"/>
  <c r="BC15" i="32"/>
  <c r="AX15" i="32"/>
  <c r="AX38" i="32" s="1"/>
  <c r="AW15" i="32"/>
  <c r="AW38" i="32" s="1"/>
  <c r="AO15" i="32"/>
  <c r="AO38" i="32" s="1"/>
  <c r="AN15" i="32"/>
  <c r="AN38" i="32" s="1"/>
  <c r="AM15" i="32"/>
  <c r="AM38" i="32" s="1"/>
  <c r="AL15" i="32"/>
  <c r="AL38" i="32" s="1"/>
  <c r="AK15" i="32"/>
  <c r="AK38" i="32" s="1"/>
  <c r="AI15" i="32"/>
  <c r="AD15" i="32"/>
  <c r="AD38" i="32" s="1"/>
  <c r="AC15" i="32"/>
  <c r="AC38" i="32" s="1"/>
  <c r="S15" i="32"/>
  <c r="S38" i="32" s="1"/>
  <c r="L15" i="32"/>
  <c r="L38" i="32" s="1"/>
  <c r="K15" i="32"/>
  <c r="K38" i="32" s="1"/>
  <c r="J38" i="32"/>
  <c r="I38" i="32"/>
  <c r="BI14" i="32"/>
  <c r="BI37" i="32" s="1"/>
  <c r="BH14" i="32"/>
  <c r="BH37" i="32" s="1"/>
  <c r="BG14" i="32"/>
  <c r="BG37" i="32" s="1"/>
  <c r="BF14" i="32"/>
  <c r="BF37" i="32" s="1"/>
  <c r="BE14" i="32"/>
  <c r="BE37" i="32" s="1"/>
  <c r="BC14" i="32"/>
  <c r="AX14" i="32"/>
  <c r="AX37" i="32" s="1"/>
  <c r="AW14" i="32"/>
  <c r="AW37" i="32" s="1"/>
  <c r="AO14" i="32"/>
  <c r="AO37" i="32" s="1"/>
  <c r="AN14" i="32"/>
  <c r="AN37" i="32" s="1"/>
  <c r="AM14" i="32"/>
  <c r="AM37" i="32" s="1"/>
  <c r="AL14" i="32"/>
  <c r="AL37" i="32" s="1"/>
  <c r="AK14" i="32"/>
  <c r="AK37" i="32" s="1"/>
  <c r="AI14" i="32"/>
  <c r="AD14" i="32"/>
  <c r="AD37" i="32" s="1"/>
  <c r="AC14" i="32"/>
  <c r="AC37" i="32" s="1"/>
  <c r="S14" i="32"/>
  <c r="S37" i="32" s="1"/>
  <c r="L14" i="32"/>
  <c r="L37" i="32" s="1"/>
  <c r="K14" i="32"/>
  <c r="K37" i="32" s="1"/>
  <c r="J37" i="32"/>
  <c r="I37" i="32"/>
  <c r="BI13" i="32"/>
  <c r="BI36" i="32" s="1"/>
  <c r="BH13" i="32"/>
  <c r="BH36" i="32" s="1"/>
  <c r="BG13" i="32"/>
  <c r="BG36" i="32" s="1"/>
  <c r="BF13" i="32"/>
  <c r="BF36" i="32" s="1"/>
  <c r="BE13" i="32"/>
  <c r="BE36" i="32" s="1"/>
  <c r="BC13" i="32"/>
  <c r="AX13" i="32"/>
  <c r="AX36" i="32" s="1"/>
  <c r="AW13" i="32"/>
  <c r="AW36" i="32" s="1"/>
  <c r="AO13" i="32"/>
  <c r="AO36" i="32" s="1"/>
  <c r="AN13" i="32"/>
  <c r="AN36" i="32" s="1"/>
  <c r="AM13" i="32"/>
  <c r="AM36" i="32" s="1"/>
  <c r="AL13" i="32"/>
  <c r="AL36" i="32" s="1"/>
  <c r="AK13" i="32"/>
  <c r="AK36" i="32" s="1"/>
  <c r="AI13" i="32"/>
  <c r="AD13" i="32"/>
  <c r="AD36" i="32" s="1"/>
  <c r="AC13" i="32"/>
  <c r="AC36" i="32" s="1"/>
  <c r="S13" i="32"/>
  <c r="S36" i="32" s="1"/>
  <c r="L13" i="32"/>
  <c r="L36" i="32" s="1"/>
  <c r="K13" i="32"/>
  <c r="K36" i="32" s="1"/>
  <c r="J36" i="32"/>
  <c r="I36" i="32"/>
  <c r="BI12" i="32"/>
  <c r="BI35" i="32" s="1"/>
  <c r="BH12" i="32"/>
  <c r="BH35" i="32" s="1"/>
  <c r="BG12" i="32"/>
  <c r="BG35" i="32" s="1"/>
  <c r="BF12" i="32"/>
  <c r="BF35" i="32" s="1"/>
  <c r="BE12" i="32"/>
  <c r="BE35" i="32" s="1"/>
  <c r="BC12" i="32"/>
  <c r="AX12" i="32"/>
  <c r="AX35" i="32" s="1"/>
  <c r="AW12" i="32"/>
  <c r="AW35" i="32" s="1"/>
  <c r="AO12" i="32"/>
  <c r="AO35" i="32" s="1"/>
  <c r="AN12" i="32"/>
  <c r="AN35" i="32" s="1"/>
  <c r="AM12" i="32"/>
  <c r="AM35" i="32" s="1"/>
  <c r="AL12" i="32"/>
  <c r="AL35" i="32" s="1"/>
  <c r="AK12" i="32"/>
  <c r="AK35" i="32" s="1"/>
  <c r="AI12" i="32"/>
  <c r="AD12" i="32"/>
  <c r="AD35" i="32" s="1"/>
  <c r="AC12" i="32"/>
  <c r="AC35" i="32" s="1"/>
  <c r="S12" i="32"/>
  <c r="S35" i="32" s="1"/>
  <c r="L12" i="32"/>
  <c r="L35" i="32" s="1"/>
  <c r="K12" i="32"/>
  <c r="K35" i="32" s="1"/>
  <c r="J35" i="32"/>
  <c r="I35" i="32"/>
  <c r="BI11" i="32"/>
  <c r="BI34" i="32" s="1"/>
  <c r="BH11" i="32"/>
  <c r="BH34" i="32" s="1"/>
  <c r="BG11" i="32"/>
  <c r="BG34" i="32" s="1"/>
  <c r="BF11" i="32"/>
  <c r="BF34" i="32" s="1"/>
  <c r="BE11" i="32"/>
  <c r="BE34" i="32" s="1"/>
  <c r="BC11" i="32"/>
  <c r="AX11" i="32"/>
  <c r="AX34" i="32" s="1"/>
  <c r="AW11" i="32"/>
  <c r="AW34" i="32" s="1"/>
  <c r="AO11" i="32"/>
  <c r="AO34" i="32" s="1"/>
  <c r="AN11" i="32"/>
  <c r="AN34" i="32" s="1"/>
  <c r="AM11" i="32"/>
  <c r="AM34" i="32" s="1"/>
  <c r="AL11" i="32"/>
  <c r="AL34" i="32" s="1"/>
  <c r="AK11" i="32"/>
  <c r="AK34" i="32" s="1"/>
  <c r="AI11" i="32"/>
  <c r="AD11" i="32"/>
  <c r="AD34" i="32" s="1"/>
  <c r="AC11" i="32"/>
  <c r="AC34" i="32" s="1"/>
  <c r="S11" i="32"/>
  <c r="S34" i="32" s="1"/>
  <c r="L11" i="32"/>
  <c r="L34" i="32" s="1"/>
  <c r="K11" i="32"/>
  <c r="K34" i="32" s="1"/>
  <c r="J34" i="32"/>
  <c r="I34" i="32"/>
  <c r="BI10" i="32"/>
  <c r="BI33" i="32" s="1"/>
  <c r="BH10" i="32"/>
  <c r="BH33" i="32" s="1"/>
  <c r="BG10" i="32"/>
  <c r="BG33" i="32" s="1"/>
  <c r="BF10" i="32"/>
  <c r="BF33" i="32" s="1"/>
  <c r="BE10" i="32"/>
  <c r="BE33" i="32" s="1"/>
  <c r="BC10" i="32"/>
  <c r="AX10" i="32"/>
  <c r="AX33" i="32" s="1"/>
  <c r="AW10" i="32"/>
  <c r="AW33" i="32" s="1"/>
  <c r="AO10" i="32"/>
  <c r="AO33" i="32" s="1"/>
  <c r="AN10" i="32"/>
  <c r="AN33" i="32" s="1"/>
  <c r="AM10" i="32"/>
  <c r="AM33" i="32" s="1"/>
  <c r="AL10" i="32"/>
  <c r="AL33" i="32" s="1"/>
  <c r="AK10" i="32"/>
  <c r="AK33" i="32" s="1"/>
  <c r="AI10" i="32"/>
  <c r="AD10" i="32"/>
  <c r="AD33" i="32" s="1"/>
  <c r="AC10" i="32"/>
  <c r="AC33" i="32" s="1"/>
  <c r="S10" i="32"/>
  <c r="S33" i="32" s="1"/>
  <c r="L10" i="32"/>
  <c r="L33" i="32" s="1"/>
  <c r="K10" i="32"/>
  <c r="K33" i="32" s="1"/>
  <c r="J33" i="32"/>
  <c r="I33" i="32"/>
  <c r="BI9" i="32"/>
  <c r="BI32" i="32" s="1"/>
  <c r="BH9" i="32"/>
  <c r="BH32" i="32" s="1"/>
  <c r="BG9" i="32"/>
  <c r="BG32" i="32" s="1"/>
  <c r="BF9" i="32"/>
  <c r="BF32" i="32" s="1"/>
  <c r="BE9" i="32"/>
  <c r="BE32" i="32" s="1"/>
  <c r="BC9" i="32"/>
  <c r="AX9" i="32"/>
  <c r="AX32" i="32" s="1"/>
  <c r="AW9" i="32"/>
  <c r="AW32" i="32" s="1"/>
  <c r="AO9" i="32"/>
  <c r="AO32" i="32" s="1"/>
  <c r="AN9" i="32"/>
  <c r="AN32" i="32" s="1"/>
  <c r="AM9" i="32"/>
  <c r="AM32" i="32" s="1"/>
  <c r="AL9" i="32"/>
  <c r="AL32" i="32" s="1"/>
  <c r="AK9" i="32"/>
  <c r="AK32" i="32" s="1"/>
  <c r="AI9" i="32"/>
  <c r="AD9" i="32"/>
  <c r="AD32" i="32" s="1"/>
  <c r="AC9" i="32"/>
  <c r="AC32" i="32" s="1"/>
  <c r="S9" i="32"/>
  <c r="S32" i="32" s="1"/>
  <c r="L9" i="32"/>
  <c r="L32" i="32" s="1"/>
  <c r="K9" i="32"/>
  <c r="K32" i="32" s="1"/>
  <c r="J32" i="32"/>
  <c r="I32" i="32"/>
  <c r="BI8" i="32"/>
  <c r="BI31" i="32" s="1"/>
  <c r="BH8" i="32"/>
  <c r="BH31" i="32" s="1"/>
  <c r="BG8" i="32"/>
  <c r="BG31" i="32" s="1"/>
  <c r="BF8" i="32"/>
  <c r="BF31" i="32" s="1"/>
  <c r="BE8" i="32"/>
  <c r="BE31" i="32" s="1"/>
  <c r="BC8" i="32"/>
  <c r="AX8" i="32"/>
  <c r="AX31" i="32" s="1"/>
  <c r="AW8" i="32"/>
  <c r="AW31" i="32" s="1"/>
  <c r="AO8" i="32"/>
  <c r="AO31" i="32" s="1"/>
  <c r="AN8" i="32"/>
  <c r="AN31" i="32" s="1"/>
  <c r="AM8" i="32"/>
  <c r="AM31" i="32" s="1"/>
  <c r="AL8" i="32"/>
  <c r="AL31" i="32" s="1"/>
  <c r="AK8" i="32"/>
  <c r="AK31" i="32" s="1"/>
  <c r="AI8" i="32"/>
  <c r="AD8" i="32"/>
  <c r="AD31" i="32" s="1"/>
  <c r="AC8" i="32"/>
  <c r="AC31" i="32" s="1"/>
  <c r="S8" i="32"/>
  <c r="S31" i="32" s="1"/>
  <c r="L8" i="32"/>
  <c r="L31" i="32" s="1"/>
  <c r="K8" i="32"/>
  <c r="K31" i="32" s="1"/>
  <c r="J31" i="32"/>
  <c r="I31" i="32"/>
  <c r="BI7" i="32"/>
  <c r="BI30" i="32" s="1"/>
  <c r="BH7" i="32"/>
  <c r="BH30" i="32" s="1"/>
  <c r="BG7" i="32"/>
  <c r="BG30" i="32" s="1"/>
  <c r="BF7" i="32"/>
  <c r="BF30" i="32" s="1"/>
  <c r="BE7" i="32"/>
  <c r="BE30" i="32" s="1"/>
  <c r="BC7" i="32"/>
  <c r="AX7" i="32"/>
  <c r="AX30" i="32" s="1"/>
  <c r="AW7" i="32"/>
  <c r="AW30" i="32" s="1"/>
  <c r="AO7" i="32"/>
  <c r="AO30" i="32" s="1"/>
  <c r="AN7" i="32"/>
  <c r="AN30" i="32" s="1"/>
  <c r="AM7" i="32"/>
  <c r="AM30" i="32" s="1"/>
  <c r="AL7" i="32"/>
  <c r="AL30" i="32" s="1"/>
  <c r="AK7" i="32"/>
  <c r="AK30" i="32" s="1"/>
  <c r="AI7" i="32"/>
  <c r="AD7" i="32"/>
  <c r="AD30" i="32" s="1"/>
  <c r="AC7" i="32"/>
  <c r="AC30" i="32" s="1"/>
  <c r="S7" i="32"/>
  <c r="S30" i="32" s="1"/>
  <c r="L7" i="32"/>
  <c r="L30" i="32" s="1"/>
  <c r="K7" i="32"/>
  <c r="K30" i="32" s="1"/>
  <c r="J30" i="32"/>
  <c r="I30" i="32"/>
  <c r="BI6" i="32"/>
  <c r="BI29" i="32" s="1"/>
  <c r="BH6" i="32"/>
  <c r="BH29" i="32" s="1"/>
  <c r="BG6" i="32"/>
  <c r="BG29" i="32" s="1"/>
  <c r="BF6" i="32"/>
  <c r="BF29" i="32" s="1"/>
  <c r="BE6" i="32"/>
  <c r="BE29" i="32" s="1"/>
  <c r="BC6" i="32"/>
  <c r="AX6" i="32"/>
  <c r="AX29" i="32" s="1"/>
  <c r="AW6" i="32"/>
  <c r="AW29" i="32" s="1"/>
  <c r="AO6" i="32"/>
  <c r="AO29" i="32" s="1"/>
  <c r="AN6" i="32"/>
  <c r="AN29" i="32" s="1"/>
  <c r="AM6" i="32"/>
  <c r="AM29" i="32" s="1"/>
  <c r="AL6" i="32"/>
  <c r="AL29" i="32" s="1"/>
  <c r="AK6" i="32"/>
  <c r="AK29" i="32" s="1"/>
  <c r="AI6" i="32"/>
  <c r="AD6" i="32"/>
  <c r="AD29" i="32" s="1"/>
  <c r="AC6" i="32"/>
  <c r="AC29" i="32" s="1"/>
  <c r="S6" i="32"/>
  <c r="S29" i="32" s="1"/>
  <c r="L6" i="32"/>
  <c r="L29" i="32" s="1"/>
  <c r="K6" i="32"/>
  <c r="K29" i="32" s="1"/>
  <c r="J29" i="32"/>
  <c r="I29" i="32"/>
  <c r="BD36" i="31"/>
  <c r="BD37" i="31"/>
  <c r="BD39" i="31"/>
  <c r="BD40" i="31"/>
  <c r="BD41" i="31"/>
  <c r="BD42" i="31"/>
  <c r="BD43" i="31"/>
  <c r="BD44" i="31"/>
  <c r="BD45" i="31"/>
  <c r="BD47" i="31"/>
  <c r="AJ36" i="31"/>
  <c r="AJ37" i="31"/>
  <c r="AJ39" i="31"/>
  <c r="AJ40" i="31"/>
  <c r="AJ41" i="31"/>
  <c r="AJ42" i="31"/>
  <c r="AJ43" i="31"/>
  <c r="AJ44" i="31"/>
  <c r="AJ45" i="31"/>
  <c r="AJ47" i="31"/>
  <c r="V47" i="31"/>
  <c r="U47" i="31"/>
  <c r="BW47" i="31" s="1"/>
  <c r="BW24" i="31" s="1"/>
  <c r="T47" i="31"/>
  <c r="R47" i="31"/>
  <c r="Q47" i="31"/>
  <c r="P47" i="31"/>
  <c r="O47" i="31"/>
  <c r="N47" i="31"/>
  <c r="H47" i="31"/>
  <c r="G47" i="31"/>
  <c r="F47" i="31"/>
  <c r="E47" i="31"/>
  <c r="D47" i="31"/>
  <c r="V46" i="31"/>
  <c r="U46" i="31"/>
  <c r="BW46" i="31" s="1"/>
  <c r="BW23" i="31" s="1"/>
  <c r="T46" i="31"/>
  <c r="R46" i="31"/>
  <c r="Q46" i="31"/>
  <c r="P46" i="31"/>
  <c r="O46" i="31"/>
  <c r="N46" i="31"/>
  <c r="H46" i="31"/>
  <c r="G46" i="31"/>
  <c r="F46" i="31"/>
  <c r="E46" i="31"/>
  <c r="D46" i="31"/>
  <c r="V45" i="31"/>
  <c r="U45" i="31"/>
  <c r="BW45" i="31" s="1"/>
  <c r="BW22" i="31" s="1"/>
  <c r="T45" i="31"/>
  <c r="R45" i="31"/>
  <c r="Q45" i="31"/>
  <c r="P45" i="31"/>
  <c r="O45" i="31"/>
  <c r="N45" i="31"/>
  <c r="H45" i="31"/>
  <c r="G45" i="31"/>
  <c r="F45" i="31"/>
  <c r="E45" i="31"/>
  <c r="D45" i="31"/>
  <c r="V44" i="31"/>
  <c r="U44" i="31"/>
  <c r="BW44" i="31" s="1"/>
  <c r="BW21" i="31" s="1"/>
  <c r="T44" i="31"/>
  <c r="R44" i="31"/>
  <c r="Q44" i="31"/>
  <c r="P44" i="31"/>
  <c r="O44" i="31"/>
  <c r="N44" i="31"/>
  <c r="H44" i="31"/>
  <c r="G44" i="31"/>
  <c r="F44" i="31"/>
  <c r="E44" i="31"/>
  <c r="D44" i="31"/>
  <c r="V43" i="31"/>
  <c r="U43" i="31"/>
  <c r="BP43" i="31" s="1"/>
  <c r="BP20" i="31" s="1"/>
  <c r="T43" i="31"/>
  <c r="R43" i="31"/>
  <c r="Q43" i="31"/>
  <c r="P43" i="31"/>
  <c r="O43" i="31"/>
  <c r="N43" i="31"/>
  <c r="H43" i="31"/>
  <c r="G43" i="31"/>
  <c r="F43" i="31"/>
  <c r="E43" i="31"/>
  <c r="D43" i="31"/>
  <c r="V42" i="31"/>
  <c r="U42" i="31"/>
  <c r="BP42" i="31" s="1"/>
  <c r="BP19" i="31" s="1"/>
  <c r="T42" i="31"/>
  <c r="R42" i="31"/>
  <c r="Q42" i="31"/>
  <c r="P42" i="31"/>
  <c r="O42" i="31"/>
  <c r="N42" i="31"/>
  <c r="H42" i="31"/>
  <c r="G42" i="31"/>
  <c r="F42" i="31"/>
  <c r="E42" i="31"/>
  <c r="D42" i="31"/>
  <c r="V41" i="31"/>
  <c r="U41" i="31"/>
  <c r="BP41" i="31" s="1"/>
  <c r="BP18" i="31" s="1"/>
  <c r="T41" i="31"/>
  <c r="R41" i="31"/>
  <c r="Q41" i="31"/>
  <c r="P41" i="31"/>
  <c r="O41" i="31"/>
  <c r="N41" i="31"/>
  <c r="H41" i="31"/>
  <c r="G41" i="31"/>
  <c r="F41" i="31"/>
  <c r="E41" i="31"/>
  <c r="D41" i="31"/>
  <c r="V40" i="31"/>
  <c r="U40" i="31"/>
  <c r="BP40" i="31" s="1"/>
  <c r="BP17" i="31" s="1"/>
  <c r="T40" i="31"/>
  <c r="R40" i="31"/>
  <c r="Q40" i="31"/>
  <c r="P40" i="31"/>
  <c r="O40" i="31"/>
  <c r="N40" i="31"/>
  <c r="H40" i="31"/>
  <c r="G40" i="31"/>
  <c r="F40" i="31"/>
  <c r="E40" i="31"/>
  <c r="D40" i="31"/>
  <c r="V39" i="31"/>
  <c r="U39" i="31"/>
  <c r="BP39" i="31" s="1"/>
  <c r="BP16" i="31" s="1"/>
  <c r="T39" i="31"/>
  <c r="R39" i="31"/>
  <c r="Q39" i="31"/>
  <c r="P39" i="31"/>
  <c r="O39" i="31"/>
  <c r="N39" i="31"/>
  <c r="H39" i="31"/>
  <c r="G39" i="31"/>
  <c r="F39" i="31"/>
  <c r="E39" i="31"/>
  <c r="D39" i="31"/>
  <c r="V38" i="31"/>
  <c r="U38" i="31"/>
  <c r="BP38" i="31" s="1"/>
  <c r="BP15" i="31" s="1"/>
  <c r="T38" i="31"/>
  <c r="R38" i="31"/>
  <c r="Q38" i="31"/>
  <c r="P38" i="31"/>
  <c r="O38" i="31"/>
  <c r="N38" i="31"/>
  <c r="H38" i="31"/>
  <c r="G38" i="31"/>
  <c r="F38" i="31"/>
  <c r="E38" i="31"/>
  <c r="D38" i="31"/>
  <c r="V37" i="31"/>
  <c r="U37" i="31"/>
  <c r="BP37" i="31" s="1"/>
  <c r="BP14" i="31" s="1"/>
  <c r="T37" i="31"/>
  <c r="R37" i="31"/>
  <c r="Q37" i="31"/>
  <c r="P37" i="31"/>
  <c r="O37" i="31"/>
  <c r="N37" i="31"/>
  <c r="H37" i="31"/>
  <c r="G37" i="31"/>
  <c r="F37" i="31"/>
  <c r="E37" i="31"/>
  <c r="D37" i="31"/>
  <c r="V36" i="31"/>
  <c r="U36" i="31"/>
  <c r="BP36" i="31" s="1"/>
  <c r="BP13" i="31" s="1"/>
  <c r="T36" i="31"/>
  <c r="R36" i="31"/>
  <c r="Q36" i="31"/>
  <c r="P36" i="31"/>
  <c r="O36" i="31"/>
  <c r="N36" i="31"/>
  <c r="H36" i="31"/>
  <c r="G36" i="31"/>
  <c r="F36" i="31"/>
  <c r="E36" i="31"/>
  <c r="D36" i="31"/>
  <c r="V35" i="31"/>
  <c r="U35" i="31"/>
  <c r="BP35" i="31" s="1"/>
  <c r="BP12" i="31" s="1"/>
  <c r="T35" i="31"/>
  <c r="R35" i="31"/>
  <c r="Q35" i="31"/>
  <c r="P35" i="31"/>
  <c r="O35" i="31"/>
  <c r="N35" i="31"/>
  <c r="H35" i="31"/>
  <c r="G35" i="31"/>
  <c r="F35" i="31"/>
  <c r="E35" i="31"/>
  <c r="D35" i="31"/>
  <c r="V34" i="31"/>
  <c r="U34" i="31"/>
  <c r="BP34" i="31" s="1"/>
  <c r="BP11" i="31" s="1"/>
  <c r="T34" i="31"/>
  <c r="R34" i="31"/>
  <c r="Q34" i="31"/>
  <c r="P34" i="31"/>
  <c r="O34" i="31"/>
  <c r="N34" i="31"/>
  <c r="H34" i="31"/>
  <c r="G34" i="31"/>
  <c r="F34" i="31"/>
  <c r="E34" i="31"/>
  <c r="D34" i="31"/>
  <c r="V33" i="31"/>
  <c r="U33" i="31"/>
  <c r="BP33" i="31" s="1"/>
  <c r="BP10" i="31" s="1"/>
  <c r="T33" i="31"/>
  <c r="R33" i="31"/>
  <c r="Q33" i="31"/>
  <c r="P33" i="31"/>
  <c r="O33" i="31"/>
  <c r="N33" i="31"/>
  <c r="H33" i="31"/>
  <c r="G33" i="31"/>
  <c r="F33" i="31"/>
  <c r="E33" i="31"/>
  <c r="D33" i="31"/>
  <c r="V32" i="31"/>
  <c r="U32" i="31"/>
  <c r="BP32" i="31" s="1"/>
  <c r="BP9" i="31" s="1"/>
  <c r="T32" i="31"/>
  <c r="R32" i="31"/>
  <c r="Q32" i="31"/>
  <c r="P32" i="31"/>
  <c r="O32" i="31"/>
  <c r="N32" i="31"/>
  <c r="H32" i="31"/>
  <c r="G32" i="31"/>
  <c r="F32" i="31"/>
  <c r="E32" i="31"/>
  <c r="D32" i="31"/>
  <c r="V31" i="31"/>
  <c r="U31" i="31"/>
  <c r="BP31" i="31" s="1"/>
  <c r="BP8" i="31" s="1"/>
  <c r="T31" i="31"/>
  <c r="R31" i="31"/>
  <c r="Q31" i="31"/>
  <c r="P31" i="31"/>
  <c r="O31" i="31"/>
  <c r="N31" i="31"/>
  <c r="H31" i="31"/>
  <c r="G31" i="31"/>
  <c r="F31" i="31"/>
  <c r="E31" i="31"/>
  <c r="D31" i="31"/>
  <c r="V30" i="31"/>
  <c r="U30" i="31"/>
  <c r="BP30" i="31" s="1"/>
  <c r="BP7" i="31" s="1"/>
  <c r="T30" i="31"/>
  <c r="R30" i="31"/>
  <c r="Q30" i="31"/>
  <c r="O30" i="31"/>
  <c r="N30" i="31"/>
  <c r="H30" i="31"/>
  <c r="G30" i="31"/>
  <c r="F30" i="31"/>
  <c r="E30" i="31"/>
  <c r="D30" i="31"/>
  <c r="V29" i="31"/>
  <c r="U29" i="31"/>
  <c r="BP29" i="31" s="1"/>
  <c r="BP6" i="31" s="1"/>
  <c r="T29" i="31"/>
  <c r="R29" i="31"/>
  <c r="Q29" i="31"/>
  <c r="P29" i="31"/>
  <c r="O29" i="31"/>
  <c r="N29" i="31"/>
  <c r="H29" i="31"/>
  <c r="G29" i="31"/>
  <c r="F29" i="31"/>
  <c r="E29" i="31"/>
  <c r="D29" i="31"/>
  <c r="BI24" i="31"/>
  <c r="BI47" i="31" s="1"/>
  <c r="BH24" i="31"/>
  <c r="BH47" i="31" s="1"/>
  <c r="BG24" i="31"/>
  <c r="BG47" i="31" s="1"/>
  <c r="BF24" i="31"/>
  <c r="BF47" i="31" s="1"/>
  <c r="BE24" i="31"/>
  <c r="BE47" i="31" s="1"/>
  <c r="BC24" i="31"/>
  <c r="AX24" i="31"/>
  <c r="AX47" i="31" s="1"/>
  <c r="AW24" i="31"/>
  <c r="AW47" i="31" s="1"/>
  <c r="AO24" i="31"/>
  <c r="AO47" i="31" s="1"/>
  <c r="AN24" i="31"/>
  <c r="AN47" i="31" s="1"/>
  <c r="AM24" i="31"/>
  <c r="AM47" i="31" s="1"/>
  <c r="AL24" i="31"/>
  <c r="AL47" i="31" s="1"/>
  <c r="AK24" i="31"/>
  <c r="AK47" i="31" s="1"/>
  <c r="AI24" i="31"/>
  <c r="AD24" i="31"/>
  <c r="AD47" i="31" s="1"/>
  <c r="AC24" i="31"/>
  <c r="AC47" i="31" s="1"/>
  <c r="S24" i="31"/>
  <c r="S47" i="31" s="1"/>
  <c r="L47" i="31"/>
  <c r="K47" i="31"/>
  <c r="J47" i="31"/>
  <c r="I47" i="31"/>
  <c r="BI23" i="31"/>
  <c r="BI46" i="31" s="1"/>
  <c r="BH23" i="31"/>
  <c r="BH46" i="31" s="1"/>
  <c r="BG23" i="31"/>
  <c r="BG46" i="31" s="1"/>
  <c r="BF23" i="31"/>
  <c r="BF46" i="31" s="1"/>
  <c r="BE23" i="31"/>
  <c r="BE46" i="31" s="1"/>
  <c r="BC23" i="31"/>
  <c r="AX23" i="31"/>
  <c r="AX46" i="31" s="1"/>
  <c r="AW23" i="31"/>
  <c r="AW46" i="31" s="1"/>
  <c r="AO23" i="31"/>
  <c r="AO46" i="31" s="1"/>
  <c r="AN23" i="31"/>
  <c r="AN46" i="31" s="1"/>
  <c r="AM23" i="31"/>
  <c r="AM46" i="31" s="1"/>
  <c r="AL23" i="31"/>
  <c r="AL46" i="31" s="1"/>
  <c r="AK23" i="31"/>
  <c r="AK46" i="31" s="1"/>
  <c r="AI23" i="31"/>
  <c r="AD23" i="31"/>
  <c r="AD46" i="31" s="1"/>
  <c r="AC23" i="31"/>
  <c r="AC46" i="31" s="1"/>
  <c r="S23" i="31"/>
  <c r="S46" i="31" s="1"/>
  <c r="L46" i="31"/>
  <c r="K46" i="31"/>
  <c r="J46" i="31"/>
  <c r="I46" i="31"/>
  <c r="BI22" i="31"/>
  <c r="BI45" i="31" s="1"/>
  <c r="BH22" i="31"/>
  <c r="BH45" i="31" s="1"/>
  <c r="BG22" i="31"/>
  <c r="BG45" i="31" s="1"/>
  <c r="BF22" i="31"/>
  <c r="BF45" i="31" s="1"/>
  <c r="BE22" i="31"/>
  <c r="BE45" i="31" s="1"/>
  <c r="BC22" i="31"/>
  <c r="AX22" i="31"/>
  <c r="AX45" i="31" s="1"/>
  <c r="AW22" i="31"/>
  <c r="AW45" i="31" s="1"/>
  <c r="AO22" i="31"/>
  <c r="AO45" i="31" s="1"/>
  <c r="AN22" i="31"/>
  <c r="AN45" i="31" s="1"/>
  <c r="AM22" i="31"/>
  <c r="AM45" i="31" s="1"/>
  <c r="AL22" i="31"/>
  <c r="AL45" i="31" s="1"/>
  <c r="AK22" i="31"/>
  <c r="AK45" i="31" s="1"/>
  <c r="AI22" i="31"/>
  <c r="AD22" i="31"/>
  <c r="AD45" i="31" s="1"/>
  <c r="AC22" i="31"/>
  <c r="AC45" i="31" s="1"/>
  <c r="S22" i="31"/>
  <c r="S45" i="31" s="1"/>
  <c r="L45" i="31"/>
  <c r="K45" i="31"/>
  <c r="J45" i="31"/>
  <c r="I45" i="31"/>
  <c r="BI21" i="31"/>
  <c r="BI44" i="31" s="1"/>
  <c r="BH21" i="31"/>
  <c r="BH44" i="31" s="1"/>
  <c r="BG21" i="31"/>
  <c r="BG44" i="31" s="1"/>
  <c r="BF21" i="31"/>
  <c r="BF44" i="31" s="1"/>
  <c r="BE21" i="31"/>
  <c r="BE44" i="31" s="1"/>
  <c r="BC21" i="31"/>
  <c r="AX21" i="31"/>
  <c r="AX44" i="31" s="1"/>
  <c r="AW21" i="31"/>
  <c r="AW44" i="31" s="1"/>
  <c r="AO21" i="31"/>
  <c r="AO44" i="31" s="1"/>
  <c r="AN21" i="31"/>
  <c r="AN44" i="31" s="1"/>
  <c r="AM21" i="31"/>
  <c r="AM44" i="31" s="1"/>
  <c r="AL21" i="31"/>
  <c r="AL44" i="31" s="1"/>
  <c r="AK21" i="31"/>
  <c r="AK44" i="31" s="1"/>
  <c r="AI21" i="31"/>
  <c r="AD21" i="31"/>
  <c r="AD44" i="31" s="1"/>
  <c r="AC21" i="31"/>
  <c r="AC44" i="31" s="1"/>
  <c r="S21" i="31"/>
  <c r="S44" i="31" s="1"/>
  <c r="L44" i="31"/>
  <c r="K44" i="31"/>
  <c r="J44" i="31"/>
  <c r="I44" i="31"/>
  <c r="BI20" i="31"/>
  <c r="BI43" i="31" s="1"/>
  <c r="BH20" i="31"/>
  <c r="BH43" i="31" s="1"/>
  <c r="BG20" i="31"/>
  <c r="BG43" i="31" s="1"/>
  <c r="BF20" i="31"/>
  <c r="BF43" i="31" s="1"/>
  <c r="BE20" i="31"/>
  <c r="BE43" i="31" s="1"/>
  <c r="BC20" i="31"/>
  <c r="AX20" i="31"/>
  <c r="AX43" i="31" s="1"/>
  <c r="AW20" i="31"/>
  <c r="AW43" i="31" s="1"/>
  <c r="AO20" i="31"/>
  <c r="AO43" i="31" s="1"/>
  <c r="AN20" i="31"/>
  <c r="AN43" i="31" s="1"/>
  <c r="AM20" i="31"/>
  <c r="AM43" i="31" s="1"/>
  <c r="AL20" i="31"/>
  <c r="AL43" i="31" s="1"/>
  <c r="AK20" i="31"/>
  <c r="AK43" i="31" s="1"/>
  <c r="AI20" i="31"/>
  <c r="AD20" i="31"/>
  <c r="AD43" i="31" s="1"/>
  <c r="AC20" i="31"/>
  <c r="AC43" i="31" s="1"/>
  <c r="S20" i="31"/>
  <c r="S43" i="31" s="1"/>
  <c r="L43" i="31"/>
  <c r="K43" i="31"/>
  <c r="J43" i="31"/>
  <c r="I43" i="31"/>
  <c r="BI19" i="31"/>
  <c r="BI42" i="31" s="1"/>
  <c r="BH19" i="31"/>
  <c r="BH42" i="31" s="1"/>
  <c r="BG19" i="31"/>
  <c r="BG42" i="31" s="1"/>
  <c r="BF19" i="31"/>
  <c r="BF42" i="31" s="1"/>
  <c r="BE19" i="31"/>
  <c r="BE42" i="31" s="1"/>
  <c r="BC19" i="31"/>
  <c r="AX19" i="31"/>
  <c r="AX42" i="31" s="1"/>
  <c r="AW19" i="31"/>
  <c r="AW42" i="31" s="1"/>
  <c r="AO19" i="31"/>
  <c r="AO42" i="31" s="1"/>
  <c r="AN19" i="31"/>
  <c r="AN42" i="31" s="1"/>
  <c r="AM19" i="31"/>
  <c r="AM42" i="31" s="1"/>
  <c r="AL19" i="31"/>
  <c r="AL42" i="31" s="1"/>
  <c r="AK19" i="31"/>
  <c r="AK42" i="31" s="1"/>
  <c r="AI19" i="31"/>
  <c r="AD19" i="31"/>
  <c r="AD42" i="31" s="1"/>
  <c r="AC19" i="31"/>
  <c r="AC42" i="31" s="1"/>
  <c r="S19" i="31"/>
  <c r="S42" i="31" s="1"/>
  <c r="L42" i="31"/>
  <c r="K42" i="31"/>
  <c r="J42" i="31"/>
  <c r="I42" i="31"/>
  <c r="BI18" i="31"/>
  <c r="BI41" i="31" s="1"/>
  <c r="BH18" i="31"/>
  <c r="BH41" i="31" s="1"/>
  <c r="BG18" i="31"/>
  <c r="BG41" i="31" s="1"/>
  <c r="BF18" i="31"/>
  <c r="BF41" i="31" s="1"/>
  <c r="BE18" i="31"/>
  <c r="BE41" i="31" s="1"/>
  <c r="BC18" i="31"/>
  <c r="AX18" i="31"/>
  <c r="AX41" i="31" s="1"/>
  <c r="AW18" i="31"/>
  <c r="AW41" i="31" s="1"/>
  <c r="AO18" i="31"/>
  <c r="AO41" i="31" s="1"/>
  <c r="AN18" i="31"/>
  <c r="AN41" i="31" s="1"/>
  <c r="AM18" i="31"/>
  <c r="AM41" i="31" s="1"/>
  <c r="AL18" i="31"/>
  <c r="AL41" i="31" s="1"/>
  <c r="AK18" i="31"/>
  <c r="AK41" i="31" s="1"/>
  <c r="AI18" i="31"/>
  <c r="AD18" i="31"/>
  <c r="AD41" i="31" s="1"/>
  <c r="AC18" i="31"/>
  <c r="AC41" i="31" s="1"/>
  <c r="S18" i="31"/>
  <c r="S41" i="31" s="1"/>
  <c r="L41" i="31"/>
  <c r="K41" i="31"/>
  <c r="J41" i="31"/>
  <c r="I41" i="31"/>
  <c r="BI17" i="31"/>
  <c r="BI40" i="31" s="1"/>
  <c r="BH17" i="31"/>
  <c r="BH40" i="31" s="1"/>
  <c r="BG17" i="31"/>
  <c r="BG40" i="31" s="1"/>
  <c r="BF17" i="31"/>
  <c r="BF40" i="31" s="1"/>
  <c r="BE17" i="31"/>
  <c r="BE40" i="31" s="1"/>
  <c r="BC17" i="31"/>
  <c r="AX17" i="31"/>
  <c r="AX40" i="31" s="1"/>
  <c r="AW17" i="31"/>
  <c r="AW40" i="31" s="1"/>
  <c r="AO17" i="31"/>
  <c r="AO40" i="31" s="1"/>
  <c r="AN17" i="31"/>
  <c r="AN40" i="31" s="1"/>
  <c r="AM17" i="31"/>
  <c r="AM40" i="31" s="1"/>
  <c r="AL17" i="31"/>
  <c r="AL40" i="31" s="1"/>
  <c r="AK17" i="31"/>
  <c r="AK40" i="31" s="1"/>
  <c r="AI17" i="31"/>
  <c r="AD17" i="31"/>
  <c r="AD40" i="31" s="1"/>
  <c r="AC17" i="31"/>
  <c r="AC40" i="31" s="1"/>
  <c r="S17" i="31"/>
  <c r="S40" i="31" s="1"/>
  <c r="L17" i="31"/>
  <c r="L40" i="31" s="1"/>
  <c r="K17" i="31"/>
  <c r="K40" i="31" s="1"/>
  <c r="J40" i="31"/>
  <c r="I40" i="31"/>
  <c r="BI16" i="31"/>
  <c r="BI39" i="31" s="1"/>
  <c r="BH16" i="31"/>
  <c r="BH39" i="31" s="1"/>
  <c r="BG16" i="31"/>
  <c r="BG39" i="31" s="1"/>
  <c r="BF16" i="31"/>
  <c r="BF39" i="31" s="1"/>
  <c r="BE16" i="31"/>
  <c r="BE39" i="31" s="1"/>
  <c r="BC16" i="31"/>
  <c r="AX16" i="31"/>
  <c r="AX39" i="31" s="1"/>
  <c r="AW16" i="31"/>
  <c r="AW39" i="31" s="1"/>
  <c r="AO16" i="31"/>
  <c r="AO39" i="31" s="1"/>
  <c r="AN16" i="31"/>
  <c r="AN39" i="31" s="1"/>
  <c r="AM16" i="31"/>
  <c r="AM39" i="31" s="1"/>
  <c r="AL16" i="31"/>
  <c r="AL39" i="31" s="1"/>
  <c r="AK16" i="31"/>
  <c r="AK39" i="31" s="1"/>
  <c r="AI16" i="31"/>
  <c r="AD16" i="31"/>
  <c r="AD39" i="31" s="1"/>
  <c r="AC16" i="31"/>
  <c r="AC39" i="31" s="1"/>
  <c r="S16" i="31"/>
  <c r="S39" i="31" s="1"/>
  <c r="L16" i="31"/>
  <c r="L39" i="31" s="1"/>
  <c r="K16" i="31"/>
  <c r="K39" i="31" s="1"/>
  <c r="J39" i="31"/>
  <c r="I39" i="31"/>
  <c r="BI15" i="31"/>
  <c r="BI38" i="31" s="1"/>
  <c r="BH15" i="31"/>
  <c r="BH38" i="31" s="1"/>
  <c r="BG15" i="31"/>
  <c r="BG38" i="31" s="1"/>
  <c r="BF15" i="31"/>
  <c r="BF38" i="31" s="1"/>
  <c r="BE15" i="31"/>
  <c r="BE38" i="31" s="1"/>
  <c r="BC15" i="31"/>
  <c r="AX15" i="31"/>
  <c r="AX38" i="31" s="1"/>
  <c r="AW15" i="31"/>
  <c r="AW38" i="31" s="1"/>
  <c r="AO15" i="31"/>
  <c r="AO38" i="31" s="1"/>
  <c r="AN15" i="31"/>
  <c r="AN38" i="31" s="1"/>
  <c r="AM15" i="31"/>
  <c r="AM38" i="31" s="1"/>
  <c r="AL15" i="31"/>
  <c r="AL38" i="31" s="1"/>
  <c r="AK15" i="31"/>
  <c r="AK38" i="31" s="1"/>
  <c r="AI15" i="31"/>
  <c r="AD15" i="31"/>
  <c r="AD38" i="31" s="1"/>
  <c r="AC15" i="31"/>
  <c r="AC38" i="31" s="1"/>
  <c r="S15" i="31"/>
  <c r="S38" i="31" s="1"/>
  <c r="L15" i="31"/>
  <c r="L38" i="31" s="1"/>
  <c r="K15" i="31"/>
  <c r="K38" i="31" s="1"/>
  <c r="J38" i="31"/>
  <c r="I38" i="31"/>
  <c r="BI14" i="31"/>
  <c r="BI37" i="31" s="1"/>
  <c r="BH14" i="31"/>
  <c r="BH37" i="31" s="1"/>
  <c r="BG14" i="31"/>
  <c r="BG37" i="31" s="1"/>
  <c r="BF14" i="31"/>
  <c r="BF37" i="31" s="1"/>
  <c r="BE14" i="31"/>
  <c r="BE37" i="31" s="1"/>
  <c r="BC14" i="31"/>
  <c r="AX14" i="31"/>
  <c r="AX37" i="31" s="1"/>
  <c r="AW14" i="31"/>
  <c r="AW37" i="31" s="1"/>
  <c r="AO14" i="31"/>
  <c r="AO37" i="31" s="1"/>
  <c r="AN14" i="31"/>
  <c r="AN37" i="31" s="1"/>
  <c r="AM14" i="31"/>
  <c r="AM37" i="31" s="1"/>
  <c r="AL14" i="31"/>
  <c r="AL37" i="31" s="1"/>
  <c r="AK14" i="31"/>
  <c r="AK37" i="31" s="1"/>
  <c r="AI14" i="31"/>
  <c r="AD14" i="31"/>
  <c r="AD37" i="31" s="1"/>
  <c r="AC14" i="31"/>
  <c r="AC37" i="31" s="1"/>
  <c r="S14" i="31"/>
  <c r="S37" i="31" s="1"/>
  <c r="L14" i="31"/>
  <c r="L37" i="31" s="1"/>
  <c r="K14" i="31"/>
  <c r="K37" i="31" s="1"/>
  <c r="J37" i="31"/>
  <c r="I37" i="31"/>
  <c r="BI13" i="31"/>
  <c r="BI36" i="31" s="1"/>
  <c r="BH13" i="31"/>
  <c r="BH36" i="31" s="1"/>
  <c r="BG13" i="31"/>
  <c r="BG36" i="31" s="1"/>
  <c r="BF13" i="31"/>
  <c r="BF36" i="31" s="1"/>
  <c r="BE13" i="31"/>
  <c r="BE36" i="31" s="1"/>
  <c r="BC13" i="31"/>
  <c r="AX13" i="31"/>
  <c r="AX36" i="31" s="1"/>
  <c r="AW13" i="31"/>
  <c r="AW36" i="31" s="1"/>
  <c r="AO13" i="31"/>
  <c r="AO36" i="31" s="1"/>
  <c r="AN13" i="31"/>
  <c r="AN36" i="31" s="1"/>
  <c r="AM13" i="31"/>
  <c r="AM36" i="31" s="1"/>
  <c r="AL13" i="31"/>
  <c r="AL36" i="31" s="1"/>
  <c r="AK13" i="31"/>
  <c r="AK36" i="31" s="1"/>
  <c r="AI13" i="31"/>
  <c r="AD13" i="31"/>
  <c r="AD36" i="31" s="1"/>
  <c r="AC13" i="31"/>
  <c r="AC36" i="31" s="1"/>
  <c r="S13" i="31"/>
  <c r="S36" i="31" s="1"/>
  <c r="L13" i="31"/>
  <c r="L36" i="31" s="1"/>
  <c r="K13" i="31"/>
  <c r="K36" i="31" s="1"/>
  <c r="J36" i="31"/>
  <c r="I36" i="31"/>
  <c r="BI12" i="31"/>
  <c r="BI35" i="31" s="1"/>
  <c r="BH12" i="31"/>
  <c r="BH35" i="31" s="1"/>
  <c r="BG12" i="31"/>
  <c r="BG35" i="31" s="1"/>
  <c r="BF12" i="31"/>
  <c r="BF35" i="31" s="1"/>
  <c r="BE12" i="31"/>
  <c r="BE35" i="31" s="1"/>
  <c r="BC12" i="31"/>
  <c r="AX12" i="31"/>
  <c r="AX35" i="31" s="1"/>
  <c r="AW12" i="31"/>
  <c r="AW35" i="31" s="1"/>
  <c r="AO12" i="31"/>
  <c r="AO35" i="31" s="1"/>
  <c r="AN12" i="31"/>
  <c r="AN35" i="31" s="1"/>
  <c r="AM12" i="31"/>
  <c r="AM35" i="31" s="1"/>
  <c r="AL12" i="31"/>
  <c r="AL35" i="31" s="1"/>
  <c r="AK12" i="31"/>
  <c r="AK35" i="31" s="1"/>
  <c r="AI12" i="31"/>
  <c r="AD12" i="31"/>
  <c r="AD35" i="31" s="1"/>
  <c r="AC12" i="31"/>
  <c r="AC35" i="31" s="1"/>
  <c r="S12" i="31"/>
  <c r="S35" i="31" s="1"/>
  <c r="L12" i="31"/>
  <c r="L35" i="31" s="1"/>
  <c r="K12" i="31"/>
  <c r="K35" i="31" s="1"/>
  <c r="J35" i="31"/>
  <c r="I35" i="31"/>
  <c r="BI11" i="31"/>
  <c r="BI34" i="31" s="1"/>
  <c r="BH11" i="31"/>
  <c r="BH34" i="31" s="1"/>
  <c r="BG11" i="31"/>
  <c r="BG34" i="31" s="1"/>
  <c r="BF11" i="31"/>
  <c r="BF34" i="31" s="1"/>
  <c r="BE11" i="31"/>
  <c r="BE34" i="31" s="1"/>
  <c r="BC11" i="31"/>
  <c r="AX11" i="31"/>
  <c r="AX34" i="31" s="1"/>
  <c r="AW11" i="31"/>
  <c r="AW34" i="31" s="1"/>
  <c r="AO11" i="31"/>
  <c r="AO34" i="31" s="1"/>
  <c r="AN11" i="31"/>
  <c r="AN34" i="31" s="1"/>
  <c r="AM11" i="31"/>
  <c r="AM34" i="31" s="1"/>
  <c r="AL11" i="31"/>
  <c r="AL34" i="31" s="1"/>
  <c r="AK11" i="31"/>
  <c r="AK34" i="31" s="1"/>
  <c r="AI11" i="31"/>
  <c r="AD11" i="31"/>
  <c r="AD34" i="31" s="1"/>
  <c r="AC11" i="31"/>
  <c r="AC34" i="31" s="1"/>
  <c r="S11" i="31"/>
  <c r="S34" i="31" s="1"/>
  <c r="L11" i="31"/>
  <c r="L34" i="31" s="1"/>
  <c r="K11" i="31"/>
  <c r="K34" i="31" s="1"/>
  <c r="J34" i="31"/>
  <c r="I34" i="31"/>
  <c r="BI10" i="31"/>
  <c r="BI33" i="31" s="1"/>
  <c r="BH10" i="31"/>
  <c r="BH33" i="31" s="1"/>
  <c r="BG10" i="31"/>
  <c r="BG33" i="31" s="1"/>
  <c r="BF10" i="31"/>
  <c r="BF33" i="31" s="1"/>
  <c r="BE10" i="31"/>
  <c r="BE33" i="31" s="1"/>
  <c r="BC10" i="31"/>
  <c r="AX10" i="31"/>
  <c r="AX33" i="31" s="1"/>
  <c r="AW10" i="31"/>
  <c r="AW33" i="31" s="1"/>
  <c r="AO10" i="31"/>
  <c r="AO33" i="31" s="1"/>
  <c r="AN10" i="31"/>
  <c r="AN33" i="31" s="1"/>
  <c r="AM10" i="31"/>
  <c r="AM33" i="31" s="1"/>
  <c r="AL10" i="31"/>
  <c r="AL33" i="31" s="1"/>
  <c r="AK10" i="31"/>
  <c r="AK33" i="31" s="1"/>
  <c r="AI10" i="31"/>
  <c r="AD10" i="31"/>
  <c r="AD33" i="31" s="1"/>
  <c r="AC10" i="31"/>
  <c r="AC33" i="31" s="1"/>
  <c r="S10" i="31"/>
  <c r="S33" i="31" s="1"/>
  <c r="L10" i="31"/>
  <c r="L33" i="31" s="1"/>
  <c r="K10" i="31"/>
  <c r="K33" i="31" s="1"/>
  <c r="J33" i="31"/>
  <c r="I33" i="31"/>
  <c r="BI9" i="31"/>
  <c r="BI32" i="31" s="1"/>
  <c r="BH9" i="31"/>
  <c r="BH32" i="31" s="1"/>
  <c r="BG9" i="31"/>
  <c r="BG32" i="31" s="1"/>
  <c r="BF9" i="31"/>
  <c r="BF32" i="31" s="1"/>
  <c r="BE9" i="31"/>
  <c r="BE32" i="31" s="1"/>
  <c r="BC9" i="31"/>
  <c r="AX9" i="31"/>
  <c r="AX32" i="31" s="1"/>
  <c r="AW9" i="31"/>
  <c r="AW32" i="31" s="1"/>
  <c r="AO9" i="31"/>
  <c r="AO32" i="31" s="1"/>
  <c r="AN9" i="31"/>
  <c r="AN32" i="31" s="1"/>
  <c r="AM9" i="31"/>
  <c r="AM32" i="31" s="1"/>
  <c r="AL9" i="31"/>
  <c r="AL32" i="31" s="1"/>
  <c r="AK9" i="31"/>
  <c r="AK32" i="31" s="1"/>
  <c r="AI9" i="31"/>
  <c r="AD9" i="31"/>
  <c r="AD32" i="31" s="1"/>
  <c r="AC9" i="31"/>
  <c r="AC32" i="31" s="1"/>
  <c r="S9" i="31"/>
  <c r="S32" i="31" s="1"/>
  <c r="L9" i="31"/>
  <c r="L32" i="31" s="1"/>
  <c r="K9" i="31"/>
  <c r="K32" i="31" s="1"/>
  <c r="J32" i="31"/>
  <c r="I32" i="31"/>
  <c r="BI8" i="31"/>
  <c r="BI31" i="31" s="1"/>
  <c r="BH8" i="31"/>
  <c r="BH31" i="31" s="1"/>
  <c r="BG8" i="31"/>
  <c r="BG31" i="31" s="1"/>
  <c r="BF8" i="31"/>
  <c r="BF31" i="31" s="1"/>
  <c r="BE8" i="31"/>
  <c r="BE31" i="31" s="1"/>
  <c r="BC8" i="31"/>
  <c r="AX8" i="31"/>
  <c r="AX31" i="31" s="1"/>
  <c r="AW8" i="31"/>
  <c r="AW31" i="31" s="1"/>
  <c r="AO8" i="31"/>
  <c r="AO31" i="31" s="1"/>
  <c r="AN8" i="31"/>
  <c r="AN31" i="31" s="1"/>
  <c r="AM8" i="31"/>
  <c r="AM31" i="31" s="1"/>
  <c r="AL8" i="31"/>
  <c r="AL31" i="31" s="1"/>
  <c r="AK8" i="31"/>
  <c r="AK31" i="31" s="1"/>
  <c r="AI8" i="31"/>
  <c r="AD8" i="31"/>
  <c r="AD31" i="31" s="1"/>
  <c r="AC8" i="31"/>
  <c r="AC31" i="31" s="1"/>
  <c r="S8" i="31"/>
  <c r="S31" i="31" s="1"/>
  <c r="L8" i="31"/>
  <c r="L31" i="31" s="1"/>
  <c r="K8" i="31"/>
  <c r="K31" i="31" s="1"/>
  <c r="J31" i="31"/>
  <c r="I31" i="31"/>
  <c r="BI7" i="31"/>
  <c r="BI30" i="31" s="1"/>
  <c r="BH7" i="31"/>
  <c r="BH30" i="31" s="1"/>
  <c r="BG7" i="31"/>
  <c r="BG30" i="31" s="1"/>
  <c r="BF7" i="31"/>
  <c r="BF30" i="31" s="1"/>
  <c r="BE7" i="31"/>
  <c r="BE30" i="31" s="1"/>
  <c r="BC7" i="31"/>
  <c r="AX7" i="31"/>
  <c r="AX30" i="31" s="1"/>
  <c r="AW7" i="31"/>
  <c r="AW30" i="31" s="1"/>
  <c r="AO7" i="31"/>
  <c r="AO30" i="31" s="1"/>
  <c r="AN7" i="31"/>
  <c r="AN30" i="31" s="1"/>
  <c r="AM7" i="31"/>
  <c r="AM30" i="31" s="1"/>
  <c r="AL7" i="31"/>
  <c r="AL30" i="31" s="1"/>
  <c r="AK7" i="31"/>
  <c r="AK30" i="31" s="1"/>
  <c r="AI7" i="31"/>
  <c r="AD7" i="31"/>
  <c r="AD30" i="31" s="1"/>
  <c r="AC7" i="31"/>
  <c r="AC30" i="31" s="1"/>
  <c r="S7" i="31"/>
  <c r="S30" i="31" s="1"/>
  <c r="L7" i="31"/>
  <c r="L30" i="31" s="1"/>
  <c r="K7" i="31"/>
  <c r="K30" i="31" s="1"/>
  <c r="J30" i="31"/>
  <c r="I30" i="31"/>
  <c r="BI6" i="31"/>
  <c r="BI29" i="31" s="1"/>
  <c r="BH6" i="31"/>
  <c r="BH29" i="31" s="1"/>
  <c r="BG6" i="31"/>
  <c r="BG29" i="31" s="1"/>
  <c r="BF6" i="31"/>
  <c r="BF29" i="31" s="1"/>
  <c r="BE6" i="31"/>
  <c r="BE29" i="31" s="1"/>
  <c r="BC6" i="31"/>
  <c r="AX6" i="31"/>
  <c r="AX29" i="31" s="1"/>
  <c r="AW6" i="31"/>
  <c r="AW29" i="31" s="1"/>
  <c r="AO6" i="31"/>
  <c r="AO29" i="31" s="1"/>
  <c r="AN6" i="31"/>
  <c r="AN29" i="31" s="1"/>
  <c r="AM6" i="31"/>
  <c r="AM29" i="31" s="1"/>
  <c r="AL6" i="31"/>
  <c r="AL29" i="31" s="1"/>
  <c r="AK6" i="31"/>
  <c r="AK29" i="31" s="1"/>
  <c r="AI6" i="31"/>
  <c r="AD6" i="31"/>
  <c r="AD29" i="31" s="1"/>
  <c r="AC6" i="31"/>
  <c r="AC29" i="31" s="1"/>
  <c r="S6" i="31"/>
  <c r="S29" i="31" s="1"/>
  <c r="L6" i="31"/>
  <c r="L29" i="31" s="1"/>
  <c r="K6" i="31"/>
  <c r="K29" i="31" s="1"/>
  <c r="J29" i="31"/>
  <c r="I29" i="31"/>
  <c r="BD38" i="30"/>
  <c r="BD39" i="30"/>
  <c r="BD40" i="30"/>
  <c r="BD44" i="30"/>
  <c r="AJ38" i="30"/>
  <c r="AJ39" i="30"/>
  <c r="AJ40" i="30"/>
  <c r="AJ44" i="30"/>
  <c r="V43" i="30"/>
  <c r="U43" i="30"/>
  <c r="BP43" i="30" s="1"/>
  <c r="BP20" i="30" s="1"/>
  <c r="T43" i="30"/>
  <c r="R43" i="30"/>
  <c r="Q43" i="30"/>
  <c r="P43" i="30"/>
  <c r="O43" i="30"/>
  <c r="N43" i="30"/>
  <c r="L43" i="30"/>
  <c r="K43" i="30"/>
  <c r="J43" i="30"/>
  <c r="I43" i="30"/>
  <c r="H43" i="30"/>
  <c r="G43" i="30"/>
  <c r="F43" i="30"/>
  <c r="E43" i="30"/>
  <c r="D43" i="30"/>
  <c r="V47" i="30"/>
  <c r="U47" i="30"/>
  <c r="BP47" i="30" s="1"/>
  <c r="BP24" i="30" s="1"/>
  <c r="T47" i="30"/>
  <c r="R47" i="30"/>
  <c r="Q47" i="30"/>
  <c r="P47" i="30"/>
  <c r="O47" i="30"/>
  <c r="N47" i="30"/>
  <c r="H47" i="30"/>
  <c r="G47" i="30"/>
  <c r="F47" i="30"/>
  <c r="E47" i="30"/>
  <c r="D47" i="30"/>
  <c r="V46" i="30"/>
  <c r="U46" i="30"/>
  <c r="BP46" i="30" s="1"/>
  <c r="BP23" i="30" s="1"/>
  <c r="T46" i="30"/>
  <c r="R46" i="30"/>
  <c r="Q46" i="30"/>
  <c r="P46" i="30"/>
  <c r="O46" i="30"/>
  <c r="N46" i="30"/>
  <c r="H46" i="30"/>
  <c r="G46" i="30"/>
  <c r="F46" i="30"/>
  <c r="E46" i="30"/>
  <c r="D46" i="30"/>
  <c r="V45" i="30"/>
  <c r="U45" i="30"/>
  <c r="BP45" i="30" s="1"/>
  <c r="BP22" i="30" s="1"/>
  <c r="T45" i="30"/>
  <c r="R45" i="30"/>
  <c r="Q45" i="30"/>
  <c r="P45" i="30"/>
  <c r="O45" i="30"/>
  <c r="N45" i="30"/>
  <c r="H45" i="30"/>
  <c r="G45" i="30"/>
  <c r="F45" i="30"/>
  <c r="E45" i="30"/>
  <c r="D45" i="30"/>
  <c r="V44" i="30"/>
  <c r="U44" i="30"/>
  <c r="BP44" i="30" s="1"/>
  <c r="BP21" i="30" s="1"/>
  <c r="T44" i="30"/>
  <c r="R44" i="30"/>
  <c r="Q44" i="30"/>
  <c r="P44" i="30"/>
  <c r="O44" i="30"/>
  <c r="N44" i="30"/>
  <c r="H44" i="30"/>
  <c r="G44" i="30"/>
  <c r="F44" i="30"/>
  <c r="E44" i="30"/>
  <c r="D44" i="30"/>
  <c r="V42" i="30"/>
  <c r="U42" i="30"/>
  <c r="BP42" i="30" s="1"/>
  <c r="BP19" i="30" s="1"/>
  <c r="T42" i="30"/>
  <c r="R42" i="30"/>
  <c r="Q42" i="30"/>
  <c r="P42" i="30"/>
  <c r="O42" i="30"/>
  <c r="N42" i="30"/>
  <c r="H42" i="30"/>
  <c r="G42" i="30"/>
  <c r="F42" i="30"/>
  <c r="E42" i="30"/>
  <c r="D42" i="30"/>
  <c r="V41" i="30"/>
  <c r="U41" i="30"/>
  <c r="BP41" i="30" s="1"/>
  <c r="BP18" i="30" s="1"/>
  <c r="T41" i="30"/>
  <c r="R41" i="30"/>
  <c r="Q41" i="30"/>
  <c r="P41" i="30"/>
  <c r="O41" i="30"/>
  <c r="N41" i="30"/>
  <c r="H41" i="30"/>
  <c r="G41" i="30"/>
  <c r="F41" i="30"/>
  <c r="E41" i="30"/>
  <c r="D41" i="30"/>
  <c r="V40" i="30"/>
  <c r="U40" i="30"/>
  <c r="T40" i="30"/>
  <c r="R40" i="30"/>
  <c r="Q40" i="30"/>
  <c r="P40" i="30"/>
  <c r="O40" i="30"/>
  <c r="N40" i="30"/>
  <c r="H40" i="30"/>
  <c r="G40" i="30"/>
  <c r="F40" i="30"/>
  <c r="E40" i="30"/>
  <c r="D40" i="30"/>
  <c r="V39" i="30"/>
  <c r="U39" i="30"/>
  <c r="T39" i="30"/>
  <c r="R39" i="30"/>
  <c r="Q39" i="30"/>
  <c r="P39" i="30"/>
  <c r="O39" i="30"/>
  <c r="N39" i="30"/>
  <c r="H39" i="30"/>
  <c r="G39" i="30"/>
  <c r="F39" i="30"/>
  <c r="E39" i="30"/>
  <c r="D39" i="30"/>
  <c r="V38" i="30"/>
  <c r="U38" i="30"/>
  <c r="T38" i="30"/>
  <c r="R38" i="30"/>
  <c r="Q38" i="30"/>
  <c r="P38" i="30"/>
  <c r="O38" i="30"/>
  <c r="N38" i="30"/>
  <c r="H38" i="30"/>
  <c r="G38" i="30"/>
  <c r="F38" i="30"/>
  <c r="E38" i="30"/>
  <c r="D38" i="30"/>
  <c r="V37" i="30"/>
  <c r="U37" i="30"/>
  <c r="T37" i="30"/>
  <c r="R37" i="30"/>
  <c r="Q37" i="30"/>
  <c r="P37" i="30"/>
  <c r="O37" i="30"/>
  <c r="N37" i="30"/>
  <c r="H37" i="30"/>
  <c r="G37" i="30"/>
  <c r="F37" i="30"/>
  <c r="E37" i="30"/>
  <c r="D37" i="30"/>
  <c r="V36" i="30"/>
  <c r="U36" i="30"/>
  <c r="T36" i="30"/>
  <c r="R36" i="30"/>
  <c r="Q36" i="30"/>
  <c r="P36" i="30"/>
  <c r="O36" i="30"/>
  <c r="N36" i="30"/>
  <c r="H36" i="30"/>
  <c r="G36" i="30"/>
  <c r="F36" i="30"/>
  <c r="E36" i="30"/>
  <c r="D36" i="30"/>
  <c r="V35" i="30"/>
  <c r="U35" i="30"/>
  <c r="T35" i="30"/>
  <c r="R35" i="30"/>
  <c r="Q35" i="30"/>
  <c r="P35" i="30"/>
  <c r="O35" i="30"/>
  <c r="N35" i="30"/>
  <c r="H35" i="30"/>
  <c r="G35" i="30"/>
  <c r="F35" i="30"/>
  <c r="E35" i="30"/>
  <c r="D35" i="30"/>
  <c r="V34" i="30"/>
  <c r="U34" i="30"/>
  <c r="T34" i="30"/>
  <c r="R34" i="30"/>
  <c r="Q34" i="30"/>
  <c r="P34" i="30"/>
  <c r="O34" i="30"/>
  <c r="N34" i="30"/>
  <c r="H34" i="30"/>
  <c r="G34" i="30"/>
  <c r="F34" i="30"/>
  <c r="E34" i="30"/>
  <c r="D34" i="30"/>
  <c r="V33" i="30"/>
  <c r="U33" i="30"/>
  <c r="T33" i="30"/>
  <c r="R33" i="30"/>
  <c r="Q33" i="30"/>
  <c r="P33" i="30"/>
  <c r="O33" i="30"/>
  <c r="N33" i="30"/>
  <c r="H33" i="30"/>
  <c r="G33" i="30"/>
  <c r="F33" i="30"/>
  <c r="E33" i="30"/>
  <c r="D33" i="30"/>
  <c r="V32" i="30"/>
  <c r="U32" i="30"/>
  <c r="T32" i="30"/>
  <c r="R32" i="30"/>
  <c r="Q32" i="30"/>
  <c r="P32" i="30"/>
  <c r="O32" i="30"/>
  <c r="N32" i="30"/>
  <c r="H32" i="30"/>
  <c r="G32" i="30"/>
  <c r="F32" i="30"/>
  <c r="E32" i="30"/>
  <c r="D32" i="30"/>
  <c r="V31" i="30"/>
  <c r="U31" i="30"/>
  <c r="T31" i="30"/>
  <c r="R31" i="30"/>
  <c r="Q31" i="30"/>
  <c r="P31" i="30"/>
  <c r="O31" i="30"/>
  <c r="N31" i="30"/>
  <c r="H31" i="30"/>
  <c r="G31" i="30"/>
  <c r="F31" i="30"/>
  <c r="E31" i="30"/>
  <c r="D31" i="30"/>
  <c r="V30" i="30"/>
  <c r="U30" i="30"/>
  <c r="T30" i="30"/>
  <c r="R30" i="30"/>
  <c r="Q30" i="30"/>
  <c r="O30" i="30"/>
  <c r="N30" i="30"/>
  <c r="H30" i="30"/>
  <c r="G30" i="30"/>
  <c r="F30" i="30"/>
  <c r="E30" i="30"/>
  <c r="D30" i="30"/>
  <c r="U29" i="30"/>
  <c r="T29" i="30"/>
  <c r="R29" i="30"/>
  <c r="Q29" i="30"/>
  <c r="P29" i="30"/>
  <c r="O29" i="30"/>
  <c r="N29" i="30"/>
  <c r="H29" i="30"/>
  <c r="G29" i="30"/>
  <c r="F29" i="30"/>
  <c r="E29" i="30"/>
  <c r="D29" i="30"/>
  <c r="BI24" i="30"/>
  <c r="BI47" i="30" s="1"/>
  <c r="BH24" i="30"/>
  <c r="BH47" i="30" s="1"/>
  <c r="BG24" i="30"/>
  <c r="BG47" i="30" s="1"/>
  <c r="BF24" i="30"/>
  <c r="BF47" i="30" s="1"/>
  <c r="BE24" i="30"/>
  <c r="BE47" i="30" s="1"/>
  <c r="BC24" i="30"/>
  <c r="AX24" i="30"/>
  <c r="AX47" i="30" s="1"/>
  <c r="AW24" i="30"/>
  <c r="AW47" i="30" s="1"/>
  <c r="AO24" i="30"/>
  <c r="AO47" i="30" s="1"/>
  <c r="AN24" i="30"/>
  <c r="AN47" i="30" s="1"/>
  <c r="AM24" i="30"/>
  <c r="AM47" i="30" s="1"/>
  <c r="AL24" i="30"/>
  <c r="AL47" i="30" s="1"/>
  <c r="AK24" i="30"/>
  <c r="AK47" i="30" s="1"/>
  <c r="AI24" i="30"/>
  <c r="AD24" i="30"/>
  <c r="AD47" i="30" s="1"/>
  <c r="AC24" i="30"/>
  <c r="AC47" i="30" s="1"/>
  <c r="S24" i="30"/>
  <c r="S47" i="30" s="1"/>
  <c r="L47" i="30"/>
  <c r="K47" i="30"/>
  <c r="J47" i="30"/>
  <c r="I47" i="30"/>
  <c r="BI23" i="30"/>
  <c r="BI46" i="30" s="1"/>
  <c r="BH23" i="30"/>
  <c r="BH46" i="30" s="1"/>
  <c r="BG23" i="30"/>
  <c r="BG46" i="30" s="1"/>
  <c r="BF23" i="30"/>
  <c r="BF46" i="30" s="1"/>
  <c r="BE23" i="30"/>
  <c r="BE46" i="30" s="1"/>
  <c r="BC23" i="30"/>
  <c r="AX23" i="30"/>
  <c r="AX46" i="30" s="1"/>
  <c r="AW23" i="30"/>
  <c r="AW46" i="30" s="1"/>
  <c r="AO23" i="30"/>
  <c r="AO46" i="30" s="1"/>
  <c r="AN23" i="30"/>
  <c r="AN46" i="30" s="1"/>
  <c r="AM23" i="30"/>
  <c r="AM46" i="30" s="1"/>
  <c r="AL23" i="30"/>
  <c r="AL46" i="30" s="1"/>
  <c r="AK23" i="30"/>
  <c r="AK46" i="30" s="1"/>
  <c r="AI23" i="30"/>
  <c r="AD23" i="30"/>
  <c r="AD46" i="30" s="1"/>
  <c r="AC23" i="30"/>
  <c r="AC46" i="30" s="1"/>
  <c r="S23" i="30"/>
  <c r="S46" i="30" s="1"/>
  <c r="L46" i="30"/>
  <c r="K46" i="30"/>
  <c r="J46" i="30"/>
  <c r="I46" i="30"/>
  <c r="BI22" i="30"/>
  <c r="BI45" i="30" s="1"/>
  <c r="BH22" i="30"/>
  <c r="BH45" i="30" s="1"/>
  <c r="BG22" i="30"/>
  <c r="BG45" i="30" s="1"/>
  <c r="BF22" i="30"/>
  <c r="BF45" i="30" s="1"/>
  <c r="BE22" i="30"/>
  <c r="BE45" i="30" s="1"/>
  <c r="BC22" i="30"/>
  <c r="AX22" i="30"/>
  <c r="AX45" i="30" s="1"/>
  <c r="AW22" i="30"/>
  <c r="AW45" i="30" s="1"/>
  <c r="AO22" i="30"/>
  <c r="AO45" i="30" s="1"/>
  <c r="AN22" i="30"/>
  <c r="AN45" i="30" s="1"/>
  <c r="AM22" i="30"/>
  <c r="AM45" i="30" s="1"/>
  <c r="AL22" i="30"/>
  <c r="AL45" i="30" s="1"/>
  <c r="AK22" i="30"/>
  <c r="AK45" i="30" s="1"/>
  <c r="AI22" i="30"/>
  <c r="AD22" i="30"/>
  <c r="AD45" i="30" s="1"/>
  <c r="AC22" i="30"/>
  <c r="AC45" i="30" s="1"/>
  <c r="S22" i="30"/>
  <c r="S45" i="30" s="1"/>
  <c r="L45" i="30"/>
  <c r="K45" i="30"/>
  <c r="J45" i="30"/>
  <c r="I45" i="30"/>
  <c r="BI21" i="30"/>
  <c r="BI44" i="30" s="1"/>
  <c r="BH21" i="30"/>
  <c r="BH44" i="30" s="1"/>
  <c r="BG21" i="30"/>
  <c r="BG44" i="30" s="1"/>
  <c r="BF21" i="30"/>
  <c r="BF44" i="30" s="1"/>
  <c r="BE21" i="30"/>
  <c r="BE44" i="30" s="1"/>
  <c r="BC21" i="30"/>
  <c r="AX21" i="30"/>
  <c r="AX44" i="30" s="1"/>
  <c r="AW21" i="30"/>
  <c r="AW44" i="30" s="1"/>
  <c r="AO21" i="30"/>
  <c r="AO44" i="30" s="1"/>
  <c r="AN21" i="30"/>
  <c r="AN44" i="30" s="1"/>
  <c r="AM21" i="30"/>
  <c r="AM44" i="30" s="1"/>
  <c r="AL21" i="30"/>
  <c r="AL44" i="30" s="1"/>
  <c r="AK21" i="30"/>
  <c r="AK44" i="30" s="1"/>
  <c r="AI21" i="30"/>
  <c r="AD21" i="30"/>
  <c r="AD44" i="30" s="1"/>
  <c r="AC21" i="30"/>
  <c r="AC44" i="30" s="1"/>
  <c r="S21" i="30"/>
  <c r="S44" i="30" s="1"/>
  <c r="L44" i="30"/>
  <c r="K44" i="30"/>
  <c r="J44" i="30"/>
  <c r="I44" i="30"/>
  <c r="BI20" i="30"/>
  <c r="BI43" i="30" s="1"/>
  <c r="BH20" i="30"/>
  <c r="BH43" i="30" s="1"/>
  <c r="BG20" i="30"/>
  <c r="BG43" i="30" s="1"/>
  <c r="BF20" i="30"/>
  <c r="BF43" i="30" s="1"/>
  <c r="BE20" i="30"/>
  <c r="BE43" i="30" s="1"/>
  <c r="BC20" i="30"/>
  <c r="AX20" i="30"/>
  <c r="AX43" i="30" s="1"/>
  <c r="AW20" i="30"/>
  <c r="AW43" i="30" s="1"/>
  <c r="AO20" i="30"/>
  <c r="AO43" i="30" s="1"/>
  <c r="AN20" i="30"/>
  <c r="AN43" i="30" s="1"/>
  <c r="AM20" i="30"/>
  <c r="AM43" i="30" s="1"/>
  <c r="AL20" i="30"/>
  <c r="AL43" i="30" s="1"/>
  <c r="AK20" i="30"/>
  <c r="AK43" i="30" s="1"/>
  <c r="AI20" i="30"/>
  <c r="AD20" i="30"/>
  <c r="AD43" i="30" s="1"/>
  <c r="AC20" i="30"/>
  <c r="AC43" i="30" s="1"/>
  <c r="S20" i="30"/>
  <c r="S43" i="30" s="1"/>
  <c r="BI19" i="30"/>
  <c r="BI42" i="30" s="1"/>
  <c r="BH19" i="30"/>
  <c r="BH42" i="30" s="1"/>
  <c r="BG19" i="30"/>
  <c r="BG42" i="30" s="1"/>
  <c r="BF19" i="30"/>
  <c r="BF42" i="30" s="1"/>
  <c r="BE19" i="30"/>
  <c r="BE42" i="30" s="1"/>
  <c r="BC19" i="30"/>
  <c r="AX19" i="30"/>
  <c r="AX42" i="30" s="1"/>
  <c r="AW19" i="30"/>
  <c r="AW42" i="30" s="1"/>
  <c r="AO19" i="30"/>
  <c r="AO42" i="30" s="1"/>
  <c r="AN19" i="30"/>
  <c r="AN42" i="30" s="1"/>
  <c r="AM19" i="30"/>
  <c r="AM42" i="30" s="1"/>
  <c r="AL19" i="30"/>
  <c r="AL42" i="30" s="1"/>
  <c r="AK19" i="30"/>
  <c r="AK42" i="30" s="1"/>
  <c r="AI19" i="30"/>
  <c r="AD19" i="30"/>
  <c r="AD42" i="30" s="1"/>
  <c r="AC19" i="30"/>
  <c r="AC42" i="30" s="1"/>
  <c r="S19" i="30"/>
  <c r="S42" i="30" s="1"/>
  <c r="L42" i="30"/>
  <c r="K42" i="30"/>
  <c r="J42" i="30"/>
  <c r="I42" i="30"/>
  <c r="BI18" i="30"/>
  <c r="BI41" i="30" s="1"/>
  <c r="BH18" i="30"/>
  <c r="BH41" i="30" s="1"/>
  <c r="BG18" i="30"/>
  <c r="BG41" i="30" s="1"/>
  <c r="BF18" i="30"/>
  <c r="BF41" i="30" s="1"/>
  <c r="BE18" i="30"/>
  <c r="BE41" i="30" s="1"/>
  <c r="BC18" i="30"/>
  <c r="AX18" i="30"/>
  <c r="AX41" i="30" s="1"/>
  <c r="AW18" i="30"/>
  <c r="AW41" i="30" s="1"/>
  <c r="AO18" i="30"/>
  <c r="AO41" i="30" s="1"/>
  <c r="AN18" i="30"/>
  <c r="AN41" i="30" s="1"/>
  <c r="AM18" i="30"/>
  <c r="AM41" i="30" s="1"/>
  <c r="AL18" i="30"/>
  <c r="AL41" i="30" s="1"/>
  <c r="AK18" i="30"/>
  <c r="AK41" i="30" s="1"/>
  <c r="AI18" i="30"/>
  <c r="AD18" i="30"/>
  <c r="AD41" i="30" s="1"/>
  <c r="AC18" i="30"/>
  <c r="AC41" i="30" s="1"/>
  <c r="S18" i="30"/>
  <c r="S41" i="30" s="1"/>
  <c r="L41" i="30"/>
  <c r="K41" i="30"/>
  <c r="J41" i="30"/>
  <c r="I41" i="30"/>
  <c r="BI17" i="30"/>
  <c r="BI40" i="30" s="1"/>
  <c r="BH17" i="30"/>
  <c r="BH40" i="30" s="1"/>
  <c r="BG17" i="30"/>
  <c r="BG40" i="30" s="1"/>
  <c r="BF17" i="30"/>
  <c r="BF40" i="30" s="1"/>
  <c r="BE17" i="30"/>
  <c r="BE40" i="30" s="1"/>
  <c r="BC17" i="30"/>
  <c r="AX17" i="30"/>
  <c r="AX40" i="30" s="1"/>
  <c r="AW17" i="30"/>
  <c r="AW40" i="30" s="1"/>
  <c r="AO17" i="30"/>
  <c r="AO40" i="30" s="1"/>
  <c r="AN17" i="30"/>
  <c r="AN40" i="30" s="1"/>
  <c r="AM17" i="30"/>
  <c r="AM40" i="30" s="1"/>
  <c r="AL17" i="30"/>
  <c r="AL40" i="30" s="1"/>
  <c r="AK17" i="30"/>
  <c r="AK40" i="30" s="1"/>
  <c r="AI17" i="30"/>
  <c r="AD17" i="30"/>
  <c r="AD40" i="30" s="1"/>
  <c r="AC17" i="30"/>
  <c r="AC40" i="30" s="1"/>
  <c r="S17" i="30"/>
  <c r="S40" i="30" s="1"/>
  <c r="L17" i="30"/>
  <c r="L40" i="30" s="1"/>
  <c r="K17" i="30"/>
  <c r="K40" i="30" s="1"/>
  <c r="J17" i="30"/>
  <c r="J40" i="30" s="1"/>
  <c r="I40" i="30"/>
  <c r="BI16" i="30"/>
  <c r="BI39" i="30" s="1"/>
  <c r="BH16" i="30"/>
  <c r="BH39" i="30" s="1"/>
  <c r="BG16" i="30"/>
  <c r="BG39" i="30" s="1"/>
  <c r="BF16" i="30"/>
  <c r="BF39" i="30" s="1"/>
  <c r="BE16" i="30"/>
  <c r="BE39" i="30" s="1"/>
  <c r="BC16" i="30"/>
  <c r="AX16" i="30"/>
  <c r="AX39" i="30" s="1"/>
  <c r="AW16" i="30"/>
  <c r="AW39" i="30" s="1"/>
  <c r="AO16" i="30"/>
  <c r="AO39" i="30" s="1"/>
  <c r="AN16" i="30"/>
  <c r="AN39" i="30" s="1"/>
  <c r="AM16" i="30"/>
  <c r="AM39" i="30" s="1"/>
  <c r="AL16" i="30"/>
  <c r="AL39" i="30" s="1"/>
  <c r="AK16" i="30"/>
  <c r="AK39" i="30" s="1"/>
  <c r="AI16" i="30"/>
  <c r="AD16" i="30"/>
  <c r="AD39" i="30" s="1"/>
  <c r="AC16" i="30"/>
  <c r="AC39" i="30" s="1"/>
  <c r="S16" i="30"/>
  <c r="S39" i="30" s="1"/>
  <c r="L16" i="30"/>
  <c r="L39" i="30" s="1"/>
  <c r="K16" i="30"/>
  <c r="K39" i="30" s="1"/>
  <c r="J16" i="30"/>
  <c r="J39" i="30" s="1"/>
  <c r="I39" i="30"/>
  <c r="BI15" i="30"/>
  <c r="BI38" i="30" s="1"/>
  <c r="BH15" i="30"/>
  <c r="BH38" i="30" s="1"/>
  <c r="BG15" i="30"/>
  <c r="BG38" i="30" s="1"/>
  <c r="BF15" i="30"/>
  <c r="BF38" i="30" s="1"/>
  <c r="BE15" i="30"/>
  <c r="BE38" i="30" s="1"/>
  <c r="BC15" i="30"/>
  <c r="AX15" i="30"/>
  <c r="AX38" i="30" s="1"/>
  <c r="AW15" i="30"/>
  <c r="AW38" i="30" s="1"/>
  <c r="AO15" i="30"/>
  <c r="AO38" i="30" s="1"/>
  <c r="AN15" i="30"/>
  <c r="AN38" i="30" s="1"/>
  <c r="AM15" i="30"/>
  <c r="AM38" i="30" s="1"/>
  <c r="AL15" i="30"/>
  <c r="AL38" i="30" s="1"/>
  <c r="AK15" i="30"/>
  <c r="AK38" i="30" s="1"/>
  <c r="AI15" i="30"/>
  <c r="AD15" i="30"/>
  <c r="AD38" i="30" s="1"/>
  <c r="AC15" i="30"/>
  <c r="AC38" i="30" s="1"/>
  <c r="S15" i="30"/>
  <c r="S38" i="30" s="1"/>
  <c r="L15" i="30"/>
  <c r="L38" i="30" s="1"/>
  <c r="K15" i="30"/>
  <c r="K38" i="30" s="1"/>
  <c r="J15" i="30"/>
  <c r="J38" i="30" s="1"/>
  <c r="I38" i="30"/>
  <c r="BI14" i="30"/>
  <c r="BI37" i="30" s="1"/>
  <c r="BH14" i="30"/>
  <c r="BH37" i="30" s="1"/>
  <c r="BG14" i="30"/>
  <c r="BG37" i="30" s="1"/>
  <c r="BF14" i="30"/>
  <c r="BF37" i="30" s="1"/>
  <c r="BE14" i="30"/>
  <c r="BE37" i="30" s="1"/>
  <c r="BC14" i="30"/>
  <c r="AX14" i="30"/>
  <c r="AX37" i="30" s="1"/>
  <c r="AW14" i="30"/>
  <c r="AW37" i="30" s="1"/>
  <c r="AO14" i="30"/>
  <c r="AO37" i="30" s="1"/>
  <c r="AN14" i="30"/>
  <c r="AN37" i="30" s="1"/>
  <c r="AM14" i="30"/>
  <c r="AM37" i="30" s="1"/>
  <c r="AL14" i="30"/>
  <c r="AL37" i="30" s="1"/>
  <c r="AK14" i="30"/>
  <c r="AK37" i="30" s="1"/>
  <c r="AI14" i="30"/>
  <c r="AD14" i="30"/>
  <c r="AD37" i="30" s="1"/>
  <c r="AC14" i="30"/>
  <c r="AC37" i="30" s="1"/>
  <c r="S14" i="30"/>
  <c r="S37" i="30" s="1"/>
  <c r="L14" i="30"/>
  <c r="L37" i="30" s="1"/>
  <c r="K14" i="30"/>
  <c r="K37" i="30" s="1"/>
  <c r="J14" i="30"/>
  <c r="J37" i="30" s="1"/>
  <c r="I37" i="30"/>
  <c r="BI13" i="30"/>
  <c r="BI36" i="30" s="1"/>
  <c r="BH13" i="30"/>
  <c r="BH36" i="30" s="1"/>
  <c r="BG13" i="30"/>
  <c r="BG36" i="30" s="1"/>
  <c r="BF13" i="30"/>
  <c r="BF36" i="30" s="1"/>
  <c r="BE13" i="30"/>
  <c r="BE36" i="30" s="1"/>
  <c r="BC13" i="30"/>
  <c r="AX13" i="30"/>
  <c r="AX36" i="30" s="1"/>
  <c r="AW13" i="30"/>
  <c r="AW36" i="30" s="1"/>
  <c r="AO13" i="30"/>
  <c r="AO36" i="30" s="1"/>
  <c r="AN13" i="30"/>
  <c r="AN36" i="30" s="1"/>
  <c r="AM13" i="30"/>
  <c r="AM36" i="30" s="1"/>
  <c r="AL13" i="30"/>
  <c r="AL36" i="30" s="1"/>
  <c r="AK13" i="30"/>
  <c r="AK36" i="30" s="1"/>
  <c r="AI13" i="30"/>
  <c r="AD13" i="30"/>
  <c r="AD36" i="30" s="1"/>
  <c r="AC13" i="30"/>
  <c r="AC36" i="30" s="1"/>
  <c r="S13" i="30"/>
  <c r="S36" i="30" s="1"/>
  <c r="L13" i="30"/>
  <c r="L36" i="30" s="1"/>
  <c r="K13" i="30"/>
  <c r="K36" i="30" s="1"/>
  <c r="J13" i="30"/>
  <c r="J36" i="30" s="1"/>
  <c r="I36" i="30"/>
  <c r="BI12" i="30"/>
  <c r="BI35" i="30" s="1"/>
  <c r="BH12" i="30"/>
  <c r="BH35" i="30" s="1"/>
  <c r="BG12" i="30"/>
  <c r="BG35" i="30" s="1"/>
  <c r="BF12" i="30"/>
  <c r="BF35" i="30" s="1"/>
  <c r="BE12" i="30"/>
  <c r="BE35" i="30" s="1"/>
  <c r="BC12" i="30"/>
  <c r="AX12" i="30"/>
  <c r="AX35" i="30" s="1"/>
  <c r="AW12" i="30"/>
  <c r="AW35" i="30" s="1"/>
  <c r="AO12" i="30"/>
  <c r="AO35" i="30" s="1"/>
  <c r="AN12" i="30"/>
  <c r="AN35" i="30" s="1"/>
  <c r="AM12" i="30"/>
  <c r="AM35" i="30" s="1"/>
  <c r="AL12" i="30"/>
  <c r="AL35" i="30" s="1"/>
  <c r="AK12" i="30"/>
  <c r="AK35" i="30" s="1"/>
  <c r="AI12" i="30"/>
  <c r="AD12" i="30"/>
  <c r="AD35" i="30" s="1"/>
  <c r="AC12" i="30"/>
  <c r="AC35" i="30" s="1"/>
  <c r="S12" i="30"/>
  <c r="S35" i="30" s="1"/>
  <c r="L12" i="30"/>
  <c r="L35" i="30" s="1"/>
  <c r="K12" i="30"/>
  <c r="K35" i="30" s="1"/>
  <c r="J12" i="30"/>
  <c r="J35" i="30" s="1"/>
  <c r="I35" i="30"/>
  <c r="BI11" i="30"/>
  <c r="BI34" i="30" s="1"/>
  <c r="BH11" i="30"/>
  <c r="BH34" i="30" s="1"/>
  <c r="BG11" i="30"/>
  <c r="BG34" i="30" s="1"/>
  <c r="BF11" i="30"/>
  <c r="BF34" i="30" s="1"/>
  <c r="BE11" i="30"/>
  <c r="BE34" i="30" s="1"/>
  <c r="BC11" i="30"/>
  <c r="AX11" i="30"/>
  <c r="AX34" i="30" s="1"/>
  <c r="AW11" i="30"/>
  <c r="AW34" i="30" s="1"/>
  <c r="AO11" i="30"/>
  <c r="AO34" i="30" s="1"/>
  <c r="AN11" i="30"/>
  <c r="AN34" i="30" s="1"/>
  <c r="AM11" i="30"/>
  <c r="AM34" i="30" s="1"/>
  <c r="AL11" i="30"/>
  <c r="AL34" i="30" s="1"/>
  <c r="AK11" i="30"/>
  <c r="AK34" i="30" s="1"/>
  <c r="AI11" i="30"/>
  <c r="AD11" i="30"/>
  <c r="AD34" i="30" s="1"/>
  <c r="AC11" i="30"/>
  <c r="AC34" i="30" s="1"/>
  <c r="S11" i="30"/>
  <c r="S34" i="30" s="1"/>
  <c r="L11" i="30"/>
  <c r="L34" i="30" s="1"/>
  <c r="K11" i="30"/>
  <c r="K34" i="30" s="1"/>
  <c r="J11" i="30"/>
  <c r="J34" i="30" s="1"/>
  <c r="BI10" i="30"/>
  <c r="BI33" i="30" s="1"/>
  <c r="BH10" i="30"/>
  <c r="BH33" i="30" s="1"/>
  <c r="BG10" i="30"/>
  <c r="BG33" i="30" s="1"/>
  <c r="BF10" i="30"/>
  <c r="BF33" i="30" s="1"/>
  <c r="BE10" i="30"/>
  <c r="BE33" i="30" s="1"/>
  <c r="BC10" i="30"/>
  <c r="AX10" i="30"/>
  <c r="AX33" i="30" s="1"/>
  <c r="AW10" i="30"/>
  <c r="AW33" i="30" s="1"/>
  <c r="AO10" i="30"/>
  <c r="AO33" i="30" s="1"/>
  <c r="AN10" i="30"/>
  <c r="AN33" i="30" s="1"/>
  <c r="AM10" i="30"/>
  <c r="AM33" i="30" s="1"/>
  <c r="AL10" i="30"/>
  <c r="AL33" i="30" s="1"/>
  <c r="AK10" i="30"/>
  <c r="AK33" i="30" s="1"/>
  <c r="AI10" i="30"/>
  <c r="AD10" i="30"/>
  <c r="AD33" i="30" s="1"/>
  <c r="AC10" i="30"/>
  <c r="AC33" i="30" s="1"/>
  <c r="S10" i="30"/>
  <c r="S33" i="30" s="1"/>
  <c r="L10" i="30"/>
  <c r="L33" i="30" s="1"/>
  <c r="K10" i="30"/>
  <c r="K33" i="30" s="1"/>
  <c r="J10" i="30"/>
  <c r="J33" i="30" s="1"/>
  <c r="I33" i="30"/>
  <c r="BI9" i="30"/>
  <c r="BI32" i="30" s="1"/>
  <c r="BH9" i="30"/>
  <c r="BH32" i="30" s="1"/>
  <c r="BG9" i="30"/>
  <c r="BG32" i="30" s="1"/>
  <c r="BF9" i="30"/>
  <c r="BF32" i="30" s="1"/>
  <c r="BE9" i="30"/>
  <c r="BE32" i="30" s="1"/>
  <c r="BC9" i="30"/>
  <c r="AX9" i="30"/>
  <c r="AX32" i="30" s="1"/>
  <c r="AW9" i="30"/>
  <c r="AW32" i="30" s="1"/>
  <c r="AO9" i="30"/>
  <c r="AO32" i="30" s="1"/>
  <c r="AN9" i="30"/>
  <c r="AN32" i="30" s="1"/>
  <c r="AM9" i="30"/>
  <c r="AM32" i="30" s="1"/>
  <c r="AL9" i="30"/>
  <c r="AL32" i="30" s="1"/>
  <c r="AK9" i="30"/>
  <c r="AK32" i="30" s="1"/>
  <c r="AI9" i="30"/>
  <c r="AD9" i="30"/>
  <c r="AD32" i="30" s="1"/>
  <c r="AC9" i="30"/>
  <c r="AC32" i="30" s="1"/>
  <c r="S9" i="30"/>
  <c r="S32" i="30" s="1"/>
  <c r="L9" i="30"/>
  <c r="L32" i="30" s="1"/>
  <c r="K9" i="30"/>
  <c r="K32" i="30" s="1"/>
  <c r="J9" i="30"/>
  <c r="J32" i="30" s="1"/>
  <c r="I32" i="30"/>
  <c r="BI8" i="30"/>
  <c r="BI31" i="30" s="1"/>
  <c r="BH8" i="30"/>
  <c r="BH31" i="30" s="1"/>
  <c r="BG8" i="30"/>
  <c r="BG31" i="30" s="1"/>
  <c r="BF8" i="30"/>
  <c r="BF31" i="30" s="1"/>
  <c r="BE8" i="30"/>
  <c r="BE31" i="30" s="1"/>
  <c r="BC8" i="30"/>
  <c r="AX8" i="30"/>
  <c r="AX31" i="30" s="1"/>
  <c r="AW8" i="30"/>
  <c r="AW31" i="30" s="1"/>
  <c r="AO8" i="30"/>
  <c r="AO31" i="30" s="1"/>
  <c r="AN8" i="30"/>
  <c r="AN31" i="30" s="1"/>
  <c r="AM8" i="30"/>
  <c r="AM31" i="30" s="1"/>
  <c r="AL8" i="30"/>
  <c r="AL31" i="30" s="1"/>
  <c r="AK8" i="30"/>
  <c r="AK31" i="30" s="1"/>
  <c r="AI8" i="30"/>
  <c r="AD8" i="30"/>
  <c r="AD31" i="30" s="1"/>
  <c r="AC8" i="30"/>
  <c r="AC31" i="30" s="1"/>
  <c r="S8" i="30"/>
  <c r="S31" i="30" s="1"/>
  <c r="L8" i="30"/>
  <c r="L31" i="30" s="1"/>
  <c r="K8" i="30"/>
  <c r="K31" i="30" s="1"/>
  <c r="J8" i="30"/>
  <c r="J31" i="30" s="1"/>
  <c r="BI7" i="30"/>
  <c r="BI30" i="30" s="1"/>
  <c r="BH7" i="30"/>
  <c r="BH30" i="30" s="1"/>
  <c r="BG7" i="30"/>
  <c r="BG30" i="30" s="1"/>
  <c r="BF7" i="30"/>
  <c r="BF30" i="30" s="1"/>
  <c r="BE7" i="30"/>
  <c r="BE30" i="30" s="1"/>
  <c r="BC7" i="30"/>
  <c r="AX7" i="30"/>
  <c r="AX30" i="30" s="1"/>
  <c r="AW7" i="30"/>
  <c r="AW30" i="30" s="1"/>
  <c r="AO7" i="30"/>
  <c r="AO30" i="30" s="1"/>
  <c r="AN7" i="30"/>
  <c r="AN30" i="30" s="1"/>
  <c r="AM7" i="30"/>
  <c r="AM30" i="30" s="1"/>
  <c r="AL7" i="30"/>
  <c r="AL30" i="30" s="1"/>
  <c r="AK7" i="30"/>
  <c r="AK30" i="30" s="1"/>
  <c r="AI7" i="30"/>
  <c r="AD7" i="30"/>
  <c r="AD30" i="30" s="1"/>
  <c r="AC7" i="30"/>
  <c r="AC30" i="30" s="1"/>
  <c r="S7" i="30"/>
  <c r="S30" i="30" s="1"/>
  <c r="L7" i="30"/>
  <c r="L30" i="30" s="1"/>
  <c r="K7" i="30"/>
  <c r="K30" i="30" s="1"/>
  <c r="J7" i="30"/>
  <c r="J30" i="30" s="1"/>
  <c r="I30" i="30"/>
  <c r="BI6" i="30"/>
  <c r="BI29" i="30" s="1"/>
  <c r="BH6" i="30"/>
  <c r="BH29" i="30" s="1"/>
  <c r="BG6" i="30"/>
  <c r="BG29" i="30" s="1"/>
  <c r="BF6" i="30"/>
  <c r="BF29" i="30" s="1"/>
  <c r="BE6" i="30"/>
  <c r="BE29" i="30" s="1"/>
  <c r="BC6" i="30"/>
  <c r="AX6" i="30"/>
  <c r="AX29" i="30" s="1"/>
  <c r="AW6" i="30"/>
  <c r="AW29" i="30" s="1"/>
  <c r="AO6" i="30"/>
  <c r="AO29" i="30" s="1"/>
  <c r="AN6" i="30"/>
  <c r="AN29" i="30" s="1"/>
  <c r="AM6" i="30"/>
  <c r="AM29" i="30" s="1"/>
  <c r="AL6" i="30"/>
  <c r="AL29" i="30" s="1"/>
  <c r="AK6" i="30"/>
  <c r="AK29" i="30" s="1"/>
  <c r="AI6" i="30"/>
  <c r="AD6" i="30"/>
  <c r="AD29" i="30" s="1"/>
  <c r="AC6" i="30"/>
  <c r="AC29" i="30" s="1"/>
  <c r="S6" i="30"/>
  <c r="S29" i="30" s="1"/>
  <c r="L6" i="30"/>
  <c r="L29" i="30" s="1"/>
  <c r="K6" i="30"/>
  <c r="K29" i="30" s="1"/>
  <c r="J6" i="30"/>
  <c r="J29" i="30" s="1"/>
  <c r="I29" i="30"/>
  <c r="BD38" i="29"/>
  <c r="BD39" i="29"/>
  <c r="BD40" i="29"/>
  <c r="BD41" i="29"/>
  <c r="BD44" i="29"/>
  <c r="AJ38" i="29"/>
  <c r="AJ39" i="29"/>
  <c r="AJ40" i="29"/>
  <c r="AJ41" i="29"/>
  <c r="AJ44" i="29"/>
  <c r="V47" i="29"/>
  <c r="U47" i="29"/>
  <c r="BP47" i="29" s="1"/>
  <c r="BP24" i="29" s="1"/>
  <c r="T47" i="29"/>
  <c r="R47" i="29"/>
  <c r="Q47" i="29"/>
  <c r="P47" i="29"/>
  <c r="O47" i="29"/>
  <c r="N47" i="29"/>
  <c r="H47" i="29"/>
  <c r="G47" i="29"/>
  <c r="F47" i="29"/>
  <c r="E47" i="29"/>
  <c r="D47" i="29"/>
  <c r="V46" i="29"/>
  <c r="U46" i="29"/>
  <c r="BP46" i="29" s="1"/>
  <c r="BP23" i="29" s="1"/>
  <c r="T46" i="29"/>
  <c r="R46" i="29"/>
  <c r="Q46" i="29"/>
  <c r="P46" i="29"/>
  <c r="O46" i="29"/>
  <c r="N46" i="29"/>
  <c r="H46" i="29"/>
  <c r="G46" i="29"/>
  <c r="F46" i="29"/>
  <c r="E46" i="29"/>
  <c r="D46" i="29"/>
  <c r="V45" i="29"/>
  <c r="U45" i="29"/>
  <c r="BP45" i="29" s="1"/>
  <c r="BP22" i="29" s="1"/>
  <c r="T45" i="29"/>
  <c r="R45" i="29"/>
  <c r="Q45" i="29"/>
  <c r="P45" i="29"/>
  <c r="O45" i="29"/>
  <c r="N45" i="29"/>
  <c r="H45" i="29"/>
  <c r="G45" i="29"/>
  <c r="F45" i="29"/>
  <c r="E45" i="29"/>
  <c r="D45" i="29"/>
  <c r="V44" i="29"/>
  <c r="U44" i="29"/>
  <c r="BW44" i="29" s="1"/>
  <c r="BW21" i="29" s="1"/>
  <c r="T44" i="29"/>
  <c r="R44" i="29"/>
  <c r="Q44" i="29"/>
  <c r="P44" i="29"/>
  <c r="O44" i="29"/>
  <c r="N44" i="29"/>
  <c r="H44" i="29"/>
  <c r="G44" i="29"/>
  <c r="F44" i="29"/>
  <c r="E44" i="29"/>
  <c r="D44" i="29"/>
  <c r="V43" i="29"/>
  <c r="U43" i="29"/>
  <c r="BW43" i="29" s="1"/>
  <c r="BW20" i="29" s="1"/>
  <c r="T43" i="29"/>
  <c r="R43" i="29"/>
  <c r="Q43" i="29"/>
  <c r="P43" i="29"/>
  <c r="O43" i="29"/>
  <c r="N43" i="29"/>
  <c r="H43" i="29"/>
  <c r="G43" i="29"/>
  <c r="F43" i="29"/>
  <c r="E43" i="29"/>
  <c r="D43" i="29"/>
  <c r="V42" i="29"/>
  <c r="U42" i="29"/>
  <c r="BW42" i="29" s="1"/>
  <c r="BW19" i="29" s="1"/>
  <c r="T42" i="29"/>
  <c r="R42" i="29"/>
  <c r="Q42" i="29"/>
  <c r="P42" i="29"/>
  <c r="O42" i="29"/>
  <c r="N42" i="29"/>
  <c r="H42" i="29"/>
  <c r="G42" i="29"/>
  <c r="F42" i="29"/>
  <c r="E42" i="29"/>
  <c r="D42" i="29"/>
  <c r="V41" i="29"/>
  <c r="U41" i="29"/>
  <c r="BW41" i="29" s="1"/>
  <c r="BW18" i="29" s="1"/>
  <c r="T41" i="29"/>
  <c r="R41" i="29"/>
  <c r="Q41" i="29"/>
  <c r="P41" i="29"/>
  <c r="O41" i="29"/>
  <c r="N41" i="29"/>
  <c r="H41" i="29"/>
  <c r="G41" i="29"/>
  <c r="F41" i="29"/>
  <c r="E41" i="29"/>
  <c r="D41" i="29"/>
  <c r="V40" i="29"/>
  <c r="U40" i="29"/>
  <c r="BW40" i="29" s="1"/>
  <c r="BW17" i="29" s="1"/>
  <c r="T40" i="29"/>
  <c r="R40" i="29"/>
  <c r="Q40" i="29"/>
  <c r="P40" i="29"/>
  <c r="O40" i="29"/>
  <c r="N40" i="29"/>
  <c r="H40" i="29"/>
  <c r="G40" i="29"/>
  <c r="F40" i="29"/>
  <c r="E40" i="29"/>
  <c r="D40" i="29"/>
  <c r="V39" i="29"/>
  <c r="U39" i="29"/>
  <c r="BW39" i="29" s="1"/>
  <c r="BW16" i="29" s="1"/>
  <c r="T39" i="29"/>
  <c r="R39" i="29"/>
  <c r="Q39" i="29"/>
  <c r="P39" i="29"/>
  <c r="O39" i="29"/>
  <c r="N39" i="29"/>
  <c r="H39" i="29"/>
  <c r="G39" i="29"/>
  <c r="F39" i="29"/>
  <c r="E39" i="29"/>
  <c r="D39" i="29"/>
  <c r="V38" i="29"/>
  <c r="U38" i="29"/>
  <c r="BW38" i="29" s="1"/>
  <c r="BW15" i="29" s="1"/>
  <c r="T38" i="29"/>
  <c r="R38" i="29"/>
  <c r="Q38" i="29"/>
  <c r="P38" i="29"/>
  <c r="O38" i="29"/>
  <c r="N38" i="29"/>
  <c r="H38" i="29"/>
  <c r="G38" i="29"/>
  <c r="F38" i="29"/>
  <c r="E38" i="29"/>
  <c r="D38" i="29"/>
  <c r="V37" i="29"/>
  <c r="U37" i="29"/>
  <c r="BW37" i="29" s="1"/>
  <c r="BW14" i="29" s="1"/>
  <c r="T37" i="29"/>
  <c r="R37" i="29"/>
  <c r="Q37" i="29"/>
  <c r="P37" i="29"/>
  <c r="O37" i="29"/>
  <c r="N37" i="29"/>
  <c r="H37" i="29"/>
  <c r="G37" i="29"/>
  <c r="F37" i="29"/>
  <c r="E37" i="29"/>
  <c r="D37" i="29"/>
  <c r="V36" i="29"/>
  <c r="U36" i="29"/>
  <c r="BW36" i="29" s="1"/>
  <c r="BW13" i="29" s="1"/>
  <c r="T36" i="29"/>
  <c r="R36" i="29"/>
  <c r="Q36" i="29"/>
  <c r="P36" i="29"/>
  <c r="O36" i="29"/>
  <c r="N36" i="29"/>
  <c r="H36" i="29"/>
  <c r="G36" i="29"/>
  <c r="F36" i="29"/>
  <c r="E36" i="29"/>
  <c r="D36" i="29"/>
  <c r="V35" i="29"/>
  <c r="U35" i="29"/>
  <c r="BW35" i="29" s="1"/>
  <c r="BW12" i="29" s="1"/>
  <c r="T35" i="29"/>
  <c r="R35" i="29"/>
  <c r="Q35" i="29"/>
  <c r="P35" i="29"/>
  <c r="O35" i="29"/>
  <c r="N35" i="29"/>
  <c r="H35" i="29"/>
  <c r="G35" i="29"/>
  <c r="F35" i="29"/>
  <c r="E35" i="29"/>
  <c r="D35" i="29"/>
  <c r="V34" i="29"/>
  <c r="U34" i="29"/>
  <c r="BW34" i="29" s="1"/>
  <c r="BW11" i="29" s="1"/>
  <c r="T34" i="29"/>
  <c r="R34" i="29"/>
  <c r="Q34" i="29"/>
  <c r="P34" i="29"/>
  <c r="O34" i="29"/>
  <c r="N34" i="29"/>
  <c r="H34" i="29"/>
  <c r="G34" i="29"/>
  <c r="F34" i="29"/>
  <c r="E34" i="29"/>
  <c r="D34" i="29"/>
  <c r="V33" i="29"/>
  <c r="U33" i="29"/>
  <c r="BW33" i="29" s="1"/>
  <c r="BW10" i="29" s="1"/>
  <c r="T33" i="29"/>
  <c r="R33" i="29"/>
  <c r="Q33" i="29"/>
  <c r="P33" i="29"/>
  <c r="O33" i="29"/>
  <c r="N33" i="29"/>
  <c r="H33" i="29"/>
  <c r="G33" i="29"/>
  <c r="F33" i="29"/>
  <c r="E33" i="29"/>
  <c r="D33" i="29"/>
  <c r="V32" i="29"/>
  <c r="U32" i="29"/>
  <c r="BW32" i="29" s="1"/>
  <c r="BW9" i="29" s="1"/>
  <c r="T32" i="29"/>
  <c r="R32" i="29"/>
  <c r="Q32" i="29"/>
  <c r="P32" i="29"/>
  <c r="O32" i="29"/>
  <c r="N32" i="29"/>
  <c r="H32" i="29"/>
  <c r="G32" i="29"/>
  <c r="F32" i="29"/>
  <c r="E32" i="29"/>
  <c r="D32" i="29"/>
  <c r="V31" i="29"/>
  <c r="U31" i="29"/>
  <c r="BW31" i="29" s="1"/>
  <c r="BW8" i="29" s="1"/>
  <c r="T31" i="29"/>
  <c r="R31" i="29"/>
  <c r="Q31" i="29"/>
  <c r="P31" i="29"/>
  <c r="O31" i="29"/>
  <c r="N31" i="29"/>
  <c r="H31" i="29"/>
  <c r="G31" i="29"/>
  <c r="F31" i="29"/>
  <c r="E31" i="29"/>
  <c r="D31" i="29"/>
  <c r="V30" i="29"/>
  <c r="U30" i="29"/>
  <c r="BW30" i="29" s="1"/>
  <c r="BW7" i="29" s="1"/>
  <c r="T30" i="29"/>
  <c r="R30" i="29"/>
  <c r="Q30" i="29"/>
  <c r="O30" i="29"/>
  <c r="N30" i="29"/>
  <c r="H30" i="29"/>
  <c r="G30" i="29"/>
  <c r="F30" i="29"/>
  <c r="E30" i="29"/>
  <c r="D30" i="29"/>
  <c r="V29" i="29"/>
  <c r="U29" i="29"/>
  <c r="BW29" i="29" s="1"/>
  <c r="BW6" i="29" s="1"/>
  <c r="T29" i="29"/>
  <c r="R29" i="29"/>
  <c r="Q29" i="29"/>
  <c r="P29" i="29"/>
  <c r="O29" i="29"/>
  <c r="N29" i="29"/>
  <c r="H29" i="29"/>
  <c r="G29" i="29"/>
  <c r="F29" i="29"/>
  <c r="E29" i="29"/>
  <c r="D29" i="29"/>
  <c r="BI24" i="29"/>
  <c r="BI47" i="29" s="1"/>
  <c r="BH24" i="29"/>
  <c r="BH47" i="29" s="1"/>
  <c r="BG24" i="29"/>
  <c r="BG47" i="29" s="1"/>
  <c r="BF24" i="29"/>
  <c r="BF47" i="29" s="1"/>
  <c r="BE24" i="29"/>
  <c r="BE47" i="29" s="1"/>
  <c r="BC24" i="29"/>
  <c r="AX24" i="29"/>
  <c r="AX47" i="29" s="1"/>
  <c r="AW24" i="29"/>
  <c r="AW47" i="29" s="1"/>
  <c r="AO24" i="29"/>
  <c r="AO47" i="29" s="1"/>
  <c r="AN24" i="29"/>
  <c r="AN47" i="29" s="1"/>
  <c r="AM24" i="29"/>
  <c r="AM47" i="29" s="1"/>
  <c r="AL24" i="29"/>
  <c r="AL47" i="29" s="1"/>
  <c r="AK24" i="29"/>
  <c r="AK47" i="29" s="1"/>
  <c r="AI24" i="29"/>
  <c r="AD24" i="29"/>
  <c r="AD47" i="29" s="1"/>
  <c r="AC24" i="29"/>
  <c r="AC47" i="29" s="1"/>
  <c r="S24" i="29"/>
  <c r="S47" i="29" s="1"/>
  <c r="L47" i="29"/>
  <c r="K47" i="29"/>
  <c r="J47" i="29"/>
  <c r="I47" i="29"/>
  <c r="BI23" i="29"/>
  <c r="BI46" i="29" s="1"/>
  <c r="BH23" i="29"/>
  <c r="BH46" i="29" s="1"/>
  <c r="BG23" i="29"/>
  <c r="BG46" i="29" s="1"/>
  <c r="BF23" i="29"/>
  <c r="BF46" i="29" s="1"/>
  <c r="BE23" i="29"/>
  <c r="BE46" i="29" s="1"/>
  <c r="BC23" i="29"/>
  <c r="AX23" i="29"/>
  <c r="AX46" i="29" s="1"/>
  <c r="AW23" i="29"/>
  <c r="AW46" i="29" s="1"/>
  <c r="AO23" i="29"/>
  <c r="AO46" i="29" s="1"/>
  <c r="AN23" i="29"/>
  <c r="AN46" i="29" s="1"/>
  <c r="AM23" i="29"/>
  <c r="AM46" i="29" s="1"/>
  <c r="AL23" i="29"/>
  <c r="AL46" i="29" s="1"/>
  <c r="AK23" i="29"/>
  <c r="AK46" i="29" s="1"/>
  <c r="AI23" i="29"/>
  <c r="AD23" i="29"/>
  <c r="AD46" i="29" s="1"/>
  <c r="AC23" i="29"/>
  <c r="AC46" i="29" s="1"/>
  <c r="S23" i="29"/>
  <c r="S46" i="29" s="1"/>
  <c r="L46" i="29"/>
  <c r="K46" i="29"/>
  <c r="J46" i="29"/>
  <c r="I46" i="29"/>
  <c r="BI22" i="29"/>
  <c r="BI45" i="29" s="1"/>
  <c r="BH22" i="29"/>
  <c r="BH45" i="29" s="1"/>
  <c r="BG22" i="29"/>
  <c r="BG45" i="29" s="1"/>
  <c r="BF22" i="29"/>
  <c r="BF45" i="29" s="1"/>
  <c r="BE22" i="29"/>
  <c r="BE45" i="29" s="1"/>
  <c r="BC22" i="29"/>
  <c r="AX22" i="29"/>
  <c r="AX45" i="29" s="1"/>
  <c r="AW22" i="29"/>
  <c r="AW45" i="29" s="1"/>
  <c r="AO22" i="29"/>
  <c r="AO45" i="29" s="1"/>
  <c r="AN22" i="29"/>
  <c r="AN45" i="29" s="1"/>
  <c r="AM22" i="29"/>
  <c r="AM45" i="29" s="1"/>
  <c r="AL22" i="29"/>
  <c r="AL45" i="29" s="1"/>
  <c r="AK22" i="29"/>
  <c r="AK45" i="29" s="1"/>
  <c r="AI22" i="29"/>
  <c r="AD22" i="29"/>
  <c r="AD45" i="29" s="1"/>
  <c r="AC22" i="29"/>
  <c r="AC45" i="29" s="1"/>
  <c r="S22" i="29"/>
  <c r="S45" i="29" s="1"/>
  <c r="L45" i="29"/>
  <c r="K45" i="29"/>
  <c r="J45" i="29"/>
  <c r="I45" i="29"/>
  <c r="BI21" i="29"/>
  <c r="BI44" i="29" s="1"/>
  <c r="BH21" i="29"/>
  <c r="BH44" i="29" s="1"/>
  <c r="BG21" i="29"/>
  <c r="BG44" i="29" s="1"/>
  <c r="BF21" i="29"/>
  <c r="BF44" i="29" s="1"/>
  <c r="BE21" i="29"/>
  <c r="BE44" i="29" s="1"/>
  <c r="BC21" i="29"/>
  <c r="AX21" i="29"/>
  <c r="AX44" i="29" s="1"/>
  <c r="AW21" i="29"/>
  <c r="AW44" i="29" s="1"/>
  <c r="AO21" i="29"/>
  <c r="AO44" i="29" s="1"/>
  <c r="AN21" i="29"/>
  <c r="AN44" i="29" s="1"/>
  <c r="AM21" i="29"/>
  <c r="AM44" i="29" s="1"/>
  <c r="AL21" i="29"/>
  <c r="AL44" i="29" s="1"/>
  <c r="AK21" i="29"/>
  <c r="AK44" i="29" s="1"/>
  <c r="AI21" i="29"/>
  <c r="AD21" i="29"/>
  <c r="AD44" i="29" s="1"/>
  <c r="AC21" i="29"/>
  <c r="AC44" i="29" s="1"/>
  <c r="S21" i="29"/>
  <c r="S44" i="29" s="1"/>
  <c r="L44" i="29"/>
  <c r="K44" i="29"/>
  <c r="J44" i="29"/>
  <c r="I44" i="29"/>
  <c r="BI20" i="29"/>
  <c r="BI43" i="29" s="1"/>
  <c r="BH20" i="29"/>
  <c r="BH43" i="29" s="1"/>
  <c r="BG20" i="29"/>
  <c r="BG43" i="29" s="1"/>
  <c r="BF20" i="29"/>
  <c r="BF43" i="29" s="1"/>
  <c r="BE20" i="29"/>
  <c r="BE43" i="29" s="1"/>
  <c r="BC20" i="29"/>
  <c r="AX20" i="29"/>
  <c r="AX43" i="29" s="1"/>
  <c r="AW20" i="29"/>
  <c r="AW43" i="29" s="1"/>
  <c r="AO20" i="29"/>
  <c r="AO43" i="29" s="1"/>
  <c r="AN20" i="29"/>
  <c r="AN43" i="29" s="1"/>
  <c r="AM20" i="29"/>
  <c r="AM43" i="29" s="1"/>
  <c r="AL20" i="29"/>
  <c r="AL43" i="29" s="1"/>
  <c r="AK20" i="29"/>
  <c r="AK43" i="29" s="1"/>
  <c r="AI20" i="29"/>
  <c r="AD20" i="29"/>
  <c r="AD43" i="29" s="1"/>
  <c r="AC20" i="29"/>
  <c r="AC43" i="29" s="1"/>
  <c r="S20" i="29"/>
  <c r="S43" i="29" s="1"/>
  <c r="L43" i="29"/>
  <c r="K43" i="29"/>
  <c r="J43" i="29"/>
  <c r="I43" i="29"/>
  <c r="BI19" i="29"/>
  <c r="BI42" i="29" s="1"/>
  <c r="BH19" i="29"/>
  <c r="BH42" i="29" s="1"/>
  <c r="BG19" i="29"/>
  <c r="BG42" i="29" s="1"/>
  <c r="BF19" i="29"/>
  <c r="BF42" i="29" s="1"/>
  <c r="BE19" i="29"/>
  <c r="BE42" i="29" s="1"/>
  <c r="BC19" i="29"/>
  <c r="AX19" i="29"/>
  <c r="AX42" i="29" s="1"/>
  <c r="AW19" i="29"/>
  <c r="AW42" i="29" s="1"/>
  <c r="AO19" i="29"/>
  <c r="AO42" i="29" s="1"/>
  <c r="AN19" i="29"/>
  <c r="AN42" i="29" s="1"/>
  <c r="AM19" i="29"/>
  <c r="AM42" i="29" s="1"/>
  <c r="AL19" i="29"/>
  <c r="AL42" i="29" s="1"/>
  <c r="AK19" i="29"/>
  <c r="AK42" i="29" s="1"/>
  <c r="AI19" i="29"/>
  <c r="AD19" i="29"/>
  <c r="AD42" i="29" s="1"/>
  <c r="AC19" i="29"/>
  <c r="AC42" i="29" s="1"/>
  <c r="S19" i="29"/>
  <c r="S42" i="29" s="1"/>
  <c r="L42" i="29"/>
  <c r="K42" i="29"/>
  <c r="J42" i="29"/>
  <c r="I42" i="29"/>
  <c r="BI18" i="29"/>
  <c r="BI41" i="29" s="1"/>
  <c r="BH18" i="29"/>
  <c r="BH41" i="29" s="1"/>
  <c r="BG18" i="29"/>
  <c r="BG41" i="29" s="1"/>
  <c r="BF18" i="29"/>
  <c r="BF41" i="29" s="1"/>
  <c r="BE18" i="29"/>
  <c r="BE41" i="29" s="1"/>
  <c r="BC18" i="29"/>
  <c r="AX18" i="29"/>
  <c r="AX41" i="29" s="1"/>
  <c r="AW18" i="29"/>
  <c r="AW41" i="29" s="1"/>
  <c r="AO18" i="29"/>
  <c r="AO41" i="29" s="1"/>
  <c r="AN18" i="29"/>
  <c r="AN41" i="29" s="1"/>
  <c r="AM18" i="29"/>
  <c r="AM41" i="29" s="1"/>
  <c r="AL18" i="29"/>
  <c r="AL41" i="29" s="1"/>
  <c r="AK18" i="29"/>
  <c r="AK41" i="29" s="1"/>
  <c r="AI18" i="29"/>
  <c r="AD18" i="29"/>
  <c r="AD41" i="29" s="1"/>
  <c r="AC18" i="29"/>
  <c r="AC41" i="29" s="1"/>
  <c r="S18" i="29"/>
  <c r="S41" i="29" s="1"/>
  <c r="L41" i="29"/>
  <c r="K41" i="29"/>
  <c r="J41" i="29"/>
  <c r="I41" i="29"/>
  <c r="BI17" i="29"/>
  <c r="BI40" i="29" s="1"/>
  <c r="BH17" i="29"/>
  <c r="BH40" i="29" s="1"/>
  <c r="BG17" i="29"/>
  <c r="BG40" i="29" s="1"/>
  <c r="BF17" i="29"/>
  <c r="BF40" i="29" s="1"/>
  <c r="BE17" i="29"/>
  <c r="BE40" i="29" s="1"/>
  <c r="BC17" i="29"/>
  <c r="AX17" i="29"/>
  <c r="AX40" i="29" s="1"/>
  <c r="AW17" i="29"/>
  <c r="AW40" i="29" s="1"/>
  <c r="AO17" i="29"/>
  <c r="AO40" i="29" s="1"/>
  <c r="AN17" i="29"/>
  <c r="AN40" i="29" s="1"/>
  <c r="AM17" i="29"/>
  <c r="AM40" i="29" s="1"/>
  <c r="AL17" i="29"/>
  <c r="AL40" i="29" s="1"/>
  <c r="AK17" i="29"/>
  <c r="AK40" i="29" s="1"/>
  <c r="AI17" i="29"/>
  <c r="AD17" i="29"/>
  <c r="AD40" i="29" s="1"/>
  <c r="AC17" i="29"/>
  <c r="AC40" i="29" s="1"/>
  <c r="S17" i="29"/>
  <c r="S40" i="29" s="1"/>
  <c r="L17" i="29"/>
  <c r="L40" i="29" s="1"/>
  <c r="K17" i="29"/>
  <c r="K40" i="29" s="1"/>
  <c r="J40" i="29"/>
  <c r="I40" i="29"/>
  <c r="BI16" i="29"/>
  <c r="BI39" i="29" s="1"/>
  <c r="BH16" i="29"/>
  <c r="BH39" i="29" s="1"/>
  <c r="BG16" i="29"/>
  <c r="BG39" i="29" s="1"/>
  <c r="BF16" i="29"/>
  <c r="BF39" i="29" s="1"/>
  <c r="BE16" i="29"/>
  <c r="BE39" i="29" s="1"/>
  <c r="BC16" i="29"/>
  <c r="AX16" i="29"/>
  <c r="AX39" i="29" s="1"/>
  <c r="AW16" i="29"/>
  <c r="AW39" i="29" s="1"/>
  <c r="AO16" i="29"/>
  <c r="AO39" i="29" s="1"/>
  <c r="AN16" i="29"/>
  <c r="AN39" i="29" s="1"/>
  <c r="AM16" i="29"/>
  <c r="AM39" i="29" s="1"/>
  <c r="AL16" i="29"/>
  <c r="AL39" i="29" s="1"/>
  <c r="AK16" i="29"/>
  <c r="AK39" i="29" s="1"/>
  <c r="AI16" i="29"/>
  <c r="AD16" i="29"/>
  <c r="AD39" i="29" s="1"/>
  <c r="AC16" i="29"/>
  <c r="AC39" i="29" s="1"/>
  <c r="S16" i="29"/>
  <c r="S39" i="29" s="1"/>
  <c r="L16" i="29"/>
  <c r="L39" i="29" s="1"/>
  <c r="K16" i="29"/>
  <c r="K39" i="29" s="1"/>
  <c r="J39" i="29"/>
  <c r="I39" i="29"/>
  <c r="BI15" i="29"/>
  <c r="BI38" i="29" s="1"/>
  <c r="BH15" i="29"/>
  <c r="BH38" i="29" s="1"/>
  <c r="BG15" i="29"/>
  <c r="BG38" i="29" s="1"/>
  <c r="BF15" i="29"/>
  <c r="BF38" i="29" s="1"/>
  <c r="BE15" i="29"/>
  <c r="BE38" i="29" s="1"/>
  <c r="BC15" i="29"/>
  <c r="AX15" i="29"/>
  <c r="AX38" i="29" s="1"/>
  <c r="AW15" i="29"/>
  <c r="AW38" i="29" s="1"/>
  <c r="AO15" i="29"/>
  <c r="AO38" i="29" s="1"/>
  <c r="AN15" i="29"/>
  <c r="AN38" i="29" s="1"/>
  <c r="AM15" i="29"/>
  <c r="AM38" i="29" s="1"/>
  <c r="AL15" i="29"/>
  <c r="AL38" i="29" s="1"/>
  <c r="AK15" i="29"/>
  <c r="AK38" i="29" s="1"/>
  <c r="AI15" i="29"/>
  <c r="AD15" i="29"/>
  <c r="AD38" i="29" s="1"/>
  <c r="AC15" i="29"/>
  <c r="AC38" i="29" s="1"/>
  <c r="S15" i="29"/>
  <c r="S38" i="29" s="1"/>
  <c r="L15" i="29"/>
  <c r="L38" i="29" s="1"/>
  <c r="K15" i="29"/>
  <c r="K38" i="29" s="1"/>
  <c r="J38" i="29"/>
  <c r="I38" i="29"/>
  <c r="BI14" i="29"/>
  <c r="BI37" i="29" s="1"/>
  <c r="BH14" i="29"/>
  <c r="BH37" i="29" s="1"/>
  <c r="BG14" i="29"/>
  <c r="BG37" i="29" s="1"/>
  <c r="BF14" i="29"/>
  <c r="BF37" i="29" s="1"/>
  <c r="BE14" i="29"/>
  <c r="BE37" i="29" s="1"/>
  <c r="BC14" i="29"/>
  <c r="AX14" i="29"/>
  <c r="AX37" i="29" s="1"/>
  <c r="AW14" i="29"/>
  <c r="AW37" i="29" s="1"/>
  <c r="AO14" i="29"/>
  <c r="AO37" i="29" s="1"/>
  <c r="AN14" i="29"/>
  <c r="AN37" i="29" s="1"/>
  <c r="AM14" i="29"/>
  <c r="AM37" i="29" s="1"/>
  <c r="AL14" i="29"/>
  <c r="AL37" i="29" s="1"/>
  <c r="AK14" i="29"/>
  <c r="AK37" i="29" s="1"/>
  <c r="AI14" i="29"/>
  <c r="AD14" i="29"/>
  <c r="AD37" i="29" s="1"/>
  <c r="AC14" i="29"/>
  <c r="AC37" i="29" s="1"/>
  <c r="S14" i="29"/>
  <c r="S37" i="29" s="1"/>
  <c r="L14" i="29"/>
  <c r="L37" i="29" s="1"/>
  <c r="K14" i="29"/>
  <c r="K37" i="29" s="1"/>
  <c r="J37" i="29"/>
  <c r="I37" i="29"/>
  <c r="BI13" i="29"/>
  <c r="BI36" i="29" s="1"/>
  <c r="BH13" i="29"/>
  <c r="BH36" i="29" s="1"/>
  <c r="BG13" i="29"/>
  <c r="BG36" i="29" s="1"/>
  <c r="BF13" i="29"/>
  <c r="BF36" i="29" s="1"/>
  <c r="BE13" i="29"/>
  <c r="BE36" i="29" s="1"/>
  <c r="BC13" i="29"/>
  <c r="AX13" i="29"/>
  <c r="AX36" i="29" s="1"/>
  <c r="AW13" i="29"/>
  <c r="AW36" i="29" s="1"/>
  <c r="AO13" i="29"/>
  <c r="AO36" i="29" s="1"/>
  <c r="AN13" i="29"/>
  <c r="AN36" i="29" s="1"/>
  <c r="AM13" i="29"/>
  <c r="AM36" i="29" s="1"/>
  <c r="AL13" i="29"/>
  <c r="AL36" i="29" s="1"/>
  <c r="AK13" i="29"/>
  <c r="AK36" i="29" s="1"/>
  <c r="AI13" i="29"/>
  <c r="AD13" i="29"/>
  <c r="AD36" i="29" s="1"/>
  <c r="AC13" i="29"/>
  <c r="AC36" i="29" s="1"/>
  <c r="S13" i="29"/>
  <c r="S36" i="29" s="1"/>
  <c r="L13" i="29"/>
  <c r="L36" i="29" s="1"/>
  <c r="K13" i="29"/>
  <c r="K36" i="29" s="1"/>
  <c r="J36" i="29"/>
  <c r="I36" i="29"/>
  <c r="BI12" i="29"/>
  <c r="BI35" i="29" s="1"/>
  <c r="BH12" i="29"/>
  <c r="BH35" i="29" s="1"/>
  <c r="BG12" i="29"/>
  <c r="BG35" i="29" s="1"/>
  <c r="BF12" i="29"/>
  <c r="BF35" i="29" s="1"/>
  <c r="BE12" i="29"/>
  <c r="BE35" i="29" s="1"/>
  <c r="BC12" i="29"/>
  <c r="AX12" i="29"/>
  <c r="AX35" i="29" s="1"/>
  <c r="AW12" i="29"/>
  <c r="AW35" i="29" s="1"/>
  <c r="AO12" i="29"/>
  <c r="AO35" i="29" s="1"/>
  <c r="AN12" i="29"/>
  <c r="AN35" i="29" s="1"/>
  <c r="AM12" i="29"/>
  <c r="AM35" i="29" s="1"/>
  <c r="AL12" i="29"/>
  <c r="AL35" i="29" s="1"/>
  <c r="AK12" i="29"/>
  <c r="AK35" i="29" s="1"/>
  <c r="AI12" i="29"/>
  <c r="AD12" i="29"/>
  <c r="AD35" i="29" s="1"/>
  <c r="AC12" i="29"/>
  <c r="AC35" i="29" s="1"/>
  <c r="S12" i="29"/>
  <c r="S35" i="29" s="1"/>
  <c r="L12" i="29"/>
  <c r="L35" i="29" s="1"/>
  <c r="K12" i="29"/>
  <c r="K35" i="29" s="1"/>
  <c r="J35" i="29"/>
  <c r="I35" i="29"/>
  <c r="BI11" i="29"/>
  <c r="BI34" i="29" s="1"/>
  <c r="BH11" i="29"/>
  <c r="BH34" i="29" s="1"/>
  <c r="BG11" i="29"/>
  <c r="BG34" i="29" s="1"/>
  <c r="BF11" i="29"/>
  <c r="BF34" i="29" s="1"/>
  <c r="BE11" i="29"/>
  <c r="BE34" i="29" s="1"/>
  <c r="BC11" i="29"/>
  <c r="AX11" i="29"/>
  <c r="AX34" i="29" s="1"/>
  <c r="AW11" i="29"/>
  <c r="AW34" i="29" s="1"/>
  <c r="AO11" i="29"/>
  <c r="AO34" i="29" s="1"/>
  <c r="AN11" i="29"/>
  <c r="AN34" i="29" s="1"/>
  <c r="AM11" i="29"/>
  <c r="AM34" i="29" s="1"/>
  <c r="AL11" i="29"/>
  <c r="AL34" i="29" s="1"/>
  <c r="AK11" i="29"/>
  <c r="AK34" i="29" s="1"/>
  <c r="AI11" i="29"/>
  <c r="AD11" i="29"/>
  <c r="AD34" i="29" s="1"/>
  <c r="AC11" i="29"/>
  <c r="AC34" i="29" s="1"/>
  <c r="S11" i="29"/>
  <c r="S34" i="29" s="1"/>
  <c r="L11" i="29"/>
  <c r="L34" i="29" s="1"/>
  <c r="K11" i="29"/>
  <c r="K34" i="29" s="1"/>
  <c r="J34" i="29"/>
  <c r="I34" i="29"/>
  <c r="BI10" i="29"/>
  <c r="BI33" i="29" s="1"/>
  <c r="BH10" i="29"/>
  <c r="BH33" i="29" s="1"/>
  <c r="BG10" i="29"/>
  <c r="BG33" i="29" s="1"/>
  <c r="BF10" i="29"/>
  <c r="BF33" i="29" s="1"/>
  <c r="BE10" i="29"/>
  <c r="BE33" i="29" s="1"/>
  <c r="BC10" i="29"/>
  <c r="AX10" i="29"/>
  <c r="AX33" i="29" s="1"/>
  <c r="AW10" i="29"/>
  <c r="AW33" i="29" s="1"/>
  <c r="AO10" i="29"/>
  <c r="AO33" i="29" s="1"/>
  <c r="AN10" i="29"/>
  <c r="AN33" i="29" s="1"/>
  <c r="AM10" i="29"/>
  <c r="AM33" i="29" s="1"/>
  <c r="AL10" i="29"/>
  <c r="AL33" i="29" s="1"/>
  <c r="AK10" i="29"/>
  <c r="AK33" i="29" s="1"/>
  <c r="AI10" i="29"/>
  <c r="AD10" i="29"/>
  <c r="AD33" i="29" s="1"/>
  <c r="AC10" i="29"/>
  <c r="AC33" i="29" s="1"/>
  <c r="S10" i="29"/>
  <c r="S33" i="29" s="1"/>
  <c r="L10" i="29"/>
  <c r="L33" i="29" s="1"/>
  <c r="K10" i="29"/>
  <c r="K33" i="29" s="1"/>
  <c r="J33" i="29"/>
  <c r="I33" i="29"/>
  <c r="BI9" i="29"/>
  <c r="BI32" i="29" s="1"/>
  <c r="BH9" i="29"/>
  <c r="BH32" i="29" s="1"/>
  <c r="BG9" i="29"/>
  <c r="BG32" i="29" s="1"/>
  <c r="BF9" i="29"/>
  <c r="BF32" i="29" s="1"/>
  <c r="BE9" i="29"/>
  <c r="BE32" i="29" s="1"/>
  <c r="BC9" i="29"/>
  <c r="AX9" i="29"/>
  <c r="AX32" i="29" s="1"/>
  <c r="AW9" i="29"/>
  <c r="AW32" i="29" s="1"/>
  <c r="AO9" i="29"/>
  <c r="AO32" i="29" s="1"/>
  <c r="AN9" i="29"/>
  <c r="AN32" i="29" s="1"/>
  <c r="AM9" i="29"/>
  <c r="AM32" i="29" s="1"/>
  <c r="AL9" i="29"/>
  <c r="AL32" i="29" s="1"/>
  <c r="AK9" i="29"/>
  <c r="AK32" i="29" s="1"/>
  <c r="AI9" i="29"/>
  <c r="AD9" i="29"/>
  <c r="AD32" i="29" s="1"/>
  <c r="AC9" i="29"/>
  <c r="AC32" i="29" s="1"/>
  <c r="S9" i="29"/>
  <c r="S32" i="29" s="1"/>
  <c r="L9" i="29"/>
  <c r="L32" i="29" s="1"/>
  <c r="K9" i="29"/>
  <c r="K32" i="29" s="1"/>
  <c r="J32" i="29"/>
  <c r="I32" i="29"/>
  <c r="BI8" i="29"/>
  <c r="BI31" i="29" s="1"/>
  <c r="BH8" i="29"/>
  <c r="BH31" i="29" s="1"/>
  <c r="BG8" i="29"/>
  <c r="BG31" i="29" s="1"/>
  <c r="BF8" i="29"/>
  <c r="BF31" i="29" s="1"/>
  <c r="BE8" i="29"/>
  <c r="BE31" i="29" s="1"/>
  <c r="BC8" i="29"/>
  <c r="AX8" i="29"/>
  <c r="AX31" i="29" s="1"/>
  <c r="AW8" i="29"/>
  <c r="AW31" i="29" s="1"/>
  <c r="AO8" i="29"/>
  <c r="AO31" i="29" s="1"/>
  <c r="AN8" i="29"/>
  <c r="AN31" i="29" s="1"/>
  <c r="AM8" i="29"/>
  <c r="AM31" i="29" s="1"/>
  <c r="AL8" i="29"/>
  <c r="AL31" i="29" s="1"/>
  <c r="AK8" i="29"/>
  <c r="AK31" i="29" s="1"/>
  <c r="AI8" i="29"/>
  <c r="AD8" i="29"/>
  <c r="AD31" i="29" s="1"/>
  <c r="AC8" i="29"/>
  <c r="AC31" i="29" s="1"/>
  <c r="S8" i="29"/>
  <c r="S31" i="29" s="1"/>
  <c r="L8" i="29"/>
  <c r="L31" i="29" s="1"/>
  <c r="K8" i="29"/>
  <c r="K31" i="29" s="1"/>
  <c r="J31" i="29"/>
  <c r="BI7" i="29"/>
  <c r="BI30" i="29" s="1"/>
  <c r="BH7" i="29"/>
  <c r="BH30" i="29" s="1"/>
  <c r="BG7" i="29"/>
  <c r="BG30" i="29" s="1"/>
  <c r="BF7" i="29"/>
  <c r="BF30" i="29" s="1"/>
  <c r="BE7" i="29"/>
  <c r="BE30" i="29" s="1"/>
  <c r="BC7" i="29"/>
  <c r="AX7" i="29"/>
  <c r="AX30" i="29" s="1"/>
  <c r="AW7" i="29"/>
  <c r="AW30" i="29" s="1"/>
  <c r="AO7" i="29"/>
  <c r="AO30" i="29" s="1"/>
  <c r="AN7" i="29"/>
  <c r="AN30" i="29" s="1"/>
  <c r="AM7" i="29"/>
  <c r="AM30" i="29" s="1"/>
  <c r="AL7" i="29"/>
  <c r="AL30" i="29" s="1"/>
  <c r="AK7" i="29"/>
  <c r="AK30" i="29" s="1"/>
  <c r="AI7" i="29"/>
  <c r="AD7" i="29"/>
  <c r="AD30" i="29" s="1"/>
  <c r="AC7" i="29"/>
  <c r="AC30" i="29" s="1"/>
  <c r="S7" i="29"/>
  <c r="S30" i="29" s="1"/>
  <c r="L7" i="29"/>
  <c r="L30" i="29" s="1"/>
  <c r="K7" i="29"/>
  <c r="K30" i="29" s="1"/>
  <c r="J30" i="29"/>
  <c r="I30" i="29"/>
  <c r="BI6" i="29"/>
  <c r="BI29" i="29" s="1"/>
  <c r="BH6" i="29"/>
  <c r="BH29" i="29" s="1"/>
  <c r="BG6" i="29"/>
  <c r="BG29" i="29" s="1"/>
  <c r="BF6" i="29"/>
  <c r="BF29" i="29" s="1"/>
  <c r="BE6" i="29"/>
  <c r="BE29" i="29" s="1"/>
  <c r="BC6" i="29"/>
  <c r="AX6" i="29"/>
  <c r="AX29" i="29" s="1"/>
  <c r="AW6" i="29"/>
  <c r="AW29" i="29" s="1"/>
  <c r="AO6" i="29"/>
  <c r="AO29" i="29" s="1"/>
  <c r="AN6" i="29"/>
  <c r="AN29" i="29" s="1"/>
  <c r="AM6" i="29"/>
  <c r="AM29" i="29" s="1"/>
  <c r="AL6" i="29"/>
  <c r="AL29" i="29" s="1"/>
  <c r="AK6" i="29"/>
  <c r="AK29" i="29" s="1"/>
  <c r="AI6" i="29"/>
  <c r="AD6" i="29"/>
  <c r="AD29" i="29" s="1"/>
  <c r="AC6" i="29"/>
  <c r="AC29" i="29" s="1"/>
  <c r="S6" i="29"/>
  <c r="S29" i="29" s="1"/>
  <c r="L6" i="29"/>
  <c r="L29" i="29" s="1"/>
  <c r="K6" i="29"/>
  <c r="K29" i="29" s="1"/>
  <c r="J29" i="29"/>
  <c r="I29" i="29"/>
  <c r="BD36" i="28"/>
  <c r="BD37" i="28"/>
  <c r="BD38" i="28"/>
  <c r="BD39" i="28"/>
  <c r="BD40" i="28"/>
  <c r="BD41" i="28"/>
  <c r="BD44" i="28"/>
  <c r="BD46" i="28"/>
  <c r="BD47" i="28"/>
  <c r="AJ36" i="28"/>
  <c r="AJ37" i="28"/>
  <c r="AJ38" i="28"/>
  <c r="AJ39" i="28"/>
  <c r="AJ40" i="28"/>
  <c r="AJ41" i="28"/>
  <c r="AJ44" i="28"/>
  <c r="AJ46" i="28"/>
  <c r="AJ47" i="28"/>
  <c r="V47" i="28"/>
  <c r="U47" i="28"/>
  <c r="BP47" i="28" s="1"/>
  <c r="BP24" i="28" s="1"/>
  <c r="T47" i="28"/>
  <c r="R47" i="28"/>
  <c r="Q47" i="28"/>
  <c r="P47" i="28"/>
  <c r="O47" i="28"/>
  <c r="N47" i="28"/>
  <c r="G47" i="28"/>
  <c r="F47" i="28"/>
  <c r="E47" i="28"/>
  <c r="D47" i="28"/>
  <c r="V46" i="28"/>
  <c r="U46" i="28"/>
  <c r="BP46" i="28" s="1"/>
  <c r="BP23" i="28" s="1"/>
  <c r="T46" i="28"/>
  <c r="R46" i="28"/>
  <c r="Q46" i="28"/>
  <c r="P46" i="28"/>
  <c r="O46" i="28"/>
  <c r="N46" i="28"/>
  <c r="G46" i="28"/>
  <c r="F46" i="28"/>
  <c r="E46" i="28"/>
  <c r="D46" i="28"/>
  <c r="V45" i="28"/>
  <c r="U45" i="28"/>
  <c r="BP45" i="28" s="1"/>
  <c r="BP22" i="28" s="1"/>
  <c r="T45" i="28"/>
  <c r="R45" i="28"/>
  <c r="Q45" i="28"/>
  <c r="P45" i="28"/>
  <c r="O45" i="28"/>
  <c r="N45" i="28"/>
  <c r="G45" i="28"/>
  <c r="F45" i="28"/>
  <c r="E45" i="28"/>
  <c r="D45" i="28"/>
  <c r="V44" i="28"/>
  <c r="U44" i="28"/>
  <c r="BP44" i="28" s="1"/>
  <c r="BP21" i="28" s="1"/>
  <c r="T44" i="28"/>
  <c r="R44" i="28"/>
  <c r="Q44" i="28"/>
  <c r="P44" i="28"/>
  <c r="O44" i="28"/>
  <c r="N44" i="28"/>
  <c r="G44" i="28"/>
  <c r="F44" i="28"/>
  <c r="E44" i="28"/>
  <c r="D44" i="28"/>
  <c r="V43" i="28"/>
  <c r="U43" i="28"/>
  <c r="BW43" i="28" s="1"/>
  <c r="BW20" i="28" s="1"/>
  <c r="T43" i="28"/>
  <c r="R43" i="28"/>
  <c r="Q43" i="28"/>
  <c r="P43" i="28"/>
  <c r="O43" i="28"/>
  <c r="N43" i="28"/>
  <c r="G43" i="28"/>
  <c r="F43" i="28"/>
  <c r="E43" i="28"/>
  <c r="D43" i="28"/>
  <c r="V42" i="28"/>
  <c r="U42" i="28"/>
  <c r="BW42" i="28" s="1"/>
  <c r="BW19" i="28" s="1"/>
  <c r="T42" i="28"/>
  <c r="R42" i="28"/>
  <c r="Q42" i="28"/>
  <c r="P42" i="28"/>
  <c r="O42" i="28"/>
  <c r="N42" i="28"/>
  <c r="G42" i="28"/>
  <c r="F42" i="28"/>
  <c r="E42" i="28"/>
  <c r="D42" i="28"/>
  <c r="V41" i="28"/>
  <c r="U41" i="28"/>
  <c r="BW41" i="28" s="1"/>
  <c r="BW18" i="28" s="1"/>
  <c r="T41" i="28"/>
  <c r="R41" i="28"/>
  <c r="Q41" i="28"/>
  <c r="P41" i="28"/>
  <c r="O41" i="28"/>
  <c r="N41" i="28"/>
  <c r="G41" i="28"/>
  <c r="F41" i="28"/>
  <c r="E41" i="28"/>
  <c r="D41" i="28"/>
  <c r="V40" i="28"/>
  <c r="U40" i="28"/>
  <c r="BP40" i="28" s="1"/>
  <c r="BP17" i="28" s="1"/>
  <c r="T40" i="28"/>
  <c r="R40" i="28"/>
  <c r="Q40" i="28"/>
  <c r="P40" i="28"/>
  <c r="O40" i="28"/>
  <c r="N40" i="28"/>
  <c r="H40" i="28"/>
  <c r="G40" i="28"/>
  <c r="F40" i="28"/>
  <c r="E40" i="28"/>
  <c r="D40" i="28"/>
  <c r="V39" i="28"/>
  <c r="U39" i="28"/>
  <c r="BP39" i="28" s="1"/>
  <c r="BP16" i="28" s="1"/>
  <c r="T39" i="28"/>
  <c r="R39" i="28"/>
  <c r="Q39" i="28"/>
  <c r="P39" i="28"/>
  <c r="O39" i="28"/>
  <c r="N39" i="28"/>
  <c r="H39" i="28"/>
  <c r="G39" i="28"/>
  <c r="F39" i="28"/>
  <c r="E39" i="28"/>
  <c r="D39" i="28"/>
  <c r="V38" i="28"/>
  <c r="U38" i="28"/>
  <c r="BP38" i="28" s="1"/>
  <c r="BP15" i="28" s="1"/>
  <c r="T38" i="28"/>
  <c r="R38" i="28"/>
  <c r="Q38" i="28"/>
  <c r="P38" i="28"/>
  <c r="O38" i="28"/>
  <c r="N38" i="28"/>
  <c r="H38" i="28"/>
  <c r="G38" i="28"/>
  <c r="F38" i="28"/>
  <c r="E38" i="28"/>
  <c r="D38" i="28"/>
  <c r="V37" i="28"/>
  <c r="U37" i="28"/>
  <c r="BP37" i="28" s="1"/>
  <c r="BP14" i="28" s="1"/>
  <c r="T37" i="28"/>
  <c r="R37" i="28"/>
  <c r="Q37" i="28"/>
  <c r="P37" i="28"/>
  <c r="O37" i="28"/>
  <c r="N37" i="28"/>
  <c r="H37" i="28"/>
  <c r="G37" i="28"/>
  <c r="F37" i="28"/>
  <c r="E37" i="28"/>
  <c r="D37" i="28"/>
  <c r="V36" i="28"/>
  <c r="U36" i="28"/>
  <c r="BP36" i="28" s="1"/>
  <c r="BP13" i="28" s="1"/>
  <c r="T36" i="28"/>
  <c r="R36" i="28"/>
  <c r="Q36" i="28"/>
  <c r="P36" i="28"/>
  <c r="O36" i="28"/>
  <c r="N36" i="28"/>
  <c r="H36" i="28"/>
  <c r="G36" i="28"/>
  <c r="F36" i="28"/>
  <c r="E36" i="28"/>
  <c r="D36" i="28"/>
  <c r="V35" i="28"/>
  <c r="U35" i="28"/>
  <c r="BP35" i="28" s="1"/>
  <c r="BP12" i="28" s="1"/>
  <c r="T35" i="28"/>
  <c r="R35" i="28"/>
  <c r="Q35" i="28"/>
  <c r="P35" i="28"/>
  <c r="O35" i="28"/>
  <c r="N35" i="28"/>
  <c r="H35" i="28"/>
  <c r="G35" i="28"/>
  <c r="F35" i="28"/>
  <c r="E35" i="28"/>
  <c r="D35" i="28"/>
  <c r="V34" i="28"/>
  <c r="U34" i="28"/>
  <c r="BP34" i="28" s="1"/>
  <c r="BP11" i="28" s="1"/>
  <c r="T34" i="28"/>
  <c r="R34" i="28"/>
  <c r="Q34" i="28"/>
  <c r="P34" i="28"/>
  <c r="O34" i="28"/>
  <c r="N34" i="28"/>
  <c r="H34" i="28"/>
  <c r="G34" i="28"/>
  <c r="F34" i="28"/>
  <c r="E34" i="28"/>
  <c r="D34" i="28"/>
  <c r="V33" i="28"/>
  <c r="U33" i="28"/>
  <c r="BP33" i="28" s="1"/>
  <c r="BP10" i="28" s="1"/>
  <c r="T33" i="28"/>
  <c r="R33" i="28"/>
  <c r="Q33" i="28"/>
  <c r="P33" i="28"/>
  <c r="O33" i="28"/>
  <c r="N33" i="28"/>
  <c r="H33" i="28"/>
  <c r="G33" i="28"/>
  <c r="F33" i="28"/>
  <c r="E33" i="28"/>
  <c r="D33" i="28"/>
  <c r="V32" i="28"/>
  <c r="U32" i="28"/>
  <c r="BP32" i="28" s="1"/>
  <c r="BP9" i="28" s="1"/>
  <c r="T32" i="28"/>
  <c r="R32" i="28"/>
  <c r="Q32" i="28"/>
  <c r="P32" i="28"/>
  <c r="O32" i="28"/>
  <c r="N32" i="28"/>
  <c r="H32" i="28"/>
  <c r="G32" i="28"/>
  <c r="F32" i="28"/>
  <c r="E32" i="28"/>
  <c r="D32" i="28"/>
  <c r="V31" i="28"/>
  <c r="U31" i="28"/>
  <c r="BP31" i="28" s="1"/>
  <c r="BP8" i="28" s="1"/>
  <c r="T31" i="28"/>
  <c r="R31" i="28"/>
  <c r="Q31" i="28"/>
  <c r="P31" i="28"/>
  <c r="O31" i="28"/>
  <c r="N31" i="28"/>
  <c r="H31" i="28"/>
  <c r="G31" i="28"/>
  <c r="F31" i="28"/>
  <c r="E31" i="28"/>
  <c r="D31" i="28"/>
  <c r="V30" i="28"/>
  <c r="U30" i="28"/>
  <c r="BP30" i="28" s="1"/>
  <c r="BP7" i="28" s="1"/>
  <c r="T30" i="28"/>
  <c r="R30" i="28"/>
  <c r="Q30" i="28"/>
  <c r="O30" i="28"/>
  <c r="N30" i="28"/>
  <c r="H30" i="28"/>
  <c r="G30" i="28"/>
  <c r="F30" i="28"/>
  <c r="E30" i="28"/>
  <c r="D30" i="28"/>
  <c r="U29" i="28"/>
  <c r="BP29" i="28" s="1"/>
  <c r="BP6" i="28" s="1"/>
  <c r="T29" i="28"/>
  <c r="R29" i="28"/>
  <c r="Q29" i="28"/>
  <c r="P29" i="28"/>
  <c r="O29" i="28"/>
  <c r="N29" i="28"/>
  <c r="H29" i="28"/>
  <c r="G29" i="28"/>
  <c r="F29" i="28"/>
  <c r="E29" i="28"/>
  <c r="D29" i="28"/>
  <c r="BI24" i="28"/>
  <c r="BI47" i="28" s="1"/>
  <c r="BH24" i="28"/>
  <c r="BH47" i="28" s="1"/>
  <c r="BG24" i="28"/>
  <c r="BG47" i="28" s="1"/>
  <c r="BF24" i="28"/>
  <c r="BF47" i="28" s="1"/>
  <c r="BE24" i="28"/>
  <c r="BE47" i="28" s="1"/>
  <c r="BC24" i="28"/>
  <c r="AO24" i="28"/>
  <c r="AO47" i="28" s="1"/>
  <c r="AN24" i="28"/>
  <c r="AN47" i="28" s="1"/>
  <c r="AM24" i="28"/>
  <c r="AM47" i="28" s="1"/>
  <c r="AL24" i="28"/>
  <c r="AL47" i="28" s="1"/>
  <c r="AK24" i="28"/>
  <c r="AK47" i="28" s="1"/>
  <c r="AI24" i="28"/>
  <c r="S24" i="28"/>
  <c r="S47" i="28" s="1"/>
  <c r="K47" i="28"/>
  <c r="J47" i="28"/>
  <c r="I47" i="28"/>
  <c r="BI23" i="28"/>
  <c r="BI46" i="28" s="1"/>
  <c r="BH23" i="28"/>
  <c r="BH46" i="28" s="1"/>
  <c r="BG23" i="28"/>
  <c r="BG46" i="28" s="1"/>
  <c r="BF23" i="28"/>
  <c r="BF46" i="28" s="1"/>
  <c r="BE23" i="28"/>
  <c r="BE46" i="28" s="1"/>
  <c r="BC23" i="28"/>
  <c r="AO23" i="28"/>
  <c r="AO46" i="28" s="1"/>
  <c r="AN23" i="28"/>
  <c r="AN46" i="28" s="1"/>
  <c r="AM23" i="28"/>
  <c r="AM46" i="28" s="1"/>
  <c r="AL23" i="28"/>
  <c r="AL46" i="28" s="1"/>
  <c r="AK23" i="28"/>
  <c r="AK46" i="28" s="1"/>
  <c r="AI23" i="28"/>
  <c r="S23" i="28"/>
  <c r="S46" i="28" s="1"/>
  <c r="K46" i="28"/>
  <c r="J46" i="28"/>
  <c r="I46" i="28"/>
  <c r="BI22" i="28"/>
  <c r="BI45" i="28" s="1"/>
  <c r="BH22" i="28"/>
  <c r="BH45" i="28" s="1"/>
  <c r="BG22" i="28"/>
  <c r="BG45" i="28" s="1"/>
  <c r="BF22" i="28"/>
  <c r="BF45" i="28" s="1"/>
  <c r="BE22" i="28"/>
  <c r="BE45" i="28" s="1"/>
  <c r="BC22" i="28"/>
  <c r="AO22" i="28"/>
  <c r="AO45" i="28" s="1"/>
  <c r="AN22" i="28"/>
  <c r="AN45" i="28" s="1"/>
  <c r="AM22" i="28"/>
  <c r="AM45" i="28" s="1"/>
  <c r="AL22" i="28"/>
  <c r="AL45" i="28" s="1"/>
  <c r="AK22" i="28"/>
  <c r="AK45" i="28" s="1"/>
  <c r="AI22" i="28"/>
  <c r="S22" i="28"/>
  <c r="S45" i="28" s="1"/>
  <c r="K45" i="28"/>
  <c r="J45" i="28"/>
  <c r="I45" i="28"/>
  <c r="BI21" i="28"/>
  <c r="BI44" i="28" s="1"/>
  <c r="BH21" i="28"/>
  <c r="BH44" i="28" s="1"/>
  <c r="BG21" i="28"/>
  <c r="BG44" i="28" s="1"/>
  <c r="BF21" i="28"/>
  <c r="BF44" i="28" s="1"/>
  <c r="BE21" i="28"/>
  <c r="BE44" i="28" s="1"/>
  <c r="BC21" i="28"/>
  <c r="AO21" i="28"/>
  <c r="AO44" i="28" s="1"/>
  <c r="AN21" i="28"/>
  <c r="AN44" i="28" s="1"/>
  <c r="AM21" i="28"/>
  <c r="AM44" i="28" s="1"/>
  <c r="AL21" i="28"/>
  <c r="AL44" i="28" s="1"/>
  <c r="AK21" i="28"/>
  <c r="AK44" i="28" s="1"/>
  <c r="AI21" i="28"/>
  <c r="S21" i="28"/>
  <c r="S44" i="28" s="1"/>
  <c r="K44" i="28"/>
  <c r="J44" i="28"/>
  <c r="I44" i="28"/>
  <c r="BI20" i="28"/>
  <c r="BI43" i="28" s="1"/>
  <c r="BH20" i="28"/>
  <c r="BH43" i="28" s="1"/>
  <c r="BG20" i="28"/>
  <c r="BG43" i="28" s="1"/>
  <c r="BF20" i="28"/>
  <c r="BF43" i="28" s="1"/>
  <c r="BE20" i="28"/>
  <c r="BE43" i="28" s="1"/>
  <c r="BC20" i="28"/>
  <c r="AO20" i="28"/>
  <c r="AO43" i="28" s="1"/>
  <c r="AN20" i="28"/>
  <c r="AN43" i="28" s="1"/>
  <c r="AM20" i="28"/>
  <c r="AM43" i="28" s="1"/>
  <c r="AL20" i="28"/>
  <c r="AL43" i="28" s="1"/>
  <c r="AK20" i="28"/>
  <c r="AK43" i="28" s="1"/>
  <c r="AI20" i="28"/>
  <c r="S20" i="28"/>
  <c r="S43" i="28" s="1"/>
  <c r="K43" i="28"/>
  <c r="J43" i="28"/>
  <c r="I43" i="28"/>
  <c r="BI19" i="28"/>
  <c r="BI42" i="28" s="1"/>
  <c r="BH19" i="28"/>
  <c r="BH42" i="28" s="1"/>
  <c r="BG19" i="28"/>
  <c r="BG42" i="28" s="1"/>
  <c r="BF19" i="28"/>
  <c r="BF42" i="28" s="1"/>
  <c r="BE19" i="28"/>
  <c r="BE42" i="28" s="1"/>
  <c r="BC19" i="28"/>
  <c r="AO19" i="28"/>
  <c r="AO42" i="28" s="1"/>
  <c r="AN19" i="28"/>
  <c r="AN42" i="28" s="1"/>
  <c r="AM19" i="28"/>
  <c r="AM42" i="28" s="1"/>
  <c r="AL19" i="28"/>
  <c r="AL42" i="28" s="1"/>
  <c r="AK19" i="28"/>
  <c r="AK42" i="28" s="1"/>
  <c r="AI19" i="28"/>
  <c r="S19" i="28"/>
  <c r="S42" i="28" s="1"/>
  <c r="K42" i="28"/>
  <c r="J42" i="28"/>
  <c r="I42" i="28"/>
  <c r="BI18" i="28"/>
  <c r="BI41" i="28" s="1"/>
  <c r="BH18" i="28"/>
  <c r="BH41" i="28" s="1"/>
  <c r="BG18" i="28"/>
  <c r="BG41" i="28" s="1"/>
  <c r="BF18" i="28"/>
  <c r="BF41" i="28" s="1"/>
  <c r="BE18" i="28"/>
  <c r="BE41" i="28" s="1"/>
  <c r="BC18" i="28"/>
  <c r="AO18" i="28"/>
  <c r="AO41" i="28" s="1"/>
  <c r="AN18" i="28"/>
  <c r="AN41" i="28" s="1"/>
  <c r="AM18" i="28"/>
  <c r="AM41" i="28" s="1"/>
  <c r="AL18" i="28"/>
  <c r="AL41" i="28" s="1"/>
  <c r="AK18" i="28"/>
  <c r="AK41" i="28" s="1"/>
  <c r="AI18" i="28"/>
  <c r="S18" i="28"/>
  <c r="S41" i="28" s="1"/>
  <c r="K41" i="28"/>
  <c r="J41" i="28"/>
  <c r="I41" i="28"/>
  <c r="BI17" i="28"/>
  <c r="BI40" i="28" s="1"/>
  <c r="BH17" i="28"/>
  <c r="BH40" i="28" s="1"/>
  <c r="BG17" i="28"/>
  <c r="BG40" i="28" s="1"/>
  <c r="BF17" i="28"/>
  <c r="BF40" i="28" s="1"/>
  <c r="BE17" i="28"/>
  <c r="BE40" i="28" s="1"/>
  <c r="BC17" i="28"/>
  <c r="AX17" i="28"/>
  <c r="AX40" i="28" s="1"/>
  <c r="AW17" i="28"/>
  <c r="AW40" i="28" s="1"/>
  <c r="AO17" i="28"/>
  <c r="AO40" i="28" s="1"/>
  <c r="AN17" i="28"/>
  <c r="AN40" i="28" s="1"/>
  <c r="AM17" i="28"/>
  <c r="AM40" i="28" s="1"/>
  <c r="AL17" i="28"/>
  <c r="AL40" i="28" s="1"/>
  <c r="AK17" i="28"/>
  <c r="AK40" i="28" s="1"/>
  <c r="AI17" i="28"/>
  <c r="AD17" i="28"/>
  <c r="AD40" i="28" s="1"/>
  <c r="AC17" i="28"/>
  <c r="AC40" i="28" s="1"/>
  <c r="S17" i="28"/>
  <c r="S40" i="28" s="1"/>
  <c r="L17" i="28"/>
  <c r="L40" i="28" s="1"/>
  <c r="K17" i="28"/>
  <c r="K40" i="28" s="1"/>
  <c r="J17" i="28"/>
  <c r="J40" i="28" s="1"/>
  <c r="I40" i="28"/>
  <c r="BI16" i="28"/>
  <c r="BI39" i="28" s="1"/>
  <c r="BH16" i="28"/>
  <c r="BH39" i="28" s="1"/>
  <c r="BG16" i="28"/>
  <c r="BG39" i="28" s="1"/>
  <c r="BF16" i="28"/>
  <c r="BF39" i="28" s="1"/>
  <c r="BE16" i="28"/>
  <c r="BE39" i="28" s="1"/>
  <c r="BC16" i="28"/>
  <c r="AX16" i="28"/>
  <c r="AX39" i="28" s="1"/>
  <c r="AW16" i="28"/>
  <c r="AW39" i="28" s="1"/>
  <c r="AO16" i="28"/>
  <c r="AO39" i="28" s="1"/>
  <c r="AN16" i="28"/>
  <c r="AN39" i="28" s="1"/>
  <c r="AM16" i="28"/>
  <c r="AM39" i="28" s="1"/>
  <c r="AL16" i="28"/>
  <c r="AL39" i="28" s="1"/>
  <c r="AK16" i="28"/>
  <c r="AK39" i="28" s="1"/>
  <c r="AI16" i="28"/>
  <c r="AD16" i="28"/>
  <c r="AD39" i="28" s="1"/>
  <c r="AC16" i="28"/>
  <c r="AC39" i="28" s="1"/>
  <c r="S16" i="28"/>
  <c r="S39" i="28" s="1"/>
  <c r="L16" i="28"/>
  <c r="L39" i="28" s="1"/>
  <c r="K16" i="28"/>
  <c r="K39" i="28" s="1"/>
  <c r="J16" i="28"/>
  <c r="J39" i="28" s="1"/>
  <c r="I39" i="28"/>
  <c r="BI15" i="28"/>
  <c r="BI38" i="28" s="1"/>
  <c r="BH15" i="28"/>
  <c r="BH38" i="28" s="1"/>
  <c r="BG15" i="28"/>
  <c r="BG38" i="28" s="1"/>
  <c r="BF15" i="28"/>
  <c r="BF38" i="28" s="1"/>
  <c r="BE15" i="28"/>
  <c r="BE38" i="28" s="1"/>
  <c r="BC15" i="28"/>
  <c r="AX15" i="28"/>
  <c r="AX38" i="28" s="1"/>
  <c r="AW15" i="28"/>
  <c r="AW38" i="28" s="1"/>
  <c r="AO15" i="28"/>
  <c r="AO38" i="28" s="1"/>
  <c r="AN15" i="28"/>
  <c r="AN38" i="28" s="1"/>
  <c r="AM15" i="28"/>
  <c r="AM38" i="28" s="1"/>
  <c r="AL15" i="28"/>
  <c r="AL38" i="28" s="1"/>
  <c r="AK15" i="28"/>
  <c r="AK38" i="28" s="1"/>
  <c r="AI15" i="28"/>
  <c r="AD15" i="28"/>
  <c r="AD38" i="28" s="1"/>
  <c r="AC15" i="28"/>
  <c r="AC38" i="28" s="1"/>
  <c r="S15" i="28"/>
  <c r="S38" i="28" s="1"/>
  <c r="L15" i="28"/>
  <c r="L38" i="28" s="1"/>
  <c r="K15" i="28"/>
  <c r="K38" i="28" s="1"/>
  <c r="J15" i="28"/>
  <c r="J38" i="28" s="1"/>
  <c r="I38" i="28"/>
  <c r="BI14" i="28"/>
  <c r="BI37" i="28" s="1"/>
  <c r="BH14" i="28"/>
  <c r="BH37" i="28" s="1"/>
  <c r="BG14" i="28"/>
  <c r="BG37" i="28" s="1"/>
  <c r="BF14" i="28"/>
  <c r="BF37" i="28" s="1"/>
  <c r="BE14" i="28"/>
  <c r="BE37" i="28" s="1"/>
  <c r="BC14" i="28"/>
  <c r="AX14" i="28"/>
  <c r="AX37" i="28" s="1"/>
  <c r="AW14" i="28"/>
  <c r="AW37" i="28" s="1"/>
  <c r="AO14" i="28"/>
  <c r="AO37" i="28" s="1"/>
  <c r="AN14" i="28"/>
  <c r="AN37" i="28" s="1"/>
  <c r="AM14" i="28"/>
  <c r="AM37" i="28" s="1"/>
  <c r="AL14" i="28"/>
  <c r="AL37" i="28" s="1"/>
  <c r="AK14" i="28"/>
  <c r="AK37" i="28" s="1"/>
  <c r="AI14" i="28"/>
  <c r="AD14" i="28"/>
  <c r="AD37" i="28" s="1"/>
  <c r="AC14" i="28"/>
  <c r="AC37" i="28" s="1"/>
  <c r="S14" i="28"/>
  <c r="S37" i="28" s="1"/>
  <c r="L14" i="28"/>
  <c r="L37" i="28" s="1"/>
  <c r="K14" i="28"/>
  <c r="K37" i="28" s="1"/>
  <c r="J14" i="28"/>
  <c r="J37" i="28" s="1"/>
  <c r="I37" i="28"/>
  <c r="BI13" i="28"/>
  <c r="BI36" i="28" s="1"/>
  <c r="BH13" i="28"/>
  <c r="BH36" i="28" s="1"/>
  <c r="BG13" i="28"/>
  <c r="BG36" i="28" s="1"/>
  <c r="BF13" i="28"/>
  <c r="BF36" i="28" s="1"/>
  <c r="BE13" i="28"/>
  <c r="BE36" i="28" s="1"/>
  <c r="BC13" i="28"/>
  <c r="AX13" i="28"/>
  <c r="AX36" i="28" s="1"/>
  <c r="AW13" i="28"/>
  <c r="AW36" i="28" s="1"/>
  <c r="AO13" i="28"/>
  <c r="AO36" i="28" s="1"/>
  <c r="AN13" i="28"/>
  <c r="AN36" i="28" s="1"/>
  <c r="AM13" i="28"/>
  <c r="AM36" i="28" s="1"/>
  <c r="AL13" i="28"/>
  <c r="AL36" i="28" s="1"/>
  <c r="AK13" i="28"/>
  <c r="AK36" i="28" s="1"/>
  <c r="AI13" i="28"/>
  <c r="AD13" i="28"/>
  <c r="AD36" i="28" s="1"/>
  <c r="AC13" i="28"/>
  <c r="AC36" i="28" s="1"/>
  <c r="S13" i="28"/>
  <c r="S36" i="28" s="1"/>
  <c r="L13" i="28"/>
  <c r="L36" i="28" s="1"/>
  <c r="K13" i="28"/>
  <c r="K36" i="28" s="1"/>
  <c r="J13" i="28"/>
  <c r="J36" i="28" s="1"/>
  <c r="I36" i="28"/>
  <c r="BI12" i="28"/>
  <c r="BI35" i="28" s="1"/>
  <c r="BH12" i="28"/>
  <c r="BH35" i="28" s="1"/>
  <c r="BG12" i="28"/>
  <c r="BG35" i="28" s="1"/>
  <c r="BF12" i="28"/>
  <c r="BF35" i="28" s="1"/>
  <c r="BE12" i="28"/>
  <c r="BE35" i="28" s="1"/>
  <c r="BC12" i="28"/>
  <c r="AX12" i="28"/>
  <c r="AX35" i="28" s="1"/>
  <c r="AW12" i="28"/>
  <c r="AW35" i="28" s="1"/>
  <c r="AO12" i="28"/>
  <c r="AO35" i="28" s="1"/>
  <c r="AN12" i="28"/>
  <c r="AN35" i="28" s="1"/>
  <c r="AM12" i="28"/>
  <c r="AM35" i="28" s="1"/>
  <c r="AL12" i="28"/>
  <c r="AL35" i="28" s="1"/>
  <c r="AK12" i="28"/>
  <c r="AK35" i="28" s="1"/>
  <c r="AI12" i="28"/>
  <c r="AD12" i="28"/>
  <c r="AD35" i="28" s="1"/>
  <c r="AC12" i="28"/>
  <c r="AC35" i="28" s="1"/>
  <c r="S12" i="28"/>
  <c r="S35" i="28" s="1"/>
  <c r="L12" i="28"/>
  <c r="L35" i="28" s="1"/>
  <c r="K12" i="28"/>
  <c r="K35" i="28" s="1"/>
  <c r="J12" i="28"/>
  <c r="J35" i="28" s="1"/>
  <c r="I35" i="28"/>
  <c r="BI11" i="28"/>
  <c r="BI34" i="28" s="1"/>
  <c r="BH11" i="28"/>
  <c r="BH34" i="28" s="1"/>
  <c r="BG11" i="28"/>
  <c r="BG34" i="28" s="1"/>
  <c r="BF11" i="28"/>
  <c r="BF34" i="28" s="1"/>
  <c r="BE11" i="28"/>
  <c r="BE34" i="28" s="1"/>
  <c r="BC11" i="28"/>
  <c r="AX11" i="28"/>
  <c r="AX34" i="28" s="1"/>
  <c r="AW11" i="28"/>
  <c r="AW34" i="28" s="1"/>
  <c r="AO11" i="28"/>
  <c r="AO34" i="28" s="1"/>
  <c r="AN11" i="28"/>
  <c r="AN34" i="28" s="1"/>
  <c r="AM11" i="28"/>
  <c r="AM34" i="28" s="1"/>
  <c r="AL11" i="28"/>
  <c r="AL34" i="28" s="1"/>
  <c r="AK11" i="28"/>
  <c r="AK34" i="28" s="1"/>
  <c r="AI11" i="28"/>
  <c r="AD11" i="28"/>
  <c r="AD34" i="28" s="1"/>
  <c r="AC11" i="28"/>
  <c r="AC34" i="28" s="1"/>
  <c r="S11" i="28"/>
  <c r="S34" i="28" s="1"/>
  <c r="L11" i="28"/>
  <c r="L34" i="28" s="1"/>
  <c r="K11" i="28"/>
  <c r="K34" i="28" s="1"/>
  <c r="J11" i="28"/>
  <c r="J34" i="28" s="1"/>
  <c r="I34" i="28"/>
  <c r="BI10" i="28"/>
  <c r="BI33" i="28" s="1"/>
  <c r="BH10" i="28"/>
  <c r="BH33" i="28" s="1"/>
  <c r="BG10" i="28"/>
  <c r="BG33" i="28" s="1"/>
  <c r="BF10" i="28"/>
  <c r="BF33" i="28" s="1"/>
  <c r="BE10" i="28"/>
  <c r="BE33" i="28" s="1"/>
  <c r="BC10" i="28"/>
  <c r="AX10" i="28"/>
  <c r="AX33" i="28" s="1"/>
  <c r="AW10" i="28"/>
  <c r="AW33" i="28" s="1"/>
  <c r="AO10" i="28"/>
  <c r="AO33" i="28" s="1"/>
  <c r="AN10" i="28"/>
  <c r="AN33" i="28" s="1"/>
  <c r="AM10" i="28"/>
  <c r="AM33" i="28" s="1"/>
  <c r="AL10" i="28"/>
  <c r="AL33" i="28" s="1"/>
  <c r="AK10" i="28"/>
  <c r="AK33" i="28" s="1"/>
  <c r="AI10" i="28"/>
  <c r="AD10" i="28"/>
  <c r="AD33" i="28" s="1"/>
  <c r="AC10" i="28"/>
  <c r="AC33" i="28" s="1"/>
  <c r="S10" i="28"/>
  <c r="S33" i="28" s="1"/>
  <c r="L10" i="28"/>
  <c r="L33" i="28" s="1"/>
  <c r="K10" i="28"/>
  <c r="K33" i="28" s="1"/>
  <c r="J10" i="28"/>
  <c r="J33" i="28" s="1"/>
  <c r="I33" i="28"/>
  <c r="BI9" i="28"/>
  <c r="BI32" i="28" s="1"/>
  <c r="BH9" i="28"/>
  <c r="BH32" i="28" s="1"/>
  <c r="BG9" i="28"/>
  <c r="BG32" i="28" s="1"/>
  <c r="BF9" i="28"/>
  <c r="BF32" i="28" s="1"/>
  <c r="BE9" i="28"/>
  <c r="BE32" i="28" s="1"/>
  <c r="BC9" i="28"/>
  <c r="AX9" i="28"/>
  <c r="AX32" i="28" s="1"/>
  <c r="AW9" i="28"/>
  <c r="AW32" i="28" s="1"/>
  <c r="AO9" i="28"/>
  <c r="AO32" i="28" s="1"/>
  <c r="AN9" i="28"/>
  <c r="AN32" i="28" s="1"/>
  <c r="AM9" i="28"/>
  <c r="AM32" i="28" s="1"/>
  <c r="AL9" i="28"/>
  <c r="AL32" i="28" s="1"/>
  <c r="AK9" i="28"/>
  <c r="AK32" i="28" s="1"/>
  <c r="AI9" i="28"/>
  <c r="AD9" i="28"/>
  <c r="AD32" i="28" s="1"/>
  <c r="AC9" i="28"/>
  <c r="AC32" i="28" s="1"/>
  <c r="S9" i="28"/>
  <c r="S32" i="28" s="1"/>
  <c r="L9" i="28"/>
  <c r="L32" i="28" s="1"/>
  <c r="K9" i="28"/>
  <c r="K32" i="28" s="1"/>
  <c r="J9" i="28"/>
  <c r="J32" i="28" s="1"/>
  <c r="I32" i="28"/>
  <c r="BI8" i="28"/>
  <c r="BI31" i="28" s="1"/>
  <c r="BH8" i="28"/>
  <c r="BH31" i="28" s="1"/>
  <c r="BG8" i="28"/>
  <c r="BG31" i="28" s="1"/>
  <c r="BF8" i="28"/>
  <c r="BF31" i="28" s="1"/>
  <c r="BE8" i="28"/>
  <c r="BE31" i="28" s="1"/>
  <c r="BC8" i="28"/>
  <c r="AX8" i="28"/>
  <c r="AX31" i="28" s="1"/>
  <c r="AW8" i="28"/>
  <c r="AW31" i="28" s="1"/>
  <c r="AO8" i="28"/>
  <c r="AO31" i="28" s="1"/>
  <c r="AN8" i="28"/>
  <c r="AN31" i="28" s="1"/>
  <c r="AM8" i="28"/>
  <c r="AM31" i="28" s="1"/>
  <c r="AL8" i="28"/>
  <c r="AL31" i="28" s="1"/>
  <c r="AK8" i="28"/>
  <c r="AK31" i="28" s="1"/>
  <c r="AI8" i="28"/>
  <c r="AD8" i="28"/>
  <c r="AD31" i="28" s="1"/>
  <c r="AC8" i="28"/>
  <c r="AC31" i="28" s="1"/>
  <c r="S8" i="28"/>
  <c r="S31" i="28" s="1"/>
  <c r="L8" i="28"/>
  <c r="L31" i="28" s="1"/>
  <c r="K8" i="28"/>
  <c r="K31" i="28" s="1"/>
  <c r="J8" i="28"/>
  <c r="J31" i="28" s="1"/>
  <c r="I31" i="28"/>
  <c r="BI7" i="28"/>
  <c r="BI30" i="28" s="1"/>
  <c r="BH7" i="28"/>
  <c r="BH30" i="28" s="1"/>
  <c r="BG7" i="28"/>
  <c r="BG30" i="28" s="1"/>
  <c r="BF7" i="28"/>
  <c r="BF30" i="28" s="1"/>
  <c r="BE7" i="28"/>
  <c r="BE30" i="28" s="1"/>
  <c r="BC7" i="28"/>
  <c r="AX7" i="28"/>
  <c r="AX30" i="28" s="1"/>
  <c r="AW7" i="28"/>
  <c r="AW30" i="28" s="1"/>
  <c r="AO7" i="28"/>
  <c r="AO30" i="28" s="1"/>
  <c r="AN7" i="28"/>
  <c r="AN30" i="28" s="1"/>
  <c r="AM7" i="28"/>
  <c r="AM30" i="28" s="1"/>
  <c r="AL7" i="28"/>
  <c r="AL30" i="28" s="1"/>
  <c r="AK7" i="28"/>
  <c r="AK30" i="28" s="1"/>
  <c r="AI7" i="28"/>
  <c r="AD7" i="28"/>
  <c r="AD30" i="28" s="1"/>
  <c r="AC7" i="28"/>
  <c r="AC30" i="28" s="1"/>
  <c r="S7" i="28"/>
  <c r="S30" i="28" s="1"/>
  <c r="L7" i="28"/>
  <c r="L30" i="28" s="1"/>
  <c r="K7" i="28"/>
  <c r="K30" i="28" s="1"/>
  <c r="J7" i="28"/>
  <c r="J30" i="28" s="1"/>
  <c r="I30" i="28"/>
  <c r="BI6" i="28"/>
  <c r="BI29" i="28" s="1"/>
  <c r="BH6" i="28"/>
  <c r="BH29" i="28" s="1"/>
  <c r="BG6" i="28"/>
  <c r="BG29" i="28" s="1"/>
  <c r="BF6" i="28"/>
  <c r="BF29" i="28" s="1"/>
  <c r="BE6" i="28"/>
  <c r="BE29" i="28" s="1"/>
  <c r="BC6" i="28"/>
  <c r="AX6" i="28"/>
  <c r="AX29" i="28" s="1"/>
  <c r="AW6" i="28"/>
  <c r="AW29" i="28" s="1"/>
  <c r="AO6" i="28"/>
  <c r="AO29" i="28" s="1"/>
  <c r="AN6" i="28"/>
  <c r="AN29" i="28" s="1"/>
  <c r="AM6" i="28"/>
  <c r="AM29" i="28" s="1"/>
  <c r="AL6" i="28"/>
  <c r="AL29" i="28" s="1"/>
  <c r="AK6" i="28"/>
  <c r="AK29" i="28" s="1"/>
  <c r="AI6" i="28"/>
  <c r="AD6" i="28"/>
  <c r="AD29" i="28" s="1"/>
  <c r="AC6" i="28"/>
  <c r="AC29" i="28" s="1"/>
  <c r="S6" i="28"/>
  <c r="S29" i="28" s="1"/>
  <c r="L6" i="28"/>
  <c r="L29" i="28" s="1"/>
  <c r="K6" i="28"/>
  <c r="K29" i="28" s="1"/>
  <c r="J6" i="28"/>
  <c r="J29" i="28" s="1"/>
  <c r="I29" i="28"/>
  <c r="M8" i="30" l="1"/>
  <c r="M31" i="30" s="1"/>
  <c r="C8" i="30"/>
  <c r="BW29" i="30"/>
  <c r="BW6" i="30" s="1"/>
  <c r="BP29" i="30"/>
  <c r="BP6" i="30" s="1"/>
  <c r="BP31" i="30"/>
  <c r="BP8" i="30" s="1"/>
  <c r="BW31" i="30"/>
  <c r="BW8" i="30" s="1"/>
  <c r="BP33" i="30"/>
  <c r="BP10" i="30" s="1"/>
  <c r="BW33" i="30"/>
  <c r="BW10" i="30" s="1"/>
  <c r="BP35" i="30"/>
  <c r="BP12" i="30" s="1"/>
  <c r="BW35" i="30"/>
  <c r="BW12" i="30" s="1"/>
  <c r="BP37" i="30"/>
  <c r="BP14" i="30" s="1"/>
  <c r="BW37" i="30"/>
  <c r="BW14" i="30" s="1"/>
  <c r="BP39" i="30"/>
  <c r="BP16" i="30" s="1"/>
  <c r="BW39" i="30"/>
  <c r="BW16" i="30" s="1"/>
  <c r="BP30" i="30"/>
  <c r="BP7" i="30" s="1"/>
  <c r="BW30" i="30"/>
  <c r="BW7" i="30" s="1"/>
  <c r="BP32" i="30"/>
  <c r="BP9" i="30" s="1"/>
  <c r="BW32" i="30"/>
  <c r="BW9" i="30" s="1"/>
  <c r="BP34" i="30"/>
  <c r="BP11" i="30" s="1"/>
  <c r="BW34" i="30"/>
  <c r="BW11" i="30" s="1"/>
  <c r="BP36" i="30"/>
  <c r="BP13" i="30" s="1"/>
  <c r="BW36" i="30"/>
  <c r="BW13" i="30" s="1"/>
  <c r="BP38" i="30"/>
  <c r="BP15" i="30" s="1"/>
  <c r="BW38" i="30"/>
  <c r="BW15" i="30" s="1"/>
  <c r="BP40" i="30"/>
  <c r="BP17" i="30" s="1"/>
  <c r="BW40" i="30"/>
  <c r="BW17" i="30" s="1"/>
  <c r="BP31" i="32"/>
  <c r="BP8" i="32" s="1"/>
  <c r="BW31" i="32"/>
  <c r="BW8" i="32" s="1"/>
  <c r="BP33" i="32"/>
  <c r="BP10" i="32" s="1"/>
  <c r="BW33" i="32"/>
  <c r="BW10" i="32" s="1"/>
  <c r="BP35" i="32"/>
  <c r="BP12" i="32" s="1"/>
  <c r="BW35" i="32"/>
  <c r="BW12" i="32" s="1"/>
  <c r="BP37" i="32"/>
  <c r="BP14" i="32" s="1"/>
  <c r="BW37" i="32"/>
  <c r="BW14" i="32" s="1"/>
  <c r="BP39" i="32"/>
  <c r="BP16" i="32" s="1"/>
  <c r="BW39" i="32"/>
  <c r="BW16" i="32" s="1"/>
  <c r="BW29" i="32"/>
  <c r="BW6" i="32" s="1"/>
  <c r="BP29" i="32"/>
  <c r="BP6" i="32" s="1"/>
  <c r="BP30" i="32"/>
  <c r="BP7" i="32" s="1"/>
  <c r="BW30" i="32"/>
  <c r="BW7" i="32" s="1"/>
  <c r="BP32" i="32"/>
  <c r="BP9" i="32" s="1"/>
  <c r="BW32" i="32"/>
  <c r="BW9" i="32" s="1"/>
  <c r="BP34" i="32"/>
  <c r="BP11" i="32" s="1"/>
  <c r="BW34" i="32"/>
  <c r="BW11" i="32" s="1"/>
  <c r="BP36" i="32"/>
  <c r="BP13" i="32" s="1"/>
  <c r="BW36" i="32"/>
  <c r="BW13" i="32" s="1"/>
  <c r="BP38" i="32"/>
  <c r="BP15" i="32" s="1"/>
  <c r="BW38" i="32"/>
  <c r="BW15" i="32" s="1"/>
  <c r="BP40" i="32"/>
  <c r="BP17" i="32" s="1"/>
  <c r="BW40" i="32"/>
  <c r="BW17" i="32" s="1"/>
  <c r="BW29" i="31"/>
  <c r="BW6" i="31" s="1"/>
  <c r="BW40" i="31"/>
  <c r="BW17" i="31" s="1"/>
  <c r="BW39" i="31"/>
  <c r="BW16" i="31" s="1"/>
  <c r="BW38" i="31"/>
  <c r="BW15" i="31" s="1"/>
  <c r="BW37" i="31"/>
  <c r="BW14" i="31" s="1"/>
  <c r="BW36" i="31"/>
  <c r="BW13" i="31" s="1"/>
  <c r="BW35" i="31"/>
  <c r="BW12" i="31" s="1"/>
  <c r="BW34" i="31"/>
  <c r="BW11" i="31" s="1"/>
  <c r="BW33" i="31"/>
  <c r="BW10" i="31" s="1"/>
  <c r="BW32" i="31"/>
  <c r="BW9" i="31" s="1"/>
  <c r="BW31" i="31"/>
  <c r="BW8" i="31" s="1"/>
  <c r="BW30" i="31"/>
  <c r="BW7" i="31" s="1"/>
  <c r="BP44" i="31"/>
  <c r="BP21" i="31" s="1"/>
  <c r="BP29" i="29"/>
  <c r="BP6" i="29" s="1"/>
  <c r="BW45" i="29"/>
  <c r="BW22" i="29" s="1"/>
  <c r="BP40" i="29"/>
  <c r="BP17" i="29" s="1"/>
  <c r="BP39" i="29"/>
  <c r="BP16" i="29" s="1"/>
  <c r="BP38" i="29"/>
  <c r="BP15" i="29" s="1"/>
  <c r="BP37" i="29"/>
  <c r="BP14" i="29" s="1"/>
  <c r="BP36" i="29"/>
  <c r="BP13" i="29" s="1"/>
  <c r="BP35" i="29"/>
  <c r="BP12" i="29" s="1"/>
  <c r="BP34" i="29"/>
  <c r="BP11" i="29" s="1"/>
  <c r="BP33" i="29"/>
  <c r="BP10" i="29" s="1"/>
  <c r="BP32" i="29"/>
  <c r="BP9" i="29" s="1"/>
  <c r="BP31" i="29"/>
  <c r="BP8" i="29" s="1"/>
  <c r="BP30" i="29"/>
  <c r="BP7" i="29" s="1"/>
  <c r="M8" i="29"/>
  <c r="BW29" i="28"/>
  <c r="BW6" i="28" s="1"/>
  <c r="BW40" i="28"/>
  <c r="BW17" i="28" s="1"/>
  <c r="BW39" i="28"/>
  <c r="BW16" i="28" s="1"/>
  <c r="BW38" i="28"/>
  <c r="BW15" i="28" s="1"/>
  <c r="BW37" i="28"/>
  <c r="BW14" i="28" s="1"/>
  <c r="BW36" i="28"/>
  <c r="BW13" i="28" s="1"/>
  <c r="BW35" i="28"/>
  <c r="BW12" i="28" s="1"/>
  <c r="BW34" i="28"/>
  <c r="BW11" i="28" s="1"/>
  <c r="BW33" i="28"/>
  <c r="BW10" i="28" s="1"/>
  <c r="BW32" i="28"/>
  <c r="BW9" i="28" s="1"/>
  <c r="BW31" i="28"/>
  <c r="BW8" i="28" s="1"/>
  <c r="BW30" i="28"/>
  <c r="BW7" i="28" s="1"/>
  <c r="BP43" i="28"/>
  <c r="BP20" i="28" s="1"/>
  <c r="M8" i="28"/>
  <c r="C8" i="28" s="1"/>
  <c r="BW47" i="32"/>
  <c r="BW24" i="32" s="1"/>
  <c r="BW46" i="32"/>
  <c r="BW23" i="32" s="1"/>
  <c r="BW45" i="32"/>
  <c r="BW22" i="32" s="1"/>
  <c r="BW44" i="32"/>
  <c r="BW21" i="32" s="1"/>
  <c r="BW43" i="32"/>
  <c r="BW20" i="32" s="1"/>
  <c r="BW42" i="32"/>
  <c r="BW19" i="32" s="1"/>
  <c r="BW41" i="32"/>
  <c r="BW18" i="32" s="1"/>
  <c r="BP47" i="31"/>
  <c r="BP24" i="31" s="1"/>
  <c r="BP46" i="31"/>
  <c r="BP23" i="31" s="1"/>
  <c r="BP45" i="31"/>
  <c r="BP22" i="31" s="1"/>
  <c r="BW43" i="31"/>
  <c r="BW20" i="31" s="1"/>
  <c r="BW42" i="31"/>
  <c r="BW19" i="31" s="1"/>
  <c r="BW41" i="31"/>
  <c r="BW18" i="31" s="1"/>
  <c r="BW47" i="30"/>
  <c r="BW24" i="30" s="1"/>
  <c r="BW46" i="30"/>
  <c r="BW23" i="30" s="1"/>
  <c r="BW45" i="30"/>
  <c r="BW22" i="30" s="1"/>
  <c r="BW44" i="30"/>
  <c r="BW21" i="30" s="1"/>
  <c r="BW43" i="30"/>
  <c r="BW20" i="30" s="1"/>
  <c r="BW42" i="30"/>
  <c r="BW19" i="30" s="1"/>
  <c r="BW41" i="30"/>
  <c r="BW18" i="30" s="1"/>
  <c r="BW47" i="29"/>
  <c r="BW24" i="29" s="1"/>
  <c r="BW46" i="29"/>
  <c r="BW23" i="29" s="1"/>
  <c r="BP44" i="29"/>
  <c r="BP21" i="29" s="1"/>
  <c r="BP43" i="29"/>
  <c r="BP20" i="29" s="1"/>
  <c r="BP42" i="29"/>
  <c r="BP19" i="29" s="1"/>
  <c r="BP41" i="29"/>
  <c r="BP18" i="29" s="1"/>
  <c r="BW47" i="28"/>
  <c r="BW24" i="28" s="1"/>
  <c r="BW46" i="28"/>
  <c r="BW23" i="28" s="1"/>
  <c r="BW45" i="28"/>
  <c r="BW22" i="28" s="1"/>
  <c r="BW44" i="28"/>
  <c r="BW21" i="28" s="1"/>
  <c r="BP42" i="28"/>
  <c r="BP19" i="28" s="1"/>
  <c r="BP41" i="28"/>
  <c r="BP18" i="28" s="1"/>
  <c r="M6" i="32"/>
  <c r="C6" i="32" s="1"/>
  <c r="M7" i="32"/>
  <c r="C7" i="32" s="1"/>
  <c r="M8" i="32"/>
  <c r="C8" i="32" s="1"/>
  <c r="M9" i="32"/>
  <c r="C9" i="32" s="1"/>
  <c r="M11" i="32"/>
  <c r="C11" i="32" s="1"/>
  <c r="M13" i="32"/>
  <c r="C13" i="32" s="1"/>
  <c r="M15" i="32"/>
  <c r="C15" i="32" s="1"/>
  <c r="M17" i="32"/>
  <c r="C17" i="32" s="1"/>
  <c r="M19" i="32"/>
  <c r="C19" i="32" s="1"/>
  <c r="M21" i="32"/>
  <c r="C21" i="32" s="1"/>
  <c r="M23" i="32"/>
  <c r="C23" i="32" s="1"/>
  <c r="M10" i="32"/>
  <c r="C10" i="32" s="1"/>
  <c r="M12" i="32"/>
  <c r="C12" i="32" s="1"/>
  <c r="M14" i="32"/>
  <c r="C14" i="32" s="1"/>
  <c r="M16" i="32"/>
  <c r="C16" i="32" s="1"/>
  <c r="M18" i="32"/>
  <c r="C18" i="32" s="1"/>
  <c r="M20" i="32"/>
  <c r="C20" i="32" s="1"/>
  <c r="M22" i="32"/>
  <c r="C22" i="32" s="1"/>
  <c r="M24" i="32"/>
  <c r="C24" i="32" s="1"/>
  <c r="M7" i="31"/>
  <c r="C7" i="31" s="1"/>
  <c r="M6" i="31"/>
  <c r="C6" i="31" s="1"/>
  <c r="M8" i="31"/>
  <c r="C8" i="31" s="1"/>
  <c r="M10" i="31"/>
  <c r="C10" i="31" s="1"/>
  <c r="M12" i="31"/>
  <c r="C12" i="31" s="1"/>
  <c r="M14" i="31"/>
  <c r="C14" i="31" s="1"/>
  <c r="M16" i="31"/>
  <c r="C16" i="31" s="1"/>
  <c r="M18" i="31"/>
  <c r="C18" i="31" s="1"/>
  <c r="M20" i="31"/>
  <c r="C20" i="31" s="1"/>
  <c r="M22" i="31"/>
  <c r="C22" i="31" s="1"/>
  <c r="M24" i="31"/>
  <c r="C24" i="31" s="1"/>
  <c r="M9" i="31"/>
  <c r="C9" i="31" s="1"/>
  <c r="M11" i="31"/>
  <c r="C11" i="31" s="1"/>
  <c r="M13" i="31"/>
  <c r="C13" i="31" s="1"/>
  <c r="M15" i="31"/>
  <c r="C15" i="31" s="1"/>
  <c r="M17" i="31"/>
  <c r="C17" i="31" s="1"/>
  <c r="M19" i="31"/>
  <c r="C19" i="31" s="1"/>
  <c r="M21" i="31"/>
  <c r="C21" i="31" s="1"/>
  <c r="M23" i="31"/>
  <c r="C23" i="31" s="1"/>
  <c r="M6" i="30"/>
  <c r="C6" i="30" s="1"/>
  <c r="I34" i="30"/>
  <c r="M11" i="30"/>
  <c r="C11" i="30" s="1"/>
  <c r="M7" i="30"/>
  <c r="C7" i="30" s="1"/>
  <c r="M9" i="30"/>
  <c r="C9" i="30" s="1"/>
  <c r="M13" i="30"/>
  <c r="C13" i="30" s="1"/>
  <c r="M15" i="30"/>
  <c r="C15" i="30" s="1"/>
  <c r="M17" i="30"/>
  <c r="C17" i="30" s="1"/>
  <c r="M19" i="30"/>
  <c r="C19" i="30" s="1"/>
  <c r="M21" i="30"/>
  <c r="C21" i="30" s="1"/>
  <c r="M23" i="30"/>
  <c r="C23" i="30" s="1"/>
  <c r="I31" i="30"/>
  <c r="M10" i="30"/>
  <c r="C10" i="30" s="1"/>
  <c r="M12" i="30"/>
  <c r="C12" i="30" s="1"/>
  <c r="M14" i="30"/>
  <c r="C14" i="30" s="1"/>
  <c r="M16" i="30"/>
  <c r="C16" i="30" s="1"/>
  <c r="M18" i="30"/>
  <c r="C18" i="30" s="1"/>
  <c r="M20" i="30"/>
  <c r="M22" i="30"/>
  <c r="C22" i="30" s="1"/>
  <c r="M24" i="30"/>
  <c r="C24" i="30" s="1"/>
  <c r="M7" i="29"/>
  <c r="C7" i="29" s="1"/>
  <c r="M6" i="29"/>
  <c r="C6" i="29" s="1"/>
  <c r="M9" i="29"/>
  <c r="C9" i="29" s="1"/>
  <c r="M11" i="29"/>
  <c r="C11" i="29" s="1"/>
  <c r="M13" i="29"/>
  <c r="C13" i="29" s="1"/>
  <c r="M15" i="29"/>
  <c r="C15" i="29" s="1"/>
  <c r="M17" i="29"/>
  <c r="C17" i="29" s="1"/>
  <c r="M19" i="29"/>
  <c r="C19" i="29" s="1"/>
  <c r="M21" i="29"/>
  <c r="C21" i="29" s="1"/>
  <c r="M23" i="29"/>
  <c r="C23" i="29" s="1"/>
  <c r="I31" i="29"/>
  <c r="M10" i="29"/>
  <c r="C10" i="29" s="1"/>
  <c r="M12" i="29"/>
  <c r="C12" i="29" s="1"/>
  <c r="M14" i="29"/>
  <c r="C14" i="29" s="1"/>
  <c r="M16" i="29"/>
  <c r="C16" i="29" s="1"/>
  <c r="M18" i="29"/>
  <c r="C18" i="29" s="1"/>
  <c r="M20" i="29"/>
  <c r="C20" i="29" s="1"/>
  <c r="M22" i="29"/>
  <c r="C22" i="29" s="1"/>
  <c r="M24" i="29"/>
  <c r="C24" i="29" s="1"/>
  <c r="M6" i="28"/>
  <c r="C6" i="28" s="1"/>
  <c r="M31" i="28"/>
  <c r="M7" i="28"/>
  <c r="C7" i="28" s="1"/>
  <c r="M9" i="28"/>
  <c r="C9" i="28" s="1"/>
  <c r="M11" i="28"/>
  <c r="C11" i="28" s="1"/>
  <c r="M13" i="28"/>
  <c r="C13" i="28" s="1"/>
  <c r="M15" i="28"/>
  <c r="C15" i="28" s="1"/>
  <c r="M17" i="28"/>
  <c r="C17" i="28" s="1"/>
  <c r="M10" i="28"/>
  <c r="C10" i="28" s="1"/>
  <c r="M12" i="28"/>
  <c r="C12" i="28" s="1"/>
  <c r="M14" i="28"/>
  <c r="C14" i="28" s="1"/>
  <c r="M16" i="28"/>
  <c r="C16" i="28" s="1"/>
  <c r="M31" i="29" l="1"/>
  <c r="C8" i="29"/>
  <c r="AQ8" i="29" s="1"/>
  <c r="AQ31" i="29" s="1"/>
  <c r="C20" i="30"/>
  <c r="M43" i="30"/>
  <c r="AQ8" i="28"/>
  <c r="AQ31" i="28" s="1"/>
  <c r="AU8" i="28"/>
  <c r="AU31" i="28" s="1"/>
  <c r="Y8" i="28"/>
  <c r="Y31" i="28" s="1"/>
  <c r="AR8" i="28"/>
  <c r="AR31" i="28" s="1"/>
  <c r="AT8" i="28"/>
  <c r="AT31" i="28" s="1"/>
  <c r="AV8" i="28"/>
  <c r="AV31" i="28" s="1"/>
  <c r="X8" i="28"/>
  <c r="X31" i="28" s="1"/>
  <c r="Z8" i="28"/>
  <c r="Z31" i="28" s="1"/>
  <c r="AB8" i="28"/>
  <c r="AB31" i="28" s="1"/>
  <c r="AS8" i="28"/>
  <c r="AS31" i="28" s="1"/>
  <c r="W8" i="28"/>
  <c r="W31" i="28" s="1"/>
  <c r="AA8" i="28"/>
  <c r="AA31" i="28" s="1"/>
  <c r="AQ8" i="30"/>
  <c r="AQ31" i="30" s="1"/>
  <c r="AS8" i="30"/>
  <c r="AS31" i="30" s="1"/>
  <c r="AU8" i="30"/>
  <c r="AU31" i="30" s="1"/>
  <c r="W8" i="30"/>
  <c r="W31" i="30" s="1"/>
  <c r="Y8" i="30"/>
  <c r="Y31" i="30" s="1"/>
  <c r="AA8" i="30"/>
  <c r="AA31" i="30" s="1"/>
  <c r="AR8" i="30"/>
  <c r="AR31" i="30" s="1"/>
  <c r="AT8" i="30"/>
  <c r="AT31" i="30" s="1"/>
  <c r="AV8" i="30"/>
  <c r="AV31" i="30" s="1"/>
  <c r="X8" i="30"/>
  <c r="X31" i="30" s="1"/>
  <c r="Z8" i="30"/>
  <c r="Z31" i="30" s="1"/>
  <c r="AB8" i="30"/>
  <c r="AB31" i="30" s="1"/>
  <c r="M45" i="32"/>
  <c r="M41" i="32"/>
  <c r="M37" i="32"/>
  <c r="M33" i="32"/>
  <c r="M46" i="32"/>
  <c r="M42" i="32"/>
  <c r="M38" i="32"/>
  <c r="M34" i="32"/>
  <c r="M30" i="32"/>
  <c r="M47" i="32"/>
  <c r="M43" i="32"/>
  <c r="M39" i="32"/>
  <c r="M35" i="32"/>
  <c r="M44" i="32"/>
  <c r="M40" i="32"/>
  <c r="M36" i="32"/>
  <c r="M32" i="32"/>
  <c r="M31" i="32"/>
  <c r="M29" i="32"/>
  <c r="M44" i="31"/>
  <c r="M40" i="31"/>
  <c r="M36" i="31"/>
  <c r="M32" i="31"/>
  <c r="M45" i="31"/>
  <c r="M41" i="31"/>
  <c r="M37" i="31"/>
  <c r="M33" i="31"/>
  <c r="M29" i="31"/>
  <c r="M46" i="31"/>
  <c r="M42" i="31"/>
  <c r="M38" i="31"/>
  <c r="M34" i="31"/>
  <c r="M47" i="31"/>
  <c r="M43" i="31"/>
  <c r="M39" i="31"/>
  <c r="M35" i="31"/>
  <c r="M31" i="31"/>
  <c r="M30" i="31"/>
  <c r="M45" i="30"/>
  <c r="M41" i="30"/>
  <c r="M37" i="30"/>
  <c r="M33" i="30"/>
  <c r="M46" i="30"/>
  <c r="M42" i="30"/>
  <c r="M38" i="30"/>
  <c r="M30" i="30"/>
  <c r="AY8" i="30"/>
  <c r="AY31" i="30" s="1"/>
  <c r="AE8" i="30"/>
  <c r="AE31" i="30" s="1"/>
  <c r="C31" i="30"/>
  <c r="AZ8" i="30"/>
  <c r="AZ31" i="30" s="1"/>
  <c r="AF8" i="30"/>
  <c r="AF31" i="30" s="1"/>
  <c r="M47" i="30"/>
  <c r="M39" i="30"/>
  <c r="M35" i="30"/>
  <c r="M44" i="30"/>
  <c r="M40" i="30"/>
  <c r="M36" i="30"/>
  <c r="M32" i="30"/>
  <c r="M34" i="30"/>
  <c r="M29" i="30"/>
  <c r="M45" i="29"/>
  <c r="M41" i="29"/>
  <c r="M37" i="29"/>
  <c r="M33" i="29"/>
  <c r="M46" i="29"/>
  <c r="M42" i="29"/>
  <c r="M38" i="29"/>
  <c r="M34" i="29"/>
  <c r="M29" i="29"/>
  <c r="M30" i="29"/>
  <c r="M47" i="29"/>
  <c r="M43" i="29"/>
  <c r="M39" i="29"/>
  <c r="M35" i="29"/>
  <c r="M44" i="29"/>
  <c r="M40" i="29"/>
  <c r="M36" i="29"/>
  <c r="M32" i="29"/>
  <c r="M39" i="28"/>
  <c r="M35" i="28"/>
  <c r="M38" i="28"/>
  <c r="M34" i="28"/>
  <c r="M30" i="28"/>
  <c r="M37" i="28"/>
  <c r="M33" i="28"/>
  <c r="M40" i="28"/>
  <c r="M36" i="28"/>
  <c r="M32" i="28"/>
  <c r="C31" i="28"/>
  <c r="AZ8" i="28"/>
  <c r="AZ31" i="28" s="1"/>
  <c r="AF8" i="28"/>
  <c r="AF31" i="28" s="1"/>
  <c r="AE8" i="28"/>
  <c r="AE31" i="28" s="1"/>
  <c r="AY8" i="28"/>
  <c r="AY31" i="28" s="1"/>
  <c r="M29" i="28"/>
  <c r="AZ8" i="29" l="1"/>
  <c r="AZ31" i="29" s="1"/>
  <c r="AF8" i="29"/>
  <c r="AF31" i="29" s="1"/>
  <c r="AE8" i="29"/>
  <c r="AE31" i="29" s="1"/>
  <c r="AB8" i="29"/>
  <c r="AB31" i="29" s="1"/>
  <c r="X8" i="29"/>
  <c r="X31" i="29" s="1"/>
  <c r="C31" i="29"/>
  <c r="BS31" i="29" s="1"/>
  <c r="BS8" i="29" s="1"/>
  <c r="AY8" i="29"/>
  <c r="AY31" i="29" s="1"/>
  <c r="Z8" i="29"/>
  <c r="Z31" i="29" s="1"/>
  <c r="AT8" i="29"/>
  <c r="AT31" i="29" s="1"/>
  <c r="AA8" i="29"/>
  <c r="AA31" i="29" s="1"/>
  <c r="AV8" i="29"/>
  <c r="AV31" i="29" s="1"/>
  <c r="AR8" i="29"/>
  <c r="AR31" i="29" s="1"/>
  <c r="W8" i="29"/>
  <c r="W31" i="29" s="1"/>
  <c r="AS8" i="29"/>
  <c r="AS31" i="29" s="1"/>
  <c r="Y8" i="29"/>
  <c r="Y31" i="29" s="1"/>
  <c r="AU8" i="29"/>
  <c r="AU31" i="29" s="1"/>
  <c r="BR31" i="28"/>
  <c r="BS31" i="28"/>
  <c r="BL31" i="28"/>
  <c r="BR31" i="29"/>
  <c r="BL31" i="29"/>
  <c r="BR31" i="30"/>
  <c r="BS31" i="30"/>
  <c r="BL31" i="30"/>
  <c r="AQ9" i="29"/>
  <c r="AS9" i="29"/>
  <c r="AU9" i="29"/>
  <c r="W9" i="29"/>
  <c r="W32" i="29" s="1"/>
  <c r="Y9" i="29"/>
  <c r="Y32" i="29" s="1"/>
  <c r="AA9" i="29"/>
  <c r="AA32" i="29" s="1"/>
  <c r="AR9" i="29"/>
  <c r="AT9" i="29"/>
  <c r="AV9" i="29"/>
  <c r="X9" i="29"/>
  <c r="X32" i="29" s="1"/>
  <c r="Z9" i="29"/>
  <c r="Z32" i="29" s="1"/>
  <c r="AB9" i="29"/>
  <c r="AB32" i="29" s="1"/>
  <c r="AQ17" i="29"/>
  <c r="AS17" i="29"/>
  <c r="AU17" i="29"/>
  <c r="W17" i="29"/>
  <c r="W40" i="29" s="1"/>
  <c r="Y17" i="29"/>
  <c r="Y40" i="29" s="1"/>
  <c r="AA17" i="29"/>
  <c r="AA40" i="29" s="1"/>
  <c r="AR17" i="29"/>
  <c r="AT17" i="29"/>
  <c r="AV17" i="29"/>
  <c r="X17" i="29"/>
  <c r="X40" i="29" s="1"/>
  <c r="AB17" i="29"/>
  <c r="AB40" i="29" s="1"/>
  <c r="Z17" i="29"/>
  <c r="Z40" i="29" s="1"/>
  <c r="AQ21" i="29"/>
  <c r="AS21" i="29"/>
  <c r="AU21" i="29"/>
  <c r="W21" i="29"/>
  <c r="W44" i="29" s="1"/>
  <c r="Y21" i="29"/>
  <c r="Y44" i="29" s="1"/>
  <c r="AA21" i="29"/>
  <c r="AA44" i="29" s="1"/>
  <c r="AR21" i="29"/>
  <c r="AR44" i="29" s="1"/>
  <c r="AT21" i="29"/>
  <c r="AV21" i="29"/>
  <c r="AV44" i="29" s="1"/>
  <c r="X21" i="29"/>
  <c r="X44" i="29" s="1"/>
  <c r="AB21" i="29"/>
  <c r="AB44" i="29" s="1"/>
  <c r="Z21" i="29"/>
  <c r="Z44" i="29" s="1"/>
  <c r="AQ16" i="29"/>
  <c r="AS16" i="29"/>
  <c r="AU16" i="29"/>
  <c r="W16" i="29"/>
  <c r="W39" i="29" s="1"/>
  <c r="Y16" i="29"/>
  <c r="Y39" i="29" s="1"/>
  <c r="AA16" i="29"/>
  <c r="AA39" i="29" s="1"/>
  <c r="AR16" i="29"/>
  <c r="AT16" i="29"/>
  <c r="AV16" i="29"/>
  <c r="Z16" i="29"/>
  <c r="Z39" i="29" s="1"/>
  <c r="X16" i="29"/>
  <c r="X39" i="29" s="1"/>
  <c r="AB16" i="29"/>
  <c r="AB39" i="29" s="1"/>
  <c r="AQ20" i="29"/>
  <c r="AS20" i="29"/>
  <c r="AU20" i="29"/>
  <c r="W20" i="29"/>
  <c r="W43" i="29" s="1"/>
  <c r="Y20" i="29"/>
  <c r="Y43" i="29" s="1"/>
  <c r="AA20" i="29"/>
  <c r="AA43" i="29" s="1"/>
  <c r="AR20" i="29"/>
  <c r="AT20" i="29"/>
  <c r="AV20" i="29"/>
  <c r="Z20" i="29"/>
  <c r="Z43" i="29" s="1"/>
  <c r="X20" i="29"/>
  <c r="X43" i="29" s="1"/>
  <c r="AB20" i="29"/>
  <c r="AB43" i="29" s="1"/>
  <c r="AQ24" i="29"/>
  <c r="AS24" i="29"/>
  <c r="AS47" i="29" s="1"/>
  <c r="AU24" i="29"/>
  <c r="W24" i="29"/>
  <c r="W47" i="29" s="1"/>
  <c r="Y24" i="29"/>
  <c r="Y47" i="29" s="1"/>
  <c r="AA24" i="29"/>
  <c r="AA47" i="29" s="1"/>
  <c r="AR24" i="29"/>
  <c r="AT24" i="29"/>
  <c r="AT47" i="29" s="1"/>
  <c r="AV24" i="29"/>
  <c r="Z24" i="29"/>
  <c r="Z47" i="29" s="1"/>
  <c r="X24" i="29"/>
  <c r="X47" i="29" s="1"/>
  <c r="AB24" i="29"/>
  <c r="AB47" i="29" s="1"/>
  <c r="AQ7" i="29"/>
  <c r="AS7" i="29"/>
  <c r="AU7" i="29"/>
  <c r="W7" i="29"/>
  <c r="W30" i="29" s="1"/>
  <c r="Y7" i="29"/>
  <c r="Y30" i="29" s="1"/>
  <c r="AA7" i="29"/>
  <c r="AA30" i="29" s="1"/>
  <c r="AR7" i="29"/>
  <c r="AT7" i="29"/>
  <c r="AV7" i="29"/>
  <c r="X7" i="29"/>
  <c r="X30" i="29" s="1"/>
  <c r="Z7" i="29"/>
  <c r="Z30" i="29" s="1"/>
  <c r="AB7" i="29"/>
  <c r="AB30" i="29" s="1"/>
  <c r="AV6" i="29"/>
  <c r="AT6" i="29"/>
  <c r="AR6" i="29"/>
  <c r="AB6" i="29"/>
  <c r="Z6" i="29"/>
  <c r="X6" i="29"/>
  <c r="AU6" i="29"/>
  <c r="AS6" i="29"/>
  <c r="AQ6" i="29"/>
  <c r="AA6" i="29"/>
  <c r="W6" i="29"/>
  <c r="Y6" i="29"/>
  <c r="AQ15" i="29"/>
  <c r="AS15" i="29"/>
  <c r="AU15" i="29"/>
  <c r="W15" i="29"/>
  <c r="W38" i="29" s="1"/>
  <c r="Y15" i="29"/>
  <c r="Y38" i="29" s="1"/>
  <c r="AA15" i="29"/>
  <c r="AA38" i="29" s="1"/>
  <c r="AR15" i="29"/>
  <c r="AT15" i="29"/>
  <c r="AV15" i="29"/>
  <c r="X15" i="29"/>
  <c r="X38" i="29" s="1"/>
  <c r="AB15" i="29"/>
  <c r="AB38" i="29" s="1"/>
  <c r="Z15" i="29"/>
  <c r="Z38" i="29" s="1"/>
  <c r="AQ23" i="29"/>
  <c r="AS23" i="29"/>
  <c r="AU23" i="29"/>
  <c r="W23" i="29"/>
  <c r="W46" i="29" s="1"/>
  <c r="Y23" i="29"/>
  <c r="Y46" i="29" s="1"/>
  <c r="AA23" i="29"/>
  <c r="AA46" i="29" s="1"/>
  <c r="AR23" i="29"/>
  <c r="AT23" i="29"/>
  <c r="AV23" i="29"/>
  <c r="X23" i="29"/>
  <c r="X46" i="29" s="1"/>
  <c r="AB23" i="29"/>
  <c r="AB46" i="29" s="1"/>
  <c r="Z23" i="29"/>
  <c r="Z46" i="29" s="1"/>
  <c r="AQ14" i="29"/>
  <c r="AS14" i="29"/>
  <c r="AU14" i="29"/>
  <c r="W14" i="29"/>
  <c r="W37" i="29" s="1"/>
  <c r="Y14" i="29"/>
  <c r="Y37" i="29" s="1"/>
  <c r="AA14" i="29"/>
  <c r="AA37" i="29" s="1"/>
  <c r="AR14" i="29"/>
  <c r="AT14" i="29"/>
  <c r="AV14" i="29"/>
  <c r="Z14" i="29"/>
  <c r="Z37" i="29" s="1"/>
  <c r="X14" i="29"/>
  <c r="X37" i="29" s="1"/>
  <c r="AB14" i="29"/>
  <c r="AB37" i="29" s="1"/>
  <c r="AU6" i="30"/>
  <c r="AU29" i="30" s="1"/>
  <c r="AS6" i="30"/>
  <c r="AS29" i="30" s="1"/>
  <c r="AQ6" i="30"/>
  <c r="AQ29" i="30" s="1"/>
  <c r="AB6" i="30"/>
  <c r="AB29" i="30" s="1"/>
  <c r="Z6" i="30"/>
  <c r="Z29" i="30" s="1"/>
  <c r="X6" i="30"/>
  <c r="X29" i="30" s="1"/>
  <c r="AT6" i="30"/>
  <c r="AT29" i="30" s="1"/>
  <c r="AR6" i="30"/>
  <c r="AR29" i="30" s="1"/>
  <c r="AV6" i="30"/>
  <c r="AV29" i="30" s="1"/>
  <c r="AA6" i="30"/>
  <c r="AA29" i="30" s="1"/>
  <c r="Y6" i="30"/>
  <c r="Y29" i="30" s="1"/>
  <c r="W6" i="30"/>
  <c r="W29" i="30" s="1"/>
  <c r="AQ9" i="30"/>
  <c r="AQ32" i="30" s="1"/>
  <c r="AS9" i="30"/>
  <c r="AS32" i="30" s="1"/>
  <c r="AU9" i="30"/>
  <c r="AU32" i="30" s="1"/>
  <c r="W9" i="30"/>
  <c r="W32" i="30" s="1"/>
  <c r="Y9" i="30"/>
  <c r="Y32" i="30" s="1"/>
  <c r="AA9" i="30"/>
  <c r="AA32" i="30" s="1"/>
  <c r="AR9" i="30"/>
  <c r="AR32" i="30" s="1"/>
  <c r="AT9" i="30"/>
  <c r="AT32" i="30" s="1"/>
  <c r="AV9" i="30"/>
  <c r="AV32" i="30" s="1"/>
  <c r="X9" i="30"/>
  <c r="X32" i="30" s="1"/>
  <c r="Z9" i="30"/>
  <c r="Z32" i="30" s="1"/>
  <c r="AB9" i="30"/>
  <c r="AB32" i="30" s="1"/>
  <c r="AQ17" i="30"/>
  <c r="AQ40" i="30" s="1"/>
  <c r="AS17" i="30"/>
  <c r="AS40" i="30" s="1"/>
  <c r="AU17" i="30"/>
  <c r="AU40" i="30" s="1"/>
  <c r="W17" i="30"/>
  <c r="W40" i="30" s="1"/>
  <c r="Y17" i="30"/>
  <c r="Y40" i="30" s="1"/>
  <c r="AA17" i="30"/>
  <c r="AA40" i="30" s="1"/>
  <c r="AR17" i="30"/>
  <c r="AR40" i="30" s="1"/>
  <c r="AT17" i="30"/>
  <c r="AT40" i="30" s="1"/>
  <c r="AV17" i="30"/>
  <c r="AV40" i="30" s="1"/>
  <c r="X17" i="30"/>
  <c r="X40" i="30" s="1"/>
  <c r="Z17" i="30"/>
  <c r="Z40" i="30" s="1"/>
  <c r="AB17" i="30"/>
  <c r="AB40" i="30" s="1"/>
  <c r="AQ12" i="30"/>
  <c r="AQ35" i="30" s="1"/>
  <c r="AS12" i="30"/>
  <c r="AS35" i="30" s="1"/>
  <c r="AU12" i="30"/>
  <c r="AU35" i="30" s="1"/>
  <c r="W12" i="30"/>
  <c r="W35" i="30" s="1"/>
  <c r="Y12" i="30"/>
  <c r="Y35" i="30" s="1"/>
  <c r="AA12" i="30"/>
  <c r="AA35" i="30" s="1"/>
  <c r="AR12" i="30"/>
  <c r="AR35" i="30" s="1"/>
  <c r="AT12" i="30"/>
  <c r="AT35" i="30" s="1"/>
  <c r="AV12" i="30"/>
  <c r="AV35" i="30" s="1"/>
  <c r="X12" i="30"/>
  <c r="X35" i="30" s="1"/>
  <c r="Z12" i="30"/>
  <c r="Z35" i="30" s="1"/>
  <c r="AB12" i="30"/>
  <c r="AB35" i="30" s="1"/>
  <c r="C43" i="30"/>
  <c r="AQ20" i="30"/>
  <c r="AQ43" i="30" s="1"/>
  <c r="AS20" i="30"/>
  <c r="AS43" i="30" s="1"/>
  <c r="AU20" i="30"/>
  <c r="AU43" i="30" s="1"/>
  <c r="W20" i="30"/>
  <c r="W43" i="30" s="1"/>
  <c r="Y20" i="30"/>
  <c r="Y43" i="30" s="1"/>
  <c r="AA20" i="30"/>
  <c r="AA43" i="30" s="1"/>
  <c r="AR20" i="30"/>
  <c r="AR43" i="30" s="1"/>
  <c r="AT20" i="30"/>
  <c r="AT43" i="30" s="1"/>
  <c r="AV20" i="30"/>
  <c r="AV43" i="30" s="1"/>
  <c r="X20" i="30"/>
  <c r="X43" i="30" s="1"/>
  <c r="Z20" i="30"/>
  <c r="Z43" i="30" s="1"/>
  <c r="AB20" i="30"/>
  <c r="AB43" i="30" s="1"/>
  <c r="AQ15" i="30"/>
  <c r="AQ38" i="30" s="1"/>
  <c r="AS15" i="30"/>
  <c r="AS38" i="30" s="1"/>
  <c r="AU15" i="30"/>
  <c r="AU38" i="30" s="1"/>
  <c r="W15" i="30"/>
  <c r="W38" i="30" s="1"/>
  <c r="Y15" i="30"/>
  <c r="Y38" i="30" s="1"/>
  <c r="AA15" i="30"/>
  <c r="AA38" i="30" s="1"/>
  <c r="AR15" i="30"/>
  <c r="AR38" i="30" s="1"/>
  <c r="AT15" i="30"/>
  <c r="AT38" i="30" s="1"/>
  <c r="AV15" i="30"/>
  <c r="AV38" i="30" s="1"/>
  <c r="X15" i="30"/>
  <c r="X38" i="30" s="1"/>
  <c r="Z15" i="30"/>
  <c r="Z38" i="30" s="1"/>
  <c r="AB15" i="30"/>
  <c r="AB38" i="30" s="1"/>
  <c r="AQ19" i="30"/>
  <c r="AQ42" i="30" s="1"/>
  <c r="AS19" i="30"/>
  <c r="AS42" i="30" s="1"/>
  <c r="AU19" i="30"/>
  <c r="AU42" i="30" s="1"/>
  <c r="W19" i="30"/>
  <c r="W42" i="30" s="1"/>
  <c r="Y19" i="30"/>
  <c r="Y42" i="30" s="1"/>
  <c r="AA19" i="30"/>
  <c r="AA42" i="30" s="1"/>
  <c r="AR19" i="30"/>
  <c r="AR42" i="30" s="1"/>
  <c r="AT19" i="30"/>
  <c r="AT42" i="30" s="1"/>
  <c r="AV19" i="30"/>
  <c r="AV42" i="30" s="1"/>
  <c r="X19" i="30"/>
  <c r="X42" i="30" s="1"/>
  <c r="Z19" i="30"/>
  <c r="Z42" i="30" s="1"/>
  <c r="AB19" i="30"/>
  <c r="AB42" i="30" s="1"/>
  <c r="AQ23" i="30"/>
  <c r="AQ46" i="30" s="1"/>
  <c r="AS23" i="30"/>
  <c r="AS46" i="30" s="1"/>
  <c r="AU23" i="30"/>
  <c r="AU46" i="30" s="1"/>
  <c r="W23" i="30"/>
  <c r="W46" i="30" s="1"/>
  <c r="Y23" i="30"/>
  <c r="Y46" i="30" s="1"/>
  <c r="AA23" i="30"/>
  <c r="AA46" i="30" s="1"/>
  <c r="AR23" i="30"/>
  <c r="AR46" i="30" s="1"/>
  <c r="AT23" i="30"/>
  <c r="AT46" i="30" s="1"/>
  <c r="AV23" i="30"/>
  <c r="AV46" i="30" s="1"/>
  <c r="X23" i="30"/>
  <c r="X46" i="30" s="1"/>
  <c r="Z23" i="30"/>
  <c r="Z46" i="30" s="1"/>
  <c r="AB23" i="30"/>
  <c r="AB46" i="30" s="1"/>
  <c r="AQ10" i="30"/>
  <c r="AQ33" i="30" s="1"/>
  <c r="AS10" i="30"/>
  <c r="AS33" i="30" s="1"/>
  <c r="AU10" i="30"/>
  <c r="AU33" i="30" s="1"/>
  <c r="W10" i="30"/>
  <c r="W33" i="30" s="1"/>
  <c r="Y10" i="30"/>
  <c r="Y33" i="30" s="1"/>
  <c r="AA10" i="30"/>
  <c r="AA33" i="30" s="1"/>
  <c r="AR10" i="30"/>
  <c r="AR33" i="30" s="1"/>
  <c r="AT10" i="30"/>
  <c r="AT33" i="30" s="1"/>
  <c r="AV10" i="30"/>
  <c r="AV33" i="30" s="1"/>
  <c r="X10" i="30"/>
  <c r="X33" i="30" s="1"/>
  <c r="Z10" i="30"/>
  <c r="Z33" i="30" s="1"/>
  <c r="AB10" i="30"/>
  <c r="AB33" i="30" s="1"/>
  <c r="AQ14" i="30"/>
  <c r="AQ37" i="30" s="1"/>
  <c r="AS14" i="30"/>
  <c r="AS37" i="30" s="1"/>
  <c r="AU14" i="30"/>
  <c r="AU37" i="30" s="1"/>
  <c r="W14" i="30"/>
  <c r="W37" i="30" s="1"/>
  <c r="Y14" i="30"/>
  <c r="Y37" i="30" s="1"/>
  <c r="AA14" i="30"/>
  <c r="AA37" i="30" s="1"/>
  <c r="AR14" i="30"/>
  <c r="AR37" i="30" s="1"/>
  <c r="AT14" i="30"/>
  <c r="AT37" i="30" s="1"/>
  <c r="AV14" i="30"/>
  <c r="AV37" i="30" s="1"/>
  <c r="X14" i="30"/>
  <c r="X37" i="30" s="1"/>
  <c r="Z14" i="30"/>
  <c r="Z37" i="30" s="1"/>
  <c r="AB14" i="30"/>
  <c r="AB37" i="30" s="1"/>
  <c r="AQ18" i="30"/>
  <c r="AQ41" i="30" s="1"/>
  <c r="AS18" i="30"/>
  <c r="AS41" i="30" s="1"/>
  <c r="AU18" i="30"/>
  <c r="AU41" i="30" s="1"/>
  <c r="W18" i="30"/>
  <c r="W41" i="30" s="1"/>
  <c r="Y18" i="30"/>
  <c r="Y41" i="30" s="1"/>
  <c r="AA18" i="30"/>
  <c r="AA41" i="30" s="1"/>
  <c r="AR18" i="30"/>
  <c r="AR41" i="30" s="1"/>
  <c r="AT18" i="30"/>
  <c r="AT41" i="30" s="1"/>
  <c r="AV18" i="30"/>
  <c r="AV41" i="30" s="1"/>
  <c r="X18" i="30"/>
  <c r="X41" i="30" s="1"/>
  <c r="Z18" i="30"/>
  <c r="Z41" i="30" s="1"/>
  <c r="AB18" i="30"/>
  <c r="AB41" i="30" s="1"/>
  <c r="AQ22" i="30"/>
  <c r="AQ45" i="30" s="1"/>
  <c r="AS22" i="30"/>
  <c r="AS45" i="30" s="1"/>
  <c r="AU22" i="30"/>
  <c r="AU45" i="30" s="1"/>
  <c r="W22" i="30"/>
  <c r="W45" i="30" s="1"/>
  <c r="Y22" i="30"/>
  <c r="Y45" i="30" s="1"/>
  <c r="AA22" i="30"/>
  <c r="AA45" i="30" s="1"/>
  <c r="AR22" i="30"/>
  <c r="AR45" i="30" s="1"/>
  <c r="AT22" i="30"/>
  <c r="AT45" i="30" s="1"/>
  <c r="AV22" i="30"/>
  <c r="AV45" i="30" s="1"/>
  <c r="X22" i="30"/>
  <c r="X45" i="30" s="1"/>
  <c r="Z22" i="30"/>
  <c r="Z45" i="30" s="1"/>
  <c r="AB22" i="30"/>
  <c r="AB45" i="30" s="1"/>
  <c r="AQ7" i="31"/>
  <c r="AQ30" i="31" s="1"/>
  <c r="AS7" i="31"/>
  <c r="AS30" i="31" s="1"/>
  <c r="AU7" i="31"/>
  <c r="AU30" i="31" s="1"/>
  <c r="W7" i="31"/>
  <c r="W30" i="31" s="1"/>
  <c r="Y7" i="31"/>
  <c r="Y30" i="31" s="1"/>
  <c r="AA7" i="31"/>
  <c r="AA30" i="31" s="1"/>
  <c r="AR7" i="31"/>
  <c r="AR30" i="31" s="1"/>
  <c r="AT7" i="31"/>
  <c r="AT30" i="31" s="1"/>
  <c r="AV7" i="31"/>
  <c r="AV30" i="31" s="1"/>
  <c r="X7" i="31"/>
  <c r="X30" i="31" s="1"/>
  <c r="Z7" i="31"/>
  <c r="Z30" i="31" s="1"/>
  <c r="AB7" i="31"/>
  <c r="AB30" i="31" s="1"/>
  <c r="AQ8" i="31"/>
  <c r="AQ31" i="31" s="1"/>
  <c r="AS8" i="31"/>
  <c r="AS31" i="31" s="1"/>
  <c r="AU8" i="31"/>
  <c r="AU31" i="31" s="1"/>
  <c r="W8" i="31"/>
  <c r="W31" i="31" s="1"/>
  <c r="Y8" i="31"/>
  <c r="Y31" i="31" s="1"/>
  <c r="AA8" i="31"/>
  <c r="AA31" i="31" s="1"/>
  <c r="AR8" i="31"/>
  <c r="AR31" i="31" s="1"/>
  <c r="AT8" i="31"/>
  <c r="AT31" i="31" s="1"/>
  <c r="AV8" i="31"/>
  <c r="AV31" i="31" s="1"/>
  <c r="X8" i="31"/>
  <c r="X31" i="31" s="1"/>
  <c r="Z8" i="31"/>
  <c r="Z31" i="31" s="1"/>
  <c r="AB8" i="31"/>
  <c r="AB31" i="31" s="1"/>
  <c r="AQ12" i="31"/>
  <c r="AQ35" i="31" s="1"/>
  <c r="AS12" i="31"/>
  <c r="AS35" i="31" s="1"/>
  <c r="AU12" i="31"/>
  <c r="AU35" i="31" s="1"/>
  <c r="AR12" i="31"/>
  <c r="AR35" i="31" s="1"/>
  <c r="AT12" i="31"/>
  <c r="AT35" i="31" s="1"/>
  <c r="AV12" i="31"/>
  <c r="AV35" i="31" s="1"/>
  <c r="W12" i="31"/>
  <c r="W35" i="31" s="1"/>
  <c r="Y12" i="31"/>
  <c r="Y35" i="31" s="1"/>
  <c r="AA12" i="31"/>
  <c r="AA35" i="31" s="1"/>
  <c r="X12" i="31"/>
  <c r="X35" i="31" s="1"/>
  <c r="Z12" i="31"/>
  <c r="Z35" i="31" s="1"/>
  <c r="AB12" i="31"/>
  <c r="AB35" i="31" s="1"/>
  <c r="AQ16" i="31"/>
  <c r="AQ39" i="31" s="1"/>
  <c r="AS16" i="31"/>
  <c r="AS39" i="31" s="1"/>
  <c r="AU16" i="31"/>
  <c r="AU39" i="31" s="1"/>
  <c r="AR16" i="31"/>
  <c r="AR39" i="31" s="1"/>
  <c r="AT16" i="31"/>
  <c r="AT39" i="31" s="1"/>
  <c r="AV16" i="31"/>
  <c r="AV39" i="31" s="1"/>
  <c r="W16" i="31"/>
  <c r="W39" i="31" s="1"/>
  <c r="Y16" i="31"/>
  <c r="Y39" i="31" s="1"/>
  <c r="AA16" i="31"/>
  <c r="AA39" i="31" s="1"/>
  <c r="X16" i="31"/>
  <c r="X39" i="31" s="1"/>
  <c r="Z16" i="31"/>
  <c r="Z39" i="31" s="1"/>
  <c r="AB16" i="31"/>
  <c r="AB39" i="31" s="1"/>
  <c r="AQ20" i="31"/>
  <c r="AQ43" i="31" s="1"/>
  <c r="AS20" i="31"/>
  <c r="AS43" i="31" s="1"/>
  <c r="AU20" i="31"/>
  <c r="AU43" i="31" s="1"/>
  <c r="AR20" i="31"/>
  <c r="AR43" i="31" s="1"/>
  <c r="AT20" i="31"/>
  <c r="AT43" i="31" s="1"/>
  <c r="AV20" i="31"/>
  <c r="AV43" i="31" s="1"/>
  <c r="W20" i="31"/>
  <c r="W43" i="31" s="1"/>
  <c r="Y20" i="31"/>
  <c r="Y43" i="31" s="1"/>
  <c r="AA20" i="31"/>
  <c r="AA43" i="31" s="1"/>
  <c r="X20" i="31"/>
  <c r="X43" i="31" s="1"/>
  <c r="Z20" i="31"/>
  <c r="Z43" i="31" s="1"/>
  <c r="AB20" i="31"/>
  <c r="AB43" i="31" s="1"/>
  <c r="AQ24" i="31"/>
  <c r="AQ47" i="31" s="1"/>
  <c r="AS24" i="31"/>
  <c r="AS47" i="31" s="1"/>
  <c r="AU24" i="31"/>
  <c r="AU47" i="31" s="1"/>
  <c r="AR24" i="31"/>
  <c r="AR47" i="31" s="1"/>
  <c r="AT24" i="31"/>
  <c r="AT47" i="31" s="1"/>
  <c r="AV24" i="31"/>
  <c r="AV47" i="31" s="1"/>
  <c r="W24" i="31"/>
  <c r="W47" i="31" s="1"/>
  <c r="Y24" i="31"/>
  <c r="Y47" i="31" s="1"/>
  <c r="AA24" i="31"/>
  <c r="AA47" i="31" s="1"/>
  <c r="X24" i="31"/>
  <c r="X47" i="31" s="1"/>
  <c r="Z24" i="31"/>
  <c r="Z47" i="31" s="1"/>
  <c r="AB24" i="31"/>
  <c r="AB47" i="31" s="1"/>
  <c r="AQ11" i="31"/>
  <c r="AQ34" i="31" s="1"/>
  <c r="AS11" i="31"/>
  <c r="AS34" i="31" s="1"/>
  <c r="AU11" i="31"/>
  <c r="AU34" i="31" s="1"/>
  <c r="AR11" i="31"/>
  <c r="AR34" i="31" s="1"/>
  <c r="AT11" i="31"/>
  <c r="AT34" i="31" s="1"/>
  <c r="AV11" i="31"/>
  <c r="AV34" i="31" s="1"/>
  <c r="W11" i="31"/>
  <c r="W34" i="31" s="1"/>
  <c r="Y11" i="31"/>
  <c r="Y34" i="31" s="1"/>
  <c r="AA11" i="31"/>
  <c r="AA34" i="31" s="1"/>
  <c r="X11" i="31"/>
  <c r="X34" i="31" s="1"/>
  <c r="Z11" i="31"/>
  <c r="Z34" i="31" s="1"/>
  <c r="AB11" i="31"/>
  <c r="AB34" i="31" s="1"/>
  <c r="AQ15" i="31"/>
  <c r="AQ38" i="31" s="1"/>
  <c r="AS15" i="31"/>
  <c r="AS38" i="31" s="1"/>
  <c r="AU15" i="31"/>
  <c r="AU38" i="31" s="1"/>
  <c r="AR15" i="31"/>
  <c r="AR38" i="31" s="1"/>
  <c r="AT15" i="31"/>
  <c r="AT38" i="31" s="1"/>
  <c r="AV15" i="31"/>
  <c r="AV38" i="31" s="1"/>
  <c r="W15" i="31"/>
  <c r="W38" i="31" s="1"/>
  <c r="Y15" i="31"/>
  <c r="Y38" i="31" s="1"/>
  <c r="AA15" i="31"/>
  <c r="AA38" i="31" s="1"/>
  <c r="X15" i="31"/>
  <c r="X38" i="31" s="1"/>
  <c r="Z15" i="31"/>
  <c r="Z38" i="31" s="1"/>
  <c r="AB15" i="31"/>
  <c r="AB38" i="31" s="1"/>
  <c r="AQ19" i="31"/>
  <c r="AQ42" i="31" s="1"/>
  <c r="AS19" i="31"/>
  <c r="AS42" i="31" s="1"/>
  <c r="AU19" i="31"/>
  <c r="AU42" i="31" s="1"/>
  <c r="AR19" i="31"/>
  <c r="AR42" i="31" s="1"/>
  <c r="AT19" i="31"/>
  <c r="AT42" i="31" s="1"/>
  <c r="AV19" i="31"/>
  <c r="AV42" i="31" s="1"/>
  <c r="W19" i="31"/>
  <c r="W42" i="31" s="1"/>
  <c r="Y19" i="31"/>
  <c r="Y42" i="31" s="1"/>
  <c r="AA19" i="31"/>
  <c r="AA42" i="31" s="1"/>
  <c r="X19" i="31"/>
  <c r="X42" i="31" s="1"/>
  <c r="Z19" i="31"/>
  <c r="Z42" i="31" s="1"/>
  <c r="AB19" i="31"/>
  <c r="AB42" i="31" s="1"/>
  <c r="AQ23" i="31"/>
  <c r="AQ46" i="31" s="1"/>
  <c r="AS23" i="31"/>
  <c r="AS46" i="31" s="1"/>
  <c r="AU23" i="31"/>
  <c r="AU46" i="31" s="1"/>
  <c r="AR23" i="31"/>
  <c r="AR46" i="31" s="1"/>
  <c r="AT23" i="31"/>
  <c r="AT46" i="31" s="1"/>
  <c r="AV23" i="31"/>
  <c r="AV46" i="31" s="1"/>
  <c r="W23" i="31"/>
  <c r="W46" i="31" s="1"/>
  <c r="Y23" i="31"/>
  <c r="Y46" i="31" s="1"/>
  <c r="AA23" i="31"/>
  <c r="AA46" i="31" s="1"/>
  <c r="X23" i="31"/>
  <c r="X46" i="31" s="1"/>
  <c r="Z23" i="31"/>
  <c r="Z46" i="31" s="1"/>
  <c r="AB23" i="31"/>
  <c r="AB46" i="31" s="1"/>
  <c r="AV6" i="31"/>
  <c r="AV29" i="31" s="1"/>
  <c r="AT6" i="31"/>
  <c r="AT29" i="31" s="1"/>
  <c r="AR6" i="31"/>
  <c r="AR29" i="31" s="1"/>
  <c r="AU6" i="31"/>
  <c r="AU29" i="31" s="1"/>
  <c r="AS6" i="31"/>
  <c r="AS29" i="31" s="1"/>
  <c r="AQ6" i="31"/>
  <c r="AQ29" i="31" s="1"/>
  <c r="AB6" i="31"/>
  <c r="AB29" i="31" s="1"/>
  <c r="Z6" i="31"/>
  <c r="Z29" i="31" s="1"/>
  <c r="X6" i="31"/>
  <c r="X29" i="31" s="1"/>
  <c r="AA6" i="31"/>
  <c r="AA29" i="31" s="1"/>
  <c r="Y6" i="31"/>
  <c r="Y29" i="31" s="1"/>
  <c r="W6" i="31"/>
  <c r="W29" i="31" s="1"/>
  <c r="AQ10" i="31"/>
  <c r="AQ33" i="31" s="1"/>
  <c r="AS10" i="31"/>
  <c r="AS33" i="31" s="1"/>
  <c r="AU10" i="31"/>
  <c r="AU33" i="31" s="1"/>
  <c r="AR10" i="31"/>
  <c r="AR33" i="31" s="1"/>
  <c r="AT10" i="31"/>
  <c r="AT33" i="31" s="1"/>
  <c r="AV10" i="31"/>
  <c r="AV33" i="31" s="1"/>
  <c r="W10" i="31"/>
  <c r="W33" i="31" s="1"/>
  <c r="Y10" i="31"/>
  <c r="Y33" i="31" s="1"/>
  <c r="AA10" i="31"/>
  <c r="AA33" i="31" s="1"/>
  <c r="X10" i="31"/>
  <c r="X33" i="31" s="1"/>
  <c r="Z10" i="31"/>
  <c r="Z33" i="31" s="1"/>
  <c r="AB10" i="31"/>
  <c r="AB33" i="31" s="1"/>
  <c r="AQ14" i="31"/>
  <c r="AQ37" i="31" s="1"/>
  <c r="AS14" i="31"/>
  <c r="AS37" i="31" s="1"/>
  <c r="AU14" i="31"/>
  <c r="AU37" i="31" s="1"/>
  <c r="AR14" i="31"/>
  <c r="AR37" i="31" s="1"/>
  <c r="AT14" i="31"/>
  <c r="AT37" i="31" s="1"/>
  <c r="AV14" i="31"/>
  <c r="AV37" i="31" s="1"/>
  <c r="W14" i="31"/>
  <c r="W37" i="31" s="1"/>
  <c r="Y14" i="31"/>
  <c r="Y37" i="31" s="1"/>
  <c r="AA14" i="31"/>
  <c r="AA37" i="31" s="1"/>
  <c r="X14" i="31"/>
  <c r="X37" i="31" s="1"/>
  <c r="Z14" i="31"/>
  <c r="Z37" i="31" s="1"/>
  <c r="AB14" i="31"/>
  <c r="AB37" i="31" s="1"/>
  <c r="AQ18" i="31"/>
  <c r="AQ41" i="31" s="1"/>
  <c r="AS18" i="31"/>
  <c r="AS41" i="31" s="1"/>
  <c r="AU18" i="31"/>
  <c r="AU41" i="31" s="1"/>
  <c r="AR18" i="31"/>
  <c r="AR41" i="31" s="1"/>
  <c r="AT18" i="31"/>
  <c r="AT41" i="31" s="1"/>
  <c r="AV18" i="31"/>
  <c r="AV41" i="31" s="1"/>
  <c r="W18" i="31"/>
  <c r="W41" i="31" s="1"/>
  <c r="Y18" i="31"/>
  <c r="Y41" i="31" s="1"/>
  <c r="AA18" i="31"/>
  <c r="AA41" i="31" s="1"/>
  <c r="X18" i="31"/>
  <c r="X41" i="31" s="1"/>
  <c r="Z18" i="31"/>
  <c r="Z41" i="31" s="1"/>
  <c r="AB18" i="31"/>
  <c r="AB41" i="31" s="1"/>
  <c r="AQ22" i="31"/>
  <c r="AQ45" i="31" s="1"/>
  <c r="AS22" i="31"/>
  <c r="AS45" i="31" s="1"/>
  <c r="AU22" i="31"/>
  <c r="AU45" i="31" s="1"/>
  <c r="AR22" i="31"/>
  <c r="AR45" i="31" s="1"/>
  <c r="AT22" i="31"/>
  <c r="AT45" i="31" s="1"/>
  <c r="AV22" i="31"/>
  <c r="AV45" i="31" s="1"/>
  <c r="W22" i="31"/>
  <c r="W45" i="31" s="1"/>
  <c r="Y22" i="31"/>
  <c r="Y45" i="31" s="1"/>
  <c r="AA22" i="31"/>
  <c r="AA45" i="31" s="1"/>
  <c r="X22" i="31"/>
  <c r="X45" i="31" s="1"/>
  <c r="Z22" i="31"/>
  <c r="Z45" i="31" s="1"/>
  <c r="AB22" i="31"/>
  <c r="AB45" i="31" s="1"/>
  <c r="AQ9" i="31"/>
  <c r="AQ32" i="31" s="1"/>
  <c r="AS9" i="31"/>
  <c r="AS32" i="31" s="1"/>
  <c r="AU9" i="31"/>
  <c r="AU32" i="31" s="1"/>
  <c r="W9" i="31"/>
  <c r="W32" i="31" s="1"/>
  <c r="AR9" i="31"/>
  <c r="AR32" i="31" s="1"/>
  <c r="AT9" i="31"/>
  <c r="AT32" i="31" s="1"/>
  <c r="AV9" i="31"/>
  <c r="AV32" i="31" s="1"/>
  <c r="X9" i="31"/>
  <c r="X32" i="31" s="1"/>
  <c r="Y9" i="31"/>
  <c r="Y32" i="31" s="1"/>
  <c r="AA9" i="31"/>
  <c r="AA32" i="31" s="1"/>
  <c r="Z9" i="31"/>
  <c r="Z32" i="31" s="1"/>
  <c r="AB9" i="31"/>
  <c r="AB32" i="31" s="1"/>
  <c r="AQ13" i="31"/>
  <c r="AQ36" i="31" s="1"/>
  <c r="AS13" i="31"/>
  <c r="AS36" i="31" s="1"/>
  <c r="AU13" i="31"/>
  <c r="AU36" i="31" s="1"/>
  <c r="AR13" i="31"/>
  <c r="AR36" i="31" s="1"/>
  <c r="AT13" i="31"/>
  <c r="AT36" i="31" s="1"/>
  <c r="AV13" i="31"/>
  <c r="AV36" i="31" s="1"/>
  <c r="W13" i="31"/>
  <c r="W36" i="31" s="1"/>
  <c r="Y13" i="31"/>
  <c r="Y36" i="31" s="1"/>
  <c r="AA13" i="31"/>
  <c r="AA36" i="31" s="1"/>
  <c r="X13" i="31"/>
  <c r="X36" i="31" s="1"/>
  <c r="Z13" i="31"/>
  <c r="Z36" i="31" s="1"/>
  <c r="AB13" i="31"/>
  <c r="AB36" i="31" s="1"/>
  <c r="AQ17" i="31"/>
  <c r="AQ40" i="31" s="1"/>
  <c r="AS17" i="31"/>
  <c r="AS40" i="31" s="1"/>
  <c r="AU17" i="31"/>
  <c r="AU40" i="31" s="1"/>
  <c r="AR17" i="31"/>
  <c r="AR40" i="31" s="1"/>
  <c r="AT17" i="31"/>
  <c r="AT40" i="31" s="1"/>
  <c r="AV17" i="31"/>
  <c r="AV40" i="31" s="1"/>
  <c r="W17" i="31"/>
  <c r="W40" i="31" s="1"/>
  <c r="Y17" i="31"/>
  <c r="Y40" i="31" s="1"/>
  <c r="AA17" i="31"/>
  <c r="AA40" i="31" s="1"/>
  <c r="X17" i="31"/>
  <c r="X40" i="31" s="1"/>
  <c r="Z17" i="31"/>
  <c r="Z40" i="31" s="1"/>
  <c r="AB17" i="31"/>
  <c r="AB40" i="31" s="1"/>
  <c r="AQ21" i="31"/>
  <c r="AQ44" i="31" s="1"/>
  <c r="AS21" i="31"/>
  <c r="AS44" i="31" s="1"/>
  <c r="AU21" i="31"/>
  <c r="AU44" i="31" s="1"/>
  <c r="AR21" i="31"/>
  <c r="AR44" i="31" s="1"/>
  <c r="AT21" i="31"/>
  <c r="AT44" i="31" s="1"/>
  <c r="AV21" i="31"/>
  <c r="AV44" i="31" s="1"/>
  <c r="W21" i="31"/>
  <c r="W44" i="31" s="1"/>
  <c r="Y21" i="31"/>
  <c r="Y44" i="31" s="1"/>
  <c r="AA21" i="31"/>
  <c r="AA44" i="31" s="1"/>
  <c r="X21" i="31"/>
  <c r="X44" i="31" s="1"/>
  <c r="Z21" i="31"/>
  <c r="Z44" i="31" s="1"/>
  <c r="AB21" i="31"/>
  <c r="AB44" i="31" s="1"/>
  <c r="AV6" i="32"/>
  <c r="AT6" i="32"/>
  <c r="AT29" i="32" s="1"/>
  <c r="AR6" i="32"/>
  <c r="AB6" i="32"/>
  <c r="Z6" i="32"/>
  <c r="X6" i="32"/>
  <c r="AU6" i="32"/>
  <c r="AS6" i="32"/>
  <c r="AS29" i="32" s="1"/>
  <c r="AQ6" i="32"/>
  <c r="AA6" i="32"/>
  <c r="Y6" i="32"/>
  <c r="W6" i="32"/>
  <c r="AR8" i="32"/>
  <c r="AT8" i="32"/>
  <c r="AV8" i="32"/>
  <c r="AQ8" i="32"/>
  <c r="AQ31" i="32" s="1"/>
  <c r="AS8" i="32"/>
  <c r="AU8" i="32"/>
  <c r="W8" i="32"/>
  <c r="Y8" i="32"/>
  <c r="Y31" i="32" s="1"/>
  <c r="AA8" i="32"/>
  <c r="AA31" i="32" s="1"/>
  <c r="X8" i="32"/>
  <c r="Z8" i="32"/>
  <c r="Z31" i="32" s="1"/>
  <c r="AB8" i="32"/>
  <c r="AB31" i="32" s="1"/>
  <c r="AR9" i="32"/>
  <c r="AT9" i="32"/>
  <c r="AV9" i="32"/>
  <c r="AQ9" i="32"/>
  <c r="AS9" i="32"/>
  <c r="AU9" i="32"/>
  <c r="W9" i="32"/>
  <c r="Y9" i="32"/>
  <c r="AA9" i="32"/>
  <c r="X9" i="32"/>
  <c r="Z9" i="32"/>
  <c r="AB9" i="32"/>
  <c r="AR13" i="32"/>
  <c r="AT13" i="32"/>
  <c r="AT36" i="32" s="1"/>
  <c r="AV13" i="32"/>
  <c r="AQ13" i="32"/>
  <c r="AS13" i="32"/>
  <c r="AU13" i="32"/>
  <c r="W13" i="32"/>
  <c r="Y13" i="32"/>
  <c r="Y36" i="32" s="1"/>
  <c r="AA13" i="32"/>
  <c r="X13" i="32"/>
  <c r="Z13" i="32"/>
  <c r="AB13" i="32"/>
  <c r="AR17" i="32"/>
  <c r="AT17" i="32"/>
  <c r="AV17" i="32"/>
  <c r="AQ17" i="32"/>
  <c r="AS17" i="32"/>
  <c r="AS40" i="32" s="1"/>
  <c r="AU17" i="32"/>
  <c r="W17" i="32"/>
  <c r="Y17" i="32"/>
  <c r="AA17" i="32"/>
  <c r="X17" i="32"/>
  <c r="Z17" i="32"/>
  <c r="Z40" i="32" s="1"/>
  <c r="AB17" i="32"/>
  <c r="AQ21" i="32"/>
  <c r="AQ44" i="32" s="1"/>
  <c r="AS21" i="32"/>
  <c r="AU21" i="32"/>
  <c r="AU44" i="32" s="1"/>
  <c r="W21" i="32"/>
  <c r="Y21" i="32"/>
  <c r="AA21" i="32"/>
  <c r="AR21" i="32"/>
  <c r="AR44" i="32" s="1"/>
  <c r="AT21" i="32"/>
  <c r="AV21" i="32"/>
  <c r="AV44" i="32" s="1"/>
  <c r="X21" i="32"/>
  <c r="Z21" i="32"/>
  <c r="AB21" i="32"/>
  <c r="AR12" i="32"/>
  <c r="AT12" i="32"/>
  <c r="AV12" i="32"/>
  <c r="AQ12" i="32"/>
  <c r="AS12" i="32"/>
  <c r="AU12" i="32"/>
  <c r="W12" i="32"/>
  <c r="Y12" i="32"/>
  <c r="AA12" i="32"/>
  <c r="X12" i="32"/>
  <c r="Z12" i="32"/>
  <c r="AB12" i="32"/>
  <c r="AR16" i="32"/>
  <c r="AR39" i="32" s="1"/>
  <c r="AT16" i="32"/>
  <c r="AV16" i="32"/>
  <c r="AV39" i="32" s="1"/>
  <c r="AQ16" i="32"/>
  <c r="AS16" i="32"/>
  <c r="AU16" i="32"/>
  <c r="W16" i="32"/>
  <c r="W39" i="32" s="1"/>
  <c r="Y16" i="32"/>
  <c r="AA16" i="32"/>
  <c r="AA39" i="32" s="1"/>
  <c r="X16" i="32"/>
  <c r="Z16" i="32"/>
  <c r="AB16" i="32"/>
  <c r="AQ20" i="32"/>
  <c r="AS20" i="32"/>
  <c r="AU20" i="32"/>
  <c r="W20" i="32"/>
  <c r="Y20" i="32"/>
  <c r="Y43" i="32" s="1"/>
  <c r="AA20" i="32"/>
  <c r="AR20" i="32"/>
  <c r="AT20" i="32"/>
  <c r="AV20" i="32"/>
  <c r="X20" i="32"/>
  <c r="Z20" i="32"/>
  <c r="Z43" i="32" s="1"/>
  <c r="AB20" i="32"/>
  <c r="AQ24" i="32"/>
  <c r="AQ47" i="32" s="1"/>
  <c r="AS24" i="32"/>
  <c r="AU24" i="32"/>
  <c r="AU47" i="32" s="1"/>
  <c r="W24" i="32"/>
  <c r="Y24" i="32"/>
  <c r="AA24" i="32"/>
  <c r="AR24" i="32"/>
  <c r="AR47" i="32" s="1"/>
  <c r="AT24" i="32"/>
  <c r="AV24" i="32"/>
  <c r="AV47" i="32" s="1"/>
  <c r="X24" i="32"/>
  <c r="Z24" i="32"/>
  <c r="AB24" i="32"/>
  <c r="AR7" i="32"/>
  <c r="AT7" i="32"/>
  <c r="AV7" i="32"/>
  <c r="AQ7" i="32"/>
  <c r="AS7" i="32"/>
  <c r="AU7" i="32"/>
  <c r="W7" i="32"/>
  <c r="Y7" i="32"/>
  <c r="AA7" i="32"/>
  <c r="X7" i="32"/>
  <c r="Z7" i="32"/>
  <c r="AB7" i="32"/>
  <c r="AR11" i="32"/>
  <c r="AR34" i="32" s="1"/>
  <c r="AT11" i="32"/>
  <c r="AV11" i="32"/>
  <c r="AV34" i="32" s="1"/>
  <c r="AQ11" i="32"/>
  <c r="AS11" i="32"/>
  <c r="AU11" i="32"/>
  <c r="W11" i="32"/>
  <c r="W34" i="32" s="1"/>
  <c r="Y11" i="32"/>
  <c r="AA11" i="32"/>
  <c r="AA34" i="32" s="1"/>
  <c r="X11" i="32"/>
  <c r="Z11" i="32"/>
  <c r="AB11" i="32"/>
  <c r="AR15" i="32"/>
  <c r="AT15" i="32"/>
  <c r="AV15" i="32"/>
  <c r="AQ15" i="32"/>
  <c r="AS15" i="32"/>
  <c r="AU15" i="32"/>
  <c r="W15" i="32"/>
  <c r="Y15" i="32"/>
  <c r="AA15" i="32"/>
  <c r="X15" i="32"/>
  <c r="Z15" i="32"/>
  <c r="AB15" i="32"/>
  <c r="AQ19" i="32"/>
  <c r="AQ42" i="32" s="1"/>
  <c r="AS19" i="32"/>
  <c r="AU19" i="32"/>
  <c r="AU42" i="32" s="1"/>
  <c r="W19" i="32"/>
  <c r="Y19" i="32"/>
  <c r="AA19" i="32"/>
  <c r="AR19" i="32"/>
  <c r="AR42" i="32" s="1"/>
  <c r="AT19" i="32"/>
  <c r="AV19" i="32"/>
  <c r="AV42" i="32" s="1"/>
  <c r="X19" i="32"/>
  <c r="Z19" i="32"/>
  <c r="AB19" i="32"/>
  <c r="AQ23" i="32"/>
  <c r="AQ46" i="32" s="1"/>
  <c r="AS23" i="32"/>
  <c r="AU23" i="32"/>
  <c r="AU46" i="32" s="1"/>
  <c r="W23" i="32"/>
  <c r="Y23" i="32"/>
  <c r="Y46" i="32" s="1"/>
  <c r="AA23" i="32"/>
  <c r="AR23" i="32"/>
  <c r="AT23" i="32"/>
  <c r="AV23" i="32"/>
  <c r="X23" i="32"/>
  <c r="Z23" i="32"/>
  <c r="Z46" i="32" s="1"/>
  <c r="AB23" i="32"/>
  <c r="AR10" i="32"/>
  <c r="AT10" i="32"/>
  <c r="AV10" i="32"/>
  <c r="AQ10" i="32"/>
  <c r="AS10" i="32"/>
  <c r="AU10" i="32"/>
  <c r="W10" i="32"/>
  <c r="Y10" i="32"/>
  <c r="AA10" i="32"/>
  <c r="X10" i="32"/>
  <c r="Z10" i="32"/>
  <c r="AB10" i="32"/>
  <c r="AR14" i="32"/>
  <c r="AT14" i="32"/>
  <c r="AV14" i="32"/>
  <c r="AQ14" i="32"/>
  <c r="AS14" i="32"/>
  <c r="AU14" i="32"/>
  <c r="W14" i="32"/>
  <c r="Y14" i="32"/>
  <c r="AA14" i="32"/>
  <c r="X14" i="32"/>
  <c r="Z14" i="32"/>
  <c r="AB14" i="32"/>
  <c r="AR18" i="32"/>
  <c r="AR41" i="32" s="1"/>
  <c r="AS18" i="32"/>
  <c r="AU18" i="32"/>
  <c r="AU41" i="32" s="1"/>
  <c r="W18" i="32"/>
  <c r="Y18" i="32"/>
  <c r="AA18" i="32"/>
  <c r="AQ18" i="32"/>
  <c r="AQ41" i="32" s="1"/>
  <c r="AT18" i="32"/>
  <c r="AV18" i="32"/>
  <c r="AV41" i="32" s="1"/>
  <c r="X18" i="32"/>
  <c r="Z18" i="32"/>
  <c r="AB18" i="32"/>
  <c r="AQ22" i="32"/>
  <c r="AS22" i="32"/>
  <c r="AU22" i="32"/>
  <c r="W22" i="32"/>
  <c r="W45" i="32" s="1"/>
  <c r="Y22" i="32"/>
  <c r="Y45" i="32" s="1"/>
  <c r="AA22" i="32"/>
  <c r="AA45" i="32" s="1"/>
  <c r="AR22" i="32"/>
  <c r="AT22" i="32"/>
  <c r="AT45" i="32" s="1"/>
  <c r="AV22" i="32"/>
  <c r="X22" i="32"/>
  <c r="X45" i="32" s="1"/>
  <c r="Z22" i="32"/>
  <c r="Z45" i="32" s="1"/>
  <c r="AB22" i="32"/>
  <c r="AV6" i="28"/>
  <c r="AV29" i="28" s="1"/>
  <c r="AB6" i="28"/>
  <c r="AB29" i="28" s="1"/>
  <c r="X6" i="28"/>
  <c r="X29" i="28" s="1"/>
  <c r="AU6" i="28"/>
  <c r="AU29" i="28" s="1"/>
  <c r="AS6" i="28"/>
  <c r="AS29" i="28" s="1"/>
  <c r="AQ6" i="28"/>
  <c r="AQ29" i="28" s="1"/>
  <c r="AA6" i="28"/>
  <c r="AA29" i="28" s="1"/>
  <c r="Y6" i="28"/>
  <c r="Y29" i="28" s="1"/>
  <c r="W6" i="28"/>
  <c r="W29" i="28" s="1"/>
  <c r="AT6" i="28"/>
  <c r="AT29" i="28" s="1"/>
  <c r="AR6" i="28"/>
  <c r="AR29" i="28" s="1"/>
  <c r="Z6" i="28"/>
  <c r="Z29" i="28" s="1"/>
  <c r="BK31" i="28"/>
  <c r="BK8" i="28" s="1"/>
  <c r="BM31" i="28"/>
  <c r="BM8" i="28" s="1"/>
  <c r="BO31" i="28"/>
  <c r="BO8" i="28" s="1"/>
  <c r="BR8" i="28"/>
  <c r="BT31" i="28"/>
  <c r="BT8" i="28" s="1"/>
  <c r="BV31" i="28"/>
  <c r="BV8" i="28" s="1"/>
  <c r="BN31" i="28"/>
  <c r="BN8" i="28" s="1"/>
  <c r="BS8" i="28"/>
  <c r="BA31" i="28"/>
  <c r="BB31" i="28" s="1"/>
  <c r="BL8" i="28"/>
  <c r="BU31" i="28"/>
  <c r="BU8" i="28" s="1"/>
  <c r="AG31" i="28"/>
  <c r="AH31" i="28" s="1"/>
  <c r="BK31" i="29"/>
  <c r="BK8" i="29" s="1"/>
  <c r="BM31" i="29"/>
  <c r="BM8" i="29" s="1"/>
  <c r="BO31" i="29"/>
  <c r="BO8" i="29" s="1"/>
  <c r="BR8" i="29"/>
  <c r="BT31" i="29"/>
  <c r="BT8" i="29" s="1"/>
  <c r="BV31" i="29"/>
  <c r="BV8" i="29" s="1"/>
  <c r="BA31" i="29"/>
  <c r="BB31" i="29" s="1"/>
  <c r="BL8" i="29"/>
  <c r="BN31" i="29"/>
  <c r="BN8" i="29" s="1"/>
  <c r="BU31" i="29"/>
  <c r="BU8" i="29" s="1"/>
  <c r="AG31" i="29"/>
  <c r="AH31" i="29" s="1"/>
  <c r="AQ13" i="29"/>
  <c r="AS13" i="29"/>
  <c r="AU13" i="29"/>
  <c r="W13" i="29"/>
  <c r="W36" i="29" s="1"/>
  <c r="Y13" i="29"/>
  <c r="Y36" i="29" s="1"/>
  <c r="AA13" i="29"/>
  <c r="AA36" i="29" s="1"/>
  <c r="AR13" i="29"/>
  <c r="AT13" i="29"/>
  <c r="AV13" i="29"/>
  <c r="X13" i="29"/>
  <c r="X36" i="29" s="1"/>
  <c r="Z13" i="29"/>
  <c r="Z36" i="29" s="1"/>
  <c r="AB13" i="29"/>
  <c r="AB36" i="29" s="1"/>
  <c r="AQ12" i="29"/>
  <c r="AS12" i="29"/>
  <c r="AU12" i="29"/>
  <c r="W12" i="29"/>
  <c r="W35" i="29" s="1"/>
  <c r="Y12" i="29"/>
  <c r="Y35" i="29" s="1"/>
  <c r="AA12" i="29"/>
  <c r="AA35" i="29" s="1"/>
  <c r="AR12" i="29"/>
  <c r="AT12" i="29"/>
  <c r="AV12" i="29"/>
  <c r="X12" i="29"/>
  <c r="X35" i="29" s="1"/>
  <c r="Z12" i="29"/>
  <c r="Z35" i="29" s="1"/>
  <c r="AB12" i="29"/>
  <c r="AB35" i="29" s="1"/>
  <c r="AQ11" i="29"/>
  <c r="AS11" i="29"/>
  <c r="AU11" i="29"/>
  <c r="W11" i="29"/>
  <c r="W34" i="29" s="1"/>
  <c r="Y11" i="29"/>
  <c r="Y34" i="29" s="1"/>
  <c r="AA11" i="29"/>
  <c r="AA34" i="29" s="1"/>
  <c r="AR11" i="29"/>
  <c r="AT11" i="29"/>
  <c r="AV11" i="29"/>
  <c r="X11" i="29"/>
  <c r="X34" i="29" s="1"/>
  <c r="Z11" i="29"/>
  <c r="Z34" i="29" s="1"/>
  <c r="AB11" i="29"/>
  <c r="AB34" i="29" s="1"/>
  <c r="AQ19" i="29"/>
  <c r="AQ42" i="29" s="1"/>
  <c r="AS19" i="29"/>
  <c r="AU19" i="29"/>
  <c r="AU42" i="29" s="1"/>
  <c r="W19" i="29"/>
  <c r="W42" i="29" s="1"/>
  <c r="Y19" i="29"/>
  <c r="Y42" i="29" s="1"/>
  <c r="AA19" i="29"/>
  <c r="AA42" i="29" s="1"/>
  <c r="AR19" i="29"/>
  <c r="AT19" i="29"/>
  <c r="AV19" i="29"/>
  <c r="X19" i="29"/>
  <c r="X42" i="29" s="1"/>
  <c r="AB19" i="29"/>
  <c r="AB42" i="29" s="1"/>
  <c r="Z19" i="29"/>
  <c r="Z42" i="29" s="1"/>
  <c r="AQ10" i="29"/>
  <c r="AS10" i="29"/>
  <c r="AU10" i="29"/>
  <c r="W10" i="29"/>
  <c r="W33" i="29" s="1"/>
  <c r="Y10" i="29"/>
  <c r="Y33" i="29" s="1"/>
  <c r="AA10" i="29"/>
  <c r="AA33" i="29" s="1"/>
  <c r="AR10" i="29"/>
  <c r="AT10" i="29"/>
  <c r="AV10" i="29"/>
  <c r="X10" i="29"/>
  <c r="X33" i="29" s="1"/>
  <c r="Z10" i="29"/>
  <c r="Z33" i="29" s="1"/>
  <c r="AB10" i="29"/>
  <c r="AB33" i="29" s="1"/>
  <c r="AQ18" i="29"/>
  <c r="AS18" i="29"/>
  <c r="AU18" i="29"/>
  <c r="W18" i="29"/>
  <c r="W41" i="29" s="1"/>
  <c r="Y18" i="29"/>
  <c r="Y41" i="29" s="1"/>
  <c r="AA18" i="29"/>
  <c r="AA41" i="29" s="1"/>
  <c r="AR18" i="29"/>
  <c r="AT18" i="29"/>
  <c r="AV18" i="29"/>
  <c r="Z18" i="29"/>
  <c r="Z41" i="29" s="1"/>
  <c r="X18" i="29"/>
  <c r="X41" i="29" s="1"/>
  <c r="AB18" i="29"/>
  <c r="AB41" i="29" s="1"/>
  <c r="AQ22" i="29"/>
  <c r="AS22" i="29"/>
  <c r="AS45" i="29" s="1"/>
  <c r="AU22" i="29"/>
  <c r="AU45" i="29" s="1"/>
  <c r="W22" i="29"/>
  <c r="W45" i="29" s="1"/>
  <c r="Y22" i="29"/>
  <c r="Y45" i="29" s="1"/>
  <c r="AA22" i="29"/>
  <c r="AA45" i="29" s="1"/>
  <c r="AR22" i="29"/>
  <c r="AR45" i="29" s="1"/>
  <c r="AT22" i="29"/>
  <c r="AT45" i="29" s="1"/>
  <c r="AV22" i="29"/>
  <c r="Z22" i="29"/>
  <c r="Z45" i="29" s="1"/>
  <c r="X22" i="29"/>
  <c r="X45" i="29" s="1"/>
  <c r="AB22" i="29"/>
  <c r="AB45" i="29" s="1"/>
  <c r="AQ11" i="30"/>
  <c r="AQ34" i="30" s="1"/>
  <c r="AS11" i="30"/>
  <c r="AS34" i="30" s="1"/>
  <c r="AU11" i="30"/>
  <c r="AU34" i="30" s="1"/>
  <c r="W11" i="30"/>
  <c r="W34" i="30" s="1"/>
  <c r="Y11" i="30"/>
  <c r="Y34" i="30" s="1"/>
  <c r="AA11" i="30"/>
  <c r="AA34" i="30" s="1"/>
  <c r="AR11" i="30"/>
  <c r="AR34" i="30" s="1"/>
  <c r="AT11" i="30"/>
  <c r="AT34" i="30" s="1"/>
  <c r="AV11" i="30"/>
  <c r="AV34" i="30" s="1"/>
  <c r="X11" i="30"/>
  <c r="X34" i="30" s="1"/>
  <c r="Z11" i="30"/>
  <c r="Z34" i="30" s="1"/>
  <c r="AB11" i="30"/>
  <c r="AB34" i="30" s="1"/>
  <c r="AQ13" i="30"/>
  <c r="AQ36" i="30" s="1"/>
  <c r="AS13" i="30"/>
  <c r="AS36" i="30" s="1"/>
  <c r="AU13" i="30"/>
  <c r="AU36" i="30" s="1"/>
  <c r="W13" i="30"/>
  <c r="W36" i="30" s="1"/>
  <c r="Y13" i="30"/>
  <c r="Y36" i="30" s="1"/>
  <c r="AA13" i="30"/>
  <c r="AA36" i="30" s="1"/>
  <c r="AR13" i="30"/>
  <c r="AR36" i="30" s="1"/>
  <c r="AT13" i="30"/>
  <c r="AT36" i="30" s="1"/>
  <c r="AV13" i="30"/>
  <c r="AV36" i="30" s="1"/>
  <c r="X13" i="30"/>
  <c r="X36" i="30" s="1"/>
  <c r="Z13" i="30"/>
  <c r="Z36" i="30" s="1"/>
  <c r="AB13" i="30"/>
  <c r="AB36" i="30" s="1"/>
  <c r="AQ21" i="30"/>
  <c r="AQ44" i="30" s="1"/>
  <c r="AS21" i="30"/>
  <c r="AS44" i="30" s="1"/>
  <c r="AU21" i="30"/>
  <c r="AU44" i="30" s="1"/>
  <c r="W21" i="30"/>
  <c r="W44" i="30" s="1"/>
  <c r="Y21" i="30"/>
  <c r="Y44" i="30" s="1"/>
  <c r="AA21" i="30"/>
  <c r="AA44" i="30" s="1"/>
  <c r="AR21" i="30"/>
  <c r="AR44" i="30" s="1"/>
  <c r="AT21" i="30"/>
  <c r="AT44" i="30" s="1"/>
  <c r="AV21" i="30"/>
  <c r="AV44" i="30" s="1"/>
  <c r="X21" i="30"/>
  <c r="X44" i="30" s="1"/>
  <c r="Z21" i="30"/>
  <c r="Z44" i="30" s="1"/>
  <c r="AB21" i="30"/>
  <c r="AB44" i="30" s="1"/>
  <c r="AQ16" i="30"/>
  <c r="AQ39" i="30" s="1"/>
  <c r="AS16" i="30"/>
  <c r="AS39" i="30" s="1"/>
  <c r="AU16" i="30"/>
  <c r="AU39" i="30" s="1"/>
  <c r="W16" i="30"/>
  <c r="W39" i="30" s="1"/>
  <c r="Y16" i="30"/>
  <c r="Y39" i="30" s="1"/>
  <c r="AA16" i="30"/>
  <c r="AA39" i="30" s="1"/>
  <c r="AR16" i="30"/>
  <c r="AR39" i="30" s="1"/>
  <c r="AT16" i="30"/>
  <c r="AT39" i="30" s="1"/>
  <c r="AV16" i="30"/>
  <c r="AV39" i="30" s="1"/>
  <c r="X16" i="30"/>
  <c r="X39" i="30" s="1"/>
  <c r="Z16" i="30"/>
  <c r="Z39" i="30" s="1"/>
  <c r="AB16" i="30"/>
  <c r="AB39" i="30" s="1"/>
  <c r="AQ7" i="30"/>
  <c r="AQ30" i="30" s="1"/>
  <c r="AS7" i="30"/>
  <c r="AS30" i="30" s="1"/>
  <c r="AU7" i="30"/>
  <c r="AU30" i="30" s="1"/>
  <c r="W7" i="30"/>
  <c r="W30" i="30" s="1"/>
  <c r="Y7" i="30"/>
  <c r="Y30" i="30" s="1"/>
  <c r="AA7" i="30"/>
  <c r="AA30" i="30" s="1"/>
  <c r="AR7" i="30"/>
  <c r="AR30" i="30" s="1"/>
  <c r="AT7" i="30"/>
  <c r="AT30" i="30" s="1"/>
  <c r="AV7" i="30"/>
  <c r="AV30" i="30" s="1"/>
  <c r="X7" i="30"/>
  <c r="X30" i="30" s="1"/>
  <c r="Z7" i="30"/>
  <c r="Z30" i="30" s="1"/>
  <c r="AB7" i="30"/>
  <c r="AB30" i="30" s="1"/>
  <c r="AU9" i="28"/>
  <c r="AU32" i="28" s="1"/>
  <c r="W9" i="28"/>
  <c r="W32" i="28" s="1"/>
  <c r="AA9" i="28"/>
  <c r="AA32" i="28" s="1"/>
  <c r="AR9" i="28"/>
  <c r="AR32" i="28" s="1"/>
  <c r="AT9" i="28"/>
  <c r="AT32" i="28" s="1"/>
  <c r="AV9" i="28"/>
  <c r="AV32" i="28" s="1"/>
  <c r="X9" i="28"/>
  <c r="X32" i="28" s="1"/>
  <c r="Z9" i="28"/>
  <c r="Z32" i="28" s="1"/>
  <c r="AB9" i="28"/>
  <c r="AB32" i="28" s="1"/>
  <c r="AQ9" i="28"/>
  <c r="AQ32" i="28" s="1"/>
  <c r="AS9" i="28"/>
  <c r="AS32" i="28" s="1"/>
  <c r="Y9" i="28"/>
  <c r="Y32" i="28" s="1"/>
  <c r="AS13" i="28"/>
  <c r="AS36" i="28" s="1"/>
  <c r="Y13" i="28"/>
  <c r="Y36" i="28" s="1"/>
  <c r="AR13" i="28"/>
  <c r="AR36" i="28" s="1"/>
  <c r="AT13" i="28"/>
  <c r="AT36" i="28" s="1"/>
  <c r="AV13" i="28"/>
  <c r="AV36" i="28" s="1"/>
  <c r="X13" i="28"/>
  <c r="X36" i="28" s="1"/>
  <c r="Z13" i="28"/>
  <c r="Z36" i="28" s="1"/>
  <c r="AB13" i="28"/>
  <c r="AB36" i="28" s="1"/>
  <c r="AQ13" i="28"/>
  <c r="AQ36" i="28" s="1"/>
  <c r="AU13" i="28"/>
  <c r="AU36" i="28" s="1"/>
  <c r="W13" i="28"/>
  <c r="W36" i="28" s="1"/>
  <c r="AA13" i="28"/>
  <c r="AA36" i="28" s="1"/>
  <c r="AQ17" i="28"/>
  <c r="AQ40" i="28" s="1"/>
  <c r="AU17" i="28"/>
  <c r="AU40" i="28" s="1"/>
  <c r="W17" i="28"/>
  <c r="W40" i="28" s="1"/>
  <c r="AA17" i="28"/>
  <c r="AA40" i="28" s="1"/>
  <c r="AR17" i="28"/>
  <c r="AR40" i="28" s="1"/>
  <c r="AT17" i="28"/>
  <c r="AT40" i="28" s="1"/>
  <c r="AV17" i="28"/>
  <c r="AV40" i="28" s="1"/>
  <c r="X17" i="28"/>
  <c r="X40" i="28" s="1"/>
  <c r="Z17" i="28"/>
  <c r="Z40" i="28" s="1"/>
  <c r="AB17" i="28"/>
  <c r="AB40" i="28" s="1"/>
  <c r="AS17" i="28"/>
  <c r="AS40" i="28" s="1"/>
  <c r="Y17" i="28"/>
  <c r="Y40" i="28" s="1"/>
  <c r="AU10" i="28"/>
  <c r="AU33" i="28" s="1"/>
  <c r="Y10" i="28"/>
  <c r="Y33" i="28" s="1"/>
  <c r="AR10" i="28"/>
  <c r="AR33" i="28" s="1"/>
  <c r="AT10" i="28"/>
  <c r="AT33" i="28" s="1"/>
  <c r="AV10" i="28"/>
  <c r="AV33" i="28" s="1"/>
  <c r="X10" i="28"/>
  <c r="X33" i="28" s="1"/>
  <c r="Z10" i="28"/>
  <c r="Z33" i="28" s="1"/>
  <c r="AB10" i="28"/>
  <c r="AB33" i="28" s="1"/>
  <c r="AQ10" i="28"/>
  <c r="AQ33" i="28" s="1"/>
  <c r="AS10" i="28"/>
  <c r="AS33" i="28" s="1"/>
  <c r="W10" i="28"/>
  <c r="W33" i="28" s="1"/>
  <c r="AA10" i="28"/>
  <c r="AA33" i="28" s="1"/>
  <c r="AS14" i="28"/>
  <c r="AS37" i="28" s="1"/>
  <c r="W14" i="28"/>
  <c r="W37" i="28" s="1"/>
  <c r="AR14" i="28"/>
  <c r="AR37" i="28" s="1"/>
  <c r="AT14" i="28"/>
  <c r="AT37" i="28" s="1"/>
  <c r="AV14" i="28"/>
  <c r="AV37" i="28" s="1"/>
  <c r="X14" i="28"/>
  <c r="X37" i="28" s="1"/>
  <c r="Z14" i="28"/>
  <c r="Z37" i="28" s="1"/>
  <c r="AB14" i="28"/>
  <c r="AB37" i="28" s="1"/>
  <c r="AQ14" i="28"/>
  <c r="AQ37" i="28" s="1"/>
  <c r="AU14" i="28"/>
  <c r="AU37" i="28" s="1"/>
  <c r="Y14" i="28"/>
  <c r="Y37" i="28" s="1"/>
  <c r="AA14" i="28"/>
  <c r="AA37" i="28" s="1"/>
  <c r="W7" i="28"/>
  <c r="W30" i="28" s="1"/>
  <c r="AA7" i="28"/>
  <c r="AA30" i="28" s="1"/>
  <c r="AR7" i="28"/>
  <c r="AR30" i="28" s="1"/>
  <c r="AT7" i="28"/>
  <c r="AT30" i="28" s="1"/>
  <c r="AV7" i="28"/>
  <c r="AV30" i="28" s="1"/>
  <c r="X7" i="28"/>
  <c r="X30" i="28" s="1"/>
  <c r="Z7" i="28"/>
  <c r="Z30" i="28" s="1"/>
  <c r="AB7" i="28"/>
  <c r="AB30" i="28" s="1"/>
  <c r="AQ7" i="28"/>
  <c r="AQ30" i="28" s="1"/>
  <c r="AS7" i="28"/>
  <c r="AS30" i="28" s="1"/>
  <c r="AU7" i="28"/>
  <c r="AU30" i="28" s="1"/>
  <c r="Y7" i="28"/>
  <c r="Y30" i="28" s="1"/>
  <c r="AS11" i="28"/>
  <c r="AS34" i="28" s="1"/>
  <c r="Y11" i="28"/>
  <c r="Y34" i="28" s="1"/>
  <c r="AR11" i="28"/>
  <c r="AR34" i="28" s="1"/>
  <c r="AT11" i="28"/>
  <c r="AT34" i="28" s="1"/>
  <c r="AV11" i="28"/>
  <c r="AV34" i="28" s="1"/>
  <c r="X11" i="28"/>
  <c r="X34" i="28" s="1"/>
  <c r="Z11" i="28"/>
  <c r="Z34" i="28" s="1"/>
  <c r="AB11" i="28"/>
  <c r="AB34" i="28" s="1"/>
  <c r="AQ11" i="28"/>
  <c r="AQ34" i="28" s="1"/>
  <c r="AU11" i="28"/>
  <c r="AU34" i="28" s="1"/>
  <c r="W11" i="28"/>
  <c r="W34" i="28" s="1"/>
  <c r="AA11" i="28"/>
  <c r="AA34" i="28" s="1"/>
  <c r="AQ15" i="28"/>
  <c r="AQ38" i="28" s="1"/>
  <c r="AU15" i="28"/>
  <c r="AU38" i="28" s="1"/>
  <c r="W15" i="28"/>
  <c r="W38" i="28" s="1"/>
  <c r="AA15" i="28"/>
  <c r="AA38" i="28" s="1"/>
  <c r="AR15" i="28"/>
  <c r="AR38" i="28" s="1"/>
  <c r="AT15" i="28"/>
  <c r="AT38" i="28" s="1"/>
  <c r="AV15" i="28"/>
  <c r="AV38" i="28" s="1"/>
  <c r="X15" i="28"/>
  <c r="X38" i="28" s="1"/>
  <c r="Z15" i="28"/>
  <c r="Z38" i="28" s="1"/>
  <c r="AB15" i="28"/>
  <c r="AB38" i="28" s="1"/>
  <c r="AS15" i="28"/>
  <c r="AS38" i="28" s="1"/>
  <c r="Y15" i="28"/>
  <c r="Y38" i="28" s="1"/>
  <c r="AQ12" i="28"/>
  <c r="AQ35" i="28" s="1"/>
  <c r="AU12" i="28"/>
  <c r="AU35" i="28" s="1"/>
  <c r="W12" i="28"/>
  <c r="W35" i="28" s="1"/>
  <c r="AA12" i="28"/>
  <c r="AA35" i="28" s="1"/>
  <c r="AR12" i="28"/>
  <c r="AR35" i="28" s="1"/>
  <c r="AT12" i="28"/>
  <c r="AT35" i="28" s="1"/>
  <c r="AV12" i="28"/>
  <c r="AV35" i="28" s="1"/>
  <c r="X12" i="28"/>
  <c r="X35" i="28" s="1"/>
  <c r="Z12" i="28"/>
  <c r="Z35" i="28" s="1"/>
  <c r="AB12" i="28"/>
  <c r="AB35" i="28" s="1"/>
  <c r="AS12" i="28"/>
  <c r="AS35" i="28" s="1"/>
  <c r="Y12" i="28"/>
  <c r="Y35" i="28" s="1"/>
  <c r="AS16" i="28"/>
  <c r="AS39" i="28" s="1"/>
  <c r="Y16" i="28"/>
  <c r="Y39" i="28" s="1"/>
  <c r="AR16" i="28"/>
  <c r="AR39" i="28" s="1"/>
  <c r="AT16" i="28"/>
  <c r="AT39" i="28" s="1"/>
  <c r="AV16" i="28"/>
  <c r="AV39" i="28" s="1"/>
  <c r="X16" i="28"/>
  <c r="X39" i="28" s="1"/>
  <c r="Z16" i="28"/>
  <c r="Z39" i="28" s="1"/>
  <c r="AB16" i="28"/>
  <c r="AB39" i="28" s="1"/>
  <c r="AQ16" i="28"/>
  <c r="AQ39" i="28" s="1"/>
  <c r="AU16" i="28"/>
  <c r="AU39" i="28" s="1"/>
  <c r="W16" i="28"/>
  <c r="W39" i="28" s="1"/>
  <c r="AA16" i="28"/>
  <c r="AA39" i="28" s="1"/>
  <c r="AQ24" i="30"/>
  <c r="AQ47" i="30" s="1"/>
  <c r="AS24" i="30"/>
  <c r="AS47" i="30" s="1"/>
  <c r="AU24" i="30"/>
  <c r="AU47" i="30" s="1"/>
  <c r="W24" i="30"/>
  <c r="W47" i="30" s="1"/>
  <c r="Y24" i="30"/>
  <c r="Y47" i="30" s="1"/>
  <c r="AA24" i="30"/>
  <c r="AA47" i="30" s="1"/>
  <c r="AR24" i="30"/>
  <c r="AR47" i="30" s="1"/>
  <c r="AT24" i="30"/>
  <c r="AT47" i="30" s="1"/>
  <c r="AV24" i="30"/>
  <c r="AV47" i="30" s="1"/>
  <c r="X24" i="30"/>
  <c r="X47" i="30" s="1"/>
  <c r="Z24" i="30"/>
  <c r="Z47" i="30" s="1"/>
  <c r="AB24" i="30"/>
  <c r="AB47" i="30" s="1"/>
  <c r="BK31" i="30"/>
  <c r="BK8" i="30" s="1"/>
  <c r="BM31" i="30"/>
  <c r="BM8" i="30" s="1"/>
  <c r="BO31" i="30"/>
  <c r="BO8" i="30" s="1"/>
  <c r="BR8" i="30"/>
  <c r="BT31" i="30"/>
  <c r="BT8" i="30" s="1"/>
  <c r="BV31" i="30"/>
  <c r="BV8" i="30" s="1"/>
  <c r="BA31" i="30"/>
  <c r="BB31" i="30" s="1"/>
  <c r="BL8" i="30"/>
  <c r="BN31" i="30"/>
  <c r="BN8" i="30" s="1"/>
  <c r="BS8" i="30"/>
  <c r="BU31" i="30"/>
  <c r="BU8" i="30" s="1"/>
  <c r="AG31" i="30"/>
  <c r="AH31" i="30" s="1"/>
  <c r="C29" i="32"/>
  <c r="AZ6" i="32"/>
  <c r="AZ29" i="32" s="1"/>
  <c r="AV29" i="32"/>
  <c r="AR29" i="32"/>
  <c r="AF6" i="32"/>
  <c r="AF29" i="32" s="1"/>
  <c r="AB29" i="32"/>
  <c r="Z29" i="32"/>
  <c r="X29" i="32"/>
  <c r="AY6" i="32"/>
  <c r="AY29" i="32" s="1"/>
  <c r="AU29" i="32"/>
  <c r="AQ29" i="32"/>
  <c r="AE6" i="32"/>
  <c r="AE29" i="32" s="1"/>
  <c r="AA29" i="32"/>
  <c r="Y29" i="32"/>
  <c r="W29" i="32"/>
  <c r="C31" i="32"/>
  <c r="AZ8" i="32"/>
  <c r="AZ31" i="32" s="1"/>
  <c r="AV31" i="32"/>
  <c r="AT31" i="32"/>
  <c r="AR31" i="32"/>
  <c r="AF8" i="32"/>
  <c r="AF31" i="32" s="1"/>
  <c r="X31" i="32"/>
  <c r="AY8" i="32"/>
  <c r="AY31" i="32" s="1"/>
  <c r="AS31" i="32"/>
  <c r="W31" i="32"/>
  <c r="AU31" i="32"/>
  <c r="AE8" i="32"/>
  <c r="AE31" i="32" s="1"/>
  <c r="C32" i="32"/>
  <c r="AZ9" i="32"/>
  <c r="AZ32" i="32" s="1"/>
  <c r="AV32" i="32"/>
  <c r="AT32" i="32"/>
  <c r="AR32" i="32"/>
  <c r="AF9" i="32"/>
  <c r="AF32" i="32" s="1"/>
  <c r="AB32" i="32"/>
  <c r="Z32" i="32"/>
  <c r="X32" i="32"/>
  <c r="AY9" i="32"/>
  <c r="AY32" i="32" s="1"/>
  <c r="AU32" i="32"/>
  <c r="AS32" i="32"/>
  <c r="AQ32" i="32"/>
  <c r="AE9" i="32"/>
  <c r="AE32" i="32" s="1"/>
  <c r="AA32" i="32"/>
  <c r="Y32" i="32"/>
  <c r="W32" i="32"/>
  <c r="C36" i="32"/>
  <c r="AZ13" i="32"/>
  <c r="AZ36" i="32" s="1"/>
  <c r="AV36" i="32"/>
  <c r="AR36" i="32"/>
  <c r="AF13" i="32"/>
  <c r="AF36" i="32" s="1"/>
  <c r="AB36" i="32"/>
  <c r="Z36" i="32"/>
  <c r="X36" i="32"/>
  <c r="AY13" i="32"/>
  <c r="AY36" i="32" s="1"/>
  <c r="AU36" i="32"/>
  <c r="AS36" i="32"/>
  <c r="AQ36" i="32"/>
  <c r="AE13" i="32"/>
  <c r="AE36" i="32" s="1"/>
  <c r="AA36" i="32"/>
  <c r="W36" i="32"/>
  <c r="C40" i="32"/>
  <c r="AZ17" i="32"/>
  <c r="AZ40" i="32" s="1"/>
  <c r="AV40" i="32"/>
  <c r="AT40" i="32"/>
  <c r="AR40" i="32"/>
  <c r="AF17" i="32"/>
  <c r="AF40" i="32" s="1"/>
  <c r="AB40" i="32"/>
  <c r="X40" i="32"/>
  <c r="AY17" i="32"/>
  <c r="AY40" i="32" s="1"/>
  <c r="AU40" i="32"/>
  <c r="AQ40" i="32"/>
  <c r="AE17" i="32"/>
  <c r="AE40" i="32" s="1"/>
  <c r="AA40" i="32"/>
  <c r="Y40" i="32"/>
  <c r="W40" i="32"/>
  <c r="C44" i="32"/>
  <c r="AZ21" i="32"/>
  <c r="AZ44" i="32" s="1"/>
  <c r="AT44" i="32"/>
  <c r="AF21" i="32"/>
  <c r="AF44" i="32" s="1"/>
  <c r="AB44" i="32"/>
  <c r="Z44" i="32"/>
  <c r="X44" i="32"/>
  <c r="AY21" i="32"/>
  <c r="AY44" i="32" s="1"/>
  <c r="AS44" i="32"/>
  <c r="AE21" i="32"/>
  <c r="AE44" i="32" s="1"/>
  <c r="AA44" i="32"/>
  <c r="Y44" i="32"/>
  <c r="W44" i="32"/>
  <c r="C35" i="32"/>
  <c r="AY12" i="32"/>
  <c r="AY35" i="32" s="1"/>
  <c r="AU35" i="32"/>
  <c r="AS35" i="32"/>
  <c r="AQ35" i="32"/>
  <c r="AE12" i="32"/>
  <c r="AE35" i="32" s="1"/>
  <c r="AA35" i="32"/>
  <c r="Y35" i="32"/>
  <c r="W35" i="32"/>
  <c r="AZ12" i="32"/>
  <c r="AZ35" i="32" s="1"/>
  <c r="AV35" i="32"/>
  <c r="AT35" i="32"/>
  <c r="AR35" i="32"/>
  <c r="AF12" i="32"/>
  <c r="AF35" i="32" s="1"/>
  <c r="AB35" i="32"/>
  <c r="Z35" i="32"/>
  <c r="X35" i="32"/>
  <c r="C39" i="32"/>
  <c r="AY16" i="32"/>
  <c r="AY39" i="32" s="1"/>
  <c r="AU39" i="32"/>
  <c r="AS39" i="32"/>
  <c r="AQ39" i="32"/>
  <c r="AE16" i="32"/>
  <c r="AE39" i="32" s="1"/>
  <c r="Y39" i="32"/>
  <c r="AZ16" i="32"/>
  <c r="AZ39" i="32" s="1"/>
  <c r="AT39" i="32"/>
  <c r="AF16" i="32"/>
  <c r="AF39" i="32" s="1"/>
  <c r="AB39" i="32"/>
  <c r="Z39" i="32"/>
  <c r="X39" i="32"/>
  <c r="C43" i="32"/>
  <c r="AY20" i="32"/>
  <c r="AY43" i="32" s="1"/>
  <c r="AU43" i="32"/>
  <c r="AS43" i="32"/>
  <c r="AQ43" i="32"/>
  <c r="AE20" i="32"/>
  <c r="AE43" i="32" s="1"/>
  <c r="AA43" i="32"/>
  <c r="W43" i="32"/>
  <c r="AZ20" i="32"/>
  <c r="AZ43" i="32" s="1"/>
  <c r="AV43" i="32"/>
  <c r="AT43" i="32"/>
  <c r="AR43" i="32"/>
  <c r="AF20" i="32"/>
  <c r="AF43" i="32" s="1"/>
  <c r="AB43" i="32"/>
  <c r="X43" i="32"/>
  <c r="C47" i="32"/>
  <c r="AY24" i="32"/>
  <c r="AY47" i="32" s="1"/>
  <c r="AS47" i="32"/>
  <c r="AE24" i="32"/>
  <c r="AE47" i="32" s="1"/>
  <c r="AA47" i="32"/>
  <c r="Y47" i="32"/>
  <c r="W47" i="32"/>
  <c r="AZ24" i="32"/>
  <c r="AZ47" i="32" s="1"/>
  <c r="AT47" i="32"/>
  <c r="AF24" i="32"/>
  <c r="AF47" i="32" s="1"/>
  <c r="AB47" i="32"/>
  <c r="Z47" i="32"/>
  <c r="X47" i="32"/>
  <c r="C30" i="32"/>
  <c r="AY7" i="32"/>
  <c r="AY30" i="32" s="1"/>
  <c r="AU30" i="32"/>
  <c r="AS30" i="32"/>
  <c r="AQ30" i="32"/>
  <c r="AE7" i="32"/>
  <c r="AE30" i="32" s="1"/>
  <c r="AA30" i="32"/>
  <c r="Y30" i="32"/>
  <c r="W30" i="32"/>
  <c r="AZ7" i="32"/>
  <c r="AZ30" i="32" s="1"/>
  <c r="AV30" i="32"/>
  <c r="AT30" i="32"/>
  <c r="AR30" i="32"/>
  <c r="AF7" i="32"/>
  <c r="AF30" i="32" s="1"/>
  <c r="AB30" i="32"/>
  <c r="Z30" i="32"/>
  <c r="X30" i="32"/>
  <c r="C34" i="32"/>
  <c r="AZ11" i="32"/>
  <c r="AZ34" i="32" s="1"/>
  <c r="AT34" i="32"/>
  <c r="AF11" i="32"/>
  <c r="AF34" i="32" s="1"/>
  <c r="AB34" i="32"/>
  <c r="Z34" i="32"/>
  <c r="X34" i="32"/>
  <c r="AY11" i="32"/>
  <c r="AY34" i="32" s="1"/>
  <c r="AU34" i="32"/>
  <c r="AS34" i="32"/>
  <c r="AQ34" i="32"/>
  <c r="AE11" i="32"/>
  <c r="AE34" i="32" s="1"/>
  <c r="Y34" i="32"/>
  <c r="C38" i="32"/>
  <c r="AZ15" i="32"/>
  <c r="AZ38" i="32" s="1"/>
  <c r="AV38" i="32"/>
  <c r="AT38" i="32"/>
  <c r="AR38" i="32"/>
  <c r="AF15" i="32"/>
  <c r="AF38" i="32" s="1"/>
  <c r="AB38" i="32"/>
  <c r="Z38" i="32"/>
  <c r="X38" i="32"/>
  <c r="AY15" i="32"/>
  <c r="AY38" i="32" s="1"/>
  <c r="AU38" i="32"/>
  <c r="AS38" i="32"/>
  <c r="AQ38" i="32"/>
  <c r="AE15" i="32"/>
  <c r="AE38" i="32" s="1"/>
  <c r="AA38" i="32"/>
  <c r="Y38" i="32"/>
  <c r="W38" i="32"/>
  <c r="C42" i="32"/>
  <c r="AZ19" i="32"/>
  <c r="AZ42" i="32" s="1"/>
  <c r="AT42" i="32"/>
  <c r="AF19" i="32"/>
  <c r="AF42" i="32" s="1"/>
  <c r="AB42" i="32"/>
  <c r="Z42" i="32"/>
  <c r="X42" i="32"/>
  <c r="AY19" i="32"/>
  <c r="AY42" i="32" s="1"/>
  <c r="AS42" i="32"/>
  <c r="AE19" i="32"/>
  <c r="AE42" i="32" s="1"/>
  <c r="AA42" i="32"/>
  <c r="Y42" i="32"/>
  <c r="W42" i="32"/>
  <c r="C46" i="32"/>
  <c r="AZ23" i="32"/>
  <c r="AZ46" i="32" s="1"/>
  <c r="AV46" i="32"/>
  <c r="AT46" i="32"/>
  <c r="AR46" i="32"/>
  <c r="AF23" i="32"/>
  <c r="AF46" i="32" s="1"/>
  <c r="AB46" i="32"/>
  <c r="X46" i="32"/>
  <c r="AY23" i="32"/>
  <c r="AY46" i="32" s="1"/>
  <c r="AS46" i="32"/>
  <c r="AE23" i="32"/>
  <c r="AE46" i="32" s="1"/>
  <c r="AA46" i="32"/>
  <c r="W46" i="32"/>
  <c r="C33" i="32"/>
  <c r="AY10" i="32"/>
  <c r="AY33" i="32" s="1"/>
  <c r="AU33" i="32"/>
  <c r="AS33" i="32"/>
  <c r="AQ33" i="32"/>
  <c r="AE10" i="32"/>
  <c r="AE33" i="32" s="1"/>
  <c r="AA33" i="32"/>
  <c r="Y33" i="32"/>
  <c r="W33" i="32"/>
  <c r="AZ10" i="32"/>
  <c r="AZ33" i="32" s="1"/>
  <c r="AV33" i="32"/>
  <c r="AT33" i="32"/>
  <c r="AR33" i="32"/>
  <c r="AF10" i="32"/>
  <c r="AF33" i="32" s="1"/>
  <c r="AB33" i="32"/>
  <c r="Z33" i="32"/>
  <c r="X33" i="32"/>
  <c r="C37" i="32"/>
  <c r="AY14" i="32"/>
  <c r="AY37" i="32" s="1"/>
  <c r="AU37" i="32"/>
  <c r="AS37" i="32"/>
  <c r="AQ37" i="32"/>
  <c r="AE14" i="32"/>
  <c r="AE37" i="32" s="1"/>
  <c r="AA37" i="32"/>
  <c r="Y37" i="32"/>
  <c r="W37" i="32"/>
  <c r="AZ14" i="32"/>
  <c r="AZ37" i="32" s="1"/>
  <c r="AV37" i="32"/>
  <c r="AT37" i="32"/>
  <c r="AR37" i="32"/>
  <c r="AF14" i="32"/>
  <c r="AF37" i="32" s="1"/>
  <c r="AB37" i="32"/>
  <c r="Z37" i="32"/>
  <c r="X37" i="32"/>
  <c r="C41" i="32"/>
  <c r="AY18" i="32"/>
  <c r="AY41" i="32" s="1"/>
  <c r="AS41" i="32"/>
  <c r="AE18" i="32"/>
  <c r="AE41" i="32" s="1"/>
  <c r="AA41" i="32"/>
  <c r="Y41" i="32"/>
  <c r="W41" i="32"/>
  <c r="AZ18" i="32"/>
  <c r="AZ41" i="32" s="1"/>
  <c r="AT41" i="32"/>
  <c r="AF18" i="32"/>
  <c r="AF41" i="32" s="1"/>
  <c r="AB41" i="32"/>
  <c r="Z41" i="32"/>
  <c r="X41" i="32"/>
  <c r="C45" i="32"/>
  <c r="AY22" i="32"/>
  <c r="AY45" i="32" s="1"/>
  <c r="AU45" i="32"/>
  <c r="AS45" i="32"/>
  <c r="AQ45" i="32"/>
  <c r="AE22" i="32"/>
  <c r="AE45" i="32" s="1"/>
  <c r="AZ22" i="32"/>
  <c r="AZ45" i="32" s="1"/>
  <c r="AV45" i="32"/>
  <c r="AR45" i="32"/>
  <c r="AF22" i="32"/>
  <c r="AF45" i="32" s="1"/>
  <c r="AB45" i="32"/>
  <c r="C30" i="31"/>
  <c r="AZ7" i="31"/>
  <c r="AZ30" i="31" s="1"/>
  <c r="AF7" i="31"/>
  <c r="AF30" i="31" s="1"/>
  <c r="AY7" i="31"/>
  <c r="AY30" i="31" s="1"/>
  <c r="AE7" i="31"/>
  <c r="AE30" i="31" s="1"/>
  <c r="C31" i="31"/>
  <c r="AZ8" i="31"/>
  <c r="AZ31" i="31" s="1"/>
  <c r="AF8" i="31"/>
  <c r="AF31" i="31" s="1"/>
  <c r="AY8" i="31"/>
  <c r="AY31" i="31" s="1"/>
  <c r="AE8" i="31"/>
  <c r="AE31" i="31" s="1"/>
  <c r="C35" i="31"/>
  <c r="AZ12" i="31"/>
  <c r="AZ35" i="31" s="1"/>
  <c r="AF12" i="31"/>
  <c r="AF35" i="31" s="1"/>
  <c r="AY12" i="31"/>
  <c r="AY35" i="31" s="1"/>
  <c r="AE12" i="31"/>
  <c r="AE35" i="31" s="1"/>
  <c r="C39" i="31"/>
  <c r="AZ16" i="31"/>
  <c r="AZ39" i="31" s="1"/>
  <c r="AF16" i="31"/>
  <c r="AF39" i="31" s="1"/>
  <c r="AY16" i="31"/>
  <c r="AY39" i="31" s="1"/>
  <c r="AE16" i="31"/>
  <c r="AE39" i="31" s="1"/>
  <c r="C43" i="31"/>
  <c r="AZ20" i="31"/>
  <c r="AZ43" i="31" s="1"/>
  <c r="AF20" i="31"/>
  <c r="AF43" i="31" s="1"/>
  <c r="AY20" i="31"/>
  <c r="AY43" i="31" s="1"/>
  <c r="AE20" i="31"/>
  <c r="AE43" i="31" s="1"/>
  <c r="C47" i="31"/>
  <c r="AZ24" i="31"/>
  <c r="AZ47" i="31" s="1"/>
  <c r="AF24" i="31"/>
  <c r="AF47" i="31" s="1"/>
  <c r="AY24" i="31"/>
  <c r="AY47" i="31" s="1"/>
  <c r="AE24" i="31"/>
  <c r="AE47" i="31" s="1"/>
  <c r="C34" i="31"/>
  <c r="AY11" i="31"/>
  <c r="AY34" i="31" s="1"/>
  <c r="AE11" i="31"/>
  <c r="AE34" i="31" s="1"/>
  <c r="AZ11" i="31"/>
  <c r="AZ34" i="31" s="1"/>
  <c r="AF11" i="31"/>
  <c r="AF34" i="31" s="1"/>
  <c r="C38" i="31"/>
  <c r="AY15" i="31"/>
  <c r="AY38" i="31" s="1"/>
  <c r="AE15" i="31"/>
  <c r="AE38" i="31" s="1"/>
  <c r="AZ15" i="31"/>
  <c r="AZ38" i="31" s="1"/>
  <c r="AF15" i="31"/>
  <c r="AF38" i="31" s="1"/>
  <c r="C42" i="31"/>
  <c r="AY19" i="31"/>
  <c r="AY42" i="31" s="1"/>
  <c r="AE19" i="31"/>
  <c r="AE42" i="31" s="1"/>
  <c r="AZ19" i="31"/>
  <c r="AZ42" i="31" s="1"/>
  <c r="AF19" i="31"/>
  <c r="AF42" i="31" s="1"/>
  <c r="C46" i="31"/>
  <c r="AY23" i="31"/>
  <c r="AY46" i="31" s="1"/>
  <c r="AE23" i="31"/>
  <c r="AE46" i="31" s="1"/>
  <c r="AZ23" i="31"/>
  <c r="AZ46" i="31" s="1"/>
  <c r="AF23" i="31"/>
  <c r="AF46" i="31" s="1"/>
  <c r="C29" i="31"/>
  <c r="AY6" i="31"/>
  <c r="AY29" i="31" s="1"/>
  <c r="AE6" i="31"/>
  <c r="AE29" i="31" s="1"/>
  <c r="AZ6" i="31"/>
  <c r="AZ29" i="31" s="1"/>
  <c r="AF6" i="31"/>
  <c r="AF29" i="31" s="1"/>
  <c r="C33" i="31"/>
  <c r="AZ10" i="31"/>
  <c r="AZ33" i="31" s="1"/>
  <c r="AF10" i="31"/>
  <c r="AF33" i="31" s="1"/>
  <c r="AY10" i="31"/>
  <c r="AY33" i="31" s="1"/>
  <c r="AE10" i="31"/>
  <c r="AE33" i="31" s="1"/>
  <c r="C37" i="31"/>
  <c r="AZ14" i="31"/>
  <c r="AZ37" i="31" s="1"/>
  <c r="AF14" i="31"/>
  <c r="AF37" i="31" s="1"/>
  <c r="AY14" i="31"/>
  <c r="AY37" i="31" s="1"/>
  <c r="AE14" i="31"/>
  <c r="AE37" i="31" s="1"/>
  <c r="C41" i="31"/>
  <c r="AZ18" i="31"/>
  <c r="AZ41" i="31" s="1"/>
  <c r="AF18" i="31"/>
  <c r="AF41" i="31" s="1"/>
  <c r="AY18" i="31"/>
  <c r="AY41" i="31" s="1"/>
  <c r="AE18" i="31"/>
  <c r="AE41" i="31" s="1"/>
  <c r="C45" i="31"/>
  <c r="AZ22" i="31"/>
  <c r="AZ45" i="31" s="1"/>
  <c r="AF22" i="31"/>
  <c r="AF45" i="31" s="1"/>
  <c r="AY22" i="31"/>
  <c r="AY45" i="31" s="1"/>
  <c r="AE22" i="31"/>
  <c r="AE45" i="31" s="1"/>
  <c r="C32" i="31"/>
  <c r="AY9" i="31"/>
  <c r="AY32" i="31" s="1"/>
  <c r="AE9" i="31"/>
  <c r="AE32" i="31" s="1"/>
  <c r="AZ9" i="31"/>
  <c r="AZ32" i="31" s="1"/>
  <c r="AF9" i="31"/>
  <c r="AF32" i="31" s="1"/>
  <c r="C36" i="31"/>
  <c r="AY13" i="31"/>
  <c r="AY36" i="31" s="1"/>
  <c r="AE13" i="31"/>
  <c r="AE36" i="31" s="1"/>
  <c r="AZ13" i="31"/>
  <c r="AZ36" i="31" s="1"/>
  <c r="AF13" i="31"/>
  <c r="AF36" i="31" s="1"/>
  <c r="C40" i="31"/>
  <c r="AY17" i="31"/>
  <c r="AY40" i="31" s="1"/>
  <c r="AE17" i="31"/>
  <c r="AE40" i="31" s="1"/>
  <c r="AZ17" i="31"/>
  <c r="AZ40" i="31" s="1"/>
  <c r="AF17" i="31"/>
  <c r="AF40" i="31" s="1"/>
  <c r="C44" i="31"/>
  <c r="AY21" i="31"/>
  <c r="AY44" i="31" s="1"/>
  <c r="AE21" i="31"/>
  <c r="AE44" i="31" s="1"/>
  <c r="AZ21" i="31"/>
  <c r="AZ44" i="31" s="1"/>
  <c r="AF21" i="31"/>
  <c r="AF44" i="31" s="1"/>
  <c r="C30" i="30"/>
  <c r="AY7" i="30"/>
  <c r="AY30" i="30" s="1"/>
  <c r="AE7" i="30"/>
  <c r="AE30" i="30" s="1"/>
  <c r="AZ7" i="30"/>
  <c r="AZ30" i="30" s="1"/>
  <c r="AF7" i="30"/>
  <c r="AF30" i="30" s="1"/>
  <c r="C38" i="30"/>
  <c r="AZ15" i="30"/>
  <c r="AZ38" i="30" s="1"/>
  <c r="AF15" i="30"/>
  <c r="AF38" i="30" s="1"/>
  <c r="AY15" i="30"/>
  <c r="AY38" i="30" s="1"/>
  <c r="AE15" i="30"/>
  <c r="AE38" i="30" s="1"/>
  <c r="C42" i="30"/>
  <c r="AZ19" i="30"/>
  <c r="AZ42" i="30" s="1"/>
  <c r="AF19" i="30"/>
  <c r="AF42" i="30" s="1"/>
  <c r="AY19" i="30"/>
  <c r="AY42" i="30" s="1"/>
  <c r="AE19" i="30"/>
  <c r="AE42" i="30" s="1"/>
  <c r="C46" i="30"/>
  <c r="AZ23" i="30"/>
  <c r="AZ46" i="30" s="1"/>
  <c r="AF23" i="30"/>
  <c r="AF46" i="30" s="1"/>
  <c r="AY23" i="30"/>
  <c r="AY46" i="30" s="1"/>
  <c r="AE23" i="30"/>
  <c r="AE46" i="30" s="1"/>
  <c r="C33" i="30"/>
  <c r="AY10" i="30"/>
  <c r="AY33" i="30" s="1"/>
  <c r="AE10" i="30"/>
  <c r="AE33" i="30" s="1"/>
  <c r="AZ10" i="30"/>
  <c r="AZ33" i="30" s="1"/>
  <c r="AF10" i="30"/>
  <c r="AF33" i="30" s="1"/>
  <c r="C37" i="30"/>
  <c r="AY14" i="30"/>
  <c r="AY37" i="30" s="1"/>
  <c r="AE14" i="30"/>
  <c r="AE37" i="30" s="1"/>
  <c r="AZ14" i="30"/>
  <c r="AZ37" i="30" s="1"/>
  <c r="AF14" i="30"/>
  <c r="AF37" i="30" s="1"/>
  <c r="C41" i="30"/>
  <c r="AY18" i="30"/>
  <c r="AY41" i="30" s="1"/>
  <c r="AE18" i="30"/>
  <c r="AE41" i="30" s="1"/>
  <c r="AZ18" i="30"/>
  <c r="AZ41" i="30" s="1"/>
  <c r="AF18" i="30"/>
  <c r="AF41" i="30" s="1"/>
  <c r="C45" i="30"/>
  <c r="AY22" i="30"/>
  <c r="AY45" i="30" s="1"/>
  <c r="AE22" i="30"/>
  <c r="AE45" i="30" s="1"/>
  <c r="AZ22" i="30"/>
  <c r="AZ45" i="30" s="1"/>
  <c r="AF22" i="30"/>
  <c r="AF45" i="30" s="1"/>
  <c r="C29" i="30"/>
  <c r="AZ6" i="30"/>
  <c r="AZ29" i="30" s="1"/>
  <c r="AF6" i="30"/>
  <c r="AF29" i="30" s="1"/>
  <c r="AY6" i="30"/>
  <c r="AY29" i="30" s="1"/>
  <c r="AE6" i="30"/>
  <c r="AE29" i="30" s="1"/>
  <c r="C34" i="30"/>
  <c r="AZ11" i="30"/>
  <c r="AZ34" i="30" s="1"/>
  <c r="AF11" i="30"/>
  <c r="AF34" i="30" s="1"/>
  <c r="AY11" i="30"/>
  <c r="AY34" i="30" s="1"/>
  <c r="AE11" i="30"/>
  <c r="AE34" i="30" s="1"/>
  <c r="C32" i="30"/>
  <c r="AZ9" i="30"/>
  <c r="AZ32" i="30" s="1"/>
  <c r="AF9" i="30"/>
  <c r="AF32" i="30" s="1"/>
  <c r="AY9" i="30"/>
  <c r="AY32" i="30" s="1"/>
  <c r="AE9" i="30"/>
  <c r="AE32" i="30" s="1"/>
  <c r="C36" i="30"/>
  <c r="AZ13" i="30"/>
  <c r="AZ36" i="30" s="1"/>
  <c r="AF13" i="30"/>
  <c r="AF36" i="30" s="1"/>
  <c r="AY13" i="30"/>
  <c r="AY36" i="30" s="1"/>
  <c r="AE13" i="30"/>
  <c r="AE36" i="30" s="1"/>
  <c r="C40" i="30"/>
  <c r="AZ17" i="30"/>
  <c r="AZ40" i="30" s="1"/>
  <c r="AF17" i="30"/>
  <c r="AF40" i="30" s="1"/>
  <c r="AY17" i="30"/>
  <c r="AY40" i="30" s="1"/>
  <c r="AE17" i="30"/>
  <c r="AE40" i="30" s="1"/>
  <c r="C44" i="30"/>
  <c r="AZ21" i="30"/>
  <c r="AZ44" i="30" s="1"/>
  <c r="AF21" i="30"/>
  <c r="AF44" i="30" s="1"/>
  <c r="AY21" i="30"/>
  <c r="AY44" i="30" s="1"/>
  <c r="AE21" i="30"/>
  <c r="AE44" i="30" s="1"/>
  <c r="C35" i="30"/>
  <c r="AY12" i="30"/>
  <c r="AY35" i="30" s="1"/>
  <c r="AE12" i="30"/>
  <c r="AE35" i="30" s="1"/>
  <c r="AZ12" i="30"/>
  <c r="AZ35" i="30" s="1"/>
  <c r="AF12" i="30"/>
  <c r="AF35" i="30" s="1"/>
  <c r="C39" i="30"/>
  <c r="AY16" i="30"/>
  <c r="AY39" i="30" s="1"/>
  <c r="AE16" i="30"/>
  <c r="AE39" i="30" s="1"/>
  <c r="AZ16" i="30"/>
  <c r="AZ39" i="30" s="1"/>
  <c r="AF16" i="30"/>
  <c r="AF39" i="30" s="1"/>
  <c r="AY20" i="30"/>
  <c r="AY43" i="30" s="1"/>
  <c r="AE20" i="30"/>
  <c r="AE43" i="30" s="1"/>
  <c r="AZ20" i="30"/>
  <c r="AZ43" i="30" s="1"/>
  <c r="AF20" i="30"/>
  <c r="AF43" i="30" s="1"/>
  <c r="C47" i="30"/>
  <c r="AY24" i="30"/>
  <c r="AY47" i="30" s="1"/>
  <c r="AE24" i="30"/>
  <c r="AE47" i="30" s="1"/>
  <c r="AZ24" i="30"/>
  <c r="AZ47" i="30" s="1"/>
  <c r="AF24" i="30"/>
  <c r="AF47" i="30" s="1"/>
  <c r="C32" i="29"/>
  <c r="AZ9" i="29"/>
  <c r="AZ32" i="29" s="1"/>
  <c r="AV32" i="29"/>
  <c r="AT32" i="29"/>
  <c r="AR32" i="29"/>
  <c r="AF9" i="29"/>
  <c r="AF32" i="29" s="1"/>
  <c r="AY9" i="29"/>
  <c r="AY32" i="29" s="1"/>
  <c r="AU32" i="29"/>
  <c r="AS32" i="29"/>
  <c r="AQ32" i="29"/>
  <c r="AE9" i="29"/>
  <c r="AE32" i="29" s="1"/>
  <c r="C36" i="29"/>
  <c r="AZ13" i="29"/>
  <c r="AZ36" i="29" s="1"/>
  <c r="AV36" i="29"/>
  <c r="AT36" i="29"/>
  <c r="AR36" i="29"/>
  <c r="AF13" i="29"/>
  <c r="AF36" i="29" s="1"/>
  <c r="AY13" i="29"/>
  <c r="AY36" i="29" s="1"/>
  <c r="AU36" i="29"/>
  <c r="AS36" i="29"/>
  <c r="AQ36" i="29"/>
  <c r="AE13" i="29"/>
  <c r="AE36" i="29" s="1"/>
  <c r="C40" i="29"/>
  <c r="AZ17" i="29"/>
  <c r="AZ40" i="29" s="1"/>
  <c r="AV40" i="29"/>
  <c r="AT40" i="29"/>
  <c r="AR40" i="29"/>
  <c r="AF17" i="29"/>
  <c r="AF40" i="29" s="1"/>
  <c r="AY17" i="29"/>
  <c r="AY40" i="29" s="1"/>
  <c r="AU40" i="29"/>
  <c r="AS40" i="29"/>
  <c r="AQ40" i="29"/>
  <c r="AE17" i="29"/>
  <c r="AE40" i="29" s="1"/>
  <c r="C44" i="29"/>
  <c r="AZ21" i="29"/>
  <c r="AZ44" i="29" s="1"/>
  <c r="AT44" i="29"/>
  <c r="AF21" i="29"/>
  <c r="AF44" i="29" s="1"/>
  <c r="AY21" i="29"/>
  <c r="AY44" i="29" s="1"/>
  <c r="AU44" i="29"/>
  <c r="AS44" i="29"/>
  <c r="AQ44" i="29"/>
  <c r="AE21" i="29"/>
  <c r="AE44" i="29" s="1"/>
  <c r="C35" i="29"/>
  <c r="AY12" i="29"/>
  <c r="AY35" i="29" s="1"/>
  <c r="AU35" i="29"/>
  <c r="AS35" i="29"/>
  <c r="AQ35" i="29"/>
  <c r="AE12" i="29"/>
  <c r="AE35" i="29" s="1"/>
  <c r="AZ12" i="29"/>
  <c r="AZ35" i="29" s="1"/>
  <c r="AV35" i="29"/>
  <c r="AT35" i="29"/>
  <c r="AR35" i="29"/>
  <c r="AF12" i="29"/>
  <c r="AF35" i="29" s="1"/>
  <c r="C39" i="29"/>
  <c r="AY16" i="29"/>
  <c r="AY39" i="29" s="1"/>
  <c r="AU39" i="29"/>
  <c r="AS39" i="29"/>
  <c r="AQ39" i="29"/>
  <c r="AE16" i="29"/>
  <c r="AE39" i="29" s="1"/>
  <c r="AZ16" i="29"/>
  <c r="AZ39" i="29" s="1"/>
  <c r="AV39" i="29"/>
  <c r="AT39" i="29"/>
  <c r="AR39" i="29"/>
  <c r="AF16" i="29"/>
  <c r="AF39" i="29" s="1"/>
  <c r="C43" i="29"/>
  <c r="AY20" i="29"/>
  <c r="AY43" i="29" s="1"/>
  <c r="AU43" i="29"/>
  <c r="AS43" i="29"/>
  <c r="AQ43" i="29"/>
  <c r="AE20" i="29"/>
  <c r="AE43" i="29" s="1"/>
  <c r="AZ20" i="29"/>
  <c r="AZ43" i="29" s="1"/>
  <c r="AV43" i="29"/>
  <c r="AT43" i="29"/>
  <c r="AR43" i="29"/>
  <c r="AF20" i="29"/>
  <c r="AF43" i="29" s="1"/>
  <c r="C47" i="29"/>
  <c r="AY24" i="29"/>
  <c r="AY47" i="29" s="1"/>
  <c r="AU47" i="29"/>
  <c r="AQ47" i="29"/>
  <c r="AE24" i="29"/>
  <c r="AE47" i="29" s="1"/>
  <c r="AZ24" i="29"/>
  <c r="AZ47" i="29" s="1"/>
  <c r="AV47" i="29"/>
  <c r="AR47" i="29"/>
  <c r="AF24" i="29"/>
  <c r="AF47" i="29" s="1"/>
  <c r="AZ7" i="29"/>
  <c r="AZ30" i="29" s="1"/>
  <c r="AV30" i="29"/>
  <c r="C30" i="29"/>
  <c r="AY7" i="29"/>
  <c r="AY30" i="29" s="1"/>
  <c r="AT30" i="29"/>
  <c r="AR30" i="29"/>
  <c r="AF7" i="29"/>
  <c r="AF30" i="29" s="1"/>
  <c r="AU30" i="29"/>
  <c r="AS30" i="29"/>
  <c r="AQ30" i="29"/>
  <c r="AE7" i="29"/>
  <c r="AE30" i="29" s="1"/>
  <c r="C29" i="29"/>
  <c r="AY6" i="29"/>
  <c r="AY29" i="29" s="1"/>
  <c r="AU29" i="29"/>
  <c r="AS29" i="29"/>
  <c r="AQ29" i="29"/>
  <c r="AE6" i="29"/>
  <c r="AE29" i="29" s="1"/>
  <c r="AA29" i="29"/>
  <c r="Y29" i="29"/>
  <c r="W29" i="29"/>
  <c r="AZ6" i="29"/>
  <c r="AZ29" i="29" s="1"/>
  <c r="AV29" i="29"/>
  <c r="AT29" i="29"/>
  <c r="AR29" i="29"/>
  <c r="AF6" i="29"/>
  <c r="AF29" i="29" s="1"/>
  <c r="AB29" i="29"/>
  <c r="Z29" i="29"/>
  <c r="X29" i="29"/>
  <c r="C34" i="29"/>
  <c r="AZ11" i="29"/>
  <c r="AZ34" i="29" s="1"/>
  <c r="AV34" i="29"/>
  <c r="AT34" i="29"/>
  <c r="AR34" i="29"/>
  <c r="AF11" i="29"/>
  <c r="AF34" i="29" s="1"/>
  <c r="AY11" i="29"/>
  <c r="AY34" i="29" s="1"/>
  <c r="AU34" i="29"/>
  <c r="AS34" i="29"/>
  <c r="AQ34" i="29"/>
  <c r="AE11" i="29"/>
  <c r="AE34" i="29" s="1"/>
  <c r="C38" i="29"/>
  <c r="AZ15" i="29"/>
  <c r="AZ38" i="29" s="1"/>
  <c r="AV38" i="29"/>
  <c r="AT38" i="29"/>
  <c r="AR38" i="29"/>
  <c r="AF15" i="29"/>
  <c r="AF38" i="29" s="1"/>
  <c r="AY15" i="29"/>
  <c r="AY38" i="29" s="1"/>
  <c r="AU38" i="29"/>
  <c r="AS38" i="29"/>
  <c r="AQ38" i="29"/>
  <c r="AE15" i="29"/>
  <c r="AE38" i="29" s="1"/>
  <c r="C42" i="29"/>
  <c r="AZ19" i="29"/>
  <c r="AZ42" i="29" s="1"/>
  <c r="AV42" i="29"/>
  <c r="AT42" i="29"/>
  <c r="AR42" i="29"/>
  <c r="AF19" i="29"/>
  <c r="AF42" i="29" s="1"/>
  <c r="AY19" i="29"/>
  <c r="AY42" i="29" s="1"/>
  <c r="AS42" i="29"/>
  <c r="AE19" i="29"/>
  <c r="AE42" i="29" s="1"/>
  <c r="C46" i="29"/>
  <c r="AZ23" i="29"/>
  <c r="AZ46" i="29" s="1"/>
  <c r="AV46" i="29"/>
  <c r="AT46" i="29"/>
  <c r="AR46" i="29"/>
  <c r="AF23" i="29"/>
  <c r="AF46" i="29" s="1"/>
  <c r="AY23" i="29"/>
  <c r="AY46" i="29" s="1"/>
  <c r="AU46" i="29"/>
  <c r="AS46" i="29"/>
  <c r="AQ46" i="29"/>
  <c r="AE23" i="29"/>
  <c r="AE46" i="29" s="1"/>
  <c r="C33" i="29"/>
  <c r="AY10" i="29"/>
  <c r="AY33" i="29" s="1"/>
  <c r="AU33" i="29"/>
  <c r="AS33" i="29"/>
  <c r="AQ33" i="29"/>
  <c r="AE10" i="29"/>
  <c r="AE33" i="29" s="1"/>
  <c r="AZ10" i="29"/>
  <c r="AZ33" i="29" s="1"/>
  <c r="AV33" i="29"/>
  <c r="AT33" i="29"/>
  <c r="AR33" i="29"/>
  <c r="AF10" i="29"/>
  <c r="AF33" i="29" s="1"/>
  <c r="C37" i="29"/>
  <c r="AY14" i="29"/>
  <c r="AY37" i="29" s="1"/>
  <c r="AU37" i="29"/>
  <c r="AS37" i="29"/>
  <c r="AQ37" i="29"/>
  <c r="AE14" i="29"/>
  <c r="AE37" i="29" s="1"/>
  <c r="AZ14" i="29"/>
  <c r="AZ37" i="29" s="1"/>
  <c r="AV37" i="29"/>
  <c r="AT37" i="29"/>
  <c r="AR37" i="29"/>
  <c r="AF14" i="29"/>
  <c r="AF37" i="29" s="1"/>
  <c r="C41" i="29"/>
  <c r="AY18" i="29"/>
  <c r="AY41" i="29" s="1"/>
  <c r="AU41" i="29"/>
  <c r="AS41" i="29"/>
  <c r="AQ41" i="29"/>
  <c r="AE18" i="29"/>
  <c r="AE41" i="29" s="1"/>
  <c r="AZ18" i="29"/>
  <c r="AZ41" i="29" s="1"/>
  <c r="AV41" i="29"/>
  <c r="AT41" i="29"/>
  <c r="AR41" i="29"/>
  <c r="AF18" i="29"/>
  <c r="AF41" i="29" s="1"/>
  <c r="C45" i="29"/>
  <c r="AY22" i="29"/>
  <c r="AY45" i="29" s="1"/>
  <c r="AQ45" i="29"/>
  <c r="AE22" i="29"/>
  <c r="AE45" i="29" s="1"/>
  <c r="AZ22" i="29"/>
  <c r="AZ45" i="29" s="1"/>
  <c r="AV45" i="29"/>
  <c r="AF22" i="29"/>
  <c r="AF45" i="29" s="1"/>
  <c r="C32" i="28"/>
  <c r="AZ9" i="28"/>
  <c r="AZ32" i="28" s="1"/>
  <c r="AF9" i="28"/>
  <c r="AF32" i="28" s="1"/>
  <c r="AY9" i="28"/>
  <c r="AY32" i="28" s="1"/>
  <c r="AE9" i="28"/>
  <c r="AE32" i="28" s="1"/>
  <c r="C36" i="28"/>
  <c r="AZ13" i="28"/>
  <c r="AZ36" i="28" s="1"/>
  <c r="AF13" i="28"/>
  <c r="AF36" i="28" s="1"/>
  <c r="AY13" i="28"/>
  <c r="AY36" i="28" s="1"/>
  <c r="AE13" i="28"/>
  <c r="AE36" i="28" s="1"/>
  <c r="C40" i="28"/>
  <c r="AZ17" i="28"/>
  <c r="AZ40" i="28" s="1"/>
  <c r="AF17" i="28"/>
  <c r="AF40" i="28" s="1"/>
  <c r="AY17" i="28"/>
  <c r="AY40" i="28" s="1"/>
  <c r="AE17" i="28"/>
  <c r="AE40" i="28" s="1"/>
  <c r="C33" i="28"/>
  <c r="AY10" i="28"/>
  <c r="AY33" i="28" s="1"/>
  <c r="AE10" i="28"/>
  <c r="AE33" i="28" s="1"/>
  <c r="AZ10" i="28"/>
  <c r="AZ33" i="28" s="1"/>
  <c r="AF10" i="28"/>
  <c r="AF33" i="28" s="1"/>
  <c r="C37" i="28"/>
  <c r="AY14" i="28"/>
  <c r="AY37" i="28" s="1"/>
  <c r="AE14" i="28"/>
  <c r="AE37" i="28" s="1"/>
  <c r="AZ14" i="28"/>
  <c r="AZ37" i="28" s="1"/>
  <c r="AF14" i="28"/>
  <c r="AF37" i="28" s="1"/>
  <c r="C30" i="28"/>
  <c r="AY7" i="28"/>
  <c r="AY30" i="28" s="1"/>
  <c r="AE7" i="28"/>
  <c r="AE30" i="28" s="1"/>
  <c r="AZ7" i="28"/>
  <c r="AZ30" i="28" s="1"/>
  <c r="AF7" i="28"/>
  <c r="AF30" i="28" s="1"/>
  <c r="C34" i="28"/>
  <c r="AZ11" i="28"/>
  <c r="AZ34" i="28" s="1"/>
  <c r="AF11" i="28"/>
  <c r="AF34" i="28" s="1"/>
  <c r="AY11" i="28"/>
  <c r="AY34" i="28" s="1"/>
  <c r="AE11" i="28"/>
  <c r="AE34" i="28" s="1"/>
  <c r="C38" i="28"/>
  <c r="AZ15" i="28"/>
  <c r="AZ38" i="28" s="1"/>
  <c r="AF15" i="28"/>
  <c r="AF38" i="28" s="1"/>
  <c r="AY15" i="28"/>
  <c r="AY38" i="28" s="1"/>
  <c r="AE15" i="28"/>
  <c r="AE38" i="28" s="1"/>
  <c r="C35" i="28"/>
  <c r="AY12" i="28"/>
  <c r="AY35" i="28" s="1"/>
  <c r="AE12" i="28"/>
  <c r="AE35" i="28" s="1"/>
  <c r="AZ12" i="28"/>
  <c r="AZ35" i="28" s="1"/>
  <c r="AF12" i="28"/>
  <c r="AF35" i="28" s="1"/>
  <c r="C39" i="28"/>
  <c r="AY16" i="28"/>
  <c r="AY39" i="28" s="1"/>
  <c r="AE16" i="28"/>
  <c r="AE39" i="28" s="1"/>
  <c r="AZ16" i="28"/>
  <c r="AZ39" i="28" s="1"/>
  <c r="AF16" i="28"/>
  <c r="AF39" i="28" s="1"/>
  <c r="C29" i="28"/>
  <c r="AZ6" i="28"/>
  <c r="AZ29" i="28" s="1"/>
  <c r="AF6" i="28"/>
  <c r="AF29" i="28" s="1"/>
  <c r="AY6" i="28"/>
  <c r="AY29" i="28" s="1"/>
  <c r="AE6" i="28"/>
  <c r="AE29" i="28" s="1"/>
  <c r="BR29" i="28" l="1"/>
  <c r="BS29" i="28"/>
  <c r="BL29" i="28"/>
  <c r="BR37" i="28"/>
  <c r="BR14" i="28" s="1"/>
  <c r="BS37" i="28"/>
  <c r="BL37" i="28"/>
  <c r="BR39" i="28"/>
  <c r="BR16" i="28" s="1"/>
  <c r="BS39" i="28"/>
  <c r="BL39" i="28"/>
  <c r="BR38" i="28"/>
  <c r="BR15" i="28" s="1"/>
  <c r="BS38" i="28"/>
  <c r="BL38" i="28"/>
  <c r="BR30" i="28"/>
  <c r="BS30" i="28"/>
  <c r="BL30" i="28"/>
  <c r="BR33" i="28"/>
  <c r="BS33" i="28"/>
  <c r="BL33" i="28"/>
  <c r="BR36" i="28"/>
  <c r="BR13" i="28" s="1"/>
  <c r="BS36" i="28"/>
  <c r="BL36" i="28"/>
  <c r="BR37" i="29"/>
  <c r="BR14" i="29" s="1"/>
  <c r="BS37" i="29"/>
  <c r="BL37" i="29"/>
  <c r="BR34" i="29"/>
  <c r="BS34" i="29"/>
  <c r="BL34" i="29"/>
  <c r="BR30" i="29"/>
  <c r="BS30" i="29"/>
  <c r="BL30" i="29"/>
  <c r="BR39" i="29"/>
  <c r="BR16" i="29" s="1"/>
  <c r="BS39" i="29"/>
  <c r="BL39" i="29"/>
  <c r="BR32" i="29"/>
  <c r="BS32" i="29"/>
  <c r="BL32" i="29"/>
  <c r="BR39" i="30"/>
  <c r="BR16" i="30" s="1"/>
  <c r="BS39" i="30"/>
  <c r="BL39" i="30"/>
  <c r="BR36" i="30"/>
  <c r="BR13" i="30" s="1"/>
  <c r="BS36" i="30"/>
  <c r="BL36" i="30"/>
  <c r="BR34" i="30"/>
  <c r="BS34" i="30"/>
  <c r="BL34" i="30"/>
  <c r="BR37" i="30"/>
  <c r="BR14" i="30" s="1"/>
  <c r="BS37" i="30"/>
  <c r="BL37" i="30"/>
  <c r="BR38" i="30"/>
  <c r="BR15" i="30" s="1"/>
  <c r="BS38" i="30"/>
  <c r="BL38" i="30"/>
  <c r="BR36" i="31"/>
  <c r="BR13" i="31" s="1"/>
  <c r="BS36" i="31"/>
  <c r="BL36" i="31"/>
  <c r="BR37" i="31"/>
  <c r="BR14" i="31" s="1"/>
  <c r="BS37" i="31"/>
  <c r="BL37" i="31"/>
  <c r="BR29" i="31"/>
  <c r="BS29" i="31"/>
  <c r="BL29" i="31"/>
  <c r="BR34" i="31"/>
  <c r="BS34" i="31"/>
  <c r="BL34" i="31"/>
  <c r="BR35" i="31"/>
  <c r="BS35" i="31"/>
  <c r="BL35" i="31"/>
  <c r="BR30" i="31"/>
  <c r="BS30" i="31"/>
  <c r="BL30" i="31"/>
  <c r="BR33" i="32"/>
  <c r="BS33" i="32"/>
  <c r="BL33" i="32"/>
  <c r="BL10" i="32" s="1"/>
  <c r="BR34" i="32"/>
  <c r="BS34" i="32"/>
  <c r="BL34" i="32"/>
  <c r="BR39" i="32"/>
  <c r="BR16" i="32" s="1"/>
  <c r="BS39" i="32"/>
  <c r="BL39" i="32"/>
  <c r="BL16" i="32" s="1"/>
  <c r="BR36" i="32"/>
  <c r="BR13" i="32" s="1"/>
  <c r="BS36" i="32"/>
  <c r="BL36" i="32"/>
  <c r="BR31" i="32"/>
  <c r="BS31" i="32"/>
  <c r="BL31" i="32"/>
  <c r="BR35" i="28"/>
  <c r="BS35" i="28"/>
  <c r="BL35" i="28"/>
  <c r="BR34" i="28"/>
  <c r="BR11" i="28" s="1"/>
  <c r="BS34" i="28"/>
  <c r="BL34" i="28"/>
  <c r="BR40" i="28"/>
  <c r="BR17" i="28" s="1"/>
  <c r="BS40" i="28"/>
  <c r="BL40" i="28"/>
  <c r="BR32" i="28"/>
  <c r="BS32" i="28"/>
  <c r="BL32" i="28"/>
  <c r="BR33" i="29"/>
  <c r="BR10" i="29" s="1"/>
  <c r="BS33" i="29"/>
  <c r="BL33" i="29"/>
  <c r="BL10" i="29" s="1"/>
  <c r="BR38" i="29"/>
  <c r="BR15" i="29" s="1"/>
  <c r="BS38" i="29"/>
  <c r="BL38" i="29"/>
  <c r="BR29" i="29"/>
  <c r="BS29" i="29"/>
  <c r="BL29" i="29"/>
  <c r="BR35" i="29"/>
  <c r="BS35" i="29"/>
  <c r="BL35" i="29"/>
  <c r="BR40" i="29"/>
  <c r="BR17" i="29" s="1"/>
  <c r="BS40" i="29"/>
  <c r="BL40" i="29"/>
  <c r="BR36" i="29"/>
  <c r="BR13" i="29" s="1"/>
  <c r="BS36" i="29"/>
  <c r="BL36" i="29"/>
  <c r="BR35" i="30"/>
  <c r="BS35" i="30"/>
  <c r="BL35" i="30"/>
  <c r="BR40" i="30"/>
  <c r="BR17" i="30" s="1"/>
  <c r="BS40" i="30"/>
  <c r="BL40" i="30"/>
  <c r="BR32" i="30"/>
  <c r="BS32" i="30"/>
  <c r="BL32" i="30"/>
  <c r="BR29" i="30"/>
  <c r="BS29" i="30"/>
  <c r="BL29" i="30"/>
  <c r="BR33" i="30"/>
  <c r="BS33" i="30"/>
  <c r="BL33" i="30"/>
  <c r="BR30" i="30"/>
  <c r="BS30" i="30"/>
  <c r="BL30" i="30"/>
  <c r="BR40" i="31"/>
  <c r="BR17" i="31" s="1"/>
  <c r="BS40" i="31"/>
  <c r="BL40" i="31"/>
  <c r="BR32" i="31"/>
  <c r="BS32" i="31"/>
  <c r="BL32" i="31"/>
  <c r="BR33" i="31"/>
  <c r="BS33" i="31"/>
  <c r="BL33" i="31"/>
  <c r="BR38" i="31"/>
  <c r="BR15" i="31" s="1"/>
  <c r="BS38" i="31"/>
  <c r="BL38" i="31"/>
  <c r="BR39" i="31"/>
  <c r="BR16" i="31" s="1"/>
  <c r="BS39" i="31"/>
  <c r="BL39" i="31"/>
  <c r="BR31" i="31"/>
  <c r="BS31" i="31"/>
  <c r="BL31" i="31"/>
  <c r="BR37" i="32"/>
  <c r="BR14" i="32" s="1"/>
  <c r="BS37" i="32"/>
  <c r="BL37" i="32"/>
  <c r="BR38" i="32"/>
  <c r="BR15" i="32" s="1"/>
  <c r="BS38" i="32"/>
  <c r="BL38" i="32"/>
  <c r="BR30" i="32"/>
  <c r="BS30" i="32"/>
  <c r="BL30" i="32"/>
  <c r="BR35" i="32"/>
  <c r="BS35" i="32"/>
  <c r="BL35" i="32"/>
  <c r="BR40" i="32"/>
  <c r="BR17" i="32" s="1"/>
  <c r="BS40" i="32"/>
  <c r="BL40" i="32"/>
  <c r="BR32" i="32"/>
  <c r="BS32" i="32"/>
  <c r="BL32" i="32"/>
  <c r="BR29" i="32"/>
  <c r="BS29" i="32"/>
  <c r="BS6" i="32" s="1"/>
  <c r="BL29" i="32"/>
  <c r="BS45" i="32"/>
  <c r="BS22" i="32" s="1"/>
  <c r="BL45" i="32"/>
  <c r="BR45" i="32"/>
  <c r="BR22" i="32" s="1"/>
  <c r="BR46" i="32"/>
  <c r="BR23" i="32" s="1"/>
  <c r="BS46" i="32"/>
  <c r="BL46" i="32"/>
  <c r="BS43" i="32"/>
  <c r="BL43" i="32"/>
  <c r="BR43" i="32"/>
  <c r="BR20" i="32" s="1"/>
  <c r="BS41" i="32"/>
  <c r="BL41" i="32"/>
  <c r="BR41" i="32"/>
  <c r="BR18" i="32" s="1"/>
  <c r="BR42" i="32"/>
  <c r="BR19" i="32" s="1"/>
  <c r="BS42" i="32"/>
  <c r="BL42" i="32"/>
  <c r="BS47" i="32"/>
  <c r="BS24" i="32" s="1"/>
  <c r="BL47" i="32"/>
  <c r="BR47" i="32"/>
  <c r="BR24" i="32" s="1"/>
  <c r="BR44" i="32"/>
  <c r="BR21" i="32" s="1"/>
  <c r="BS44" i="32"/>
  <c r="BL44" i="32"/>
  <c r="BS41" i="31"/>
  <c r="BS18" i="31" s="1"/>
  <c r="BL41" i="31"/>
  <c r="BR41" i="31"/>
  <c r="BR18" i="31" s="1"/>
  <c r="BR46" i="31"/>
  <c r="BR23" i="31" s="1"/>
  <c r="BS46" i="31"/>
  <c r="BL46" i="31"/>
  <c r="BS47" i="31"/>
  <c r="BS24" i="31" s="1"/>
  <c r="BL47" i="31"/>
  <c r="BL24" i="31" s="1"/>
  <c r="BR47" i="31"/>
  <c r="BR24" i="31" s="1"/>
  <c r="BR44" i="31"/>
  <c r="BR21" i="31" s="1"/>
  <c r="BS44" i="31"/>
  <c r="BL44" i="31"/>
  <c r="BS45" i="31"/>
  <c r="BL45" i="31"/>
  <c r="BR45" i="31"/>
  <c r="BR22" i="31" s="1"/>
  <c r="BR42" i="31"/>
  <c r="BR19" i="31" s="1"/>
  <c r="BS42" i="31"/>
  <c r="BL42" i="31"/>
  <c r="BS43" i="31"/>
  <c r="BS20" i="31" s="1"/>
  <c r="BL43" i="31"/>
  <c r="BR43" i="31"/>
  <c r="BR20" i="31" s="1"/>
  <c r="BS47" i="30"/>
  <c r="BL47" i="30"/>
  <c r="BR47" i="30"/>
  <c r="BR24" i="30" s="1"/>
  <c r="BS41" i="30"/>
  <c r="BS18" i="30" s="1"/>
  <c r="BL41" i="30"/>
  <c r="BR41" i="30"/>
  <c r="BR18" i="30" s="1"/>
  <c r="BR42" i="30"/>
  <c r="BR19" i="30" s="1"/>
  <c r="BS42" i="30"/>
  <c r="BL42" i="30"/>
  <c r="BR44" i="30"/>
  <c r="BR21" i="30" s="1"/>
  <c r="BS44" i="30"/>
  <c r="BL44" i="30"/>
  <c r="BS45" i="30"/>
  <c r="BL45" i="30"/>
  <c r="BL22" i="30" s="1"/>
  <c r="BR45" i="30"/>
  <c r="BR22" i="30" s="1"/>
  <c r="BR46" i="30"/>
  <c r="BR23" i="30" s="1"/>
  <c r="BS46" i="30"/>
  <c r="BL46" i="30"/>
  <c r="BS43" i="30"/>
  <c r="BL43" i="30"/>
  <c r="BR43" i="30"/>
  <c r="BR20" i="30" s="1"/>
  <c r="BS45" i="29"/>
  <c r="BS22" i="29" s="1"/>
  <c r="BL45" i="29"/>
  <c r="BR45" i="29"/>
  <c r="BR22" i="29" s="1"/>
  <c r="BR46" i="29"/>
  <c r="BR23" i="29" s="1"/>
  <c r="BS46" i="29"/>
  <c r="BL46" i="29"/>
  <c r="BR42" i="29"/>
  <c r="BR19" i="29" s="1"/>
  <c r="BS42" i="29"/>
  <c r="BL42" i="29"/>
  <c r="BR44" i="29"/>
  <c r="BR21" i="29" s="1"/>
  <c r="BS44" i="29"/>
  <c r="BL44" i="29"/>
  <c r="BL21" i="29" s="1"/>
  <c r="BS41" i="29"/>
  <c r="BL41" i="29"/>
  <c r="BR41" i="29"/>
  <c r="BR18" i="29" s="1"/>
  <c r="BS47" i="29"/>
  <c r="BL47" i="29"/>
  <c r="BR47" i="29"/>
  <c r="BR24" i="29" s="1"/>
  <c r="BS43" i="29"/>
  <c r="BL43" i="29"/>
  <c r="BR43" i="29"/>
  <c r="BR20" i="29" s="1"/>
  <c r="BX8" i="29"/>
  <c r="BK38" i="28"/>
  <c r="BK15" i="28" s="1"/>
  <c r="BM38" i="28"/>
  <c r="BM15" i="28" s="1"/>
  <c r="BO38" i="28"/>
  <c r="BO15" i="28" s="1"/>
  <c r="BT38" i="28"/>
  <c r="BT15" i="28" s="1"/>
  <c r="BV38" i="28"/>
  <c r="BV15" i="28" s="1"/>
  <c r="BN38" i="28"/>
  <c r="BN15" i="28" s="1"/>
  <c r="BS15" i="28"/>
  <c r="AG38" i="28"/>
  <c r="AH38" i="28" s="1"/>
  <c r="AI38" i="28" s="1"/>
  <c r="AP38" i="28" s="1"/>
  <c r="AP15" i="28" s="1"/>
  <c r="BL15" i="28"/>
  <c r="BU38" i="28"/>
  <c r="BU15" i="28" s="1"/>
  <c r="BA38" i="28"/>
  <c r="BB38" i="28" s="1"/>
  <c r="BC38" i="28" s="1"/>
  <c r="BJ38" i="28" s="1"/>
  <c r="BJ15" i="28" s="1"/>
  <c r="BU29" i="28"/>
  <c r="BU6" i="28" s="1"/>
  <c r="BS6" i="28"/>
  <c r="BO29" i="28"/>
  <c r="BO6" i="28" s="1"/>
  <c r="BM29" i="28"/>
  <c r="BM6" i="28" s="1"/>
  <c r="BK29" i="28"/>
  <c r="BK6" i="28" s="1"/>
  <c r="BV29" i="28"/>
  <c r="BV6" i="28" s="1"/>
  <c r="BT29" i="28"/>
  <c r="BT6" i="28" s="1"/>
  <c r="BR6" i="28"/>
  <c r="BN29" i="28"/>
  <c r="BN6" i="28" s="1"/>
  <c r="BL6" i="28"/>
  <c r="BA29" i="28"/>
  <c r="BB29" i="28" s="1"/>
  <c r="AG29" i="28"/>
  <c r="AH29" i="28" s="1"/>
  <c r="BK35" i="28"/>
  <c r="BK12" i="28" s="1"/>
  <c r="BM35" i="28"/>
  <c r="BM12" i="28" s="1"/>
  <c r="BO35" i="28"/>
  <c r="BO12" i="28" s="1"/>
  <c r="BR12" i="28"/>
  <c r="BT35" i="28"/>
  <c r="BT12" i="28" s="1"/>
  <c r="BV35" i="28"/>
  <c r="BV12" i="28" s="1"/>
  <c r="BN35" i="28"/>
  <c r="BN12" i="28" s="1"/>
  <c r="BS12" i="28"/>
  <c r="BA35" i="28"/>
  <c r="BB35" i="28" s="1"/>
  <c r="BL12" i="28"/>
  <c r="BU35" i="28"/>
  <c r="BU12" i="28" s="1"/>
  <c r="AG35" i="28"/>
  <c r="AH35" i="28" s="1"/>
  <c r="BK34" i="28"/>
  <c r="BK11" i="28" s="1"/>
  <c r="BM34" i="28"/>
  <c r="BM11" i="28" s="1"/>
  <c r="BO34" i="28"/>
  <c r="BO11" i="28" s="1"/>
  <c r="BT34" i="28"/>
  <c r="BT11" i="28" s="1"/>
  <c r="BV34" i="28"/>
  <c r="BV11" i="28" s="1"/>
  <c r="BN34" i="28"/>
  <c r="BN11" i="28" s="1"/>
  <c r="BS11" i="28"/>
  <c r="BA34" i="28"/>
  <c r="BB34" i="28" s="1"/>
  <c r="BL11" i="28"/>
  <c r="BU34" i="28"/>
  <c r="BU11" i="28" s="1"/>
  <c r="AG34" i="28"/>
  <c r="AH34" i="28" s="1"/>
  <c r="BK37" i="28"/>
  <c r="BK14" i="28" s="1"/>
  <c r="BM37" i="28"/>
  <c r="BM14" i="28" s="1"/>
  <c r="BO37" i="28"/>
  <c r="BO14" i="28" s="1"/>
  <c r="BT37" i="28"/>
  <c r="BT14" i="28" s="1"/>
  <c r="BV37" i="28"/>
  <c r="BV14" i="28" s="1"/>
  <c r="BN37" i="28"/>
  <c r="BN14" i="28" s="1"/>
  <c r="BS14" i="28"/>
  <c r="AG37" i="28"/>
  <c r="AH37" i="28" s="1"/>
  <c r="AI37" i="28" s="1"/>
  <c r="AP37" i="28" s="1"/>
  <c r="AP14" i="28" s="1"/>
  <c r="BL14" i="28"/>
  <c r="BU37" i="28"/>
  <c r="BU14" i="28" s="1"/>
  <c r="BA37" i="28"/>
  <c r="BB37" i="28" s="1"/>
  <c r="BC37" i="28" s="1"/>
  <c r="BJ37" i="28" s="1"/>
  <c r="BJ14" i="28" s="1"/>
  <c r="BK36" i="28"/>
  <c r="BK13" i="28" s="1"/>
  <c r="BM36" i="28"/>
  <c r="BM13" i="28" s="1"/>
  <c r="BO36" i="28"/>
  <c r="BO13" i="28" s="1"/>
  <c r="BT36" i="28"/>
  <c r="BT13" i="28" s="1"/>
  <c r="BV36" i="28"/>
  <c r="BV13" i="28" s="1"/>
  <c r="BN36" i="28"/>
  <c r="BN13" i="28" s="1"/>
  <c r="BS13" i="28"/>
  <c r="BA36" i="28"/>
  <c r="BB36" i="28" s="1"/>
  <c r="BC36" i="28" s="1"/>
  <c r="BJ36" i="28" s="1"/>
  <c r="BJ13" i="28" s="1"/>
  <c r="BL13" i="28"/>
  <c r="BQ13" i="28" s="1"/>
  <c r="BU36" i="28"/>
  <c r="BU13" i="28" s="1"/>
  <c r="AG36" i="28"/>
  <c r="AH36" i="28" s="1"/>
  <c r="AI36" i="28" s="1"/>
  <c r="AP36" i="28" s="1"/>
  <c r="AP13" i="28" s="1"/>
  <c r="BK33" i="29"/>
  <c r="BK10" i="29" s="1"/>
  <c r="BM33" i="29"/>
  <c r="BM10" i="29" s="1"/>
  <c r="BO33" i="29"/>
  <c r="BO10" i="29" s="1"/>
  <c r="BT33" i="29"/>
  <c r="BT10" i="29" s="1"/>
  <c r="BV33" i="29"/>
  <c r="BV10" i="29" s="1"/>
  <c r="BA33" i="29"/>
  <c r="BB33" i="29" s="1"/>
  <c r="AG33" i="29"/>
  <c r="AH33" i="29" s="1"/>
  <c r="BN33" i="29"/>
  <c r="BN10" i="29" s="1"/>
  <c r="BS10" i="29"/>
  <c r="BU33" i="29"/>
  <c r="BU10" i="29" s="1"/>
  <c r="BK46" i="29"/>
  <c r="BK23" i="29" s="1"/>
  <c r="BM46" i="29"/>
  <c r="BM23" i="29" s="1"/>
  <c r="BO46" i="29"/>
  <c r="BO23" i="29" s="1"/>
  <c r="BT46" i="29"/>
  <c r="BT23" i="29" s="1"/>
  <c r="BV46" i="29"/>
  <c r="BV23" i="29" s="1"/>
  <c r="AG46" i="29"/>
  <c r="AH46" i="29" s="1"/>
  <c r="BL23" i="29"/>
  <c r="BN46" i="29"/>
  <c r="BN23" i="29" s="1"/>
  <c r="BS23" i="29"/>
  <c r="BU46" i="29"/>
  <c r="BU23" i="29" s="1"/>
  <c r="BA46" i="29"/>
  <c r="BB46" i="29" s="1"/>
  <c r="BK42" i="29"/>
  <c r="BK19" i="29" s="1"/>
  <c r="BM42" i="29"/>
  <c r="BM19" i="29" s="1"/>
  <c r="BO42" i="29"/>
  <c r="BO19" i="29" s="1"/>
  <c r="BT42" i="29"/>
  <c r="BT19" i="29" s="1"/>
  <c r="BV42" i="29"/>
  <c r="BV19" i="29" s="1"/>
  <c r="AG42" i="29"/>
  <c r="AH42" i="29" s="1"/>
  <c r="BL19" i="29"/>
  <c r="BN42" i="29"/>
  <c r="BN19" i="29" s="1"/>
  <c r="BS19" i="29"/>
  <c r="BU42" i="29"/>
  <c r="BU19" i="29" s="1"/>
  <c r="BA42" i="29"/>
  <c r="BB42" i="29" s="1"/>
  <c r="BK38" i="29"/>
  <c r="BK15" i="29" s="1"/>
  <c r="BM38" i="29"/>
  <c r="BM15" i="29" s="1"/>
  <c r="BO38" i="29"/>
  <c r="BO15" i="29" s="1"/>
  <c r="BT38" i="29"/>
  <c r="BT15" i="29" s="1"/>
  <c r="BV38" i="29"/>
  <c r="BV15" i="29" s="1"/>
  <c r="BL15" i="29"/>
  <c r="BQ15" i="29" s="1"/>
  <c r="BN38" i="29"/>
  <c r="BN15" i="29" s="1"/>
  <c r="BS15" i="29"/>
  <c r="BU38" i="29"/>
  <c r="BU15" i="29" s="1"/>
  <c r="BA38" i="29"/>
  <c r="BB38" i="29" s="1"/>
  <c r="BC38" i="29" s="1"/>
  <c r="BJ38" i="29" s="1"/>
  <c r="BJ15" i="29" s="1"/>
  <c r="AG38" i="29"/>
  <c r="AH38" i="29" s="1"/>
  <c r="AI38" i="29" s="1"/>
  <c r="AP38" i="29" s="1"/>
  <c r="AP15" i="29" s="1"/>
  <c r="BV29" i="29"/>
  <c r="BV6" i="29" s="1"/>
  <c r="BT29" i="29"/>
  <c r="BT6" i="29" s="1"/>
  <c r="BR6" i="29"/>
  <c r="BN29" i="29"/>
  <c r="BN6" i="29" s="1"/>
  <c r="BL6" i="29"/>
  <c r="AG29" i="29"/>
  <c r="AH29" i="29" s="1"/>
  <c r="BU29" i="29"/>
  <c r="BU6" i="29" s="1"/>
  <c r="BS6" i="29"/>
  <c r="BO29" i="29"/>
  <c r="BO6" i="29" s="1"/>
  <c r="BM29" i="29"/>
  <c r="BM6" i="29" s="1"/>
  <c r="BK29" i="29"/>
  <c r="BK6" i="29" s="1"/>
  <c r="BA29" i="29"/>
  <c r="BB29" i="29" s="1"/>
  <c r="BK35" i="29"/>
  <c r="BK12" i="29" s="1"/>
  <c r="BM35" i="29"/>
  <c r="BM12" i="29" s="1"/>
  <c r="BO35" i="29"/>
  <c r="BO12" i="29" s="1"/>
  <c r="BR12" i="29"/>
  <c r="BT35" i="29"/>
  <c r="BT12" i="29" s="1"/>
  <c r="BV35" i="29"/>
  <c r="BV12" i="29" s="1"/>
  <c r="BA35" i="29"/>
  <c r="BB35" i="29" s="1"/>
  <c r="AG35" i="29"/>
  <c r="AH35" i="29" s="1"/>
  <c r="BL12" i="29"/>
  <c r="BN35" i="29"/>
  <c r="BN12" i="29" s="1"/>
  <c r="BS12" i="29"/>
  <c r="BU35" i="29"/>
  <c r="BU12" i="29" s="1"/>
  <c r="BK44" i="29"/>
  <c r="BK21" i="29" s="1"/>
  <c r="BM44" i="29"/>
  <c r="BM21" i="29" s="1"/>
  <c r="BO44" i="29"/>
  <c r="BO21" i="29" s="1"/>
  <c r="BT44" i="29"/>
  <c r="BT21" i="29" s="1"/>
  <c r="BV44" i="29"/>
  <c r="BV21" i="29" s="1"/>
  <c r="BA44" i="29"/>
  <c r="BB44" i="29" s="1"/>
  <c r="BC44" i="29" s="1"/>
  <c r="BJ44" i="29" s="1"/>
  <c r="BJ21" i="29" s="1"/>
  <c r="BN44" i="29"/>
  <c r="BN21" i="29" s="1"/>
  <c r="BS21" i="29"/>
  <c r="BU44" i="29"/>
  <c r="BU21" i="29" s="1"/>
  <c r="AG44" i="29"/>
  <c r="AH44" i="29" s="1"/>
  <c r="AI44" i="29" s="1"/>
  <c r="AP44" i="29" s="1"/>
  <c r="AP21" i="29" s="1"/>
  <c r="BK40" i="29"/>
  <c r="BK17" i="29" s="1"/>
  <c r="BM40" i="29"/>
  <c r="BM17" i="29" s="1"/>
  <c r="BO40" i="29"/>
  <c r="BO17" i="29" s="1"/>
  <c r="BT40" i="29"/>
  <c r="BT17" i="29" s="1"/>
  <c r="BV40" i="29"/>
  <c r="BV17" i="29" s="1"/>
  <c r="BA40" i="29"/>
  <c r="BB40" i="29" s="1"/>
  <c r="BC40" i="29" s="1"/>
  <c r="BJ40" i="29" s="1"/>
  <c r="BJ17" i="29" s="1"/>
  <c r="AG40" i="29"/>
  <c r="AH40" i="29" s="1"/>
  <c r="AI40" i="29" s="1"/>
  <c r="AP40" i="29" s="1"/>
  <c r="AP17" i="29" s="1"/>
  <c r="BL17" i="29"/>
  <c r="BN40" i="29"/>
  <c r="BN17" i="29" s="1"/>
  <c r="BS17" i="29"/>
  <c r="BU40" i="29"/>
  <c r="BU17" i="29" s="1"/>
  <c r="BK36" i="29"/>
  <c r="BK13" i="29" s="1"/>
  <c r="BM36" i="29"/>
  <c r="BM13" i="29" s="1"/>
  <c r="BO36" i="29"/>
  <c r="BO13" i="29" s="1"/>
  <c r="BT36" i="29"/>
  <c r="BT13" i="29" s="1"/>
  <c r="BV36" i="29"/>
  <c r="BV13" i="29" s="1"/>
  <c r="BA36" i="29"/>
  <c r="BB36" i="29" s="1"/>
  <c r="AG36" i="29"/>
  <c r="AH36" i="29" s="1"/>
  <c r="BL13" i="29"/>
  <c r="BQ13" i="29" s="1"/>
  <c r="BN36" i="29"/>
  <c r="BN13" i="29" s="1"/>
  <c r="BS13" i="29"/>
  <c r="BU36" i="29"/>
  <c r="BU13" i="29" s="1"/>
  <c r="BK47" i="30"/>
  <c r="BK24" i="30" s="1"/>
  <c r="BM47" i="30"/>
  <c r="BM24" i="30" s="1"/>
  <c r="BO47" i="30"/>
  <c r="BO24" i="30" s="1"/>
  <c r="BT47" i="30"/>
  <c r="BT24" i="30" s="1"/>
  <c r="BV47" i="30"/>
  <c r="BV24" i="30" s="1"/>
  <c r="BA47" i="30"/>
  <c r="BB47" i="30" s="1"/>
  <c r="AG47" i="30"/>
  <c r="AH47" i="30" s="1"/>
  <c r="BL24" i="30"/>
  <c r="BN47" i="30"/>
  <c r="BN24" i="30" s="1"/>
  <c r="BS24" i="30"/>
  <c r="BU47" i="30"/>
  <c r="BU24" i="30" s="1"/>
  <c r="BK35" i="30"/>
  <c r="BK12" i="30" s="1"/>
  <c r="BM35" i="30"/>
  <c r="BM12" i="30" s="1"/>
  <c r="BO35" i="30"/>
  <c r="BO12" i="30" s="1"/>
  <c r="BR12" i="30"/>
  <c r="BT35" i="30"/>
  <c r="BT12" i="30" s="1"/>
  <c r="BV35" i="30"/>
  <c r="BV12" i="30" s="1"/>
  <c r="BA35" i="30"/>
  <c r="BB35" i="30" s="1"/>
  <c r="AG35" i="30"/>
  <c r="AH35" i="30" s="1"/>
  <c r="BL12" i="30"/>
  <c r="BN35" i="30"/>
  <c r="BN12" i="30" s="1"/>
  <c r="BS12" i="30"/>
  <c r="BU35" i="30"/>
  <c r="BU12" i="30" s="1"/>
  <c r="BK40" i="30"/>
  <c r="BK17" i="30" s="1"/>
  <c r="BM40" i="30"/>
  <c r="BM17" i="30" s="1"/>
  <c r="BO40" i="30"/>
  <c r="BO17" i="30" s="1"/>
  <c r="BT40" i="30"/>
  <c r="BT17" i="30" s="1"/>
  <c r="BV40" i="30"/>
  <c r="BV17" i="30" s="1"/>
  <c r="BA40" i="30"/>
  <c r="BB40" i="30" s="1"/>
  <c r="BC40" i="30" s="1"/>
  <c r="BJ40" i="30" s="1"/>
  <c r="BJ17" i="30" s="1"/>
  <c r="AG40" i="30"/>
  <c r="AH40" i="30" s="1"/>
  <c r="AI40" i="30" s="1"/>
  <c r="AP40" i="30" s="1"/>
  <c r="AP17" i="30" s="1"/>
  <c r="BL17" i="30"/>
  <c r="BN40" i="30"/>
  <c r="BN17" i="30" s="1"/>
  <c r="BS17" i="30"/>
  <c r="BU40" i="30"/>
  <c r="BU17" i="30" s="1"/>
  <c r="BK32" i="30"/>
  <c r="BK9" i="30" s="1"/>
  <c r="BM32" i="30"/>
  <c r="BM9" i="30" s="1"/>
  <c r="BO32" i="30"/>
  <c r="BO9" i="30" s="1"/>
  <c r="BR9" i="30"/>
  <c r="BT32" i="30"/>
  <c r="BT9" i="30" s="1"/>
  <c r="BV32" i="30"/>
  <c r="BV9" i="30" s="1"/>
  <c r="BA32" i="30"/>
  <c r="BB32" i="30" s="1"/>
  <c r="BL9" i="30"/>
  <c r="BN32" i="30"/>
  <c r="BN9" i="30" s="1"/>
  <c r="BS9" i="30"/>
  <c r="BU32" i="30"/>
  <c r="BU9" i="30" s="1"/>
  <c r="AG32" i="30"/>
  <c r="AH32" i="30" s="1"/>
  <c r="BV29" i="30"/>
  <c r="BV6" i="30" s="1"/>
  <c r="BT29" i="30"/>
  <c r="BT6" i="30" s="1"/>
  <c r="BR6" i="30"/>
  <c r="BN29" i="30"/>
  <c r="BN6" i="30" s="1"/>
  <c r="BL6" i="30"/>
  <c r="BU29" i="30"/>
  <c r="BU6" i="30" s="1"/>
  <c r="BS6" i="30"/>
  <c r="BO29" i="30"/>
  <c r="BO6" i="30" s="1"/>
  <c r="BM29" i="30"/>
  <c r="BM6" i="30" s="1"/>
  <c r="BK29" i="30"/>
  <c r="BK6" i="30" s="1"/>
  <c r="BA29" i="30"/>
  <c r="BB29" i="30" s="1"/>
  <c r="AG29" i="30"/>
  <c r="AH29" i="30" s="1"/>
  <c r="BK41" i="30"/>
  <c r="BK18" i="30" s="1"/>
  <c r="BM41" i="30"/>
  <c r="BM18" i="30" s="1"/>
  <c r="BO41" i="30"/>
  <c r="BO18" i="30" s="1"/>
  <c r="BT41" i="30"/>
  <c r="BT18" i="30" s="1"/>
  <c r="BV41" i="30"/>
  <c r="BV18" i="30" s="1"/>
  <c r="BL18" i="30"/>
  <c r="BN41" i="30"/>
  <c r="BN18" i="30" s="1"/>
  <c r="BU41" i="30"/>
  <c r="BU18" i="30" s="1"/>
  <c r="BA41" i="30"/>
  <c r="BB41" i="30" s="1"/>
  <c r="AG41" i="30"/>
  <c r="AH41" i="30" s="1"/>
  <c r="BK33" i="30"/>
  <c r="BK10" i="30" s="1"/>
  <c r="BM33" i="30"/>
  <c r="BM10" i="30" s="1"/>
  <c r="BO33" i="30"/>
  <c r="BO10" i="30" s="1"/>
  <c r="BR10" i="30"/>
  <c r="BT33" i="30"/>
  <c r="BT10" i="30" s="1"/>
  <c r="BV33" i="30"/>
  <c r="BV10" i="30" s="1"/>
  <c r="BA33" i="30"/>
  <c r="BB33" i="30" s="1"/>
  <c r="AG33" i="30"/>
  <c r="AH33" i="30" s="1"/>
  <c r="BL10" i="30"/>
  <c r="BN33" i="30"/>
  <c r="BN10" i="30" s="1"/>
  <c r="BS10" i="30"/>
  <c r="BU33" i="30"/>
  <c r="BU10" i="30" s="1"/>
  <c r="BK42" i="30"/>
  <c r="BK19" i="30" s="1"/>
  <c r="BM42" i="30"/>
  <c r="BM19" i="30" s="1"/>
  <c r="BO42" i="30"/>
  <c r="BO19" i="30" s="1"/>
  <c r="BT42" i="30"/>
  <c r="BT19" i="30" s="1"/>
  <c r="BV42" i="30"/>
  <c r="BV19" i="30" s="1"/>
  <c r="BL19" i="30"/>
  <c r="BN42" i="30"/>
  <c r="BN19" i="30" s="1"/>
  <c r="BS19" i="30"/>
  <c r="BU42" i="30"/>
  <c r="BU19" i="30" s="1"/>
  <c r="BA42" i="30"/>
  <c r="BB42" i="30" s="1"/>
  <c r="AG42" i="30"/>
  <c r="AH42" i="30" s="1"/>
  <c r="BK30" i="30"/>
  <c r="BK7" i="30" s="1"/>
  <c r="BM30" i="30"/>
  <c r="BM7" i="30" s="1"/>
  <c r="BO30" i="30"/>
  <c r="BO7" i="30" s="1"/>
  <c r="BR7" i="30"/>
  <c r="BT30" i="30"/>
  <c r="BT7" i="30" s="1"/>
  <c r="BV30" i="30"/>
  <c r="BV7" i="30" s="1"/>
  <c r="BA30" i="30"/>
  <c r="BB30" i="30" s="1"/>
  <c r="BL7" i="30"/>
  <c r="BN30" i="30"/>
  <c r="BN7" i="30" s="1"/>
  <c r="BS7" i="30"/>
  <c r="BU30" i="30"/>
  <c r="BU7" i="30" s="1"/>
  <c r="AG30" i="30"/>
  <c r="AH30" i="30" s="1"/>
  <c r="BK40" i="31"/>
  <c r="BK17" i="31" s="1"/>
  <c r="BM40" i="31"/>
  <c r="BM17" i="31" s="1"/>
  <c r="BO40" i="31"/>
  <c r="BO17" i="31" s="1"/>
  <c r="BT40" i="31"/>
  <c r="BT17" i="31" s="1"/>
  <c r="BV40" i="31"/>
  <c r="BV17" i="31" s="1"/>
  <c r="BL17" i="31"/>
  <c r="BN40" i="31"/>
  <c r="BN17" i="31" s="1"/>
  <c r="BS17" i="31"/>
  <c r="BU40" i="31"/>
  <c r="BU17" i="31" s="1"/>
  <c r="BA40" i="31"/>
  <c r="BB40" i="31" s="1"/>
  <c r="BC40" i="31" s="1"/>
  <c r="BJ40" i="31" s="1"/>
  <c r="BJ17" i="31" s="1"/>
  <c r="AG40" i="31"/>
  <c r="AH40" i="31" s="1"/>
  <c r="AI40" i="31" s="1"/>
  <c r="AP40" i="31" s="1"/>
  <c r="AP17" i="31" s="1"/>
  <c r="BK32" i="31"/>
  <c r="BK9" i="31" s="1"/>
  <c r="BM32" i="31"/>
  <c r="BM9" i="31" s="1"/>
  <c r="BO32" i="31"/>
  <c r="BO9" i="31" s="1"/>
  <c r="BR9" i="31"/>
  <c r="BT32" i="31"/>
  <c r="BT9" i="31" s="1"/>
  <c r="BV32" i="31"/>
  <c r="BV9" i="31" s="1"/>
  <c r="BL9" i="31"/>
  <c r="BN32" i="31"/>
  <c r="BN9" i="31" s="1"/>
  <c r="BS9" i="31"/>
  <c r="BU32" i="31"/>
  <c r="BU9" i="31" s="1"/>
  <c r="BA32" i="31"/>
  <c r="BB32" i="31" s="1"/>
  <c r="AG32" i="31"/>
  <c r="AH32" i="31" s="1"/>
  <c r="BK41" i="31"/>
  <c r="BK18" i="31" s="1"/>
  <c r="BM41" i="31"/>
  <c r="BM18" i="31" s="1"/>
  <c r="BO41" i="31"/>
  <c r="BO18" i="31" s="1"/>
  <c r="BT41" i="31"/>
  <c r="BT18" i="31" s="1"/>
  <c r="BV41" i="31"/>
  <c r="BV18" i="31" s="1"/>
  <c r="BL18" i="31"/>
  <c r="BN41" i="31"/>
  <c r="BN18" i="31" s="1"/>
  <c r="BU41" i="31"/>
  <c r="BU18" i="31" s="1"/>
  <c r="AG41" i="31"/>
  <c r="AH41" i="31" s="1"/>
  <c r="AI41" i="31" s="1"/>
  <c r="AP41" i="31" s="1"/>
  <c r="AP18" i="31" s="1"/>
  <c r="BA41" i="31"/>
  <c r="BB41" i="31" s="1"/>
  <c r="BC41" i="31" s="1"/>
  <c r="BJ41" i="31" s="1"/>
  <c r="BJ18" i="31" s="1"/>
  <c r="BK33" i="31"/>
  <c r="BK10" i="31" s="1"/>
  <c r="BM33" i="31"/>
  <c r="BM10" i="31" s="1"/>
  <c r="BO33" i="31"/>
  <c r="BO10" i="31" s="1"/>
  <c r="BR10" i="31"/>
  <c r="BT33" i="31"/>
  <c r="BT10" i="31" s="1"/>
  <c r="BV33" i="31"/>
  <c r="BV10" i="31" s="1"/>
  <c r="BL10" i="31"/>
  <c r="BN33" i="31"/>
  <c r="BN10" i="31" s="1"/>
  <c r="BS10" i="31"/>
  <c r="BU33" i="31"/>
  <c r="BU10" i="31" s="1"/>
  <c r="BA33" i="31"/>
  <c r="BB33" i="31" s="1"/>
  <c r="AG33" i="31"/>
  <c r="AH33" i="31" s="1"/>
  <c r="BK46" i="31"/>
  <c r="BK23" i="31" s="1"/>
  <c r="BM46" i="31"/>
  <c r="BM23" i="31" s="1"/>
  <c r="BO46" i="31"/>
  <c r="BO23" i="31" s="1"/>
  <c r="BT46" i="31"/>
  <c r="BT23" i="31" s="1"/>
  <c r="BV46" i="31"/>
  <c r="BV23" i="31" s="1"/>
  <c r="AG46" i="31"/>
  <c r="AH46" i="31" s="1"/>
  <c r="BL23" i="31"/>
  <c r="BN46" i="31"/>
  <c r="BN23" i="31" s="1"/>
  <c r="BS23" i="31"/>
  <c r="BU46" i="31"/>
  <c r="BU23" i="31" s="1"/>
  <c r="BA46" i="31"/>
  <c r="BB46" i="31" s="1"/>
  <c r="BK38" i="31"/>
  <c r="BK15" i="31" s="1"/>
  <c r="BM38" i="31"/>
  <c r="BM15" i="31" s="1"/>
  <c r="BO38" i="31"/>
  <c r="BO15" i="31" s="1"/>
  <c r="BT38" i="31"/>
  <c r="BT15" i="31" s="1"/>
  <c r="BV38" i="31"/>
  <c r="BV15" i="31" s="1"/>
  <c r="BL15" i="31"/>
  <c r="BN38" i="31"/>
  <c r="BN15" i="31" s="1"/>
  <c r="BS15" i="31"/>
  <c r="BU38" i="31"/>
  <c r="BU15" i="31" s="1"/>
  <c r="AG38" i="31"/>
  <c r="AH38" i="31" s="1"/>
  <c r="BA38" i="31"/>
  <c r="BB38" i="31" s="1"/>
  <c r="BK47" i="31"/>
  <c r="BK24" i="31" s="1"/>
  <c r="BM47" i="31"/>
  <c r="BM24" i="31" s="1"/>
  <c r="BO47" i="31"/>
  <c r="BO24" i="31" s="1"/>
  <c r="BT47" i="31"/>
  <c r="BT24" i="31" s="1"/>
  <c r="BV47" i="31"/>
  <c r="BV24" i="31" s="1"/>
  <c r="BA47" i="31"/>
  <c r="BB47" i="31" s="1"/>
  <c r="BC47" i="31" s="1"/>
  <c r="BJ47" i="31" s="1"/>
  <c r="BJ24" i="31" s="1"/>
  <c r="BN47" i="31"/>
  <c r="BN24" i="31" s="1"/>
  <c r="BU47" i="31"/>
  <c r="BU24" i="31" s="1"/>
  <c r="AG47" i="31"/>
  <c r="AH47" i="31" s="1"/>
  <c r="AI47" i="31" s="1"/>
  <c r="AP47" i="31" s="1"/>
  <c r="AP24" i="31" s="1"/>
  <c r="BK39" i="31"/>
  <c r="BK16" i="31" s="1"/>
  <c r="BM39" i="31"/>
  <c r="BM16" i="31" s="1"/>
  <c r="BO39" i="31"/>
  <c r="BO16" i="31" s="1"/>
  <c r="BT39" i="31"/>
  <c r="BT16" i="31" s="1"/>
  <c r="BV39" i="31"/>
  <c r="BV16" i="31" s="1"/>
  <c r="BL16" i="31"/>
  <c r="BN39" i="31"/>
  <c r="BN16" i="31" s="1"/>
  <c r="BS16" i="31"/>
  <c r="BU39" i="31"/>
  <c r="BU16" i="31" s="1"/>
  <c r="BA39" i="31"/>
  <c r="BB39" i="31" s="1"/>
  <c r="BC39" i="31" s="1"/>
  <c r="BJ39" i="31" s="1"/>
  <c r="BJ16" i="31" s="1"/>
  <c r="AG39" i="31"/>
  <c r="AH39" i="31" s="1"/>
  <c r="AI39" i="31" s="1"/>
  <c r="AP39" i="31" s="1"/>
  <c r="AP16" i="31" s="1"/>
  <c r="BK31" i="31"/>
  <c r="BK8" i="31" s="1"/>
  <c r="BM31" i="31"/>
  <c r="BM8" i="31" s="1"/>
  <c r="BO31" i="31"/>
  <c r="BO8" i="31" s="1"/>
  <c r="BR8" i="31"/>
  <c r="BT31" i="31"/>
  <c r="BT8" i="31" s="1"/>
  <c r="BV31" i="31"/>
  <c r="BV8" i="31" s="1"/>
  <c r="BL8" i="31"/>
  <c r="BN31" i="31"/>
  <c r="BN8" i="31" s="1"/>
  <c r="BS8" i="31"/>
  <c r="BU31" i="31"/>
  <c r="BU8" i="31" s="1"/>
  <c r="BA31" i="31"/>
  <c r="BB31" i="31" s="1"/>
  <c r="AG31" i="31"/>
  <c r="AH31" i="31" s="1"/>
  <c r="BL22" i="32"/>
  <c r="BN45" i="32"/>
  <c r="BN22" i="32" s="1"/>
  <c r="BU45" i="32"/>
  <c r="BU22" i="32" s="1"/>
  <c r="BA45" i="32"/>
  <c r="BB45" i="32" s="1"/>
  <c r="BC45" i="32" s="1"/>
  <c r="BJ45" i="32" s="1"/>
  <c r="BJ22" i="32" s="1"/>
  <c r="BK45" i="32"/>
  <c r="BK22" i="32" s="1"/>
  <c r="BM45" i="32"/>
  <c r="BM22" i="32" s="1"/>
  <c r="BO45" i="32"/>
  <c r="BO22" i="32" s="1"/>
  <c r="BT45" i="32"/>
  <c r="BT22" i="32" s="1"/>
  <c r="BV45" i="32"/>
  <c r="BV22" i="32" s="1"/>
  <c r="AG45" i="32"/>
  <c r="AH45" i="32" s="1"/>
  <c r="AI45" i="32" s="1"/>
  <c r="AP45" i="32" s="1"/>
  <c r="AP22" i="32" s="1"/>
  <c r="BK37" i="32"/>
  <c r="BK14" i="32" s="1"/>
  <c r="BM37" i="32"/>
  <c r="BM14" i="32" s="1"/>
  <c r="BO37" i="32"/>
  <c r="BO14" i="32" s="1"/>
  <c r="BT37" i="32"/>
  <c r="BT14" i="32" s="1"/>
  <c r="BV37" i="32"/>
  <c r="BV14" i="32" s="1"/>
  <c r="BN37" i="32"/>
  <c r="BN14" i="32" s="1"/>
  <c r="BS14" i="32"/>
  <c r="BA37" i="32"/>
  <c r="BB37" i="32" s="1"/>
  <c r="BC37" i="32" s="1"/>
  <c r="BJ37" i="32" s="1"/>
  <c r="BJ14" i="32" s="1"/>
  <c r="BL14" i="32"/>
  <c r="BU37" i="32"/>
  <c r="BU14" i="32" s="1"/>
  <c r="AG37" i="32"/>
  <c r="AH37" i="32" s="1"/>
  <c r="AI37" i="32" s="1"/>
  <c r="AP37" i="32" s="1"/>
  <c r="AP14" i="32" s="1"/>
  <c r="BL23" i="32"/>
  <c r="BN46" i="32"/>
  <c r="BN23" i="32" s="1"/>
  <c r="BS23" i="32"/>
  <c r="BU46" i="32"/>
  <c r="BU23" i="32" s="1"/>
  <c r="BA46" i="32"/>
  <c r="BB46" i="32" s="1"/>
  <c r="BC46" i="32" s="1"/>
  <c r="BJ46" i="32" s="1"/>
  <c r="BJ23" i="32" s="1"/>
  <c r="BK46" i="32"/>
  <c r="BK23" i="32" s="1"/>
  <c r="BM46" i="32"/>
  <c r="BM23" i="32" s="1"/>
  <c r="BO46" i="32"/>
  <c r="BO23" i="32" s="1"/>
  <c r="BT46" i="32"/>
  <c r="BT23" i="32" s="1"/>
  <c r="BV46" i="32"/>
  <c r="BV23" i="32" s="1"/>
  <c r="AG46" i="32"/>
  <c r="AH46" i="32" s="1"/>
  <c r="AI46" i="32" s="1"/>
  <c r="AP46" i="32" s="1"/>
  <c r="AP23" i="32" s="1"/>
  <c r="BK38" i="32"/>
  <c r="BK15" i="32" s="1"/>
  <c r="BM38" i="32"/>
  <c r="BM15" i="32" s="1"/>
  <c r="BO38" i="32"/>
  <c r="BO15" i="32" s="1"/>
  <c r="BT38" i="32"/>
  <c r="BT15" i="32" s="1"/>
  <c r="BV38" i="32"/>
  <c r="BV15" i="32" s="1"/>
  <c r="BN38" i="32"/>
  <c r="BN15" i="32" s="1"/>
  <c r="BS15" i="32"/>
  <c r="BA38" i="32"/>
  <c r="BB38" i="32" s="1"/>
  <c r="BC38" i="32" s="1"/>
  <c r="BJ38" i="32" s="1"/>
  <c r="BJ15" i="32" s="1"/>
  <c r="BL15" i="32"/>
  <c r="BU38" i="32"/>
  <c r="BU15" i="32" s="1"/>
  <c r="AG38" i="32"/>
  <c r="AH38" i="32" s="1"/>
  <c r="AI38" i="32" s="1"/>
  <c r="AP38" i="32" s="1"/>
  <c r="AP15" i="32" s="1"/>
  <c r="BL7" i="32"/>
  <c r="BN30" i="32"/>
  <c r="BN7" i="32" s="1"/>
  <c r="BK30" i="32"/>
  <c r="BK7" i="32" s="1"/>
  <c r="BM30" i="32"/>
  <c r="BM7" i="32" s="1"/>
  <c r="BO30" i="32"/>
  <c r="BO7" i="32" s="1"/>
  <c r="BR7" i="32"/>
  <c r="BT30" i="32"/>
  <c r="BT7" i="32" s="1"/>
  <c r="BV30" i="32"/>
  <c r="BV7" i="32" s="1"/>
  <c r="BS7" i="32"/>
  <c r="AG30" i="32"/>
  <c r="AH30" i="32" s="1"/>
  <c r="BU30" i="32"/>
  <c r="BU7" i="32" s="1"/>
  <c r="BA30" i="32"/>
  <c r="BB30" i="32" s="1"/>
  <c r="BL20" i="32"/>
  <c r="BN43" i="32"/>
  <c r="BN20" i="32" s="1"/>
  <c r="BS20" i="32"/>
  <c r="BU43" i="32"/>
  <c r="BU20" i="32" s="1"/>
  <c r="AG43" i="32"/>
  <c r="AH43" i="32" s="1"/>
  <c r="AI43" i="32" s="1"/>
  <c r="AP43" i="32" s="1"/>
  <c r="AP20" i="32" s="1"/>
  <c r="BK43" i="32"/>
  <c r="BK20" i="32" s="1"/>
  <c r="BM43" i="32"/>
  <c r="BM20" i="32" s="1"/>
  <c r="BO43" i="32"/>
  <c r="BO20" i="32" s="1"/>
  <c r="BT43" i="32"/>
  <c r="BT20" i="32" s="1"/>
  <c r="BV43" i="32"/>
  <c r="BV20" i="32" s="1"/>
  <c r="BA43" i="32"/>
  <c r="BB43" i="32" s="1"/>
  <c r="BC43" i="32" s="1"/>
  <c r="BJ43" i="32" s="1"/>
  <c r="BJ20" i="32" s="1"/>
  <c r="BK35" i="32"/>
  <c r="BK12" i="32" s="1"/>
  <c r="BM35" i="32"/>
  <c r="BM12" i="32" s="1"/>
  <c r="BO35" i="32"/>
  <c r="BO12" i="32" s="1"/>
  <c r="BR12" i="32"/>
  <c r="BT35" i="32"/>
  <c r="BT12" i="32" s="1"/>
  <c r="BV35" i="32"/>
  <c r="BV12" i="32" s="1"/>
  <c r="BN35" i="32"/>
  <c r="BN12" i="32" s="1"/>
  <c r="BS12" i="32"/>
  <c r="AG35" i="32"/>
  <c r="AH35" i="32" s="1"/>
  <c r="BL12" i="32"/>
  <c r="BU35" i="32"/>
  <c r="BU12" i="32" s="1"/>
  <c r="BA35" i="32"/>
  <c r="BB35" i="32" s="1"/>
  <c r="BK40" i="32"/>
  <c r="BK17" i="32" s="1"/>
  <c r="BM40" i="32"/>
  <c r="BM17" i="32" s="1"/>
  <c r="BO40" i="32"/>
  <c r="BO17" i="32" s="1"/>
  <c r="BT40" i="32"/>
  <c r="BT17" i="32" s="1"/>
  <c r="BV40" i="32"/>
  <c r="BV17" i="32" s="1"/>
  <c r="BN40" i="32"/>
  <c r="BN17" i="32" s="1"/>
  <c r="BS17" i="32"/>
  <c r="AG40" i="32"/>
  <c r="AH40" i="32" s="1"/>
  <c r="AI40" i="32" s="1"/>
  <c r="AP40" i="32" s="1"/>
  <c r="AP17" i="32" s="1"/>
  <c r="BL17" i="32"/>
  <c r="BU40" i="32"/>
  <c r="BU17" i="32" s="1"/>
  <c r="BA40" i="32"/>
  <c r="BB40" i="32" s="1"/>
  <c r="BC40" i="32" s="1"/>
  <c r="BJ40" i="32" s="1"/>
  <c r="BJ17" i="32" s="1"/>
  <c r="BK32" i="32"/>
  <c r="BK9" i="32" s="1"/>
  <c r="BM32" i="32"/>
  <c r="BM9" i="32" s="1"/>
  <c r="BO32" i="32"/>
  <c r="BO9" i="32" s="1"/>
  <c r="BR9" i="32"/>
  <c r="BT32" i="32"/>
  <c r="BT9" i="32" s="1"/>
  <c r="BV32" i="32"/>
  <c r="BV9" i="32" s="1"/>
  <c r="BN32" i="32"/>
  <c r="BN9" i="32" s="1"/>
  <c r="BS9" i="32"/>
  <c r="AG32" i="32"/>
  <c r="AH32" i="32" s="1"/>
  <c r="BL9" i="32"/>
  <c r="BU32" i="32"/>
  <c r="BU9" i="32" s="1"/>
  <c r="BA32" i="32"/>
  <c r="BB32" i="32" s="1"/>
  <c r="BU29" i="32"/>
  <c r="BU6" i="32" s="1"/>
  <c r="BO29" i="32"/>
  <c r="BO6" i="32" s="1"/>
  <c r="BM29" i="32"/>
  <c r="BM6" i="32" s="1"/>
  <c r="BK29" i="32"/>
  <c r="BK6" i="32" s="1"/>
  <c r="BA29" i="32"/>
  <c r="BB29" i="32" s="1"/>
  <c r="BV29" i="32"/>
  <c r="BV6" i="32" s="1"/>
  <c r="BT29" i="32"/>
  <c r="BT6" i="32" s="1"/>
  <c r="BR6" i="32"/>
  <c r="BN29" i="32"/>
  <c r="BN6" i="32" s="1"/>
  <c r="BL6" i="32"/>
  <c r="AG29" i="32"/>
  <c r="AH29" i="32" s="1"/>
  <c r="BD31" i="30"/>
  <c r="BC31" i="30"/>
  <c r="BC31" i="29"/>
  <c r="BD31" i="29"/>
  <c r="BQ8" i="29"/>
  <c r="BC31" i="28"/>
  <c r="BD31" i="28"/>
  <c r="BK39" i="28"/>
  <c r="BK16" i="28" s="1"/>
  <c r="BM39" i="28"/>
  <c r="BM16" i="28" s="1"/>
  <c r="BO39" i="28"/>
  <c r="BO16" i="28" s="1"/>
  <c r="BN39" i="28"/>
  <c r="BN16" i="28" s="1"/>
  <c r="BS16" i="28"/>
  <c r="BU39" i="28"/>
  <c r="BU16" i="28" s="1"/>
  <c r="BA39" i="28"/>
  <c r="BB39" i="28" s="1"/>
  <c r="BC39" i="28" s="1"/>
  <c r="BJ39" i="28" s="1"/>
  <c r="BJ16" i="28" s="1"/>
  <c r="BL16" i="28"/>
  <c r="BT39" i="28"/>
  <c r="BT16" i="28" s="1"/>
  <c r="BV39" i="28"/>
  <c r="BV16" i="28" s="1"/>
  <c r="AG39" i="28"/>
  <c r="AH39" i="28" s="1"/>
  <c r="AI39" i="28" s="1"/>
  <c r="AP39" i="28" s="1"/>
  <c r="AP16" i="28" s="1"/>
  <c r="BK30" i="28"/>
  <c r="BK7" i="28" s="1"/>
  <c r="BM30" i="28"/>
  <c r="BM7" i="28" s="1"/>
  <c r="BO30" i="28"/>
  <c r="BO7" i="28" s="1"/>
  <c r="BR7" i="28"/>
  <c r="BT30" i="28"/>
  <c r="BT7" i="28" s="1"/>
  <c r="BV30" i="28"/>
  <c r="BV7" i="28" s="1"/>
  <c r="BN30" i="28"/>
  <c r="BN7" i="28" s="1"/>
  <c r="BS7" i="28"/>
  <c r="BA30" i="28"/>
  <c r="BB30" i="28" s="1"/>
  <c r="BL7" i="28"/>
  <c r="BU30" i="28"/>
  <c r="BU7" i="28" s="1"/>
  <c r="AG30" i="28"/>
  <c r="AH30" i="28" s="1"/>
  <c r="BK33" i="28"/>
  <c r="BK10" i="28" s="1"/>
  <c r="BM33" i="28"/>
  <c r="BM10" i="28" s="1"/>
  <c r="BO33" i="28"/>
  <c r="BO10" i="28" s="1"/>
  <c r="BR10" i="28"/>
  <c r="BT33" i="28"/>
  <c r="BT10" i="28" s="1"/>
  <c r="BV33" i="28"/>
  <c r="BV10" i="28" s="1"/>
  <c r="BN33" i="28"/>
  <c r="BN10" i="28" s="1"/>
  <c r="BS10" i="28"/>
  <c r="BA33" i="28"/>
  <c r="BB33" i="28" s="1"/>
  <c r="BL10" i="28"/>
  <c r="BU33" i="28"/>
  <c r="BU10" i="28" s="1"/>
  <c r="AG33" i="28"/>
  <c r="AH33" i="28" s="1"/>
  <c r="BL17" i="28"/>
  <c r="BN40" i="28"/>
  <c r="BN17" i="28" s="1"/>
  <c r="BS17" i="28"/>
  <c r="BU40" i="28"/>
  <c r="BU17" i="28" s="1"/>
  <c r="BA40" i="28"/>
  <c r="BB40" i="28" s="1"/>
  <c r="BC40" i="28" s="1"/>
  <c r="BJ40" i="28" s="1"/>
  <c r="BJ17" i="28" s="1"/>
  <c r="BK40" i="28"/>
  <c r="BK17" i="28" s="1"/>
  <c r="BM40" i="28"/>
  <c r="BM17" i="28" s="1"/>
  <c r="BO40" i="28"/>
  <c r="BO17" i="28" s="1"/>
  <c r="BT40" i="28"/>
  <c r="BT17" i="28" s="1"/>
  <c r="BV40" i="28"/>
  <c r="BV17" i="28" s="1"/>
  <c r="AG40" i="28"/>
  <c r="AH40" i="28" s="1"/>
  <c r="AI40" i="28" s="1"/>
  <c r="AP40" i="28" s="1"/>
  <c r="AP17" i="28" s="1"/>
  <c r="BK32" i="28"/>
  <c r="BK9" i="28" s="1"/>
  <c r="BM32" i="28"/>
  <c r="BM9" i="28" s="1"/>
  <c r="BO32" i="28"/>
  <c r="BO9" i="28" s="1"/>
  <c r="BR9" i="28"/>
  <c r="BT32" i="28"/>
  <c r="BT9" i="28" s="1"/>
  <c r="BV32" i="28"/>
  <c r="BV9" i="28" s="1"/>
  <c r="BN32" i="28"/>
  <c r="BN9" i="28" s="1"/>
  <c r="BS9" i="28"/>
  <c r="BA32" i="28"/>
  <c r="BB32" i="28" s="1"/>
  <c r="BL9" i="28"/>
  <c r="BU32" i="28"/>
  <c r="BU9" i="28" s="1"/>
  <c r="AG32" i="28"/>
  <c r="AH32" i="28" s="1"/>
  <c r="BK45" i="29"/>
  <c r="BK22" i="29" s="1"/>
  <c r="BM45" i="29"/>
  <c r="BM22" i="29" s="1"/>
  <c r="BO45" i="29"/>
  <c r="BO22" i="29" s="1"/>
  <c r="BT45" i="29"/>
  <c r="BT22" i="29" s="1"/>
  <c r="BV45" i="29"/>
  <c r="BV22" i="29" s="1"/>
  <c r="BL22" i="29"/>
  <c r="BN45" i="29"/>
  <c r="BN22" i="29" s="1"/>
  <c r="BU45" i="29"/>
  <c r="BU22" i="29" s="1"/>
  <c r="BA45" i="29"/>
  <c r="BB45" i="29" s="1"/>
  <c r="AG45" i="29"/>
  <c r="AH45" i="29" s="1"/>
  <c r="BK41" i="29"/>
  <c r="BK18" i="29" s="1"/>
  <c r="BM41" i="29"/>
  <c r="BM18" i="29" s="1"/>
  <c r="BO41" i="29"/>
  <c r="BO18" i="29" s="1"/>
  <c r="BT41" i="29"/>
  <c r="BT18" i="29" s="1"/>
  <c r="BV41" i="29"/>
  <c r="BV18" i="29" s="1"/>
  <c r="BL18" i="29"/>
  <c r="BN41" i="29"/>
  <c r="BN18" i="29" s="1"/>
  <c r="BS18" i="29"/>
  <c r="BU41" i="29"/>
  <c r="BU18" i="29" s="1"/>
  <c r="BA41" i="29"/>
  <c r="BB41" i="29" s="1"/>
  <c r="BC41" i="29" s="1"/>
  <c r="BJ41" i="29" s="1"/>
  <c r="BJ18" i="29" s="1"/>
  <c r="AG41" i="29"/>
  <c r="AH41" i="29" s="1"/>
  <c r="AI41" i="29" s="1"/>
  <c r="AP41" i="29" s="1"/>
  <c r="AP18" i="29" s="1"/>
  <c r="BK37" i="29"/>
  <c r="BK14" i="29" s="1"/>
  <c r="BM37" i="29"/>
  <c r="BM14" i="29" s="1"/>
  <c r="BO37" i="29"/>
  <c r="BO14" i="29" s="1"/>
  <c r="BT37" i="29"/>
  <c r="BT14" i="29" s="1"/>
  <c r="BV37" i="29"/>
  <c r="BV14" i="29" s="1"/>
  <c r="BL14" i="29"/>
  <c r="BQ14" i="29" s="1"/>
  <c r="BN37" i="29"/>
  <c r="BN14" i="29" s="1"/>
  <c r="BS14" i="29"/>
  <c r="BU37" i="29"/>
  <c r="BU14" i="29" s="1"/>
  <c r="BA37" i="29"/>
  <c r="BB37" i="29" s="1"/>
  <c r="AG37" i="29"/>
  <c r="AH37" i="29" s="1"/>
  <c r="BK34" i="29"/>
  <c r="BK11" i="29" s="1"/>
  <c r="BM34" i="29"/>
  <c r="BM11" i="29" s="1"/>
  <c r="BO34" i="29"/>
  <c r="BO11" i="29" s="1"/>
  <c r="BR11" i="29"/>
  <c r="BT34" i="29"/>
  <c r="BT11" i="29" s="1"/>
  <c r="BV34" i="29"/>
  <c r="BV11" i="29" s="1"/>
  <c r="BA34" i="29"/>
  <c r="BB34" i="29" s="1"/>
  <c r="AG34" i="29"/>
  <c r="AH34" i="29" s="1"/>
  <c r="BL11" i="29"/>
  <c r="BN34" i="29"/>
  <c r="BN11" i="29" s="1"/>
  <c r="BS11" i="29"/>
  <c r="BU34" i="29"/>
  <c r="BU11" i="29" s="1"/>
  <c r="BK30" i="29"/>
  <c r="BK7" i="29" s="1"/>
  <c r="BM30" i="29"/>
  <c r="BM7" i="29" s="1"/>
  <c r="BO30" i="29"/>
  <c r="BO7" i="29" s="1"/>
  <c r="BR7" i="29"/>
  <c r="BT30" i="29"/>
  <c r="BT7" i="29" s="1"/>
  <c r="BV30" i="29"/>
  <c r="BV7" i="29" s="1"/>
  <c r="BA30" i="29"/>
  <c r="BB30" i="29" s="1"/>
  <c r="BL7" i="29"/>
  <c r="BN30" i="29"/>
  <c r="BN7" i="29" s="1"/>
  <c r="BS7" i="29"/>
  <c r="BU30" i="29"/>
  <c r="BU7" i="29" s="1"/>
  <c r="AG30" i="29"/>
  <c r="AH30" i="29" s="1"/>
  <c r="BK47" i="29"/>
  <c r="BK24" i="29" s="1"/>
  <c r="BM47" i="29"/>
  <c r="BM24" i="29" s="1"/>
  <c r="BO47" i="29"/>
  <c r="BO24" i="29" s="1"/>
  <c r="BT47" i="29"/>
  <c r="BT24" i="29" s="1"/>
  <c r="BV47" i="29"/>
  <c r="BV24" i="29" s="1"/>
  <c r="BA47" i="29"/>
  <c r="BB47" i="29" s="1"/>
  <c r="AG47" i="29"/>
  <c r="AH47" i="29" s="1"/>
  <c r="BL24" i="29"/>
  <c r="BN47" i="29"/>
  <c r="BN24" i="29" s="1"/>
  <c r="BS24" i="29"/>
  <c r="BU47" i="29"/>
  <c r="BU24" i="29" s="1"/>
  <c r="BK43" i="29"/>
  <c r="BK20" i="29" s="1"/>
  <c r="BM43" i="29"/>
  <c r="BM20" i="29" s="1"/>
  <c r="BO43" i="29"/>
  <c r="BO20" i="29" s="1"/>
  <c r="BT43" i="29"/>
  <c r="BT20" i="29" s="1"/>
  <c r="BV43" i="29"/>
  <c r="BV20" i="29" s="1"/>
  <c r="BA43" i="29"/>
  <c r="BB43" i="29" s="1"/>
  <c r="AG43" i="29"/>
  <c r="AH43" i="29" s="1"/>
  <c r="BL20" i="29"/>
  <c r="BN43" i="29"/>
  <c r="BN20" i="29" s="1"/>
  <c r="BS20" i="29"/>
  <c r="BU43" i="29"/>
  <c r="BU20" i="29" s="1"/>
  <c r="BK39" i="29"/>
  <c r="BK16" i="29" s="1"/>
  <c r="BM39" i="29"/>
  <c r="BM16" i="29" s="1"/>
  <c r="BO39" i="29"/>
  <c r="BO16" i="29" s="1"/>
  <c r="BT39" i="29"/>
  <c r="BT16" i="29" s="1"/>
  <c r="BV39" i="29"/>
  <c r="BV16" i="29" s="1"/>
  <c r="BA39" i="29"/>
  <c r="BB39" i="29" s="1"/>
  <c r="BC39" i="29" s="1"/>
  <c r="BJ39" i="29" s="1"/>
  <c r="BJ16" i="29" s="1"/>
  <c r="AG39" i="29"/>
  <c r="AH39" i="29" s="1"/>
  <c r="AI39" i="29" s="1"/>
  <c r="AP39" i="29" s="1"/>
  <c r="AP16" i="29" s="1"/>
  <c r="BL16" i="29"/>
  <c r="BN39" i="29"/>
  <c r="BN16" i="29" s="1"/>
  <c r="BS16" i="29"/>
  <c r="BU39" i="29"/>
  <c r="BU16" i="29" s="1"/>
  <c r="BK32" i="29"/>
  <c r="BK9" i="29" s="1"/>
  <c r="BM32" i="29"/>
  <c r="BM9" i="29" s="1"/>
  <c r="BO32" i="29"/>
  <c r="BO9" i="29" s="1"/>
  <c r="BR9" i="29"/>
  <c r="BT32" i="29"/>
  <c r="BT9" i="29" s="1"/>
  <c r="BV32" i="29"/>
  <c r="BV9" i="29" s="1"/>
  <c r="BA32" i="29"/>
  <c r="BB32" i="29" s="1"/>
  <c r="AG32" i="29"/>
  <c r="AH32" i="29" s="1"/>
  <c r="BL9" i="29"/>
  <c r="BN32" i="29"/>
  <c r="BN9" i="29" s="1"/>
  <c r="BS9" i="29"/>
  <c r="BU32" i="29"/>
  <c r="BU9" i="29" s="1"/>
  <c r="BK39" i="30"/>
  <c r="BK16" i="30" s="1"/>
  <c r="BM39" i="30"/>
  <c r="BM16" i="30" s="1"/>
  <c r="BO39" i="30"/>
  <c r="BO16" i="30" s="1"/>
  <c r="BT39" i="30"/>
  <c r="BT16" i="30" s="1"/>
  <c r="BV39" i="30"/>
  <c r="BV16" i="30" s="1"/>
  <c r="BA39" i="30"/>
  <c r="BB39" i="30" s="1"/>
  <c r="BC39" i="30" s="1"/>
  <c r="BJ39" i="30" s="1"/>
  <c r="BJ16" i="30" s="1"/>
  <c r="AG39" i="30"/>
  <c r="AH39" i="30" s="1"/>
  <c r="AI39" i="30" s="1"/>
  <c r="AP39" i="30" s="1"/>
  <c r="AP16" i="30" s="1"/>
  <c r="BL16" i="30"/>
  <c r="BN39" i="30"/>
  <c r="BN16" i="30" s="1"/>
  <c r="BS16" i="30"/>
  <c r="BU39" i="30"/>
  <c r="BU16" i="30" s="1"/>
  <c r="BK44" i="30"/>
  <c r="BK21" i="30" s="1"/>
  <c r="BM44" i="30"/>
  <c r="BM21" i="30" s="1"/>
  <c r="BO44" i="30"/>
  <c r="BO21" i="30" s="1"/>
  <c r="BT44" i="30"/>
  <c r="BT21" i="30" s="1"/>
  <c r="BV44" i="30"/>
  <c r="BV21" i="30" s="1"/>
  <c r="BA44" i="30"/>
  <c r="BB44" i="30" s="1"/>
  <c r="BC44" i="30" s="1"/>
  <c r="BJ44" i="30" s="1"/>
  <c r="BJ21" i="30" s="1"/>
  <c r="AG44" i="30"/>
  <c r="AH44" i="30" s="1"/>
  <c r="AI44" i="30" s="1"/>
  <c r="AP44" i="30" s="1"/>
  <c r="AP21" i="30" s="1"/>
  <c r="BL21" i="30"/>
  <c r="BN44" i="30"/>
  <c r="BN21" i="30" s="1"/>
  <c r="BS21" i="30"/>
  <c r="BU44" i="30"/>
  <c r="BU21" i="30" s="1"/>
  <c r="BK36" i="30"/>
  <c r="BK13" i="30" s="1"/>
  <c r="BM36" i="30"/>
  <c r="BM13" i="30" s="1"/>
  <c r="BO36" i="30"/>
  <c r="BO13" i="30" s="1"/>
  <c r="BT36" i="30"/>
  <c r="BT13" i="30" s="1"/>
  <c r="BV36" i="30"/>
  <c r="BV13" i="30" s="1"/>
  <c r="BA36" i="30"/>
  <c r="BB36" i="30" s="1"/>
  <c r="AG36" i="30"/>
  <c r="AH36" i="30" s="1"/>
  <c r="BL13" i="30"/>
  <c r="BN36" i="30"/>
  <c r="BN13" i="30" s="1"/>
  <c r="BS13" i="30"/>
  <c r="BU36" i="30"/>
  <c r="BU13" i="30" s="1"/>
  <c r="BK34" i="30"/>
  <c r="BK11" i="30" s="1"/>
  <c r="BM34" i="30"/>
  <c r="BM11" i="30" s="1"/>
  <c r="BO34" i="30"/>
  <c r="BO11" i="30" s="1"/>
  <c r="BR11" i="30"/>
  <c r="BT34" i="30"/>
  <c r="BT11" i="30" s="1"/>
  <c r="BV34" i="30"/>
  <c r="BV11" i="30" s="1"/>
  <c r="BA34" i="30"/>
  <c r="BB34" i="30" s="1"/>
  <c r="AG34" i="30"/>
  <c r="AH34" i="30" s="1"/>
  <c r="BL11" i="30"/>
  <c r="BN34" i="30"/>
  <c r="BN11" i="30" s="1"/>
  <c r="BS11" i="30"/>
  <c r="BU34" i="30"/>
  <c r="BU11" i="30" s="1"/>
  <c r="BK45" i="30"/>
  <c r="BK22" i="30" s="1"/>
  <c r="BM45" i="30"/>
  <c r="BM22" i="30" s="1"/>
  <c r="BO45" i="30"/>
  <c r="BO22" i="30" s="1"/>
  <c r="BT45" i="30"/>
  <c r="BT22" i="30" s="1"/>
  <c r="BV45" i="30"/>
  <c r="BV22" i="30" s="1"/>
  <c r="BN45" i="30"/>
  <c r="BN22" i="30" s="1"/>
  <c r="BS22" i="30"/>
  <c r="BU45" i="30"/>
  <c r="BU22" i="30" s="1"/>
  <c r="BA45" i="30"/>
  <c r="BB45" i="30" s="1"/>
  <c r="AG45" i="30"/>
  <c r="AH45" i="30" s="1"/>
  <c r="BK37" i="30"/>
  <c r="BK14" i="30" s="1"/>
  <c r="BM37" i="30"/>
  <c r="BM14" i="30" s="1"/>
  <c r="BO37" i="30"/>
  <c r="BO14" i="30" s="1"/>
  <c r="BT37" i="30"/>
  <c r="BT14" i="30" s="1"/>
  <c r="BV37" i="30"/>
  <c r="BV14" i="30" s="1"/>
  <c r="BL14" i="30"/>
  <c r="BN37" i="30"/>
  <c r="BN14" i="30" s="1"/>
  <c r="BS14" i="30"/>
  <c r="BU37" i="30"/>
  <c r="BU14" i="30" s="1"/>
  <c r="BA37" i="30"/>
  <c r="BB37" i="30" s="1"/>
  <c r="AG37" i="30"/>
  <c r="AH37" i="30" s="1"/>
  <c r="BK46" i="30"/>
  <c r="BK23" i="30" s="1"/>
  <c r="BM46" i="30"/>
  <c r="BM23" i="30" s="1"/>
  <c r="BO46" i="30"/>
  <c r="BO23" i="30" s="1"/>
  <c r="BT46" i="30"/>
  <c r="BT23" i="30" s="1"/>
  <c r="BV46" i="30"/>
  <c r="BV23" i="30" s="1"/>
  <c r="BL23" i="30"/>
  <c r="BN46" i="30"/>
  <c r="BN23" i="30" s="1"/>
  <c r="BS23" i="30"/>
  <c r="BU46" i="30"/>
  <c r="BU23" i="30" s="1"/>
  <c r="BA46" i="30"/>
  <c r="BB46" i="30" s="1"/>
  <c r="AG46" i="30"/>
  <c r="AH46" i="30" s="1"/>
  <c r="BK38" i="30"/>
  <c r="BK15" i="30" s="1"/>
  <c r="BM38" i="30"/>
  <c r="BM15" i="30" s="1"/>
  <c r="BO38" i="30"/>
  <c r="BO15" i="30" s="1"/>
  <c r="BT38" i="30"/>
  <c r="BT15" i="30" s="1"/>
  <c r="BV38" i="30"/>
  <c r="BV15" i="30" s="1"/>
  <c r="BL15" i="30"/>
  <c r="BN38" i="30"/>
  <c r="BN15" i="30" s="1"/>
  <c r="BS15" i="30"/>
  <c r="BU38" i="30"/>
  <c r="BU15" i="30" s="1"/>
  <c r="BA38" i="30"/>
  <c r="BB38" i="30" s="1"/>
  <c r="BC38" i="30" s="1"/>
  <c r="BJ38" i="30" s="1"/>
  <c r="BJ15" i="30" s="1"/>
  <c r="AG38" i="30"/>
  <c r="AH38" i="30" s="1"/>
  <c r="AI38" i="30" s="1"/>
  <c r="AP38" i="30" s="1"/>
  <c r="AP15" i="30" s="1"/>
  <c r="BK44" i="31"/>
  <c r="BK21" i="31" s="1"/>
  <c r="BM44" i="31"/>
  <c r="BM21" i="31" s="1"/>
  <c r="BO44" i="31"/>
  <c r="BO21" i="31" s="1"/>
  <c r="BT44" i="31"/>
  <c r="BT21" i="31" s="1"/>
  <c r="BV44" i="31"/>
  <c r="BV21" i="31" s="1"/>
  <c r="BL21" i="31"/>
  <c r="BN44" i="31"/>
  <c r="BN21" i="31" s="1"/>
  <c r="BS21" i="31"/>
  <c r="BU44" i="31"/>
  <c r="BU21" i="31" s="1"/>
  <c r="BA44" i="31"/>
  <c r="BB44" i="31" s="1"/>
  <c r="BC44" i="31" s="1"/>
  <c r="BJ44" i="31" s="1"/>
  <c r="BJ21" i="31" s="1"/>
  <c r="AG44" i="31"/>
  <c r="AH44" i="31" s="1"/>
  <c r="AI44" i="31" s="1"/>
  <c r="AP44" i="31" s="1"/>
  <c r="AP21" i="31" s="1"/>
  <c r="BK36" i="31"/>
  <c r="BK13" i="31" s="1"/>
  <c r="BM36" i="31"/>
  <c r="BM13" i="31" s="1"/>
  <c r="BO36" i="31"/>
  <c r="BO13" i="31" s="1"/>
  <c r="BT36" i="31"/>
  <c r="BT13" i="31" s="1"/>
  <c r="BV36" i="31"/>
  <c r="BV13" i="31" s="1"/>
  <c r="BL13" i="31"/>
  <c r="BN36" i="31"/>
  <c r="BN13" i="31" s="1"/>
  <c r="BS13" i="31"/>
  <c r="BU36" i="31"/>
  <c r="BU13" i="31" s="1"/>
  <c r="BA36" i="31"/>
  <c r="BB36" i="31" s="1"/>
  <c r="BC36" i="31" s="1"/>
  <c r="BJ36" i="31" s="1"/>
  <c r="BJ13" i="31" s="1"/>
  <c r="AG36" i="31"/>
  <c r="AH36" i="31" s="1"/>
  <c r="AI36" i="31" s="1"/>
  <c r="AP36" i="31" s="1"/>
  <c r="AP13" i="31" s="1"/>
  <c r="BK45" i="31"/>
  <c r="BK22" i="31" s="1"/>
  <c r="BM45" i="31"/>
  <c r="BM22" i="31" s="1"/>
  <c r="BO45" i="31"/>
  <c r="BO22" i="31" s="1"/>
  <c r="BT45" i="31"/>
  <c r="BT22" i="31" s="1"/>
  <c r="BV45" i="31"/>
  <c r="BV22" i="31" s="1"/>
  <c r="AG45" i="31"/>
  <c r="AH45" i="31" s="1"/>
  <c r="AI45" i="31" s="1"/>
  <c r="AP45" i="31" s="1"/>
  <c r="AP22" i="31" s="1"/>
  <c r="BL22" i="31"/>
  <c r="BN45" i="31"/>
  <c r="BN22" i="31" s="1"/>
  <c r="BS22" i="31"/>
  <c r="BU45" i="31"/>
  <c r="BU22" i="31" s="1"/>
  <c r="BA45" i="31"/>
  <c r="BB45" i="31" s="1"/>
  <c r="BC45" i="31" s="1"/>
  <c r="BJ45" i="31" s="1"/>
  <c r="BJ22" i="31" s="1"/>
  <c r="BK37" i="31"/>
  <c r="BK14" i="31" s="1"/>
  <c r="BM37" i="31"/>
  <c r="BM14" i="31" s="1"/>
  <c r="BO37" i="31"/>
  <c r="BO14" i="31" s="1"/>
  <c r="BT37" i="31"/>
  <c r="BT14" i="31" s="1"/>
  <c r="BV37" i="31"/>
  <c r="BV14" i="31" s="1"/>
  <c r="BL14" i="31"/>
  <c r="BN37" i="31"/>
  <c r="BN14" i="31" s="1"/>
  <c r="BS14" i="31"/>
  <c r="BU37" i="31"/>
  <c r="BU14" i="31" s="1"/>
  <c r="AG37" i="31"/>
  <c r="AH37" i="31" s="1"/>
  <c r="AI37" i="31" s="1"/>
  <c r="AP37" i="31" s="1"/>
  <c r="AP14" i="31" s="1"/>
  <c r="BA37" i="31"/>
  <c r="BB37" i="31" s="1"/>
  <c r="BC37" i="31" s="1"/>
  <c r="BJ37" i="31" s="1"/>
  <c r="BJ14" i="31" s="1"/>
  <c r="BV29" i="31"/>
  <c r="BV6" i="31" s="1"/>
  <c r="BT29" i="31"/>
  <c r="BT6" i="31" s="1"/>
  <c r="BR6" i="31"/>
  <c r="BN29" i="31"/>
  <c r="BN6" i="31" s="1"/>
  <c r="BL6" i="31"/>
  <c r="BU29" i="31"/>
  <c r="BU6" i="31" s="1"/>
  <c r="BS6" i="31"/>
  <c r="BO29" i="31"/>
  <c r="BO6" i="31" s="1"/>
  <c r="BM29" i="31"/>
  <c r="BM6" i="31" s="1"/>
  <c r="BK29" i="31"/>
  <c r="BK6" i="31" s="1"/>
  <c r="BA29" i="31"/>
  <c r="BB29" i="31" s="1"/>
  <c r="AG29" i="31"/>
  <c r="AH29" i="31" s="1"/>
  <c r="BK42" i="31"/>
  <c r="BK19" i="31" s="1"/>
  <c r="BM42" i="31"/>
  <c r="BM19" i="31" s="1"/>
  <c r="BO42" i="31"/>
  <c r="BO19" i="31" s="1"/>
  <c r="BT42" i="31"/>
  <c r="BT19" i="31" s="1"/>
  <c r="BV42" i="31"/>
  <c r="BV19" i="31" s="1"/>
  <c r="BL19" i="31"/>
  <c r="BN42" i="31"/>
  <c r="BN19" i="31" s="1"/>
  <c r="BS19" i="31"/>
  <c r="BU42" i="31"/>
  <c r="BU19" i="31" s="1"/>
  <c r="AG42" i="31"/>
  <c r="AH42" i="31" s="1"/>
  <c r="AI42" i="31" s="1"/>
  <c r="AP42" i="31" s="1"/>
  <c r="AP19" i="31" s="1"/>
  <c r="BA42" i="31"/>
  <c r="BB42" i="31" s="1"/>
  <c r="BC42" i="31" s="1"/>
  <c r="BJ42" i="31" s="1"/>
  <c r="BJ19" i="31" s="1"/>
  <c r="BK34" i="31"/>
  <c r="BK11" i="31" s="1"/>
  <c r="BM34" i="31"/>
  <c r="BM11" i="31" s="1"/>
  <c r="BO34" i="31"/>
  <c r="BO11" i="31" s="1"/>
  <c r="BR11" i="31"/>
  <c r="BT34" i="31"/>
  <c r="BT11" i="31" s="1"/>
  <c r="BV34" i="31"/>
  <c r="BV11" i="31" s="1"/>
  <c r="BL11" i="31"/>
  <c r="BN34" i="31"/>
  <c r="BN11" i="31" s="1"/>
  <c r="BS11" i="31"/>
  <c r="BU34" i="31"/>
  <c r="BU11" i="31" s="1"/>
  <c r="BA34" i="31"/>
  <c r="BB34" i="31" s="1"/>
  <c r="AG34" i="31"/>
  <c r="AH34" i="31" s="1"/>
  <c r="BK43" i="31"/>
  <c r="BK20" i="31" s="1"/>
  <c r="BM43" i="31"/>
  <c r="BM20" i="31" s="1"/>
  <c r="BO43" i="31"/>
  <c r="BO20" i="31" s="1"/>
  <c r="BT43" i="31"/>
  <c r="BT20" i="31" s="1"/>
  <c r="BV43" i="31"/>
  <c r="BV20" i="31" s="1"/>
  <c r="BL20" i="31"/>
  <c r="BN43" i="31"/>
  <c r="BN20" i="31" s="1"/>
  <c r="BU43" i="31"/>
  <c r="BU20" i="31" s="1"/>
  <c r="BA43" i="31"/>
  <c r="BB43" i="31" s="1"/>
  <c r="BC43" i="31" s="1"/>
  <c r="BJ43" i="31" s="1"/>
  <c r="BJ20" i="31" s="1"/>
  <c r="AG43" i="31"/>
  <c r="AH43" i="31" s="1"/>
  <c r="AI43" i="31" s="1"/>
  <c r="AP43" i="31" s="1"/>
  <c r="AP20" i="31" s="1"/>
  <c r="BK35" i="31"/>
  <c r="BK12" i="31" s="1"/>
  <c r="BM35" i="31"/>
  <c r="BM12" i="31" s="1"/>
  <c r="BO35" i="31"/>
  <c r="BO12" i="31" s="1"/>
  <c r="BR12" i="31"/>
  <c r="BT35" i="31"/>
  <c r="BT12" i="31" s="1"/>
  <c r="BV35" i="31"/>
  <c r="BV12" i="31" s="1"/>
  <c r="BL12" i="31"/>
  <c r="BN35" i="31"/>
  <c r="BN12" i="31" s="1"/>
  <c r="BS12" i="31"/>
  <c r="BU35" i="31"/>
  <c r="BU12" i="31" s="1"/>
  <c r="BA35" i="31"/>
  <c r="BB35" i="31" s="1"/>
  <c r="AG35" i="31"/>
  <c r="AH35" i="31" s="1"/>
  <c r="BK30" i="31"/>
  <c r="BK7" i="31" s="1"/>
  <c r="BM30" i="31"/>
  <c r="BM7" i="31" s="1"/>
  <c r="BO30" i="31"/>
  <c r="BO7" i="31" s="1"/>
  <c r="BR7" i="31"/>
  <c r="BT30" i="31"/>
  <c r="BT7" i="31" s="1"/>
  <c r="BV30" i="31"/>
  <c r="BV7" i="31" s="1"/>
  <c r="BL7" i="31"/>
  <c r="BN30" i="31"/>
  <c r="BN7" i="31" s="1"/>
  <c r="BS7" i="31"/>
  <c r="BU30" i="31"/>
  <c r="BU7" i="31" s="1"/>
  <c r="BA30" i="31"/>
  <c r="BB30" i="31" s="1"/>
  <c r="AG30" i="31"/>
  <c r="AH30" i="31" s="1"/>
  <c r="BL18" i="32"/>
  <c r="BN41" i="32"/>
  <c r="BN18" i="32" s="1"/>
  <c r="BS18" i="32"/>
  <c r="BU41" i="32"/>
  <c r="BU18" i="32" s="1"/>
  <c r="BA41" i="32"/>
  <c r="BB41" i="32" s="1"/>
  <c r="BC41" i="32" s="1"/>
  <c r="BJ41" i="32" s="1"/>
  <c r="BJ18" i="32" s="1"/>
  <c r="BK41" i="32"/>
  <c r="BK18" i="32" s="1"/>
  <c r="BM41" i="32"/>
  <c r="BM18" i="32" s="1"/>
  <c r="BO41" i="32"/>
  <c r="BO18" i="32" s="1"/>
  <c r="BT41" i="32"/>
  <c r="BT18" i="32" s="1"/>
  <c r="BV41" i="32"/>
  <c r="BV18" i="32" s="1"/>
  <c r="AG41" i="32"/>
  <c r="AH41" i="32" s="1"/>
  <c r="AI41" i="32" s="1"/>
  <c r="AP41" i="32" s="1"/>
  <c r="AP18" i="32" s="1"/>
  <c r="BK33" i="32"/>
  <c r="BK10" i="32" s="1"/>
  <c r="BM33" i="32"/>
  <c r="BM10" i="32" s="1"/>
  <c r="BO33" i="32"/>
  <c r="BO10" i="32" s="1"/>
  <c r="BR10" i="32"/>
  <c r="BT33" i="32"/>
  <c r="BT10" i="32" s="1"/>
  <c r="BV33" i="32"/>
  <c r="BV10" i="32" s="1"/>
  <c r="BN33" i="32"/>
  <c r="BN10" i="32" s="1"/>
  <c r="BS10" i="32"/>
  <c r="AG33" i="32"/>
  <c r="AH33" i="32" s="1"/>
  <c r="BU33" i="32"/>
  <c r="BU10" i="32" s="1"/>
  <c r="BA33" i="32"/>
  <c r="BB33" i="32" s="1"/>
  <c r="BL19" i="32"/>
  <c r="BN42" i="32"/>
  <c r="BN19" i="32" s="1"/>
  <c r="BS19" i="32"/>
  <c r="BU42" i="32"/>
  <c r="BU19" i="32" s="1"/>
  <c r="BA42" i="32"/>
  <c r="BB42" i="32" s="1"/>
  <c r="BC42" i="32" s="1"/>
  <c r="BJ42" i="32" s="1"/>
  <c r="BJ19" i="32" s="1"/>
  <c r="BK42" i="32"/>
  <c r="BK19" i="32" s="1"/>
  <c r="BM42" i="32"/>
  <c r="BM19" i="32" s="1"/>
  <c r="BO42" i="32"/>
  <c r="BO19" i="32" s="1"/>
  <c r="BT42" i="32"/>
  <c r="BT19" i="32" s="1"/>
  <c r="BV42" i="32"/>
  <c r="BV19" i="32" s="1"/>
  <c r="AG42" i="32"/>
  <c r="AH42" i="32" s="1"/>
  <c r="AI42" i="32" s="1"/>
  <c r="AP42" i="32" s="1"/>
  <c r="AP19" i="32" s="1"/>
  <c r="BK34" i="32"/>
  <c r="BK11" i="32" s="1"/>
  <c r="BM34" i="32"/>
  <c r="BM11" i="32" s="1"/>
  <c r="BO34" i="32"/>
  <c r="BO11" i="32" s="1"/>
  <c r="BR11" i="32"/>
  <c r="BT34" i="32"/>
  <c r="BT11" i="32" s="1"/>
  <c r="BV34" i="32"/>
  <c r="BV11" i="32" s="1"/>
  <c r="BN34" i="32"/>
  <c r="BN11" i="32" s="1"/>
  <c r="BS11" i="32"/>
  <c r="AG34" i="32"/>
  <c r="AH34" i="32" s="1"/>
  <c r="BL11" i="32"/>
  <c r="BU34" i="32"/>
  <c r="BU11" i="32" s="1"/>
  <c r="BA34" i="32"/>
  <c r="BB34" i="32" s="1"/>
  <c r="BL24" i="32"/>
  <c r="BN47" i="32"/>
  <c r="BN24" i="32" s="1"/>
  <c r="BU47" i="32"/>
  <c r="BU24" i="32" s="1"/>
  <c r="AG47" i="32"/>
  <c r="AH47" i="32" s="1"/>
  <c r="AI47" i="32" s="1"/>
  <c r="AP47" i="32" s="1"/>
  <c r="AP24" i="32" s="1"/>
  <c r="BK47" i="32"/>
  <c r="BK24" i="32" s="1"/>
  <c r="BM47" i="32"/>
  <c r="BM24" i="32" s="1"/>
  <c r="BO47" i="32"/>
  <c r="BO24" i="32" s="1"/>
  <c r="BT47" i="32"/>
  <c r="BT24" i="32" s="1"/>
  <c r="BV47" i="32"/>
  <c r="BV24" i="32" s="1"/>
  <c r="BA47" i="32"/>
  <c r="BB47" i="32" s="1"/>
  <c r="BC47" i="32" s="1"/>
  <c r="BJ47" i="32" s="1"/>
  <c r="BJ24" i="32" s="1"/>
  <c r="BK39" i="32"/>
  <c r="BK16" i="32" s="1"/>
  <c r="BM39" i="32"/>
  <c r="BM16" i="32" s="1"/>
  <c r="BO39" i="32"/>
  <c r="BO16" i="32" s="1"/>
  <c r="BT39" i="32"/>
  <c r="BT16" i="32" s="1"/>
  <c r="BV39" i="32"/>
  <c r="BV16" i="32" s="1"/>
  <c r="BN39" i="32"/>
  <c r="BN16" i="32" s="1"/>
  <c r="BS16" i="32"/>
  <c r="AG39" i="32"/>
  <c r="AH39" i="32" s="1"/>
  <c r="AI39" i="32" s="1"/>
  <c r="AP39" i="32" s="1"/>
  <c r="AP16" i="32" s="1"/>
  <c r="BU39" i="32"/>
  <c r="BU16" i="32" s="1"/>
  <c r="BA39" i="32"/>
  <c r="BB39" i="32" s="1"/>
  <c r="BC39" i="32" s="1"/>
  <c r="BJ39" i="32" s="1"/>
  <c r="BJ16" i="32" s="1"/>
  <c r="BL21" i="32"/>
  <c r="BN44" i="32"/>
  <c r="BN21" i="32" s="1"/>
  <c r="BS21" i="32"/>
  <c r="BU44" i="32"/>
  <c r="BU21" i="32" s="1"/>
  <c r="AG44" i="32"/>
  <c r="AH44" i="32" s="1"/>
  <c r="AI44" i="32" s="1"/>
  <c r="AP44" i="32" s="1"/>
  <c r="AP21" i="32" s="1"/>
  <c r="BK44" i="32"/>
  <c r="BK21" i="32" s="1"/>
  <c r="BM44" i="32"/>
  <c r="BM21" i="32" s="1"/>
  <c r="BO44" i="32"/>
  <c r="BO21" i="32" s="1"/>
  <c r="BT44" i="32"/>
  <c r="BT21" i="32" s="1"/>
  <c r="BV44" i="32"/>
  <c r="BV21" i="32" s="1"/>
  <c r="BA44" i="32"/>
  <c r="BB44" i="32" s="1"/>
  <c r="BC44" i="32" s="1"/>
  <c r="BJ44" i="32" s="1"/>
  <c r="BJ21" i="32" s="1"/>
  <c r="BK36" i="32"/>
  <c r="BK13" i="32" s="1"/>
  <c r="BM36" i="32"/>
  <c r="BM13" i="32" s="1"/>
  <c r="BO36" i="32"/>
  <c r="BO13" i="32" s="1"/>
  <c r="BT36" i="32"/>
  <c r="BT13" i="32" s="1"/>
  <c r="BV36" i="32"/>
  <c r="BV13" i="32" s="1"/>
  <c r="BN36" i="32"/>
  <c r="BN13" i="32" s="1"/>
  <c r="BS13" i="32"/>
  <c r="AG36" i="32"/>
  <c r="AH36" i="32" s="1"/>
  <c r="BL13" i="32"/>
  <c r="BU36" i="32"/>
  <c r="BU13" i="32" s="1"/>
  <c r="BA36" i="32"/>
  <c r="BB36" i="32" s="1"/>
  <c r="BK31" i="32"/>
  <c r="BK8" i="32" s="1"/>
  <c r="BM31" i="32"/>
  <c r="BM8" i="32" s="1"/>
  <c r="BO31" i="32"/>
  <c r="BO8" i="32" s="1"/>
  <c r="BR8" i="32"/>
  <c r="BT31" i="32"/>
  <c r="BT8" i="32" s="1"/>
  <c r="BV31" i="32"/>
  <c r="BV8" i="32" s="1"/>
  <c r="BN31" i="32"/>
  <c r="BN8" i="32" s="1"/>
  <c r="BS8" i="32"/>
  <c r="AG31" i="32"/>
  <c r="AH31" i="32" s="1"/>
  <c r="BL8" i="32"/>
  <c r="BU31" i="32"/>
  <c r="BU8" i="32" s="1"/>
  <c r="BA31" i="32"/>
  <c r="BB31" i="32" s="1"/>
  <c r="AJ31" i="30"/>
  <c r="AI31" i="30"/>
  <c r="BQ8" i="30"/>
  <c r="BX8" i="30"/>
  <c r="AJ31" i="29"/>
  <c r="AI31" i="29"/>
  <c r="AI31" i="28"/>
  <c r="AJ31" i="28"/>
  <c r="BQ8" i="28"/>
  <c r="BX8" i="28"/>
  <c r="BK43" i="30"/>
  <c r="BK20" i="30" s="1"/>
  <c r="BM43" i="30"/>
  <c r="BM20" i="30" s="1"/>
  <c r="BO43" i="30"/>
  <c r="BO20" i="30" s="1"/>
  <c r="BT43" i="30"/>
  <c r="BT20" i="30" s="1"/>
  <c r="BV43" i="30"/>
  <c r="BV20" i="30" s="1"/>
  <c r="BA43" i="30"/>
  <c r="BB43" i="30" s="1"/>
  <c r="AG43" i="30"/>
  <c r="AH43" i="30" s="1"/>
  <c r="BL20" i="30"/>
  <c r="BN43" i="30"/>
  <c r="BN20" i="30" s="1"/>
  <c r="BS20" i="30"/>
  <c r="BU43" i="30"/>
  <c r="BU20" i="30" s="1"/>
  <c r="BJ31" i="30"/>
  <c r="BJ8" i="30" s="1"/>
  <c r="BX6" i="29"/>
  <c r="BQ13" i="32" l="1"/>
  <c r="BX16" i="32"/>
  <c r="BX14" i="31"/>
  <c r="BX13" i="31"/>
  <c r="BX15" i="30"/>
  <c r="BQ15" i="30"/>
  <c r="BX16" i="29"/>
  <c r="BQ16" i="29"/>
  <c r="BX17" i="32"/>
  <c r="BX17" i="29"/>
  <c r="BQ17" i="29"/>
  <c r="BQ15" i="32"/>
  <c r="BX15" i="32"/>
  <c r="BQ14" i="32"/>
  <c r="BX14" i="32"/>
  <c r="BQ17" i="32"/>
  <c r="BQ16" i="32"/>
  <c r="BD36" i="32"/>
  <c r="BC36" i="32"/>
  <c r="BX13" i="32"/>
  <c r="AJ36" i="32"/>
  <c r="AI36" i="32"/>
  <c r="BX6" i="32"/>
  <c r="AJ37" i="30"/>
  <c r="AI37" i="30"/>
  <c r="AP37" i="30" s="1"/>
  <c r="AP14" i="30" s="1"/>
  <c r="BD36" i="30"/>
  <c r="BC36" i="30"/>
  <c r="BJ36" i="30" s="1"/>
  <c r="BJ13" i="30" s="1"/>
  <c r="BX16" i="30"/>
  <c r="BD37" i="29"/>
  <c r="BC37" i="29"/>
  <c r="BX14" i="29"/>
  <c r="BX16" i="31"/>
  <c r="AJ38" i="31"/>
  <c r="AI38" i="31"/>
  <c r="BX15" i="31"/>
  <c r="BX17" i="30"/>
  <c r="BX13" i="29"/>
  <c r="BD36" i="29"/>
  <c r="BC36" i="29"/>
  <c r="BJ36" i="29" s="1"/>
  <c r="BJ13" i="29" s="1"/>
  <c r="BX15" i="29"/>
  <c r="BX13" i="28"/>
  <c r="BD37" i="30"/>
  <c r="BC37" i="30"/>
  <c r="BJ37" i="30" s="1"/>
  <c r="BJ14" i="30" s="1"/>
  <c r="AJ36" i="30"/>
  <c r="AI36" i="30"/>
  <c r="AP36" i="30" s="1"/>
  <c r="AP13" i="30" s="1"/>
  <c r="AJ37" i="29"/>
  <c r="AI37" i="29"/>
  <c r="AP37" i="29" s="1"/>
  <c r="AP14" i="29" s="1"/>
  <c r="BD38" i="31"/>
  <c r="BC38" i="31"/>
  <c r="BJ38" i="31" s="1"/>
  <c r="BJ15" i="31" s="1"/>
  <c r="AJ36" i="29"/>
  <c r="AI36" i="29"/>
  <c r="AP36" i="29" s="1"/>
  <c r="AP13" i="29" s="1"/>
  <c r="BX17" i="31"/>
  <c r="BQ16" i="31"/>
  <c r="BQ15" i="31"/>
  <c r="BQ17" i="31"/>
  <c r="BQ14" i="31"/>
  <c r="BQ13" i="31"/>
  <c r="BQ17" i="30"/>
  <c r="BQ16" i="30"/>
  <c r="BX14" i="30"/>
  <c r="BX13" i="30"/>
  <c r="BQ13" i="30"/>
  <c r="BQ14" i="30"/>
  <c r="BQ14" i="28"/>
  <c r="BX14" i="28"/>
  <c r="BX17" i="28"/>
  <c r="BX16" i="28"/>
  <c r="BQ15" i="28"/>
  <c r="BX15" i="28"/>
  <c r="BQ16" i="28"/>
  <c r="BQ17" i="28"/>
  <c r="BQ7" i="31"/>
  <c r="BX12" i="31"/>
  <c r="BX20" i="30"/>
  <c r="BX19" i="31"/>
  <c r="BX6" i="30"/>
  <c r="BD43" i="30"/>
  <c r="BC43" i="30"/>
  <c r="BD46" i="30"/>
  <c r="BC46" i="30"/>
  <c r="BD45" i="30"/>
  <c r="BC45" i="30"/>
  <c r="BD43" i="29"/>
  <c r="BC43" i="29"/>
  <c r="AJ47" i="29"/>
  <c r="AI47" i="29"/>
  <c r="BD45" i="29"/>
  <c r="BC45" i="29"/>
  <c r="BD46" i="31"/>
  <c r="BC46" i="31"/>
  <c r="AJ42" i="30"/>
  <c r="AI42" i="30"/>
  <c r="BD41" i="30"/>
  <c r="BC41" i="30"/>
  <c r="AJ47" i="30"/>
  <c r="AI47" i="30"/>
  <c r="BD42" i="29"/>
  <c r="BC42" i="29"/>
  <c r="AJ46" i="29"/>
  <c r="AI46" i="29"/>
  <c r="AJ43" i="30"/>
  <c r="AI43" i="30"/>
  <c r="AJ46" i="30"/>
  <c r="AI46" i="30"/>
  <c r="AJ45" i="30"/>
  <c r="AI45" i="30"/>
  <c r="AJ43" i="29"/>
  <c r="AI43" i="29"/>
  <c r="BX24" i="29"/>
  <c r="BD47" i="29"/>
  <c r="BC47" i="29"/>
  <c r="BQ18" i="29"/>
  <c r="AJ45" i="29"/>
  <c r="AI45" i="29"/>
  <c r="BQ22" i="29"/>
  <c r="AJ46" i="31"/>
  <c r="AI46" i="31"/>
  <c r="BD42" i="30"/>
  <c r="BC42" i="30"/>
  <c r="AJ41" i="30"/>
  <c r="AI41" i="30"/>
  <c r="BX24" i="30"/>
  <c r="BQ24" i="30"/>
  <c r="BD47" i="30"/>
  <c r="BC47" i="30"/>
  <c r="AJ42" i="29"/>
  <c r="AI42" i="29"/>
  <c r="BD46" i="29"/>
  <c r="BC46" i="29"/>
  <c r="BX23" i="32"/>
  <c r="BQ24" i="32"/>
  <c r="BX24" i="32"/>
  <c r="BQ23" i="32"/>
  <c r="BQ22" i="32"/>
  <c r="BX22" i="32"/>
  <c r="BX21" i="32"/>
  <c r="BX20" i="32"/>
  <c r="BX19" i="32"/>
  <c r="BQ21" i="32"/>
  <c r="BQ20" i="32"/>
  <c r="BQ19" i="32"/>
  <c r="BX18" i="32"/>
  <c r="BQ18" i="32"/>
  <c r="BX24" i="31"/>
  <c r="BQ23" i="31"/>
  <c r="BX22" i="31"/>
  <c r="BX23" i="31"/>
  <c r="BQ22" i="31"/>
  <c r="BQ24" i="31"/>
  <c r="BX21" i="31"/>
  <c r="BX20" i="31"/>
  <c r="BQ21" i="31"/>
  <c r="BX18" i="31"/>
  <c r="BQ18" i="31"/>
  <c r="BQ20" i="31"/>
  <c r="BQ19" i="31"/>
  <c r="BX23" i="30"/>
  <c r="BX22" i="30"/>
  <c r="BQ23" i="30"/>
  <c r="BQ22" i="30"/>
  <c r="BX21" i="30"/>
  <c r="BQ21" i="30"/>
  <c r="BQ20" i="30"/>
  <c r="BX19" i="30"/>
  <c r="BQ19" i="30"/>
  <c r="BX18" i="30"/>
  <c r="BQ18" i="30"/>
  <c r="BX23" i="29"/>
  <c r="BQ23" i="29"/>
  <c r="BX22" i="29"/>
  <c r="BQ24" i="29"/>
  <c r="BQ21" i="29"/>
  <c r="BX20" i="29"/>
  <c r="BX19" i="29"/>
  <c r="BQ19" i="29"/>
  <c r="BX18" i="29"/>
  <c r="BX21" i="29"/>
  <c r="BQ20" i="29"/>
  <c r="BJ31" i="29"/>
  <c r="BJ8" i="29" s="1"/>
  <c r="BX6" i="28"/>
  <c r="AP31" i="29"/>
  <c r="AP8" i="29" s="1"/>
  <c r="AP31" i="30"/>
  <c r="AP8" i="30" s="1"/>
  <c r="BQ11" i="30"/>
  <c r="BX11" i="31"/>
  <c r="BX6" i="31"/>
  <c r="BQ10" i="28"/>
  <c r="BQ9" i="31"/>
  <c r="BQ10" i="30"/>
  <c r="BQ12" i="30"/>
  <c r="BQ12" i="28"/>
  <c r="BX7" i="29"/>
  <c r="BX12" i="32"/>
  <c r="BX10" i="31"/>
  <c r="BX12" i="29"/>
  <c r="BQ8" i="32"/>
  <c r="AI34" i="32"/>
  <c r="AJ34" i="32"/>
  <c r="BQ11" i="32"/>
  <c r="AJ33" i="32"/>
  <c r="AI33" i="32"/>
  <c r="BQ10" i="32"/>
  <c r="BD30" i="31"/>
  <c r="BC30" i="31"/>
  <c r="BC35" i="31"/>
  <c r="BD35" i="31"/>
  <c r="BQ12" i="31"/>
  <c r="BC34" i="31"/>
  <c r="BD34" i="31"/>
  <c r="BQ11" i="31"/>
  <c r="BC34" i="30"/>
  <c r="BD34" i="30"/>
  <c r="BX9" i="29"/>
  <c r="BC32" i="29"/>
  <c r="BD32" i="29"/>
  <c r="BQ9" i="29"/>
  <c r="BD30" i="29"/>
  <c r="BC30" i="29"/>
  <c r="BQ7" i="29"/>
  <c r="BX11" i="29"/>
  <c r="BC34" i="29"/>
  <c r="BD34" i="29"/>
  <c r="BQ11" i="29"/>
  <c r="BC32" i="28"/>
  <c r="BD32" i="28"/>
  <c r="BQ9" i="28"/>
  <c r="BC33" i="28"/>
  <c r="BD33" i="28"/>
  <c r="BJ33" i="28" s="1"/>
  <c r="BJ10" i="28" s="1"/>
  <c r="BD30" i="28"/>
  <c r="BC30" i="28"/>
  <c r="BQ7" i="28"/>
  <c r="BC32" i="32"/>
  <c r="BD32" i="32"/>
  <c r="BX9" i="32"/>
  <c r="BD35" i="32"/>
  <c r="BC35" i="32"/>
  <c r="BC30" i="32"/>
  <c r="BD30" i="32"/>
  <c r="AI30" i="32"/>
  <c r="AJ30" i="32"/>
  <c r="AI31" i="31"/>
  <c r="AJ31" i="31"/>
  <c r="BX8" i="31"/>
  <c r="AI33" i="31"/>
  <c r="AJ33" i="31"/>
  <c r="AI32" i="31"/>
  <c r="AJ32" i="31"/>
  <c r="BX9" i="31"/>
  <c r="AI30" i="30"/>
  <c r="AJ30" i="30"/>
  <c r="AP30" i="30" s="1"/>
  <c r="AP7" i="30" s="1"/>
  <c r="BX7" i="30"/>
  <c r="AJ33" i="30"/>
  <c r="AI33" i="30"/>
  <c r="BX10" i="30"/>
  <c r="AJ32" i="30"/>
  <c r="AI32" i="30"/>
  <c r="BX9" i="30"/>
  <c r="AJ35" i="30"/>
  <c r="AI35" i="30"/>
  <c r="BX12" i="30"/>
  <c r="AI35" i="29"/>
  <c r="AJ35" i="29"/>
  <c r="BX10" i="29"/>
  <c r="AI33" i="29"/>
  <c r="AJ33" i="29"/>
  <c r="AI34" i="28"/>
  <c r="AJ34" i="28"/>
  <c r="BX11" i="28"/>
  <c r="AI35" i="28"/>
  <c r="AJ35" i="28"/>
  <c r="BX12" i="28"/>
  <c r="AJ31" i="32"/>
  <c r="AI31" i="32"/>
  <c r="BD31" i="32"/>
  <c r="BC31" i="32"/>
  <c r="BX8" i="32"/>
  <c r="BC34" i="32"/>
  <c r="BD34" i="32"/>
  <c r="BX11" i="32"/>
  <c r="BD33" i="32"/>
  <c r="BC33" i="32"/>
  <c r="BX10" i="32"/>
  <c r="AJ30" i="31"/>
  <c r="AI30" i="31"/>
  <c r="BX7" i="31"/>
  <c r="AI35" i="31"/>
  <c r="AJ35" i="31"/>
  <c r="AI34" i="31"/>
  <c r="AJ34" i="31"/>
  <c r="AI34" i="30"/>
  <c r="AJ34" i="30"/>
  <c r="BX11" i="30"/>
  <c r="AJ32" i="29"/>
  <c r="AI32" i="29"/>
  <c r="AJ30" i="29"/>
  <c r="AI30" i="29"/>
  <c r="AI34" i="29"/>
  <c r="AJ34" i="29"/>
  <c r="AJ32" i="28"/>
  <c r="AI32" i="28"/>
  <c r="BX9" i="28"/>
  <c r="AI33" i="28"/>
  <c r="AJ33" i="28"/>
  <c r="BX10" i="28"/>
  <c r="AJ30" i="28"/>
  <c r="AI30" i="28"/>
  <c r="BX7" i="28"/>
  <c r="AI32" i="32"/>
  <c r="AJ32" i="32"/>
  <c r="BQ9" i="32"/>
  <c r="AJ35" i="32"/>
  <c r="AI35" i="32"/>
  <c r="BQ12" i="32"/>
  <c r="BX7" i="32"/>
  <c r="BQ7" i="32"/>
  <c r="BC31" i="31"/>
  <c r="BD31" i="31"/>
  <c r="BQ8" i="31"/>
  <c r="BC33" i="31"/>
  <c r="BD33" i="31"/>
  <c r="BQ10" i="31"/>
  <c r="BC32" i="31"/>
  <c r="BD32" i="31"/>
  <c r="BC30" i="30"/>
  <c r="BD30" i="30"/>
  <c r="BQ7" i="30"/>
  <c r="BD33" i="30"/>
  <c r="BC33" i="30"/>
  <c r="BC32" i="30"/>
  <c r="BD32" i="30"/>
  <c r="BQ9" i="30"/>
  <c r="BD35" i="30"/>
  <c r="BC35" i="30"/>
  <c r="BC35" i="29"/>
  <c r="BD35" i="29"/>
  <c r="BQ12" i="29"/>
  <c r="BC33" i="29"/>
  <c r="BD33" i="29"/>
  <c r="BQ10" i="29"/>
  <c r="BC34" i="28"/>
  <c r="BD34" i="28"/>
  <c r="BQ11" i="28"/>
  <c r="BC35" i="28"/>
  <c r="BD35" i="28"/>
  <c r="BQ6" i="32"/>
  <c r="AI29" i="32"/>
  <c r="AJ29" i="32"/>
  <c r="BC29" i="32"/>
  <c r="BD29" i="32"/>
  <c r="BJ32" i="32"/>
  <c r="BJ9" i="32" s="1"/>
  <c r="BQ6" i="31"/>
  <c r="AJ29" i="31"/>
  <c r="AI29" i="31"/>
  <c r="BJ35" i="31"/>
  <c r="BJ12" i="31" s="1"/>
  <c r="BD29" i="31"/>
  <c r="BC29" i="31"/>
  <c r="BQ6" i="30"/>
  <c r="AI29" i="30"/>
  <c r="AJ29" i="30"/>
  <c r="BC29" i="30"/>
  <c r="BD29" i="30"/>
  <c r="BQ6" i="29"/>
  <c r="AI29" i="29"/>
  <c r="AJ29" i="29"/>
  <c r="BD29" i="29"/>
  <c r="BC29" i="29"/>
  <c r="AP33" i="28"/>
  <c r="AP10" i="28" s="1"/>
  <c r="BQ6" i="28"/>
  <c r="AI29" i="28"/>
  <c r="AJ29" i="28"/>
  <c r="AP31" i="28"/>
  <c r="AP8" i="28" s="1"/>
  <c r="BJ31" i="28"/>
  <c r="BJ8" i="28" s="1"/>
  <c r="BC29" i="28"/>
  <c r="BD29" i="28"/>
  <c r="BJ36" i="32" l="1"/>
  <c r="BJ13" i="32" s="1"/>
  <c r="AP34" i="30"/>
  <c r="AP11" i="30" s="1"/>
  <c r="AP33" i="30"/>
  <c r="AP10" i="30" s="1"/>
  <c r="BJ32" i="29"/>
  <c r="BJ9" i="29" s="1"/>
  <c r="AP45" i="29"/>
  <c r="AP22" i="29" s="1"/>
  <c r="AP43" i="29"/>
  <c r="AP20" i="29" s="1"/>
  <c r="AP45" i="30"/>
  <c r="AP22" i="30" s="1"/>
  <c r="AP46" i="30"/>
  <c r="AP23" i="30" s="1"/>
  <c r="AP43" i="30"/>
  <c r="AP20" i="30" s="1"/>
  <c r="AP46" i="29"/>
  <c r="AP23" i="29" s="1"/>
  <c r="AP36" i="32"/>
  <c r="AP13" i="32" s="1"/>
  <c r="AP35" i="32"/>
  <c r="AP12" i="32" s="1"/>
  <c r="AP32" i="32"/>
  <c r="AP9" i="32" s="1"/>
  <c r="BJ30" i="32"/>
  <c r="BJ7" i="32" s="1"/>
  <c r="AP34" i="32"/>
  <c r="AP11" i="32" s="1"/>
  <c r="BJ42" i="29"/>
  <c r="BJ19" i="29" s="1"/>
  <c r="AP47" i="30"/>
  <c r="AP24" i="30" s="1"/>
  <c r="BJ41" i="30"/>
  <c r="BJ18" i="30" s="1"/>
  <c r="AP42" i="30"/>
  <c r="AP19" i="30" s="1"/>
  <c r="BJ45" i="29"/>
  <c r="BJ22" i="29" s="1"/>
  <c r="AP47" i="29"/>
  <c r="AP24" i="29" s="1"/>
  <c r="BJ43" i="29"/>
  <c r="BJ20" i="29" s="1"/>
  <c r="BJ45" i="30"/>
  <c r="BJ22" i="30" s="1"/>
  <c r="BJ46" i="30"/>
  <c r="BJ23" i="30" s="1"/>
  <c r="AP38" i="31"/>
  <c r="AP15" i="31" s="1"/>
  <c r="BJ37" i="29"/>
  <c r="BJ14" i="29" s="1"/>
  <c r="AP35" i="29"/>
  <c r="AP12" i="29" s="1"/>
  <c r="AP35" i="30"/>
  <c r="AP12" i="30" s="1"/>
  <c r="BJ33" i="31"/>
  <c r="BJ10" i="31" s="1"/>
  <c r="AP32" i="31"/>
  <c r="AP9" i="31" s="1"/>
  <c r="AP33" i="31"/>
  <c r="AP10" i="31" s="1"/>
  <c r="BJ34" i="31"/>
  <c r="BJ11" i="31" s="1"/>
  <c r="BJ30" i="31"/>
  <c r="BJ7" i="31" s="1"/>
  <c r="BJ34" i="30"/>
  <c r="BJ11" i="30" s="1"/>
  <c r="BJ35" i="30"/>
  <c r="BJ12" i="30" s="1"/>
  <c r="AP32" i="30"/>
  <c r="AP9" i="30" s="1"/>
  <c r="BJ46" i="31"/>
  <c r="BJ23" i="31" s="1"/>
  <c r="BJ34" i="29"/>
  <c r="BJ11" i="29" s="1"/>
  <c r="BJ30" i="29"/>
  <c r="BJ7" i="29" s="1"/>
  <c r="BJ35" i="29"/>
  <c r="BJ12" i="29" s="1"/>
  <c r="AP32" i="29"/>
  <c r="AP9" i="29" s="1"/>
  <c r="AP35" i="28"/>
  <c r="AP12" i="28" s="1"/>
  <c r="AP32" i="28"/>
  <c r="AP9" i="28" s="1"/>
  <c r="BJ43" i="30"/>
  <c r="BJ20" i="30" s="1"/>
  <c r="BJ46" i="29"/>
  <c r="BJ23" i="29" s="1"/>
  <c r="AP42" i="29"/>
  <c r="AP19" i="29" s="1"/>
  <c r="BJ47" i="30"/>
  <c r="BJ24" i="30" s="1"/>
  <c r="AP41" i="30"/>
  <c r="AP18" i="30" s="1"/>
  <c r="BJ42" i="30"/>
  <c r="BJ19" i="30" s="1"/>
  <c r="AP46" i="31"/>
  <c r="AP23" i="31" s="1"/>
  <c r="BJ47" i="29"/>
  <c r="BJ24" i="29" s="1"/>
  <c r="BJ32" i="30"/>
  <c r="BJ9" i="30" s="1"/>
  <c r="BJ29" i="28"/>
  <c r="BJ6" i="28" s="1"/>
  <c r="BJ29" i="32"/>
  <c r="BJ6" i="32" s="1"/>
  <c r="AP29" i="28"/>
  <c r="AP6" i="28" s="1"/>
  <c r="AP29" i="29"/>
  <c r="AP6" i="29" s="1"/>
  <c r="AP29" i="32"/>
  <c r="AP6" i="32" s="1"/>
  <c r="BJ34" i="32"/>
  <c r="BJ11" i="32" s="1"/>
  <c r="BJ31" i="32"/>
  <c r="BJ8" i="32" s="1"/>
  <c r="AP33" i="32"/>
  <c r="AP10" i="32" s="1"/>
  <c r="BJ35" i="32"/>
  <c r="BJ12" i="32" s="1"/>
  <c r="AP31" i="32"/>
  <c r="AP8" i="32" s="1"/>
  <c r="BJ33" i="32"/>
  <c r="BJ10" i="32" s="1"/>
  <c r="AP30" i="32"/>
  <c r="AP7" i="32" s="1"/>
  <c r="AP29" i="31"/>
  <c r="AP6" i="31" s="1"/>
  <c r="BJ32" i="31"/>
  <c r="BJ9" i="31" s="1"/>
  <c r="BJ31" i="31"/>
  <c r="BJ8" i="31" s="1"/>
  <c r="BJ29" i="31"/>
  <c r="BJ6" i="31" s="1"/>
  <c r="AP31" i="31"/>
  <c r="AP8" i="31" s="1"/>
  <c r="AP34" i="31"/>
  <c r="AP11" i="31" s="1"/>
  <c r="AP35" i="31"/>
  <c r="AP12" i="31" s="1"/>
  <c r="AP30" i="31"/>
  <c r="AP7" i="31" s="1"/>
  <c r="BJ29" i="30"/>
  <c r="BJ6" i="30" s="1"/>
  <c r="AP29" i="30"/>
  <c r="AP6" i="30" s="1"/>
  <c r="BJ33" i="30"/>
  <c r="BJ10" i="30" s="1"/>
  <c r="BJ30" i="30"/>
  <c r="BJ7" i="30" s="1"/>
  <c r="BJ29" i="29"/>
  <c r="BJ6" i="29" s="1"/>
  <c r="BJ33" i="29"/>
  <c r="BJ10" i="29" s="1"/>
  <c r="AP33" i="29"/>
  <c r="AP10" i="29" s="1"/>
  <c r="AP34" i="29"/>
  <c r="AP11" i="29" s="1"/>
  <c r="AP30" i="29"/>
  <c r="AP7" i="29" s="1"/>
  <c r="BJ35" i="28"/>
  <c r="BJ12" i="28" s="1"/>
  <c r="BJ34" i="28"/>
  <c r="BJ11" i="28" s="1"/>
  <c r="BJ30" i="28"/>
  <c r="BJ7" i="28" s="1"/>
  <c r="BJ32" i="28"/>
  <c r="BJ9" i="28" s="1"/>
  <c r="AP34" i="28"/>
  <c r="AP11" i="28" s="1"/>
  <c r="AP30" i="28"/>
  <c r="AP7" i="28" s="1"/>
  <c r="BD38" i="27" l="1"/>
  <c r="BD39" i="27"/>
  <c r="BD40" i="27"/>
  <c r="BD43" i="27"/>
  <c r="BD44" i="27"/>
  <c r="BD45" i="27"/>
  <c r="BD46" i="27"/>
  <c r="BD47" i="27"/>
  <c r="AJ38" i="27" l="1"/>
  <c r="AJ39" i="27"/>
  <c r="AJ40" i="27"/>
  <c r="AJ43" i="27"/>
  <c r="AJ44" i="27"/>
  <c r="AJ45" i="27"/>
  <c r="AJ46" i="27"/>
  <c r="AJ47" i="27"/>
  <c r="V47" i="27"/>
  <c r="U47" i="27"/>
  <c r="T47" i="27"/>
  <c r="R47" i="27"/>
  <c r="Q47" i="27"/>
  <c r="P47" i="27"/>
  <c r="O47" i="27"/>
  <c r="N47" i="27"/>
  <c r="H47" i="27"/>
  <c r="G47" i="27"/>
  <c r="F47" i="27"/>
  <c r="E47" i="27"/>
  <c r="D47" i="27"/>
  <c r="V46" i="27"/>
  <c r="U46" i="27"/>
  <c r="T46" i="27"/>
  <c r="R46" i="27"/>
  <c r="Q46" i="27"/>
  <c r="P46" i="27"/>
  <c r="O46" i="27"/>
  <c r="N46" i="27"/>
  <c r="H46" i="27"/>
  <c r="G46" i="27"/>
  <c r="F46" i="27"/>
  <c r="E46" i="27"/>
  <c r="D46" i="27"/>
  <c r="V45" i="27"/>
  <c r="U45" i="27"/>
  <c r="T45" i="27"/>
  <c r="R45" i="27"/>
  <c r="Q45" i="27"/>
  <c r="P45" i="27"/>
  <c r="O45" i="27"/>
  <c r="N45" i="27"/>
  <c r="H45" i="27"/>
  <c r="G45" i="27"/>
  <c r="F45" i="27"/>
  <c r="E45" i="27"/>
  <c r="D45" i="27"/>
  <c r="V44" i="27"/>
  <c r="U44" i="27"/>
  <c r="T44" i="27"/>
  <c r="R44" i="27"/>
  <c r="Q44" i="27"/>
  <c r="P44" i="27"/>
  <c r="O44" i="27"/>
  <c r="N44" i="27"/>
  <c r="H44" i="27"/>
  <c r="G44" i="27"/>
  <c r="F44" i="27"/>
  <c r="E44" i="27"/>
  <c r="D44" i="27"/>
  <c r="V43" i="27"/>
  <c r="U43" i="27"/>
  <c r="T43" i="27"/>
  <c r="R43" i="27"/>
  <c r="Q43" i="27"/>
  <c r="P43" i="27"/>
  <c r="O43" i="27"/>
  <c r="N43" i="27"/>
  <c r="H43" i="27"/>
  <c r="G43" i="27"/>
  <c r="F43" i="27"/>
  <c r="E43" i="27"/>
  <c r="D43" i="27"/>
  <c r="V42" i="27"/>
  <c r="U42" i="27"/>
  <c r="T42" i="27"/>
  <c r="R42" i="27"/>
  <c r="Q42" i="27"/>
  <c r="P42" i="27"/>
  <c r="O42" i="27"/>
  <c r="N42" i="27"/>
  <c r="H42" i="27"/>
  <c r="G42" i="27"/>
  <c r="F42" i="27"/>
  <c r="E42" i="27"/>
  <c r="D42" i="27"/>
  <c r="V41" i="27"/>
  <c r="U41" i="27"/>
  <c r="T41" i="27"/>
  <c r="R41" i="27"/>
  <c r="Q41" i="27"/>
  <c r="P41" i="27"/>
  <c r="O41" i="27"/>
  <c r="N41" i="27"/>
  <c r="H41" i="27"/>
  <c r="G41" i="27"/>
  <c r="F41" i="27"/>
  <c r="E41" i="27"/>
  <c r="D41" i="27"/>
  <c r="V40" i="27"/>
  <c r="U40" i="27"/>
  <c r="T40" i="27"/>
  <c r="R40" i="27"/>
  <c r="Q40" i="27"/>
  <c r="P40" i="27"/>
  <c r="O40" i="27"/>
  <c r="N40" i="27"/>
  <c r="H40" i="27"/>
  <c r="G40" i="27"/>
  <c r="F40" i="27"/>
  <c r="E40" i="27"/>
  <c r="D40" i="27"/>
  <c r="V39" i="27"/>
  <c r="U39" i="27"/>
  <c r="T39" i="27"/>
  <c r="R39" i="27"/>
  <c r="Q39" i="27"/>
  <c r="P39" i="27"/>
  <c r="O39" i="27"/>
  <c r="N39" i="27"/>
  <c r="H39" i="27"/>
  <c r="G39" i="27"/>
  <c r="F39" i="27"/>
  <c r="E39" i="27"/>
  <c r="D39" i="27"/>
  <c r="V38" i="27"/>
  <c r="U38" i="27"/>
  <c r="T38" i="27"/>
  <c r="R38" i="27"/>
  <c r="Q38" i="27"/>
  <c r="P38" i="27"/>
  <c r="O38" i="27"/>
  <c r="N38" i="27"/>
  <c r="H38" i="27"/>
  <c r="G38" i="27"/>
  <c r="F38" i="27"/>
  <c r="E38" i="27"/>
  <c r="D38" i="27"/>
  <c r="V37" i="27"/>
  <c r="U37" i="27"/>
  <c r="T37" i="27"/>
  <c r="R37" i="27"/>
  <c r="Q37" i="27"/>
  <c r="P37" i="27"/>
  <c r="O37" i="27"/>
  <c r="N37" i="27"/>
  <c r="H37" i="27"/>
  <c r="G37" i="27"/>
  <c r="F37" i="27"/>
  <c r="E37" i="27"/>
  <c r="D37" i="27"/>
  <c r="V36" i="27"/>
  <c r="U36" i="27"/>
  <c r="T36" i="27"/>
  <c r="R36" i="27"/>
  <c r="Q36" i="27"/>
  <c r="P36" i="27"/>
  <c r="O36" i="27"/>
  <c r="N36" i="27"/>
  <c r="H36" i="27"/>
  <c r="G36" i="27"/>
  <c r="F36" i="27"/>
  <c r="E36" i="27"/>
  <c r="D36" i="27"/>
  <c r="V35" i="27"/>
  <c r="U35" i="27"/>
  <c r="T35" i="27"/>
  <c r="R35" i="27"/>
  <c r="Q35" i="27"/>
  <c r="P35" i="27"/>
  <c r="O35" i="27"/>
  <c r="N35" i="27"/>
  <c r="H35" i="27"/>
  <c r="G35" i="27"/>
  <c r="F35" i="27"/>
  <c r="E35" i="27"/>
  <c r="D35" i="27"/>
  <c r="V34" i="27"/>
  <c r="U34" i="27"/>
  <c r="T34" i="27"/>
  <c r="R34" i="27"/>
  <c r="Q34" i="27"/>
  <c r="P34" i="27"/>
  <c r="O34" i="27"/>
  <c r="N34" i="27"/>
  <c r="H34" i="27"/>
  <c r="G34" i="27"/>
  <c r="F34" i="27"/>
  <c r="E34" i="27"/>
  <c r="D34" i="27"/>
  <c r="V33" i="27"/>
  <c r="U33" i="27"/>
  <c r="T33" i="27"/>
  <c r="R33" i="27"/>
  <c r="Q33" i="27"/>
  <c r="P33" i="27"/>
  <c r="O33" i="27"/>
  <c r="N33" i="27"/>
  <c r="H33" i="27"/>
  <c r="G33" i="27"/>
  <c r="F33" i="27"/>
  <c r="E33" i="27"/>
  <c r="D33" i="27"/>
  <c r="V32" i="27"/>
  <c r="U32" i="27"/>
  <c r="T32" i="27"/>
  <c r="R32" i="27"/>
  <c r="Q32" i="27"/>
  <c r="P32" i="27"/>
  <c r="O32" i="27"/>
  <c r="N32" i="27"/>
  <c r="H32" i="27"/>
  <c r="G32" i="27"/>
  <c r="F32" i="27"/>
  <c r="E32" i="27"/>
  <c r="D32" i="27"/>
  <c r="V31" i="27"/>
  <c r="U31" i="27"/>
  <c r="T31" i="27"/>
  <c r="R31" i="27"/>
  <c r="Q31" i="27"/>
  <c r="P31" i="27"/>
  <c r="O31" i="27"/>
  <c r="N31" i="27"/>
  <c r="H31" i="27"/>
  <c r="G31" i="27"/>
  <c r="F31" i="27"/>
  <c r="E31" i="27"/>
  <c r="D31" i="27"/>
  <c r="V30" i="27"/>
  <c r="U30" i="27"/>
  <c r="T30" i="27"/>
  <c r="R30" i="27"/>
  <c r="Q30" i="27"/>
  <c r="O30" i="27"/>
  <c r="N30" i="27"/>
  <c r="H30" i="27"/>
  <c r="G30" i="27"/>
  <c r="F30" i="27"/>
  <c r="E30" i="27"/>
  <c r="D30" i="27"/>
  <c r="V29" i="27"/>
  <c r="U29" i="27"/>
  <c r="T29" i="27"/>
  <c r="R29" i="27"/>
  <c r="Q29" i="27"/>
  <c r="P29" i="27"/>
  <c r="O29" i="27"/>
  <c r="N29" i="27"/>
  <c r="H29" i="27"/>
  <c r="G29" i="27"/>
  <c r="F29" i="27"/>
  <c r="E29" i="27"/>
  <c r="D29" i="27"/>
  <c r="BI24" i="27"/>
  <c r="BI47" i="27" s="1"/>
  <c r="BH24" i="27"/>
  <c r="BH47" i="27" s="1"/>
  <c r="BG24" i="27"/>
  <c r="BG47" i="27" s="1"/>
  <c r="BF24" i="27"/>
  <c r="BF47" i="27" s="1"/>
  <c r="BE24" i="27"/>
  <c r="BE47" i="27" s="1"/>
  <c r="BC24" i="27"/>
  <c r="AX24" i="27"/>
  <c r="AX47" i="27" s="1"/>
  <c r="AW24" i="27"/>
  <c r="AW47" i="27" s="1"/>
  <c r="AO24" i="27"/>
  <c r="AO47" i="27" s="1"/>
  <c r="AN24" i="27"/>
  <c r="AN47" i="27" s="1"/>
  <c r="AM24" i="27"/>
  <c r="AM47" i="27" s="1"/>
  <c r="AL24" i="27"/>
  <c r="AL47" i="27" s="1"/>
  <c r="AK24" i="27"/>
  <c r="AK47" i="27" s="1"/>
  <c r="AI24" i="27"/>
  <c r="AD24" i="27"/>
  <c r="AD47" i="27" s="1"/>
  <c r="AC24" i="27"/>
  <c r="AC47" i="27" s="1"/>
  <c r="S24" i="27"/>
  <c r="S47" i="27" s="1"/>
  <c r="L47" i="27"/>
  <c r="K47" i="27"/>
  <c r="J47" i="27"/>
  <c r="I47" i="27"/>
  <c r="BI23" i="27"/>
  <c r="BI46" i="27" s="1"/>
  <c r="BH23" i="27"/>
  <c r="BH46" i="27" s="1"/>
  <c r="BG23" i="27"/>
  <c r="BG46" i="27" s="1"/>
  <c r="BF23" i="27"/>
  <c r="BF46" i="27" s="1"/>
  <c r="BE23" i="27"/>
  <c r="BE46" i="27" s="1"/>
  <c r="BC23" i="27"/>
  <c r="AX23" i="27"/>
  <c r="AX46" i="27" s="1"/>
  <c r="AW23" i="27"/>
  <c r="AW46" i="27" s="1"/>
  <c r="AO23" i="27"/>
  <c r="AO46" i="27" s="1"/>
  <c r="AN23" i="27"/>
  <c r="AN46" i="27" s="1"/>
  <c r="AM23" i="27"/>
  <c r="AM46" i="27" s="1"/>
  <c r="AL23" i="27"/>
  <c r="AL46" i="27" s="1"/>
  <c r="AK23" i="27"/>
  <c r="AK46" i="27" s="1"/>
  <c r="AI23" i="27"/>
  <c r="AD23" i="27"/>
  <c r="AD46" i="27" s="1"/>
  <c r="AC23" i="27"/>
  <c r="AC46" i="27" s="1"/>
  <c r="S23" i="27"/>
  <c r="S46" i="27" s="1"/>
  <c r="L46" i="27"/>
  <c r="K46" i="27"/>
  <c r="J46" i="27"/>
  <c r="I46" i="27"/>
  <c r="BI22" i="27"/>
  <c r="BI45" i="27" s="1"/>
  <c r="BH22" i="27"/>
  <c r="BH45" i="27" s="1"/>
  <c r="BG22" i="27"/>
  <c r="BG45" i="27" s="1"/>
  <c r="BF22" i="27"/>
  <c r="BF45" i="27" s="1"/>
  <c r="BE22" i="27"/>
  <c r="BE45" i="27" s="1"/>
  <c r="BC22" i="27"/>
  <c r="AX22" i="27"/>
  <c r="AX45" i="27" s="1"/>
  <c r="AW22" i="27"/>
  <c r="AW45" i="27" s="1"/>
  <c r="AO22" i="27"/>
  <c r="AO45" i="27" s="1"/>
  <c r="AN22" i="27"/>
  <c r="AN45" i="27" s="1"/>
  <c r="AM22" i="27"/>
  <c r="AM45" i="27" s="1"/>
  <c r="AL22" i="27"/>
  <c r="AL45" i="27" s="1"/>
  <c r="AK22" i="27"/>
  <c r="AK45" i="27" s="1"/>
  <c r="AI22" i="27"/>
  <c r="AD22" i="27"/>
  <c r="AD45" i="27" s="1"/>
  <c r="AC22" i="27"/>
  <c r="AC45" i="27" s="1"/>
  <c r="S22" i="27"/>
  <c r="S45" i="27" s="1"/>
  <c r="L45" i="27"/>
  <c r="K45" i="27"/>
  <c r="J45" i="27"/>
  <c r="I45" i="27"/>
  <c r="BI21" i="27"/>
  <c r="BI44" i="27" s="1"/>
  <c r="BH21" i="27"/>
  <c r="BH44" i="27" s="1"/>
  <c r="BG21" i="27"/>
  <c r="BG44" i="27" s="1"/>
  <c r="BF21" i="27"/>
  <c r="BF44" i="27" s="1"/>
  <c r="BE21" i="27"/>
  <c r="BE44" i="27" s="1"/>
  <c r="BC21" i="27"/>
  <c r="AX21" i="27"/>
  <c r="AX44" i="27" s="1"/>
  <c r="AW21" i="27"/>
  <c r="AW44" i="27" s="1"/>
  <c r="AO21" i="27"/>
  <c r="AO44" i="27" s="1"/>
  <c r="AN21" i="27"/>
  <c r="AN44" i="27" s="1"/>
  <c r="AM21" i="27"/>
  <c r="AM44" i="27" s="1"/>
  <c r="AL21" i="27"/>
  <c r="AL44" i="27" s="1"/>
  <c r="AK21" i="27"/>
  <c r="AK44" i="27" s="1"/>
  <c r="AI21" i="27"/>
  <c r="AD21" i="27"/>
  <c r="AD44" i="27" s="1"/>
  <c r="AC21" i="27"/>
  <c r="AC44" i="27" s="1"/>
  <c r="S21" i="27"/>
  <c r="S44" i="27" s="1"/>
  <c r="L44" i="27"/>
  <c r="K44" i="27"/>
  <c r="J44" i="27"/>
  <c r="I44" i="27"/>
  <c r="BI20" i="27"/>
  <c r="BI43" i="27" s="1"/>
  <c r="BH20" i="27"/>
  <c r="BH43" i="27" s="1"/>
  <c r="BG20" i="27"/>
  <c r="BG43" i="27" s="1"/>
  <c r="BF20" i="27"/>
  <c r="BF43" i="27" s="1"/>
  <c r="BE20" i="27"/>
  <c r="BE43" i="27" s="1"/>
  <c r="BC20" i="27"/>
  <c r="AX20" i="27"/>
  <c r="AX43" i="27" s="1"/>
  <c r="AW20" i="27"/>
  <c r="AW43" i="27" s="1"/>
  <c r="AO20" i="27"/>
  <c r="AO43" i="27" s="1"/>
  <c r="AN20" i="27"/>
  <c r="AN43" i="27" s="1"/>
  <c r="AM20" i="27"/>
  <c r="AM43" i="27" s="1"/>
  <c r="AL20" i="27"/>
  <c r="AL43" i="27" s="1"/>
  <c r="AK20" i="27"/>
  <c r="AK43" i="27" s="1"/>
  <c r="AI20" i="27"/>
  <c r="AD20" i="27"/>
  <c r="AD43" i="27" s="1"/>
  <c r="AC20" i="27"/>
  <c r="AC43" i="27" s="1"/>
  <c r="S20" i="27"/>
  <c r="S43" i="27" s="1"/>
  <c r="L43" i="27"/>
  <c r="K43" i="27"/>
  <c r="J43" i="27"/>
  <c r="I43" i="27"/>
  <c r="BI19" i="27"/>
  <c r="BI42" i="27" s="1"/>
  <c r="BH19" i="27"/>
  <c r="BH42" i="27" s="1"/>
  <c r="BG19" i="27"/>
  <c r="BG42" i="27" s="1"/>
  <c r="BF19" i="27"/>
  <c r="BF42" i="27" s="1"/>
  <c r="BE19" i="27"/>
  <c r="BE42" i="27" s="1"/>
  <c r="BC19" i="27"/>
  <c r="AX19" i="27"/>
  <c r="AX42" i="27" s="1"/>
  <c r="AW19" i="27"/>
  <c r="AW42" i="27" s="1"/>
  <c r="AO19" i="27"/>
  <c r="AO42" i="27" s="1"/>
  <c r="AN19" i="27"/>
  <c r="AN42" i="27" s="1"/>
  <c r="AM19" i="27"/>
  <c r="AM42" i="27" s="1"/>
  <c r="AL19" i="27"/>
  <c r="AL42" i="27" s="1"/>
  <c r="AK19" i="27"/>
  <c r="AK42" i="27" s="1"/>
  <c r="AI19" i="27"/>
  <c r="AD19" i="27"/>
  <c r="AD42" i="27" s="1"/>
  <c r="AC19" i="27"/>
  <c r="AC42" i="27" s="1"/>
  <c r="S19" i="27"/>
  <c r="S42" i="27" s="1"/>
  <c r="L42" i="27"/>
  <c r="K42" i="27"/>
  <c r="J42" i="27"/>
  <c r="I42" i="27"/>
  <c r="BI18" i="27"/>
  <c r="BI41" i="27" s="1"/>
  <c r="BH18" i="27"/>
  <c r="BH41" i="27" s="1"/>
  <c r="BG18" i="27"/>
  <c r="BG41" i="27" s="1"/>
  <c r="BF18" i="27"/>
  <c r="BF41" i="27" s="1"/>
  <c r="BE18" i="27"/>
  <c r="BE41" i="27" s="1"/>
  <c r="BC18" i="27"/>
  <c r="AX18" i="27"/>
  <c r="AX41" i="27" s="1"/>
  <c r="AW18" i="27"/>
  <c r="AW41" i="27" s="1"/>
  <c r="AO18" i="27"/>
  <c r="AO41" i="27" s="1"/>
  <c r="AN18" i="27"/>
  <c r="AN41" i="27" s="1"/>
  <c r="AM18" i="27"/>
  <c r="AM41" i="27" s="1"/>
  <c r="AL18" i="27"/>
  <c r="AL41" i="27" s="1"/>
  <c r="AK18" i="27"/>
  <c r="AK41" i="27" s="1"/>
  <c r="AI18" i="27"/>
  <c r="AD18" i="27"/>
  <c r="AD41" i="27" s="1"/>
  <c r="AC18" i="27"/>
  <c r="AC41" i="27" s="1"/>
  <c r="S18" i="27"/>
  <c r="S41" i="27" s="1"/>
  <c r="L41" i="27"/>
  <c r="K41" i="27"/>
  <c r="J41" i="27"/>
  <c r="I41" i="27"/>
  <c r="BI17" i="27"/>
  <c r="BI40" i="27" s="1"/>
  <c r="BH17" i="27"/>
  <c r="BH40" i="27" s="1"/>
  <c r="BG17" i="27"/>
  <c r="BG40" i="27" s="1"/>
  <c r="BF17" i="27"/>
  <c r="BF40" i="27" s="1"/>
  <c r="BE17" i="27"/>
  <c r="BE40" i="27" s="1"/>
  <c r="BC17" i="27"/>
  <c r="AX17" i="27"/>
  <c r="AX40" i="27" s="1"/>
  <c r="AW17" i="27"/>
  <c r="AW40" i="27" s="1"/>
  <c r="AO17" i="27"/>
  <c r="AO40" i="27" s="1"/>
  <c r="AN17" i="27"/>
  <c r="AN40" i="27" s="1"/>
  <c r="AM17" i="27"/>
  <c r="AM40" i="27" s="1"/>
  <c r="AL17" i="27"/>
  <c r="AL40" i="27" s="1"/>
  <c r="AK17" i="27"/>
  <c r="AK40" i="27" s="1"/>
  <c r="AI17" i="27"/>
  <c r="AD17" i="27"/>
  <c r="AD40" i="27" s="1"/>
  <c r="AC17" i="27"/>
  <c r="AC40" i="27" s="1"/>
  <c r="S17" i="27"/>
  <c r="S40" i="27" s="1"/>
  <c r="L17" i="27"/>
  <c r="L40" i="27" s="1"/>
  <c r="K17" i="27"/>
  <c r="K40" i="27" s="1"/>
  <c r="J17" i="27"/>
  <c r="J40" i="27" s="1"/>
  <c r="I17" i="27"/>
  <c r="I40" i="27" s="1"/>
  <c r="BI16" i="27"/>
  <c r="BI39" i="27" s="1"/>
  <c r="BH16" i="27"/>
  <c r="BH39" i="27" s="1"/>
  <c r="BG16" i="27"/>
  <c r="BG39" i="27" s="1"/>
  <c r="BF16" i="27"/>
  <c r="BF39" i="27" s="1"/>
  <c r="BE16" i="27"/>
  <c r="BE39" i="27" s="1"/>
  <c r="BC16" i="27"/>
  <c r="AX16" i="27"/>
  <c r="AX39" i="27" s="1"/>
  <c r="AW16" i="27"/>
  <c r="AW39" i="27" s="1"/>
  <c r="AO16" i="27"/>
  <c r="AO39" i="27" s="1"/>
  <c r="AN16" i="27"/>
  <c r="AN39" i="27" s="1"/>
  <c r="AM16" i="27"/>
  <c r="AM39" i="27" s="1"/>
  <c r="AL16" i="27"/>
  <c r="AL39" i="27" s="1"/>
  <c r="AK16" i="27"/>
  <c r="AK39" i="27" s="1"/>
  <c r="AI16" i="27"/>
  <c r="AD16" i="27"/>
  <c r="AD39" i="27" s="1"/>
  <c r="AC16" i="27"/>
  <c r="AC39" i="27" s="1"/>
  <c r="S16" i="27"/>
  <c r="S39" i="27" s="1"/>
  <c r="L16" i="27"/>
  <c r="L39" i="27" s="1"/>
  <c r="K16" i="27"/>
  <c r="K39" i="27" s="1"/>
  <c r="J16" i="27"/>
  <c r="J39" i="27" s="1"/>
  <c r="I16" i="27"/>
  <c r="I39" i="27" s="1"/>
  <c r="BI15" i="27"/>
  <c r="BI38" i="27" s="1"/>
  <c r="BH15" i="27"/>
  <c r="BH38" i="27" s="1"/>
  <c r="BG15" i="27"/>
  <c r="BG38" i="27" s="1"/>
  <c r="BF15" i="27"/>
  <c r="BF38" i="27" s="1"/>
  <c r="BE15" i="27"/>
  <c r="BE38" i="27" s="1"/>
  <c r="BC15" i="27"/>
  <c r="AX15" i="27"/>
  <c r="AX38" i="27" s="1"/>
  <c r="AW15" i="27"/>
  <c r="AW38" i="27" s="1"/>
  <c r="AO15" i="27"/>
  <c r="AO38" i="27" s="1"/>
  <c r="AN15" i="27"/>
  <c r="AN38" i="27" s="1"/>
  <c r="AM15" i="27"/>
  <c r="AM38" i="27" s="1"/>
  <c r="AL15" i="27"/>
  <c r="AL38" i="27" s="1"/>
  <c r="AK15" i="27"/>
  <c r="AK38" i="27" s="1"/>
  <c r="AI15" i="27"/>
  <c r="AD15" i="27"/>
  <c r="AD38" i="27" s="1"/>
  <c r="AC15" i="27"/>
  <c r="AC38" i="27" s="1"/>
  <c r="S15" i="27"/>
  <c r="S38" i="27" s="1"/>
  <c r="L15" i="27"/>
  <c r="L38" i="27" s="1"/>
  <c r="K15" i="27"/>
  <c r="K38" i="27" s="1"/>
  <c r="J15" i="27"/>
  <c r="J38" i="27" s="1"/>
  <c r="I15" i="27"/>
  <c r="I38" i="27" s="1"/>
  <c r="BI14" i="27"/>
  <c r="BI37" i="27" s="1"/>
  <c r="BH14" i="27"/>
  <c r="BH37" i="27" s="1"/>
  <c r="BG14" i="27"/>
  <c r="BG37" i="27" s="1"/>
  <c r="BF14" i="27"/>
  <c r="BF37" i="27" s="1"/>
  <c r="BE14" i="27"/>
  <c r="BE37" i="27" s="1"/>
  <c r="BC14" i="27"/>
  <c r="AX14" i="27"/>
  <c r="AX37" i="27" s="1"/>
  <c r="AW14" i="27"/>
  <c r="AW37" i="27" s="1"/>
  <c r="AO14" i="27"/>
  <c r="AO37" i="27" s="1"/>
  <c r="AN14" i="27"/>
  <c r="AN37" i="27" s="1"/>
  <c r="AM14" i="27"/>
  <c r="AM37" i="27" s="1"/>
  <c r="AL14" i="27"/>
  <c r="AL37" i="27" s="1"/>
  <c r="AK14" i="27"/>
  <c r="AK37" i="27" s="1"/>
  <c r="AI14" i="27"/>
  <c r="AD14" i="27"/>
  <c r="AD37" i="27" s="1"/>
  <c r="AC14" i="27"/>
  <c r="AC37" i="27" s="1"/>
  <c r="S14" i="27"/>
  <c r="S37" i="27" s="1"/>
  <c r="L14" i="27"/>
  <c r="L37" i="27" s="1"/>
  <c r="K14" i="27"/>
  <c r="K37" i="27" s="1"/>
  <c r="J14" i="27"/>
  <c r="J37" i="27" s="1"/>
  <c r="I14" i="27"/>
  <c r="I37" i="27" s="1"/>
  <c r="BI13" i="27"/>
  <c r="BI36" i="27" s="1"/>
  <c r="BH13" i="27"/>
  <c r="BH36" i="27" s="1"/>
  <c r="BG13" i="27"/>
  <c r="BG36" i="27" s="1"/>
  <c r="BF13" i="27"/>
  <c r="BF36" i="27" s="1"/>
  <c r="BE13" i="27"/>
  <c r="BE36" i="27" s="1"/>
  <c r="BC13" i="27"/>
  <c r="AX13" i="27"/>
  <c r="AX36" i="27" s="1"/>
  <c r="AW13" i="27"/>
  <c r="AW36" i="27" s="1"/>
  <c r="AO13" i="27"/>
  <c r="AO36" i="27" s="1"/>
  <c r="AN13" i="27"/>
  <c r="AN36" i="27" s="1"/>
  <c r="AM13" i="27"/>
  <c r="AM36" i="27" s="1"/>
  <c r="AL13" i="27"/>
  <c r="AL36" i="27" s="1"/>
  <c r="AK13" i="27"/>
  <c r="AK36" i="27" s="1"/>
  <c r="AI13" i="27"/>
  <c r="AD13" i="27"/>
  <c r="AD36" i="27" s="1"/>
  <c r="AC13" i="27"/>
  <c r="AC36" i="27" s="1"/>
  <c r="S13" i="27"/>
  <c r="S36" i="27" s="1"/>
  <c r="L13" i="27"/>
  <c r="L36" i="27" s="1"/>
  <c r="K13" i="27"/>
  <c r="K36" i="27" s="1"/>
  <c r="J13" i="27"/>
  <c r="J36" i="27" s="1"/>
  <c r="I36" i="27"/>
  <c r="BI12" i="27"/>
  <c r="BI35" i="27" s="1"/>
  <c r="BH12" i="27"/>
  <c r="BH35" i="27" s="1"/>
  <c r="BG12" i="27"/>
  <c r="BG35" i="27" s="1"/>
  <c r="BF12" i="27"/>
  <c r="BF35" i="27" s="1"/>
  <c r="BE12" i="27"/>
  <c r="BE35" i="27" s="1"/>
  <c r="BC12" i="27"/>
  <c r="AX12" i="27"/>
  <c r="AX35" i="27" s="1"/>
  <c r="AW12" i="27"/>
  <c r="AW35" i="27" s="1"/>
  <c r="AO12" i="27"/>
  <c r="AO35" i="27" s="1"/>
  <c r="AN12" i="27"/>
  <c r="AN35" i="27" s="1"/>
  <c r="AM12" i="27"/>
  <c r="AM35" i="27" s="1"/>
  <c r="AL12" i="27"/>
  <c r="AL35" i="27" s="1"/>
  <c r="AK12" i="27"/>
  <c r="AK35" i="27" s="1"/>
  <c r="AI12" i="27"/>
  <c r="AD12" i="27"/>
  <c r="AD35" i="27" s="1"/>
  <c r="AC12" i="27"/>
  <c r="AC35" i="27" s="1"/>
  <c r="S12" i="27"/>
  <c r="S35" i="27" s="1"/>
  <c r="L12" i="27"/>
  <c r="L35" i="27" s="1"/>
  <c r="K12" i="27"/>
  <c r="K35" i="27" s="1"/>
  <c r="J12" i="27"/>
  <c r="J35" i="27" s="1"/>
  <c r="I12" i="27"/>
  <c r="I35" i="27" s="1"/>
  <c r="BI11" i="27"/>
  <c r="BI34" i="27" s="1"/>
  <c r="BH11" i="27"/>
  <c r="BH34" i="27" s="1"/>
  <c r="BG11" i="27"/>
  <c r="BG34" i="27" s="1"/>
  <c r="BF11" i="27"/>
  <c r="BF34" i="27" s="1"/>
  <c r="BE11" i="27"/>
  <c r="BE34" i="27" s="1"/>
  <c r="BC11" i="27"/>
  <c r="AX11" i="27"/>
  <c r="AX34" i="27" s="1"/>
  <c r="AW11" i="27"/>
  <c r="AW34" i="27" s="1"/>
  <c r="AO11" i="27"/>
  <c r="AO34" i="27" s="1"/>
  <c r="AN11" i="27"/>
  <c r="AN34" i="27" s="1"/>
  <c r="AM11" i="27"/>
  <c r="AM34" i="27" s="1"/>
  <c r="AL11" i="27"/>
  <c r="AL34" i="27" s="1"/>
  <c r="AK11" i="27"/>
  <c r="AK34" i="27" s="1"/>
  <c r="AI11" i="27"/>
  <c r="AD11" i="27"/>
  <c r="AD34" i="27" s="1"/>
  <c r="AC11" i="27"/>
  <c r="AC34" i="27" s="1"/>
  <c r="S11" i="27"/>
  <c r="S34" i="27" s="1"/>
  <c r="L11" i="27"/>
  <c r="L34" i="27" s="1"/>
  <c r="K11" i="27"/>
  <c r="K34" i="27" s="1"/>
  <c r="J11" i="27"/>
  <c r="J34" i="27" s="1"/>
  <c r="I34" i="27"/>
  <c r="BI10" i="27"/>
  <c r="BI33" i="27" s="1"/>
  <c r="BH10" i="27"/>
  <c r="BH33" i="27" s="1"/>
  <c r="BG10" i="27"/>
  <c r="BG33" i="27" s="1"/>
  <c r="BF10" i="27"/>
  <c r="BF33" i="27" s="1"/>
  <c r="BE10" i="27"/>
  <c r="BE33" i="27" s="1"/>
  <c r="BC10" i="27"/>
  <c r="AX10" i="27"/>
  <c r="AX33" i="27" s="1"/>
  <c r="AW10" i="27"/>
  <c r="AW33" i="27" s="1"/>
  <c r="AO10" i="27"/>
  <c r="AO33" i="27" s="1"/>
  <c r="AN10" i="27"/>
  <c r="AN33" i="27" s="1"/>
  <c r="AM10" i="27"/>
  <c r="AM33" i="27" s="1"/>
  <c r="AL10" i="27"/>
  <c r="AL33" i="27" s="1"/>
  <c r="AK10" i="27"/>
  <c r="AK33" i="27" s="1"/>
  <c r="AI10" i="27"/>
  <c r="AD10" i="27"/>
  <c r="AD33" i="27" s="1"/>
  <c r="AC10" i="27"/>
  <c r="AC33" i="27" s="1"/>
  <c r="S10" i="27"/>
  <c r="S33" i="27" s="1"/>
  <c r="L10" i="27"/>
  <c r="L33" i="27" s="1"/>
  <c r="K10" i="27"/>
  <c r="K33" i="27" s="1"/>
  <c r="J10" i="27"/>
  <c r="J33" i="27" s="1"/>
  <c r="I10" i="27"/>
  <c r="I33" i="27" s="1"/>
  <c r="BI9" i="27"/>
  <c r="BI32" i="27" s="1"/>
  <c r="BH9" i="27"/>
  <c r="BH32" i="27" s="1"/>
  <c r="BG9" i="27"/>
  <c r="BG32" i="27" s="1"/>
  <c r="BF9" i="27"/>
  <c r="BF32" i="27" s="1"/>
  <c r="BE9" i="27"/>
  <c r="BE32" i="27" s="1"/>
  <c r="BC9" i="27"/>
  <c r="AX9" i="27"/>
  <c r="AX32" i="27" s="1"/>
  <c r="AW9" i="27"/>
  <c r="AW32" i="27" s="1"/>
  <c r="AO9" i="27"/>
  <c r="AO32" i="27" s="1"/>
  <c r="AN9" i="27"/>
  <c r="AN32" i="27" s="1"/>
  <c r="AM9" i="27"/>
  <c r="AM32" i="27" s="1"/>
  <c r="AL9" i="27"/>
  <c r="AL32" i="27" s="1"/>
  <c r="AK9" i="27"/>
  <c r="AK32" i="27" s="1"/>
  <c r="AI9" i="27"/>
  <c r="AD9" i="27"/>
  <c r="AD32" i="27" s="1"/>
  <c r="AC9" i="27"/>
  <c r="AC32" i="27" s="1"/>
  <c r="S9" i="27"/>
  <c r="S32" i="27" s="1"/>
  <c r="L9" i="27"/>
  <c r="L32" i="27" s="1"/>
  <c r="K9" i="27"/>
  <c r="K32" i="27" s="1"/>
  <c r="J9" i="27"/>
  <c r="J32" i="27" s="1"/>
  <c r="I32" i="27"/>
  <c r="BI8" i="27"/>
  <c r="BI31" i="27" s="1"/>
  <c r="BH8" i="27"/>
  <c r="BH31" i="27" s="1"/>
  <c r="BG8" i="27"/>
  <c r="BG31" i="27" s="1"/>
  <c r="BF8" i="27"/>
  <c r="BF31" i="27" s="1"/>
  <c r="BE8" i="27"/>
  <c r="BE31" i="27" s="1"/>
  <c r="BC8" i="27"/>
  <c r="AX8" i="27"/>
  <c r="AX31" i="27" s="1"/>
  <c r="AW8" i="27"/>
  <c r="AW31" i="27" s="1"/>
  <c r="AO8" i="27"/>
  <c r="AO31" i="27" s="1"/>
  <c r="AN8" i="27"/>
  <c r="AN31" i="27" s="1"/>
  <c r="AM8" i="27"/>
  <c r="AM31" i="27" s="1"/>
  <c r="AL8" i="27"/>
  <c r="AL31" i="27" s="1"/>
  <c r="AK8" i="27"/>
  <c r="AK31" i="27" s="1"/>
  <c r="AI8" i="27"/>
  <c r="AD8" i="27"/>
  <c r="AD31" i="27" s="1"/>
  <c r="AC8" i="27"/>
  <c r="AC31" i="27" s="1"/>
  <c r="S8" i="27"/>
  <c r="S31" i="27" s="1"/>
  <c r="L8" i="27"/>
  <c r="L31" i="27" s="1"/>
  <c r="K8" i="27"/>
  <c r="K31" i="27" s="1"/>
  <c r="J8" i="27"/>
  <c r="J31" i="27" s="1"/>
  <c r="I8" i="27"/>
  <c r="I31" i="27" s="1"/>
  <c r="BI7" i="27"/>
  <c r="BI30" i="27" s="1"/>
  <c r="BH7" i="27"/>
  <c r="BH30" i="27" s="1"/>
  <c r="BG7" i="27"/>
  <c r="BG30" i="27" s="1"/>
  <c r="BF7" i="27"/>
  <c r="BF30" i="27" s="1"/>
  <c r="BE7" i="27"/>
  <c r="BE30" i="27" s="1"/>
  <c r="BC7" i="27"/>
  <c r="AX7" i="27"/>
  <c r="AX30" i="27" s="1"/>
  <c r="AW7" i="27"/>
  <c r="AW30" i="27" s="1"/>
  <c r="AO7" i="27"/>
  <c r="AO30" i="27" s="1"/>
  <c r="AN7" i="27"/>
  <c r="AN30" i="27" s="1"/>
  <c r="AM7" i="27"/>
  <c r="AM30" i="27" s="1"/>
  <c r="AL7" i="27"/>
  <c r="AL30" i="27" s="1"/>
  <c r="AK7" i="27"/>
  <c r="AK30" i="27" s="1"/>
  <c r="AI7" i="27"/>
  <c r="AD7" i="27"/>
  <c r="AD30" i="27" s="1"/>
  <c r="AC7" i="27"/>
  <c r="AC30" i="27" s="1"/>
  <c r="S7" i="27"/>
  <c r="S30" i="27" s="1"/>
  <c r="L7" i="27"/>
  <c r="L30" i="27" s="1"/>
  <c r="K7" i="27"/>
  <c r="K30" i="27" s="1"/>
  <c r="J7" i="27"/>
  <c r="J30" i="27" s="1"/>
  <c r="I7" i="27"/>
  <c r="I30" i="27" s="1"/>
  <c r="BI6" i="27"/>
  <c r="BI29" i="27" s="1"/>
  <c r="BH6" i="27"/>
  <c r="BH29" i="27" s="1"/>
  <c r="BG6" i="27"/>
  <c r="BG29" i="27" s="1"/>
  <c r="BF6" i="27"/>
  <c r="BF29" i="27" s="1"/>
  <c r="BE6" i="27"/>
  <c r="BE29" i="27" s="1"/>
  <c r="BC6" i="27"/>
  <c r="AX6" i="27"/>
  <c r="AX29" i="27" s="1"/>
  <c r="AW6" i="27"/>
  <c r="AW29" i="27" s="1"/>
  <c r="AO6" i="27"/>
  <c r="AO29" i="27" s="1"/>
  <c r="AN6" i="27"/>
  <c r="AN29" i="27" s="1"/>
  <c r="AM6" i="27"/>
  <c r="AM29" i="27" s="1"/>
  <c r="AL6" i="27"/>
  <c r="AL29" i="27" s="1"/>
  <c r="AK6" i="27"/>
  <c r="AK29" i="27" s="1"/>
  <c r="AI6" i="27"/>
  <c r="AD6" i="27"/>
  <c r="AD29" i="27" s="1"/>
  <c r="AC6" i="27"/>
  <c r="AC29" i="27" s="1"/>
  <c r="S6" i="27"/>
  <c r="S29" i="27" s="1"/>
  <c r="L6" i="27"/>
  <c r="L29" i="27" s="1"/>
  <c r="K6" i="27"/>
  <c r="K29" i="27" s="1"/>
  <c r="J6" i="27"/>
  <c r="J29" i="27" s="1"/>
  <c r="I6" i="27"/>
  <c r="I29" i="27" s="1"/>
  <c r="BD38" i="26"/>
  <c r="BD39" i="26"/>
  <c r="BD40" i="26"/>
  <c r="BD41" i="26"/>
  <c r="BD42" i="26"/>
  <c r="BD43" i="26"/>
  <c r="BD44" i="26"/>
  <c r="BD45" i="26"/>
  <c r="BD46" i="26"/>
  <c r="BD47" i="26"/>
  <c r="AJ38" i="26"/>
  <c r="AJ39" i="26"/>
  <c r="AJ40" i="26"/>
  <c r="AJ41" i="26"/>
  <c r="AJ42" i="26"/>
  <c r="AJ43" i="26"/>
  <c r="AJ44" i="26"/>
  <c r="AJ45" i="26"/>
  <c r="AJ46" i="26"/>
  <c r="AJ47" i="26"/>
  <c r="V47" i="26"/>
  <c r="U47" i="26"/>
  <c r="BW47" i="26" s="1"/>
  <c r="BW24" i="26" s="1"/>
  <c r="T47" i="26"/>
  <c r="R47" i="26"/>
  <c r="Q47" i="26"/>
  <c r="P47" i="26"/>
  <c r="O47" i="26"/>
  <c r="N47" i="26"/>
  <c r="G47" i="26"/>
  <c r="F47" i="26"/>
  <c r="E47" i="26"/>
  <c r="D47" i="26"/>
  <c r="V46" i="26"/>
  <c r="U46" i="26"/>
  <c r="BP46" i="26" s="1"/>
  <c r="BP23" i="26" s="1"/>
  <c r="T46" i="26"/>
  <c r="R46" i="26"/>
  <c r="Q46" i="26"/>
  <c r="P46" i="26"/>
  <c r="O46" i="26"/>
  <c r="N46" i="26"/>
  <c r="G46" i="26"/>
  <c r="F46" i="26"/>
  <c r="E46" i="26"/>
  <c r="D46" i="26"/>
  <c r="V45" i="26"/>
  <c r="U45" i="26"/>
  <c r="BP45" i="26" s="1"/>
  <c r="BP22" i="26" s="1"/>
  <c r="T45" i="26"/>
  <c r="R45" i="26"/>
  <c r="Q45" i="26"/>
  <c r="P45" i="26"/>
  <c r="O45" i="26"/>
  <c r="N45" i="26"/>
  <c r="G45" i="26"/>
  <c r="F45" i="26"/>
  <c r="E45" i="26"/>
  <c r="D45" i="26"/>
  <c r="V44" i="26"/>
  <c r="U44" i="26"/>
  <c r="BP44" i="26" s="1"/>
  <c r="BP21" i="26" s="1"/>
  <c r="T44" i="26"/>
  <c r="R44" i="26"/>
  <c r="Q44" i="26"/>
  <c r="P44" i="26"/>
  <c r="O44" i="26"/>
  <c r="N44" i="26"/>
  <c r="G44" i="26"/>
  <c r="F44" i="26"/>
  <c r="E44" i="26"/>
  <c r="D44" i="26"/>
  <c r="V43" i="26"/>
  <c r="U43" i="26"/>
  <c r="BP43" i="26" s="1"/>
  <c r="BP20" i="26" s="1"/>
  <c r="T43" i="26"/>
  <c r="R43" i="26"/>
  <c r="Q43" i="26"/>
  <c r="P43" i="26"/>
  <c r="O43" i="26"/>
  <c r="N43" i="26"/>
  <c r="G43" i="26"/>
  <c r="F43" i="26"/>
  <c r="E43" i="26"/>
  <c r="D43" i="26"/>
  <c r="V42" i="26"/>
  <c r="U42" i="26"/>
  <c r="BP42" i="26" s="1"/>
  <c r="BP19" i="26" s="1"/>
  <c r="T42" i="26"/>
  <c r="R42" i="26"/>
  <c r="Q42" i="26"/>
  <c r="P42" i="26"/>
  <c r="O42" i="26"/>
  <c r="N42" i="26"/>
  <c r="G42" i="26"/>
  <c r="F42" i="26"/>
  <c r="E42" i="26"/>
  <c r="D42" i="26"/>
  <c r="V41" i="26"/>
  <c r="U41" i="26"/>
  <c r="BP41" i="26" s="1"/>
  <c r="BP18" i="26" s="1"/>
  <c r="T41" i="26"/>
  <c r="R41" i="26"/>
  <c r="Q41" i="26"/>
  <c r="P41" i="26"/>
  <c r="O41" i="26"/>
  <c r="N41" i="26"/>
  <c r="G41" i="26"/>
  <c r="F41" i="26"/>
  <c r="E41" i="26"/>
  <c r="D41" i="26"/>
  <c r="V40" i="26"/>
  <c r="U40" i="26"/>
  <c r="BP40" i="26" s="1"/>
  <c r="BP17" i="26" s="1"/>
  <c r="T40" i="26"/>
  <c r="R40" i="26"/>
  <c r="Q40" i="26"/>
  <c r="P40" i="26"/>
  <c r="O40" i="26"/>
  <c r="N40" i="26"/>
  <c r="H40" i="26"/>
  <c r="G40" i="26"/>
  <c r="F40" i="26"/>
  <c r="E40" i="26"/>
  <c r="D40" i="26"/>
  <c r="V39" i="26"/>
  <c r="U39" i="26"/>
  <c r="BP39" i="26" s="1"/>
  <c r="BP16" i="26" s="1"/>
  <c r="T39" i="26"/>
  <c r="R39" i="26"/>
  <c r="Q39" i="26"/>
  <c r="P39" i="26"/>
  <c r="O39" i="26"/>
  <c r="N39" i="26"/>
  <c r="H39" i="26"/>
  <c r="G39" i="26"/>
  <c r="F39" i="26"/>
  <c r="E39" i="26"/>
  <c r="D39" i="26"/>
  <c r="V38" i="26"/>
  <c r="U38" i="26"/>
  <c r="BP38" i="26" s="1"/>
  <c r="BP15" i="26" s="1"/>
  <c r="T38" i="26"/>
  <c r="R38" i="26"/>
  <c r="Q38" i="26"/>
  <c r="P38" i="26"/>
  <c r="O38" i="26"/>
  <c r="N38" i="26"/>
  <c r="H38" i="26"/>
  <c r="G38" i="26"/>
  <c r="F38" i="26"/>
  <c r="E38" i="26"/>
  <c r="D38" i="26"/>
  <c r="V37" i="26"/>
  <c r="U37" i="26"/>
  <c r="BP37" i="26" s="1"/>
  <c r="BP14" i="26" s="1"/>
  <c r="T37" i="26"/>
  <c r="R37" i="26"/>
  <c r="Q37" i="26"/>
  <c r="P37" i="26"/>
  <c r="O37" i="26"/>
  <c r="N37" i="26"/>
  <c r="H37" i="26"/>
  <c r="G37" i="26"/>
  <c r="F37" i="26"/>
  <c r="E37" i="26"/>
  <c r="D37" i="26"/>
  <c r="V36" i="26"/>
  <c r="U36" i="26"/>
  <c r="BP36" i="26" s="1"/>
  <c r="BP13" i="26" s="1"/>
  <c r="T36" i="26"/>
  <c r="R36" i="26"/>
  <c r="Q36" i="26"/>
  <c r="P36" i="26"/>
  <c r="O36" i="26"/>
  <c r="N36" i="26"/>
  <c r="H36" i="26"/>
  <c r="G36" i="26"/>
  <c r="F36" i="26"/>
  <c r="E36" i="26"/>
  <c r="D36" i="26"/>
  <c r="V35" i="26"/>
  <c r="U35" i="26"/>
  <c r="BP35" i="26" s="1"/>
  <c r="BP12" i="26" s="1"/>
  <c r="T35" i="26"/>
  <c r="R35" i="26"/>
  <c r="Q35" i="26"/>
  <c r="P35" i="26"/>
  <c r="O35" i="26"/>
  <c r="N35" i="26"/>
  <c r="H35" i="26"/>
  <c r="G35" i="26"/>
  <c r="F35" i="26"/>
  <c r="E35" i="26"/>
  <c r="D35" i="26"/>
  <c r="V34" i="26"/>
  <c r="U34" i="26"/>
  <c r="BP34" i="26" s="1"/>
  <c r="BP11" i="26" s="1"/>
  <c r="T34" i="26"/>
  <c r="R34" i="26"/>
  <c r="Q34" i="26"/>
  <c r="P34" i="26"/>
  <c r="O34" i="26"/>
  <c r="N34" i="26"/>
  <c r="H34" i="26"/>
  <c r="G34" i="26"/>
  <c r="F34" i="26"/>
  <c r="E34" i="26"/>
  <c r="D34" i="26"/>
  <c r="V33" i="26"/>
  <c r="U33" i="26"/>
  <c r="BP33" i="26" s="1"/>
  <c r="BP10" i="26" s="1"/>
  <c r="T33" i="26"/>
  <c r="R33" i="26"/>
  <c r="Q33" i="26"/>
  <c r="P33" i="26"/>
  <c r="O33" i="26"/>
  <c r="N33" i="26"/>
  <c r="H33" i="26"/>
  <c r="G33" i="26"/>
  <c r="F33" i="26"/>
  <c r="E33" i="26"/>
  <c r="D33" i="26"/>
  <c r="V32" i="26"/>
  <c r="U32" i="26"/>
  <c r="BP32" i="26" s="1"/>
  <c r="BP9" i="26" s="1"/>
  <c r="T32" i="26"/>
  <c r="R32" i="26"/>
  <c r="Q32" i="26"/>
  <c r="P32" i="26"/>
  <c r="O32" i="26"/>
  <c r="N32" i="26"/>
  <c r="H32" i="26"/>
  <c r="G32" i="26"/>
  <c r="F32" i="26"/>
  <c r="E32" i="26"/>
  <c r="D32" i="26"/>
  <c r="V31" i="26"/>
  <c r="U31" i="26"/>
  <c r="BP31" i="26" s="1"/>
  <c r="BP8" i="26" s="1"/>
  <c r="T31" i="26"/>
  <c r="R31" i="26"/>
  <c r="Q31" i="26"/>
  <c r="P31" i="26"/>
  <c r="O31" i="26"/>
  <c r="N31" i="26"/>
  <c r="H31" i="26"/>
  <c r="G31" i="26"/>
  <c r="F31" i="26"/>
  <c r="E31" i="26"/>
  <c r="D31" i="26"/>
  <c r="V30" i="26"/>
  <c r="U30" i="26"/>
  <c r="BP30" i="26" s="1"/>
  <c r="BP7" i="26" s="1"/>
  <c r="T30" i="26"/>
  <c r="R30" i="26"/>
  <c r="Q30" i="26"/>
  <c r="O30" i="26"/>
  <c r="N30" i="26"/>
  <c r="H30" i="26"/>
  <c r="G30" i="26"/>
  <c r="F30" i="26"/>
  <c r="E30" i="26"/>
  <c r="D30" i="26"/>
  <c r="V29" i="26"/>
  <c r="U29" i="26"/>
  <c r="BP29" i="26" s="1"/>
  <c r="BP6" i="26" s="1"/>
  <c r="T29" i="26"/>
  <c r="R29" i="26"/>
  <c r="Q29" i="26"/>
  <c r="P29" i="26"/>
  <c r="O29" i="26"/>
  <c r="N29" i="26"/>
  <c r="H29" i="26"/>
  <c r="G29" i="26"/>
  <c r="F29" i="26"/>
  <c r="E29" i="26"/>
  <c r="D29" i="26"/>
  <c r="BI24" i="26"/>
  <c r="BI47" i="26" s="1"/>
  <c r="BH24" i="26"/>
  <c r="BH47" i="26" s="1"/>
  <c r="BG24" i="26"/>
  <c r="BG47" i="26" s="1"/>
  <c r="BF24" i="26"/>
  <c r="BF47" i="26" s="1"/>
  <c r="BE24" i="26"/>
  <c r="BE47" i="26" s="1"/>
  <c r="BC24" i="26"/>
  <c r="AO24" i="26"/>
  <c r="AO47" i="26" s="1"/>
  <c r="AN24" i="26"/>
  <c r="AN47" i="26" s="1"/>
  <c r="AM24" i="26"/>
  <c r="AM47" i="26" s="1"/>
  <c r="AL24" i="26"/>
  <c r="AL47" i="26" s="1"/>
  <c r="AK24" i="26"/>
  <c r="AK47" i="26" s="1"/>
  <c r="AI24" i="26"/>
  <c r="S24" i="26"/>
  <c r="S47" i="26" s="1"/>
  <c r="K47" i="26"/>
  <c r="J47" i="26"/>
  <c r="I47" i="26"/>
  <c r="BI23" i="26"/>
  <c r="BI46" i="26" s="1"/>
  <c r="BH23" i="26"/>
  <c r="BH46" i="26" s="1"/>
  <c r="BG23" i="26"/>
  <c r="BG46" i="26" s="1"/>
  <c r="BF23" i="26"/>
  <c r="BF46" i="26" s="1"/>
  <c r="BE23" i="26"/>
  <c r="BE46" i="26" s="1"/>
  <c r="BC23" i="26"/>
  <c r="AO23" i="26"/>
  <c r="AO46" i="26" s="1"/>
  <c r="AN23" i="26"/>
  <c r="AN46" i="26" s="1"/>
  <c r="AM23" i="26"/>
  <c r="AM46" i="26" s="1"/>
  <c r="AL23" i="26"/>
  <c r="AL46" i="26" s="1"/>
  <c r="AK23" i="26"/>
  <c r="AK46" i="26" s="1"/>
  <c r="AI23" i="26"/>
  <c r="S23" i="26"/>
  <c r="S46" i="26" s="1"/>
  <c r="K46" i="26"/>
  <c r="J46" i="26"/>
  <c r="I46" i="26"/>
  <c r="BI22" i="26"/>
  <c r="BI45" i="26" s="1"/>
  <c r="BH22" i="26"/>
  <c r="BH45" i="26" s="1"/>
  <c r="BG22" i="26"/>
  <c r="BG45" i="26" s="1"/>
  <c r="BF22" i="26"/>
  <c r="BF45" i="26" s="1"/>
  <c r="BE22" i="26"/>
  <c r="BE45" i="26" s="1"/>
  <c r="BC22" i="26"/>
  <c r="AO22" i="26"/>
  <c r="AO45" i="26" s="1"/>
  <c r="AN22" i="26"/>
  <c r="AN45" i="26" s="1"/>
  <c r="AM22" i="26"/>
  <c r="AM45" i="26" s="1"/>
  <c r="AL22" i="26"/>
  <c r="AL45" i="26" s="1"/>
  <c r="AK22" i="26"/>
  <c r="AK45" i="26" s="1"/>
  <c r="AI22" i="26"/>
  <c r="S22" i="26"/>
  <c r="S45" i="26" s="1"/>
  <c r="K45" i="26"/>
  <c r="J45" i="26"/>
  <c r="I45" i="26"/>
  <c r="BI21" i="26"/>
  <c r="BI44" i="26" s="1"/>
  <c r="BH21" i="26"/>
  <c r="BH44" i="26" s="1"/>
  <c r="BG21" i="26"/>
  <c r="BG44" i="26" s="1"/>
  <c r="BF21" i="26"/>
  <c r="BF44" i="26" s="1"/>
  <c r="BE21" i="26"/>
  <c r="BE44" i="26" s="1"/>
  <c r="BC21" i="26"/>
  <c r="AO21" i="26"/>
  <c r="AO44" i="26" s="1"/>
  <c r="AN21" i="26"/>
  <c r="AN44" i="26" s="1"/>
  <c r="AM21" i="26"/>
  <c r="AM44" i="26" s="1"/>
  <c r="AL21" i="26"/>
  <c r="AL44" i="26" s="1"/>
  <c r="AK21" i="26"/>
  <c r="AK44" i="26" s="1"/>
  <c r="AI21" i="26"/>
  <c r="S21" i="26"/>
  <c r="S44" i="26" s="1"/>
  <c r="K44" i="26"/>
  <c r="J44" i="26"/>
  <c r="I44" i="26"/>
  <c r="BI20" i="26"/>
  <c r="BI43" i="26" s="1"/>
  <c r="BH20" i="26"/>
  <c r="BH43" i="26" s="1"/>
  <c r="BG20" i="26"/>
  <c r="BG43" i="26" s="1"/>
  <c r="BF20" i="26"/>
  <c r="BF43" i="26" s="1"/>
  <c r="BE20" i="26"/>
  <c r="BE43" i="26" s="1"/>
  <c r="BC20" i="26"/>
  <c r="AO20" i="26"/>
  <c r="AO43" i="26" s="1"/>
  <c r="AN20" i="26"/>
  <c r="AN43" i="26" s="1"/>
  <c r="AM20" i="26"/>
  <c r="AM43" i="26" s="1"/>
  <c r="AL20" i="26"/>
  <c r="AL43" i="26" s="1"/>
  <c r="AK20" i="26"/>
  <c r="AK43" i="26" s="1"/>
  <c r="AI20" i="26"/>
  <c r="S20" i="26"/>
  <c r="S43" i="26" s="1"/>
  <c r="K43" i="26"/>
  <c r="J43" i="26"/>
  <c r="I43" i="26"/>
  <c r="BI19" i="26"/>
  <c r="BI42" i="26" s="1"/>
  <c r="BH19" i="26"/>
  <c r="BH42" i="26" s="1"/>
  <c r="BG19" i="26"/>
  <c r="BG42" i="26" s="1"/>
  <c r="BF19" i="26"/>
  <c r="BF42" i="26" s="1"/>
  <c r="BE19" i="26"/>
  <c r="BE42" i="26" s="1"/>
  <c r="BC19" i="26"/>
  <c r="AO19" i="26"/>
  <c r="AO42" i="26" s="1"/>
  <c r="AN19" i="26"/>
  <c r="AN42" i="26" s="1"/>
  <c r="AM19" i="26"/>
  <c r="AM42" i="26" s="1"/>
  <c r="AL19" i="26"/>
  <c r="AL42" i="26" s="1"/>
  <c r="AK19" i="26"/>
  <c r="AK42" i="26" s="1"/>
  <c r="AI19" i="26"/>
  <c r="S19" i="26"/>
  <c r="S42" i="26" s="1"/>
  <c r="K42" i="26"/>
  <c r="J42" i="26"/>
  <c r="I42" i="26"/>
  <c r="BI18" i="26"/>
  <c r="BI41" i="26" s="1"/>
  <c r="BH18" i="26"/>
  <c r="BH41" i="26" s="1"/>
  <c r="BG18" i="26"/>
  <c r="BG41" i="26" s="1"/>
  <c r="BF18" i="26"/>
  <c r="BF41" i="26" s="1"/>
  <c r="BE18" i="26"/>
  <c r="BE41" i="26" s="1"/>
  <c r="BC18" i="26"/>
  <c r="AO18" i="26"/>
  <c r="AO41" i="26" s="1"/>
  <c r="AN18" i="26"/>
  <c r="AN41" i="26" s="1"/>
  <c r="AM18" i="26"/>
  <c r="AM41" i="26" s="1"/>
  <c r="AL18" i="26"/>
  <c r="AL41" i="26" s="1"/>
  <c r="AK18" i="26"/>
  <c r="AK41" i="26" s="1"/>
  <c r="AI18" i="26"/>
  <c r="S18" i="26"/>
  <c r="S41" i="26" s="1"/>
  <c r="K41" i="26"/>
  <c r="J41" i="26"/>
  <c r="I41" i="26"/>
  <c r="BI17" i="26"/>
  <c r="BI40" i="26" s="1"/>
  <c r="BH17" i="26"/>
  <c r="BH40" i="26" s="1"/>
  <c r="BG17" i="26"/>
  <c r="BG40" i="26" s="1"/>
  <c r="BF17" i="26"/>
  <c r="BF40" i="26" s="1"/>
  <c r="BE17" i="26"/>
  <c r="BE40" i="26" s="1"/>
  <c r="BC17" i="26"/>
  <c r="AX17" i="26"/>
  <c r="AX40" i="26" s="1"/>
  <c r="AW17" i="26"/>
  <c r="AW40" i="26" s="1"/>
  <c r="AO17" i="26"/>
  <c r="AO40" i="26" s="1"/>
  <c r="AN17" i="26"/>
  <c r="AN40" i="26" s="1"/>
  <c r="AM17" i="26"/>
  <c r="AM40" i="26" s="1"/>
  <c r="AL17" i="26"/>
  <c r="AL40" i="26" s="1"/>
  <c r="AK17" i="26"/>
  <c r="AK40" i="26" s="1"/>
  <c r="AI17" i="26"/>
  <c r="AD17" i="26"/>
  <c r="AD40" i="26" s="1"/>
  <c r="AC17" i="26"/>
  <c r="AC40" i="26" s="1"/>
  <c r="S17" i="26"/>
  <c r="S40" i="26" s="1"/>
  <c r="L17" i="26"/>
  <c r="L40" i="26" s="1"/>
  <c r="K17" i="26"/>
  <c r="K40" i="26" s="1"/>
  <c r="J17" i="26"/>
  <c r="J40" i="26" s="1"/>
  <c r="I40" i="26"/>
  <c r="BI16" i="26"/>
  <c r="BI39" i="26" s="1"/>
  <c r="BH16" i="26"/>
  <c r="BH39" i="26" s="1"/>
  <c r="BG16" i="26"/>
  <c r="BG39" i="26" s="1"/>
  <c r="BF16" i="26"/>
  <c r="BF39" i="26" s="1"/>
  <c r="BE16" i="26"/>
  <c r="BE39" i="26" s="1"/>
  <c r="BC16" i="26"/>
  <c r="AX16" i="26"/>
  <c r="AX39" i="26" s="1"/>
  <c r="AW16" i="26"/>
  <c r="AW39" i="26" s="1"/>
  <c r="AO16" i="26"/>
  <c r="AO39" i="26" s="1"/>
  <c r="AN16" i="26"/>
  <c r="AN39" i="26" s="1"/>
  <c r="AM16" i="26"/>
  <c r="AM39" i="26" s="1"/>
  <c r="AL16" i="26"/>
  <c r="AL39" i="26" s="1"/>
  <c r="AK16" i="26"/>
  <c r="AK39" i="26" s="1"/>
  <c r="AI16" i="26"/>
  <c r="AD16" i="26"/>
  <c r="AD39" i="26" s="1"/>
  <c r="AC16" i="26"/>
  <c r="AC39" i="26" s="1"/>
  <c r="S16" i="26"/>
  <c r="S39" i="26" s="1"/>
  <c r="L16" i="26"/>
  <c r="L39" i="26" s="1"/>
  <c r="K16" i="26"/>
  <c r="K39" i="26" s="1"/>
  <c r="J16" i="26"/>
  <c r="J39" i="26" s="1"/>
  <c r="I39" i="26"/>
  <c r="BI15" i="26"/>
  <c r="BI38" i="26" s="1"/>
  <c r="BH15" i="26"/>
  <c r="BH38" i="26" s="1"/>
  <c r="BG15" i="26"/>
  <c r="BG38" i="26" s="1"/>
  <c r="BF15" i="26"/>
  <c r="BF38" i="26" s="1"/>
  <c r="BE15" i="26"/>
  <c r="BE38" i="26" s="1"/>
  <c r="BC15" i="26"/>
  <c r="AX15" i="26"/>
  <c r="AX38" i="26" s="1"/>
  <c r="AW15" i="26"/>
  <c r="AW38" i="26" s="1"/>
  <c r="AO15" i="26"/>
  <c r="AO38" i="26" s="1"/>
  <c r="AN15" i="26"/>
  <c r="AN38" i="26" s="1"/>
  <c r="AM15" i="26"/>
  <c r="AM38" i="26" s="1"/>
  <c r="AL15" i="26"/>
  <c r="AL38" i="26" s="1"/>
  <c r="AK15" i="26"/>
  <c r="AK38" i="26" s="1"/>
  <c r="AI15" i="26"/>
  <c r="AD15" i="26"/>
  <c r="AD38" i="26" s="1"/>
  <c r="AC15" i="26"/>
  <c r="AC38" i="26" s="1"/>
  <c r="S15" i="26"/>
  <c r="S38" i="26" s="1"/>
  <c r="L15" i="26"/>
  <c r="L38" i="26" s="1"/>
  <c r="K15" i="26"/>
  <c r="K38" i="26" s="1"/>
  <c r="J15" i="26"/>
  <c r="J38" i="26" s="1"/>
  <c r="I38" i="26"/>
  <c r="BI14" i="26"/>
  <c r="BI37" i="26" s="1"/>
  <c r="BH14" i="26"/>
  <c r="BH37" i="26" s="1"/>
  <c r="BG14" i="26"/>
  <c r="BG37" i="26" s="1"/>
  <c r="BF14" i="26"/>
  <c r="BF37" i="26" s="1"/>
  <c r="BE14" i="26"/>
  <c r="BE37" i="26" s="1"/>
  <c r="BC14" i="26"/>
  <c r="AX14" i="26"/>
  <c r="AX37" i="26" s="1"/>
  <c r="AW14" i="26"/>
  <c r="AW37" i="26" s="1"/>
  <c r="AO14" i="26"/>
  <c r="AO37" i="26" s="1"/>
  <c r="AN14" i="26"/>
  <c r="AN37" i="26" s="1"/>
  <c r="AM14" i="26"/>
  <c r="AM37" i="26" s="1"/>
  <c r="AL14" i="26"/>
  <c r="AL37" i="26" s="1"/>
  <c r="AK14" i="26"/>
  <c r="AK37" i="26" s="1"/>
  <c r="AI14" i="26"/>
  <c r="AD14" i="26"/>
  <c r="AD37" i="26" s="1"/>
  <c r="AC14" i="26"/>
  <c r="AC37" i="26" s="1"/>
  <c r="S14" i="26"/>
  <c r="S37" i="26" s="1"/>
  <c r="L14" i="26"/>
  <c r="L37" i="26" s="1"/>
  <c r="K14" i="26"/>
  <c r="K37" i="26" s="1"/>
  <c r="J14" i="26"/>
  <c r="J37" i="26" s="1"/>
  <c r="I37" i="26"/>
  <c r="BI13" i="26"/>
  <c r="BI36" i="26" s="1"/>
  <c r="BH13" i="26"/>
  <c r="BH36" i="26" s="1"/>
  <c r="BG13" i="26"/>
  <c r="BG36" i="26" s="1"/>
  <c r="BF13" i="26"/>
  <c r="BF36" i="26" s="1"/>
  <c r="BE13" i="26"/>
  <c r="BE36" i="26" s="1"/>
  <c r="BC13" i="26"/>
  <c r="AX13" i="26"/>
  <c r="AX36" i="26" s="1"/>
  <c r="AW13" i="26"/>
  <c r="AW36" i="26" s="1"/>
  <c r="AO13" i="26"/>
  <c r="AO36" i="26" s="1"/>
  <c r="AN13" i="26"/>
  <c r="AN36" i="26" s="1"/>
  <c r="AM13" i="26"/>
  <c r="AM36" i="26" s="1"/>
  <c r="AL13" i="26"/>
  <c r="AL36" i="26" s="1"/>
  <c r="AK13" i="26"/>
  <c r="AK36" i="26" s="1"/>
  <c r="AI13" i="26"/>
  <c r="AD13" i="26"/>
  <c r="AD36" i="26" s="1"/>
  <c r="AC13" i="26"/>
  <c r="AC36" i="26" s="1"/>
  <c r="S13" i="26"/>
  <c r="S36" i="26" s="1"/>
  <c r="L13" i="26"/>
  <c r="L36" i="26" s="1"/>
  <c r="K13" i="26"/>
  <c r="K36" i="26" s="1"/>
  <c r="J13" i="26"/>
  <c r="J36" i="26" s="1"/>
  <c r="I36" i="26"/>
  <c r="BI12" i="26"/>
  <c r="BI35" i="26" s="1"/>
  <c r="BH12" i="26"/>
  <c r="BH35" i="26" s="1"/>
  <c r="BG12" i="26"/>
  <c r="BG35" i="26" s="1"/>
  <c r="BF12" i="26"/>
  <c r="BF35" i="26" s="1"/>
  <c r="BE12" i="26"/>
  <c r="BE35" i="26" s="1"/>
  <c r="BC12" i="26"/>
  <c r="AX12" i="26"/>
  <c r="AX35" i="26" s="1"/>
  <c r="AW12" i="26"/>
  <c r="AW35" i="26" s="1"/>
  <c r="AO12" i="26"/>
  <c r="AO35" i="26" s="1"/>
  <c r="AN12" i="26"/>
  <c r="AN35" i="26" s="1"/>
  <c r="AM12" i="26"/>
  <c r="AM35" i="26" s="1"/>
  <c r="AL12" i="26"/>
  <c r="AL35" i="26" s="1"/>
  <c r="AK12" i="26"/>
  <c r="AK35" i="26" s="1"/>
  <c r="AI12" i="26"/>
  <c r="AD12" i="26"/>
  <c r="AD35" i="26" s="1"/>
  <c r="AC12" i="26"/>
  <c r="AC35" i="26" s="1"/>
  <c r="S12" i="26"/>
  <c r="S35" i="26" s="1"/>
  <c r="L12" i="26"/>
  <c r="L35" i="26" s="1"/>
  <c r="K12" i="26"/>
  <c r="K35" i="26" s="1"/>
  <c r="J12" i="26"/>
  <c r="J35" i="26" s="1"/>
  <c r="I35" i="26"/>
  <c r="BI11" i="26"/>
  <c r="BI34" i="26" s="1"/>
  <c r="BH11" i="26"/>
  <c r="BH34" i="26" s="1"/>
  <c r="BG11" i="26"/>
  <c r="BG34" i="26" s="1"/>
  <c r="BF11" i="26"/>
  <c r="BF34" i="26" s="1"/>
  <c r="BE11" i="26"/>
  <c r="BE34" i="26" s="1"/>
  <c r="BC11" i="26"/>
  <c r="AX11" i="26"/>
  <c r="AX34" i="26" s="1"/>
  <c r="AW11" i="26"/>
  <c r="AW34" i="26" s="1"/>
  <c r="AO11" i="26"/>
  <c r="AO34" i="26" s="1"/>
  <c r="AN11" i="26"/>
  <c r="AN34" i="26" s="1"/>
  <c r="AM11" i="26"/>
  <c r="AM34" i="26" s="1"/>
  <c r="AL11" i="26"/>
  <c r="AL34" i="26" s="1"/>
  <c r="AK11" i="26"/>
  <c r="AK34" i="26" s="1"/>
  <c r="AI11" i="26"/>
  <c r="AD11" i="26"/>
  <c r="AD34" i="26" s="1"/>
  <c r="AC11" i="26"/>
  <c r="AC34" i="26" s="1"/>
  <c r="S11" i="26"/>
  <c r="S34" i="26" s="1"/>
  <c r="L11" i="26"/>
  <c r="L34" i="26" s="1"/>
  <c r="K11" i="26"/>
  <c r="K34" i="26" s="1"/>
  <c r="J11" i="26"/>
  <c r="J34" i="26" s="1"/>
  <c r="I34" i="26"/>
  <c r="BI10" i="26"/>
  <c r="BI33" i="26" s="1"/>
  <c r="BH10" i="26"/>
  <c r="BH33" i="26" s="1"/>
  <c r="BG10" i="26"/>
  <c r="BG33" i="26" s="1"/>
  <c r="BF10" i="26"/>
  <c r="BF33" i="26" s="1"/>
  <c r="BE10" i="26"/>
  <c r="BE33" i="26" s="1"/>
  <c r="BC10" i="26"/>
  <c r="AX10" i="26"/>
  <c r="AX33" i="26" s="1"/>
  <c r="AW10" i="26"/>
  <c r="AW33" i="26" s="1"/>
  <c r="AO10" i="26"/>
  <c r="AO33" i="26" s="1"/>
  <c r="AN10" i="26"/>
  <c r="AN33" i="26" s="1"/>
  <c r="AM10" i="26"/>
  <c r="AM33" i="26" s="1"/>
  <c r="AL10" i="26"/>
  <c r="AL33" i="26" s="1"/>
  <c r="AK10" i="26"/>
  <c r="AK33" i="26" s="1"/>
  <c r="AI10" i="26"/>
  <c r="AD10" i="26"/>
  <c r="AD33" i="26" s="1"/>
  <c r="AC10" i="26"/>
  <c r="AC33" i="26" s="1"/>
  <c r="S10" i="26"/>
  <c r="S33" i="26" s="1"/>
  <c r="L10" i="26"/>
  <c r="L33" i="26" s="1"/>
  <c r="K10" i="26"/>
  <c r="K33" i="26" s="1"/>
  <c r="J10" i="26"/>
  <c r="J33" i="26" s="1"/>
  <c r="I33" i="26"/>
  <c r="BI9" i="26"/>
  <c r="BI32" i="26" s="1"/>
  <c r="BH9" i="26"/>
  <c r="BH32" i="26" s="1"/>
  <c r="BG9" i="26"/>
  <c r="BG32" i="26" s="1"/>
  <c r="BF9" i="26"/>
  <c r="BF32" i="26" s="1"/>
  <c r="BE9" i="26"/>
  <c r="BE32" i="26" s="1"/>
  <c r="BC9" i="26"/>
  <c r="AX9" i="26"/>
  <c r="AX32" i="26" s="1"/>
  <c r="AW9" i="26"/>
  <c r="AW32" i="26" s="1"/>
  <c r="AO9" i="26"/>
  <c r="AO32" i="26" s="1"/>
  <c r="AN9" i="26"/>
  <c r="AN32" i="26" s="1"/>
  <c r="AM9" i="26"/>
  <c r="AM32" i="26" s="1"/>
  <c r="AL9" i="26"/>
  <c r="AL32" i="26" s="1"/>
  <c r="AK9" i="26"/>
  <c r="AK32" i="26" s="1"/>
  <c r="AI9" i="26"/>
  <c r="AD9" i="26"/>
  <c r="AD32" i="26" s="1"/>
  <c r="AC9" i="26"/>
  <c r="AC32" i="26" s="1"/>
  <c r="S9" i="26"/>
  <c r="S32" i="26" s="1"/>
  <c r="L9" i="26"/>
  <c r="L32" i="26" s="1"/>
  <c r="K9" i="26"/>
  <c r="K32" i="26" s="1"/>
  <c r="J9" i="26"/>
  <c r="J32" i="26" s="1"/>
  <c r="I32" i="26"/>
  <c r="BI8" i="26"/>
  <c r="BI31" i="26" s="1"/>
  <c r="BH8" i="26"/>
  <c r="BH31" i="26" s="1"/>
  <c r="BG8" i="26"/>
  <c r="BG31" i="26" s="1"/>
  <c r="BF8" i="26"/>
  <c r="BF31" i="26" s="1"/>
  <c r="BE8" i="26"/>
  <c r="BE31" i="26" s="1"/>
  <c r="BC8" i="26"/>
  <c r="AX8" i="26"/>
  <c r="AX31" i="26" s="1"/>
  <c r="AW8" i="26"/>
  <c r="AW31" i="26" s="1"/>
  <c r="AO8" i="26"/>
  <c r="AO31" i="26" s="1"/>
  <c r="AN8" i="26"/>
  <c r="AN31" i="26" s="1"/>
  <c r="AM8" i="26"/>
  <c r="AM31" i="26" s="1"/>
  <c r="AL8" i="26"/>
  <c r="AL31" i="26" s="1"/>
  <c r="AK8" i="26"/>
  <c r="AK31" i="26" s="1"/>
  <c r="AI8" i="26"/>
  <c r="AD8" i="26"/>
  <c r="AD31" i="26" s="1"/>
  <c r="AC8" i="26"/>
  <c r="AC31" i="26" s="1"/>
  <c r="S8" i="26"/>
  <c r="S31" i="26" s="1"/>
  <c r="L8" i="26"/>
  <c r="L31" i="26" s="1"/>
  <c r="K8" i="26"/>
  <c r="K31" i="26" s="1"/>
  <c r="J8" i="26"/>
  <c r="J31" i="26" s="1"/>
  <c r="I31" i="26"/>
  <c r="BI7" i="26"/>
  <c r="BI30" i="26" s="1"/>
  <c r="BH7" i="26"/>
  <c r="BH30" i="26" s="1"/>
  <c r="BG7" i="26"/>
  <c r="BG30" i="26" s="1"/>
  <c r="BF7" i="26"/>
  <c r="BF30" i="26" s="1"/>
  <c r="BE7" i="26"/>
  <c r="BE30" i="26" s="1"/>
  <c r="BC7" i="26"/>
  <c r="AX7" i="26"/>
  <c r="AX30" i="26" s="1"/>
  <c r="AW7" i="26"/>
  <c r="AW30" i="26" s="1"/>
  <c r="AO7" i="26"/>
  <c r="AO30" i="26" s="1"/>
  <c r="AN7" i="26"/>
  <c r="AN30" i="26" s="1"/>
  <c r="AM7" i="26"/>
  <c r="AM30" i="26" s="1"/>
  <c r="AL7" i="26"/>
  <c r="AL30" i="26" s="1"/>
  <c r="AK7" i="26"/>
  <c r="AK30" i="26" s="1"/>
  <c r="AI7" i="26"/>
  <c r="AD7" i="26"/>
  <c r="AD30" i="26" s="1"/>
  <c r="AC7" i="26"/>
  <c r="AC30" i="26" s="1"/>
  <c r="S7" i="26"/>
  <c r="S30" i="26" s="1"/>
  <c r="L7" i="26"/>
  <c r="L30" i="26" s="1"/>
  <c r="K7" i="26"/>
  <c r="K30" i="26" s="1"/>
  <c r="J7" i="26"/>
  <c r="J30" i="26" s="1"/>
  <c r="I30" i="26"/>
  <c r="BI6" i="26"/>
  <c r="BI29" i="26" s="1"/>
  <c r="BH6" i="26"/>
  <c r="BH29" i="26" s="1"/>
  <c r="BG6" i="26"/>
  <c r="BG29" i="26" s="1"/>
  <c r="BF6" i="26"/>
  <c r="BF29" i="26" s="1"/>
  <c r="BE6" i="26"/>
  <c r="BE29" i="26" s="1"/>
  <c r="BC6" i="26"/>
  <c r="AX6" i="26"/>
  <c r="AX29" i="26" s="1"/>
  <c r="AW6" i="26"/>
  <c r="AW29" i="26" s="1"/>
  <c r="AO6" i="26"/>
  <c r="AO29" i="26" s="1"/>
  <c r="AN6" i="26"/>
  <c r="AN29" i="26" s="1"/>
  <c r="AM6" i="26"/>
  <c r="AM29" i="26" s="1"/>
  <c r="AL6" i="26"/>
  <c r="AL29" i="26" s="1"/>
  <c r="AK6" i="26"/>
  <c r="AK29" i="26" s="1"/>
  <c r="AI6" i="26"/>
  <c r="AD6" i="26"/>
  <c r="AD29" i="26" s="1"/>
  <c r="AC6" i="26"/>
  <c r="AC29" i="26" s="1"/>
  <c r="S6" i="26"/>
  <c r="S29" i="26" s="1"/>
  <c r="L6" i="26"/>
  <c r="L29" i="26" s="1"/>
  <c r="K6" i="26"/>
  <c r="K29" i="26" s="1"/>
  <c r="J29" i="26"/>
  <c r="I29" i="26"/>
  <c r="BP31" i="27" l="1"/>
  <c r="BP8" i="27" s="1"/>
  <c r="BW31" i="27"/>
  <c r="BW8" i="27" s="1"/>
  <c r="BP33" i="27"/>
  <c r="BP10" i="27" s="1"/>
  <c r="BW33" i="27"/>
  <c r="BW10" i="27" s="1"/>
  <c r="BP35" i="27"/>
  <c r="BP12" i="27" s="1"/>
  <c r="BW35" i="27"/>
  <c r="BW12" i="27" s="1"/>
  <c r="BP37" i="27"/>
  <c r="BP14" i="27" s="1"/>
  <c r="BW37" i="27"/>
  <c r="BW14" i="27" s="1"/>
  <c r="BP39" i="27"/>
  <c r="BP16" i="27" s="1"/>
  <c r="BW39" i="27"/>
  <c r="BW16" i="27" s="1"/>
  <c r="BW29" i="27"/>
  <c r="BW6" i="27" s="1"/>
  <c r="BP29" i="27"/>
  <c r="BP6" i="27" s="1"/>
  <c r="BP30" i="27"/>
  <c r="BP7" i="27" s="1"/>
  <c r="BW30" i="27"/>
  <c r="BW7" i="27" s="1"/>
  <c r="BP32" i="27"/>
  <c r="BP9" i="27" s="1"/>
  <c r="BW32" i="27"/>
  <c r="BW9" i="27" s="1"/>
  <c r="BP34" i="27"/>
  <c r="BP11" i="27" s="1"/>
  <c r="BW34" i="27"/>
  <c r="BW11" i="27" s="1"/>
  <c r="BP36" i="27"/>
  <c r="BP13" i="27" s="1"/>
  <c r="BW36" i="27"/>
  <c r="BW13" i="27" s="1"/>
  <c r="BP38" i="27"/>
  <c r="BP15" i="27" s="1"/>
  <c r="BW38" i="27"/>
  <c r="BW15" i="27" s="1"/>
  <c r="BP40" i="27"/>
  <c r="BP17" i="27" s="1"/>
  <c r="BW40" i="27"/>
  <c r="BW17" i="27" s="1"/>
  <c r="BW29" i="26"/>
  <c r="BW6" i="26" s="1"/>
  <c r="BW40" i="26"/>
  <c r="BW17" i="26" s="1"/>
  <c r="BW39" i="26"/>
  <c r="BW16" i="26" s="1"/>
  <c r="BW38" i="26"/>
  <c r="BW15" i="26" s="1"/>
  <c r="BW37" i="26"/>
  <c r="BW14" i="26" s="1"/>
  <c r="BW36" i="26"/>
  <c r="BW13" i="26" s="1"/>
  <c r="BW35" i="26"/>
  <c r="BW12" i="26" s="1"/>
  <c r="BW34" i="26"/>
  <c r="BW11" i="26" s="1"/>
  <c r="BW33" i="26"/>
  <c r="BW10" i="26" s="1"/>
  <c r="BW32" i="26"/>
  <c r="BW9" i="26" s="1"/>
  <c r="BW31" i="26"/>
  <c r="BW8" i="26" s="1"/>
  <c r="BW30" i="26"/>
  <c r="BW7" i="26" s="1"/>
  <c r="BP47" i="26"/>
  <c r="BP24" i="26" s="1"/>
  <c r="BP47" i="27"/>
  <c r="BP24" i="27" s="1"/>
  <c r="BW47" i="27"/>
  <c r="BW24" i="27" s="1"/>
  <c r="BP46" i="27"/>
  <c r="BP23" i="27" s="1"/>
  <c r="BW46" i="27"/>
  <c r="BW23" i="27" s="1"/>
  <c r="BP45" i="27"/>
  <c r="BP22" i="27" s="1"/>
  <c r="BW45" i="27"/>
  <c r="BW22" i="27" s="1"/>
  <c r="BP44" i="27"/>
  <c r="BP21" i="27" s="1"/>
  <c r="BW44" i="27"/>
  <c r="BW21" i="27" s="1"/>
  <c r="BP43" i="27"/>
  <c r="BP20" i="27" s="1"/>
  <c r="BW43" i="27"/>
  <c r="BW20" i="27" s="1"/>
  <c r="BP42" i="27"/>
  <c r="BP19" i="27" s="1"/>
  <c r="BW42" i="27"/>
  <c r="BW19" i="27" s="1"/>
  <c r="BP41" i="27"/>
  <c r="BP18" i="27" s="1"/>
  <c r="BW41" i="27"/>
  <c r="BW18" i="27" s="1"/>
  <c r="BW46" i="26"/>
  <c r="BW23" i="26" s="1"/>
  <c r="BW45" i="26"/>
  <c r="BW22" i="26" s="1"/>
  <c r="BW44" i="26"/>
  <c r="BW21" i="26" s="1"/>
  <c r="BW43" i="26"/>
  <c r="BW20" i="26" s="1"/>
  <c r="BW42" i="26"/>
  <c r="BW19" i="26" s="1"/>
  <c r="BW41" i="26"/>
  <c r="BW18" i="26" s="1"/>
  <c r="M7" i="27"/>
  <c r="C7" i="27" s="1"/>
  <c r="M9" i="27"/>
  <c r="C9" i="27" s="1"/>
  <c r="M11" i="27"/>
  <c r="C11" i="27" s="1"/>
  <c r="M12" i="27"/>
  <c r="C12" i="27" s="1"/>
  <c r="M6" i="27"/>
  <c r="C6" i="27" s="1"/>
  <c r="M8" i="27"/>
  <c r="C8" i="27" s="1"/>
  <c r="M10" i="27"/>
  <c r="C10" i="27" s="1"/>
  <c r="M14" i="27"/>
  <c r="C14" i="27" s="1"/>
  <c r="M16" i="27"/>
  <c r="C16" i="27" s="1"/>
  <c r="M18" i="27"/>
  <c r="C18" i="27" s="1"/>
  <c r="M20" i="27"/>
  <c r="C20" i="27" s="1"/>
  <c r="M22" i="27"/>
  <c r="C22" i="27" s="1"/>
  <c r="M24" i="27"/>
  <c r="C24" i="27" s="1"/>
  <c r="M13" i="27"/>
  <c r="C13" i="27" s="1"/>
  <c r="M15" i="27"/>
  <c r="C15" i="27" s="1"/>
  <c r="M17" i="27"/>
  <c r="C17" i="27" s="1"/>
  <c r="M19" i="27"/>
  <c r="C19" i="27" s="1"/>
  <c r="M21" i="27"/>
  <c r="C21" i="27" s="1"/>
  <c r="M23" i="27"/>
  <c r="C23" i="27" s="1"/>
  <c r="M7" i="26"/>
  <c r="C7" i="26" s="1"/>
  <c r="M9" i="26"/>
  <c r="C9" i="26" s="1"/>
  <c r="M11" i="26"/>
  <c r="C11" i="26" s="1"/>
  <c r="M6" i="26"/>
  <c r="C6" i="26" s="1"/>
  <c r="M8" i="26"/>
  <c r="C8" i="26" s="1"/>
  <c r="M10" i="26"/>
  <c r="C10" i="26" s="1"/>
  <c r="M12" i="26"/>
  <c r="C12" i="26" s="1"/>
  <c r="M14" i="26"/>
  <c r="C14" i="26" s="1"/>
  <c r="M16" i="26"/>
  <c r="C16" i="26" s="1"/>
  <c r="M13" i="26"/>
  <c r="C13" i="26" s="1"/>
  <c r="M15" i="26"/>
  <c r="C15" i="26" s="1"/>
  <c r="M17" i="26"/>
  <c r="C17" i="26" s="1"/>
  <c r="M44" i="27" l="1"/>
  <c r="M40" i="27"/>
  <c r="M36" i="27"/>
  <c r="M45" i="27"/>
  <c r="M41" i="27"/>
  <c r="M37" i="27"/>
  <c r="M31" i="27"/>
  <c r="M35" i="27"/>
  <c r="M32" i="27"/>
  <c r="M46" i="27"/>
  <c r="M42" i="27"/>
  <c r="M38" i="27"/>
  <c r="M47" i="27"/>
  <c r="M43" i="27"/>
  <c r="M39" i="27"/>
  <c r="M33" i="27"/>
  <c r="M29" i="27"/>
  <c r="M34" i="27"/>
  <c r="M30" i="27"/>
  <c r="M40" i="26"/>
  <c r="M36" i="26"/>
  <c r="M37" i="26"/>
  <c r="M35" i="26"/>
  <c r="M31" i="26"/>
  <c r="M29" i="26"/>
  <c r="M34" i="26"/>
  <c r="M30" i="26"/>
  <c r="M38" i="26"/>
  <c r="M39" i="26"/>
  <c r="M33" i="26"/>
  <c r="M32" i="26"/>
  <c r="AQ10" i="26" l="1"/>
  <c r="AQ33" i="26" s="1"/>
  <c r="AS10" i="26"/>
  <c r="AS33" i="26" s="1"/>
  <c r="AU10" i="26"/>
  <c r="AU33" i="26" s="1"/>
  <c r="W10" i="26"/>
  <c r="W33" i="26" s="1"/>
  <c r="Y10" i="26"/>
  <c r="Y33" i="26" s="1"/>
  <c r="AA10" i="26"/>
  <c r="AA33" i="26" s="1"/>
  <c r="AR10" i="26"/>
  <c r="AR33" i="26" s="1"/>
  <c r="AT10" i="26"/>
  <c r="AT33" i="26" s="1"/>
  <c r="AV10" i="26"/>
  <c r="AV33" i="26" s="1"/>
  <c r="X10" i="26"/>
  <c r="X33" i="26" s="1"/>
  <c r="Z10" i="26"/>
  <c r="Z33" i="26" s="1"/>
  <c r="AB10" i="26"/>
  <c r="AB33" i="26" s="1"/>
  <c r="AQ7" i="26"/>
  <c r="AQ30" i="26" s="1"/>
  <c r="AS7" i="26"/>
  <c r="AS30" i="26" s="1"/>
  <c r="AU7" i="26"/>
  <c r="AU30" i="26" s="1"/>
  <c r="W7" i="26"/>
  <c r="W30" i="26" s="1"/>
  <c r="Y7" i="26"/>
  <c r="Y30" i="26" s="1"/>
  <c r="AA7" i="26"/>
  <c r="AA30" i="26" s="1"/>
  <c r="AR7" i="26"/>
  <c r="AR30" i="26" s="1"/>
  <c r="AT7" i="26"/>
  <c r="AT30" i="26" s="1"/>
  <c r="AV7" i="26"/>
  <c r="AV30" i="26" s="1"/>
  <c r="X7" i="26"/>
  <c r="X30" i="26" s="1"/>
  <c r="Z7" i="26"/>
  <c r="Z30" i="26" s="1"/>
  <c r="AB7" i="26"/>
  <c r="AB30" i="26" s="1"/>
  <c r="AQ8" i="26"/>
  <c r="AQ31" i="26" s="1"/>
  <c r="AS8" i="26"/>
  <c r="AS31" i="26" s="1"/>
  <c r="AU8" i="26"/>
  <c r="AU31" i="26" s="1"/>
  <c r="W8" i="26"/>
  <c r="W31" i="26" s="1"/>
  <c r="Y8" i="26"/>
  <c r="Y31" i="26" s="1"/>
  <c r="AA8" i="26"/>
  <c r="AA31" i="26" s="1"/>
  <c r="AR8" i="26"/>
  <c r="AR31" i="26" s="1"/>
  <c r="AT8" i="26"/>
  <c r="AT31" i="26" s="1"/>
  <c r="AV8" i="26"/>
  <c r="AV31" i="26" s="1"/>
  <c r="X8" i="26"/>
  <c r="X31" i="26" s="1"/>
  <c r="Z8" i="26"/>
  <c r="Z31" i="26" s="1"/>
  <c r="AB8" i="26"/>
  <c r="AB31" i="26" s="1"/>
  <c r="AQ13" i="26"/>
  <c r="AQ36" i="26" s="1"/>
  <c r="AS13" i="26"/>
  <c r="AS36" i="26" s="1"/>
  <c r="AU13" i="26"/>
  <c r="AU36" i="26" s="1"/>
  <c r="W13" i="26"/>
  <c r="W36" i="26" s="1"/>
  <c r="Y13" i="26"/>
  <c r="Y36" i="26" s="1"/>
  <c r="AA13" i="26"/>
  <c r="AA36" i="26" s="1"/>
  <c r="AR13" i="26"/>
  <c r="AR36" i="26" s="1"/>
  <c r="AT13" i="26"/>
  <c r="AT36" i="26" s="1"/>
  <c r="AV13" i="26"/>
  <c r="AV36" i="26" s="1"/>
  <c r="X13" i="26"/>
  <c r="X36" i="26" s="1"/>
  <c r="Z13" i="26"/>
  <c r="Z36" i="26" s="1"/>
  <c r="AB13" i="26"/>
  <c r="AB36" i="26" s="1"/>
  <c r="AR11" i="27"/>
  <c r="AR34" i="27" s="1"/>
  <c r="AT11" i="27"/>
  <c r="AT34" i="27" s="1"/>
  <c r="AV11" i="27"/>
  <c r="AV34" i="27" s="1"/>
  <c r="X11" i="27"/>
  <c r="X34" i="27" s="1"/>
  <c r="Z11" i="27"/>
  <c r="Z34" i="27" s="1"/>
  <c r="AB11" i="27"/>
  <c r="AB34" i="27" s="1"/>
  <c r="AQ11" i="27"/>
  <c r="AQ34" i="27" s="1"/>
  <c r="AS11" i="27"/>
  <c r="AS34" i="27" s="1"/>
  <c r="AU11" i="27"/>
  <c r="AU34" i="27" s="1"/>
  <c r="W11" i="27"/>
  <c r="W34" i="27" s="1"/>
  <c r="Y11" i="27"/>
  <c r="Y34" i="27" s="1"/>
  <c r="AA11" i="27"/>
  <c r="AA34" i="27" s="1"/>
  <c r="AR10" i="27"/>
  <c r="AR33" i="27" s="1"/>
  <c r="AT10" i="27"/>
  <c r="AT33" i="27" s="1"/>
  <c r="AV10" i="27"/>
  <c r="AV33" i="27" s="1"/>
  <c r="X10" i="27"/>
  <c r="X33" i="27" s="1"/>
  <c r="Z10" i="27"/>
  <c r="Z33" i="27" s="1"/>
  <c r="AB10" i="27"/>
  <c r="AB33" i="27" s="1"/>
  <c r="AQ10" i="27"/>
  <c r="AQ33" i="27" s="1"/>
  <c r="AS10" i="27"/>
  <c r="AS33" i="27" s="1"/>
  <c r="AU10" i="27"/>
  <c r="AU33" i="27" s="1"/>
  <c r="W10" i="27"/>
  <c r="W33" i="27" s="1"/>
  <c r="Y10" i="27"/>
  <c r="Y33" i="27" s="1"/>
  <c r="AA10" i="27"/>
  <c r="AA33" i="27" s="1"/>
  <c r="AR20" i="27"/>
  <c r="AR43" i="27" s="1"/>
  <c r="AT20" i="27"/>
  <c r="AT43" i="27" s="1"/>
  <c r="AV20" i="27"/>
  <c r="AV43" i="27" s="1"/>
  <c r="X20" i="27"/>
  <c r="X43" i="27" s="1"/>
  <c r="Z20" i="27"/>
  <c r="Z43" i="27" s="1"/>
  <c r="AB20" i="27"/>
  <c r="AB43" i="27" s="1"/>
  <c r="AQ20" i="27"/>
  <c r="AQ43" i="27" s="1"/>
  <c r="AS20" i="27"/>
  <c r="AS43" i="27" s="1"/>
  <c r="AU20" i="27"/>
  <c r="AU43" i="27" s="1"/>
  <c r="W20" i="27"/>
  <c r="W43" i="27" s="1"/>
  <c r="Y20" i="27"/>
  <c r="Y43" i="27" s="1"/>
  <c r="AA20" i="27"/>
  <c r="AA43" i="27" s="1"/>
  <c r="AR15" i="27"/>
  <c r="AR38" i="27" s="1"/>
  <c r="AT15" i="27"/>
  <c r="AT38" i="27" s="1"/>
  <c r="AV15" i="27"/>
  <c r="AV38" i="27" s="1"/>
  <c r="X15" i="27"/>
  <c r="X38" i="27" s="1"/>
  <c r="Z15" i="27"/>
  <c r="Z38" i="27" s="1"/>
  <c r="AB15" i="27"/>
  <c r="AB38" i="27" s="1"/>
  <c r="AQ15" i="27"/>
  <c r="AQ38" i="27" s="1"/>
  <c r="AS15" i="27"/>
  <c r="AS38" i="27" s="1"/>
  <c r="AU15" i="27"/>
  <c r="AU38" i="27" s="1"/>
  <c r="W15" i="27"/>
  <c r="W38" i="27" s="1"/>
  <c r="Y15" i="27"/>
  <c r="Y38" i="27" s="1"/>
  <c r="AA15" i="27"/>
  <c r="AA38" i="27" s="1"/>
  <c r="AR23" i="27"/>
  <c r="AR46" i="27" s="1"/>
  <c r="AT23" i="27"/>
  <c r="AT46" i="27" s="1"/>
  <c r="AV23" i="27"/>
  <c r="AV46" i="27" s="1"/>
  <c r="X23" i="27"/>
  <c r="X46" i="27" s="1"/>
  <c r="Z23" i="27"/>
  <c r="Z46" i="27" s="1"/>
  <c r="AB23" i="27"/>
  <c r="AB46" i="27" s="1"/>
  <c r="AQ23" i="27"/>
  <c r="AQ46" i="27" s="1"/>
  <c r="AS23" i="27"/>
  <c r="AS46" i="27" s="1"/>
  <c r="AU23" i="27"/>
  <c r="AU46" i="27" s="1"/>
  <c r="W23" i="27"/>
  <c r="W46" i="27" s="1"/>
  <c r="Y23" i="27"/>
  <c r="Y46" i="27" s="1"/>
  <c r="AA23" i="27"/>
  <c r="AA46" i="27" s="1"/>
  <c r="AR12" i="27"/>
  <c r="AR35" i="27" s="1"/>
  <c r="AT12" i="27"/>
  <c r="AT35" i="27" s="1"/>
  <c r="AV12" i="27"/>
  <c r="AV35" i="27" s="1"/>
  <c r="X12" i="27"/>
  <c r="X35" i="27" s="1"/>
  <c r="Z12" i="27"/>
  <c r="Z35" i="27" s="1"/>
  <c r="AB12" i="27"/>
  <c r="AB35" i="27" s="1"/>
  <c r="AQ12" i="27"/>
  <c r="AQ35" i="27" s="1"/>
  <c r="AS12" i="27"/>
  <c r="AS35" i="27" s="1"/>
  <c r="AU12" i="27"/>
  <c r="AU35" i="27" s="1"/>
  <c r="W12" i="27"/>
  <c r="W35" i="27" s="1"/>
  <c r="Y12" i="27"/>
  <c r="Y35" i="27" s="1"/>
  <c r="AA12" i="27"/>
  <c r="AA35" i="27" s="1"/>
  <c r="AR14" i="27"/>
  <c r="AR37" i="27" s="1"/>
  <c r="AT14" i="27"/>
  <c r="AT37" i="27" s="1"/>
  <c r="AV14" i="27"/>
  <c r="AV37" i="27" s="1"/>
  <c r="X14" i="27"/>
  <c r="X37" i="27" s="1"/>
  <c r="Z14" i="27"/>
  <c r="Z37" i="27" s="1"/>
  <c r="AB14" i="27"/>
  <c r="AB37" i="27" s="1"/>
  <c r="AQ14" i="27"/>
  <c r="AQ37" i="27" s="1"/>
  <c r="AS14" i="27"/>
  <c r="AS37" i="27" s="1"/>
  <c r="AU14" i="27"/>
  <c r="AU37" i="27" s="1"/>
  <c r="W14" i="27"/>
  <c r="W37" i="27" s="1"/>
  <c r="Y14" i="27"/>
  <c r="Y37" i="27" s="1"/>
  <c r="AA14" i="27"/>
  <c r="AA37" i="27" s="1"/>
  <c r="AR22" i="27"/>
  <c r="AR45" i="27" s="1"/>
  <c r="AT22" i="27"/>
  <c r="AT45" i="27" s="1"/>
  <c r="AV22" i="27"/>
  <c r="AV45" i="27" s="1"/>
  <c r="X22" i="27"/>
  <c r="X45" i="27" s="1"/>
  <c r="Z22" i="27"/>
  <c r="Z45" i="27" s="1"/>
  <c r="AB22" i="27"/>
  <c r="AB45" i="27" s="1"/>
  <c r="AQ22" i="27"/>
  <c r="AQ45" i="27" s="1"/>
  <c r="AS22" i="27"/>
  <c r="AS45" i="27" s="1"/>
  <c r="AU22" i="27"/>
  <c r="AU45" i="27" s="1"/>
  <c r="W22" i="27"/>
  <c r="W45" i="27" s="1"/>
  <c r="Y22" i="27"/>
  <c r="Y45" i="27" s="1"/>
  <c r="AA22" i="27"/>
  <c r="AA45" i="27" s="1"/>
  <c r="AR13" i="27"/>
  <c r="AR36" i="27" s="1"/>
  <c r="AT13" i="27"/>
  <c r="AT36" i="27" s="1"/>
  <c r="AV13" i="27"/>
  <c r="AV36" i="27" s="1"/>
  <c r="X13" i="27"/>
  <c r="X36" i="27" s="1"/>
  <c r="Z13" i="27"/>
  <c r="Z36" i="27" s="1"/>
  <c r="AB13" i="27"/>
  <c r="AB36" i="27" s="1"/>
  <c r="AQ13" i="27"/>
  <c r="AQ36" i="27" s="1"/>
  <c r="AS13" i="27"/>
  <c r="AS36" i="27" s="1"/>
  <c r="AU13" i="27"/>
  <c r="AU36" i="27" s="1"/>
  <c r="W13" i="27"/>
  <c r="W36" i="27" s="1"/>
  <c r="Y13" i="27"/>
  <c r="Y36" i="27" s="1"/>
  <c r="AA13" i="27"/>
  <c r="AA36" i="27" s="1"/>
  <c r="AR17" i="27"/>
  <c r="AR40" i="27" s="1"/>
  <c r="AT17" i="27"/>
  <c r="AT40" i="27" s="1"/>
  <c r="AV17" i="27"/>
  <c r="AV40" i="27" s="1"/>
  <c r="X17" i="27"/>
  <c r="X40" i="27" s="1"/>
  <c r="Z17" i="27"/>
  <c r="Z40" i="27" s="1"/>
  <c r="AB17" i="27"/>
  <c r="AB40" i="27" s="1"/>
  <c r="AQ17" i="27"/>
  <c r="AQ40" i="27" s="1"/>
  <c r="AS17" i="27"/>
  <c r="AS40" i="27" s="1"/>
  <c r="AU17" i="27"/>
  <c r="AU40" i="27" s="1"/>
  <c r="W17" i="27"/>
  <c r="W40" i="27" s="1"/>
  <c r="Y17" i="27"/>
  <c r="Y40" i="27" s="1"/>
  <c r="AA17" i="27"/>
  <c r="AA40" i="27" s="1"/>
  <c r="AR21" i="27"/>
  <c r="AR44" i="27" s="1"/>
  <c r="AT21" i="27"/>
  <c r="AT44" i="27" s="1"/>
  <c r="AV21" i="27"/>
  <c r="AV44" i="27" s="1"/>
  <c r="X21" i="27"/>
  <c r="X44" i="27" s="1"/>
  <c r="Z21" i="27"/>
  <c r="Z44" i="27" s="1"/>
  <c r="AB21" i="27"/>
  <c r="AB44" i="27" s="1"/>
  <c r="AQ21" i="27"/>
  <c r="AQ44" i="27" s="1"/>
  <c r="AS21" i="27"/>
  <c r="AS44" i="27" s="1"/>
  <c r="AU21" i="27"/>
  <c r="AU44" i="27" s="1"/>
  <c r="W21" i="27"/>
  <c r="W44" i="27" s="1"/>
  <c r="Y21" i="27"/>
  <c r="Y44" i="27" s="1"/>
  <c r="AA21" i="27"/>
  <c r="AA44" i="27" s="1"/>
  <c r="AQ9" i="26"/>
  <c r="AQ32" i="26" s="1"/>
  <c r="AS9" i="26"/>
  <c r="AS32" i="26" s="1"/>
  <c r="AU9" i="26"/>
  <c r="AU32" i="26" s="1"/>
  <c r="W9" i="26"/>
  <c r="W32" i="26" s="1"/>
  <c r="Y9" i="26"/>
  <c r="Y32" i="26" s="1"/>
  <c r="AA9" i="26"/>
  <c r="AA32" i="26" s="1"/>
  <c r="AR9" i="26"/>
  <c r="AR32" i="26" s="1"/>
  <c r="AT9" i="26"/>
  <c r="AT32" i="26" s="1"/>
  <c r="AV9" i="26"/>
  <c r="AV32" i="26" s="1"/>
  <c r="X9" i="26"/>
  <c r="X32" i="26" s="1"/>
  <c r="Z9" i="26"/>
  <c r="Z32" i="26" s="1"/>
  <c r="AB9" i="26"/>
  <c r="AB32" i="26" s="1"/>
  <c r="AQ16" i="26"/>
  <c r="AQ39" i="26" s="1"/>
  <c r="AS16" i="26"/>
  <c r="AS39" i="26" s="1"/>
  <c r="AU16" i="26"/>
  <c r="AU39" i="26" s="1"/>
  <c r="W16" i="26"/>
  <c r="W39" i="26" s="1"/>
  <c r="Y16" i="26"/>
  <c r="Y39" i="26" s="1"/>
  <c r="AA16" i="26"/>
  <c r="AA39" i="26" s="1"/>
  <c r="AR16" i="26"/>
  <c r="AR39" i="26" s="1"/>
  <c r="AT16" i="26"/>
  <c r="AT39" i="26" s="1"/>
  <c r="AV16" i="26"/>
  <c r="AV39" i="26" s="1"/>
  <c r="X16" i="26"/>
  <c r="X39" i="26" s="1"/>
  <c r="Z16" i="26"/>
  <c r="Z39" i="26" s="1"/>
  <c r="AB16" i="26"/>
  <c r="AB39" i="26" s="1"/>
  <c r="AQ15" i="26"/>
  <c r="AQ38" i="26" s="1"/>
  <c r="AS15" i="26"/>
  <c r="AS38" i="26" s="1"/>
  <c r="AU15" i="26"/>
  <c r="AU38" i="26" s="1"/>
  <c r="W15" i="26"/>
  <c r="W38" i="26" s="1"/>
  <c r="Y15" i="26"/>
  <c r="Y38" i="26" s="1"/>
  <c r="AA15" i="26"/>
  <c r="AA38" i="26" s="1"/>
  <c r="AR15" i="26"/>
  <c r="AR38" i="26" s="1"/>
  <c r="AT15" i="26"/>
  <c r="AT38" i="26" s="1"/>
  <c r="AV15" i="26"/>
  <c r="AV38" i="26" s="1"/>
  <c r="X15" i="26"/>
  <c r="X38" i="26" s="1"/>
  <c r="Z15" i="26"/>
  <c r="Z38" i="26" s="1"/>
  <c r="AB15" i="26"/>
  <c r="AB38" i="26" s="1"/>
  <c r="AQ11" i="26"/>
  <c r="AQ34" i="26" s="1"/>
  <c r="AS11" i="26"/>
  <c r="AS34" i="26" s="1"/>
  <c r="AU11" i="26"/>
  <c r="AU34" i="26" s="1"/>
  <c r="W11" i="26"/>
  <c r="W34" i="26" s="1"/>
  <c r="Y11" i="26"/>
  <c r="Y34" i="26" s="1"/>
  <c r="AA11" i="26"/>
  <c r="AA34" i="26" s="1"/>
  <c r="AR11" i="26"/>
  <c r="AR34" i="26" s="1"/>
  <c r="AT11" i="26"/>
  <c r="AT34" i="26" s="1"/>
  <c r="AV11" i="26"/>
  <c r="AV34" i="26" s="1"/>
  <c r="X11" i="26"/>
  <c r="X34" i="26" s="1"/>
  <c r="Z11" i="26"/>
  <c r="Z34" i="26" s="1"/>
  <c r="AB11" i="26"/>
  <c r="AB34" i="26" s="1"/>
  <c r="AV6" i="26"/>
  <c r="AV29" i="26" s="1"/>
  <c r="AT6" i="26"/>
  <c r="AT29" i="26" s="1"/>
  <c r="AR6" i="26"/>
  <c r="AR29" i="26" s="1"/>
  <c r="AB6" i="26"/>
  <c r="AB29" i="26" s="1"/>
  <c r="Z6" i="26"/>
  <c r="Z29" i="26" s="1"/>
  <c r="X6" i="26"/>
  <c r="X29" i="26" s="1"/>
  <c r="AU6" i="26"/>
  <c r="AU29" i="26" s="1"/>
  <c r="AS6" i="26"/>
  <c r="AS29" i="26" s="1"/>
  <c r="AQ6" i="26"/>
  <c r="AQ29" i="26" s="1"/>
  <c r="AA6" i="26"/>
  <c r="AA29" i="26" s="1"/>
  <c r="Y6" i="26"/>
  <c r="Y29" i="26" s="1"/>
  <c r="W6" i="26"/>
  <c r="W29" i="26" s="1"/>
  <c r="AQ14" i="26"/>
  <c r="AQ37" i="26" s="1"/>
  <c r="AS14" i="26"/>
  <c r="AS37" i="26" s="1"/>
  <c r="AU14" i="26"/>
  <c r="AU37" i="26" s="1"/>
  <c r="W14" i="26"/>
  <c r="W37" i="26" s="1"/>
  <c r="Y14" i="26"/>
  <c r="Y37" i="26" s="1"/>
  <c r="AA14" i="26"/>
  <c r="AA37" i="26" s="1"/>
  <c r="AR14" i="26"/>
  <c r="AR37" i="26" s="1"/>
  <c r="AT14" i="26"/>
  <c r="AT37" i="26" s="1"/>
  <c r="AV14" i="26"/>
  <c r="AV37" i="26" s="1"/>
  <c r="X14" i="26"/>
  <c r="X37" i="26" s="1"/>
  <c r="Z14" i="26"/>
  <c r="Z37" i="26" s="1"/>
  <c r="AB14" i="26"/>
  <c r="AB37" i="26" s="1"/>
  <c r="AQ17" i="26"/>
  <c r="AQ40" i="26" s="1"/>
  <c r="AS17" i="26"/>
  <c r="AS40" i="26" s="1"/>
  <c r="AU17" i="26"/>
  <c r="AU40" i="26" s="1"/>
  <c r="W17" i="26"/>
  <c r="W40" i="26" s="1"/>
  <c r="Y17" i="26"/>
  <c r="Y40" i="26" s="1"/>
  <c r="AA17" i="26"/>
  <c r="AA40" i="26" s="1"/>
  <c r="AR17" i="26"/>
  <c r="AR40" i="26" s="1"/>
  <c r="AT17" i="26"/>
  <c r="AT40" i="26" s="1"/>
  <c r="AV17" i="26"/>
  <c r="AV40" i="26" s="1"/>
  <c r="X17" i="26"/>
  <c r="X40" i="26" s="1"/>
  <c r="Z17" i="26"/>
  <c r="Z40" i="26" s="1"/>
  <c r="AB17" i="26"/>
  <c r="AB40" i="26" s="1"/>
  <c r="AR7" i="27"/>
  <c r="AR30" i="27" s="1"/>
  <c r="AT7" i="27"/>
  <c r="AT30" i="27" s="1"/>
  <c r="AV7" i="27"/>
  <c r="AV30" i="27" s="1"/>
  <c r="X7" i="27"/>
  <c r="X30" i="27" s="1"/>
  <c r="Z7" i="27"/>
  <c r="Z30" i="27" s="1"/>
  <c r="AB7" i="27"/>
  <c r="AB30" i="27" s="1"/>
  <c r="AQ7" i="27"/>
  <c r="AQ30" i="27" s="1"/>
  <c r="AS7" i="27"/>
  <c r="AS30" i="27" s="1"/>
  <c r="AU7" i="27"/>
  <c r="AU30" i="27" s="1"/>
  <c r="W7" i="27"/>
  <c r="W30" i="27" s="1"/>
  <c r="Y7" i="27"/>
  <c r="Y30" i="27" s="1"/>
  <c r="AA7" i="27"/>
  <c r="AA30" i="27" s="1"/>
  <c r="AU6" i="27"/>
  <c r="AU29" i="27" s="1"/>
  <c r="AS6" i="27"/>
  <c r="AS29" i="27" s="1"/>
  <c r="AQ6" i="27"/>
  <c r="AQ29" i="27" s="1"/>
  <c r="AA6" i="27"/>
  <c r="AA29" i="27" s="1"/>
  <c r="Y6" i="27"/>
  <c r="Y29" i="27" s="1"/>
  <c r="W6" i="27"/>
  <c r="W29" i="27" s="1"/>
  <c r="AV6" i="27"/>
  <c r="AV29" i="27" s="1"/>
  <c r="AT6" i="27"/>
  <c r="AT29" i="27" s="1"/>
  <c r="AR6" i="27"/>
  <c r="AR29" i="27" s="1"/>
  <c r="AB6" i="27"/>
  <c r="AB29" i="27" s="1"/>
  <c r="Z6" i="27"/>
  <c r="Z29" i="27" s="1"/>
  <c r="X6" i="27"/>
  <c r="X29" i="27" s="1"/>
  <c r="AR16" i="27"/>
  <c r="AR39" i="27" s="1"/>
  <c r="AT16" i="27"/>
  <c r="AT39" i="27" s="1"/>
  <c r="AV16" i="27"/>
  <c r="AV39" i="27" s="1"/>
  <c r="X16" i="27"/>
  <c r="X39" i="27" s="1"/>
  <c r="Z16" i="27"/>
  <c r="Z39" i="27" s="1"/>
  <c r="AB16" i="27"/>
  <c r="AB39" i="27" s="1"/>
  <c r="AQ16" i="27"/>
  <c r="AQ39" i="27" s="1"/>
  <c r="AS16" i="27"/>
  <c r="AS39" i="27" s="1"/>
  <c r="AU16" i="27"/>
  <c r="AU39" i="27" s="1"/>
  <c r="W16" i="27"/>
  <c r="W39" i="27" s="1"/>
  <c r="Y16" i="27"/>
  <c r="Y39" i="27" s="1"/>
  <c r="AA16" i="27"/>
  <c r="AA39" i="27" s="1"/>
  <c r="AR24" i="27"/>
  <c r="AR47" i="27" s="1"/>
  <c r="AT24" i="27"/>
  <c r="AT47" i="27" s="1"/>
  <c r="AV24" i="27"/>
  <c r="AV47" i="27" s="1"/>
  <c r="X24" i="27"/>
  <c r="X47" i="27" s="1"/>
  <c r="Z24" i="27"/>
  <c r="Z47" i="27" s="1"/>
  <c r="AB24" i="27"/>
  <c r="AB47" i="27" s="1"/>
  <c r="AQ24" i="27"/>
  <c r="AQ47" i="27" s="1"/>
  <c r="AS24" i="27"/>
  <c r="AS47" i="27" s="1"/>
  <c r="AU24" i="27"/>
  <c r="AU47" i="27" s="1"/>
  <c r="W24" i="27"/>
  <c r="W47" i="27" s="1"/>
  <c r="Y24" i="27"/>
  <c r="Y47" i="27" s="1"/>
  <c r="AA24" i="27"/>
  <c r="AA47" i="27" s="1"/>
  <c r="AR19" i="27"/>
  <c r="AR42" i="27" s="1"/>
  <c r="AT19" i="27"/>
  <c r="AT42" i="27" s="1"/>
  <c r="AV19" i="27"/>
  <c r="AV42" i="27" s="1"/>
  <c r="X19" i="27"/>
  <c r="X42" i="27" s="1"/>
  <c r="Z19" i="27"/>
  <c r="Z42" i="27" s="1"/>
  <c r="AB19" i="27"/>
  <c r="AB42" i="27" s="1"/>
  <c r="AQ19" i="27"/>
  <c r="AQ42" i="27" s="1"/>
  <c r="AS19" i="27"/>
  <c r="AS42" i="27" s="1"/>
  <c r="AU19" i="27"/>
  <c r="AU42" i="27" s="1"/>
  <c r="W19" i="27"/>
  <c r="W42" i="27" s="1"/>
  <c r="Y19" i="27"/>
  <c r="Y42" i="27" s="1"/>
  <c r="AA19" i="27"/>
  <c r="AA42" i="27" s="1"/>
  <c r="AR9" i="27"/>
  <c r="AR32" i="27" s="1"/>
  <c r="AT9" i="27"/>
  <c r="AT32" i="27" s="1"/>
  <c r="AV9" i="27"/>
  <c r="AV32" i="27" s="1"/>
  <c r="X9" i="27"/>
  <c r="X32" i="27" s="1"/>
  <c r="Z9" i="27"/>
  <c r="Z32" i="27" s="1"/>
  <c r="AB9" i="27"/>
  <c r="AB32" i="27" s="1"/>
  <c r="AQ9" i="27"/>
  <c r="AQ32" i="27" s="1"/>
  <c r="AS9" i="27"/>
  <c r="AS32" i="27" s="1"/>
  <c r="AU9" i="27"/>
  <c r="AU32" i="27" s="1"/>
  <c r="W9" i="27"/>
  <c r="W32" i="27" s="1"/>
  <c r="Y9" i="27"/>
  <c r="Y32" i="27" s="1"/>
  <c r="AA9" i="27"/>
  <c r="AA32" i="27" s="1"/>
  <c r="AR8" i="27"/>
  <c r="AR31" i="27" s="1"/>
  <c r="AT8" i="27"/>
  <c r="AT31" i="27" s="1"/>
  <c r="AV8" i="27"/>
  <c r="AV31" i="27" s="1"/>
  <c r="X8" i="27"/>
  <c r="X31" i="27" s="1"/>
  <c r="Z8" i="27"/>
  <c r="Z31" i="27" s="1"/>
  <c r="AB8" i="27"/>
  <c r="AB31" i="27" s="1"/>
  <c r="AQ8" i="27"/>
  <c r="AQ31" i="27" s="1"/>
  <c r="AS8" i="27"/>
  <c r="AS31" i="27" s="1"/>
  <c r="AU8" i="27"/>
  <c r="AU31" i="27" s="1"/>
  <c r="W8" i="27"/>
  <c r="W31" i="27" s="1"/>
  <c r="Y8" i="27"/>
  <c r="Y31" i="27" s="1"/>
  <c r="AA8" i="27"/>
  <c r="AA31" i="27" s="1"/>
  <c r="AR18" i="27"/>
  <c r="AR41" i="27" s="1"/>
  <c r="AT18" i="27"/>
  <c r="AT41" i="27" s="1"/>
  <c r="AV18" i="27"/>
  <c r="AV41" i="27" s="1"/>
  <c r="X18" i="27"/>
  <c r="X41" i="27" s="1"/>
  <c r="Z18" i="27"/>
  <c r="Z41" i="27" s="1"/>
  <c r="AB18" i="27"/>
  <c r="AB41" i="27" s="1"/>
  <c r="AQ18" i="27"/>
  <c r="AQ41" i="27" s="1"/>
  <c r="AS18" i="27"/>
  <c r="AS41" i="27" s="1"/>
  <c r="AU18" i="27"/>
  <c r="AU41" i="27" s="1"/>
  <c r="W18" i="27"/>
  <c r="W41" i="27" s="1"/>
  <c r="Y18" i="27"/>
  <c r="Y41" i="27" s="1"/>
  <c r="AA18" i="27"/>
  <c r="AA41" i="27" s="1"/>
  <c r="AQ12" i="26"/>
  <c r="AQ35" i="26" s="1"/>
  <c r="AS12" i="26"/>
  <c r="AS35" i="26" s="1"/>
  <c r="AU12" i="26"/>
  <c r="AU35" i="26" s="1"/>
  <c r="W12" i="26"/>
  <c r="W35" i="26" s="1"/>
  <c r="Y12" i="26"/>
  <c r="Y35" i="26" s="1"/>
  <c r="AA12" i="26"/>
  <c r="AA35" i="26" s="1"/>
  <c r="AR12" i="26"/>
  <c r="AR35" i="26" s="1"/>
  <c r="AT12" i="26"/>
  <c r="AT35" i="26" s="1"/>
  <c r="AV12" i="26"/>
  <c r="AV35" i="26" s="1"/>
  <c r="X12" i="26"/>
  <c r="X35" i="26" s="1"/>
  <c r="Z12" i="26"/>
  <c r="Z35" i="26" s="1"/>
  <c r="AB12" i="26"/>
  <c r="AB35" i="26" s="1"/>
  <c r="C34" i="27"/>
  <c r="AZ11" i="27"/>
  <c r="AZ34" i="27" s="1"/>
  <c r="AF11" i="27"/>
  <c r="AF34" i="27" s="1"/>
  <c r="AY11" i="27"/>
  <c r="AY34" i="27" s="1"/>
  <c r="AE11" i="27"/>
  <c r="AE34" i="27" s="1"/>
  <c r="C29" i="27"/>
  <c r="AY6" i="27"/>
  <c r="AY29" i="27" s="1"/>
  <c r="AE6" i="27"/>
  <c r="AE29" i="27" s="1"/>
  <c r="AZ6" i="27"/>
  <c r="AZ29" i="27" s="1"/>
  <c r="AF6" i="27"/>
  <c r="AF29" i="27" s="1"/>
  <c r="C39" i="27"/>
  <c r="AZ16" i="27"/>
  <c r="AZ39" i="27" s="1"/>
  <c r="AF16" i="27"/>
  <c r="AF39" i="27" s="1"/>
  <c r="AY16" i="27"/>
  <c r="AY39" i="27" s="1"/>
  <c r="AE16" i="27"/>
  <c r="AE39" i="27" s="1"/>
  <c r="C43" i="27"/>
  <c r="AZ20" i="27"/>
  <c r="AZ43" i="27" s="1"/>
  <c r="AF20" i="27"/>
  <c r="AF43" i="27" s="1"/>
  <c r="AY20" i="27"/>
  <c r="AY43" i="27" s="1"/>
  <c r="AE20" i="27"/>
  <c r="AE43" i="27" s="1"/>
  <c r="C47" i="27"/>
  <c r="AZ24" i="27"/>
  <c r="AZ47" i="27" s="1"/>
  <c r="AF24" i="27"/>
  <c r="AF47" i="27" s="1"/>
  <c r="AY24" i="27"/>
  <c r="AY47" i="27" s="1"/>
  <c r="AE24" i="27"/>
  <c r="AE47" i="27" s="1"/>
  <c r="C38" i="27"/>
  <c r="AY15" i="27"/>
  <c r="AY38" i="27" s="1"/>
  <c r="AE15" i="27"/>
  <c r="AE38" i="27" s="1"/>
  <c r="AZ15" i="27"/>
  <c r="AZ38" i="27" s="1"/>
  <c r="AF15" i="27"/>
  <c r="AF38" i="27" s="1"/>
  <c r="C46" i="27"/>
  <c r="AY23" i="27"/>
  <c r="AY46" i="27" s="1"/>
  <c r="AE23" i="27"/>
  <c r="AE46" i="27" s="1"/>
  <c r="AZ23" i="27"/>
  <c r="AZ46" i="27" s="1"/>
  <c r="AF23" i="27"/>
  <c r="AF46" i="27" s="1"/>
  <c r="C32" i="27"/>
  <c r="AZ9" i="27"/>
  <c r="AZ32" i="27" s="1"/>
  <c r="AF9" i="27"/>
  <c r="AF32" i="27" s="1"/>
  <c r="AY9" i="27"/>
  <c r="AY32" i="27" s="1"/>
  <c r="AE9" i="27"/>
  <c r="AE32" i="27" s="1"/>
  <c r="C35" i="27"/>
  <c r="AZ12" i="27"/>
  <c r="AZ35" i="27" s="1"/>
  <c r="AF12" i="27"/>
  <c r="AF35" i="27" s="1"/>
  <c r="AY12" i="27"/>
  <c r="AY35" i="27" s="1"/>
  <c r="AE12" i="27"/>
  <c r="AE35" i="27" s="1"/>
  <c r="C31" i="27"/>
  <c r="AY8" i="27"/>
  <c r="AY31" i="27" s="1"/>
  <c r="AE8" i="27"/>
  <c r="AE31" i="27" s="1"/>
  <c r="AZ8" i="27"/>
  <c r="AZ31" i="27" s="1"/>
  <c r="AF8" i="27"/>
  <c r="AF31" i="27" s="1"/>
  <c r="C37" i="27"/>
  <c r="AZ14" i="27"/>
  <c r="AZ37" i="27" s="1"/>
  <c r="AF14" i="27"/>
  <c r="AF37" i="27" s="1"/>
  <c r="AY14" i="27"/>
  <c r="AY37" i="27" s="1"/>
  <c r="AE14" i="27"/>
  <c r="AE37" i="27" s="1"/>
  <c r="C41" i="27"/>
  <c r="AZ18" i="27"/>
  <c r="AZ41" i="27" s="1"/>
  <c r="AF18" i="27"/>
  <c r="AF41" i="27" s="1"/>
  <c r="AY18" i="27"/>
  <c r="AY41" i="27" s="1"/>
  <c r="AE18" i="27"/>
  <c r="AE41" i="27" s="1"/>
  <c r="C45" i="27"/>
  <c r="AZ22" i="27"/>
  <c r="AZ45" i="27" s="1"/>
  <c r="AF22" i="27"/>
  <c r="AF45" i="27" s="1"/>
  <c r="AY22" i="27"/>
  <c r="AY45" i="27" s="1"/>
  <c r="AE22" i="27"/>
  <c r="AE45" i="27" s="1"/>
  <c r="C36" i="27"/>
  <c r="AY13" i="27"/>
  <c r="AY36" i="27" s="1"/>
  <c r="AE13" i="27"/>
  <c r="AE36" i="27" s="1"/>
  <c r="AZ13" i="27"/>
  <c r="AZ36" i="27" s="1"/>
  <c r="AF13" i="27"/>
  <c r="AF36" i="27" s="1"/>
  <c r="C40" i="27"/>
  <c r="AY17" i="27"/>
  <c r="AY40" i="27" s="1"/>
  <c r="AE17" i="27"/>
  <c r="AE40" i="27" s="1"/>
  <c r="AZ17" i="27"/>
  <c r="AZ40" i="27" s="1"/>
  <c r="AF17" i="27"/>
  <c r="AF40" i="27" s="1"/>
  <c r="C44" i="27"/>
  <c r="AY21" i="27"/>
  <c r="AY44" i="27" s="1"/>
  <c r="AE21" i="27"/>
  <c r="AE44" i="27" s="1"/>
  <c r="AZ21" i="27"/>
  <c r="AZ44" i="27" s="1"/>
  <c r="AF21" i="27"/>
  <c r="AF44" i="27" s="1"/>
  <c r="C30" i="27"/>
  <c r="AZ7" i="27"/>
  <c r="AZ30" i="27" s="1"/>
  <c r="AF7" i="27"/>
  <c r="AF30" i="27" s="1"/>
  <c r="AY7" i="27"/>
  <c r="AY30" i="27" s="1"/>
  <c r="AE7" i="27"/>
  <c r="AE30" i="27" s="1"/>
  <c r="C33" i="27"/>
  <c r="AY10" i="27"/>
  <c r="AY33" i="27" s="1"/>
  <c r="AE10" i="27"/>
  <c r="AE33" i="27" s="1"/>
  <c r="AZ10" i="27"/>
  <c r="AZ33" i="27" s="1"/>
  <c r="AF10" i="27"/>
  <c r="AF33" i="27" s="1"/>
  <c r="C42" i="27"/>
  <c r="AY19" i="27"/>
  <c r="AY42" i="27" s="1"/>
  <c r="AE19" i="27"/>
  <c r="AE42" i="27" s="1"/>
  <c r="AZ19" i="27"/>
  <c r="AZ42" i="27" s="1"/>
  <c r="AF19" i="27"/>
  <c r="AF42" i="27" s="1"/>
  <c r="C32" i="26"/>
  <c r="AZ9" i="26"/>
  <c r="AZ32" i="26" s="1"/>
  <c r="AF9" i="26"/>
  <c r="AF32" i="26" s="1"/>
  <c r="AY9" i="26"/>
  <c r="AY32" i="26" s="1"/>
  <c r="AE9" i="26"/>
  <c r="AE32" i="26" s="1"/>
  <c r="C39" i="26"/>
  <c r="AZ16" i="26"/>
  <c r="AZ39" i="26" s="1"/>
  <c r="AF16" i="26"/>
  <c r="AF39" i="26" s="1"/>
  <c r="AY16" i="26"/>
  <c r="AY39" i="26" s="1"/>
  <c r="AE16" i="26"/>
  <c r="AE39" i="26" s="1"/>
  <c r="C38" i="26"/>
  <c r="AY15" i="26"/>
  <c r="AY38" i="26" s="1"/>
  <c r="AE15" i="26"/>
  <c r="AE38" i="26" s="1"/>
  <c r="AZ15" i="26"/>
  <c r="AZ38" i="26" s="1"/>
  <c r="AF15" i="26"/>
  <c r="AF38" i="26" s="1"/>
  <c r="C30" i="26"/>
  <c r="AZ7" i="26"/>
  <c r="AZ30" i="26" s="1"/>
  <c r="AF7" i="26"/>
  <c r="AF30" i="26" s="1"/>
  <c r="AY7" i="26"/>
  <c r="AY30" i="26" s="1"/>
  <c r="AE7" i="26"/>
  <c r="AE30" i="26" s="1"/>
  <c r="C34" i="26"/>
  <c r="AY11" i="26"/>
  <c r="AY34" i="26" s="1"/>
  <c r="AE11" i="26"/>
  <c r="AE34" i="26" s="1"/>
  <c r="AZ11" i="26"/>
  <c r="AZ34" i="26" s="1"/>
  <c r="AF11" i="26"/>
  <c r="AF34" i="26" s="1"/>
  <c r="C29" i="26"/>
  <c r="AY6" i="26"/>
  <c r="AY29" i="26" s="1"/>
  <c r="AE6" i="26"/>
  <c r="AE29" i="26" s="1"/>
  <c r="AZ6" i="26"/>
  <c r="AZ29" i="26" s="1"/>
  <c r="AF6" i="26"/>
  <c r="AF29" i="26" s="1"/>
  <c r="C31" i="26"/>
  <c r="AY8" i="26"/>
  <c r="AY31" i="26" s="1"/>
  <c r="AE8" i="26"/>
  <c r="AE31" i="26" s="1"/>
  <c r="AZ8" i="26"/>
  <c r="AZ31" i="26" s="1"/>
  <c r="AF8" i="26"/>
  <c r="AF31" i="26" s="1"/>
  <c r="C37" i="26"/>
  <c r="AZ14" i="26"/>
  <c r="AZ37" i="26" s="1"/>
  <c r="AF14" i="26"/>
  <c r="AF37" i="26" s="1"/>
  <c r="AY14" i="26"/>
  <c r="AY37" i="26" s="1"/>
  <c r="AE14" i="26"/>
  <c r="AE37" i="26" s="1"/>
  <c r="C36" i="26"/>
  <c r="AY13" i="26"/>
  <c r="AY36" i="26" s="1"/>
  <c r="AE13" i="26"/>
  <c r="AE36" i="26" s="1"/>
  <c r="AZ13" i="26"/>
  <c r="AZ36" i="26" s="1"/>
  <c r="AF13" i="26"/>
  <c r="AF36" i="26" s="1"/>
  <c r="C40" i="26"/>
  <c r="AY17" i="26"/>
  <c r="AY40" i="26" s="1"/>
  <c r="AE17" i="26"/>
  <c r="AE40" i="26" s="1"/>
  <c r="AZ17" i="26"/>
  <c r="AZ40" i="26" s="1"/>
  <c r="AF17" i="26"/>
  <c r="AF40" i="26" s="1"/>
  <c r="C33" i="26"/>
  <c r="AY10" i="26"/>
  <c r="AY33" i="26" s="1"/>
  <c r="AE10" i="26"/>
  <c r="AE33" i="26" s="1"/>
  <c r="AZ10" i="26"/>
  <c r="AZ33" i="26" s="1"/>
  <c r="AF10" i="26"/>
  <c r="AF33" i="26" s="1"/>
  <c r="AZ12" i="26"/>
  <c r="AZ35" i="26" s="1"/>
  <c r="AF12" i="26"/>
  <c r="AF35" i="26" s="1"/>
  <c r="C35" i="26"/>
  <c r="AY12" i="26"/>
  <c r="AY35" i="26" s="1"/>
  <c r="AE12" i="26"/>
  <c r="AE35" i="26" s="1"/>
  <c r="BR35" i="26" l="1"/>
  <c r="BS35" i="26"/>
  <c r="BL35" i="26"/>
  <c r="BR37" i="26"/>
  <c r="BR14" i="26" s="1"/>
  <c r="BS37" i="26"/>
  <c r="BL37" i="26"/>
  <c r="BR29" i="26"/>
  <c r="BS29" i="26"/>
  <c r="BL29" i="26"/>
  <c r="BR30" i="26"/>
  <c r="BS30" i="26"/>
  <c r="BL30" i="26"/>
  <c r="BR38" i="26"/>
  <c r="BR15" i="26" s="1"/>
  <c r="BS38" i="26"/>
  <c r="BL38" i="26"/>
  <c r="BR39" i="26"/>
  <c r="BR16" i="26" s="1"/>
  <c r="BS39" i="26"/>
  <c r="BL39" i="26"/>
  <c r="BR30" i="27"/>
  <c r="BS30" i="27"/>
  <c r="BL30" i="27"/>
  <c r="BL7" i="27" s="1"/>
  <c r="BR40" i="27"/>
  <c r="BR17" i="27" s="1"/>
  <c r="BS40" i="27"/>
  <c r="BL40" i="27"/>
  <c r="BL17" i="27" s="1"/>
  <c r="BR31" i="27"/>
  <c r="BS31" i="27"/>
  <c r="BL31" i="27"/>
  <c r="BR32" i="27"/>
  <c r="BR9" i="27" s="1"/>
  <c r="BS32" i="27"/>
  <c r="BL32" i="27"/>
  <c r="BL9" i="27" s="1"/>
  <c r="BR29" i="27"/>
  <c r="BS29" i="27"/>
  <c r="BL29" i="27"/>
  <c r="BR33" i="26"/>
  <c r="BS33" i="26"/>
  <c r="BL33" i="26"/>
  <c r="BR40" i="26"/>
  <c r="BR17" i="26" s="1"/>
  <c r="BS40" i="26"/>
  <c r="BL40" i="26"/>
  <c r="BR36" i="26"/>
  <c r="BR13" i="26" s="1"/>
  <c r="BS36" i="26"/>
  <c r="BL36" i="26"/>
  <c r="BR31" i="26"/>
  <c r="BS31" i="26"/>
  <c r="BL31" i="26"/>
  <c r="BR34" i="26"/>
  <c r="BS34" i="26"/>
  <c r="BL34" i="26"/>
  <c r="BR32" i="26"/>
  <c r="BS32" i="26"/>
  <c r="BL32" i="26"/>
  <c r="BR33" i="27"/>
  <c r="BR10" i="27" s="1"/>
  <c r="BS33" i="27"/>
  <c r="BL33" i="27"/>
  <c r="BR36" i="27"/>
  <c r="BR13" i="27" s="1"/>
  <c r="BS36" i="27"/>
  <c r="BL36" i="27"/>
  <c r="BL13" i="27" s="1"/>
  <c r="BR37" i="27"/>
  <c r="BR14" i="27" s="1"/>
  <c r="BS37" i="27"/>
  <c r="BL37" i="27"/>
  <c r="BR35" i="27"/>
  <c r="BR12" i="27" s="1"/>
  <c r="BS35" i="27"/>
  <c r="BL35" i="27"/>
  <c r="BL12" i="27" s="1"/>
  <c r="BR38" i="27"/>
  <c r="BR15" i="27" s="1"/>
  <c r="BS38" i="27"/>
  <c r="BL38" i="27"/>
  <c r="BR39" i="27"/>
  <c r="BR16" i="27" s="1"/>
  <c r="BS39" i="27"/>
  <c r="BL39" i="27"/>
  <c r="BL16" i="27" s="1"/>
  <c r="BR34" i="27"/>
  <c r="BS34" i="27"/>
  <c r="BL34" i="27"/>
  <c r="BS46" i="27"/>
  <c r="BL46" i="27"/>
  <c r="BR46" i="27"/>
  <c r="BR23" i="27" s="1"/>
  <c r="BS42" i="27"/>
  <c r="BS19" i="27" s="1"/>
  <c r="BL42" i="27"/>
  <c r="BR42" i="27"/>
  <c r="BR19" i="27" s="1"/>
  <c r="BR45" i="27"/>
  <c r="BR22" i="27" s="1"/>
  <c r="BS45" i="27"/>
  <c r="BL45" i="27"/>
  <c r="BL22" i="27" s="1"/>
  <c r="BS44" i="27"/>
  <c r="BL44" i="27"/>
  <c r="BR44" i="27"/>
  <c r="BR21" i="27" s="1"/>
  <c r="BR41" i="27"/>
  <c r="BR18" i="27" s="1"/>
  <c r="BS41" i="27"/>
  <c r="BL41" i="27"/>
  <c r="BL18" i="27" s="1"/>
  <c r="BR47" i="27"/>
  <c r="BR24" i="27" s="1"/>
  <c r="BS47" i="27"/>
  <c r="BS24" i="27" s="1"/>
  <c r="BL47" i="27"/>
  <c r="BR43" i="27"/>
  <c r="BR20" i="27" s="1"/>
  <c r="BS43" i="27"/>
  <c r="BS20" i="27" s="1"/>
  <c r="BL43" i="27"/>
  <c r="BL20" i="27" s="1"/>
  <c r="AG46" i="27"/>
  <c r="AH46" i="27" s="1"/>
  <c r="AI46" i="27" s="1"/>
  <c r="AP46" i="27" s="1"/>
  <c r="AP23" i="27" s="1"/>
  <c r="BK46" i="27"/>
  <c r="BK23" i="27" s="1"/>
  <c r="BM46" i="27"/>
  <c r="BM23" i="27" s="1"/>
  <c r="BO46" i="27"/>
  <c r="BO23" i="27" s="1"/>
  <c r="BT46" i="27"/>
  <c r="BT23" i="27" s="1"/>
  <c r="BV46" i="27"/>
  <c r="BV23" i="27" s="1"/>
  <c r="BL23" i="27"/>
  <c r="BN46" i="27"/>
  <c r="BN23" i="27" s="1"/>
  <c r="BS23" i="27"/>
  <c r="BU46" i="27"/>
  <c r="BU23" i="27" s="1"/>
  <c r="BA46" i="27"/>
  <c r="BB46" i="27" s="1"/>
  <c r="BC46" i="27" s="1"/>
  <c r="AG29" i="27"/>
  <c r="AH29" i="27" s="1"/>
  <c r="BV29" i="27"/>
  <c r="BV6" i="27" s="1"/>
  <c r="BT29" i="27"/>
  <c r="BT6" i="27" s="1"/>
  <c r="BR6" i="27"/>
  <c r="BN29" i="27"/>
  <c r="BN6" i="27" s="1"/>
  <c r="BL6" i="27"/>
  <c r="BU29" i="27"/>
  <c r="BU6" i="27" s="1"/>
  <c r="BS6" i="27"/>
  <c r="BO29" i="27"/>
  <c r="BO6" i="27" s="1"/>
  <c r="BM29" i="27"/>
  <c r="BM6" i="27" s="1"/>
  <c r="BK29" i="27"/>
  <c r="BK6" i="27" s="1"/>
  <c r="BA29" i="27"/>
  <c r="BB29" i="27" s="1"/>
  <c r="AG42" i="27"/>
  <c r="AH42" i="27" s="1"/>
  <c r="BK42" i="27"/>
  <c r="BK19" i="27" s="1"/>
  <c r="BM42" i="27"/>
  <c r="BM19" i="27" s="1"/>
  <c r="BO42" i="27"/>
  <c r="BO19" i="27" s="1"/>
  <c r="BT42" i="27"/>
  <c r="BT19" i="27" s="1"/>
  <c r="BV42" i="27"/>
  <c r="BV19" i="27" s="1"/>
  <c r="BL19" i="27"/>
  <c r="BN42" i="27"/>
  <c r="BN19" i="27" s="1"/>
  <c r="BU42" i="27"/>
  <c r="BU19" i="27" s="1"/>
  <c r="BA42" i="27"/>
  <c r="BB42" i="27" s="1"/>
  <c r="AG30" i="27"/>
  <c r="AH30" i="27" s="1"/>
  <c r="BK30" i="27"/>
  <c r="BK7" i="27" s="1"/>
  <c r="BM30" i="27"/>
  <c r="BM7" i="27" s="1"/>
  <c r="BO30" i="27"/>
  <c r="BO7" i="27" s="1"/>
  <c r="BR7" i="27"/>
  <c r="BT30" i="27"/>
  <c r="BT7" i="27" s="1"/>
  <c r="BV30" i="27"/>
  <c r="BV7" i="27" s="1"/>
  <c r="BN30" i="27"/>
  <c r="BN7" i="27" s="1"/>
  <c r="BS7" i="27"/>
  <c r="BU30" i="27"/>
  <c r="BU7" i="27" s="1"/>
  <c r="BA30" i="27"/>
  <c r="BB30" i="27" s="1"/>
  <c r="AG44" i="27"/>
  <c r="AH44" i="27" s="1"/>
  <c r="AI44" i="27" s="1"/>
  <c r="AP44" i="27" s="1"/>
  <c r="AP21" i="27" s="1"/>
  <c r="BK44" i="27"/>
  <c r="BK21" i="27" s="1"/>
  <c r="BM44" i="27"/>
  <c r="BM21" i="27" s="1"/>
  <c r="BO44" i="27"/>
  <c r="BO21" i="27" s="1"/>
  <c r="BT44" i="27"/>
  <c r="BT21" i="27" s="1"/>
  <c r="BV44" i="27"/>
  <c r="BV21" i="27" s="1"/>
  <c r="BL21" i="27"/>
  <c r="BN44" i="27"/>
  <c r="BN21" i="27" s="1"/>
  <c r="BS21" i="27"/>
  <c r="BU44" i="27"/>
  <c r="BU21" i="27" s="1"/>
  <c r="BA44" i="27"/>
  <c r="BB44" i="27" s="1"/>
  <c r="BC44" i="27" s="1"/>
  <c r="AG40" i="27"/>
  <c r="AH40" i="27" s="1"/>
  <c r="AI40" i="27" s="1"/>
  <c r="AP40" i="27" s="1"/>
  <c r="AP17" i="27" s="1"/>
  <c r="BK40" i="27"/>
  <c r="BK17" i="27" s="1"/>
  <c r="BM40" i="27"/>
  <c r="BM17" i="27" s="1"/>
  <c r="BO40" i="27"/>
  <c r="BO17" i="27" s="1"/>
  <c r="BT40" i="27"/>
  <c r="BT17" i="27" s="1"/>
  <c r="BV40" i="27"/>
  <c r="BV17" i="27" s="1"/>
  <c r="BN40" i="27"/>
  <c r="BN17" i="27" s="1"/>
  <c r="BS17" i="27"/>
  <c r="BU40" i="27"/>
  <c r="BU17" i="27" s="1"/>
  <c r="BA40" i="27"/>
  <c r="BB40" i="27" s="1"/>
  <c r="BC40" i="27" s="1"/>
  <c r="AG36" i="27"/>
  <c r="AH36" i="27" s="1"/>
  <c r="BK36" i="27"/>
  <c r="BK13" i="27" s="1"/>
  <c r="BM36" i="27"/>
  <c r="BM13" i="27" s="1"/>
  <c r="BO36" i="27"/>
  <c r="BO13" i="27" s="1"/>
  <c r="BT36" i="27"/>
  <c r="BT13" i="27" s="1"/>
  <c r="BV36" i="27"/>
  <c r="BV13" i="27" s="1"/>
  <c r="BN36" i="27"/>
  <c r="BN13" i="27" s="1"/>
  <c r="BS13" i="27"/>
  <c r="BU36" i="27"/>
  <c r="BU13" i="27" s="1"/>
  <c r="BA36" i="27"/>
  <c r="BB36" i="27" s="1"/>
  <c r="AG45" i="27"/>
  <c r="AH45" i="27" s="1"/>
  <c r="AI45" i="27" s="1"/>
  <c r="AP45" i="27" s="1"/>
  <c r="AP22" i="27" s="1"/>
  <c r="BK45" i="27"/>
  <c r="BK22" i="27" s="1"/>
  <c r="BM45" i="27"/>
  <c r="BM22" i="27" s="1"/>
  <c r="BO45" i="27"/>
  <c r="BO22" i="27" s="1"/>
  <c r="BT45" i="27"/>
  <c r="BT22" i="27" s="1"/>
  <c r="BV45" i="27"/>
  <c r="BV22" i="27" s="1"/>
  <c r="BN45" i="27"/>
  <c r="BN22" i="27" s="1"/>
  <c r="BS22" i="27"/>
  <c r="BU45" i="27"/>
  <c r="BU22" i="27" s="1"/>
  <c r="BA45" i="27"/>
  <c r="BB45" i="27" s="1"/>
  <c r="BC45" i="27" s="1"/>
  <c r="AG31" i="27"/>
  <c r="AH31" i="27" s="1"/>
  <c r="BK31" i="27"/>
  <c r="BK8" i="27" s="1"/>
  <c r="BM31" i="27"/>
  <c r="BM8" i="27" s="1"/>
  <c r="BO31" i="27"/>
  <c r="BO8" i="27" s="1"/>
  <c r="BR8" i="27"/>
  <c r="BT31" i="27"/>
  <c r="BT8" i="27" s="1"/>
  <c r="BV31" i="27"/>
  <c r="BV8" i="27" s="1"/>
  <c r="BL8" i="27"/>
  <c r="BN31" i="27"/>
  <c r="BN8" i="27" s="1"/>
  <c r="BS8" i="27"/>
  <c r="BU31" i="27"/>
  <c r="BU8" i="27" s="1"/>
  <c r="BA31" i="27"/>
  <c r="BB31" i="27" s="1"/>
  <c r="AG32" i="27"/>
  <c r="AH32" i="27" s="1"/>
  <c r="BK32" i="27"/>
  <c r="BK9" i="27" s="1"/>
  <c r="BM32" i="27"/>
  <c r="BM9" i="27" s="1"/>
  <c r="BO32" i="27"/>
  <c r="BO9" i="27" s="1"/>
  <c r="BT32" i="27"/>
  <c r="BT9" i="27" s="1"/>
  <c r="BV32" i="27"/>
  <c r="BV9" i="27" s="1"/>
  <c r="BN32" i="27"/>
  <c r="BN9" i="27" s="1"/>
  <c r="BS9" i="27"/>
  <c r="BU32" i="27"/>
  <c r="BU9" i="27" s="1"/>
  <c r="BA32" i="27"/>
  <c r="BB32" i="27" s="1"/>
  <c r="AG38" i="27"/>
  <c r="AH38" i="27" s="1"/>
  <c r="AI38" i="27" s="1"/>
  <c r="AP38" i="27" s="1"/>
  <c r="AP15" i="27" s="1"/>
  <c r="BK38" i="27"/>
  <c r="BK15" i="27" s="1"/>
  <c r="BM38" i="27"/>
  <c r="BM15" i="27" s="1"/>
  <c r="BO38" i="27"/>
  <c r="BO15" i="27" s="1"/>
  <c r="BT38" i="27"/>
  <c r="BT15" i="27" s="1"/>
  <c r="BV38" i="27"/>
  <c r="BV15" i="27" s="1"/>
  <c r="BL15" i="27"/>
  <c r="BQ15" i="27" s="1"/>
  <c r="BN38" i="27"/>
  <c r="BN15" i="27" s="1"/>
  <c r="BS15" i="27"/>
  <c r="BU38" i="27"/>
  <c r="BU15" i="27" s="1"/>
  <c r="BA38" i="27"/>
  <c r="BB38" i="27" s="1"/>
  <c r="BC38" i="27" s="1"/>
  <c r="AG33" i="27"/>
  <c r="AH33" i="27" s="1"/>
  <c r="BK33" i="27"/>
  <c r="BK10" i="27" s="1"/>
  <c r="BM33" i="27"/>
  <c r="BM10" i="27" s="1"/>
  <c r="BO33" i="27"/>
  <c r="BO10" i="27" s="1"/>
  <c r="BT33" i="27"/>
  <c r="BT10" i="27" s="1"/>
  <c r="BV33" i="27"/>
  <c r="BV10" i="27" s="1"/>
  <c r="BL10" i="27"/>
  <c r="BN33" i="27"/>
  <c r="BN10" i="27" s="1"/>
  <c r="BS10" i="27"/>
  <c r="BU33" i="27"/>
  <c r="BU10" i="27" s="1"/>
  <c r="BA33" i="27"/>
  <c r="BB33" i="27" s="1"/>
  <c r="AG41" i="27"/>
  <c r="AH41" i="27" s="1"/>
  <c r="BK41" i="27"/>
  <c r="BK18" i="27" s="1"/>
  <c r="BM41" i="27"/>
  <c r="BM18" i="27" s="1"/>
  <c r="BO41" i="27"/>
  <c r="BO18" i="27" s="1"/>
  <c r="BT41" i="27"/>
  <c r="BT18" i="27" s="1"/>
  <c r="BV41" i="27"/>
  <c r="BV18" i="27" s="1"/>
  <c r="BN41" i="27"/>
  <c r="BN18" i="27" s="1"/>
  <c r="BS18" i="27"/>
  <c r="BU41" i="27"/>
  <c r="BU18" i="27" s="1"/>
  <c r="BA41" i="27"/>
  <c r="BB41" i="27" s="1"/>
  <c r="AG37" i="27"/>
  <c r="AH37" i="27" s="1"/>
  <c r="BK37" i="27"/>
  <c r="BK14" i="27" s="1"/>
  <c r="BM37" i="27"/>
  <c r="BM14" i="27" s="1"/>
  <c r="BO37" i="27"/>
  <c r="BO14" i="27" s="1"/>
  <c r="BT37" i="27"/>
  <c r="BT14" i="27" s="1"/>
  <c r="BV37" i="27"/>
  <c r="BV14" i="27" s="1"/>
  <c r="BL14" i="27"/>
  <c r="BN37" i="27"/>
  <c r="BN14" i="27" s="1"/>
  <c r="BS14" i="27"/>
  <c r="BU37" i="27"/>
  <c r="BU14" i="27" s="1"/>
  <c r="BA37" i="27"/>
  <c r="BB37" i="27" s="1"/>
  <c r="AG35" i="27"/>
  <c r="AH35" i="27" s="1"/>
  <c r="BK35" i="27"/>
  <c r="BK12" i="27" s="1"/>
  <c r="BM35" i="27"/>
  <c r="BM12" i="27" s="1"/>
  <c r="BO35" i="27"/>
  <c r="BO12" i="27" s="1"/>
  <c r="BT35" i="27"/>
  <c r="BT12" i="27" s="1"/>
  <c r="BV35" i="27"/>
  <c r="BV12" i="27" s="1"/>
  <c r="BN35" i="27"/>
  <c r="BN12" i="27" s="1"/>
  <c r="BS12" i="27"/>
  <c r="BU35" i="27"/>
  <c r="BU12" i="27" s="1"/>
  <c r="BA35" i="27"/>
  <c r="BB35" i="27" s="1"/>
  <c r="AG47" i="27"/>
  <c r="AH47" i="27" s="1"/>
  <c r="AI47" i="27" s="1"/>
  <c r="AP47" i="27" s="1"/>
  <c r="AP24" i="27" s="1"/>
  <c r="BK47" i="27"/>
  <c r="BK24" i="27" s="1"/>
  <c r="BM47" i="27"/>
  <c r="BM24" i="27" s="1"/>
  <c r="BO47" i="27"/>
  <c r="BO24" i="27" s="1"/>
  <c r="BT47" i="27"/>
  <c r="BT24" i="27" s="1"/>
  <c r="BV47" i="27"/>
  <c r="BV24" i="27" s="1"/>
  <c r="BL24" i="27"/>
  <c r="BN47" i="27"/>
  <c r="BN24" i="27" s="1"/>
  <c r="BU47" i="27"/>
  <c r="BU24" i="27" s="1"/>
  <c r="BA47" i="27"/>
  <c r="BB47" i="27" s="1"/>
  <c r="BC47" i="27" s="1"/>
  <c r="AG43" i="27"/>
  <c r="AH43" i="27" s="1"/>
  <c r="AI43" i="27" s="1"/>
  <c r="AP43" i="27" s="1"/>
  <c r="AP20" i="27" s="1"/>
  <c r="BK43" i="27"/>
  <c r="BK20" i="27" s="1"/>
  <c r="BM43" i="27"/>
  <c r="BM20" i="27" s="1"/>
  <c r="BO43" i="27"/>
  <c r="BO20" i="27" s="1"/>
  <c r="BT43" i="27"/>
  <c r="BT20" i="27" s="1"/>
  <c r="BV43" i="27"/>
  <c r="BV20" i="27" s="1"/>
  <c r="BN43" i="27"/>
  <c r="BN20" i="27" s="1"/>
  <c r="BU43" i="27"/>
  <c r="BU20" i="27" s="1"/>
  <c r="BA43" i="27"/>
  <c r="BB43" i="27" s="1"/>
  <c r="BC43" i="27" s="1"/>
  <c r="BJ43" i="27" s="1"/>
  <c r="BJ20" i="27" s="1"/>
  <c r="AG39" i="27"/>
  <c r="AH39" i="27" s="1"/>
  <c r="AI39" i="27" s="1"/>
  <c r="AP39" i="27" s="1"/>
  <c r="AP16" i="27" s="1"/>
  <c r="BK39" i="27"/>
  <c r="BK16" i="27" s="1"/>
  <c r="BM39" i="27"/>
  <c r="BM16" i="27" s="1"/>
  <c r="BO39" i="27"/>
  <c r="BO16" i="27" s="1"/>
  <c r="BT39" i="27"/>
  <c r="BT16" i="27" s="1"/>
  <c r="BV39" i="27"/>
  <c r="BV16" i="27" s="1"/>
  <c r="BN39" i="27"/>
  <c r="BN16" i="27" s="1"/>
  <c r="BS16" i="27"/>
  <c r="BU39" i="27"/>
  <c r="BU16" i="27" s="1"/>
  <c r="BA39" i="27"/>
  <c r="BB39" i="27" s="1"/>
  <c r="BC39" i="27" s="1"/>
  <c r="BJ39" i="27" s="1"/>
  <c r="BJ16" i="27" s="1"/>
  <c r="AG34" i="27"/>
  <c r="AH34" i="27" s="1"/>
  <c r="BK34" i="27"/>
  <c r="BK11" i="27" s="1"/>
  <c r="BM34" i="27"/>
  <c r="BM11" i="27" s="1"/>
  <c r="BO34" i="27"/>
  <c r="BO11" i="27" s="1"/>
  <c r="BR11" i="27"/>
  <c r="BT34" i="27"/>
  <c r="BT11" i="27" s="1"/>
  <c r="BV34" i="27"/>
  <c r="BV11" i="27" s="1"/>
  <c r="BL11" i="27"/>
  <c r="BN34" i="27"/>
  <c r="BN11" i="27" s="1"/>
  <c r="BS11" i="27"/>
  <c r="BU34" i="27"/>
  <c r="BU11" i="27" s="1"/>
  <c r="BA34" i="27"/>
  <c r="BB34" i="27" s="1"/>
  <c r="BJ45" i="27"/>
  <c r="BJ22" i="27" s="1"/>
  <c r="BJ44" i="27"/>
  <c r="BJ21" i="27" s="1"/>
  <c r="BJ40" i="27"/>
  <c r="BJ17" i="27" s="1"/>
  <c r="BJ46" i="27"/>
  <c r="BJ23" i="27" s="1"/>
  <c r="BJ38" i="27"/>
  <c r="BJ15" i="27" s="1"/>
  <c r="BJ47" i="27"/>
  <c r="BJ24" i="27" s="1"/>
  <c r="AI30" i="27"/>
  <c r="AJ30" i="27"/>
  <c r="AJ35" i="27"/>
  <c r="AI35" i="27"/>
  <c r="BK35" i="26"/>
  <c r="BK12" i="26" s="1"/>
  <c r="BM35" i="26"/>
  <c r="BM12" i="26" s="1"/>
  <c r="BO35" i="26"/>
  <c r="BO12" i="26" s="1"/>
  <c r="BR12" i="26"/>
  <c r="BT35" i="26"/>
  <c r="BT12" i="26" s="1"/>
  <c r="BV35" i="26"/>
  <c r="BV12" i="26" s="1"/>
  <c r="BL12" i="26"/>
  <c r="BN35" i="26"/>
  <c r="BN12" i="26" s="1"/>
  <c r="BS12" i="26"/>
  <c r="BU35" i="26"/>
  <c r="BU12" i="26" s="1"/>
  <c r="BA35" i="26"/>
  <c r="BB35" i="26" s="1"/>
  <c r="AG35" i="26"/>
  <c r="AH35" i="26" s="1"/>
  <c r="BK33" i="26"/>
  <c r="BK10" i="26" s="1"/>
  <c r="BM33" i="26"/>
  <c r="BM10" i="26" s="1"/>
  <c r="BO33" i="26"/>
  <c r="BO10" i="26" s="1"/>
  <c r="BR10" i="26"/>
  <c r="BT33" i="26"/>
  <c r="BT10" i="26" s="1"/>
  <c r="BV33" i="26"/>
  <c r="BV10" i="26" s="1"/>
  <c r="BL10" i="26"/>
  <c r="BN33" i="26"/>
  <c r="BN10" i="26" s="1"/>
  <c r="BS10" i="26"/>
  <c r="BU33" i="26"/>
  <c r="BU10" i="26" s="1"/>
  <c r="BA33" i="26"/>
  <c r="BB33" i="26" s="1"/>
  <c r="AG33" i="26"/>
  <c r="AH33" i="26" s="1"/>
  <c r="BK40" i="26"/>
  <c r="BK17" i="26" s="1"/>
  <c r="BM40" i="26"/>
  <c r="BM17" i="26" s="1"/>
  <c r="BO40" i="26"/>
  <c r="BO17" i="26" s="1"/>
  <c r="BT40" i="26"/>
  <c r="BT17" i="26" s="1"/>
  <c r="BV40" i="26"/>
  <c r="BV17" i="26" s="1"/>
  <c r="BL17" i="26"/>
  <c r="BN40" i="26"/>
  <c r="BN17" i="26" s="1"/>
  <c r="BS17" i="26"/>
  <c r="BU40" i="26"/>
  <c r="BU17" i="26" s="1"/>
  <c r="BA40" i="26"/>
  <c r="BB40" i="26" s="1"/>
  <c r="BC40" i="26" s="1"/>
  <c r="BJ40" i="26" s="1"/>
  <c r="BJ17" i="26" s="1"/>
  <c r="AG40" i="26"/>
  <c r="AH40" i="26" s="1"/>
  <c r="AI40" i="26" s="1"/>
  <c r="AP40" i="26" s="1"/>
  <c r="AP17" i="26" s="1"/>
  <c r="BK37" i="26"/>
  <c r="BK14" i="26" s="1"/>
  <c r="BM37" i="26"/>
  <c r="BM14" i="26" s="1"/>
  <c r="BO37" i="26"/>
  <c r="BO14" i="26" s="1"/>
  <c r="BT37" i="26"/>
  <c r="BT14" i="26" s="1"/>
  <c r="BV37" i="26"/>
  <c r="BV14" i="26" s="1"/>
  <c r="BL14" i="26"/>
  <c r="BN37" i="26"/>
  <c r="BN14" i="26" s="1"/>
  <c r="BS14" i="26"/>
  <c r="BU37" i="26"/>
  <c r="BU14" i="26" s="1"/>
  <c r="BA37" i="26"/>
  <c r="BB37" i="26" s="1"/>
  <c r="AG37" i="26"/>
  <c r="AH37" i="26" s="1"/>
  <c r="BV29" i="26"/>
  <c r="BV6" i="26" s="1"/>
  <c r="BT29" i="26"/>
  <c r="BT6" i="26" s="1"/>
  <c r="BR6" i="26"/>
  <c r="BN29" i="26"/>
  <c r="BN6" i="26" s="1"/>
  <c r="BL6" i="26"/>
  <c r="BU29" i="26"/>
  <c r="BU6" i="26" s="1"/>
  <c r="BS6" i="26"/>
  <c r="BO29" i="26"/>
  <c r="BO6" i="26" s="1"/>
  <c r="BM29" i="26"/>
  <c r="BM6" i="26" s="1"/>
  <c r="BK29" i="26"/>
  <c r="BK6" i="26" s="1"/>
  <c r="BA29" i="26"/>
  <c r="BB29" i="26" s="1"/>
  <c r="AG29" i="26"/>
  <c r="AH29" i="26" s="1"/>
  <c r="BL7" i="26"/>
  <c r="BK30" i="26"/>
  <c r="BK7" i="26" s="1"/>
  <c r="BM30" i="26"/>
  <c r="BM7" i="26" s="1"/>
  <c r="BO30" i="26"/>
  <c r="BO7" i="26" s="1"/>
  <c r="BR7" i="26"/>
  <c r="BT30" i="26"/>
  <c r="BT7" i="26" s="1"/>
  <c r="BV30" i="26"/>
  <c r="BV7" i="26" s="1"/>
  <c r="BU30" i="26"/>
  <c r="BU7" i="26" s="1"/>
  <c r="BN30" i="26"/>
  <c r="BN7" i="26" s="1"/>
  <c r="BS7" i="26"/>
  <c r="BA30" i="26"/>
  <c r="BB30" i="26" s="1"/>
  <c r="AG30" i="26"/>
  <c r="AH30" i="26" s="1"/>
  <c r="BK32" i="26"/>
  <c r="BK9" i="26" s="1"/>
  <c r="BM32" i="26"/>
  <c r="BM9" i="26" s="1"/>
  <c r="BO32" i="26"/>
  <c r="BO9" i="26" s="1"/>
  <c r="BR9" i="26"/>
  <c r="BT32" i="26"/>
  <c r="BT9" i="26" s="1"/>
  <c r="BV32" i="26"/>
  <c r="BV9" i="26" s="1"/>
  <c r="BL9" i="26"/>
  <c r="BN32" i="26"/>
  <c r="BN9" i="26" s="1"/>
  <c r="BS9" i="26"/>
  <c r="BU32" i="26"/>
  <c r="BU9" i="26" s="1"/>
  <c r="BA32" i="26"/>
  <c r="BB32" i="26" s="1"/>
  <c r="AG32" i="26"/>
  <c r="AH32" i="26" s="1"/>
  <c r="BK36" i="26"/>
  <c r="BK13" i="26" s="1"/>
  <c r="BM36" i="26"/>
  <c r="BM13" i="26" s="1"/>
  <c r="BO36" i="26"/>
  <c r="BO13" i="26" s="1"/>
  <c r="BT36" i="26"/>
  <c r="BT13" i="26" s="1"/>
  <c r="BV36" i="26"/>
  <c r="BV13" i="26" s="1"/>
  <c r="BL13" i="26"/>
  <c r="BN36" i="26"/>
  <c r="BN13" i="26" s="1"/>
  <c r="BS13" i="26"/>
  <c r="BU36" i="26"/>
  <c r="BU13" i="26" s="1"/>
  <c r="BA36" i="26"/>
  <c r="BB36" i="26" s="1"/>
  <c r="AG36" i="26"/>
  <c r="AH36" i="26" s="1"/>
  <c r="BK31" i="26"/>
  <c r="BK8" i="26" s="1"/>
  <c r="BM31" i="26"/>
  <c r="BM8" i="26" s="1"/>
  <c r="BO31" i="26"/>
  <c r="BO8" i="26" s="1"/>
  <c r="BR8" i="26"/>
  <c r="BL8" i="26"/>
  <c r="BT31" i="26"/>
  <c r="BT8" i="26" s="1"/>
  <c r="BV31" i="26"/>
  <c r="BV8" i="26" s="1"/>
  <c r="BN31" i="26"/>
  <c r="BN8" i="26" s="1"/>
  <c r="BS8" i="26"/>
  <c r="BU31" i="26"/>
  <c r="BU8" i="26" s="1"/>
  <c r="BA31" i="26"/>
  <c r="BB31" i="26" s="1"/>
  <c r="AG31" i="26"/>
  <c r="AH31" i="26" s="1"/>
  <c r="BK34" i="26"/>
  <c r="BK11" i="26" s="1"/>
  <c r="BM34" i="26"/>
  <c r="BM11" i="26" s="1"/>
  <c r="BO34" i="26"/>
  <c r="BO11" i="26" s="1"/>
  <c r="BR11" i="26"/>
  <c r="BT34" i="26"/>
  <c r="BT11" i="26" s="1"/>
  <c r="BV34" i="26"/>
  <c r="BV11" i="26" s="1"/>
  <c r="BL11" i="26"/>
  <c r="BN34" i="26"/>
  <c r="BN11" i="26" s="1"/>
  <c r="BS11" i="26"/>
  <c r="BU34" i="26"/>
  <c r="BU11" i="26" s="1"/>
  <c r="BA34" i="26"/>
  <c r="BB34" i="26" s="1"/>
  <c r="AG34" i="26"/>
  <c r="AH34" i="26" s="1"/>
  <c r="BK38" i="26"/>
  <c r="BK15" i="26" s="1"/>
  <c r="BM38" i="26"/>
  <c r="BM15" i="26" s="1"/>
  <c r="BO38" i="26"/>
  <c r="BO15" i="26" s="1"/>
  <c r="BT38" i="26"/>
  <c r="BT15" i="26" s="1"/>
  <c r="BV38" i="26"/>
  <c r="BV15" i="26" s="1"/>
  <c r="BL15" i="26"/>
  <c r="BN38" i="26"/>
  <c r="BN15" i="26" s="1"/>
  <c r="BS15" i="26"/>
  <c r="BU38" i="26"/>
  <c r="BU15" i="26" s="1"/>
  <c r="BA38" i="26"/>
  <c r="BB38" i="26" s="1"/>
  <c r="BC38" i="26" s="1"/>
  <c r="BJ38" i="26" s="1"/>
  <c r="BJ15" i="26" s="1"/>
  <c r="AG38" i="26"/>
  <c r="AH38" i="26" s="1"/>
  <c r="AI38" i="26" s="1"/>
  <c r="AP38" i="26" s="1"/>
  <c r="AP15" i="26" s="1"/>
  <c r="BK39" i="26"/>
  <c r="BK16" i="26" s="1"/>
  <c r="BM39" i="26"/>
  <c r="BM16" i="26" s="1"/>
  <c r="BO39" i="26"/>
  <c r="BO16" i="26" s="1"/>
  <c r="BT39" i="26"/>
  <c r="BT16" i="26" s="1"/>
  <c r="BV39" i="26"/>
  <c r="BV16" i="26" s="1"/>
  <c r="BL16" i="26"/>
  <c r="BN39" i="26"/>
  <c r="BN16" i="26" s="1"/>
  <c r="BS16" i="26"/>
  <c r="BU39" i="26"/>
  <c r="BU16" i="26" s="1"/>
  <c r="BA39" i="26"/>
  <c r="BB39" i="26" s="1"/>
  <c r="BC39" i="26" s="1"/>
  <c r="BJ39" i="26" s="1"/>
  <c r="BJ16" i="26" s="1"/>
  <c r="AG39" i="26"/>
  <c r="AH39" i="26" s="1"/>
  <c r="AI39" i="26" s="1"/>
  <c r="AP39" i="26" s="1"/>
  <c r="AP16" i="26" s="1"/>
  <c r="AJ33" i="27"/>
  <c r="AI33" i="27"/>
  <c r="AJ31" i="27"/>
  <c r="AI31" i="27"/>
  <c r="AI32" i="27"/>
  <c r="AJ32" i="27"/>
  <c r="AI34" i="27"/>
  <c r="AJ34" i="27"/>
  <c r="BQ17" i="26" l="1"/>
  <c r="BX17" i="27"/>
  <c r="BX15" i="27"/>
  <c r="BC36" i="27"/>
  <c r="BD36" i="27"/>
  <c r="BD37" i="27"/>
  <c r="BC37" i="27"/>
  <c r="AJ37" i="27"/>
  <c r="AI37" i="27"/>
  <c r="AI36" i="27"/>
  <c r="AJ36" i="27"/>
  <c r="BQ17" i="27"/>
  <c r="BX16" i="27"/>
  <c r="BQ16" i="27"/>
  <c r="BX14" i="27"/>
  <c r="BX13" i="27"/>
  <c r="BQ14" i="27"/>
  <c r="BQ13" i="27"/>
  <c r="AJ36" i="26"/>
  <c r="AI36" i="26"/>
  <c r="BD37" i="26"/>
  <c r="BC37" i="26"/>
  <c r="BQ14" i="26"/>
  <c r="BD36" i="26"/>
  <c r="BC36" i="26"/>
  <c r="AJ37" i="26"/>
  <c r="AI37" i="26"/>
  <c r="BX17" i="26"/>
  <c r="BX16" i="26"/>
  <c r="BX15" i="26"/>
  <c r="BQ16" i="26"/>
  <c r="BQ15" i="26"/>
  <c r="BX14" i="26"/>
  <c r="BX13" i="26"/>
  <c r="BQ13" i="26"/>
  <c r="BD41" i="27"/>
  <c r="BC41" i="27"/>
  <c r="BD42" i="27"/>
  <c r="BC42" i="27"/>
  <c r="AJ41" i="27"/>
  <c r="AI41" i="27"/>
  <c r="AJ42" i="27"/>
  <c r="AI42" i="27"/>
  <c r="BX22" i="27"/>
  <c r="BQ24" i="27"/>
  <c r="BX24" i="27"/>
  <c r="BX23" i="27"/>
  <c r="BQ23" i="27"/>
  <c r="BQ22" i="27"/>
  <c r="BX21" i="27"/>
  <c r="BQ21" i="27"/>
  <c r="BX20" i="27"/>
  <c r="BX18" i="27"/>
  <c r="BQ18" i="27"/>
  <c r="BQ20" i="27"/>
  <c r="BX19" i="27"/>
  <c r="BQ19" i="27"/>
  <c r="AP30" i="27"/>
  <c r="AP7" i="27" s="1"/>
  <c r="BQ12" i="27"/>
  <c r="BQ10" i="27"/>
  <c r="BQ8" i="27"/>
  <c r="AP34" i="27"/>
  <c r="AP11" i="27" s="1"/>
  <c r="AP32" i="27"/>
  <c r="AP9" i="27" s="1"/>
  <c r="BX11" i="26"/>
  <c r="BQ8" i="26"/>
  <c r="BQ10" i="26"/>
  <c r="BD34" i="27"/>
  <c r="BC34" i="27"/>
  <c r="BQ11" i="27"/>
  <c r="BC35" i="27"/>
  <c r="BD35" i="27"/>
  <c r="BC33" i="27"/>
  <c r="BD33" i="27"/>
  <c r="BC32" i="27"/>
  <c r="BD32" i="27"/>
  <c r="BQ9" i="27"/>
  <c r="BC31" i="27"/>
  <c r="BD31" i="27"/>
  <c r="BD30" i="27"/>
  <c r="BC30" i="27"/>
  <c r="BQ7" i="27"/>
  <c r="BX11" i="27"/>
  <c r="BX12" i="27"/>
  <c r="BX10" i="27"/>
  <c r="BX9" i="27"/>
  <c r="BX8" i="27"/>
  <c r="BX7" i="27"/>
  <c r="AP31" i="27"/>
  <c r="AP8" i="27" s="1"/>
  <c r="AP33" i="27"/>
  <c r="AP10" i="27" s="1"/>
  <c r="AP35" i="27"/>
  <c r="AP12" i="27" s="1"/>
  <c r="BX12" i="26"/>
  <c r="AJ34" i="26"/>
  <c r="AI34" i="26"/>
  <c r="AI31" i="26"/>
  <c r="AJ31" i="26"/>
  <c r="BX8" i="26"/>
  <c r="AJ32" i="26"/>
  <c r="AI32" i="26"/>
  <c r="BX9" i="26"/>
  <c r="AJ30" i="26"/>
  <c r="AI30" i="26"/>
  <c r="BQ7" i="26"/>
  <c r="AI33" i="26"/>
  <c r="AJ33" i="26"/>
  <c r="BX10" i="26"/>
  <c r="AI35" i="26"/>
  <c r="AJ35" i="26"/>
  <c r="BD34" i="26"/>
  <c r="BC34" i="26"/>
  <c r="BQ11" i="26"/>
  <c r="BC31" i="26"/>
  <c r="BD31" i="26"/>
  <c r="BC32" i="26"/>
  <c r="BD32" i="26"/>
  <c r="BQ9" i="26"/>
  <c r="BD30" i="26"/>
  <c r="BC30" i="26"/>
  <c r="BX7" i="26"/>
  <c r="BC33" i="26"/>
  <c r="BD33" i="26"/>
  <c r="BC35" i="26"/>
  <c r="BD35" i="26"/>
  <c r="BQ12" i="26"/>
  <c r="AJ29" i="27"/>
  <c r="AI29" i="27"/>
  <c r="BQ6" i="27"/>
  <c r="BX6" i="27"/>
  <c r="BC29" i="27"/>
  <c r="BD29" i="27"/>
  <c r="BQ6" i="26"/>
  <c r="BX6" i="26"/>
  <c r="AI29" i="26"/>
  <c r="AJ29" i="26"/>
  <c r="BD29" i="26"/>
  <c r="BC29" i="26"/>
  <c r="BJ37" i="26" l="1"/>
  <c r="BJ14" i="26" s="1"/>
  <c r="AP36" i="26"/>
  <c r="AP13" i="26" s="1"/>
  <c r="AP36" i="27"/>
  <c r="AP13" i="27" s="1"/>
  <c r="BJ36" i="27"/>
  <c r="BJ13" i="27" s="1"/>
  <c r="AP37" i="27"/>
  <c r="AP14" i="27" s="1"/>
  <c r="BJ37" i="27"/>
  <c r="BJ14" i="27" s="1"/>
  <c r="AP37" i="26"/>
  <c r="AP14" i="26" s="1"/>
  <c r="BJ36" i="26"/>
  <c r="BJ13" i="26" s="1"/>
  <c r="AP42" i="27"/>
  <c r="AP19" i="27" s="1"/>
  <c r="AP41" i="27"/>
  <c r="AP18" i="27" s="1"/>
  <c r="BJ42" i="27"/>
  <c r="BJ19" i="27" s="1"/>
  <c r="BJ41" i="27"/>
  <c r="BJ18" i="27" s="1"/>
  <c r="BJ35" i="26"/>
  <c r="BJ12" i="26" s="1"/>
  <c r="BJ33" i="26"/>
  <c r="BJ10" i="26" s="1"/>
  <c r="BJ30" i="26"/>
  <c r="BJ7" i="26" s="1"/>
  <c r="BJ32" i="26"/>
  <c r="BJ9" i="26" s="1"/>
  <c r="AP29" i="27"/>
  <c r="BJ31" i="26"/>
  <c r="BJ8" i="26" s="1"/>
  <c r="BJ34" i="26"/>
  <c r="BJ11" i="26" s="1"/>
  <c r="AP33" i="26"/>
  <c r="AP10" i="26" s="1"/>
  <c r="AP30" i="26"/>
  <c r="AP7" i="26" s="1"/>
  <c r="AP34" i="26"/>
  <c r="AP11" i="26" s="1"/>
  <c r="AP32" i="26"/>
  <c r="AP9" i="26" s="1"/>
  <c r="BJ33" i="27"/>
  <c r="BJ10" i="27" s="1"/>
  <c r="BJ31" i="27"/>
  <c r="BJ8" i="27" s="1"/>
  <c r="BJ29" i="26"/>
  <c r="BJ6" i="26" s="1"/>
  <c r="BJ32" i="27"/>
  <c r="BJ29" i="27"/>
  <c r="BJ30" i="27"/>
  <c r="BJ7" i="27" s="1"/>
  <c r="BJ35" i="27"/>
  <c r="BJ34" i="27"/>
  <c r="BJ11" i="27" s="1"/>
  <c r="AP29" i="26"/>
  <c r="AP6" i="26" s="1"/>
  <c r="AP35" i="26"/>
  <c r="AP12" i="26" s="1"/>
  <c r="AP31" i="26"/>
  <c r="AP8" i="26" s="1"/>
  <c r="BJ9" i="27"/>
  <c r="BJ6" i="27"/>
  <c r="AP6" i="27"/>
  <c r="BJ12" i="27"/>
  <c r="BD36" i="25"/>
  <c r="BD37" i="25"/>
  <c r="BD38" i="25"/>
  <c r="BD39" i="25"/>
  <c r="BD40" i="25"/>
  <c r="BD41" i="25"/>
  <c r="BD42" i="25"/>
  <c r="BD43" i="25"/>
  <c r="BD44" i="25"/>
  <c r="BD45" i="25"/>
  <c r="BD46" i="25"/>
  <c r="BD47" i="25"/>
  <c r="AJ36" i="25"/>
  <c r="AJ37" i="25"/>
  <c r="AJ38" i="25"/>
  <c r="AJ39" i="25"/>
  <c r="AJ40" i="25"/>
  <c r="AJ41" i="25"/>
  <c r="AJ42" i="25"/>
  <c r="AJ43" i="25"/>
  <c r="AJ44" i="25"/>
  <c r="AJ45" i="25"/>
  <c r="AJ46" i="25"/>
  <c r="AJ47" i="25"/>
  <c r="V47" i="25"/>
  <c r="U47" i="25"/>
  <c r="T47" i="25"/>
  <c r="R47" i="25"/>
  <c r="Q47" i="25"/>
  <c r="P47" i="25"/>
  <c r="O47" i="25"/>
  <c r="N47" i="25"/>
  <c r="G47" i="25"/>
  <c r="F47" i="25"/>
  <c r="E47" i="25"/>
  <c r="D47" i="25"/>
  <c r="V46" i="25"/>
  <c r="U46" i="25"/>
  <c r="T46" i="25"/>
  <c r="R46" i="25"/>
  <c r="Q46" i="25"/>
  <c r="P46" i="25"/>
  <c r="O46" i="25"/>
  <c r="N46" i="25"/>
  <c r="G46" i="25"/>
  <c r="F46" i="25"/>
  <c r="E46" i="25"/>
  <c r="D46" i="25"/>
  <c r="V45" i="25"/>
  <c r="U45" i="25"/>
  <c r="T45" i="25"/>
  <c r="R45" i="25"/>
  <c r="Q45" i="25"/>
  <c r="P45" i="25"/>
  <c r="O45" i="25"/>
  <c r="N45" i="25"/>
  <c r="G45" i="25"/>
  <c r="F45" i="25"/>
  <c r="E45" i="25"/>
  <c r="D45" i="25"/>
  <c r="V44" i="25"/>
  <c r="U44" i="25"/>
  <c r="T44" i="25"/>
  <c r="R44" i="25"/>
  <c r="Q44" i="25"/>
  <c r="P44" i="25"/>
  <c r="O44" i="25"/>
  <c r="N44" i="25"/>
  <c r="G44" i="25"/>
  <c r="F44" i="25"/>
  <c r="E44" i="25"/>
  <c r="D44" i="25"/>
  <c r="V43" i="25"/>
  <c r="U43" i="25"/>
  <c r="T43" i="25"/>
  <c r="R43" i="25"/>
  <c r="Q43" i="25"/>
  <c r="P43" i="25"/>
  <c r="O43" i="25"/>
  <c r="N43" i="25"/>
  <c r="G43" i="25"/>
  <c r="F43" i="25"/>
  <c r="E43" i="25"/>
  <c r="D43" i="25"/>
  <c r="V42" i="25"/>
  <c r="U42" i="25"/>
  <c r="T42" i="25"/>
  <c r="R42" i="25"/>
  <c r="Q42" i="25"/>
  <c r="P42" i="25"/>
  <c r="O42" i="25"/>
  <c r="N42" i="25"/>
  <c r="G42" i="25"/>
  <c r="F42" i="25"/>
  <c r="E42" i="25"/>
  <c r="D42" i="25"/>
  <c r="V41" i="25"/>
  <c r="U41" i="25"/>
  <c r="T41" i="25"/>
  <c r="R41" i="25"/>
  <c r="Q41" i="25"/>
  <c r="P41" i="25"/>
  <c r="O41" i="25"/>
  <c r="N41" i="25"/>
  <c r="G41" i="25"/>
  <c r="F41" i="25"/>
  <c r="E41" i="25"/>
  <c r="D41" i="25"/>
  <c r="V40" i="25"/>
  <c r="U40" i="25"/>
  <c r="T40" i="25"/>
  <c r="R40" i="25"/>
  <c r="Q40" i="25"/>
  <c r="P40" i="25"/>
  <c r="O40" i="25"/>
  <c r="N40" i="25"/>
  <c r="H40" i="25"/>
  <c r="G40" i="25"/>
  <c r="F40" i="25"/>
  <c r="E40" i="25"/>
  <c r="D40" i="25"/>
  <c r="V39" i="25"/>
  <c r="U39" i="25"/>
  <c r="T39" i="25"/>
  <c r="R39" i="25"/>
  <c r="Q39" i="25"/>
  <c r="P39" i="25"/>
  <c r="O39" i="25"/>
  <c r="N39" i="25"/>
  <c r="H39" i="25"/>
  <c r="G39" i="25"/>
  <c r="F39" i="25"/>
  <c r="E39" i="25"/>
  <c r="D39" i="25"/>
  <c r="V38" i="25"/>
  <c r="U38" i="25"/>
  <c r="T38" i="25"/>
  <c r="R38" i="25"/>
  <c r="Q38" i="25"/>
  <c r="P38" i="25"/>
  <c r="O38" i="25"/>
  <c r="N38" i="25"/>
  <c r="H38" i="25"/>
  <c r="G38" i="25"/>
  <c r="F38" i="25"/>
  <c r="E38" i="25"/>
  <c r="D38" i="25"/>
  <c r="V37" i="25"/>
  <c r="U37" i="25"/>
  <c r="T37" i="25"/>
  <c r="R37" i="25"/>
  <c r="Q37" i="25"/>
  <c r="P37" i="25"/>
  <c r="O37" i="25"/>
  <c r="N37" i="25"/>
  <c r="H37" i="25"/>
  <c r="G37" i="25"/>
  <c r="F37" i="25"/>
  <c r="E37" i="25"/>
  <c r="D37" i="25"/>
  <c r="V36" i="25"/>
  <c r="U36" i="25"/>
  <c r="T36" i="25"/>
  <c r="R36" i="25"/>
  <c r="Q36" i="25"/>
  <c r="P36" i="25"/>
  <c r="O36" i="25"/>
  <c r="N36" i="25"/>
  <c r="H36" i="25"/>
  <c r="G36" i="25"/>
  <c r="F36" i="25"/>
  <c r="E36" i="25"/>
  <c r="D36" i="25"/>
  <c r="V35" i="25"/>
  <c r="U35" i="25"/>
  <c r="T35" i="25"/>
  <c r="R35" i="25"/>
  <c r="Q35" i="25"/>
  <c r="P35" i="25"/>
  <c r="O35" i="25"/>
  <c r="N35" i="25"/>
  <c r="H35" i="25"/>
  <c r="G35" i="25"/>
  <c r="F35" i="25"/>
  <c r="E35" i="25"/>
  <c r="D35" i="25"/>
  <c r="V34" i="25"/>
  <c r="U34" i="25"/>
  <c r="T34" i="25"/>
  <c r="R34" i="25"/>
  <c r="Q34" i="25"/>
  <c r="P34" i="25"/>
  <c r="O34" i="25"/>
  <c r="N34" i="25"/>
  <c r="H34" i="25"/>
  <c r="G34" i="25"/>
  <c r="F34" i="25"/>
  <c r="E34" i="25"/>
  <c r="D34" i="25"/>
  <c r="V33" i="25"/>
  <c r="U33" i="25"/>
  <c r="T33" i="25"/>
  <c r="R33" i="25"/>
  <c r="Q33" i="25"/>
  <c r="P33" i="25"/>
  <c r="O33" i="25"/>
  <c r="N33" i="25"/>
  <c r="H33" i="25"/>
  <c r="G33" i="25"/>
  <c r="F33" i="25"/>
  <c r="E33" i="25"/>
  <c r="D33" i="25"/>
  <c r="V32" i="25"/>
  <c r="U32" i="25"/>
  <c r="T32" i="25"/>
  <c r="R32" i="25"/>
  <c r="Q32" i="25"/>
  <c r="P32" i="25"/>
  <c r="O32" i="25"/>
  <c r="N32" i="25"/>
  <c r="H32" i="25"/>
  <c r="G32" i="25"/>
  <c r="F32" i="25"/>
  <c r="E32" i="25"/>
  <c r="D32" i="25"/>
  <c r="V31" i="25"/>
  <c r="U31" i="25"/>
  <c r="T31" i="25"/>
  <c r="R31" i="25"/>
  <c r="Q31" i="25"/>
  <c r="P31" i="25"/>
  <c r="O31" i="25"/>
  <c r="N31" i="25"/>
  <c r="H31" i="25"/>
  <c r="G31" i="25"/>
  <c r="F31" i="25"/>
  <c r="E31" i="25"/>
  <c r="D31" i="25"/>
  <c r="V30" i="25"/>
  <c r="U30" i="25"/>
  <c r="T30" i="25"/>
  <c r="R30" i="25"/>
  <c r="Q30" i="25"/>
  <c r="O30" i="25"/>
  <c r="N30" i="25"/>
  <c r="H30" i="25"/>
  <c r="G30" i="25"/>
  <c r="F30" i="25"/>
  <c r="E30" i="25"/>
  <c r="D30" i="25"/>
  <c r="V29" i="25"/>
  <c r="U29" i="25"/>
  <c r="T29" i="25"/>
  <c r="R29" i="25"/>
  <c r="Q29" i="25"/>
  <c r="P29" i="25"/>
  <c r="O29" i="25"/>
  <c r="N29" i="25"/>
  <c r="H29" i="25"/>
  <c r="G29" i="25"/>
  <c r="F29" i="25"/>
  <c r="E29" i="25"/>
  <c r="D29" i="25"/>
  <c r="BI24" i="25"/>
  <c r="BI47" i="25" s="1"/>
  <c r="BH24" i="25"/>
  <c r="BH47" i="25" s="1"/>
  <c r="BG24" i="25"/>
  <c r="BG47" i="25" s="1"/>
  <c r="BF24" i="25"/>
  <c r="BF47" i="25" s="1"/>
  <c r="BE24" i="25"/>
  <c r="BE47" i="25" s="1"/>
  <c r="BC24" i="25"/>
  <c r="AO24" i="25"/>
  <c r="AO47" i="25" s="1"/>
  <c r="AN24" i="25"/>
  <c r="AN47" i="25" s="1"/>
  <c r="AM24" i="25"/>
  <c r="AM47" i="25" s="1"/>
  <c r="AL24" i="25"/>
  <c r="AL47" i="25" s="1"/>
  <c r="AK24" i="25"/>
  <c r="AK47" i="25" s="1"/>
  <c r="AI24" i="25"/>
  <c r="S24" i="25"/>
  <c r="S47" i="25" s="1"/>
  <c r="K47" i="25"/>
  <c r="J47" i="25"/>
  <c r="I47" i="25"/>
  <c r="BI23" i="25"/>
  <c r="BI46" i="25" s="1"/>
  <c r="BH23" i="25"/>
  <c r="BH46" i="25" s="1"/>
  <c r="BG23" i="25"/>
  <c r="BG46" i="25" s="1"/>
  <c r="BF23" i="25"/>
  <c r="BF46" i="25" s="1"/>
  <c r="BE23" i="25"/>
  <c r="BE46" i="25" s="1"/>
  <c r="BC23" i="25"/>
  <c r="AO23" i="25"/>
  <c r="AO46" i="25" s="1"/>
  <c r="AN23" i="25"/>
  <c r="AN46" i="25" s="1"/>
  <c r="AM23" i="25"/>
  <c r="AM46" i="25" s="1"/>
  <c r="AL23" i="25"/>
  <c r="AL46" i="25" s="1"/>
  <c r="AK23" i="25"/>
  <c r="AK46" i="25" s="1"/>
  <c r="AI23" i="25"/>
  <c r="S23" i="25"/>
  <c r="S46" i="25" s="1"/>
  <c r="K46" i="25"/>
  <c r="J46" i="25"/>
  <c r="I46" i="25"/>
  <c r="BI22" i="25"/>
  <c r="BI45" i="25" s="1"/>
  <c r="BH22" i="25"/>
  <c r="BH45" i="25" s="1"/>
  <c r="BG22" i="25"/>
  <c r="BG45" i="25" s="1"/>
  <c r="BF22" i="25"/>
  <c r="BF45" i="25" s="1"/>
  <c r="BE22" i="25"/>
  <c r="BE45" i="25" s="1"/>
  <c r="BC22" i="25"/>
  <c r="AO22" i="25"/>
  <c r="AO45" i="25" s="1"/>
  <c r="AN22" i="25"/>
  <c r="AN45" i="25" s="1"/>
  <c r="AM22" i="25"/>
  <c r="AM45" i="25" s="1"/>
  <c r="AL22" i="25"/>
  <c r="AL45" i="25" s="1"/>
  <c r="AK22" i="25"/>
  <c r="AK45" i="25" s="1"/>
  <c r="AI22" i="25"/>
  <c r="S22" i="25"/>
  <c r="S45" i="25" s="1"/>
  <c r="K45" i="25"/>
  <c r="J45" i="25"/>
  <c r="I45" i="25"/>
  <c r="BI21" i="25"/>
  <c r="BI44" i="25" s="1"/>
  <c r="BH21" i="25"/>
  <c r="BH44" i="25" s="1"/>
  <c r="BG21" i="25"/>
  <c r="BG44" i="25" s="1"/>
  <c r="BF21" i="25"/>
  <c r="BF44" i="25" s="1"/>
  <c r="BE21" i="25"/>
  <c r="BE44" i="25" s="1"/>
  <c r="BC21" i="25"/>
  <c r="AO21" i="25"/>
  <c r="AO44" i="25" s="1"/>
  <c r="AN21" i="25"/>
  <c r="AN44" i="25" s="1"/>
  <c r="AM21" i="25"/>
  <c r="AM44" i="25" s="1"/>
  <c r="AL21" i="25"/>
  <c r="AL44" i="25" s="1"/>
  <c r="AK21" i="25"/>
  <c r="AK44" i="25" s="1"/>
  <c r="AI21" i="25"/>
  <c r="S21" i="25"/>
  <c r="S44" i="25" s="1"/>
  <c r="K44" i="25"/>
  <c r="J44" i="25"/>
  <c r="I44" i="25"/>
  <c r="BI20" i="25"/>
  <c r="BI43" i="25" s="1"/>
  <c r="BH20" i="25"/>
  <c r="BH43" i="25" s="1"/>
  <c r="BG20" i="25"/>
  <c r="BG43" i="25" s="1"/>
  <c r="BF20" i="25"/>
  <c r="BF43" i="25" s="1"/>
  <c r="BE20" i="25"/>
  <c r="BE43" i="25" s="1"/>
  <c r="BC20" i="25"/>
  <c r="AO20" i="25"/>
  <c r="AO43" i="25" s="1"/>
  <c r="AN20" i="25"/>
  <c r="AN43" i="25" s="1"/>
  <c r="AM20" i="25"/>
  <c r="AM43" i="25" s="1"/>
  <c r="AL20" i="25"/>
  <c r="AL43" i="25" s="1"/>
  <c r="AK20" i="25"/>
  <c r="AK43" i="25" s="1"/>
  <c r="AI20" i="25"/>
  <c r="S20" i="25"/>
  <c r="S43" i="25" s="1"/>
  <c r="K43" i="25"/>
  <c r="J43" i="25"/>
  <c r="I43" i="25"/>
  <c r="BI19" i="25"/>
  <c r="BI42" i="25" s="1"/>
  <c r="BH19" i="25"/>
  <c r="BH42" i="25" s="1"/>
  <c r="BG19" i="25"/>
  <c r="BG42" i="25" s="1"/>
  <c r="BF19" i="25"/>
  <c r="BF42" i="25" s="1"/>
  <c r="BE19" i="25"/>
  <c r="BE42" i="25" s="1"/>
  <c r="BC19" i="25"/>
  <c r="AO19" i="25"/>
  <c r="AO42" i="25" s="1"/>
  <c r="AN19" i="25"/>
  <c r="AN42" i="25" s="1"/>
  <c r="AM19" i="25"/>
  <c r="AM42" i="25" s="1"/>
  <c r="AL19" i="25"/>
  <c r="AL42" i="25" s="1"/>
  <c r="AK19" i="25"/>
  <c r="AK42" i="25" s="1"/>
  <c r="AI19" i="25"/>
  <c r="S19" i="25"/>
  <c r="S42" i="25" s="1"/>
  <c r="K42" i="25"/>
  <c r="J42" i="25"/>
  <c r="I42" i="25"/>
  <c r="BI18" i="25"/>
  <c r="BI41" i="25" s="1"/>
  <c r="BH18" i="25"/>
  <c r="BH41" i="25" s="1"/>
  <c r="BG18" i="25"/>
  <c r="BG41" i="25" s="1"/>
  <c r="BF18" i="25"/>
  <c r="BF41" i="25" s="1"/>
  <c r="BE18" i="25"/>
  <c r="BE41" i="25" s="1"/>
  <c r="BC18" i="25"/>
  <c r="AO18" i="25"/>
  <c r="AO41" i="25" s="1"/>
  <c r="AN18" i="25"/>
  <c r="AN41" i="25" s="1"/>
  <c r="AM18" i="25"/>
  <c r="AM41" i="25" s="1"/>
  <c r="AL18" i="25"/>
  <c r="AL41" i="25" s="1"/>
  <c r="AK18" i="25"/>
  <c r="AK41" i="25" s="1"/>
  <c r="AI18" i="25"/>
  <c r="S18" i="25"/>
  <c r="S41" i="25" s="1"/>
  <c r="K41" i="25"/>
  <c r="J41" i="25"/>
  <c r="I41" i="25"/>
  <c r="BI17" i="25"/>
  <c r="BI40" i="25" s="1"/>
  <c r="BH17" i="25"/>
  <c r="BH40" i="25" s="1"/>
  <c r="BG17" i="25"/>
  <c r="BG40" i="25" s="1"/>
  <c r="BF17" i="25"/>
  <c r="BF40" i="25" s="1"/>
  <c r="BE17" i="25"/>
  <c r="BE40" i="25" s="1"/>
  <c r="BC17" i="25"/>
  <c r="AX17" i="25"/>
  <c r="AX40" i="25" s="1"/>
  <c r="AW17" i="25"/>
  <c r="AW40" i="25" s="1"/>
  <c r="AO17" i="25"/>
  <c r="AO40" i="25" s="1"/>
  <c r="AN17" i="25"/>
  <c r="AN40" i="25" s="1"/>
  <c r="AM17" i="25"/>
  <c r="AM40" i="25" s="1"/>
  <c r="AL17" i="25"/>
  <c r="AL40" i="25" s="1"/>
  <c r="AK17" i="25"/>
  <c r="AK40" i="25" s="1"/>
  <c r="AI17" i="25"/>
  <c r="AD17" i="25"/>
  <c r="AD40" i="25" s="1"/>
  <c r="AC17" i="25"/>
  <c r="AC40" i="25" s="1"/>
  <c r="S17" i="25"/>
  <c r="S40" i="25" s="1"/>
  <c r="L17" i="25"/>
  <c r="L40" i="25" s="1"/>
  <c r="K17" i="25"/>
  <c r="K40" i="25" s="1"/>
  <c r="J40" i="25"/>
  <c r="I40" i="25"/>
  <c r="BI16" i="25"/>
  <c r="BI39" i="25" s="1"/>
  <c r="BH16" i="25"/>
  <c r="BH39" i="25" s="1"/>
  <c r="BG16" i="25"/>
  <c r="BG39" i="25" s="1"/>
  <c r="BF16" i="25"/>
  <c r="BF39" i="25" s="1"/>
  <c r="BE16" i="25"/>
  <c r="BE39" i="25" s="1"/>
  <c r="BC16" i="25"/>
  <c r="AX16" i="25"/>
  <c r="AX39" i="25" s="1"/>
  <c r="AW16" i="25"/>
  <c r="AW39" i="25" s="1"/>
  <c r="AO16" i="25"/>
  <c r="AO39" i="25" s="1"/>
  <c r="AN16" i="25"/>
  <c r="AN39" i="25" s="1"/>
  <c r="AM16" i="25"/>
  <c r="AM39" i="25" s="1"/>
  <c r="AL16" i="25"/>
  <c r="AL39" i="25" s="1"/>
  <c r="AK16" i="25"/>
  <c r="AK39" i="25" s="1"/>
  <c r="AI16" i="25"/>
  <c r="AD16" i="25"/>
  <c r="AD39" i="25" s="1"/>
  <c r="AC16" i="25"/>
  <c r="AC39" i="25" s="1"/>
  <c r="S16" i="25"/>
  <c r="S39" i="25" s="1"/>
  <c r="L16" i="25"/>
  <c r="L39" i="25" s="1"/>
  <c r="K16" i="25"/>
  <c r="K39" i="25" s="1"/>
  <c r="J39" i="25"/>
  <c r="I39" i="25"/>
  <c r="BI15" i="25"/>
  <c r="BI38" i="25" s="1"/>
  <c r="BH15" i="25"/>
  <c r="BH38" i="25" s="1"/>
  <c r="BG15" i="25"/>
  <c r="BG38" i="25" s="1"/>
  <c r="BF15" i="25"/>
  <c r="BF38" i="25" s="1"/>
  <c r="BE15" i="25"/>
  <c r="BE38" i="25" s="1"/>
  <c r="BC15" i="25"/>
  <c r="AX15" i="25"/>
  <c r="AX38" i="25" s="1"/>
  <c r="AW15" i="25"/>
  <c r="AW38" i="25" s="1"/>
  <c r="AO15" i="25"/>
  <c r="AO38" i="25" s="1"/>
  <c r="AN15" i="25"/>
  <c r="AN38" i="25" s="1"/>
  <c r="AM15" i="25"/>
  <c r="AM38" i="25" s="1"/>
  <c r="AL15" i="25"/>
  <c r="AL38" i="25" s="1"/>
  <c r="AK15" i="25"/>
  <c r="AK38" i="25" s="1"/>
  <c r="AI15" i="25"/>
  <c r="AD15" i="25"/>
  <c r="AD38" i="25" s="1"/>
  <c r="AC15" i="25"/>
  <c r="AC38" i="25" s="1"/>
  <c r="S15" i="25"/>
  <c r="S38" i="25" s="1"/>
  <c r="L15" i="25"/>
  <c r="L38" i="25" s="1"/>
  <c r="K15" i="25"/>
  <c r="K38" i="25" s="1"/>
  <c r="J38" i="25"/>
  <c r="I38" i="25"/>
  <c r="BI14" i="25"/>
  <c r="BI37" i="25" s="1"/>
  <c r="BH14" i="25"/>
  <c r="BH37" i="25" s="1"/>
  <c r="BG14" i="25"/>
  <c r="BG37" i="25" s="1"/>
  <c r="BF14" i="25"/>
  <c r="BF37" i="25" s="1"/>
  <c r="BE14" i="25"/>
  <c r="BE37" i="25" s="1"/>
  <c r="BC14" i="25"/>
  <c r="AX14" i="25"/>
  <c r="AX37" i="25" s="1"/>
  <c r="AW14" i="25"/>
  <c r="AW37" i="25" s="1"/>
  <c r="AO14" i="25"/>
  <c r="AO37" i="25" s="1"/>
  <c r="AN14" i="25"/>
  <c r="AN37" i="25" s="1"/>
  <c r="AM14" i="25"/>
  <c r="AM37" i="25" s="1"/>
  <c r="AL14" i="25"/>
  <c r="AL37" i="25" s="1"/>
  <c r="AK14" i="25"/>
  <c r="AK37" i="25" s="1"/>
  <c r="AI14" i="25"/>
  <c r="AD14" i="25"/>
  <c r="AD37" i="25" s="1"/>
  <c r="AC14" i="25"/>
  <c r="AC37" i="25" s="1"/>
  <c r="S14" i="25"/>
  <c r="S37" i="25" s="1"/>
  <c r="L14" i="25"/>
  <c r="L37" i="25" s="1"/>
  <c r="K14" i="25"/>
  <c r="K37" i="25" s="1"/>
  <c r="J37" i="25"/>
  <c r="I37" i="25"/>
  <c r="BI13" i="25"/>
  <c r="BI36" i="25" s="1"/>
  <c r="BH13" i="25"/>
  <c r="BH36" i="25" s="1"/>
  <c r="BG13" i="25"/>
  <c r="BG36" i="25" s="1"/>
  <c r="BF13" i="25"/>
  <c r="BF36" i="25" s="1"/>
  <c r="BE13" i="25"/>
  <c r="BE36" i="25" s="1"/>
  <c r="BC13" i="25"/>
  <c r="AX13" i="25"/>
  <c r="AX36" i="25" s="1"/>
  <c r="AW13" i="25"/>
  <c r="AW36" i="25" s="1"/>
  <c r="AO13" i="25"/>
  <c r="AO36" i="25" s="1"/>
  <c r="AN13" i="25"/>
  <c r="AN36" i="25" s="1"/>
  <c r="AM13" i="25"/>
  <c r="AM36" i="25" s="1"/>
  <c r="AL13" i="25"/>
  <c r="AL36" i="25" s="1"/>
  <c r="AK13" i="25"/>
  <c r="AK36" i="25" s="1"/>
  <c r="AI13" i="25"/>
  <c r="AD13" i="25"/>
  <c r="AD36" i="25" s="1"/>
  <c r="AC13" i="25"/>
  <c r="AC36" i="25" s="1"/>
  <c r="S13" i="25"/>
  <c r="S36" i="25" s="1"/>
  <c r="L13" i="25"/>
  <c r="L36" i="25" s="1"/>
  <c r="K13" i="25"/>
  <c r="K36" i="25" s="1"/>
  <c r="J36" i="25"/>
  <c r="I36" i="25"/>
  <c r="BI12" i="25"/>
  <c r="BI35" i="25" s="1"/>
  <c r="BH12" i="25"/>
  <c r="BH35" i="25" s="1"/>
  <c r="BG12" i="25"/>
  <c r="BF12" i="25"/>
  <c r="BE12" i="25"/>
  <c r="BC12" i="25"/>
  <c r="AX12" i="25"/>
  <c r="AW12" i="25"/>
  <c r="AO12" i="25"/>
  <c r="AO35" i="25" s="1"/>
  <c r="AN12" i="25"/>
  <c r="AN35" i="25" s="1"/>
  <c r="AM12" i="25"/>
  <c r="AL12" i="25"/>
  <c r="AK12" i="25"/>
  <c r="AI12" i="25"/>
  <c r="AD12" i="25"/>
  <c r="AC12" i="25"/>
  <c r="S12" i="25"/>
  <c r="S35" i="25" s="1"/>
  <c r="L12" i="25"/>
  <c r="L35" i="25" s="1"/>
  <c r="K12" i="25"/>
  <c r="K35" i="25" s="1"/>
  <c r="J35" i="25"/>
  <c r="I35" i="25"/>
  <c r="BI11" i="25"/>
  <c r="BI34" i="25" s="1"/>
  <c r="BH11" i="25"/>
  <c r="BH34" i="25" s="1"/>
  <c r="BG11" i="25"/>
  <c r="BF11" i="25"/>
  <c r="BE11" i="25"/>
  <c r="BC11" i="25"/>
  <c r="AX11" i="25"/>
  <c r="AW11" i="25"/>
  <c r="AO11" i="25"/>
  <c r="AO34" i="25" s="1"/>
  <c r="AN11" i="25"/>
  <c r="AN34" i="25" s="1"/>
  <c r="AM11" i="25"/>
  <c r="AL11" i="25"/>
  <c r="AK11" i="25"/>
  <c r="AI11" i="25"/>
  <c r="AD11" i="25"/>
  <c r="AC11" i="25"/>
  <c r="S11" i="25"/>
  <c r="S34" i="25" s="1"/>
  <c r="L11" i="25"/>
  <c r="L34" i="25" s="1"/>
  <c r="K11" i="25"/>
  <c r="K34" i="25" s="1"/>
  <c r="J34" i="25"/>
  <c r="I34" i="25"/>
  <c r="BI10" i="25"/>
  <c r="BI33" i="25" s="1"/>
  <c r="BH10" i="25"/>
  <c r="BH33" i="25" s="1"/>
  <c r="BG10" i="25"/>
  <c r="BF10" i="25"/>
  <c r="BE10" i="25"/>
  <c r="BC10" i="25"/>
  <c r="AX10" i="25"/>
  <c r="AX33" i="25" s="1"/>
  <c r="AW10" i="25"/>
  <c r="AW33" i="25" s="1"/>
  <c r="AO10" i="25"/>
  <c r="AO33" i="25" s="1"/>
  <c r="AN10" i="25"/>
  <c r="AN33" i="25" s="1"/>
  <c r="AM10" i="25"/>
  <c r="AL10" i="25"/>
  <c r="AK10" i="25"/>
  <c r="AI10" i="25"/>
  <c r="AD10" i="25"/>
  <c r="AD33" i="25" s="1"/>
  <c r="AC10" i="25"/>
  <c r="AC33" i="25" s="1"/>
  <c r="S10" i="25"/>
  <c r="S33" i="25" s="1"/>
  <c r="L10" i="25"/>
  <c r="L33" i="25" s="1"/>
  <c r="K10" i="25"/>
  <c r="K33" i="25" s="1"/>
  <c r="J33" i="25"/>
  <c r="I33" i="25"/>
  <c r="BI9" i="25"/>
  <c r="BI32" i="25" s="1"/>
  <c r="BH9" i="25"/>
  <c r="BH32" i="25" s="1"/>
  <c r="BG9" i="25"/>
  <c r="BF9" i="25"/>
  <c r="BE9" i="25"/>
  <c r="BC9" i="25"/>
  <c r="AX9" i="25"/>
  <c r="AX32" i="25" s="1"/>
  <c r="AW9" i="25"/>
  <c r="AW32" i="25" s="1"/>
  <c r="AO9" i="25"/>
  <c r="AO32" i="25" s="1"/>
  <c r="AN9" i="25"/>
  <c r="AN32" i="25" s="1"/>
  <c r="AM9" i="25"/>
  <c r="AL9" i="25"/>
  <c r="AK9" i="25"/>
  <c r="AI9" i="25"/>
  <c r="AD9" i="25"/>
  <c r="AD32" i="25" s="1"/>
  <c r="AC9" i="25"/>
  <c r="AC32" i="25" s="1"/>
  <c r="S9" i="25"/>
  <c r="S32" i="25" s="1"/>
  <c r="L9" i="25"/>
  <c r="L32" i="25" s="1"/>
  <c r="K9" i="25"/>
  <c r="K32" i="25" s="1"/>
  <c r="J32" i="25"/>
  <c r="I32" i="25"/>
  <c r="BI8" i="25"/>
  <c r="BI31" i="25" s="1"/>
  <c r="BH8" i="25"/>
  <c r="BH31" i="25" s="1"/>
  <c r="BG8" i="25"/>
  <c r="BF8" i="25"/>
  <c r="BE8" i="25"/>
  <c r="BC8" i="25"/>
  <c r="AX8" i="25"/>
  <c r="AX31" i="25" s="1"/>
  <c r="AW8" i="25"/>
  <c r="AW31" i="25" s="1"/>
  <c r="AO8" i="25"/>
  <c r="AO31" i="25" s="1"/>
  <c r="AN8" i="25"/>
  <c r="AN31" i="25" s="1"/>
  <c r="AM8" i="25"/>
  <c r="AL8" i="25"/>
  <c r="AK8" i="25"/>
  <c r="AI8" i="25"/>
  <c r="AD8" i="25"/>
  <c r="AD31" i="25" s="1"/>
  <c r="AC8" i="25"/>
  <c r="AC31" i="25" s="1"/>
  <c r="S8" i="25"/>
  <c r="S31" i="25" s="1"/>
  <c r="L8" i="25"/>
  <c r="L31" i="25" s="1"/>
  <c r="K8" i="25"/>
  <c r="K31" i="25" s="1"/>
  <c r="J31" i="25"/>
  <c r="I31" i="25"/>
  <c r="BI7" i="25"/>
  <c r="BI30" i="25" s="1"/>
  <c r="BH7" i="25"/>
  <c r="BH30" i="25" s="1"/>
  <c r="BG7" i="25"/>
  <c r="BF7" i="25"/>
  <c r="BE7" i="25"/>
  <c r="BC7" i="25"/>
  <c r="AX7" i="25"/>
  <c r="AX30" i="25" s="1"/>
  <c r="AW7" i="25"/>
  <c r="AW30" i="25" s="1"/>
  <c r="AO7" i="25"/>
  <c r="AO30" i="25" s="1"/>
  <c r="AN7" i="25"/>
  <c r="AN30" i="25" s="1"/>
  <c r="AM7" i="25"/>
  <c r="AL7" i="25"/>
  <c r="AK7" i="25"/>
  <c r="AI7" i="25"/>
  <c r="AD7" i="25"/>
  <c r="AD30" i="25" s="1"/>
  <c r="AC7" i="25"/>
  <c r="AC30" i="25" s="1"/>
  <c r="S7" i="25"/>
  <c r="S30" i="25" s="1"/>
  <c r="L7" i="25"/>
  <c r="L30" i="25" s="1"/>
  <c r="K7" i="25"/>
  <c r="K30" i="25" s="1"/>
  <c r="J30" i="25"/>
  <c r="I30" i="25"/>
  <c r="BI6" i="25"/>
  <c r="BI29" i="25" s="1"/>
  <c r="BH6" i="25"/>
  <c r="BH29" i="25" s="1"/>
  <c r="BG6" i="25"/>
  <c r="BF6" i="25"/>
  <c r="BE6" i="25"/>
  <c r="BC6" i="25"/>
  <c r="AX6" i="25"/>
  <c r="AX29" i="25" s="1"/>
  <c r="AW6" i="25"/>
  <c r="AW29" i="25" s="1"/>
  <c r="AO6" i="25"/>
  <c r="AO29" i="25" s="1"/>
  <c r="AN6" i="25"/>
  <c r="AN29" i="25" s="1"/>
  <c r="AM6" i="25"/>
  <c r="AL6" i="25"/>
  <c r="AK6" i="25"/>
  <c r="AI6" i="25"/>
  <c r="AD6" i="25"/>
  <c r="AD29" i="25" s="1"/>
  <c r="AC6" i="25"/>
  <c r="AC29" i="25" s="1"/>
  <c r="S6" i="25"/>
  <c r="S29" i="25" s="1"/>
  <c r="L6" i="25"/>
  <c r="L29" i="25" s="1"/>
  <c r="K6" i="25"/>
  <c r="K29" i="25" s="1"/>
  <c r="J6" i="25"/>
  <c r="J29" i="25" s="1"/>
  <c r="I29" i="25"/>
  <c r="BD36" i="24"/>
  <c r="BD37" i="24"/>
  <c r="BD38" i="24"/>
  <c r="BD39" i="24"/>
  <c r="BD40" i="24"/>
  <c r="AJ36" i="24"/>
  <c r="AJ37" i="24"/>
  <c r="AJ38" i="24"/>
  <c r="AJ39" i="24"/>
  <c r="AJ40" i="24"/>
  <c r="BP31" i="25" l="1"/>
  <c r="BP8" i="25" s="1"/>
  <c r="BW31" i="25"/>
  <c r="BW8" i="25" s="1"/>
  <c r="BP33" i="25"/>
  <c r="BP10" i="25" s="1"/>
  <c r="BW33" i="25"/>
  <c r="BW10" i="25" s="1"/>
  <c r="BP35" i="25"/>
  <c r="BP12" i="25" s="1"/>
  <c r="BW35" i="25"/>
  <c r="BW12" i="25" s="1"/>
  <c r="BP37" i="25"/>
  <c r="BP14" i="25" s="1"/>
  <c r="BW37" i="25"/>
  <c r="BW14" i="25" s="1"/>
  <c r="BP39" i="25"/>
  <c r="BP16" i="25" s="1"/>
  <c r="BW39" i="25"/>
  <c r="BW16" i="25" s="1"/>
  <c r="BW29" i="25"/>
  <c r="BW6" i="25" s="1"/>
  <c r="BP29" i="25"/>
  <c r="BP6" i="25" s="1"/>
  <c r="BP30" i="25"/>
  <c r="BP7" i="25" s="1"/>
  <c r="BW30" i="25"/>
  <c r="BW7" i="25" s="1"/>
  <c r="BP32" i="25"/>
  <c r="BP9" i="25" s="1"/>
  <c r="BW32" i="25"/>
  <c r="BW9" i="25" s="1"/>
  <c r="BP34" i="25"/>
  <c r="BP11" i="25" s="1"/>
  <c r="BW34" i="25"/>
  <c r="BW11" i="25" s="1"/>
  <c r="BP36" i="25"/>
  <c r="BP13" i="25" s="1"/>
  <c r="BW36" i="25"/>
  <c r="BW13" i="25" s="1"/>
  <c r="BP38" i="25"/>
  <c r="BP15" i="25" s="1"/>
  <c r="BW38" i="25"/>
  <c r="BW15" i="25" s="1"/>
  <c r="BP40" i="25"/>
  <c r="BP17" i="25" s="1"/>
  <c r="BW40" i="25"/>
  <c r="BW17" i="25" s="1"/>
  <c r="BW47" i="25"/>
  <c r="BW24" i="25" s="1"/>
  <c r="BP47" i="25"/>
  <c r="BP24" i="25" s="1"/>
  <c r="BW46" i="25"/>
  <c r="BW23" i="25" s="1"/>
  <c r="BP46" i="25"/>
  <c r="BP23" i="25" s="1"/>
  <c r="BP45" i="25"/>
  <c r="BP22" i="25" s="1"/>
  <c r="BW45" i="25"/>
  <c r="BW22" i="25" s="1"/>
  <c r="BW44" i="25"/>
  <c r="BW21" i="25" s="1"/>
  <c r="BP44" i="25"/>
  <c r="BP21" i="25" s="1"/>
  <c r="BP43" i="25"/>
  <c r="BP20" i="25" s="1"/>
  <c r="BW43" i="25"/>
  <c r="BW20" i="25" s="1"/>
  <c r="BW42" i="25"/>
  <c r="BW19" i="25" s="1"/>
  <c r="BP42" i="25"/>
  <c r="BP19" i="25" s="1"/>
  <c r="BW41" i="25"/>
  <c r="BW18" i="25" s="1"/>
  <c r="BP41" i="25"/>
  <c r="BP18" i="25" s="1"/>
  <c r="M7" i="25"/>
  <c r="C7" i="25" s="1"/>
  <c r="M6" i="25"/>
  <c r="C6" i="25" s="1"/>
  <c r="M8" i="25"/>
  <c r="C8" i="25" s="1"/>
  <c r="M10" i="25"/>
  <c r="C10" i="25" s="1"/>
  <c r="M12" i="25"/>
  <c r="C12" i="25" s="1"/>
  <c r="M14" i="25"/>
  <c r="C14" i="25" s="1"/>
  <c r="M16" i="25"/>
  <c r="C16" i="25" s="1"/>
  <c r="M9" i="25"/>
  <c r="C9" i="25" s="1"/>
  <c r="M11" i="25"/>
  <c r="C11" i="25" s="1"/>
  <c r="M13" i="25"/>
  <c r="C13" i="25" s="1"/>
  <c r="M15" i="25"/>
  <c r="C15" i="25" s="1"/>
  <c r="M17" i="25"/>
  <c r="C17" i="25" s="1"/>
  <c r="M40" i="25" l="1"/>
  <c r="M36" i="25"/>
  <c r="M32" i="25"/>
  <c r="M37" i="25"/>
  <c r="M33" i="25"/>
  <c r="M29" i="25"/>
  <c r="M38" i="25"/>
  <c r="M34" i="25"/>
  <c r="M39" i="25"/>
  <c r="M35" i="25"/>
  <c r="M31" i="25"/>
  <c r="M30" i="25"/>
  <c r="AR7" i="25" l="1"/>
  <c r="AT7" i="25"/>
  <c r="AV7" i="25"/>
  <c r="X7" i="25"/>
  <c r="Z7" i="25"/>
  <c r="AB7" i="25"/>
  <c r="AQ7" i="25"/>
  <c r="AS7" i="25"/>
  <c r="AU7" i="25"/>
  <c r="W7" i="25"/>
  <c r="Y7" i="25"/>
  <c r="AA7" i="25"/>
  <c r="AR12" i="25"/>
  <c r="AR35" i="25" s="1"/>
  <c r="AT12" i="25"/>
  <c r="AV12" i="25"/>
  <c r="X12" i="25"/>
  <c r="Z12" i="25"/>
  <c r="AB12" i="25"/>
  <c r="AQ12" i="25"/>
  <c r="AS12" i="25"/>
  <c r="AU12" i="25"/>
  <c r="W12" i="25"/>
  <c r="Y12" i="25"/>
  <c r="AA12" i="25"/>
  <c r="AR15" i="25"/>
  <c r="AR38" i="25" s="1"/>
  <c r="AT15" i="25"/>
  <c r="AT38" i="25" s="1"/>
  <c r="AV15" i="25"/>
  <c r="AV38" i="25" s="1"/>
  <c r="X15" i="25"/>
  <c r="X38" i="25" s="1"/>
  <c r="Z15" i="25"/>
  <c r="Z38" i="25" s="1"/>
  <c r="AB15" i="25"/>
  <c r="AB38" i="25" s="1"/>
  <c r="AQ15" i="25"/>
  <c r="AQ38" i="25" s="1"/>
  <c r="AS15" i="25"/>
  <c r="AS38" i="25" s="1"/>
  <c r="AU15" i="25"/>
  <c r="AU38" i="25" s="1"/>
  <c r="W15" i="25"/>
  <c r="W38" i="25" s="1"/>
  <c r="Y15" i="25"/>
  <c r="Y38" i="25" s="1"/>
  <c r="AA15" i="25"/>
  <c r="AA38" i="25" s="1"/>
  <c r="AR10" i="25"/>
  <c r="AT10" i="25"/>
  <c r="AV10" i="25"/>
  <c r="X10" i="25"/>
  <c r="X33" i="25" s="1"/>
  <c r="Z10" i="25"/>
  <c r="AB10" i="25"/>
  <c r="AQ10" i="25"/>
  <c r="AS10" i="25"/>
  <c r="AU10" i="25"/>
  <c r="W10" i="25"/>
  <c r="Y10" i="25"/>
  <c r="AA10" i="25"/>
  <c r="AR9" i="25"/>
  <c r="AT9" i="25"/>
  <c r="AV9" i="25"/>
  <c r="X9" i="25"/>
  <c r="Z9" i="25"/>
  <c r="AB9" i="25"/>
  <c r="AQ9" i="25"/>
  <c r="AS9" i="25"/>
  <c r="AU9" i="25"/>
  <c r="W9" i="25"/>
  <c r="Y9" i="25"/>
  <c r="AA9" i="25"/>
  <c r="AR13" i="25"/>
  <c r="AR36" i="25" s="1"/>
  <c r="AT13" i="25"/>
  <c r="AT36" i="25" s="1"/>
  <c r="AV13" i="25"/>
  <c r="AV36" i="25" s="1"/>
  <c r="X13" i="25"/>
  <c r="X36" i="25" s="1"/>
  <c r="Z13" i="25"/>
  <c r="Z36" i="25" s="1"/>
  <c r="AB13" i="25"/>
  <c r="AB36" i="25" s="1"/>
  <c r="AQ13" i="25"/>
  <c r="AQ36" i="25" s="1"/>
  <c r="AS13" i="25"/>
  <c r="AS36" i="25" s="1"/>
  <c r="AU13" i="25"/>
  <c r="AU36" i="25" s="1"/>
  <c r="W13" i="25"/>
  <c r="W36" i="25" s="1"/>
  <c r="Y13" i="25"/>
  <c r="Y36" i="25" s="1"/>
  <c r="AA13" i="25"/>
  <c r="AA36" i="25" s="1"/>
  <c r="AR8" i="25"/>
  <c r="AT8" i="25"/>
  <c r="AT31" i="25" s="1"/>
  <c r="AV8" i="25"/>
  <c r="X8" i="25"/>
  <c r="Z8" i="25"/>
  <c r="AB8" i="25"/>
  <c r="AQ8" i="25"/>
  <c r="AS8" i="25"/>
  <c r="AU8" i="25"/>
  <c r="AU31" i="25" s="1"/>
  <c r="W8" i="25"/>
  <c r="Y8" i="25"/>
  <c r="AA8" i="25"/>
  <c r="AA31" i="25" s="1"/>
  <c r="AR16" i="25"/>
  <c r="AR39" i="25" s="1"/>
  <c r="AT16" i="25"/>
  <c r="AT39" i="25" s="1"/>
  <c r="AV16" i="25"/>
  <c r="AV39" i="25" s="1"/>
  <c r="X16" i="25"/>
  <c r="X39" i="25" s="1"/>
  <c r="Z16" i="25"/>
  <c r="Z39" i="25" s="1"/>
  <c r="AB16" i="25"/>
  <c r="AB39" i="25" s="1"/>
  <c r="AQ16" i="25"/>
  <c r="AQ39" i="25" s="1"/>
  <c r="AS16" i="25"/>
  <c r="AS39" i="25" s="1"/>
  <c r="AU16" i="25"/>
  <c r="AU39" i="25" s="1"/>
  <c r="W16" i="25"/>
  <c r="W39" i="25" s="1"/>
  <c r="Y16" i="25"/>
  <c r="Y39" i="25" s="1"/>
  <c r="AA16" i="25"/>
  <c r="AA39" i="25" s="1"/>
  <c r="AR11" i="25"/>
  <c r="AT11" i="25"/>
  <c r="AV11" i="25"/>
  <c r="X11" i="25"/>
  <c r="Z11" i="25"/>
  <c r="AB11" i="25"/>
  <c r="AQ11" i="25"/>
  <c r="AS11" i="25"/>
  <c r="AU11" i="25"/>
  <c r="W11" i="25"/>
  <c r="Y11" i="25"/>
  <c r="AA11" i="25"/>
  <c r="AU6" i="25"/>
  <c r="AU29" i="25" s="1"/>
  <c r="AS6" i="25"/>
  <c r="AS29" i="25" s="1"/>
  <c r="AQ6" i="25"/>
  <c r="AA6" i="25"/>
  <c r="AA29" i="25" s="1"/>
  <c r="Y6" i="25"/>
  <c r="Y29" i="25" s="1"/>
  <c r="W6" i="25"/>
  <c r="AV6" i="25"/>
  <c r="AV29" i="25" s="1"/>
  <c r="AT6" i="25"/>
  <c r="AT29" i="25" s="1"/>
  <c r="AR6" i="25"/>
  <c r="AB6" i="25"/>
  <c r="AB29" i="25" s="1"/>
  <c r="Z6" i="25"/>
  <c r="X6" i="25"/>
  <c r="AR14" i="25"/>
  <c r="AR37" i="25" s="1"/>
  <c r="AT14" i="25"/>
  <c r="AT37" i="25" s="1"/>
  <c r="AV14" i="25"/>
  <c r="AV37" i="25" s="1"/>
  <c r="X14" i="25"/>
  <c r="X37" i="25" s="1"/>
  <c r="Z14" i="25"/>
  <c r="Z37" i="25" s="1"/>
  <c r="AB14" i="25"/>
  <c r="AB37" i="25" s="1"/>
  <c r="AQ14" i="25"/>
  <c r="AQ37" i="25" s="1"/>
  <c r="AS14" i="25"/>
  <c r="AS37" i="25" s="1"/>
  <c r="AU14" i="25"/>
  <c r="AU37" i="25" s="1"/>
  <c r="W14" i="25"/>
  <c r="W37" i="25" s="1"/>
  <c r="Y14" i="25"/>
  <c r="Y37" i="25" s="1"/>
  <c r="AA14" i="25"/>
  <c r="AA37" i="25" s="1"/>
  <c r="AR17" i="25"/>
  <c r="AR40" i="25" s="1"/>
  <c r="AT17" i="25"/>
  <c r="AT40" i="25" s="1"/>
  <c r="AV17" i="25"/>
  <c r="AV40" i="25" s="1"/>
  <c r="X17" i="25"/>
  <c r="X40" i="25" s="1"/>
  <c r="Z17" i="25"/>
  <c r="Z40" i="25" s="1"/>
  <c r="AB17" i="25"/>
  <c r="AB40" i="25" s="1"/>
  <c r="AQ17" i="25"/>
  <c r="AQ40" i="25" s="1"/>
  <c r="AS17" i="25"/>
  <c r="AS40" i="25" s="1"/>
  <c r="AU17" i="25"/>
  <c r="AU40" i="25" s="1"/>
  <c r="W17" i="25"/>
  <c r="W40" i="25" s="1"/>
  <c r="Y17" i="25"/>
  <c r="Y40" i="25" s="1"/>
  <c r="AA17" i="25"/>
  <c r="AA40" i="25" s="1"/>
  <c r="AR33" i="25"/>
  <c r="X35" i="25"/>
  <c r="C30" i="25"/>
  <c r="AZ7" i="25"/>
  <c r="AF7" i="25"/>
  <c r="AY7" i="25"/>
  <c r="AY30" i="25" s="1"/>
  <c r="AE7" i="25"/>
  <c r="C31" i="25"/>
  <c r="AZ8" i="25"/>
  <c r="AZ31" i="25" s="1"/>
  <c r="AY8" i="25"/>
  <c r="AY31" i="25" s="1"/>
  <c r="AE8" i="25"/>
  <c r="AF8" i="25"/>
  <c r="AF31" i="25" s="1"/>
  <c r="C35" i="25"/>
  <c r="AZ12" i="25"/>
  <c r="AF12" i="25"/>
  <c r="AY12" i="25"/>
  <c r="AY35" i="25" s="1"/>
  <c r="AE12" i="25"/>
  <c r="C39" i="25"/>
  <c r="AZ16" i="25"/>
  <c r="AZ39" i="25" s="1"/>
  <c r="AF16" i="25"/>
  <c r="AF39" i="25" s="1"/>
  <c r="AY16" i="25"/>
  <c r="AY39" i="25" s="1"/>
  <c r="AE16" i="25"/>
  <c r="AE39" i="25" s="1"/>
  <c r="C34" i="25"/>
  <c r="AY11" i="25"/>
  <c r="AY34" i="25" s="1"/>
  <c r="AE11" i="25"/>
  <c r="AZ11" i="25"/>
  <c r="AF11" i="25"/>
  <c r="C38" i="25"/>
  <c r="AY15" i="25"/>
  <c r="AY38" i="25" s="1"/>
  <c r="AE15" i="25"/>
  <c r="AE38" i="25" s="1"/>
  <c r="AZ15" i="25"/>
  <c r="AZ38" i="25" s="1"/>
  <c r="AF15" i="25"/>
  <c r="AF38" i="25" s="1"/>
  <c r="C29" i="25"/>
  <c r="AY6" i="25"/>
  <c r="AY29" i="25" s="1"/>
  <c r="AE6" i="25"/>
  <c r="AE29" i="25" s="1"/>
  <c r="AZ6" i="25"/>
  <c r="AZ29" i="25" s="1"/>
  <c r="AF6" i="25"/>
  <c r="AF29" i="25" s="1"/>
  <c r="C33" i="25"/>
  <c r="AZ10" i="25"/>
  <c r="AF10" i="25"/>
  <c r="AY10" i="25"/>
  <c r="AY33" i="25" s="1"/>
  <c r="AE10" i="25"/>
  <c r="C37" i="25"/>
  <c r="AZ14" i="25"/>
  <c r="AZ37" i="25" s="1"/>
  <c r="AF14" i="25"/>
  <c r="AF37" i="25" s="1"/>
  <c r="AY14" i="25"/>
  <c r="AY37" i="25" s="1"/>
  <c r="AE14" i="25"/>
  <c r="AE37" i="25" s="1"/>
  <c r="C32" i="25"/>
  <c r="AY9" i="25"/>
  <c r="AY32" i="25" s="1"/>
  <c r="AE9" i="25"/>
  <c r="AZ9" i="25"/>
  <c r="AF9" i="25"/>
  <c r="C36" i="25"/>
  <c r="AY13" i="25"/>
  <c r="AY36" i="25" s="1"/>
  <c r="AE13" i="25"/>
  <c r="AE36" i="25" s="1"/>
  <c r="AZ13" i="25"/>
  <c r="AZ36" i="25" s="1"/>
  <c r="AF13" i="25"/>
  <c r="AF36" i="25" s="1"/>
  <c r="C40" i="25"/>
  <c r="AY17" i="25"/>
  <c r="AY40" i="25" s="1"/>
  <c r="AE17" i="25"/>
  <c r="AE40" i="25" s="1"/>
  <c r="AZ17" i="25"/>
  <c r="AZ40" i="25" s="1"/>
  <c r="AF17" i="25"/>
  <c r="AF40" i="25" s="1"/>
  <c r="BR40" i="25" l="1"/>
  <c r="BR17" i="25" s="1"/>
  <c r="BS40" i="25"/>
  <c r="BL40" i="25"/>
  <c r="BL17" i="25" s="1"/>
  <c r="BM40" i="25"/>
  <c r="BM17" i="25" s="1"/>
  <c r="BR36" i="25"/>
  <c r="BR13" i="25" s="1"/>
  <c r="BS36" i="25"/>
  <c r="BL36" i="25"/>
  <c r="BM36" i="25"/>
  <c r="BM13" i="25" s="1"/>
  <c r="BM37" i="25"/>
  <c r="BM14" i="25" s="1"/>
  <c r="BR37" i="25"/>
  <c r="BR14" i="25" s="1"/>
  <c r="BS37" i="25"/>
  <c r="BL37" i="25"/>
  <c r="BM29" i="25"/>
  <c r="BR29" i="25"/>
  <c r="BS29" i="25"/>
  <c r="BL29" i="25"/>
  <c r="BR38" i="25"/>
  <c r="BR15" i="25" s="1"/>
  <c r="BS38" i="25"/>
  <c r="BL38" i="25"/>
  <c r="BL15" i="25" s="1"/>
  <c r="BM38" i="25"/>
  <c r="BM15" i="25" s="1"/>
  <c r="BM39" i="25"/>
  <c r="BM16" i="25" s="1"/>
  <c r="BR39" i="25"/>
  <c r="BR16" i="25" s="1"/>
  <c r="BS39" i="25"/>
  <c r="BL39" i="25"/>
  <c r="BL16" i="25" s="1"/>
  <c r="BM31" i="25"/>
  <c r="BR31" i="25"/>
  <c r="BR8" i="25" s="1"/>
  <c r="BS31" i="25"/>
  <c r="BL31" i="25"/>
  <c r="BR32" i="25"/>
  <c r="BR9" i="25" s="1"/>
  <c r="BS32" i="25"/>
  <c r="BL32" i="25"/>
  <c r="BM32" i="25"/>
  <c r="BM33" i="25"/>
  <c r="BM10" i="25" s="1"/>
  <c r="BR33" i="25"/>
  <c r="BS33" i="25"/>
  <c r="BS10" i="25" s="1"/>
  <c r="BL33" i="25"/>
  <c r="BR34" i="25"/>
  <c r="BR11" i="25" s="1"/>
  <c r="BS34" i="25"/>
  <c r="BL34" i="25"/>
  <c r="BL11" i="25" s="1"/>
  <c r="BM34" i="25"/>
  <c r="BM35" i="25"/>
  <c r="BR35" i="25"/>
  <c r="BR12" i="25" s="1"/>
  <c r="BS35" i="25"/>
  <c r="BL35" i="25"/>
  <c r="BR30" i="25"/>
  <c r="BS30" i="25"/>
  <c r="BL30" i="25"/>
  <c r="BM30" i="25"/>
  <c r="BN40" i="25"/>
  <c r="BN17" i="25" s="1"/>
  <c r="BS17" i="25"/>
  <c r="BU40" i="25"/>
  <c r="BU17" i="25" s="1"/>
  <c r="BK40" i="25"/>
  <c r="BK17" i="25" s="1"/>
  <c r="BO40" i="25"/>
  <c r="BO17" i="25" s="1"/>
  <c r="BT40" i="25"/>
  <c r="BT17" i="25" s="1"/>
  <c r="BV40" i="25"/>
  <c r="BV17" i="25" s="1"/>
  <c r="BA40" i="25"/>
  <c r="BB40" i="25" s="1"/>
  <c r="BC40" i="25" s="1"/>
  <c r="BJ40" i="25" s="1"/>
  <c r="BJ17" i="25" s="1"/>
  <c r="AG40" i="25"/>
  <c r="AH40" i="25" s="1"/>
  <c r="AI40" i="25" s="1"/>
  <c r="AP40" i="25" s="1"/>
  <c r="AP17" i="25" s="1"/>
  <c r="BL9" i="25"/>
  <c r="BN32" i="25"/>
  <c r="BN9" i="25" s="1"/>
  <c r="BK32" i="25"/>
  <c r="BK9" i="25" s="1"/>
  <c r="BM9" i="25"/>
  <c r="BO32" i="25"/>
  <c r="BO9" i="25" s="1"/>
  <c r="BT32" i="25"/>
  <c r="BT9" i="25" s="1"/>
  <c r="BV32" i="25"/>
  <c r="BV9" i="25" s="1"/>
  <c r="BU32" i="25"/>
  <c r="BU9" i="25" s="1"/>
  <c r="BS9" i="25"/>
  <c r="BA32" i="25"/>
  <c r="BB32" i="25" s="1"/>
  <c r="BD32" i="25" s="1"/>
  <c r="AG32" i="25"/>
  <c r="AH32" i="25" s="1"/>
  <c r="AJ32" i="25" s="1"/>
  <c r="BK33" i="25"/>
  <c r="BK10" i="25" s="1"/>
  <c r="BO33" i="25"/>
  <c r="BO10" i="25" s="1"/>
  <c r="BR10" i="25"/>
  <c r="BT33" i="25"/>
  <c r="BT10" i="25" s="1"/>
  <c r="BV33" i="25"/>
  <c r="BV10" i="25" s="1"/>
  <c r="BL10" i="25"/>
  <c r="BU33" i="25"/>
  <c r="BU10" i="25" s="1"/>
  <c r="BN33" i="25"/>
  <c r="BN10" i="25" s="1"/>
  <c r="BA33" i="25"/>
  <c r="BB33" i="25" s="1"/>
  <c r="BD33" i="25" s="1"/>
  <c r="AG33" i="25"/>
  <c r="AH33" i="25" s="1"/>
  <c r="AJ33" i="25" s="1"/>
  <c r="BN38" i="25"/>
  <c r="BN15" i="25" s="1"/>
  <c r="BS15" i="25"/>
  <c r="BU38" i="25"/>
  <c r="BU15" i="25" s="1"/>
  <c r="BK38" i="25"/>
  <c r="BK15" i="25" s="1"/>
  <c r="BO38" i="25"/>
  <c r="BO15" i="25" s="1"/>
  <c r="BT38" i="25"/>
  <c r="BT15" i="25" s="1"/>
  <c r="BV38" i="25"/>
  <c r="BV15" i="25" s="1"/>
  <c r="AG38" i="25"/>
  <c r="AH38" i="25" s="1"/>
  <c r="AI38" i="25" s="1"/>
  <c r="AP38" i="25" s="1"/>
  <c r="AP15" i="25" s="1"/>
  <c r="BA38" i="25"/>
  <c r="BB38" i="25" s="1"/>
  <c r="BC38" i="25" s="1"/>
  <c r="BJ38" i="25" s="1"/>
  <c r="BJ15" i="25" s="1"/>
  <c r="BN39" i="25"/>
  <c r="BN16" i="25" s="1"/>
  <c r="BS16" i="25"/>
  <c r="BU39" i="25"/>
  <c r="BU16" i="25" s="1"/>
  <c r="BK39" i="25"/>
  <c r="BK16" i="25" s="1"/>
  <c r="BO39" i="25"/>
  <c r="BO16" i="25" s="1"/>
  <c r="BT39" i="25"/>
  <c r="BT16" i="25" s="1"/>
  <c r="BV39" i="25"/>
  <c r="BV16" i="25" s="1"/>
  <c r="BA39" i="25"/>
  <c r="BB39" i="25" s="1"/>
  <c r="BC39" i="25" s="1"/>
  <c r="BJ39" i="25" s="1"/>
  <c r="BJ16" i="25" s="1"/>
  <c r="AG39" i="25"/>
  <c r="AH39" i="25" s="1"/>
  <c r="AI39" i="25" s="1"/>
  <c r="AP39" i="25" s="1"/>
  <c r="AP16" i="25" s="1"/>
  <c r="BL8" i="25"/>
  <c r="BN31" i="25"/>
  <c r="BN8" i="25" s="1"/>
  <c r="BS8" i="25"/>
  <c r="BU31" i="25"/>
  <c r="BU8" i="25" s="1"/>
  <c r="BK31" i="25"/>
  <c r="BK8" i="25" s="1"/>
  <c r="BM8" i="25"/>
  <c r="BO31" i="25"/>
  <c r="BO8" i="25" s="1"/>
  <c r="BT31" i="25"/>
  <c r="BT8" i="25" s="1"/>
  <c r="BV31" i="25"/>
  <c r="BV8" i="25" s="1"/>
  <c r="BA31" i="25"/>
  <c r="BB31" i="25" s="1"/>
  <c r="BD31" i="25" s="1"/>
  <c r="AG31" i="25"/>
  <c r="AH31" i="25" s="1"/>
  <c r="AJ31" i="25" s="1"/>
  <c r="BL13" i="25"/>
  <c r="BN36" i="25"/>
  <c r="BN13" i="25" s="1"/>
  <c r="BS13" i="25"/>
  <c r="BU36" i="25"/>
  <c r="BU13" i="25" s="1"/>
  <c r="BK36" i="25"/>
  <c r="BK13" i="25" s="1"/>
  <c r="BO36" i="25"/>
  <c r="BO13" i="25" s="1"/>
  <c r="BT36" i="25"/>
  <c r="BT13" i="25" s="1"/>
  <c r="BV36" i="25"/>
  <c r="BV13" i="25" s="1"/>
  <c r="BA36" i="25"/>
  <c r="BB36" i="25" s="1"/>
  <c r="BC36" i="25" s="1"/>
  <c r="BJ36" i="25" s="1"/>
  <c r="BJ13" i="25" s="1"/>
  <c r="AG36" i="25"/>
  <c r="AH36" i="25" s="1"/>
  <c r="AI36" i="25" s="1"/>
  <c r="AP36" i="25" s="1"/>
  <c r="AP13" i="25" s="1"/>
  <c r="BL14" i="25"/>
  <c r="BN37" i="25"/>
  <c r="BN14" i="25" s="1"/>
  <c r="BS14" i="25"/>
  <c r="BU37" i="25"/>
  <c r="BU14" i="25" s="1"/>
  <c r="BK37" i="25"/>
  <c r="BK14" i="25" s="1"/>
  <c r="BO37" i="25"/>
  <c r="BO14" i="25" s="1"/>
  <c r="BT37" i="25"/>
  <c r="BT14" i="25" s="1"/>
  <c r="BV37" i="25"/>
  <c r="BV14" i="25" s="1"/>
  <c r="AG37" i="25"/>
  <c r="AH37" i="25" s="1"/>
  <c r="AI37" i="25" s="1"/>
  <c r="AP37" i="25" s="1"/>
  <c r="AP14" i="25" s="1"/>
  <c r="BA37" i="25"/>
  <c r="BB37" i="25" s="1"/>
  <c r="BC37" i="25" s="1"/>
  <c r="BJ37" i="25" s="1"/>
  <c r="BJ14" i="25" s="1"/>
  <c r="BU29" i="25"/>
  <c r="BU6" i="25" s="1"/>
  <c r="BS6" i="25"/>
  <c r="BO29" i="25"/>
  <c r="BO6" i="25" s="1"/>
  <c r="BM6" i="25"/>
  <c r="BK29" i="25"/>
  <c r="BK6" i="25" s="1"/>
  <c r="BV29" i="25"/>
  <c r="BV6" i="25" s="1"/>
  <c r="BT29" i="25"/>
  <c r="BT6" i="25" s="1"/>
  <c r="BR6" i="25"/>
  <c r="BN29" i="25"/>
  <c r="BN6" i="25" s="1"/>
  <c r="BL6" i="25"/>
  <c r="BA29" i="25"/>
  <c r="BB29" i="25" s="1"/>
  <c r="BD29" i="25" s="1"/>
  <c r="AG29" i="25"/>
  <c r="AH29" i="25" s="1"/>
  <c r="BK34" i="25"/>
  <c r="BK11" i="25" s="1"/>
  <c r="BM11" i="25"/>
  <c r="BO34" i="25"/>
  <c r="BO11" i="25" s="1"/>
  <c r="BT34" i="25"/>
  <c r="BT11" i="25" s="1"/>
  <c r="BV34" i="25"/>
  <c r="BV11" i="25" s="1"/>
  <c r="BU34" i="25"/>
  <c r="BU11" i="25" s="1"/>
  <c r="BN34" i="25"/>
  <c r="BN11" i="25" s="1"/>
  <c r="BS11" i="25"/>
  <c r="BA34" i="25"/>
  <c r="BB34" i="25" s="1"/>
  <c r="BD34" i="25" s="1"/>
  <c r="AG34" i="25"/>
  <c r="AH34" i="25" s="1"/>
  <c r="AJ34" i="25" s="1"/>
  <c r="BK35" i="25"/>
  <c r="BK12" i="25" s="1"/>
  <c r="BL12" i="25"/>
  <c r="BN35" i="25"/>
  <c r="BN12" i="25" s="1"/>
  <c r="BS12" i="25"/>
  <c r="BU35" i="25"/>
  <c r="BU12" i="25" s="1"/>
  <c r="BM12" i="25"/>
  <c r="BO35" i="25"/>
  <c r="BO12" i="25" s="1"/>
  <c r="BT35" i="25"/>
  <c r="BT12" i="25" s="1"/>
  <c r="BV35" i="25"/>
  <c r="BV12" i="25" s="1"/>
  <c r="BA35" i="25"/>
  <c r="BB35" i="25" s="1"/>
  <c r="BD35" i="25" s="1"/>
  <c r="AG35" i="25"/>
  <c r="AH35" i="25" s="1"/>
  <c r="AJ35" i="25" s="1"/>
  <c r="BL7" i="25"/>
  <c r="BN30" i="25"/>
  <c r="BN7" i="25" s="1"/>
  <c r="BS7" i="25"/>
  <c r="BU30" i="25"/>
  <c r="BU7" i="25" s="1"/>
  <c r="BK30" i="25"/>
  <c r="BK7" i="25" s="1"/>
  <c r="BM7" i="25"/>
  <c r="BO30" i="25"/>
  <c r="BO7" i="25" s="1"/>
  <c r="BR7" i="25"/>
  <c r="BT30" i="25"/>
  <c r="BT7" i="25" s="1"/>
  <c r="BV30" i="25"/>
  <c r="BV7" i="25" s="1"/>
  <c r="BA30" i="25"/>
  <c r="BB30" i="25" s="1"/>
  <c r="BD30" i="25" s="1"/>
  <c r="AG30" i="25"/>
  <c r="AH30" i="25" s="1"/>
  <c r="AJ30" i="25" s="1"/>
  <c r="Y30" i="25"/>
  <c r="AS30" i="25"/>
  <c r="Z30" i="25"/>
  <c r="AR30" i="25"/>
  <c r="X30" i="25"/>
  <c r="AT30" i="25"/>
  <c r="W30" i="25"/>
  <c r="AR29" i="25"/>
  <c r="X29" i="25"/>
  <c r="AQ30" i="25"/>
  <c r="AQ29" i="25"/>
  <c r="BX15" i="25" l="1"/>
  <c r="BX14" i="25"/>
  <c r="BX13" i="25"/>
  <c r="BX17" i="25"/>
  <c r="BQ17" i="25"/>
  <c r="BQ16" i="25"/>
  <c r="BX16" i="25"/>
  <c r="BQ15" i="25"/>
  <c r="BQ14" i="25"/>
  <c r="BQ13" i="25"/>
  <c r="BX6" i="25"/>
  <c r="BQ6" i="25"/>
  <c r="BX7" i="25"/>
  <c r="BX12" i="25"/>
  <c r="BQ12" i="25"/>
  <c r="BX11" i="25"/>
  <c r="BX8" i="25"/>
  <c r="BX10" i="25"/>
  <c r="BX9" i="25"/>
  <c r="BQ7" i="25"/>
  <c r="BQ11" i="25"/>
  <c r="BQ8" i="25"/>
  <c r="BQ10" i="25"/>
  <c r="BQ9" i="25"/>
  <c r="AQ33" i="25"/>
  <c r="AQ35" i="25"/>
  <c r="AR31" i="25"/>
  <c r="AR32" i="25"/>
  <c r="AR34" i="25"/>
  <c r="AB30" i="25"/>
  <c r="AB31" i="25"/>
  <c r="AB32" i="25"/>
  <c r="AB33" i="25"/>
  <c r="AB34" i="25"/>
  <c r="AB35" i="25"/>
  <c r="AA30" i="25"/>
  <c r="AA32" i="25"/>
  <c r="AA33" i="25"/>
  <c r="AA34" i="25"/>
  <c r="AA35" i="25"/>
  <c r="AS33" i="25"/>
  <c r="AS35" i="25"/>
  <c r="Z32" i="25"/>
  <c r="Z33" i="25"/>
  <c r="Z34" i="25"/>
  <c r="Z35" i="25"/>
  <c r="AT32" i="25"/>
  <c r="AT33" i="25"/>
  <c r="AT34" i="25"/>
  <c r="AT35" i="25"/>
  <c r="AQ31" i="25"/>
  <c r="AQ32" i="25"/>
  <c r="AQ34" i="25"/>
  <c r="W31" i="25"/>
  <c r="W32" i="25"/>
  <c r="W34" i="25"/>
  <c r="X31" i="25"/>
  <c r="X32" i="25"/>
  <c r="X34" i="25"/>
  <c r="AS31" i="25"/>
  <c r="AS32" i="25"/>
  <c r="AS34" i="25"/>
  <c r="Y31" i="25"/>
  <c r="Y32" i="25"/>
  <c r="Y34" i="25"/>
  <c r="AV30" i="25"/>
  <c r="AV31" i="25"/>
  <c r="AV32" i="25"/>
  <c r="AV33" i="25"/>
  <c r="AV34" i="25"/>
  <c r="AV35" i="25"/>
  <c r="AU30" i="25"/>
  <c r="AU32" i="25"/>
  <c r="AU33" i="25"/>
  <c r="AU34" i="25"/>
  <c r="AU35" i="25"/>
  <c r="W33" i="25"/>
  <c r="W35" i="25"/>
  <c r="Z29" i="25"/>
  <c r="Z31" i="25"/>
  <c r="Y33" i="25"/>
  <c r="Y35" i="25"/>
  <c r="AJ29" i="25"/>
  <c r="BC29" i="25" l="1"/>
  <c r="AI30" i="25"/>
  <c r="AE31" i="25"/>
  <c r="AL29" i="25" l="1"/>
  <c r="AL30" i="25"/>
  <c r="AL31" i="25"/>
  <c r="AL32" i="25"/>
  <c r="AL33" i="25"/>
  <c r="AL34" i="25"/>
  <c r="AL35" i="25"/>
  <c r="AD34" i="25"/>
  <c r="AD35" i="25"/>
  <c r="AC34" i="25"/>
  <c r="AC35" i="25"/>
  <c r="AF30" i="25"/>
  <c r="AF32" i="25"/>
  <c r="AF33" i="25"/>
  <c r="AF34" i="25"/>
  <c r="AF35" i="25"/>
  <c r="AK30" i="25"/>
  <c r="AK31" i="25"/>
  <c r="AK32" i="25"/>
  <c r="AK33" i="25"/>
  <c r="AK34" i="25"/>
  <c r="AK35" i="25"/>
  <c r="AK29" i="25"/>
  <c r="AM30" i="25"/>
  <c r="AM31" i="25"/>
  <c r="AM32" i="25"/>
  <c r="AM33" i="25"/>
  <c r="AM34" i="25"/>
  <c r="AM35" i="25"/>
  <c r="AM29" i="25"/>
  <c r="AE30" i="25"/>
  <c r="AE32" i="25"/>
  <c r="AE33" i="25"/>
  <c r="AE34" i="25"/>
  <c r="AE35" i="25"/>
  <c r="AI32" i="25"/>
  <c r="AI35" i="25"/>
  <c r="AI33" i="25"/>
  <c r="AI34" i="25"/>
  <c r="BC32" i="25"/>
  <c r="BC35" i="25"/>
  <c r="BC33" i="25"/>
  <c r="BC34" i="25"/>
  <c r="BF30" i="25"/>
  <c r="BF32" i="25"/>
  <c r="BF34" i="25"/>
  <c r="BF29" i="25"/>
  <c r="BF31" i="25"/>
  <c r="BF33" i="25"/>
  <c r="BF35" i="25"/>
  <c r="AX34" i="25"/>
  <c r="AX35" i="25"/>
  <c r="AW35" i="25"/>
  <c r="AW34" i="25"/>
  <c r="AZ30" i="25"/>
  <c r="AZ33" i="25"/>
  <c r="AZ35" i="25"/>
  <c r="AZ32" i="25"/>
  <c r="AZ34" i="25"/>
  <c r="BE31" i="25"/>
  <c r="BE33" i="25"/>
  <c r="BE35" i="25"/>
  <c r="BE30" i="25"/>
  <c r="BE32" i="25"/>
  <c r="BE34" i="25"/>
  <c r="BE29" i="25"/>
  <c r="BG31" i="25"/>
  <c r="BG33" i="25"/>
  <c r="BG35" i="25"/>
  <c r="BG30" i="25"/>
  <c r="BG32" i="25"/>
  <c r="BG34" i="25"/>
  <c r="BG29" i="25"/>
  <c r="AI31" i="25"/>
  <c r="AI29" i="25"/>
  <c r="BC30" i="25"/>
  <c r="BC31" i="25"/>
  <c r="BJ29" i="25" l="1"/>
  <c r="BJ6" i="25" s="1"/>
  <c r="BJ32" i="25"/>
  <c r="BJ9" i="25" s="1"/>
  <c r="BJ33" i="25"/>
  <c r="BJ34" i="25"/>
  <c r="BJ35" i="25"/>
  <c r="BJ12" i="25" s="1"/>
  <c r="BJ30" i="25"/>
  <c r="BJ7" i="25" s="1"/>
  <c r="BJ31" i="25"/>
  <c r="BJ8" i="25" s="1"/>
  <c r="AP35" i="25"/>
  <c r="AP33" i="25"/>
  <c r="AP30" i="25"/>
  <c r="AP7" i="25" s="1"/>
  <c r="AP34" i="25"/>
  <c r="AP11" i="25" s="1"/>
  <c r="AP32" i="25"/>
  <c r="AP9" i="25" s="1"/>
  <c r="AP31" i="25"/>
  <c r="AP8" i="25" s="1"/>
  <c r="BJ11" i="25"/>
  <c r="AP10" i="25"/>
  <c r="AP12" i="25"/>
  <c r="BJ10" i="25"/>
  <c r="W29" i="25" l="1"/>
  <c r="AP29" i="25" l="1"/>
  <c r="AP6" i="25" s="1"/>
  <c r="V47" i="24"/>
  <c r="U47" i="24"/>
  <c r="T47" i="24"/>
  <c r="R47" i="24"/>
  <c r="Q47" i="24"/>
  <c r="P47" i="24"/>
  <c r="O47" i="24"/>
  <c r="N47" i="24"/>
  <c r="G47" i="24"/>
  <c r="F47" i="24"/>
  <c r="E47" i="24"/>
  <c r="D47" i="24"/>
  <c r="V46" i="24"/>
  <c r="U46" i="24"/>
  <c r="T46" i="24"/>
  <c r="R46" i="24"/>
  <c r="Q46" i="24"/>
  <c r="P46" i="24"/>
  <c r="O46" i="24"/>
  <c r="N46" i="24"/>
  <c r="G46" i="24"/>
  <c r="F46" i="24"/>
  <c r="E46" i="24"/>
  <c r="D46" i="24"/>
  <c r="V45" i="24"/>
  <c r="U45" i="24"/>
  <c r="T45" i="24"/>
  <c r="R45" i="24"/>
  <c r="Q45" i="24"/>
  <c r="P45" i="24"/>
  <c r="O45" i="24"/>
  <c r="N45" i="24"/>
  <c r="G45" i="24"/>
  <c r="F45" i="24"/>
  <c r="E45" i="24"/>
  <c r="D45" i="24"/>
  <c r="V44" i="24"/>
  <c r="U44" i="24"/>
  <c r="T44" i="24"/>
  <c r="R44" i="24"/>
  <c r="Q44" i="24"/>
  <c r="P44" i="24"/>
  <c r="O44" i="24"/>
  <c r="N44" i="24"/>
  <c r="G44" i="24"/>
  <c r="F44" i="24"/>
  <c r="E44" i="24"/>
  <c r="D44" i="24"/>
  <c r="V43" i="24"/>
  <c r="U43" i="24"/>
  <c r="T43" i="24"/>
  <c r="R43" i="24"/>
  <c r="Q43" i="24"/>
  <c r="P43" i="24"/>
  <c r="O43" i="24"/>
  <c r="N43" i="24"/>
  <c r="G43" i="24"/>
  <c r="F43" i="24"/>
  <c r="E43" i="24"/>
  <c r="D43" i="24"/>
  <c r="V42" i="24"/>
  <c r="U42" i="24"/>
  <c r="T42" i="24"/>
  <c r="R42" i="24"/>
  <c r="Q42" i="24"/>
  <c r="P42" i="24"/>
  <c r="O42" i="24"/>
  <c r="N42" i="24"/>
  <c r="G42" i="24"/>
  <c r="F42" i="24"/>
  <c r="E42" i="24"/>
  <c r="D42" i="24"/>
  <c r="V41" i="24"/>
  <c r="U41" i="24"/>
  <c r="T41" i="24"/>
  <c r="R41" i="24"/>
  <c r="Q41" i="24"/>
  <c r="P41" i="24"/>
  <c r="O41" i="24"/>
  <c r="N41" i="24"/>
  <c r="G41" i="24"/>
  <c r="F41" i="24"/>
  <c r="E41" i="24"/>
  <c r="D41" i="24"/>
  <c r="V40" i="24"/>
  <c r="U40" i="24"/>
  <c r="T40" i="24"/>
  <c r="R40" i="24"/>
  <c r="Q40" i="24"/>
  <c r="P40" i="24"/>
  <c r="O40" i="24"/>
  <c r="N40" i="24"/>
  <c r="H40" i="24"/>
  <c r="G40" i="24"/>
  <c r="F40" i="24"/>
  <c r="E40" i="24"/>
  <c r="D40" i="24"/>
  <c r="V39" i="24"/>
  <c r="U39" i="24"/>
  <c r="T39" i="24"/>
  <c r="R39" i="24"/>
  <c r="Q39" i="24"/>
  <c r="P39" i="24"/>
  <c r="O39" i="24"/>
  <c r="N39" i="24"/>
  <c r="H39" i="24"/>
  <c r="G39" i="24"/>
  <c r="F39" i="24"/>
  <c r="E39" i="24"/>
  <c r="D39" i="24"/>
  <c r="V38" i="24"/>
  <c r="U38" i="24"/>
  <c r="T38" i="24"/>
  <c r="R38" i="24"/>
  <c r="Q38" i="24"/>
  <c r="P38" i="24"/>
  <c r="O38" i="24"/>
  <c r="N38" i="24"/>
  <c r="H38" i="24"/>
  <c r="G38" i="24"/>
  <c r="F38" i="24"/>
  <c r="E38" i="24"/>
  <c r="D38" i="24"/>
  <c r="V37" i="24"/>
  <c r="U37" i="24"/>
  <c r="T37" i="24"/>
  <c r="R37" i="24"/>
  <c r="Q37" i="24"/>
  <c r="P37" i="24"/>
  <c r="O37" i="24"/>
  <c r="N37" i="24"/>
  <c r="H37" i="24"/>
  <c r="G37" i="24"/>
  <c r="F37" i="24"/>
  <c r="E37" i="24"/>
  <c r="D37" i="24"/>
  <c r="V36" i="24"/>
  <c r="U36" i="24"/>
  <c r="T36" i="24"/>
  <c r="R36" i="24"/>
  <c r="Q36" i="24"/>
  <c r="P36" i="24"/>
  <c r="O36" i="24"/>
  <c r="N36" i="24"/>
  <c r="H36" i="24"/>
  <c r="G36" i="24"/>
  <c r="F36" i="24"/>
  <c r="E36" i="24"/>
  <c r="D36" i="24"/>
  <c r="V35" i="24"/>
  <c r="U35" i="24"/>
  <c r="T35" i="24"/>
  <c r="R35" i="24"/>
  <c r="Q35" i="24"/>
  <c r="P35" i="24"/>
  <c r="O35" i="24"/>
  <c r="N35" i="24"/>
  <c r="H35" i="24"/>
  <c r="G35" i="24"/>
  <c r="F35" i="24"/>
  <c r="E35" i="24"/>
  <c r="D35" i="24"/>
  <c r="V34" i="24"/>
  <c r="U34" i="24"/>
  <c r="T34" i="24"/>
  <c r="R34" i="24"/>
  <c r="Q34" i="24"/>
  <c r="P34" i="24"/>
  <c r="O34" i="24"/>
  <c r="N34" i="24"/>
  <c r="H34" i="24"/>
  <c r="G34" i="24"/>
  <c r="F34" i="24"/>
  <c r="E34" i="24"/>
  <c r="D34" i="24"/>
  <c r="V33" i="24"/>
  <c r="U33" i="24"/>
  <c r="T33" i="24"/>
  <c r="R33" i="24"/>
  <c r="Q33" i="24"/>
  <c r="P33" i="24"/>
  <c r="O33" i="24"/>
  <c r="N33" i="24"/>
  <c r="H33" i="24"/>
  <c r="G33" i="24"/>
  <c r="F33" i="24"/>
  <c r="E33" i="24"/>
  <c r="D33" i="24"/>
  <c r="V32" i="24"/>
  <c r="U32" i="24"/>
  <c r="T32" i="24"/>
  <c r="R32" i="24"/>
  <c r="Q32" i="24"/>
  <c r="P32" i="24"/>
  <c r="O32" i="24"/>
  <c r="N32" i="24"/>
  <c r="H32" i="24"/>
  <c r="G32" i="24"/>
  <c r="F32" i="24"/>
  <c r="E32" i="24"/>
  <c r="D32" i="24"/>
  <c r="V31" i="24"/>
  <c r="U31" i="24"/>
  <c r="T31" i="24"/>
  <c r="R31" i="24"/>
  <c r="Q31" i="24"/>
  <c r="P31" i="24"/>
  <c r="O31" i="24"/>
  <c r="N31" i="24"/>
  <c r="H31" i="24"/>
  <c r="G31" i="24"/>
  <c r="F31" i="24"/>
  <c r="E31" i="24"/>
  <c r="D31" i="24"/>
  <c r="V30" i="24"/>
  <c r="U30" i="24"/>
  <c r="T30" i="24"/>
  <c r="R30" i="24"/>
  <c r="Q30" i="24"/>
  <c r="O30" i="24"/>
  <c r="N30" i="24"/>
  <c r="H30" i="24"/>
  <c r="G30" i="24"/>
  <c r="F30" i="24"/>
  <c r="E30" i="24"/>
  <c r="D30" i="24"/>
  <c r="V29" i="24"/>
  <c r="U29" i="24"/>
  <c r="T29" i="24"/>
  <c r="R29" i="24"/>
  <c r="Q29" i="24"/>
  <c r="P29" i="24"/>
  <c r="O29" i="24"/>
  <c r="N29" i="24"/>
  <c r="H29" i="24"/>
  <c r="G29" i="24"/>
  <c r="F29" i="24"/>
  <c r="E29" i="24"/>
  <c r="D29" i="24"/>
  <c r="BI24" i="24"/>
  <c r="BI47" i="24" s="1"/>
  <c r="BH24" i="24"/>
  <c r="BH47" i="24" s="1"/>
  <c r="BG24" i="24"/>
  <c r="BG47" i="24" s="1"/>
  <c r="BF24" i="24"/>
  <c r="BF47" i="24" s="1"/>
  <c r="BE24" i="24"/>
  <c r="BE47" i="24" s="1"/>
  <c r="BD47" i="24"/>
  <c r="BC24" i="24"/>
  <c r="AO24" i="24"/>
  <c r="AO47" i="24" s="1"/>
  <c r="AN24" i="24"/>
  <c r="AN47" i="24" s="1"/>
  <c r="AM24" i="24"/>
  <c r="AM47" i="24" s="1"/>
  <c r="AL24" i="24"/>
  <c r="AL47" i="24" s="1"/>
  <c r="AK24" i="24"/>
  <c r="AK47" i="24" s="1"/>
  <c r="AJ47" i="24"/>
  <c r="AI24" i="24"/>
  <c r="S24" i="24"/>
  <c r="S47" i="24" s="1"/>
  <c r="K47" i="24"/>
  <c r="J47" i="24"/>
  <c r="I47" i="24"/>
  <c r="BI23" i="24"/>
  <c r="BI46" i="24" s="1"/>
  <c r="BH23" i="24"/>
  <c r="BH46" i="24" s="1"/>
  <c r="BG23" i="24"/>
  <c r="BG46" i="24" s="1"/>
  <c r="BF23" i="24"/>
  <c r="BF46" i="24" s="1"/>
  <c r="BE23" i="24"/>
  <c r="BE46" i="24" s="1"/>
  <c r="BD46" i="24"/>
  <c r="BC23" i="24"/>
  <c r="AO23" i="24"/>
  <c r="AO46" i="24" s="1"/>
  <c r="AN23" i="24"/>
  <c r="AN46" i="24" s="1"/>
  <c r="AM23" i="24"/>
  <c r="AM46" i="24" s="1"/>
  <c r="AL23" i="24"/>
  <c r="AL46" i="24" s="1"/>
  <c r="AK23" i="24"/>
  <c r="AK46" i="24" s="1"/>
  <c r="AJ46" i="24"/>
  <c r="AI23" i="24"/>
  <c r="S23" i="24"/>
  <c r="S46" i="24" s="1"/>
  <c r="K46" i="24"/>
  <c r="J46" i="24"/>
  <c r="I46" i="24"/>
  <c r="BI22" i="24"/>
  <c r="BI45" i="24" s="1"/>
  <c r="BH22" i="24"/>
  <c r="BH45" i="24" s="1"/>
  <c r="BG22" i="24"/>
  <c r="BG45" i="24" s="1"/>
  <c r="BF22" i="24"/>
  <c r="BF45" i="24" s="1"/>
  <c r="BE22" i="24"/>
  <c r="BE45" i="24" s="1"/>
  <c r="BD45" i="24"/>
  <c r="BC22" i="24"/>
  <c r="AO22" i="24"/>
  <c r="AO45" i="24" s="1"/>
  <c r="AN22" i="24"/>
  <c r="AN45" i="24" s="1"/>
  <c r="AM22" i="24"/>
  <c r="AM45" i="24" s="1"/>
  <c r="AL22" i="24"/>
  <c r="AL45" i="24" s="1"/>
  <c r="AK22" i="24"/>
  <c r="AK45" i="24" s="1"/>
  <c r="AJ45" i="24"/>
  <c r="AI22" i="24"/>
  <c r="S22" i="24"/>
  <c r="S45" i="24" s="1"/>
  <c r="K45" i="24"/>
  <c r="J45" i="24"/>
  <c r="I45" i="24"/>
  <c r="BI21" i="24"/>
  <c r="BI44" i="24" s="1"/>
  <c r="BH21" i="24"/>
  <c r="BH44" i="24" s="1"/>
  <c r="BG21" i="24"/>
  <c r="BG44" i="24" s="1"/>
  <c r="BF21" i="24"/>
  <c r="BF44" i="24" s="1"/>
  <c r="BE21" i="24"/>
  <c r="BE44" i="24" s="1"/>
  <c r="BD44" i="24"/>
  <c r="BC21" i="24"/>
  <c r="AO21" i="24"/>
  <c r="AO44" i="24" s="1"/>
  <c r="AN21" i="24"/>
  <c r="AN44" i="24" s="1"/>
  <c r="AM21" i="24"/>
  <c r="AM44" i="24" s="1"/>
  <c r="AL21" i="24"/>
  <c r="AL44" i="24" s="1"/>
  <c r="AK21" i="24"/>
  <c r="AK44" i="24" s="1"/>
  <c r="AJ44" i="24"/>
  <c r="AI21" i="24"/>
  <c r="S21" i="24"/>
  <c r="S44" i="24" s="1"/>
  <c r="K44" i="24"/>
  <c r="J44" i="24"/>
  <c r="I44" i="24"/>
  <c r="BI20" i="24"/>
  <c r="BI43" i="24" s="1"/>
  <c r="BH20" i="24"/>
  <c r="BH43" i="24" s="1"/>
  <c r="BG20" i="24"/>
  <c r="BG43" i="24" s="1"/>
  <c r="BF20" i="24"/>
  <c r="BF43" i="24" s="1"/>
  <c r="BE20" i="24"/>
  <c r="BE43" i="24" s="1"/>
  <c r="BD43" i="24"/>
  <c r="BC20" i="24"/>
  <c r="AO20" i="24"/>
  <c r="AO43" i="24" s="1"/>
  <c r="AN20" i="24"/>
  <c r="AN43" i="24" s="1"/>
  <c r="AM20" i="24"/>
  <c r="AM43" i="24" s="1"/>
  <c r="AL20" i="24"/>
  <c r="AL43" i="24" s="1"/>
  <c r="AK20" i="24"/>
  <c r="AK43" i="24" s="1"/>
  <c r="AJ43" i="24"/>
  <c r="AI20" i="24"/>
  <c r="S20" i="24"/>
  <c r="S43" i="24" s="1"/>
  <c r="K43" i="24"/>
  <c r="J43" i="24"/>
  <c r="I43" i="24"/>
  <c r="BI19" i="24"/>
  <c r="BI42" i="24" s="1"/>
  <c r="BH19" i="24"/>
  <c r="BH42" i="24" s="1"/>
  <c r="BG19" i="24"/>
  <c r="BG42" i="24" s="1"/>
  <c r="BF19" i="24"/>
  <c r="BF42" i="24" s="1"/>
  <c r="BE19" i="24"/>
  <c r="BE42" i="24" s="1"/>
  <c r="BC19" i="24"/>
  <c r="AO19" i="24"/>
  <c r="AO42" i="24" s="1"/>
  <c r="AN19" i="24"/>
  <c r="AN42" i="24" s="1"/>
  <c r="AM19" i="24"/>
  <c r="AM42" i="24" s="1"/>
  <c r="AL19" i="24"/>
  <c r="AL42" i="24" s="1"/>
  <c r="AK19" i="24"/>
  <c r="AK42" i="24" s="1"/>
  <c r="AI19" i="24"/>
  <c r="S19" i="24"/>
  <c r="S42" i="24" s="1"/>
  <c r="K42" i="24"/>
  <c r="J42" i="24"/>
  <c r="I42" i="24"/>
  <c r="BI18" i="24"/>
  <c r="BI41" i="24" s="1"/>
  <c r="BH18" i="24"/>
  <c r="BH41" i="24" s="1"/>
  <c r="BG18" i="24"/>
  <c r="BG41" i="24" s="1"/>
  <c r="BF18" i="24"/>
  <c r="BF41" i="24" s="1"/>
  <c r="BE18" i="24"/>
  <c r="BE41" i="24" s="1"/>
  <c r="BC18" i="24"/>
  <c r="AO18" i="24"/>
  <c r="AO41" i="24" s="1"/>
  <c r="AN18" i="24"/>
  <c r="AN41" i="24" s="1"/>
  <c r="AM18" i="24"/>
  <c r="AM41" i="24" s="1"/>
  <c r="AL18" i="24"/>
  <c r="AL41" i="24" s="1"/>
  <c r="AK18" i="24"/>
  <c r="AK41" i="24" s="1"/>
  <c r="AI18" i="24"/>
  <c r="S18" i="24"/>
  <c r="S41" i="24" s="1"/>
  <c r="K41" i="24"/>
  <c r="J41" i="24"/>
  <c r="I41" i="24"/>
  <c r="BI17" i="24"/>
  <c r="BI40" i="24" s="1"/>
  <c r="BH17" i="24"/>
  <c r="BH40" i="24" s="1"/>
  <c r="BG17" i="24"/>
  <c r="BG40" i="24" s="1"/>
  <c r="BF17" i="24"/>
  <c r="BF40" i="24" s="1"/>
  <c r="BE17" i="24"/>
  <c r="BE40" i="24" s="1"/>
  <c r="BC17" i="24"/>
  <c r="AX17" i="24"/>
  <c r="AX40" i="24" s="1"/>
  <c r="AW17" i="24"/>
  <c r="AW40" i="24" s="1"/>
  <c r="AO17" i="24"/>
  <c r="AO40" i="24" s="1"/>
  <c r="AN17" i="24"/>
  <c r="AN40" i="24" s="1"/>
  <c r="AM17" i="24"/>
  <c r="AM40" i="24" s="1"/>
  <c r="AL17" i="24"/>
  <c r="AL40" i="24" s="1"/>
  <c r="AK17" i="24"/>
  <c r="AK40" i="24" s="1"/>
  <c r="AI17" i="24"/>
  <c r="AD17" i="24"/>
  <c r="AD40" i="24" s="1"/>
  <c r="AC17" i="24"/>
  <c r="AC40" i="24" s="1"/>
  <c r="S17" i="24"/>
  <c r="S40" i="24" s="1"/>
  <c r="L17" i="24"/>
  <c r="L40" i="24" s="1"/>
  <c r="K40" i="24"/>
  <c r="J40" i="24"/>
  <c r="I40" i="24"/>
  <c r="BI16" i="24"/>
  <c r="BI39" i="24" s="1"/>
  <c r="BH16" i="24"/>
  <c r="BH39" i="24" s="1"/>
  <c r="BG16" i="24"/>
  <c r="BG39" i="24" s="1"/>
  <c r="BF16" i="24"/>
  <c r="BF39" i="24" s="1"/>
  <c r="BE16" i="24"/>
  <c r="BE39" i="24" s="1"/>
  <c r="BC16" i="24"/>
  <c r="AX16" i="24"/>
  <c r="AX39" i="24" s="1"/>
  <c r="AW16" i="24"/>
  <c r="AW39" i="24" s="1"/>
  <c r="AO16" i="24"/>
  <c r="AO39" i="24" s="1"/>
  <c r="AN16" i="24"/>
  <c r="AN39" i="24" s="1"/>
  <c r="AM16" i="24"/>
  <c r="AM39" i="24" s="1"/>
  <c r="AL16" i="24"/>
  <c r="AL39" i="24" s="1"/>
  <c r="AK16" i="24"/>
  <c r="AK39" i="24" s="1"/>
  <c r="AI16" i="24"/>
  <c r="AD16" i="24"/>
  <c r="AD39" i="24" s="1"/>
  <c r="AC16" i="24"/>
  <c r="AC39" i="24" s="1"/>
  <c r="S16" i="24"/>
  <c r="S39" i="24" s="1"/>
  <c r="L16" i="24"/>
  <c r="L39" i="24" s="1"/>
  <c r="K39" i="24"/>
  <c r="J39" i="24"/>
  <c r="I39" i="24"/>
  <c r="BI15" i="24"/>
  <c r="BI38" i="24" s="1"/>
  <c r="BH15" i="24"/>
  <c r="BH38" i="24" s="1"/>
  <c r="BG15" i="24"/>
  <c r="BG38" i="24" s="1"/>
  <c r="BF15" i="24"/>
  <c r="BF38" i="24" s="1"/>
  <c r="BE15" i="24"/>
  <c r="BE38" i="24" s="1"/>
  <c r="BC15" i="24"/>
  <c r="AX15" i="24"/>
  <c r="AX38" i="24" s="1"/>
  <c r="AW15" i="24"/>
  <c r="AW38" i="24" s="1"/>
  <c r="AO15" i="24"/>
  <c r="AO38" i="24" s="1"/>
  <c r="AN15" i="24"/>
  <c r="AN38" i="24" s="1"/>
  <c r="AM15" i="24"/>
  <c r="AM38" i="24" s="1"/>
  <c r="AL15" i="24"/>
  <c r="AL38" i="24" s="1"/>
  <c r="AK15" i="24"/>
  <c r="AK38" i="24" s="1"/>
  <c r="AI15" i="24"/>
  <c r="AD15" i="24"/>
  <c r="AD38" i="24" s="1"/>
  <c r="AC15" i="24"/>
  <c r="AC38" i="24" s="1"/>
  <c r="S15" i="24"/>
  <c r="S38" i="24" s="1"/>
  <c r="L15" i="24"/>
  <c r="L38" i="24" s="1"/>
  <c r="K38" i="24"/>
  <c r="J38" i="24"/>
  <c r="I38" i="24"/>
  <c r="BI14" i="24"/>
  <c r="BI37" i="24" s="1"/>
  <c r="BH14" i="24"/>
  <c r="BH37" i="24" s="1"/>
  <c r="BG14" i="24"/>
  <c r="BG37" i="24" s="1"/>
  <c r="BF14" i="24"/>
  <c r="BF37" i="24" s="1"/>
  <c r="BE14" i="24"/>
  <c r="BE37" i="24" s="1"/>
  <c r="BC14" i="24"/>
  <c r="AX14" i="24"/>
  <c r="AX37" i="24" s="1"/>
  <c r="AW14" i="24"/>
  <c r="AW37" i="24" s="1"/>
  <c r="AO14" i="24"/>
  <c r="AO37" i="24" s="1"/>
  <c r="AN14" i="24"/>
  <c r="AN37" i="24" s="1"/>
  <c r="AM14" i="24"/>
  <c r="AM37" i="24" s="1"/>
  <c r="AL14" i="24"/>
  <c r="AL37" i="24" s="1"/>
  <c r="AK14" i="24"/>
  <c r="AK37" i="24" s="1"/>
  <c r="AI14" i="24"/>
  <c r="AD14" i="24"/>
  <c r="AD37" i="24" s="1"/>
  <c r="AC14" i="24"/>
  <c r="AC37" i="24" s="1"/>
  <c r="S14" i="24"/>
  <c r="S37" i="24" s="1"/>
  <c r="L14" i="24"/>
  <c r="L37" i="24" s="1"/>
  <c r="K37" i="24"/>
  <c r="J37" i="24"/>
  <c r="I37" i="24"/>
  <c r="BI13" i="24"/>
  <c r="BI36" i="24" s="1"/>
  <c r="BH13" i="24"/>
  <c r="BH36" i="24" s="1"/>
  <c r="BG13" i="24"/>
  <c r="BG36" i="24" s="1"/>
  <c r="BF13" i="24"/>
  <c r="BF36" i="24" s="1"/>
  <c r="BE13" i="24"/>
  <c r="BE36" i="24" s="1"/>
  <c r="BC13" i="24"/>
  <c r="AX13" i="24"/>
  <c r="AX36" i="24" s="1"/>
  <c r="AW13" i="24"/>
  <c r="AW36" i="24" s="1"/>
  <c r="AO13" i="24"/>
  <c r="AO36" i="24" s="1"/>
  <c r="AN13" i="24"/>
  <c r="AN36" i="24" s="1"/>
  <c r="AM13" i="24"/>
  <c r="AM36" i="24" s="1"/>
  <c r="AL13" i="24"/>
  <c r="AL36" i="24" s="1"/>
  <c r="AK13" i="24"/>
  <c r="AK36" i="24" s="1"/>
  <c r="AI13" i="24"/>
  <c r="AD13" i="24"/>
  <c r="AD36" i="24" s="1"/>
  <c r="AC13" i="24"/>
  <c r="AC36" i="24" s="1"/>
  <c r="S13" i="24"/>
  <c r="S36" i="24" s="1"/>
  <c r="L13" i="24"/>
  <c r="L36" i="24" s="1"/>
  <c r="K36" i="24"/>
  <c r="J36" i="24"/>
  <c r="I36" i="24"/>
  <c r="BI12" i="24"/>
  <c r="BI35" i="24" s="1"/>
  <c r="BH12" i="24"/>
  <c r="BH35" i="24" s="1"/>
  <c r="BG12" i="24"/>
  <c r="BG35" i="24" s="1"/>
  <c r="BF12" i="24"/>
  <c r="BF35" i="24" s="1"/>
  <c r="BE12" i="24"/>
  <c r="BE35" i="24" s="1"/>
  <c r="BC12" i="24"/>
  <c r="AX12" i="24"/>
  <c r="AX35" i="24" s="1"/>
  <c r="AW12" i="24"/>
  <c r="AW35" i="24" s="1"/>
  <c r="AO12" i="24"/>
  <c r="AO35" i="24" s="1"/>
  <c r="AN12" i="24"/>
  <c r="AN35" i="24" s="1"/>
  <c r="AM12" i="24"/>
  <c r="AM35" i="24" s="1"/>
  <c r="AL12" i="24"/>
  <c r="AL35" i="24" s="1"/>
  <c r="AK12" i="24"/>
  <c r="AK35" i="24" s="1"/>
  <c r="AI12" i="24"/>
  <c r="AD12" i="24"/>
  <c r="AD35" i="24" s="1"/>
  <c r="AC12" i="24"/>
  <c r="AC35" i="24" s="1"/>
  <c r="S12" i="24"/>
  <c r="S35" i="24" s="1"/>
  <c r="L12" i="24"/>
  <c r="L35" i="24" s="1"/>
  <c r="K35" i="24"/>
  <c r="J35" i="24"/>
  <c r="I35" i="24"/>
  <c r="BI11" i="24"/>
  <c r="BI34" i="24" s="1"/>
  <c r="BH11" i="24"/>
  <c r="BH34" i="24" s="1"/>
  <c r="BG11" i="24"/>
  <c r="BG34" i="24" s="1"/>
  <c r="BF11" i="24"/>
  <c r="BF34" i="24" s="1"/>
  <c r="BE11" i="24"/>
  <c r="BE34" i="24" s="1"/>
  <c r="BC11" i="24"/>
  <c r="AX11" i="24"/>
  <c r="AX34" i="24" s="1"/>
  <c r="AW11" i="24"/>
  <c r="AW34" i="24" s="1"/>
  <c r="AO11" i="24"/>
  <c r="AO34" i="24" s="1"/>
  <c r="AN11" i="24"/>
  <c r="AN34" i="24" s="1"/>
  <c r="AM11" i="24"/>
  <c r="AM34" i="24" s="1"/>
  <c r="AL11" i="24"/>
  <c r="AL34" i="24" s="1"/>
  <c r="AK11" i="24"/>
  <c r="AK34" i="24" s="1"/>
  <c r="AI11" i="24"/>
  <c r="AD11" i="24"/>
  <c r="AD34" i="24" s="1"/>
  <c r="AC11" i="24"/>
  <c r="AC34" i="24" s="1"/>
  <c r="S11" i="24"/>
  <c r="S34" i="24" s="1"/>
  <c r="L11" i="24"/>
  <c r="L34" i="24" s="1"/>
  <c r="K34" i="24"/>
  <c r="J34" i="24"/>
  <c r="I34" i="24"/>
  <c r="BI10" i="24"/>
  <c r="BI33" i="24" s="1"/>
  <c r="BH10" i="24"/>
  <c r="BH33" i="24" s="1"/>
  <c r="BG10" i="24"/>
  <c r="BG33" i="24" s="1"/>
  <c r="BF10" i="24"/>
  <c r="BF33" i="24" s="1"/>
  <c r="BE10" i="24"/>
  <c r="BE33" i="24" s="1"/>
  <c r="BC10" i="24"/>
  <c r="AX10" i="24"/>
  <c r="AX33" i="24" s="1"/>
  <c r="AW10" i="24"/>
  <c r="AW33" i="24" s="1"/>
  <c r="AO10" i="24"/>
  <c r="AO33" i="24" s="1"/>
  <c r="AN10" i="24"/>
  <c r="AN33" i="24" s="1"/>
  <c r="AM10" i="24"/>
  <c r="AM33" i="24" s="1"/>
  <c r="AL10" i="24"/>
  <c r="AL33" i="24" s="1"/>
  <c r="AK10" i="24"/>
  <c r="AK33" i="24" s="1"/>
  <c r="AI10" i="24"/>
  <c r="AD10" i="24"/>
  <c r="AD33" i="24" s="1"/>
  <c r="AC10" i="24"/>
  <c r="AC33" i="24" s="1"/>
  <c r="S10" i="24"/>
  <c r="S33" i="24" s="1"/>
  <c r="L10" i="24"/>
  <c r="L33" i="24" s="1"/>
  <c r="K33" i="24"/>
  <c r="J33" i="24"/>
  <c r="I33" i="24"/>
  <c r="BI9" i="24"/>
  <c r="BI32" i="24" s="1"/>
  <c r="BH9" i="24"/>
  <c r="BH32" i="24" s="1"/>
  <c r="BG9" i="24"/>
  <c r="BG32" i="24" s="1"/>
  <c r="BF9" i="24"/>
  <c r="BF32" i="24" s="1"/>
  <c r="BE9" i="24"/>
  <c r="BE32" i="24" s="1"/>
  <c r="BC9" i="24"/>
  <c r="AX9" i="24"/>
  <c r="AX32" i="24" s="1"/>
  <c r="AW9" i="24"/>
  <c r="AW32" i="24" s="1"/>
  <c r="AO9" i="24"/>
  <c r="AO32" i="24" s="1"/>
  <c r="AN9" i="24"/>
  <c r="AN32" i="24" s="1"/>
  <c r="AM9" i="24"/>
  <c r="AM32" i="24" s="1"/>
  <c r="AL9" i="24"/>
  <c r="AL32" i="24" s="1"/>
  <c r="AK9" i="24"/>
  <c r="AK32" i="24" s="1"/>
  <c r="AI9" i="24"/>
  <c r="AD9" i="24"/>
  <c r="AD32" i="24" s="1"/>
  <c r="AC9" i="24"/>
  <c r="AC32" i="24" s="1"/>
  <c r="S9" i="24"/>
  <c r="S32" i="24" s="1"/>
  <c r="L9" i="24"/>
  <c r="L32" i="24" s="1"/>
  <c r="K32" i="24"/>
  <c r="J32" i="24"/>
  <c r="I32" i="24"/>
  <c r="BI8" i="24"/>
  <c r="BI31" i="24" s="1"/>
  <c r="BH8" i="24"/>
  <c r="BH31" i="24" s="1"/>
  <c r="BG8" i="24"/>
  <c r="BG31" i="24" s="1"/>
  <c r="BF8" i="24"/>
  <c r="BF31" i="24" s="1"/>
  <c r="BE8" i="24"/>
  <c r="BE31" i="24" s="1"/>
  <c r="BC8" i="24"/>
  <c r="AX8" i="24"/>
  <c r="AX31" i="24" s="1"/>
  <c r="AW8" i="24"/>
  <c r="AW31" i="24" s="1"/>
  <c r="AO8" i="24"/>
  <c r="AO31" i="24" s="1"/>
  <c r="AN8" i="24"/>
  <c r="AN31" i="24" s="1"/>
  <c r="AM8" i="24"/>
  <c r="AM31" i="24" s="1"/>
  <c r="AL8" i="24"/>
  <c r="AL31" i="24" s="1"/>
  <c r="AK8" i="24"/>
  <c r="AK31" i="24" s="1"/>
  <c r="AI8" i="24"/>
  <c r="AD8" i="24"/>
  <c r="AD31" i="24" s="1"/>
  <c r="AC8" i="24"/>
  <c r="AC31" i="24" s="1"/>
  <c r="S8" i="24"/>
  <c r="S31" i="24" s="1"/>
  <c r="L8" i="24"/>
  <c r="L31" i="24" s="1"/>
  <c r="K31" i="24"/>
  <c r="J31" i="24"/>
  <c r="I31" i="24"/>
  <c r="BI7" i="24"/>
  <c r="BI30" i="24" s="1"/>
  <c r="BH7" i="24"/>
  <c r="BH30" i="24" s="1"/>
  <c r="BG7" i="24"/>
  <c r="BG30" i="24" s="1"/>
  <c r="BF7" i="24"/>
  <c r="BF30" i="24" s="1"/>
  <c r="BE7" i="24"/>
  <c r="BE30" i="24" s="1"/>
  <c r="BC7" i="24"/>
  <c r="AX7" i="24"/>
  <c r="AX30" i="24" s="1"/>
  <c r="AW7" i="24"/>
  <c r="AW30" i="24" s="1"/>
  <c r="AO7" i="24"/>
  <c r="AO30" i="24" s="1"/>
  <c r="AN7" i="24"/>
  <c r="AN30" i="24" s="1"/>
  <c r="AM7" i="24"/>
  <c r="AM30" i="24" s="1"/>
  <c r="AL7" i="24"/>
  <c r="AL30" i="24" s="1"/>
  <c r="AK7" i="24"/>
  <c r="AK30" i="24" s="1"/>
  <c r="AI7" i="24"/>
  <c r="AD7" i="24"/>
  <c r="AD30" i="24" s="1"/>
  <c r="AC7" i="24"/>
  <c r="AC30" i="24" s="1"/>
  <c r="S7" i="24"/>
  <c r="S30" i="24" s="1"/>
  <c r="L7" i="24"/>
  <c r="L30" i="24" s="1"/>
  <c r="K30" i="24"/>
  <c r="J30" i="24"/>
  <c r="I30" i="24"/>
  <c r="BI6" i="24"/>
  <c r="BI29" i="24" s="1"/>
  <c r="BH6" i="24"/>
  <c r="BH29" i="24" s="1"/>
  <c r="BG6" i="24"/>
  <c r="BG29" i="24" s="1"/>
  <c r="BF6" i="24"/>
  <c r="BF29" i="24" s="1"/>
  <c r="BE6" i="24"/>
  <c r="BE29" i="24" s="1"/>
  <c r="BC6" i="24"/>
  <c r="AX6" i="24"/>
  <c r="AX29" i="24" s="1"/>
  <c r="AW6" i="24"/>
  <c r="AW29" i="24" s="1"/>
  <c r="AO6" i="24"/>
  <c r="AO29" i="24" s="1"/>
  <c r="AN6" i="24"/>
  <c r="AN29" i="24" s="1"/>
  <c r="AM6" i="24"/>
  <c r="AM29" i="24" s="1"/>
  <c r="AL6" i="24"/>
  <c r="AL29" i="24" s="1"/>
  <c r="AK6" i="24"/>
  <c r="AK29" i="24" s="1"/>
  <c r="AI6" i="24"/>
  <c r="AD6" i="24"/>
  <c r="AD29" i="24" s="1"/>
  <c r="AC6" i="24"/>
  <c r="AC29" i="24" s="1"/>
  <c r="S6" i="24"/>
  <c r="S29" i="24" s="1"/>
  <c r="L6" i="24"/>
  <c r="L29" i="24" s="1"/>
  <c r="K6" i="24"/>
  <c r="K29" i="24" s="1"/>
  <c r="J6" i="24"/>
  <c r="J29" i="24" s="1"/>
  <c r="I29" i="24"/>
  <c r="BS43" i="24" l="1"/>
  <c r="BL43" i="24"/>
  <c r="BS44" i="24"/>
  <c r="BL44" i="24"/>
  <c r="BS45" i="24"/>
  <c r="BL45" i="24"/>
  <c r="BS46" i="24"/>
  <c r="BL46" i="24"/>
  <c r="BS47" i="24"/>
  <c r="BL47" i="24"/>
  <c r="BP29" i="24"/>
  <c r="BP6" i="24" s="1"/>
  <c r="BW29" i="24"/>
  <c r="BW6" i="24" s="1"/>
  <c r="BW40" i="24"/>
  <c r="BW17" i="24" s="1"/>
  <c r="BP40" i="24"/>
  <c r="BP17" i="24" s="1"/>
  <c r="BW39" i="24"/>
  <c r="BW16" i="24" s="1"/>
  <c r="BP39" i="24"/>
  <c r="BP16" i="24" s="1"/>
  <c r="BW38" i="24"/>
  <c r="BW15" i="24" s="1"/>
  <c r="BP38" i="24"/>
  <c r="BP15" i="24" s="1"/>
  <c r="BW37" i="24"/>
  <c r="BW14" i="24" s="1"/>
  <c r="BP37" i="24"/>
  <c r="BP14" i="24" s="1"/>
  <c r="BW36" i="24"/>
  <c r="BW13" i="24" s="1"/>
  <c r="BP36" i="24"/>
  <c r="BP13" i="24" s="1"/>
  <c r="BW35" i="24"/>
  <c r="BW12" i="24" s="1"/>
  <c r="BP35" i="24"/>
  <c r="BP12" i="24" s="1"/>
  <c r="BW34" i="24"/>
  <c r="BW11" i="24" s="1"/>
  <c r="BP34" i="24"/>
  <c r="BP11" i="24" s="1"/>
  <c r="BW33" i="24"/>
  <c r="BW10" i="24" s="1"/>
  <c r="BP33" i="24"/>
  <c r="BP10" i="24" s="1"/>
  <c r="BW32" i="24"/>
  <c r="BW9" i="24" s="1"/>
  <c r="BP32" i="24"/>
  <c r="BP9" i="24" s="1"/>
  <c r="BW31" i="24"/>
  <c r="BW8" i="24" s="1"/>
  <c r="BP31" i="24"/>
  <c r="BP8" i="24" s="1"/>
  <c r="BW30" i="24"/>
  <c r="BW7" i="24" s="1"/>
  <c r="BP30" i="24"/>
  <c r="BP7" i="24" s="1"/>
  <c r="BW47" i="24"/>
  <c r="BW24" i="24" s="1"/>
  <c r="BP47" i="24"/>
  <c r="BP24" i="24" s="1"/>
  <c r="BW46" i="24"/>
  <c r="BW23" i="24" s="1"/>
  <c r="BP46" i="24"/>
  <c r="BP23" i="24" s="1"/>
  <c r="BW45" i="24"/>
  <c r="BW22" i="24" s="1"/>
  <c r="BP45" i="24"/>
  <c r="BP22" i="24" s="1"/>
  <c r="BW44" i="24"/>
  <c r="BW21" i="24" s="1"/>
  <c r="BP44" i="24"/>
  <c r="BP21" i="24" s="1"/>
  <c r="BW43" i="24"/>
  <c r="BW20" i="24" s="1"/>
  <c r="BP43" i="24"/>
  <c r="BP20" i="24" s="1"/>
  <c r="BW42" i="24"/>
  <c r="BW19" i="24" s="1"/>
  <c r="BP42" i="24"/>
  <c r="BP19" i="24" s="1"/>
  <c r="BW41" i="24"/>
  <c r="BW18" i="24" s="1"/>
  <c r="BP41" i="24"/>
  <c r="BP18" i="24" s="1"/>
  <c r="M9" i="24"/>
  <c r="C9" i="24" s="1"/>
  <c r="M6" i="24"/>
  <c r="C6" i="24" s="1"/>
  <c r="M7" i="24"/>
  <c r="C7" i="24" s="1"/>
  <c r="M8" i="24"/>
  <c r="C8" i="24" s="1"/>
  <c r="M10" i="24"/>
  <c r="C10" i="24" s="1"/>
  <c r="M12" i="24"/>
  <c r="C12" i="24" s="1"/>
  <c r="M14" i="24"/>
  <c r="C14" i="24" s="1"/>
  <c r="M16" i="24"/>
  <c r="C16" i="24" s="1"/>
  <c r="M11" i="24"/>
  <c r="C11" i="24" s="1"/>
  <c r="M13" i="24"/>
  <c r="C13" i="24" s="1"/>
  <c r="M15" i="24"/>
  <c r="C15" i="24" s="1"/>
  <c r="M17" i="24"/>
  <c r="C17" i="24" s="1"/>
  <c r="M40" i="24" l="1"/>
  <c r="M36" i="24"/>
  <c r="M39" i="24"/>
  <c r="M35" i="24"/>
  <c r="M31" i="24"/>
  <c r="M29" i="24"/>
  <c r="M38" i="24"/>
  <c r="M34" i="24"/>
  <c r="M37" i="24"/>
  <c r="M33" i="24"/>
  <c r="M30" i="24"/>
  <c r="M32" i="24"/>
  <c r="W7" i="24" l="1"/>
  <c r="W30" i="24" s="1"/>
  <c r="AA7" i="24"/>
  <c r="AA30" i="24" s="1"/>
  <c r="AR7" i="24"/>
  <c r="AR30" i="24" s="1"/>
  <c r="AT7" i="24"/>
  <c r="AT30" i="24" s="1"/>
  <c r="AV7" i="24"/>
  <c r="AV30" i="24" s="1"/>
  <c r="X7" i="24"/>
  <c r="X30" i="24" s="1"/>
  <c r="Z7" i="24"/>
  <c r="Z30" i="24" s="1"/>
  <c r="AB7" i="24"/>
  <c r="AB30" i="24" s="1"/>
  <c r="AQ7" i="24"/>
  <c r="AQ30" i="24" s="1"/>
  <c r="AS7" i="24"/>
  <c r="AS30" i="24" s="1"/>
  <c r="AU7" i="24"/>
  <c r="AU30" i="24" s="1"/>
  <c r="Y7" i="24"/>
  <c r="Y30" i="24" s="1"/>
  <c r="AS14" i="24"/>
  <c r="AS37" i="24" s="1"/>
  <c r="W14" i="24"/>
  <c r="W37" i="24" s="1"/>
  <c r="AR14" i="24"/>
  <c r="AR37" i="24" s="1"/>
  <c r="AT14" i="24"/>
  <c r="AT37" i="24" s="1"/>
  <c r="AV14" i="24"/>
  <c r="AV37" i="24" s="1"/>
  <c r="X14" i="24"/>
  <c r="X37" i="24" s="1"/>
  <c r="Z14" i="24"/>
  <c r="Z37" i="24" s="1"/>
  <c r="AB14" i="24"/>
  <c r="AB37" i="24" s="1"/>
  <c r="AQ14" i="24"/>
  <c r="AQ37" i="24" s="1"/>
  <c r="AU14" i="24"/>
  <c r="AU37" i="24" s="1"/>
  <c r="Y14" i="24"/>
  <c r="Y37" i="24" s="1"/>
  <c r="AA14" i="24"/>
  <c r="AA37" i="24" s="1"/>
  <c r="AT6" i="24"/>
  <c r="AT29" i="24" s="1"/>
  <c r="AB6" i="24"/>
  <c r="AB29" i="24" s="1"/>
  <c r="Z6" i="24"/>
  <c r="Z29" i="24" s="1"/>
  <c r="X6" i="24"/>
  <c r="X29" i="24" s="1"/>
  <c r="AU6" i="24"/>
  <c r="AU29" i="24" s="1"/>
  <c r="AS6" i="24"/>
  <c r="AS29" i="24" s="1"/>
  <c r="AQ6" i="24"/>
  <c r="AQ29" i="24" s="1"/>
  <c r="AA6" i="24"/>
  <c r="AA29" i="24" s="1"/>
  <c r="Y6" i="24"/>
  <c r="Y29" i="24" s="1"/>
  <c r="W6" i="24"/>
  <c r="W29" i="24" s="1"/>
  <c r="AV6" i="24"/>
  <c r="AV29" i="24" s="1"/>
  <c r="AR6" i="24"/>
  <c r="AR29" i="24" s="1"/>
  <c r="AS12" i="24"/>
  <c r="AS35" i="24" s="1"/>
  <c r="W12" i="24"/>
  <c r="W35" i="24" s="1"/>
  <c r="AA12" i="24"/>
  <c r="AA35" i="24" s="1"/>
  <c r="AR12" i="24"/>
  <c r="AR35" i="24" s="1"/>
  <c r="AT12" i="24"/>
  <c r="AT35" i="24" s="1"/>
  <c r="AV12" i="24"/>
  <c r="AV35" i="24" s="1"/>
  <c r="X12" i="24"/>
  <c r="X35" i="24" s="1"/>
  <c r="Z12" i="24"/>
  <c r="Z35" i="24" s="1"/>
  <c r="AB12" i="24"/>
  <c r="AB35" i="24" s="1"/>
  <c r="AQ12" i="24"/>
  <c r="AQ35" i="24" s="1"/>
  <c r="AU12" i="24"/>
  <c r="AU35" i="24" s="1"/>
  <c r="Y12" i="24"/>
  <c r="Y35" i="24" s="1"/>
  <c r="AQ13" i="24"/>
  <c r="AQ36" i="24" s="1"/>
  <c r="AU13" i="24"/>
  <c r="AU36" i="24" s="1"/>
  <c r="Y13" i="24"/>
  <c r="Y36" i="24" s="1"/>
  <c r="AR13" i="24"/>
  <c r="AR36" i="24" s="1"/>
  <c r="AT13" i="24"/>
  <c r="AT36" i="24" s="1"/>
  <c r="AV13" i="24"/>
  <c r="AV36" i="24" s="1"/>
  <c r="X13" i="24"/>
  <c r="X36" i="24" s="1"/>
  <c r="Z13" i="24"/>
  <c r="Z36" i="24" s="1"/>
  <c r="AB13" i="24"/>
  <c r="AB36" i="24" s="1"/>
  <c r="AS13" i="24"/>
  <c r="AS36" i="24" s="1"/>
  <c r="W13" i="24"/>
  <c r="W36" i="24" s="1"/>
  <c r="AA13" i="24"/>
  <c r="AA36" i="24" s="1"/>
  <c r="W9" i="24"/>
  <c r="W32" i="24" s="1"/>
  <c r="AA9" i="24"/>
  <c r="AA32" i="24" s="1"/>
  <c r="AR9" i="24"/>
  <c r="AR32" i="24" s="1"/>
  <c r="AT9" i="24"/>
  <c r="AT32" i="24" s="1"/>
  <c r="AV9" i="24"/>
  <c r="AV32" i="24" s="1"/>
  <c r="X9" i="24"/>
  <c r="X32" i="24" s="1"/>
  <c r="Z9" i="24"/>
  <c r="Z32" i="24" s="1"/>
  <c r="AB9" i="24"/>
  <c r="AB32" i="24" s="1"/>
  <c r="AQ9" i="24"/>
  <c r="AQ32" i="24" s="1"/>
  <c r="AS9" i="24"/>
  <c r="AS32" i="24" s="1"/>
  <c r="AU9" i="24"/>
  <c r="AU32" i="24" s="1"/>
  <c r="Y9" i="24"/>
  <c r="Y32" i="24" s="1"/>
  <c r="AQ10" i="24"/>
  <c r="AQ33" i="24" s="1"/>
  <c r="Y10" i="24"/>
  <c r="Y33" i="24" s="1"/>
  <c r="AR10" i="24"/>
  <c r="AR33" i="24" s="1"/>
  <c r="AT10" i="24"/>
  <c r="AT33" i="24" s="1"/>
  <c r="AV10" i="24"/>
  <c r="AV33" i="24" s="1"/>
  <c r="X10" i="24"/>
  <c r="X33" i="24" s="1"/>
  <c r="Z10" i="24"/>
  <c r="Z33" i="24" s="1"/>
  <c r="AB10" i="24"/>
  <c r="AB33" i="24" s="1"/>
  <c r="AS10" i="24"/>
  <c r="AS33" i="24" s="1"/>
  <c r="AU10" i="24"/>
  <c r="AU33" i="24" s="1"/>
  <c r="W10" i="24"/>
  <c r="W33" i="24" s="1"/>
  <c r="AA10" i="24"/>
  <c r="AA33" i="24" s="1"/>
  <c r="AQ11" i="24"/>
  <c r="AQ34" i="24" s="1"/>
  <c r="AU11" i="24"/>
  <c r="AU34" i="24" s="1"/>
  <c r="Y11" i="24"/>
  <c r="Y34" i="24" s="1"/>
  <c r="AR11" i="24"/>
  <c r="AR34" i="24" s="1"/>
  <c r="AT11" i="24"/>
  <c r="AT34" i="24" s="1"/>
  <c r="AV11" i="24"/>
  <c r="AV34" i="24" s="1"/>
  <c r="X11" i="24"/>
  <c r="X34" i="24" s="1"/>
  <c r="Z11" i="24"/>
  <c r="Z34" i="24" s="1"/>
  <c r="AB11" i="24"/>
  <c r="AB34" i="24" s="1"/>
  <c r="AS11" i="24"/>
  <c r="AS34" i="24" s="1"/>
  <c r="W11" i="24"/>
  <c r="W34" i="24" s="1"/>
  <c r="AA11" i="24"/>
  <c r="AA34" i="24" s="1"/>
  <c r="AQ15" i="24"/>
  <c r="AQ38" i="24" s="1"/>
  <c r="AU15" i="24"/>
  <c r="AU38" i="24" s="1"/>
  <c r="W15" i="24"/>
  <c r="W38" i="24" s="1"/>
  <c r="AA15" i="24"/>
  <c r="AA38" i="24" s="1"/>
  <c r="AR15" i="24"/>
  <c r="AR38" i="24" s="1"/>
  <c r="AT15" i="24"/>
  <c r="AT38" i="24" s="1"/>
  <c r="AV15" i="24"/>
  <c r="AV38" i="24" s="1"/>
  <c r="X15" i="24"/>
  <c r="X38" i="24" s="1"/>
  <c r="Z15" i="24"/>
  <c r="Z38" i="24" s="1"/>
  <c r="AB15" i="24"/>
  <c r="AB38" i="24" s="1"/>
  <c r="AS15" i="24"/>
  <c r="AS38" i="24" s="1"/>
  <c r="Y15" i="24"/>
  <c r="Y38" i="24" s="1"/>
  <c r="AQ8" i="24"/>
  <c r="AQ31" i="24" s="1"/>
  <c r="Y8" i="24"/>
  <c r="Y31" i="24" s="1"/>
  <c r="AR8" i="24"/>
  <c r="AR31" i="24" s="1"/>
  <c r="AT8" i="24"/>
  <c r="AT31" i="24" s="1"/>
  <c r="AV8" i="24"/>
  <c r="AV31" i="24" s="1"/>
  <c r="X8" i="24"/>
  <c r="X31" i="24" s="1"/>
  <c r="Z8" i="24"/>
  <c r="Z31" i="24" s="1"/>
  <c r="AB8" i="24"/>
  <c r="AB31" i="24" s="1"/>
  <c r="AS8" i="24"/>
  <c r="AS31" i="24" s="1"/>
  <c r="AU8" i="24"/>
  <c r="AU31" i="24" s="1"/>
  <c r="W8" i="24"/>
  <c r="W31" i="24" s="1"/>
  <c r="AA8" i="24"/>
  <c r="AA31" i="24" s="1"/>
  <c r="AS16" i="24"/>
  <c r="AS39" i="24" s="1"/>
  <c r="Y16" i="24"/>
  <c r="Y39" i="24" s="1"/>
  <c r="AR16" i="24"/>
  <c r="AR39" i="24" s="1"/>
  <c r="AT16" i="24"/>
  <c r="AT39" i="24" s="1"/>
  <c r="AV16" i="24"/>
  <c r="AV39" i="24" s="1"/>
  <c r="X16" i="24"/>
  <c r="X39" i="24" s="1"/>
  <c r="Z16" i="24"/>
  <c r="Z39" i="24" s="1"/>
  <c r="AB16" i="24"/>
  <c r="AB39" i="24" s="1"/>
  <c r="AQ16" i="24"/>
  <c r="AQ39" i="24" s="1"/>
  <c r="AU16" i="24"/>
  <c r="AU39" i="24" s="1"/>
  <c r="W16" i="24"/>
  <c r="W39" i="24" s="1"/>
  <c r="AA16" i="24"/>
  <c r="AA39" i="24" s="1"/>
  <c r="AQ17" i="24"/>
  <c r="AQ40" i="24" s="1"/>
  <c r="AU17" i="24"/>
  <c r="AU40" i="24" s="1"/>
  <c r="W17" i="24"/>
  <c r="W40" i="24" s="1"/>
  <c r="AA17" i="24"/>
  <c r="AA40" i="24" s="1"/>
  <c r="AR17" i="24"/>
  <c r="AR40" i="24" s="1"/>
  <c r="AT17" i="24"/>
  <c r="AT40" i="24" s="1"/>
  <c r="AV17" i="24"/>
  <c r="AV40" i="24" s="1"/>
  <c r="X17" i="24"/>
  <c r="X40" i="24" s="1"/>
  <c r="Z17" i="24"/>
  <c r="Z40" i="24" s="1"/>
  <c r="AB17" i="24"/>
  <c r="AB40" i="24" s="1"/>
  <c r="AS17" i="24"/>
  <c r="AS40" i="24" s="1"/>
  <c r="Y17" i="24"/>
  <c r="Y40" i="24" s="1"/>
  <c r="C32" i="24"/>
  <c r="AZ9" i="24"/>
  <c r="AZ32" i="24" s="1"/>
  <c r="AF9" i="24"/>
  <c r="AF32" i="24" s="1"/>
  <c r="AE9" i="24"/>
  <c r="AE32" i="24" s="1"/>
  <c r="AY9" i="24"/>
  <c r="AY32" i="24" s="1"/>
  <c r="C30" i="24"/>
  <c r="AZ7" i="24"/>
  <c r="AZ30" i="24" s="1"/>
  <c r="AF7" i="24"/>
  <c r="AF30" i="24" s="1"/>
  <c r="AY7" i="24"/>
  <c r="AY30" i="24" s="1"/>
  <c r="AE7" i="24"/>
  <c r="AE30" i="24" s="1"/>
  <c r="C33" i="24"/>
  <c r="AZ10" i="24"/>
  <c r="AZ33" i="24" s="1"/>
  <c r="AF10" i="24"/>
  <c r="AF33" i="24" s="1"/>
  <c r="AY10" i="24"/>
  <c r="AY33" i="24" s="1"/>
  <c r="AE10" i="24"/>
  <c r="AE33" i="24" s="1"/>
  <c r="C37" i="24"/>
  <c r="AZ14" i="24"/>
  <c r="AZ37" i="24" s="1"/>
  <c r="AF14" i="24"/>
  <c r="AF37" i="24" s="1"/>
  <c r="AY14" i="24"/>
  <c r="AY37" i="24" s="1"/>
  <c r="AE14" i="24"/>
  <c r="AE37" i="24" s="1"/>
  <c r="C34" i="24"/>
  <c r="AY11" i="24"/>
  <c r="AY34" i="24" s="1"/>
  <c r="AE11" i="24"/>
  <c r="AE34" i="24" s="1"/>
  <c r="AZ11" i="24"/>
  <c r="AZ34" i="24" s="1"/>
  <c r="AF11" i="24"/>
  <c r="AF34" i="24" s="1"/>
  <c r="C38" i="24"/>
  <c r="AY15" i="24"/>
  <c r="AY38" i="24" s="1"/>
  <c r="AE15" i="24"/>
  <c r="AE38" i="24" s="1"/>
  <c r="AZ15" i="24"/>
  <c r="AZ38" i="24" s="1"/>
  <c r="AF15" i="24"/>
  <c r="AF38" i="24" s="1"/>
  <c r="C29" i="24"/>
  <c r="AY6" i="24"/>
  <c r="AY29" i="24" s="1"/>
  <c r="AE6" i="24"/>
  <c r="AE29" i="24" s="1"/>
  <c r="AZ6" i="24"/>
  <c r="AZ29" i="24" s="1"/>
  <c r="AF6" i="24"/>
  <c r="AF29" i="24" s="1"/>
  <c r="C31" i="24"/>
  <c r="AY8" i="24"/>
  <c r="AY31" i="24" s="1"/>
  <c r="AE8" i="24"/>
  <c r="AE31" i="24" s="1"/>
  <c r="AZ8" i="24"/>
  <c r="AZ31" i="24" s="1"/>
  <c r="AF8" i="24"/>
  <c r="AF31" i="24" s="1"/>
  <c r="C35" i="24"/>
  <c r="AZ12" i="24"/>
  <c r="AZ35" i="24" s="1"/>
  <c r="AF12" i="24"/>
  <c r="AF35" i="24" s="1"/>
  <c r="AY12" i="24"/>
  <c r="AY35" i="24" s="1"/>
  <c r="AE12" i="24"/>
  <c r="AE35" i="24" s="1"/>
  <c r="C39" i="24"/>
  <c r="AZ16" i="24"/>
  <c r="AZ39" i="24" s="1"/>
  <c r="AF16" i="24"/>
  <c r="AF39" i="24" s="1"/>
  <c r="AY16" i="24"/>
  <c r="AY39" i="24" s="1"/>
  <c r="AE16" i="24"/>
  <c r="AE39" i="24" s="1"/>
  <c r="C36" i="24"/>
  <c r="AY13" i="24"/>
  <c r="AY36" i="24" s="1"/>
  <c r="AE13" i="24"/>
  <c r="AE36" i="24" s="1"/>
  <c r="AZ13" i="24"/>
  <c r="AZ36" i="24" s="1"/>
  <c r="AF13" i="24"/>
  <c r="AF36" i="24" s="1"/>
  <c r="C40" i="24"/>
  <c r="AY17" i="24"/>
  <c r="AY40" i="24" s="1"/>
  <c r="AE17" i="24"/>
  <c r="AE40" i="24" s="1"/>
  <c r="AZ17" i="24"/>
  <c r="AZ40" i="24" s="1"/>
  <c r="AF17" i="24"/>
  <c r="AF40" i="24" s="1"/>
  <c r="BL40" i="24" l="1"/>
  <c r="BS40" i="24"/>
  <c r="BR40" i="24"/>
  <c r="BR17" i="24" s="1"/>
  <c r="BS31" i="24"/>
  <c r="BS8" i="24" s="1"/>
  <c r="BR31" i="24"/>
  <c r="BL31" i="24"/>
  <c r="BL8" i="24" s="1"/>
  <c r="BL36" i="24"/>
  <c r="BS36" i="24"/>
  <c r="BR36" i="24"/>
  <c r="BR13" i="24" s="1"/>
  <c r="BS35" i="24"/>
  <c r="BR35" i="24"/>
  <c r="BL35" i="24"/>
  <c r="BL34" i="24"/>
  <c r="BS34" i="24"/>
  <c r="BR34" i="24"/>
  <c r="BS37" i="24"/>
  <c r="BS14" i="24" s="1"/>
  <c r="BR37" i="24"/>
  <c r="BR14" i="24" s="1"/>
  <c r="BL37" i="24"/>
  <c r="BL14" i="24" s="1"/>
  <c r="BL30" i="24"/>
  <c r="BL7" i="24" s="1"/>
  <c r="BS30" i="24"/>
  <c r="BR30" i="24"/>
  <c r="BS39" i="24"/>
  <c r="BR39" i="24"/>
  <c r="BR16" i="24" s="1"/>
  <c r="BL39" i="24"/>
  <c r="BL16" i="24" s="1"/>
  <c r="BL38" i="24"/>
  <c r="BS38" i="24"/>
  <c r="BR38" i="24"/>
  <c r="BR15" i="24" s="1"/>
  <c r="BS33" i="24"/>
  <c r="BR33" i="24"/>
  <c r="BL33" i="24"/>
  <c r="BL32" i="24"/>
  <c r="BS32" i="24"/>
  <c r="BR32" i="24"/>
  <c r="BL29" i="24"/>
  <c r="BS29" i="24"/>
  <c r="BR29" i="24"/>
  <c r="BL13" i="24"/>
  <c r="BN36" i="24"/>
  <c r="BN13" i="24" s="1"/>
  <c r="BS13" i="24"/>
  <c r="BU36" i="24"/>
  <c r="BU13" i="24" s="1"/>
  <c r="BK36" i="24"/>
  <c r="BK13" i="24" s="1"/>
  <c r="BM36" i="24"/>
  <c r="BM13" i="24" s="1"/>
  <c r="BO36" i="24"/>
  <c r="BO13" i="24" s="1"/>
  <c r="BT36" i="24"/>
  <c r="BT13" i="24" s="1"/>
  <c r="BV36" i="24"/>
  <c r="BV13" i="24" s="1"/>
  <c r="BA36" i="24"/>
  <c r="BB36" i="24" s="1"/>
  <c r="BC36" i="24" s="1"/>
  <c r="BJ36" i="24" s="1"/>
  <c r="BJ13" i="24" s="1"/>
  <c r="AG36" i="24"/>
  <c r="AH36" i="24" s="1"/>
  <c r="AI36" i="24" s="1"/>
  <c r="AP36" i="24" s="1"/>
  <c r="AP13" i="24" s="1"/>
  <c r="BL17" i="24"/>
  <c r="BN40" i="24"/>
  <c r="BN17" i="24" s="1"/>
  <c r="BS17" i="24"/>
  <c r="BU40" i="24"/>
  <c r="BU17" i="24" s="1"/>
  <c r="BK40" i="24"/>
  <c r="BK17" i="24" s="1"/>
  <c r="BM40" i="24"/>
  <c r="BM17" i="24" s="1"/>
  <c r="BO40" i="24"/>
  <c r="BO17" i="24" s="1"/>
  <c r="BT40" i="24"/>
  <c r="BT17" i="24" s="1"/>
  <c r="BV40" i="24"/>
  <c r="BV17" i="24" s="1"/>
  <c r="BA40" i="24"/>
  <c r="BB40" i="24" s="1"/>
  <c r="BC40" i="24" s="1"/>
  <c r="BJ40" i="24" s="1"/>
  <c r="BJ17" i="24" s="1"/>
  <c r="AG40" i="24"/>
  <c r="AH40" i="24" s="1"/>
  <c r="AI40" i="24" s="1"/>
  <c r="AP40" i="24" s="1"/>
  <c r="AP17" i="24" s="1"/>
  <c r="BN39" i="24"/>
  <c r="BN16" i="24" s="1"/>
  <c r="BS16" i="24"/>
  <c r="BU39" i="24"/>
  <c r="BU16" i="24" s="1"/>
  <c r="BK39" i="24"/>
  <c r="BK16" i="24" s="1"/>
  <c r="BM39" i="24"/>
  <c r="BM16" i="24" s="1"/>
  <c r="BO39" i="24"/>
  <c r="BO16" i="24" s="1"/>
  <c r="BT39" i="24"/>
  <c r="BT16" i="24" s="1"/>
  <c r="BV39" i="24"/>
  <c r="BV16" i="24" s="1"/>
  <c r="BA39" i="24"/>
  <c r="BB39" i="24" s="1"/>
  <c r="BC39" i="24" s="1"/>
  <c r="BJ39" i="24" s="1"/>
  <c r="BJ16" i="24" s="1"/>
  <c r="AG39" i="24"/>
  <c r="AH39" i="24" s="1"/>
  <c r="AI39" i="24" s="1"/>
  <c r="AP39" i="24" s="1"/>
  <c r="AP16" i="24" s="1"/>
  <c r="BN31" i="24"/>
  <c r="BN8" i="24" s="1"/>
  <c r="BU31" i="24"/>
  <c r="BU8" i="24" s="1"/>
  <c r="BK31" i="24"/>
  <c r="BK8" i="24" s="1"/>
  <c r="BM31" i="24"/>
  <c r="BM8" i="24" s="1"/>
  <c r="BO31" i="24"/>
  <c r="BO8" i="24" s="1"/>
  <c r="BR8" i="24"/>
  <c r="BT31" i="24"/>
  <c r="BT8" i="24" s="1"/>
  <c r="BV31" i="24"/>
  <c r="BV8" i="24" s="1"/>
  <c r="BA31" i="24"/>
  <c r="BB31" i="24" s="1"/>
  <c r="AG31" i="24"/>
  <c r="AH31" i="24" s="1"/>
  <c r="BL15" i="24"/>
  <c r="BN38" i="24"/>
  <c r="BN15" i="24" s="1"/>
  <c r="BS15" i="24"/>
  <c r="BU38" i="24"/>
  <c r="BU15" i="24" s="1"/>
  <c r="BK38" i="24"/>
  <c r="BK15" i="24" s="1"/>
  <c r="BM38" i="24"/>
  <c r="BM15" i="24" s="1"/>
  <c r="BO38" i="24"/>
  <c r="BO15" i="24" s="1"/>
  <c r="BT38" i="24"/>
  <c r="BT15" i="24" s="1"/>
  <c r="BV38" i="24"/>
  <c r="BV15" i="24" s="1"/>
  <c r="BA38" i="24"/>
  <c r="BB38" i="24" s="1"/>
  <c r="BC38" i="24" s="1"/>
  <c r="BJ38" i="24" s="1"/>
  <c r="BJ15" i="24" s="1"/>
  <c r="AG38" i="24"/>
  <c r="AH38" i="24" s="1"/>
  <c r="AI38" i="24" s="1"/>
  <c r="AP38" i="24" s="1"/>
  <c r="AP15" i="24" s="1"/>
  <c r="BN37" i="24"/>
  <c r="BN14" i="24" s="1"/>
  <c r="BU37" i="24"/>
  <c r="BU14" i="24" s="1"/>
  <c r="BK37" i="24"/>
  <c r="BK14" i="24" s="1"/>
  <c r="BM37" i="24"/>
  <c r="BM14" i="24" s="1"/>
  <c r="BO37" i="24"/>
  <c r="BO14" i="24" s="1"/>
  <c r="BT37" i="24"/>
  <c r="BT14" i="24" s="1"/>
  <c r="BV37" i="24"/>
  <c r="BV14" i="24" s="1"/>
  <c r="BA37" i="24"/>
  <c r="BB37" i="24" s="1"/>
  <c r="BC37" i="24" s="1"/>
  <c r="BJ37" i="24" s="1"/>
  <c r="BJ14" i="24" s="1"/>
  <c r="AG37" i="24"/>
  <c r="AH37" i="24" s="1"/>
  <c r="AI37" i="24" s="1"/>
  <c r="AP37" i="24" s="1"/>
  <c r="AP14" i="24" s="1"/>
  <c r="BN30" i="24"/>
  <c r="BN7" i="24" s="1"/>
  <c r="BS7" i="24"/>
  <c r="BU30" i="24"/>
  <c r="BU7" i="24" s="1"/>
  <c r="BK30" i="24"/>
  <c r="BK7" i="24" s="1"/>
  <c r="BM30" i="24"/>
  <c r="BM7" i="24" s="1"/>
  <c r="BO30" i="24"/>
  <c r="BO7" i="24" s="1"/>
  <c r="BR7" i="24"/>
  <c r="BT30" i="24"/>
  <c r="BT7" i="24" s="1"/>
  <c r="BV30" i="24"/>
  <c r="BV7" i="24" s="1"/>
  <c r="BA30" i="24"/>
  <c r="BB30" i="24" s="1"/>
  <c r="AG30" i="24"/>
  <c r="AH30" i="24" s="1"/>
  <c r="BL12" i="24"/>
  <c r="BN35" i="24"/>
  <c r="BN12" i="24" s="1"/>
  <c r="BS12" i="24"/>
  <c r="BU35" i="24"/>
  <c r="BU12" i="24" s="1"/>
  <c r="BK35" i="24"/>
  <c r="BK12" i="24" s="1"/>
  <c r="BM35" i="24"/>
  <c r="BM12" i="24" s="1"/>
  <c r="BO35" i="24"/>
  <c r="BO12" i="24" s="1"/>
  <c r="BR12" i="24"/>
  <c r="BT35" i="24"/>
  <c r="BT12" i="24" s="1"/>
  <c r="BV35" i="24"/>
  <c r="BV12" i="24" s="1"/>
  <c r="BA35" i="24"/>
  <c r="BB35" i="24" s="1"/>
  <c r="AG35" i="24"/>
  <c r="AH35" i="24" s="1"/>
  <c r="BU29" i="24"/>
  <c r="BU6" i="24" s="1"/>
  <c r="BS6" i="24"/>
  <c r="BO29" i="24"/>
  <c r="BO6" i="24" s="1"/>
  <c r="BM29" i="24"/>
  <c r="BM6" i="24" s="1"/>
  <c r="BK29" i="24"/>
  <c r="BK6" i="24" s="1"/>
  <c r="BV29" i="24"/>
  <c r="BV6" i="24" s="1"/>
  <c r="BT29" i="24"/>
  <c r="BT6" i="24" s="1"/>
  <c r="BR6" i="24"/>
  <c r="BL6" i="24"/>
  <c r="BN29" i="24"/>
  <c r="BN6" i="24" s="1"/>
  <c r="BA29" i="24"/>
  <c r="BB29" i="24" s="1"/>
  <c r="BD29" i="24" s="1"/>
  <c r="AG29" i="24"/>
  <c r="AH29" i="24" s="1"/>
  <c r="AJ29" i="24" s="1"/>
  <c r="BL11" i="24"/>
  <c r="BN34" i="24"/>
  <c r="BN11" i="24" s="1"/>
  <c r="BS11" i="24"/>
  <c r="BU34" i="24"/>
  <c r="BU11" i="24" s="1"/>
  <c r="BK34" i="24"/>
  <c r="BK11" i="24" s="1"/>
  <c r="BM34" i="24"/>
  <c r="BM11" i="24" s="1"/>
  <c r="BO34" i="24"/>
  <c r="BO11" i="24" s="1"/>
  <c r="BR11" i="24"/>
  <c r="BT34" i="24"/>
  <c r="BT11" i="24" s="1"/>
  <c r="BV34" i="24"/>
  <c r="BV11" i="24" s="1"/>
  <c r="BA34" i="24"/>
  <c r="BB34" i="24" s="1"/>
  <c r="AG34" i="24"/>
  <c r="AH34" i="24" s="1"/>
  <c r="BL10" i="24"/>
  <c r="BN33" i="24"/>
  <c r="BN10" i="24" s="1"/>
  <c r="BS10" i="24"/>
  <c r="BU33" i="24"/>
  <c r="BU10" i="24" s="1"/>
  <c r="BK33" i="24"/>
  <c r="BK10" i="24" s="1"/>
  <c r="BM33" i="24"/>
  <c r="BM10" i="24" s="1"/>
  <c r="BO33" i="24"/>
  <c r="BO10" i="24" s="1"/>
  <c r="BR10" i="24"/>
  <c r="BT33" i="24"/>
  <c r="BT10" i="24" s="1"/>
  <c r="BV33" i="24"/>
  <c r="BV10" i="24" s="1"/>
  <c r="BA33" i="24"/>
  <c r="BB33" i="24" s="1"/>
  <c r="AG33" i="24"/>
  <c r="AH33" i="24" s="1"/>
  <c r="BL9" i="24"/>
  <c r="BN32" i="24"/>
  <c r="BN9" i="24" s="1"/>
  <c r="BS9" i="24"/>
  <c r="BU32" i="24"/>
  <c r="BU9" i="24" s="1"/>
  <c r="BK32" i="24"/>
  <c r="BK9" i="24" s="1"/>
  <c r="BM32" i="24"/>
  <c r="BM9" i="24" s="1"/>
  <c r="BO32" i="24"/>
  <c r="BO9" i="24" s="1"/>
  <c r="BR9" i="24"/>
  <c r="BT32" i="24"/>
  <c r="BT9" i="24" s="1"/>
  <c r="BV32" i="24"/>
  <c r="BV9" i="24" s="1"/>
  <c r="AG32" i="24"/>
  <c r="AH32" i="24" s="1"/>
  <c r="BA32" i="24"/>
  <c r="BB32" i="24" s="1"/>
  <c r="BC29" i="24"/>
  <c r="AI29" i="24"/>
  <c r="BX13" i="24" l="1"/>
  <c r="BQ14" i="24"/>
  <c r="BX14" i="24"/>
  <c r="BQ13" i="24"/>
  <c r="BX17" i="24"/>
  <c r="BQ17" i="24"/>
  <c r="BX16" i="24"/>
  <c r="BQ16" i="24"/>
  <c r="BX15" i="24"/>
  <c r="BQ15" i="24"/>
  <c r="BQ6" i="24"/>
  <c r="BX6" i="24"/>
  <c r="BJ29" i="24"/>
  <c r="BJ6" i="24" s="1"/>
  <c r="BQ9" i="24"/>
  <c r="AP29" i="24"/>
  <c r="AP6" i="24" s="1"/>
  <c r="AI32" i="24"/>
  <c r="AJ32" i="24"/>
  <c r="BD33" i="24"/>
  <c r="BC33" i="24"/>
  <c r="BC32" i="24"/>
  <c r="BD32" i="24"/>
  <c r="BX9" i="24"/>
  <c r="AJ33" i="24"/>
  <c r="AI33" i="24"/>
  <c r="BX10" i="24"/>
  <c r="AJ34" i="24"/>
  <c r="AI34" i="24"/>
  <c r="BX11" i="24"/>
  <c r="AJ35" i="24"/>
  <c r="AI35" i="24"/>
  <c r="BX12" i="24"/>
  <c r="AJ30" i="24"/>
  <c r="AI30" i="24"/>
  <c r="BX7" i="24"/>
  <c r="AI31" i="24"/>
  <c r="AJ31" i="24"/>
  <c r="BX8" i="24"/>
  <c r="BQ10" i="24"/>
  <c r="BD34" i="24"/>
  <c r="BC34" i="24"/>
  <c r="BQ11" i="24"/>
  <c r="BD35" i="24"/>
  <c r="BC35" i="24"/>
  <c r="BQ12" i="24"/>
  <c r="BC30" i="24"/>
  <c r="BD30" i="24"/>
  <c r="BQ7" i="24"/>
  <c r="BC31" i="24"/>
  <c r="BD31" i="24"/>
  <c r="BQ8" i="24"/>
  <c r="BJ33" i="24" l="1"/>
  <c r="BJ10" i="24" s="1"/>
  <c r="BJ31" i="24"/>
  <c r="BJ8" i="24" s="1"/>
  <c r="BJ34" i="24"/>
  <c r="BJ11" i="24" s="1"/>
  <c r="AP32" i="24"/>
  <c r="AP9" i="24" s="1"/>
  <c r="BJ30" i="24"/>
  <c r="BJ7" i="24" s="1"/>
  <c r="BJ35" i="24"/>
  <c r="BJ12" i="24" s="1"/>
  <c r="BJ32" i="24"/>
  <c r="BJ9" i="24" s="1"/>
  <c r="AP31" i="24"/>
  <c r="AP8" i="24" s="1"/>
  <c r="AP30" i="24"/>
  <c r="AP7" i="24" s="1"/>
  <c r="AP34" i="24"/>
  <c r="AP11" i="24" s="1"/>
  <c r="AP35" i="24"/>
  <c r="AP12" i="24" s="1"/>
  <c r="AP33" i="24"/>
  <c r="AP10" i="24" s="1"/>
  <c r="AW7" i="23" l="1"/>
  <c r="AW30" i="23" s="1"/>
  <c r="AX7" i="23"/>
  <c r="AX30" i="23" s="1"/>
  <c r="BC7" i="23"/>
  <c r="BE7" i="23"/>
  <c r="BE30" i="23" s="1"/>
  <c r="BF7" i="23"/>
  <c r="BF30" i="23" s="1"/>
  <c r="BG7" i="23"/>
  <c r="BG30" i="23" s="1"/>
  <c r="BH7" i="23"/>
  <c r="BH30" i="23" s="1"/>
  <c r="BI7" i="23"/>
  <c r="BI30" i="23" s="1"/>
  <c r="AW8" i="23"/>
  <c r="AW31" i="23" s="1"/>
  <c r="AX8" i="23"/>
  <c r="AX31" i="23" s="1"/>
  <c r="BC8" i="23"/>
  <c r="BE8" i="23"/>
  <c r="BE31" i="23" s="1"/>
  <c r="BF8" i="23"/>
  <c r="BF31" i="23" s="1"/>
  <c r="BG8" i="23"/>
  <c r="BG31" i="23" s="1"/>
  <c r="BH8" i="23"/>
  <c r="BH31" i="23" s="1"/>
  <c r="BI8" i="23"/>
  <c r="BI31" i="23" s="1"/>
  <c r="AW9" i="23"/>
  <c r="AW32" i="23" s="1"/>
  <c r="AX9" i="23"/>
  <c r="AX32" i="23" s="1"/>
  <c r="BC9" i="23"/>
  <c r="BE9" i="23"/>
  <c r="BE32" i="23" s="1"/>
  <c r="BF9" i="23"/>
  <c r="BF32" i="23" s="1"/>
  <c r="BG9" i="23"/>
  <c r="BG32" i="23" s="1"/>
  <c r="BH9" i="23"/>
  <c r="BH32" i="23" s="1"/>
  <c r="BI9" i="23"/>
  <c r="BI32" i="23" s="1"/>
  <c r="AW10" i="23"/>
  <c r="AW33" i="23" s="1"/>
  <c r="AX10" i="23"/>
  <c r="AX33" i="23" s="1"/>
  <c r="BC10" i="23"/>
  <c r="BE10" i="23"/>
  <c r="BE33" i="23" s="1"/>
  <c r="BF10" i="23"/>
  <c r="BF33" i="23" s="1"/>
  <c r="BG10" i="23"/>
  <c r="BG33" i="23" s="1"/>
  <c r="BH10" i="23"/>
  <c r="BH33" i="23" s="1"/>
  <c r="BI10" i="23"/>
  <c r="BI33" i="23" s="1"/>
  <c r="AW11" i="23"/>
  <c r="AW34" i="23" s="1"/>
  <c r="AX11" i="23"/>
  <c r="AX34" i="23" s="1"/>
  <c r="BC11" i="23"/>
  <c r="BE11" i="23"/>
  <c r="BE34" i="23" s="1"/>
  <c r="BF11" i="23"/>
  <c r="BF34" i="23" s="1"/>
  <c r="BG11" i="23"/>
  <c r="BG34" i="23" s="1"/>
  <c r="BH11" i="23"/>
  <c r="BH34" i="23" s="1"/>
  <c r="BI11" i="23"/>
  <c r="BI34" i="23" s="1"/>
  <c r="AW12" i="23"/>
  <c r="AW35" i="23" s="1"/>
  <c r="AX12" i="23"/>
  <c r="AX35" i="23" s="1"/>
  <c r="BC12" i="23"/>
  <c r="BE12" i="23"/>
  <c r="BE35" i="23" s="1"/>
  <c r="BF12" i="23"/>
  <c r="BF35" i="23" s="1"/>
  <c r="BG12" i="23"/>
  <c r="BG35" i="23" s="1"/>
  <c r="BH12" i="23"/>
  <c r="BH35" i="23" s="1"/>
  <c r="BI12" i="23"/>
  <c r="BI35" i="23" s="1"/>
  <c r="AW13" i="23"/>
  <c r="AW36" i="23" s="1"/>
  <c r="AX13" i="23"/>
  <c r="AX36" i="23" s="1"/>
  <c r="BC13" i="23"/>
  <c r="BE13" i="23"/>
  <c r="BE36" i="23" s="1"/>
  <c r="BF13" i="23"/>
  <c r="BF36" i="23" s="1"/>
  <c r="BG13" i="23"/>
  <c r="BG36" i="23" s="1"/>
  <c r="BH13" i="23"/>
  <c r="BH36" i="23" s="1"/>
  <c r="BI13" i="23"/>
  <c r="BI36" i="23" s="1"/>
  <c r="AW14" i="23"/>
  <c r="AW37" i="23" s="1"/>
  <c r="AX14" i="23"/>
  <c r="AX37" i="23" s="1"/>
  <c r="BC14" i="23"/>
  <c r="BD37" i="23"/>
  <c r="BE14" i="23"/>
  <c r="BE37" i="23" s="1"/>
  <c r="BF14" i="23"/>
  <c r="BF37" i="23" s="1"/>
  <c r="BG14" i="23"/>
  <c r="BG37" i="23" s="1"/>
  <c r="BH14" i="23"/>
  <c r="BH37" i="23" s="1"/>
  <c r="BI14" i="23"/>
  <c r="BI37" i="23" s="1"/>
  <c r="AW15" i="23"/>
  <c r="AW38" i="23" s="1"/>
  <c r="AX15" i="23"/>
  <c r="AX38" i="23" s="1"/>
  <c r="BC15" i="23"/>
  <c r="BD38" i="23"/>
  <c r="BE15" i="23"/>
  <c r="BE38" i="23" s="1"/>
  <c r="BF15" i="23"/>
  <c r="BF38" i="23" s="1"/>
  <c r="BG15" i="23"/>
  <c r="BG38" i="23" s="1"/>
  <c r="BH15" i="23"/>
  <c r="BH38" i="23" s="1"/>
  <c r="BI15" i="23"/>
  <c r="BI38" i="23" s="1"/>
  <c r="AW16" i="23"/>
  <c r="AW39" i="23" s="1"/>
  <c r="AX16" i="23"/>
  <c r="AX39" i="23" s="1"/>
  <c r="BC16" i="23"/>
  <c r="BD39" i="23"/>
  <c r="BE16" i="23"/>
  <c r="BE39" i="23" s="1"/>
  <c r="BF16" i="23"/>
  <c r="BF39" i="23" s="1"/>
  <c r="BG16" i="23"/>
  <c r="BG39" i="23" s="1"/>
  <c r="BH16" i="23"/>
  <c r="BH39" i="23" s="1"/>
  <c r="BI16" i="23"/>
  <c r="BI39" i="23" s="1"/>
  <c r="AW17" i="23"/>
  <c r="AW40" i="23" s="1"/>
  <c r="AX17" i="23"/>
  <c r="AX40" i="23" s="1"/>
  <c r="BC17" i="23"/>
  <c r="BD40" i="23"/>
  <c r="BE17" i="23"/>
  <c r="BE40" i="23" s="1"/>
  <c r="BF17" i="23"/>
  <c r="BF40" i="23" s="1"/>
  <c r="BG17" i="23"/>
  <c r="BG40" i="23" s="1"/>
  <c r="BH17" i="23"/>
  <c r="BH40" i="23" s="1"/>
  <c r="BI17" i="23"/>
  <c r="BI40" i="23" s="1"/>
  <c r="AW18" i="23"/>
  <c r="AW41" i="23" s="1"/>
  <c r="AX18" i="23"/>
  <c r="AX41" i="23" s="1"/>
  <c r="BC18" i="23"/>
  <c r="BE18" i="23"/>
  <c r="BE41" i="23" s="1"/>
  <c r="BF18" i="23"/>
  <c r="BF41" i="23" s="1"/>
  <c r="BG18" i="23"/>
  <c r="BG41" i="23" s="1"/>
  <c r="BH18" i="23"/>
  <c r="BH41" i="23" s="1"/>
  <c r="BI18" i="23"/>
  <c r="BI41" i="23" s="1"/>
  <c r="AW19" i="23"/>
  <c r="AW42" i="23" s="1"/>
  <c r="AX19" i="23"/>
  <c r="AX42" i="23" s="1"/>
  <c r="BC19" i="23"/>
  <c r="BE19" i="23"/>
  <c r="BE42" i="23" s="1"/>
  <c r="BF19" i="23"/>
  <c r="BF42" i="23" s="1"/>
  <c r="BG19" i="23"/>
  <c r="BG42" i="23" s="1"/>
  <c r="BH19" i="23"/>
  <c r="BH42" i="23" s="1"/>
  <c r="BI19" i="23"/>
  <c r="BI42" i="23" s="1"/>
  <c r="AW20" i="23"/>
  <c r="AW43" i="23" s="1"/>
  <c r="AX20" i="23"/>
  <c r="AX43" i="23" s="1"/>
  <c r="BC20" i="23"/>
  <c r="BD43" i="23"/>
  <c r="BE20" i="23"/>
  <c r="BE43" i="23" s="1"/>
  <c r="BF20" i="23"/>
  <c r="BF43" i="23" s="1"/>
  <c r="BG20" i="23"/>
  <c r="BG43" i="23" s="1"/>
  <c r="BH20" i="23"/>
  <c r="BH43" i="23" s="1"/>
  <c r="BI20" i="23"/>
  <c r="BI43" i="23" s="1"/>
  <c r="AW21" i="23"/>
  <c r="AW44" i="23" s="1"/>
  <c r="AX21" i="23"/>
  <c r="AX44" i="23" s="1"/>
  <c r="BC21" i="23"/>
  <c r="BD44" i="23"/>
  <c r="BE21" i="23"/>
  <c r="BE44" i="23" s="1"/>
  <c r="BF21" i="23"/>
  <c r="BF44" i="23" s="1"/>
  <c r="BG21" i="23"/>
  <c r="BG44" i="23" s="1"/>
  <c r="BH21" i="23"/>
  <c r="BH44" i="23" s="1"/>
  <c r="BI21" i="23"/>
  <c r="BI44" i="23" s="1"/>
  <c r="BC22" i="23"/>
  <c r="BE22" i="23"/>
  <c r="BE45" i="23" s="1"/>
  <c r="BF22" i="23"/>
  <c r="BF45" i="23" s="1"/>
  <c r="BG22" i="23"/>
  <c r="BG45" i="23" s="1"/>
  <c r="BH22" i="23"/>
  <c r="BH45" i="23" s="1"/>
  <c r="BI22" i="23"/>
  <c r="BI45" i="23" s="1"/>
  <c r="BC23" i="23"/>
  <c r="BE23" i="23"/>
  <c r="BE46" i="23" s="1"/>
  <c r="BF23" i="23"/>
  <c r="BF46" i="23" s="1"/>
  <c r="BG23" i="23"/>
  <c r="BG46" i="23" s="1"/>
  <c r="BH23" i="23"/>
  <c r="BH46" i="23" s="1"/>
  <c r="BI23" i="23"/>
  <c r="BI46" i="23" s="1"/>
  <c r="BC24" i="23"/>
  <c r="BD47" i="23"/>
  <c r="BE24" i="23"/>
  <c r="BE47" i="23" s="1"/>
  <c r="BF24" i="23"/>
  <c r="BF47" i="23" s="1"/>
  <c r="BG24" i="23"/>
  <c r="BG47" i="23" s="1"/>
  <c r="BH24" i="23"/>
  <c r="BH47" i="23" s="1"/>
  <c r="BI24" i="23"/>
  <c r="BI47" i="23" s="1"/>
  <c r="BI6" i="23"/>
  <c r="BI29" i="23" s="1"/>
  <c r="BH6" i="23"/>
  <c r="BH29" i="23" s="1"/>
  <c r="BG6" i="23"/>
  <c r="BG29" i="23" s="1"/>
  <c r="BF6" i="23"/>
  <c r="BF29" i="23" s="1"/>
  <c r="BE6" i="23"/>
  <c r="BE29" i="23" s="1"/>
  <c r="BC6" i="23"/>
  <c r="AL6" i="23"/>
  <c r="AI7" i="23"/>
  <c r="AI8" i="23"/>
  <c r="AI9" i="23"/>
  <c r="AI10" i="23"/>
  <c r="AI11" i="23"/>
  <c r="AI12" i="23"/>
  <c r="AI13" i="23"/>
  <c r="AI14" i="23"/>
  <c r="AJ37" i="23"/>
  <c r="AI15" i="23"/>
  <c r="AJ38" i="23"/>
  <c r="AI16" i="23"/>
  <c r="AJ39" i="23"/>
  <c r="AI17" i="23"/>
  <c r="AJ40" i="23"/>
  <c r="AI18" i="23"/>
  <c r="AI19" i="23"/>
  <c r="AI20" i="23"/>
  <c r="AJ43" i="23"/>
  <c r="AI21" i="23"/>
  <c r="AJ44" i="23"/>
  <c r="AI22" i="23"/>
  <c r="AI23" i="23"/>
  <c r="AI24" i="23"/>
  <c r="AJ47" i="23"/>
  <c r="AN7" i="23"/>
  <c r="AN30" i="23" s="1"/>
  <c r="AN8" i="23"/>
  <c r="AN31" i="23" s="1"/>
  <c r="AN9" i="23"/>
  <c r="AN32" i="23" s="1"/>
  <c r="AN10" i="23"/>
  <c r="AN33" i="23" s="1"/>
  <c r="AN11" i="23"/>
  <c r="AN34" i="23" s="1"/>
  <c r="AN12" i="23"/>
  <c r="AN35" i="23" s="1"/>
  <c r="AN13" i="23"/>
  <c r="AN36" i="23" s="1"/>
  <c r="AN14" i="23"/>
  <c r="AN37" i="23" s="1"/>
  <c r="AN15" i="23"/>
  <c r="AN38" i="23" s="1"/>
  <c r="AN16" i="23"/>
  <c r="AN39" i="23" s="1"/>
  <c r="AN17" i="23"/>
  <c r="AN40" i="23" s="1"/>
  <c r="AN18" i="23"/>
  <c r="AN41" i="23" s="1"/>
  <c r="AN19" i="23"/>
  <c r="AN42" i="23" s="1"/>
  <c r="AN20" i="23"/>
  <c r="AN43" i="23" s="1"/>
  <c r="AN21" i="23"/>
  <c r="AN44" i="23" s="1"/>
  <c r="AN22" i="23"/>
  <c r="AN45" i="23" s="1"/>
  <c r="AN23" i="23"/>
  <c r="AN46" i="23" s="1"/>
  <c r="AN24" i="23"/>
  <c r="AN47" i="23" s="1"/>
  <c r="AN6" i="23"/>
  <c r="AN29" i="23" s="1"/>
  <c r="AL7" i="23"/>
  <c r="AL30" i="23" s="1"/>
  <c r="AK7" i="23"/>
  <c r="AK30" i="23" s="1"/>
  <c r="AK8" i="23"/>
  <c r="AK31" i="23" s="1"/>
  <c r="AL8" i="23"/>
  <c r="AL31" i="23" s="1"/>
  <c r="AK9" i="23"/>
  <c r="AK32" i="23" s="1"/>
  <c r="AL9" i="23"/>
  <c r="AL32" i="23" s="1"/>
  <c r="AK10" i="23"/>
  <c r="AK33" i="23" s="1"/>
  <c r="AL10" i="23"/>
  <c r="AL33" i="23" s="1"/>
  <c r="AK11" i="23"/>
  <c r="AK34" i="23" s="1"/>
  <c r="AL11" i="23"/>
  <c r="AL34" i="23" s="1"/>
  <c r="AK12" i="23"/>
  <c r="AK35" i="23" s="1"/>
  <c r="AL12" i="23"/>
  <c r="AL35" i="23" s="1"/>
  <c r="AK13" i="23"/>
  <c r="AK36" i="23" s="1"/>
  <c r="AL13" i="23"/>
  <c r="AL36" i="23" s="1"/>
  <c r="AK14" i="23"/>
  <c r="AK37" i="23" s="1"/>
  <c r="AL14" i="23"/>
  <c r="AL37" i="23" s="1"/>
  <c r="AK15" i="23"/>
  <c r="AK38" i="23" s="1"/>
  <c r="AL15" i="23"/>
  <c r="AL38" i="23" s="1"/>
  <c r="AK16" i="23"/>
  <c r="AK39" i="23" s="1"/>
  <c r="AL16" i="23"/>
  <c r="AL39" i="23" s="1"/>
  <c r="AK17" i="23"/>
  <c r="AK40" i="23" s="1"/>
  <c r="AL17" i="23"/>
  <c r="AL40" i="23" s="1"/>
  <c r="AK18" i="23"/>
  <c r="AK41" i="23" s="1"/>
  <c r="AL18" i="23"/>
  <c r="AL41" i="23" s="1"/>
  <c r="AK19" i="23"/>
  <c r="AK42" i="23" s="1"/>
  <c r="AL19" i="23"/>
  <c r="AL42" i="23" s="1"/>
  <c r="AK20" i="23"/>
  <c r="AK43" i="23" s="1"/>
  <c r="AL20" i="23"/>
  <c r="AL43" i="23" s="1"/>
  <c r="AK21" i="23"/>
  <c r="AK44" i="23" s="1"/>
  <c r="AL21" i="23"/>
  <c r="AL44" i="23" s="1"/>
  <c r="AK22" i="23"/>
  <c r="AK45" i="23" s="1"/>
  <c r="AL22" i="23"/>
  <c r="AL45" i="23" s="1"/>
  <c r="AK23" i="23"/>
  <c r="AK46" i="23" s="1"/>
  <c r="AL23" i="23"/>
  <c r="AL46" i="23" s="1"/>
  <c r="AK24" i="23"/>
  <c r="AK47" i="23" s="1"/>
  <c r="AL24" i="23"/>
  <c r="AL47" i="23" s="1"/>
  <c r="AL29" i="23"/>
  <c r="AK6" i="23"/>
  <c r="AK29" i="23" s="1"/>
  <c r="AI6" i="23"/>
  <c r="AC7" i="23"/>
  <c r="AC30" i="23" s="1"/>
  <c r="AD7" i="23"/>
  <c r="AD30" i="23" s="1"/>
  <c r="AC8" i="23"/>
  <c r="AC31" i="23" s="1"/>
  <c r="AD8" i="23"/>
  <c r="AD31" i="23" s="1"/>
  <c r="AC9" i="23"/>
  <c r="AC32" i="23" s="1"/>
  <c r="AD9" i="23"/>
  <c r="AD32" i="23" s="1"/>
  <c r="AC10" i="23"/>
  <c r="AC33" i="23" s="1"/>
  <c r="AD10" i="23"/>
  <c r="AD33" i="23" s="1"/>
  <c r="AC11" i="23"/>
  <c r="AC34" i="23" s="1"/>
  <c r="AD11" i="23"/>
  <c r="AD34" i="23" s="1"/>
  <c r="AC12" i="23"/>
  <c r="AC35" i="23" s="1"/>
  <c r="AD12" i="23"/>
  <c r="AD35" i="23" s="1"/>
  <c r="AC13" i="23"/>
  <c r="AC36" i="23" s="1"/>
  <c r="AD13" i="23"/>
  <c r="AD36" i="23" s="1"/>
  <c r="AC14" i="23"/>
  <c r="AC37" i="23" s="1"/>
  <c r="AD14" i="23"/>
  <c r="AD37" i="23" s="1"/>
  <c r="AC15" i="23"/>
  <c r="AC38" i="23" s="1"/>
  <c r="AD15" i="23"/>
  <c r="AD38" i="23" s="1"/>
  <c r="AC16" i="23"/>
  <c r="AC39" i="23" s="1"/>
  <c r="AD16" i="23"/>
  <c r="AD39" i="23" s="1"/>
  <c r="AC17" i="23"/>
  <c r="AC40" i="23" s="1"/>
  <c r="AD17" i="23"/>
  <c r="AD40" i="23" s="1"/>
  <c r="AC18" i="23"/>
  <c r="AC41" i="23" s="1"/>
  <c r="AD18" i="23"/>
  <c r="AD41" i="23" s="1"/>
  <c r="AC19" i="23"/>
  <c r="AC42" i="23" s="1"/>
  <c r="AD19" i="23"/>
  <c r="AD42" i="23" s="1"/>
  <c r="AC20" i="23"/>
  <c r="AC43" i="23" s="1"/>
  <c r="AD20" i="23"/>
  <c r="AD43" i="23" s="1"/>
  <c r="AC21" i="23"/>
  <c r="AC44" i="23" s="1"/>
  <c r="AD21" i="23"/>
  <c r="AD44" i="23" s="1"/>
  <c r="AD6" i="23"/>
  <c r="AD29" i="23" s="1"/>
  <c r="AC6" i="23"/>
  <c r="AC29" i="23" s="1"/>
  <c r="I13" i="23"/>
  <c r="J13" i="23"/>
  <c r="K13" i="23"/>
  <c r="L13" i="23"/>
  <c r="I14" i="23"/>
  <c r="J14" i="23"/>
  <c r="K14" i="23"/>
  <c r="L14" i="23"/>
  <c r="I15" i="23"/>
  <c r="J15" i="23"/>
  <c r="K15" i="23"/>
  <c r="L15" i="23"/>
  <c r="I16" i="23"/>
  <c r="J16" i="23"/>
  <c r="K16" i="23"/>
  <c r="L16" i="23"/>
  <c r="I17" i="23"/>
  <c r="J17" i="23"/>
  <c r="K17" i="23"/>
  <c r="L17" i="23"/>
  <c r="V47" i="23"/>
  <c r="U47" i="23"/>
  <c r="BW47" i="23" s="1"/>
  <c r="BW24" i="23" s="1"/>
  <c r="T47" i="23"/>
  <c r="R47" i="23"/>
  <c r="Q47" i="23"/>
  <c r="P47" i="23"/>
  <c r="O47" i="23"/>
  <c r="N47" i="23"/>
  <c r="G47" i="23"/>
  <c r="F47" i="23"/>
  <c r="E47" i="23"/>
  <c r="D47" i="23"/>
  <c r="V46" i="23"/>
  <c r="U46" i="23"/>
  <c r="T46" i="23"/>
  <c r="R46" i="23"/>
  <c r="Q46" i="23"/>
  <c r="P46" i="23"/>
  <c r="O46" i="23"/>
  <c r="N46" i="23"/>
  <c r="G46" i="23"/>
  <c r="F46" i="23"/>
  <c r="E46" i="23"/>
  <c r="D46" i="23"/>
  <c r="V45" i="23"/>
  <c r="U45" i="23"/>
  <c r="BW45" i="23" s="1"/>
  <c r="BW22" i="23" s="1"/>
  <c r="T45" i="23"/>
  <c r="R45" i="23"/>
  <c r="Q45" i="23"/>
  <c r="P45" i="23"/>
  <c r="O45" i="23"/>
  <c r="N45" i="23"/>
  <c r="G45" i="23"/>
  <c r="F45" i="23"/>
  <c r="E45" i="23"/>
  <c r="D45" i="23"/>
  <c r="V44" i="23"/>
  <c r="U44" i="23"/>
  <c r="BP44" i="23" s="1"/>
  <c r="T44" i="23"/>
  <c r="R44" i="23"/>
  <c r="Q44" i="23"/>
  <c r="P44" i="23"/>
  <c r="O44" i="23"/>
  <c r="N44" i="23"/>
  <c r="H44" i="23"/>
  <c r="G44" i="23"/>
  <c r="F44" i="23"/>
  <c r="E44" i="23"/>
  <c r="D44" i="23"/>
  <c r="V43" i="23"/>
  <c r="U43" i="23"/>
  <c r="BW43" i="23" s="1"/>
  <c r="BW20" i="23" s="1"/>
  <c r="T43" i="23"/>
  <c r="R43" i="23"/>
  <c r="Q43" i="23"/>
  <c r="P43" i="23"/>
  <c r="O43" i="23"/>
  <c r="N43" i="23"/>
  <c r="H43" i="23"/>
  <c r="G43" i="23"/>
  <c r="F43" i="23"/>
  <c r="E43" i="23"/>
  <c r="D43" i="23"/>
  <c r="V42" i="23"/>
  <c r="U42" i="23"/>
  <c r="BP42" i="23" s="1"/>
  <c r="T42" i="23"/>
  <c r="R42" i="23"/>
  <c r="Q42" i="23"/>
  <c r="P42" i="23"/>
  <c r="O42" i="23"/>
  <c r="N42" i="23"/>
  <c r="H42" i="23"/>
  <c r="G42" i="23"/>
  <c r="F42" i="23"/>
  <c r="E42" i="23"/>
  <c r="D42" i="23"/>
  <c r="V41" i="23"/>
  <c r="U41" i="23"/>
  <c r="BW41" i="23" s="1"/>
  <c r="T41" i="23"/>
  <c r="R41" i="23"/>
  <c r="Q41" i="23"/>
  <c r="P41" i="23"/>
  <c r="O41" i="23"/>
  <c r="N41" i="23"/>
  <c r="H41" i="23"/>
  <c r="G41" i="23"/>
  <c r="F41" i="23"/>
  <c r="E41" i="23"/>
  <c r="D41" i="23"/>
  <c r="V40" i="23"/>
  <c r="U40" i="23"/>
  <c r="BP40" i="23" s="1"/>
  <c r="T40" i="23"/>
  <c r="R40" i="23"/>
  <c r="Q40" i="23"/>
  <c r="P40" i="23"/>
  <c r="O40" i="23"/>
  <c r="N40" i="23"/>
  <c r="H40" i="23"/>
  <c r="G40" i="23"/>
  <c r="F40" i="23"/>
  <c r="E40" i="23"/>
  <c r="D40" i="23"/>
  <c r="V39" i="23"/>
  <c r="U39" i="23"/>
  <c r="BW39" i="23" s="1"/>
  <c r="BW16" i="23" s="1"/>
  <c r="T39" i="23"/>
  <c r="R39" i="23"/>
  <c r="Q39" i="23"/>
  <c r="P39" i="23"/>
  <c r="O39" i="23"/>
  <c r="N39" i="23"/>
  <c r="H39" i="23"/>
  <c r="G39" i="23"/>
  <c r="F39" i="23"/>
  <c r="E39" i="23"/>
  <c r="D39" i="23"/>
  <c r="V38" i="23"/>
  <c r="U38" i="23"/>
  <c r="BP38" i="23" s="1"/>
  <c r="T38" i="23"/>
  <c r="R38" i="23"/>
  <c r="Q38" i="23"/>
  <c r="P38" i="23"/>
  <c r="O38" i="23"/>
  <c r="N38" i="23"/>
  <c r="H38" i="23"/>
  <c r="G38" i="23"/>
  <c r="F38" i="23"/>
  <c r="E38" i="23"/>
  <c r="D38" i="23"/>
  <c r="V37" i="23"/>
  <c r="U37" i="23"/>
  <c r="BW37" i="23" s="1"/>
  <c r="BW14" i="23" s="1"/>
  <c r="T37" i="23"/>
  <c r="R37" i="23"/>
  <c r="Q37" i="23"/>
  <c r="P37" i="23"/>
  <c r="O37" i="23"/>
  <c r="N37" i="23"/>
  <c r="H37" i="23"/>
  <c r="G37" i="23"/>
  <c r="F37" i="23"/>
  <c r="E37" i="23"/>
  <c r="D37" i="23"/>
  <c r="V36" i="23"/>
  <c r="U36" i="23"/>
  <c r="BP36" i="23" s="1"/>
  <c r="T36" i="23"/>
  <c r="R36" i="23"/>
  <c r="Q36" i="23"/>
  <c r="P36" i="23"/>
  <c r="O36" i="23"/>
  <c r="N36" i="23"/>
  <c r="H36" i="23"/>
  <c r="G36" i="23"/>
  <c r="F36" i="23"/>
  <c r="E36" i="23"/>
  <c r="D36" i="23"/>
  <c r="V35" i="23"/>
  <c r="U35" i="23"/>
  <c r="BW35" i="23" s="1"/>
  <c r="BW12" i="23" s="1"/>
  <c r="T35" i="23"/>
  <c r="R35" i="23"/>
  <c r="Q35" i="23"/>
  <c r="P35" i="23"/>
  <c r="O35" i="23"/>
  <c r="N35" i="23"/>
  <c r="H35" i="23"/>
  <c r="G35" i="23"/>
  <c r="F35" i="23"/>
  <c r="E35" i="23"/>
  <c r="D35" i="23"/>
  <c r="V34" i="23"/>
  <c r="U34" i="23"/>
  <c r="BP34" i="23" s="1"/>
  <c r="T34" i="23"/>
  <c r="R34" i="23"/>
  <c r="Q34" i="23"/>
  <c r="P34" i="23"/>
  <c r="O34" i="23"/>
  <c r="N34" i="23"/>
  <c r="H34" i="23"/>
  <c r="G34" i="23"/>
  <c r="F34" i="23"/>
  <c r="E34" i="23"/>
  <c r="D34" i="23"/>
  <c r="V33" i="23"/>
  <c r="U33" i="23"/>
  <c r="BW33" i="23" s="1"/>
  <c r="BW10" i="23" s="1"/>
  <c r="T33" i="23"/>
  <c r="R33" i="23"/>
  <c r="Q33" i="23"/>
  <c r="P33" i="23"/>
  <c r="O33" i="23"/>
  <c r="N33" i="23"/>
  <c r="H33" i="23"/>
  <c r="G33" i="23"/>
  <c r="F33" i="23"/>
  <c r="E33" i="23"/>
  <c r="D33" i="23"/>
  <c r="V32" i="23"/>
  <c r="U32" i="23"/>
  <c r="BP32" i="23" s="1"/>
  <c r="T32" i="23"/>
  <c r="Q32" i="23"/>
  <c r="P32" i="23"/>
  <c r="O32" i="23"/>
  <c r="N32" i="23"/>
  <c r="H32" i="23"/>
  <c r="G32" i="23"/>
  <c r="F32" i="23"/>
  <c r="E32" i="23"/>
  <c r="D32" i="23"/>
  <c r="V31" i="23"/>
  <c r="U31" i="23"/>
  <c r="BW31" i="23" s="1"/>
  <c r="BW8" i="23" s="1"/>
  <c r="T31" i="23"/>
  <c r="R31" i="23"/>
  <c r="Q31" i="23"/>
  <c r="P31" i="23"/>
  <c r="N31" i="23"/>
  <c r="H31" i="23"/>
  <c r="G31" i="23"/>
  <c r="F31" i="23"/>
  <c r="E31" i="23"/>
  <c r="D31" i="23"/>
  <c r="V30" i="23"/>
  <c r="U30" i="23"/>
  <c r="BP30" i="23" s="1"/>
  <c r="T30" i="23"/>
  <c r="R30" i="23"/>
  <c r="Q30" i="23"/>
  <c r="N30" i="23"/>
  <c r="H30" i="23"/>
  <c r="G30" i="23"/>
  <c r="F30" i="23"/>
  <c r="E30" i="23"/>
  <c r="D30" i="23"/>
  <c r="V29" i="23"/>
  <c r="U29" i="23"/>
  <c r="BP29" i="23" s="1"/>
  <c r="T29" i="23"/>
  <c r="R29" i="23"/>
  <c r="Q29" i="23"/>
  <c r="P29" i="23"/>
  <c r="O29" i="23"/>
  <c r="N29" i="23"/>
  <c r="H29" i="23"/>
  <c r="G29" i="23"/>
  <c r="F29" i="23"/>
  <c r="E29" i="23"/>
  <c r="D29" i="23"/>
  <c r="AO24" i="23"/>
  <c r="AO47" i="23" s="1"/>
  <c r="AM24" i="23"/>
  <c r="AM47" i="23" s="1"/>
  <c r="S24" i="23"/>
  <c r="S47" i="23" s="1"/>
  <c r="K47" i="23"/>
  <c r="J47" i="23"/>
  <c r="I47" i="23"/>
  <c r="AO23" i="23"/>
  <c r="AO46" i="23" s="1"/>
  <c r="AM23" i="23"/>
  <c r="AM46" i="23" s="1"/>
  <c r="S23" i="23"/>
  <c r="S46" i="23" s="1"/>
  <c r="K46" i="23"/>
  <c r="J46" i="23"/>
  <c r="I46" i="23"/>
  <c r="AO22" i="23"/>
  <c r="AO45" i="23" s="1"/>
  <c r="AM22" i="23"/>
  <c r="AM45" i="23" s="1"/>
  <c r="S22" i="23"/>
  <c r="S45" i="23" s="1"/>
  <c r="K45" i="23"/>
  <c r="J45" i="23"/>
  <c r="I45" i="23"/>
  <c r="AO21" i="23"/>
  <c r="AO44" i="23" s="1"/>
  <c r="AM21" i="23"/>
  <c r="AM44" i="23" s="1"/>
  <c r="S21" i="23"/>
  <c r="S44" i="23" s="1"/>
  <c r="L44" i="23"/>
  <c r="K44" i="23"/>
  <c r="J44" i="23"/>
  <c r="I44" i="23"/>
  <c r="AO20" i="23"/>
  <c r="AO43" i="23" s="1"/>
  <c r="AM20" i="23"/>
  <c r="AM43" i="23" s="1"/>
  <c r="S20" i="23"/>
  <c r="S43" i="23" s="1"/>
  <c r="L43" i="23"/>
  <c r="K43" i="23"/>
  <c r="J43" i="23"/>
  <c r="I43" i="23"/>
  <c r="AO19" i="23"/>
  <c r="AO42" i="23" s="1"/>
  <c r="AM19" i="23"/>
  <c r="AM42" i="23" s="1"/>
  <c r="S19" i="23"/>
  <c r="S42" i="23" s="1"/>
  <c r="L42" i="23"/>
  <c r="K42" i="23"/>
  <c r="J42" i="23"/>
  <c r="I42" i="23"/>
  <c r="AO18" i="23"/>
  <c r="AO41" i="23" s="1"/>
  <c r="AM18" i="23"/>
  <c r="AM41" i="23" s="1"/>
  <c r="S18" i="23"/>
  <c r="S41" i="23" s="1"/>
  <c r="L41" i="23"/>
  <c r="K41" i="23"/>
  <c r="J41" i="23"/>
  <c r="I41" i="23"/>
  <c r="AO17" i="23"/>
  <c r="AO40" i="23" s="1"/>
  <c r="AM17" i="23"/>
  <c r="AM40" i="23" s="1"/>
  <c r="S17" i="23"/>
  <c r="S40" i="23" s="1"/>
  <c r="L40" i="23"/>
  <c r="K40" i="23"/>
  <c r="J40" i="23"/>
  <c r="I40" i="23"/>
  <c r="AO16" i="23"/>
  <c r="AO39" i="23" s="1"/>
  <c r="AM16" i="23"/>
  <c r="AM39" i="23" s="1"/>
  <c r="S16" i="23"/>
  <c r="S39" i="23" s="1"/>
  <c r="L39" i="23"/>
  <c r="K39" i="23"/>
  <c r="J39" i="23"/>
  <c r="I39" i="23"/>
  <c r="AO15" i="23"/>
  <c r="AO38" i="23" s="1"/>
  <c r="AM15" i="23"/>
  <c r="AM38" i="23" s="1"/>
  <c r="S15" i="23"/>
  <c r="S38" i="23" s="1"/>
  <c r="L38" i="23"/>
  <c r="K38" i="23"/>
  <c r="J38" i="23"/>
  <c r="I38" i="23"/>
  <c r="AO14" i="23"/>
  <c r="AO37" i="23" s="1"/>
  <c r="AM14" i="23"/>
  <c r="AM37" i="23" s="1"/>
  <c r="S14" i="23"/>
  <c r="S37" i="23" s="1"/>
  <c r="L37" i="23"/>
  <c r="K37" i="23"/>
  <c r="J37" i="23"/>
  <c r="I37" i="23"/>
  <c r="AO13" i="23"/>
  <c r="AO36" i="23" s="1"/>
  <c r="AM13" i="23"/>
  <c r="AM36" i="23" s="1"/>
  <c r="S13" i="23"/>
  <c r="S36" i="23" s="1"/>
  <c r="L36" i="23"/>
  <c r="K36" i="23"/>
  <c r="J36" i="23"/>
  <c r="I36" i="23"/>
  <c r="AO12" i="23"/>
  <c r="AO35" i="23" s="1"/>
  <c r="AM12" i="23"/>
  <c r="AM35" i="23" s="1"/>
  <c r="S12" i="23"/>
  <c r="S35" i="23" s="1"/>
  <c r="L35" i="23"/>
  <c r="K35" i="23"/>
  <c r="J35" i="23"/>
  <c r="I35" i="23"/>
  <c r="AO11" i="23"/>
  <c r="AO34" i="23" s="1"/>
  <c r="AM11" i="23"/>
  <c r="AM34" i="23" s="1"/>
  <c r="S11" i="23"/>
  <c r="S34" i="23" s="1"/>
  <c r="L34" i="23"/>
  <c r="K34" i="23"/>
  <c r="J34" i="23"/>
  <c r="I34" i="23"/>
  <c r="AO10" i="23"/>
  <c r="AO33" i="23" s="1"/>
  <c r="AM10" i="23"/>
  <c r="AM33" i="23" s="1"/>
  <c r="S10" i="23"/>
  <c r="S33" i="23" s="1"/>
  <c r="L33" i="23"/>
  <c r="K33" i="23"/>
  <c r="J33" i="23"/>
  <c r="I33" i="23"/>
  <c r="AO9" i="23"/>
  <c r="AO32" i="23" s="1"/>
  <c r="AM9" i="23"/>
  <c r="AM32" i="23" s="1"/>
  <c r="S9" i="23"/>
  <c r="S32" i="23" s="1"/>
  <c r="L32" i="23"/>
  <c r="K32" i="23"/>
  <c r="J32" i="23"/>
  <c r="I32" i="23"/>
  <c r="AO8" i="23"/>
  <c r="AO31" i="23" s="1"/>
  <c r="AM8" i="23"/>
  <c r="AM31" i="23" s="1"/>
  <c r="S8" i="23"/>
  <c r="S31" i="23" s="1"/>
  <c r="L31" i="23"/>
  <c r="K31" i="23"/>
  <c r="J31" i="23"/>
  <c r="I31" i="23"/>
  <c r="AO7" i="23"/>
  <c r="AO30" i="23" s="1"/>
  <c r="AM7" i="23"/>
  <c r="AM30" i="23" s="1"/>
  <c r="S7" i="23"/>
  <c r="S30" i="23" s="1"/>
  <c r="L30" i="23"/>
  <c r="K30" i="23"/>
  <c r="J30" i="23"/>
  <c r="I30" i="23"/>
  <c r="AX6" i="23"/>
  <c r="AX29" i="23" s="1"/>
  <c r="AW6" i="23"/>
  <c r="AW29" i="23" s="1"/>
  <c r="AO6" i="23"/>
  <c r="AO29" i="23" s="1"/>
  <c r="AM6" i="23"/>
  <c r="AM29" i="23" s="1"/>
  <c r="S6" i="23"/>
  <c r="S29" i="23" s="1"/>
  <c r="L29" i="23"/>
  <c r="K29" i="23"/>
  <c r="J29" i="23"/>
  <c r="I29" i="23"/>
  <c r="BP46" i="23" l="1"/>
  <c r="BP23" i="23" s="1"/>
  <c r="BP45" i="23"/>
  <c r="BP41" i="23"/>
  <c r="BP37" i="23"/>
  <c r="BP14" i="23" s="1"/>
  <c r="BP33" i="23"/>
  <c r="BP10" i="23" s="1"/>
  <c r="BW29" i="23"/>
  <c r="BW6" i="23" s="1"/>
  <c r="BW44" i="23"/>
  <c r="BW21" i="23" s="1"/>
  <c r="BW40" i="23"/>
  <c r="BW17" i="23" s="1"/>
  <c r="BW36" i="23"/>
  <c r="BW13" i="23" s="1"/>
  <c r="BW32" i="23"/>
  <c r="BW9" i="23" s="1"/>
  <c r="BP47" i="23"/>
  <c r="BP24" i="23" s="1"/>
  <c r="BP43" i="23"/>
  <c r="BP20" i="23" s="1"/>
  <c r="BP39" i="23"/>
  <c r="BP16" i="23" s="1"/>
  <c r="BP35" i="23"/>
  <c r="BP12" i="23" s="1"/>
  <c r="BP31" i="23"/>
  <c r="BP8" i="23" s="1"/>
  <c r="BW46" i="23"/>
  <c r="BW23" i="23" s="1"/>
  <c r="BW42" i="23"/>
  <c r="BW19" i="23" s="1"/>
  <c r="BW38" i="23"/>
  <c r="BW15" i="23" s="1"/>
  <c r="BW34" i="23"/>
  <c r="BW11" i="23" s="1"/>
  <c r="BW30" i="23"/>
  <c r="BW7" i="23" s="1"/>
  <c r="M14" i="23"/>
  <c r="C14" i="23" s="1"/>
  <c r="M16" i="23"/>
  <c r="C16" i="23" s="1"/>
  <c r="M18" i="23"/>
  <c r="C18" i="23" s="1"/>
  <c r="M20" i="23"/>
  <c r="C20" i="23" s="1"/>
  <c r="M13" i="23"/>
  <c r="C13" i="23" s="1"/>
  <c r="M15" i="23"/>
  <c r="C15" i="23" s="1"/>
  <c r="M17" i="23"/>
  <c r="C17" i="23" s="1"/>
  <c r="M19" i="23"/>
  <c r="C19" i="23" s="1"/>
  <c r="M21" i="23"/>
  <c r="C21" i="23" s="1"/>
  <c r="BP7" i="23"/>
  <c r="BP9" i="23"/>
  <c r="BP6" i="23"/>
  <c r="BP11" i="23"/>
  <c r="BP13" i="23"/>
  <c r="BP15" i="23"/>
  <c r="BP17" i="23"/>
  <c r="BW18" i="23"/>
  <c r="BP18" i="23"/>
  <c r="BP19" i="23"/>
  <c r="BP21" i="23"/>
  <c r="BP22" i="23"/>
  <c r="M42" i="23" l="1"/>
  <c r="M38" i="23"/>
  <c r="M34" i="23"/>
  <c r="M30" i="23"/>
  <c r="M43" i="23"/>
  <c r="M41" i="23"/>
  <c r="M39" i="23"/>
  <c r="M31" i="23"/>
  <c r="M33" i="23"/>
  <c r="M44" i="23"/>
  <c r="M40" i="23"/>
  <c r="M36" i="23"/>
  <c r="M32" i="23"/>
  <c r="M37" i="23"/>
  <c r="M35" i="23"/>
  <c r="M29" i="23"/>
  <c r="AZ14" i="23" l="1"/>
  <c r="AZ37" i="23" s="1"/>
  <c r="AY14" i="23"/>
  <c r="AY37" i="23" s="1"/>
  <c r="AY9" i="23"/>
  <c r="AY32" i="23" s="1"/>
  <c r="AZ9" i="23"/>
  <c r="AZ32" i="23" s="1"/>
  <c r="AY17" i="23"/>
  <c r="AY40" i="23" s="1"/>
  <c r="AZ17" i="23"/>
  <c r="AZ40" i="23" s="1"/>
  <c r="AZ10" i="23"/>
  <c r="AZ33" i="23" s="1"/>
  <c r="AY10" i="23"/>
  <c r="AY33" i="23" s="1"/>
  <c r="AZ16" i="23"/>
  <c r="AZ39" i="23" s="1"/>
  <c r="AY16" i="23"/>
  <c r="AY39" i="23" s="1"/>
  <c r="AZ18" i="23"/>
  <c r="AZ41" i="23" s="1"/>
  <c r="AY18" i="23"/>
  <c r="AY41" i="23" s="1"/>
  <c r="AZ20" i="23"/>
  <c r="AZ43" i="23" s="1"/>
  <c r="AY20" i="23"/>
  <c r="AY43" i="23" s="1"/>
  <c r="AY7" i="23"/>
  <c r="AY30" i="23" s="1"/>
  <c r="AZ7" i="23"/>
  <c r="AZ30" i="23" s="1"/>
  <c r="AY11" i="23"/>
  <c r="AY34" i="23" s="1"/>
  <c r="AZ11" i="23"/>
  <c r="AZ34" i="23" s="1"/>
  <c r="AY15" i="23"/>
  <c r="AY38" i="23" s="1"/>
  <c r="AZ15" i="23"/>
  <c r="AZ38" i="23" s="1"/>
  <c r="AY19" i="23"/>
  <c r="AY42" i="23" s="1"/>
  <c r="AZ19" i="23"/>
  <c r="AZ42" i="23" s="1"/>
  <c r="AZ12" i="23"/>
  <c r="AZ35" i="23" s="1"/>
  <c r="AY12" i="23"/>
  <c r="AY35" i="23" s="1"/>
  <c r="AY13" i="23"/>
  <c r="AY36" i="23" s="1"/>
  <c r="AZ13" i="23"/>
  <c r="AZ36" i="23" s="1"/>
  <c r="AY21" i="23"/>
  <c r="AY44" i="23" s="1"/>
  <c r="AZ21" i="23"/>
  <c r="AZ44" i="23" s="1"/>
  <c r="AZ8" i="23"/>
  <c r="AZ31" i="23" s="1"/>
  <c r="AY8" i="23"/>
  <c r="AY31" i="23" s="1"/>
  <c r="AY6" i="23"/>
  <c r="AY29" i="23" s="1"/>
  <c r="AZ6" i="23"/>
  <c r="AZ29" i="23" s="1"/>
  <c r="AR12" i="23"/>
  <c r="AR35" i="23" s="1"/>
  <c r="AV12" i="23"/>
  <c r="AV35" i="23" s="1"/>
  <c r="AQ12" i="23"/>
  <c r="AQ35" i="23" s="1"/>
  <c r="AU12" i="23"/>
  <c r="AU35" i="23" s="1"/>
  <c r="AT12" i="23"/>
  <c r="AT35" i="23" s="1"/>
  <c r="AS12" i="23"/>
  <c r="AS35" i="23" s="1"/>
  <c r="AT13" i="23"/>
  <c r="AT36" i="23" s="1"/>
  <c r="AS13" i="23"/>
  <c r="AS36" i="23" s="1"/>
  <c r="AR13" i="23"/>
  <c r="AR36" i="23" s="1"/>
  <c r="AV13" i="23"/>
  <c r="AV36" i="23" s="1"/>
  <c r="AQ13" i="23"/>
  <c r="AQ36" i="23" s="1"/>
  <c r="AU13" i="23"/>
  <c r="AU36" i="23" s="1"/>
  <c r="AS6" i="23"/>
  <c r="AS29" i="23" s="1"/>
  <c r="AT6" i="23"/>
  <c r="AT29" i="23" s="1"/>
  <c r="AU6" i="23"/>
  <c r="AU29" i="23" s="1"/>
  <c r="AQ6" i="23"/>
  <c r="AQ29" i="23" s="1"/>
  <c r="AV6" i="23"/>
  <c r="AV29" i="23" s="1"/>
  <c r="AR6" i="23"/>
  <c r="AR29" i="23" s="1"/>
  <c r="AT9" i="23"/>
  <c r="AT32" i="23" s="1"/>
  <c r="AS9" i="23"/>
  <c r="AS32" i="23" s="1"/>
  <c r="AR9" i="23"/>
  <c r="AR32" i="23" s="1"/>
  <c r="AV9" i="23"/>
  <c r="AV32" i="23" s="1"/>
  <c r="AQ9" i="23"/>
  <c r="AQ32" i="23" s="1"/>
  <c r="AU9" i="23"/>
  <c r="AU32" i="23" s="1"/>
  <c r="AT17" i="23"/>
  <c r="AT40" i="23" s="1"/>
  <c r="AS17" i="23"/>
  <c r="AS40" i="23" s="1"/>
  <c r="AR17" i="23"/>
  <c r="AR40" i="23" s="1"/>
  <c r="AV17" i="23"/>
  <c r="AV40" i="23" s="1"/>
  <c r="AQ17" i="23"/>
  <c r="AQ40" i="23" s="1"/>
  <c r="AU17" i="23"/>
  <c r="AU40" i="23" s="1"/>
  <c r="AR10" i="23"/>
  <c r="AR33" i="23" s="1"/>
  <c r="AV10" i="23"/>
  <c r="AV33" i="23" s="1"/>
  <c r="AQ10" i="23"/>
  <c r="AQ33" i="23" s="1"/>
  <c r="AU10" i="23"/>
  <c r="AU33" i="23" s="1"/>
  <c r="AT10" i="23"/>
  <c r="AT33" i="23" s="1"/>
  <c r="AS10" i="23"/>
  <c r="AS33" i="23" s="1"/>
  <c r="AR16" i="23"/>
  <c r="AR39" i="23" s="1"/>
  <c r="AV16" i="23"/>
  <c r="AV39" i="23" s="1"/>
  <c r="AQ16" i="23"/>
  <c r="AQ39" i="23" s="1"/>
  <c r="AU16" i="23"/>
  <c r="AU39" i="23" s="1"/>
  <c r="AT16" i="23"/>
  <c r="AT39" i="23" s="1"/>
  <c r="AS16" i="23"/>
  <c r="AS39" i="23" s="1"/>
  <c r="AT7" i="23"/>
  <c r="AT30" i="23" s="1"/>
  <c r="AS7" i="23"/>
  <c r="AS30" i="23" s="1"/>
  <c r="AR7" i="23"/>
  <c r="AR30" i="23" s="1"/>
  <c r="AV7" i="23"/>
  <c r="AV30" i="23" s="1"/>
  <c r="AQ7" i="23"/>
  <c r="AQ30" i="23" s="1"/>
  <c r="AU7" i="23"/>
  <c r="AU30" i="23" s="1"/>
  <c r="AT15" i="23"/>
  <c r="AT38" i="23" s="1"/>
  <c r="AS15" i="23"/>
  <c r="AS38" i="23" s="1"/>
  <c r="AR15" i="23"/>
  <c r="AR38" i="23" s="1"/>
  <c r="AV15" i="23"/>
  <c r="AV38" i="23" s="1"/>
  <c r="AQ15" i="23"/>
  <c r="AQ38" i="23" s="1"/>
  <c r="AU15" i="23"/>
  <c r="AU38" i="23" s="1"/>
  <c r="AR8" i="23"/>
  <c r="AR31" i="23" s="1"/>
  <c r="AV8" i="23"/>
  <c r="AV31" i="23" s="1"/>
  <c r="AQ8" i="23"/>
  <c r="AQ31" i="23" s="1"/>
  <c r="AU8" i="23"/>
  <c r="AU31" i="23" s="1"/>
  <c r="AT8" i="23"/>
  <c r="AT31" i="23" s="1"/>
  <c r="AS8" i="23"/>
  <c r="AS31" i="23" s="1"/>
  <c r="AR14" i="23"/>
  <c r="AR37" i="23" s="1"/>
  <c r="AV14" i="23"/>
  <c r="AV37" i="23" s="1"/>
  <c r="AQ14" i="23"/>
  <c r="AQ37" i="23" s="1"/>
  <c r="AU14" i="23"/>
  <c r="AU37" i="23" s="1"/>
  <c r="AT14" i="23"/>
  <c r="AT37" i="23" s="1"/>
  <c r="AS14" i="23"/>
  <c r="AS37" i="23" s="1"/>
  <c r="AR20" i="23"/>
  <c r="AR43" i="23" s="1"/>
  <c r="AV20" i="23"/>
  <c r="AV43" i="23" s="1"/>
  <c r="AQ20" i="23"/>
  <c r="AQ43" i="23" s="1"/>
  <c r="AU20" i="23"/>
  <c r="AU43" i="23" s="1"/>
  <c r="AT20" i="23"/>
  <c r="AT43" i="23" s="1"/>
  <c r="AS20" i="23"/>
  <c r="AS43" i="23" s="1"/>
  <c r="AT21" i="23"/>
  <c r="AT44" i="23" s="1"/>
  <c r="AS21" i="23"/>
  <c r="AS44" i="23" s="1"/>
  <c r="AR21" i="23"/>
  <c r="AR44" i="23" s="1"/>
  <c r="AV21" i="23"/>
  <c r="AV44" i="23" s="1"/>
  <c r="AQ21" i="23"/>
  <c r="AQ44" i="23" s="1"/>
  <c r="AU21" i="23"/>
  <c r="AU44" i="23" s="1"/>
  <c r="AR18" i="23"/>
  <c r="AR41" i="23" s="1"/>
  <c r="AV18" i="23"/>
  <c r="AV41" i="23" s="1"/>
  <c r="AQ18" i="23"/>
  <c r="AQ41" i="23" s="1"/>
  <c r="AU18" i="23"/>
  <c r="AU41" i="23" s="1"/>
  <c r="AT18" i="23"/>
  <c r="AT41" i="23" s="1"/>
  <c r="AS18" i="23"/>
  <c r="AS41" i="23" s="1"/>
  <c r="AT11" i="23"/>
  <c r="AT34" i="23" s="1"/>
  <c r="AS11" i="23"/>
  <c r="AS34" i="23" s="1"/>
  <c r="AR11" i="23"/>
  <c r="AR34" i="23" s="1"/>
  <c r="AV11" i="23"/>
  <c r="AV34" i="23" s="1"/>
  <c r="AQ11" i="23"/>
  <c r="AQ34" i="23" s="1"/>
  <c r="AU11" i="23"/>
  <c r="AU34" i="23" s="1"/>
  <c r="AT19" i="23"/>
  <c r="AT42" i="23" s="1"/>
  <c r="AS19" i="23"/>
  <c r="AS42" i="23" s="1"/>
  <c r="AR19" i="23"/>
  <c r="AR42" i="23" s="1"/>
  <c r="AV19" i="23"/>
  <c r="AV42" i="23" s="1"/>
  <c r="AQ19" i="23"/>
  <c r="AQ42" i="23" s="1"/>
  <c r="AU19" i="23"/>
  <c r="AU42" i="23" s="1"/>
  <c r="AB6" i="23"/>
  <c r="AB29" i="23" s="1"/>
  <c r="Z6" i="23"/>
  <c r="Z29" i="23" s="1"/>
  <c r="X6" i="23"/>
  <c r="X29" i="23" s="1"/>
  <c r="AF6" i="23"/>
  <c r="AF29" i="23" s="1"/>
  <c r="AA6" i="23"/>
  <c r="AA29" i="23" s="1"/>
  <c r="Y6" i="23"/>
  <c r="Y29" i="23" s="1"/>
  <c r="W6" i="23"/>
  <c r="W29" i="23" s="1"/>
  <c r="AE6" i="23"/>
  <c r="AE29" i="23" s="1"/>
  <c r="W12" i="23"/>
  <c r="W35" i="23" s="1"/>
  <c r="Y12" i="23"/>
  <c r="Y35" i="23" s="1"/>
  <c r="AA12" i="23"/>
  <c r="AA35" i="23" s="1"/>
  <c r="AE12" i="23"/>
  <c r="AE35" i="23" s="1"/>
  <c r="X12" i="23"/>
  <c r="X35" i="23" s="1"/>
  <c r="Z12" i="23"/>
  <c r="Z35" i="23" s="1"/>
  <c r="AB12" i="23"/>
  <c r="AB35" i="23" s="1"/>
  <c r="AF12" i="23"/>
  <c r="AF35" i="23" s="1"/>
  <c r="W14" i="23"/>
  <c r="W37" i="23" s="1"/>
  <c r="Y14" i="23"/>
  <c r="Y37" i="23" s="1"/>
  <c r="AA14" i="23"/>
  <c r="AA37" i="23" s="1"/>
  <c r="AE14" i="23"/>
  <c r="AE37" i="23" s="1"/>
  <c r="X14" i="23"/>
  <c r="X37" i="23" s="1"/>
  <c r="Z14" i="23"/>
  <c r="Z37" i="23" s="1"/>
  <c r="AB14" i="23"/>
  <c r="AB37" i="23" s="1"/>
  <c r="AF14" i="23"/>
  <c r="AF37" i="23" s="1"/>
  <c r="W9" i="23"/>
  <c r="W32" i="23" s="1"/>
  <c r="Y9" i="23"/>
  <c r="Y32" i="23" s="1"/>
  <c r="AA9" i="23"/>
  <c r="AA32" i="23" s="1"/>
  <c r="AE9" i="23"/>
  <c r="AE32" i="23" s="1"/>
  <c r="X9" i="23"/>
  <c r="X32" i="23" s="1"/>
  <c r="Z9" i="23"/>
  <c r="Z32" i="23" s="1"/>
  <c r="AB9" i="23"/>
  <c r="AB32" i="23" s="1"/>
  <c r="AF9" i="23"/>
  <c r="AF32" i="23" s="1"/>
  <c r="W13" i="23"/>
  <c r="W36" i="23" s="1"/>
  <c r="Y13" i="23"/>
  <c r="Y36" i="23" s="1"/>
  <c r="AA13" i="23"/>
  <c r="AA36" i="23" s="1"/>
  <c r="AE13" i="23"/>
  <c r="AE36" i="23" s="1"/>
  <c r="X13" i="23"/>
  <c r="X36" i="23" s="1"/>
  <c r="Z13" i="23"/>
  <c r="Z36" i="23" s="1"/>
  <c r="AB13" i="23"/>
  <c r="AB36" i="23" s="1"/>
  <c r="AF13" i="23"/>
  <c r="AF36" i="23" s="1"/>
  <c r="W17" i="23"/>
  <c r="W40" i="23" s="1"/>
  <c r="Y17" i="23"/>
  <c r="Y40" i="23" s="1"/>
  <c r="AA17" i="23"/>
  <c r="AA40" i="23" s="1"/>
  <c r="AE17" i="23"/>
  <c r="AE40" i="23" s="1"/>
  <c r="X17" i="23"/>
  <c r="X40" i="23" s="1"/>
  <c r="Z17" i="23"/>
  <c r="Z40" i="23" s="1"/>
  <c r="AB17" i="23"/>
  <c r="AB40" i="23" s="1"/>
  <c r="AF17" i="23"/>
  <c r="AF40" i="23" s="1"/>
  <c r="W21" i="23"/>
  <c r="W44" i="23" s="1"/>
  <c r="Y21" i="23"/>
  <c r="Y44" i="23" s="1"/>
  <c r="AA21" i="23"/>
  <c r="AA44" i="23" s="1"/>
  <c r="AE21" i="23"/>
  <c r="AE44" i="23" s="1"/>
  <c r="X21" i="23"/>
  <c r="X44" i="23" s="1"/>
  <c r="Z21" i="23"/>
  <c r="Z44" i="23" s="1"/>
  <c r="AB21" i="23"/>
  <c r="AB44" i="23" s="1"/>
  <c r="AF21" i="23"/>
  <c r="AF44" i="23" s="1"/>
  <c r="W10" i="23"/>
  <c r="W33" i="23" s="1"/>
  <c r="Y10" i="23"/>
  <c r="Y33" i="23" s="1"/>
  <c r="AA10" i="23"/>
  <c r="AA33" i="23" s="1"/>
  <c r="AE10" i="23"/>
  <c r="AE33" i="23" s="1"/>
  <c r="X10" i="23"/>
  <c r="X33" i="23" s="1"/>
  <c r="Z10" i="23"/>
  <c r="Z33" i="23" s="1"/>
  <c r="AB10" i="23"/>
  <c r="AB33" i="23" s="1"/>
  <c r="AF10" i="23"/>
  <c r="AF33" i="23" s="1"/>
  <c r="W8" i="23"/>
  <c r="W31" i="23" s="1"/>
  <c r="Y8" i="23"/>
  <c r="Y31" i="23" s="1"/>
  <c r="AA8" i="23"/>
  <c r="AA31" i="23" s="1"/>
  <c r="AE8" i="23"/>
  <c r="AE31" i="23" s="1"/>
  <c r="X8" i="23"/>
  <c r="X31" i="23" s="1"/>
  <c r="Z8" i="23"/>
  <c r="Z31" i="23" s="1"/>
  <c r="AB8" i="23"/>
  <c r="AB31" i="23" s="1"/>
  <c r="AF8" i="23"/>
  <c r="AF31" i="23" s="1"/>
  <c r="W16" i="23"/>
  <c r="W39" i="23" s="1"/>
  <c r="Y16" i="23"/>
  <c r="Y39" i="23" s="1"/>
  <c r="AA16" i="23"/>
  <c r="AA39" i="23" s="1"/>
  <c r="AE16" i="23"/>
  <c r="AE39" i="23" s="1"/>
  <c r="X16" i="23"/>
  <c r="X39" i="23" s="1"/>
  <c r="Z16" i="23"/>
  <c r="Z39" i="23" s="1"/>
  <c r="AB16" i="23"/>
  <c r="AB39" i="23" s="1"/>
  <c r="AF16" i="23"/>
  <c r="AF39" i="23" s="1"/>
  <c r="W18" i="23"/>
  <c r="W41" i="23" s="1"/>
  <c r="Y18" i="23"/>
  <c r="Y41" i="23" s="1"/>
  <c r="AA18" i="23"/>
  <c r="AA41" i="23" s="1"/>
  <c r="AE18" i="23"/>
  <c r="AE41" i="23" s="1"/>
  <c r="X18" i="23"/>
  <c r="X41" i="23" s="1"/>
  <c r="Z18" i="23"/>
  <c r="Z41" i="23" s="1"/>
  <c r="AB18" i="23"/>
  <c r="AB41" i="23" s="1"/>
  <c r="AF18" i="23"/>
  <c r="AF41" i="23" s="1"/>
  <c r="W20" i="23"/>
  <c r="W43" i="23" s="1"/>
  <c r="Y20" i="23"/>
  <c r="Y43" i="23" s="1"/>
  <c r="AA20" i="23"/>
  <c r="AA43" i="23" s="1"/>
  <c r="AE20" i="23"/>
  <c r="AE43" i="23" s="1"/>
  <c r="X20" i="23"/>
  <c r="X43" i="23" s="1"/>
  <c r="Z20" i="23"/>
  <c r="Z43" i="23" s="1"/>
  <c r="AB20" i="23"/>
  <c r="AB43" i="23" s="1"/>
  <c r="AF20" i="23"/>
  <c r="AF43" i="23" s="1"/>
  <c r="W7" i="23"/>
  <c r="W30" i="23" s="1"/>
  <c r="Y7" i="23"/>
  <c r="Y30" i="23" s="1"/>
  <c r="AA7" i="23"/>
  <c r="AA30" i="23" s="1"/>
  <c r="AE7" i="23"/>
  <c r="AE30" i="23" s="1"/>
  <c r="X7" i="23"/>
  <c r="X30" i="23" s="1"/>
  <c r="Z7" i="23"/>
  <c r="Z30" i="23" s="1"/>
  <c r="AB7" i="23"/>
  <c r="AB30" i="23" s="1"/>
  <c r="AF7" i="23"/>
  <c r="AF30" i="23" s="1"/>
  <c r="W11" i="23"/>
  <c r="W34" i="23" s="1"/>
  <c r="Y11" i="23"/>
  <c r="Y34" i="23" s="1"/>
  <c r="AA11" i="23"/>
  <c r="AA34" i="23" s="1"/>
  <c r="AE11" i="23"/>
  <c r="AE34" i="23" s="1"/>
  <c r="X11" i="23"/>
  <c r="X34" i="23" s="1"/>
  <c r="Z11" i="23"/>
  <c r="Z34" i="23" s="1"/>
  <c r="AB11" i="23"/>
  <c r="AB34" i="23" s="1"/>
  <c r="AF11" i="23"/>
  <c r="AF34" i="23" s="1"/>
  <c r="W15" i="23"/>
  <c r="W38" i="23" s="1"/>
  <c r="Y15" i="23"/>
  <c r="Y38" i="23" s="1"/>
  <c r="AA15" i="23"/>
  <c r="AA38" i="23" s="1"/>
  <c r="AE15" i="23"/>
  <c r="AE38" i="23" s="1"/>
  <c r="X15" i="23"/>
  <c r="X38" i="23" s="1"/>
  <c r="Z15" i="23"/>
  <c r="Z38" i="23" s="1"/>
  <c r="AB15" i="23"/>
  <c r="AB38" i="23" s="1"/>
  <c r="AF15" i="23"/>
  <c r="AF38" i="23" s="1"/>
  <c r="W19" i="23"/>
  <c r="W42" i="23" s="1"/>
  <c r="Y19" i="23"/>
  <c r="Y42" i="23" s="1"/>
  <c r="AA19" i="23"/>
  <c r="AA42" i="23" s="1"/>
  <c r="AE19" i="23"/>
  <c r="AE42" i="23" s="1"/>
  <c r="X19" i="23"/>
  <c r="X42" i="23" s="1"/>
  <c r="Z19" i="23"/>
  <c r="Z42" i="23" s="1"/>
  <c r="AB19" i="23"/>
  <c r="AB42" i="23" s="1"/>
  <c r="AF19" i="23"/>
  <c r="AF42" i="23" s="1"/>
  <c r="C29" i="23"/>
  <c r="C35" i="23"/>
  <c r="BR35" i="23" s="1"/>
  <c r="C37" i="23"/>
  <c r="BR37" i="23" s="1"/>
  <c r="C32" i="23"/>
  <c r="BR32" i="23" s="1"/>
  <c r="C36" i="23"/>
  <c r="BR36" i="23" s="1"/>
  <c r="C40" i="23"/>
  <c r="BR40" i="23" s="1"/>
  <c r="C44" i="23"/>
  <c r="BR44" i="23" s="1"/>
  <c r="C33" i="23"/>
  <c r="BR33" i="23" s="1"/>
  <c r="C31" i="23"/>
  <c r="BR31" i="23" s="1"/>
  <c r="C39" i="23"/>
  <c r="BR39" i="23" s="1"/>
  <c r="C41" i="23"/>
  <c r="BR41" i="23" s="1"/>
  <c r="C43" i="23"/>
  <c r="BR43" i="23" s="1"/>
  <c r="C30" i="23"/>
  <c r="BR30" i="23" s="1"/>
  <c r="C34" i="23"/>
  <c r="BR34" i="23" s="1"/>
  <c r="C38" i="23"/>
  <c r="BR38" i="23" s="1"/>
  <c r="C42" i="23"/>
  <c r="BR42" i="23" s="1"/>
  <c r="BS29" i="23" l="1"/>
  <c r="BR29" i="23"/>
  <c r="BL38" i="23"/>
  <c r="BS38" i="23"/>
  <c r="BL30" i="23"/>
  <c r="BL7" i="23" s="1"/>
  <c r="BS30" i="23"/>
  <c r="BL39" i="23"/>
  <c r="BS39" i="23"/>
  <c r="BL33" i="23"/>
  <c r="BS33" i="23"/>
  <c r="BL40" i="23"/>
  <c r="BS40" i="23"/>
  <c r="BL32" i="23"/>
  <c r="BS32" i="23"/>
  <c r="BL37" i="23"/>
  <c r="BS37" i="23"/>
  <c r="BL34" i="23"/>
  <c r="BS34" i="23"/>
  <c r="BL31" i="23"/>
  <c r="BS31" i="23"/>
  <c r="BL36" i="23"/>
  <c r="BS36" i="23"/>
  <c r="BL35" i="23"/>
  <c r="BS35" i="23"/>
  <c r="BL44" i="23"/>
  <c r="BL21" i="23" s="1"/>
  <c r="BS44" i="23"/>
  <c r="BL43" i="23"/>
  <c r="BS43" i="23"/>
  <c r="BS20" i="23" s="1"/>
  <c r="BL42" i="23"/>
  <c r="BS42" i="23"/>
  <c r="BL41" i="23"/>
  <c r="BS41" i="23"/>
  <c r="BL29" i="23"/>
  <c r="BA30" i="23"/>
  <c r="BB30" i="23" s="1"/>
  <c r="AG30" i="23"/>
  <c r="AH30" i="23" s="1"/>
  <c r="BV30" i="23"/>
  <c r="BU30" i="23"/>
  <c r="BN30" i="23"/>
  <c r="BO30" i="23"/>
  <c r="BO7" i="23" s="1"/>
  <c r="BS7" i="23"/>
  <c r="BK30" i="23"/>
  <c r="BA39" i="23"/>
  <c r="BB39" i="23" s="1"/>
  <c r="BC39" i="23" s="1"/>
  <c r="BJ39" i="23" s="1"/>
  <c r="AG39" i="23"/>
  <c r="AH39" i="23" s="1"/>
  <c r="AI39" i="23" s="1"/>
  <c r="AP39" i="23" s="1"/>
  <c r="BU39" i="23"/>
  <c r="BT39" i="23"/>
  <c r="BM39" i="23"/>
  <c r="BO39" i="23"/>
  <c r="BO16" i="23" s="1"/>
  <c r="BV39" i="23"/>
  <c r="BN39" i="23"/>
  <c r="BN16" i="23" s="1"/>
  <c r="BK39" i="23"/>
  <c r="BL16" i="23"/>
  <c r="BA40" i="23"/>
  <c r="BB40" i="23" s="1"/>
  <c r="BC40" i="23" s="1"/>
  <c r="BJ40" i="23" s="1"/>
  <c r="AG40" i="23"/>
  <c r="AH40" i="23" s="1"/>
  <c r="AI40" i="23" s="1"/>
  <c r="AP40" i="23" s="1"/>
  <c r="BT40" i="23"/>
  <c r="BV40" i="23"/>
  <c r="BV17" i="23" s="1"/>
  <c r="BN40" i="23"/>
  <c r="BU40" i="23"/>
  <c r="BU17" i="23" s="1"/>
  <c r="BM40" i="23"/>
  <c r="BM17" i="23" s="1"/>
  <c r="BO40" i="23"/>
  <c r="BO17" i="23" s="1"/>
  <c r="BK40" i="23"/>
  <c r="BA37" i="23"/>
  <c r="BB37" i="23" s="1"/>
  <c r="BC37" i="23" s="1"/>
  <c r="BJ37" i="23" s="1"/>
  <c r="AG37" i="23"/>
  <c r="AH37" i="23" s="1"/>
  <c r="AI37" i="23" s="1"/>
  <c r="AP37" i="23" s="1"/>
  <c r="AP14" i="23" s="1"/>
  <c r="BU37" i="23"/>
  <c r="BV37" i="23"/>
  <c r="BV14" i="23" s="1"/>
  <c r="BM37" i="23"/>
  <c r="BO37" i="23"/>
  <c r="BO14" i="23" s="1"/>
  <c r="BT37" i="23"/>
  <c r="BN37" i="23"/>
  <c r="BN14" i="23" s="1"/>
  <c r="BS14" i="23"/>
  <c r="BK37" i="23"/>
  <c r="BA42" i="23"/>
  <c r="BB42" i="23" s="1"/>
  <c r="AG42" i="23"/>
  <c r="AH42" i="23" s="1"/>
  <c r="BT42" i="23"/>
  <c r="BT19" i="23" s="1"/>
  <c r="BV42" i="23"/>
  <c r="BU42" i="23"/>
  <c r="BN42" i="23"/>
  <c r="BN19" i="23" s="1"/>
  <c r="BM42" i="23"/>
  <c r="BM19" i="23" s="1"/>
  <c r="BO42" i="23"/>
  <c r="BR19" i="23"/>
  <c r="BL19" i="23"/>
  <c r="BK42" i="23"/>
  <c r="BK19" i="23" s="1"/>
  <c r="BS19" i="23"/>
  <c r="BA34" i="23"/>
  <c r="BB34" i="23" s="1"/>
  <c r="AG34" i="23"/>
  <c r="AH34" i="23" s="1"/>
  <c r="BV34" i="23"/>
  <c r="BU34" i="23"/>
  <c r="BN34" i="23"/>
  <c r="BO34" i="23"/>
  <c r="BO11" i="23" s="1"/>
  <c r="BK34" i="23"/>
  <c r="BS11" i="23"/>
  <c r="BA41" i="23"/>
  <c r="BB41" i="23" s="1"/>
  <c r="AG41" i="23"/>
  <c r="AH41" i="23" s="1"/>
  <c r="BU41" i="23"/>
  <c r="BV41" i="23"/>
  <c r="BV18" i="23" s="1"/>
  <c r="BM41" i="23"/>
  <c r="BO41" i="23"/>
  <c r="BO18" i="23" s="1"/>
  <c r="BT41" i="23"/>
  <c r="BT18" i="23" s="1"/>
  <c r="BN41" i="23"/>
  <c r="BK41" i="23"/>
  <c r="BA31" i="23"/>
  <c r="BB31" i="23" s="1"/>
  <c r="AG31" i="23"/>
  <c r="AH31" i="23" s="1"/>
  <c r="BU31" i="23"/>
  <c r="BO31" i="23"/>
  <c r="BO8" i="23" s="1"/>
  <c r="BV31" i="23"/>
  <c r="BV8" i="23" s="1"/>
  <c r="BN31" i="23"/>
  <c r="BK31" i="23"/>
  <c r="BS8" i="23"/>
  <c r="BA44" i="23"/>
  <c r="BB44" i="23" s="1"/>
  <c r="BC44" i="23" s="1"/>
  <c r="BJ44" i="23" s="1"/>
  <c r="BJ21" i="23" s="1"/>
  <c r="AG44" i="23"/>
  <c r="AH44" i="23" s="1"/>
  <c r="AI44" i="23" s="1"/>
  <c r="AP44" i="23" s="1"/>
  <c r="BT44" i="23"/>
  <c r="BV44" i="23"/>
  <c r="BV21" i="23" s="1"/>
  <c r="BN44" i="23"/>
  <c r="BU44" i="23"/>
  <c r="BM44" i="23"/>
  <c r="BM21" i="23" s="1"/>
  <c r="BO44" i="23"/>
  <c r="BO21" i="23" s="1"/>
  <c r="BK44" i="23"/>
  <c r="BA36" i="23"/>
  <c r="BB36" i="23" s="1"/>
  <c r="AG36" i="23"/>
  <c r="AH36" i="23" s="1"/>
  <c r="BT36" i="23"/>
  <c r="BV36" i="23"/>
  <c r="BN36" i="23"/>
  <c r="BU36" i="23"/>
  <c r="BM36" i="23"/>
  <c r="BO36" i="23"/>
  <c r="BK36" i="23"/>
  <c r="BA35" i="23"/>
  <c r="BB35" i="23" s="1"/>
  <c r="AG35" i="23"/>
  <c r="AH35" i="23" s="1"/>
  <c r="BU35" i="23"/>
  <c r="BO35" i="23"/>
  <c r="BV35" i="23"/>
  <c r="BV12" i="23" s="1"/>
  <c r="BN35" i="23"/>
  <c r="BK35" i="23"/>
  <c r="BS12" i="23"/>
  <c r="BA38" i="23"/>
  <c r="BB38" i="23" s="1"/>
  <c r="BC38" i="23" s="1"/>
  <c r="BJ38" i="23" s="1"/>
  <c r="AG38" i="23"/>
  <c r="AH38" i="23" s="1"/>
  <c r="AI38" i="23" s="1"/>
  <c r="AP38" i="23" s="1"/>
  <c r="BT38" i="23"/>
  <c r="BT15" i="23" s="1"/>
  <c r="BV38" i="23"/>
  <c r="BV15" i="23" s="1"/>
  <c r="BU38" i="23"/>
  <c r="BU15" i="23" s="1"/>
  <c r="BN38" i="23"/>
  <c r="BN15" i="23" s="1"/>
  <c r="BM38" i="23"/>
  <c r="BO38" i="23"/>
  <c r="BO15" i="23" s="1"/>
  <c r="BL15" i="23"/>
  <c r="BK38" i="23"/>
  <c r="BA43" i="23"/>
  <c r="BB43" i="23" s="1"/>
  <c r="BC43" i="23" s="1"/>
  <c r="BJ43" i="23" s="1"/>
  <c r="AG43" i="23"/>
  <c r="AH43" i="23" s="1"/>
  <c r="AI43" i="23" s="1"/>
  <c r="AP43" i="23" s="1"/>
  <c r="AP20" i="23" s="1"/>
  <c r="BU43" i="23"/>
  <c r="BU20" i="23" s="1"/>
  <c r="BT43" i="23"/>
  <c r="BM43" i="23"/>
  <c r="BO43" i="23"/>
  <c r="BO20" i="23" s="1"/>
  <c r="BV43" i="23"/>
  <c r="BV20" i="23" s="1"/>
  <c r="BN43" i="23"/>
  <c r="BK43" i="23"/>
  <c r="BK20" i="23" s="1"/>
  <c r="BA33" i="23"/>
  <c r="BB33" i="23" s="1"/>
  <c r="AG33" i="23"/>
  <c r="AH33" i="23" s="1"/>
  <c r="BU33" i="23"/>
  <c r="BV33" i="23"/>
  <c r="BV10" i="23" s="1"/>
  <c r="BO33" i="23"/>
  <c r="BN33" i="23"/>
  <c r="BN10" i="23" s="1"/>
  <c r="BK33" i="23"/>
  <c r="BL10" i="23"/>
  <c r="BA32" i="23"/>
  <c r="BB32" i="23" s="1"/>
  <c r="AG32" i="23"/>
  <c r="AH32" i="23" s="1"/>
  <c r="BV32" i="23"/>
  <c r="BN32" i="23"/>
  <c r="BU32" i="23"/>
  <c r="BO32" i="23"/>
  <c r="BK32" i="23"/>
  <c r="AG29" i="23"/>
  <c r="AH29" i="23" s="1"/>
  <c r="BA29" i="23"/>
  <c r="BB29" i="23" s="1"/>
  <c r="BD29" i="23" s="1"/>
  <c r="BV29" i="23"/>
  <c r="BV6" i="23" s="1"/>
  <c r="BU29" i="23"/>
  <c r="BU6" i="23" s="1"/>
  <c r="BN29" i="23"/>
  <c r="BN6" i="23" s="1"/>
  <c r="BO29" i="23"/>
  <c r="BO6" i="23" s="1"/>
  <c r="BK29" i="23"/>
  <c r="BV19" i="23"/>
  <c r="BO19" i="23"/>
  <c r="BU19" i="23"/>
  <c r="BV11" i="23"/>
  <c r="BU11" i="23"/>
  <c r="BN11" i="23"/>
  <c r="BL11" i="23"/>
  <c r="BU18" i="23"/>
  <c r="BN18" i="23"/>
  <c r="BM18" i="23"/>
  <c r="BK18" i="23"/>
  <c r="BS18" i="23"/>
  <c r="BR18" i="23"/>
  <c r="BL18" i="23"/>
  <c r="BU8" i="23"/>
  <c r="BN8" i="23"/>
  <c r="BL8" i="23"/>
  <c r="BT21" i="23"/>
  <c r="BU21" i="23"/>
  <c r="BN21" i="23"/>
  <c r="BS21" i="23"/>
  <c r="BR21" i="23"/>
  <c r="BK21" i="23"/>
  <c r="BV13" i="23"/>
  <c r="BT13" i="23"/>
  <c r="BO13" i="23"/>
  <c r="BM13" i="23"/>
  <c r="BU13" i="23"/>
  <c r="BN13" i="23"/>
  <c r="BS13" i="23"/>
  <c r="BR13" i="23"/>
  <c r="BL13" i="23"/>
  <c r="BK13" i="23"/>
  <c r="BU12" i="23"/>
  <c r="BN12" i="23"/>
  <c r="BO12" i="23"/>
  <c r="BL12" i="23"/>
  <c r="BM15" i="23"/>
  <c r="BS15" i="23"/>
  <c r="BK15" i="23"/>
  <c r="BR15" i="23"/>
  <c r="BV7" i="23"/>
  <c r="BU7" i="23"/>
  <c r="BN7" i="23"/>
  <c r="BN20" i="23"/>
  <c r="BT20" i="23"/>
  <c r="BM20" i="23"/>
  <c r="BR20" i="23"/>
  <c r="BL20" i="23"/>
  <c r="BU16" i="23"/>
  <c r="BV16" i="23"/>
  <c r="BT16" i="23"/>
  <c r="BM16" i="23"/>
  <c r="BR16" i="23"/>
  <c r="BK16" i="23"/>
  <c r="BS16" i="23"/>
  <c r="BU10" i="23"/>
  <c r="BO10" i="23"/>
  <c r="BS10" i="23"/>
  <c r="BT17" i="23"/>
  <c r="BN17" i="23"/>
  <c r="BS17" i="23"/>
  <c r="BR17" i="23"/>
  <c r="BL17" i="23"/>
  <c r="BK17" i="23"/>
  <c r="BV9" i="23"/>
  <c r="BO9" i="23"/>
  <c r="BU9" i="23"/>
  <c r="BN9" i="23"/>
  <c r="BL9" i="23"/>
  <c r="BS9" i="23"/>
  <c r="BU14" i="23"/>
  <c r="BT14" i="23"/>
  <c r="BM14" i="23"/>
  <c r="BR14" i="23"/>
  <c r="BL14" i="23"/>
  <c r="BK14" i="23"/>
  <c r="BS6" i="23"/>
  <c r="BL6" i="23"/>
  <c r="AJ29" i="23" l="1"/>
  <c r="AI29" i="23"/>
  <c r="AJ36" i="23"/>
  <c r="AI36" i="23"/>
  <c r="AJ41" i="23"/>
  <c r="AI41" i="23"/>
  <c r="AJ42" i="23"/>
  <c r="AI42" i="23"/>
  <c r="BC36" i="23"/>
  <c r="BD36" i="23"/>
  <c r="BC41" i="23"/>
  <c r="BD41" i="23"/>
  <c r="BC42" i="23"/>
  <c r="BD42" i="23"/>
  <c r="AP29" i="23"/>
  <c r="BC29" i="23"/>
  <c r="BJ29" i="23" s="1"/>
  <c r="BJ6" i="23" s="1"/>
  <c r="AI32" i="23"/>
  <c r="AJ32" i="23"/>
  <c r="AI33" i="23"/>
  <c r="AJ33" i="23"/>
  <c r="AI35" i="23"/>
  <c r="AJ35" i="23"/>
  <c r="AI31" i="23"/>
  <c r="AJ31" i="23"/>
  <c r="AI34" i="23"/>
  <c r="AJ34" i="23"/>
  <c r="AI30" i="23"/>
  <c r="AJ30" i="23"/>
  <c r="BC32" i="23"/>
  <c r="BD32" i="23"/>
  <c r="BC33" i="23"/>
  <c r="BD33" i="23"/>
  <c r="BC35" i="23"/>
  <c r="BD35" i="23"/>
  <c r="BC31" i="23"/>
  <c r="BD31" i="23"/>
  <c r="BC34" i="23"/>
  <c r="BD34" i="23"/>
  <c r="BC30" i="23"/>
  <c r="BD30" i="23"/>
  <c r="AP6" i="23"/>
  <c r="BQ17" i="23"/>
  <c r="BX17" i="23"/>
  <c r="BX15" i="23"/>
  <c r="BX21" i="23"/>
  <c r="BX20" i="23"/>
  <c r="BX18" i="23"/>
  <c r="BQ18" i="23"/>
  <c r="BQ19" i="23"/>
  <c r="BQ14" i="23"/>
  <c r="BJ14" i="23"/>
  <c r="BX16" i="23"/>
  <c r="AP15" i="23"/>
  <c r="BJ17" i="23"/>
  <c r="BJ16" i="23"/>
  <c r="BX14" i="23"/>
  <c r="AP17" i="23"/>
  <c r="BQ16" i="23"/>
  <c r="AP16" i="23"/>
  <c r="BQ20" i="23"/>
  <c r="BJ20" i="23"/>
  <c r="BQ15" i="23"/>
  <c r="BQ13" i="23"/>
  <c r="BX13" i="23"/>
  <c r="BQ21" i="23"/>
  <c r="AP21" i="23"/>
  <c r="BJ15" i="23"/>
  <c r="BX19" i="23"/>
  <c r="AP42" i="23" l="1"/>
  <c r="AP19" i="23" s="1"/>
  <c r="AP41" i="23"/>
  <c r="AP18" i="23" s="1"/>
  <c r="AP36" i="23"/>
  <c r="AP13" i="23" s="1"/>
  <c r="BJ42" i="23"/>
  <c r="BJ19" i="23" s="1"/>
  <c r="BJ41" i="23"/>
  <c r="BJ18" i="23" s="1"/>
  <c r="BJ36" i="23"/>
  <c r="BJ13" i="23" s="1"/>
  <c r="BJ30" i="23"/>
  <c r="BJ7" i="23" s="1"/>
  <c r="BJ34" i="23"/>
  <c r="BJ11" i="23" s="1"/>
  <c r="BJ31" i="23"/>
  <c r="BJ8" i="23" s="1"/>
  <c r="BJ35" i="23"/>
  <c r="BJ12" i="23" s="1"/>
  <c r="BJ33" i="23"/>
  <c r="BJ10" i="23" s="1"/>
  <c r="BJ32" i="23"/>
  <c r="BJ9" i="23" s="1"/>
  <c r="AP30" i="23"/>
  <c r="AP7" i="23" s="1"/>
  <c r="AP34" i="23"/>
  <c r="AP11" i="23" s="1"/>
  <c r="AP31" i="23"/>
  <c r="AP8" i="23" s="1"/>
  <c r="AP35" i="23"/>
  <c r="AP12" i="23" s="1"/>
  <c r="AP33" i="23"/>
  <c r="AP10" i="23" s="1"/>
  <c r="AP32" i="23"/>
  <c r="AP9" i="23" s="1"/>
  <c r="K4" i="10" l="1"/>
  <c r="J4" i="10"/>
  <c r="I4" i="10"/>
  <c r="G4" i="10"/>
  <c r="H4" i="10"/>
  <c r="F4" i="10"/>
  <c r="E4" i="10"/>
  <c r="D4" i="10"/>
  <c r="C4" i="10"/>
  <c r="B4" i="10"/>
  <c r="BK12" i="23" l="1"/>
  <c r="BR8" i="23"/>
  <c r="BK7" i="23"/>
  <c r="BK10" i="23"/>
  <c r="BR10" i="23"/>
  <c r="BK8" i="23"/>
  <c r="BR11" i="23"/>
  <c r="BK11" i="23"/>
  <c r="BR12" i="23"/>
  <c r="BR7" i="23"/>
  <c r="BK9" i="23"/>
  <c r="BK6" i="23"/>
  <c r="BR6" i="23"/>
  <c r="BR9" i="23"/>
  <c r="BT29" i="23" l="1"/>
  <c r="BT6" i="23" s="1"/>
  <c r="BX6" i="23" s="1"/>
  <c r="BT30" i="23" l="1"/>
  <c r="BT7" i="23" s="1"/>
  <c r="BX7" i="23" s="1"/>
  <c r="BT31" i="23" l="1"/>
  <c r="BT8" i="23" s="1"/>
  <c r="BX8" i="23" s="1"/>
  <c r="BT34" i="23" l="1"/>
  <c r="BT11" i="23" s="1"/>
  <c r="BX11" i="23" s="1"/>
  <c r="BT32" i="23"/>
  <c r="BT9" i="23" s="1"/>
  <c r="BX9" i="23" s="1"/>
  <c r="BT35" i="23" l="1"/>
  <c r="BT12" i="23" s="1"/>
  <c r="BX12" i="23" s="1"/>
  <c r="BT33" i="23"/>
  <c r="BT10" i="23" s="1"/>
  <c r="BX10" i="23" s="1"/>
  <c r="BM31" i="23" l="1"/>
  <c r="BM8" i="23" s="1"/>
  <c r="BQ8" i="23" s="1"/>
  <c r="BM30" i="23"/>
  <c r="BM7" i="23" s="1"/>
  <c r="BQ7" i="23" s="1"/>
  <c r="BM29" i="23"/>
  <c r="BM6" i="23" s="1"/>
  <c r="BQ6" i="23" s="1"/>
  <c r="BM34" i="23" l="1"/>
  <c r="BM11" i="23" s="1"/>
  <c r="BQ11" i="23" s="1"/>
  <c r="BM32" i="23"/>
  <c r="BM9" i="23" s="1"/>
  <c r="BQ9" i="23" s="1"/>
  <c r="BM35" i="23"/>
  <c r="BM12" i="23" s="1"/>
  <c r="BQ12" i="23" s="1"/>
  <c r="BM33" i="23"/>
  <c r="BM10" i="23" s="1"/>
  <c r="BQ10" i="23" s="1"/>
  <c r="L46" i="23" l="1"/>
  <c r="L45" i="23"/>
  <c r="M25" i="23"/>
  <c r="L47" i="23"/>
  <c r="H25" i="23"/>
  <c r="H24" i="23"/>
  <c r="M24" i="23"/>
  <c r="M47" i="23" s="1"/>
  <c r="H22" i="23"/>
  <c r="M22" i="23"/>
  <c r="M45" i="23" s="1"/>
  <c r="H23" i="23"/>
  <c r="M23" i="23"/>
  <c r="M46" i="23" s="1"/>
  <c r="AC25" i="23" l="1"/>
  <c r="AC48" i="23" s="1"/>
  <c r="AX25" i="23"/>
  <c r="AX48" i="23" s="1"/>
  <c r="AD25" i="23"/>
  <c r="AD48" i="23" s="1"/>
  <c r="AW25" i="23"/>
  <c r="AW48" i="23" s="1"/>
  <c r="H48" i="23"/>
  <c r="C25" i="23"/>
  <c r="AA25" i="23" s="1"/>
  <c r="AA48" i="23" s="1"/>
  <c r="M48" i="23"/>
  <c r="Y25" i="23"/>
  <c r="Y48" i="23" s="1"/>
  <c r="AZ25" i="23"/>
  <c r="AZ48" i="23" s="1"/>
  <c r="X25" i="23"/>
  <c r="X48" i="23" s="1"/>
  <c r="Z25" i="23"/>
  <c r="Z48" i="23" s="1"/>
  <c r="AB25" i="23"/>
  <c r="AB48" i="23" s="1"/>
  <c r="AF25" i="23"/>
  <c r="AF48" i="23" s="1"/>
  <c r="AQ25" i="23"/>
  <c r="AQ48" i="23" s="1"/>
  <c r="AS25" i="23"/>
  <c r="AS48" i="23" s="1"/>
  <c r="AU25" i="23"/>
  <c r="AU48" i="23" s="1"/>
  <c r="AY25" i="23"/>
  <c r="AY48" i="23" s="1"/>
  <c r="C22" i="23"/>
  <c r="AZ22" i="23" s="1"/>
  <c r="AZ45" i="23" s="1"/>
  <c r="AX22" i="23"/>
  <c r="AX45" i="23" s="1"/>
  <c r="H45" i="23"/>
  <c r="AD22" i="23"/>
  <c r="AD45" i="23" s="1"/>
  <c r="AW22" i="23"/>
  <c r="AW45" i="23" s="1"/>
  <c r="AC22" i="23"/>
  <c r="AC45" i="23" s="1"/>
  <c r="C23" i="23"/>
  <c r="H46" i="23"/>
  <c r="AX23" i="23"/>
  <c r="AX46" i="23" s="1"/>
  <c r="AC23" i="23"/>
  <c r="AC46" i="23" s="1"/>
  <c r="AW23" i="23"/>
  <c r="AW46" i="23" s="1"/>
  <c r="AD23" i="23"/>
  <c r="AD46" i="23" s="1"/>
  <c r="C24" i="23"/>
  <c r="AX24" i="23"/>
  <c r="AX47" i="23" s="1"/>
  <c r="H47" i="23"/>
  <c r="AD24" i="23"/>
  <c r="AD47" i="23" s="1"/>
  <c r="AW24" i="23"/>
  <c r="AW47" i="23" s="1"/>
  <c r="AC24" i="23"/>
  <c r="AC47" i="23" s="1"/>
  <c r="C48" i="23" l="1"/>
  <c r="AV25" i="23"/>
  <c r="AV48" i="23" s="1"/>
  <c r="AT25" i="23"/>
  <c r="AT48" i="23" s="1"/>
  <c r="AR25" i="23"/>
  <c r="AR48" i="23" s="1"/>
  <c r="AE25" i="23"/>
  <c r="AE48" i="23" s="1"/>
  <c r="AG48" i="23"/>
  <c r="AH48" i="23" s="1"/>
  <c r="AI48" i="23" s="1"/>
  <c r="BK48" i="23"/>
  <c r="BK25" i="23" s="1"/>
  <c r="BM48" i="23"/>
  <c r="BM25" i="23" s="1"/>
  <c r="BO48" i="23"/>
  <c r="BO25" i="23" s="1"/>
  <c r="BU48" i="23"/>
  <c r="BU25" i="23" s="1"/>
  <c r="BR48" i="23"/>
  <c r="BR25" i="23" s="1"/>
  <c r="BA48" i="23"/>
  <c r="BB48" i="23" s="1"/>
  <c r="BC48" i="23" s="1"/>
  <c r="BN48" i="23"/>
  <c r="BN25" i="23" s="1"/>
  <c r="BT48" i="23"/>
  <c r="BT25" i="23" s="1"/>
  <c r="BV48" i="23"/>
  <c r="BV25" i="23" s="1"/>
  <c r="BJ48" i="23"/>
  <c r="BJ25" i="23" s="1"/>
  <c r="W22" i="23"/>
  <c r="W45" i="23" s="1"/>
  <c r="AE22" i="23"/>
  <c r="AE45" i="23" s="1"/>
  <c r="AV22" i="23"/>
  <c r="AV45" i="23" s="1"/>
  <c r="AA22" i="23"/>
  <c r="AA45" i="23" s="1"/>
  <c r="AQ22" i="23"/>
  <c r="AQ45" i="23" s="1"/>
  <c r="C45" i="23"/>
  <c r="BR45" i="23" s="1"/>
  <c r="BR22" i="23" s="1"/>
  <c r="AF22" i="23"/>
  <c r="AF45" i="23" s="1"/>
  <c r="AS22" i="23"/>
  <c r="AS45" i="23" s="1"/>
  <c r="AB22" i="23"/>
  <c r="AB45" i="23" s="1"/>
  <c r="AR22" i="23"/>
  <c r="AR45" i="23" s="1"/>
  <c r="Z22" i="23"/>
  <c r="Z45" i="23" s="1"/>
  <c r="Y22" i="23"/>
  <c r="Y45" i="23" s="1"/>
  <c r="AU22" i="23"/>
  <c r="AU45" i="23" s="1"/>
  <c r="AY22" i="23"/>
  <c r="AY45" i="23" s="1"/>
  <c r="X22" i="23"/>
  <c r="X45" i="23" s="1"/>
  <c r="AT22" i="23"/>
  <c r="AT45" i="23" s="1"/>
  <c r="BT45" i="23"/>
  <c r="BT22" i="23" s="1"/>
  <c r="BM45" i="23"/>
  <c r="BM22" i="23" s="1"/>
  <c r="BU45" i="23"/>
  <c r="BU22" i="23" s="1"/>
  <c r="BK45" i="23"/>
  <c r="BK22" i="23" s="1"/>
  <c r="AG45" i="23"/>
  <c r="AH45" i="23" s="1"/>
  <c r="BV45" i="23"/>
  <c r="BV22" i="23" s="1"/>
  <c r="BO45" i="23"/>
  <c r="BO22" i="23" s="1"/>
  <c r="BN45" i="23"/>
  <c r="BN22" i="23" s="1"/>
  <c r="BA45" i="23"/>
  <c r="BB45" i="23" s="1"/>
  <c r="BL45" i="23"/>
  <c r="BL22" i="23" s="1"/>
  <c r="BS45" i="23"/>
  <c r="BS22" i="23" s="1"/>
  <c r="AY23" i="23"/>
  <c r="AY46" i="23" s="1"/>
  <c r="AT23" i="23"/>
  <c r="AT46" i="23" s="1"/>
  <c r="AR23" i="23"/>
  <c r="AR46" i="23" s="1"/>
  <c r="AA23" i="23"/>
  <c r="AA46" i="23" s="1"/>
  <c r="AB23" i="23"/>
  <c r="AB46" i="23" s="1"/>
  <c r="AZ23" i="23"/>
  <c r="AZ46" i="23" s="1"/>
  <c r="AS23" i="23"/>
  <c r="AS46" i="23" s="1"/>
  <c r="AV23" i="23"/>
  <c r="AV46" i="23" s="1"/>
  <c r="AU23" i="23"/>
  <c r="AU46" i="23" s="1"/>
  <c r="Y23" i="23"/>
  <c r="Y46" i="23" s="1"/>
  <c r="AE23" i="23"/>
  <c r="AE46" i="23" s="1"/>
  <c r="Z23" i="23"/>
  <c r="Z46" i="23" s="1"/>
  <c r="AF23" i="23"/>
  <c r="AF46" i="23" s="1"/>
  <c r="X23" i="23"/>
  <c r="X46" i="23" s="1"/>
  <c r="C46" i="23"/>
  <c r="BR46" i="23" s="1"/>
  <c r="W23" i="23"/>
  <c r="W46" i="23" s="1"/>
  <c r="AQ23" i="23"/>
  <c r="AQ46" i="23" s="1"/>
  <c r="AZ24" i="23"/>
  <c r="AZ47" i="23" s="1"/>
  <c r="AR24" i="23"/>
  <c r="AR47" i="23" s="1"/>
  <c r="AT24" i="23"/>
  <c r="AT47" i="23" s="1"/>
  <c r="AA24" i="23"/>
  <c r="AA47" i="23" s="1"/>
  <c r="AY24" i="23"/>
  <c r="AY47" i="23" s="1"/>
  <c r="AV24" i="23"/>
  <c r="AV47" i="23" s="1"/>
  <c r="AU24" i="23"/>
  <c r="AU47" i="23" s="1"/>
  <c r="AS24" i="23"/>
  <c r="AS47" i="23" s="1"/>
  <c r="Y24" i="23"/>
  <c r="Y47" i="23" s="1"/>
  <c r="AE24" i="23"/>
  <c r="AE47" i="23" s="1"/>
  <c r="Z24" i="23"/>
  <c r="Z47" i="23" s="1"/>
  <c r="AF24" i="23"/>
  <c r="AF47" i="23" s="1"/>
  <c r="X24" i="23"/>
  <c r="X47" i="23" s="1"/>
  <c r="AB24" i="23"/>
  <c r="AB47" i="23" s="1"/>
  <c r="AQ24" i="23"/>
  <c r="AQ47" i="23" s="1"/>
  <c r="W24" i="23"/>
  <c r="W47" i="23" s="1"/>
  <c r="C47" i="23"/>
  <c r="BR47" i="23" s="1"/>
  <c r="AP48" i="23" l="1"/>
  <c r="AP25" i="23" s="1"/>
  <c r="BQ22" i="23"/>
  <c r="BD45" i="23"/>
  <c r="BC45" i="23"/>
  <c r="AJ45" i="23"/>
  <c r="AI45" i="23"/>
  <c r="BX25" i="23"/>
  <c r="BQ25" i="23"/>
  <c r="BX22" i="23"/>
  <c r="BM46" i="23"/>
  <c r="BM23" i="23" s="1"/>
  <c r="BT46" i="23"/>
  <c r="BT23" i="23" s="1"/>
  <c r="BN46" i="23"/>
  <c r="BN23" i="23" s="1"/>
  <c r="BK46" i="23"/>
  <c r="BK23" i="23" s="1"/>
  <c r="BR23" i="23"/>
  <c r="AG46" i="23"/>
  <c r="AH46" i="23" s="1"/>
  <c r="BV46" i="23"/>
  <c r="BV23" i="23" s="1"/>
  <c r="BO46" i="23"/>
  <c r="BO23" i="23" s="1"/>
  <c r="BA46" i="23"/>
  <c r="BB46" i="23" s="1"/>
  <c r="BU46" i="23"/>
  <c r="BU23" i="23" s="1"/>
  <c r="BS46" i="23"/>
  <c r="BS23" i="23" s="1"/>
  <c r="BL46" i="23"/>
  <c r="BL23" i="23" s="1"/>
  <c r="BQ23" i="23" s="1"/>
  <c r="BR24" i="23"/>
  <c r="BT47" i="23"/>
  <c r="BT24" i="23" s="1"/>
  <c r="BO47" i="23"/>
  <c r="BO24" i="23" s="1"/>
  <c r="BN47" i="23"/>
  <c r="BN24" i="23" s="1"/>
  <c r="BV47" i="23"/>
  <c r="BV24" i="23" s="1"/>
  <c r="BK47" i="23"/>
  <c r="BK24" i="23" s="1"/>
  <c r="BM47" i="23"/>
  <c r="BM24" i="23" s="1"/>
  <c r="BU47" i="23"/>
  <c r="BU24" i="23" s="1"/>
  <c r="AG47" i="23"/>
  <c r="AH47" i="23" s="1"/>
  <c r="AI47" i="23" s="1"/>
  <c r="AP47" i="23" s="1"/>
  <c r="AP24" i="23" s="1"/>
  <c r="BA47" i="23"/>
  <c r="BB47" i="23" s="1"/>
  <c r="BC47" i="23" s="1"/>
  <c r="BJ47" i="23" s="1"/>
  <c r="BJ24" i="23" s="1"/>
  <c r="BL47" i="23"/>
  <c r="BL24" i="23" s="1"/>
  <c r="BS47" i="23"/>
  <c r="BS24" i="23" s="1"/>
  <c r="AP45" i="23" l="1"/>
  <c r="AP22" i="23" s="1"/>
  <c r="BJ45" i="23"/>
  <c r="BJ22" i="23" s="1"/>
  <c r="BX23" i="23"/>
  <c r="BD46" i="23"/>
  <c r="BC46" i="23"/>
  <c r="AJ46" i="23"/>
  <c r="AI46" i="23"/>
  <c r="BX24" i="23"/>
  <c r="BQ24" i="23"/>
  <c r="L46" i="24"/>
  <c r="L42" i="24"/>
  <c r="L45" i="24"/>
  <c r="L41" i="24"/>
  <c r="L44" i="24"/>
  <c r="L47" i="24"/>
  <c r="L43" i="24"/>
  <c r="H25" i="24"/>
  <c r="M25" i="24"/>
  <c r="H24" i="24"/>
  <c r="M24" i="24"/>
  <c r="M47" i="24" s="1"/>
  <c r="H23" i="24"/>
  <c r="M23" i="24"/>
  <c r="M46" i="24" s="1"/>
  <c r="H22" i="24"/>
  <c r="M22" i="24"/>
  <c r="M45" i="24" s="1"/>
  <c r="H21" i="24"/>
  <c r="M21" i="24"/>
  <c r="M44" i="24" s="1"/>
  <c r="H20" i="24"/>
  <c r="M20" i="24"/>
  <c r="M43" i="24" s="1"/>
  <c r="H19" i="24"/>
  <c r="M19" i="24"/>
  <c r="M42" i="24" s="1"/>
  <c r="H18" i="24"/>
  <c r="M18" i="24"/>
  <c r="M41" i="24" s="1"/>
  <c r="AC25" i="24" l="1"/>
  <c r="AC48" i="24" s="1"/>
  <c r="AX25" i="24"/>
  <c r="AX48" i="24" s="1"/>
  <c r="AD25" i="24"/>
  <c r="AD48" i="24" s="1"/>
  <c r="AW25" i="24"/>
  <c r="AW48" i="24" s="1"/>
  <c r="H48" i="24"/>
  <c r="C25" i="24"/>
  <c r="Y25" i="24" s="1"/>
  <c r="Y48" i="24" s="1"/>
  <c r="M48" i="24"/>
  <c r="AP46" i="23"/>
  <c r="AP23" i="23" s="1"/>
  <c r="BJ46" i="23"/>
  <c r="BJ23" i="23" s="1"/>
  <c r="W25" i="24"/>
  <c r="W48" i="24" s="1"/>
  <c r="AA25" i="24"/>
  <c r="AA48" i="24" s="1"/>
  <c r="AR25" i="24"/>
  <c r="AR48" i="24" s="1"/>
  <c r="AV25" i="24"/>
  <c r="AV48" i="24" s="1"/>
  <c r="C48" i="24"/>
  <c r="Z25" i="24"/>
  <c r="Z48" i="24" s="1"/>
  <c r="AF25" i="24"/>
  <c r="AF48" i="24" s="1"/>
  <c r="AS25" i="24"/>
  <c r="AS48" i="24" s="1"/>
  <c r="AY25" i="24"/>
  <c r="AY48" i="24" s="1"/>
  <c r="C21" i="24"/>
  <c r="X21" i="24" s="1"/>
  <c r="X44" i="24" s="1"/>
  <c r="C19" i="24"/>
  <c r="AS19" i="24" s="1"/>
  <c r="AS42" i="24" s="1"/>
  <c r="C23" i="24"/>
  <c r="AR23" i="24" s="1"/>
  <c r="AR46" i="24" s="1"/>
  <c r="AC19" i="24"/>
  <c r="AC42" i="24" s="1"/>
  <c r="AW19" i="24"/>
  <c r="AW42" i="24" s="1"/>
  <c r="AX19" i="24"/>
  <c r="AX42" i="24" s="1"/>
  <c r="H42" i="24"/>
  <c r="AD19" i="24"/>
  <c r="AD42" i="24" s="1"/>
  <c r="AC21" i="24"/>
  <c r="AC44" i="24" s="1"/>
  <c r="AW21" i="24"/>
  <c r="AW44" i="24" s="1"/>
  <c r="AX21" i="24"/>
  <c r="AX44" i="24" s="1"/>
  <c r="H44" i="24"/>
  <c r="AD21" i="24"/>
  <c r="AD44" i="24" s="1"/>
  <c r="AC23" i="24"/>
  <c r="AC46" i="24" s="1"/>
  <c r="AW23" i="24"/>
  <c r="AW46" i="24" s="1"/>
  <c r="AX23" i="24"/>
  <c r="AX46" i="24" s="1"/>
  <c r="H46" i="24"/>
  <c r="AD23" i="24"/>
  <c r="AD46" i="24" s="1"/>
  <c r="C18" i="24"/>
  <c r="H41" i="24"/>
  <c r="AX18" i="24"/>
  <c r="AX41" i="24" s="1"/>
  <c r="AD18" i="24"/>
  <c r="AD41" i="24" s="1"/>
  <c r="AC18" i="24"/>
  <c r="AC41" i="24" s="1"/>
  <c r="AW18" i="24"/>
  <c r="AW41" i="24" s="1"/>
  <c r="C20" i="24"/>
  <c r="H43" i="24"/>
  <c r="AX20" i="24"/>
  <c r="AX43" i="24" s="1"/>
  <c r="AD20" i="24"/>
  <c r="AD43" i="24" s="1"/>
  <c r="AC20" i="24"/>
  <c r="AC43" i="24" s="1"/>
  <c r="AW20" i="24"/>
  <c r="AW43" i="24" s="1"/>
  <c r="C22" i="24"/>
  <c r="H45" i="24"/>
  <c r="AX22" i="24"/>
  <c r="AX45" i="24" s="1"/>
  <c r="AD22" i="24"/>
  <c r="AD45" i="24" s="1"/>
  <c r="AC22" i="24"/>
  <c r="AC45" i="24" s="1"/>
  <c r="AW22" i="24"/>
  <c r="AW45" i="24" s="1"/>
  <c r="C24" i="24"/>
  <c r="H47" i="24"/>
  <c r="AX24" i="24"/>
  <c r="AX47" i="24" s="1"/>
  <c r="AD24" i="24"/>
  <c r="AD47" i="24" s="1"/>
  <c r="AC24" i="24"/>
  <c r="AC47" i="24" s="1"/>
  <c r="AW24" i="24"/>
  <c r="AW47" i="24" s="1"/>
  <c r="AF19" i="24" l="1"/>
  <c r="AF42" i="24" s="1"/>
  <c r="AU25" i="24"/>
  <c r="AU48" i="24" s="1"/>
  <c r="AQ25" i="24"/>
  <c r="AQ48" i="24" s="1"/>
  <c r="AB25" i="24"/>
  <c r="AB48" i="24" s="1"/>
  <c r="X25" i="24"/>
  <c r="X48" i="24" s="1"/>
  <c r="AZ25" i="24"/>
  <c r="AZ48" i="24" s="1"/>
  <c r="AT25" i="24"/>
  <c r="AT48" i="24" s="1"/>
  <c r="AE25" i="24"/>
  <c r="AE48" i="24" s="1"/>
  <c r="BK48" i="24"/>
  <c r="BK25" i="24" s="1"/>
  <c r="BN48" i="24"/>
  <c r="BN25" i="24" s="1"/>
  <c r="BU48" i="24"/>
  <c r="BU25" i="24" s="1"/>
  <c r="BR48" i="24"/>
  <c r="BR25" i="24" s="1"/>
  <c r="AG48" i="24"/>
  <c r="AH48" i="24" s="1"/>
  <c r="AI48" i="24" s="1"/>
  <c r="AP48" i="24" s="1"/>
  <c r="AP25" i="24" s="1"/>
  <c r="BA48" i="24"/>
  <c r="BB48" i="24" s="1"/>
  <c r="BC48" i="24" s="1"/>
  <c r="BJ48" i="24" s="1"/>
  <c r="BJ25" i="24" s="1"/>
  <c r="BM48" i="24"/>
  <c r="BM25" i="24" s="1"/>
  <c r="BO48" i="24"/>
  <c r="BO25" i="24" s="1"/>
  <c r="BT48" i="24"/>
  <c r="BT25" i="24" s="1"/>
  <c r="BV48" i="24"/>
  <c r="BV25" i="24" s="1"/>
  <c r="AU23" i="24"/>
  <c r="AU46" i="24" s="1"/>
  <c r="AQ23" i="24"/>
  <c r="AQ46" i="24" s="1"/>
  <c r="Y23" i="24"/>
  <c r="Y46" i="24" s="1"/>
  <c r="C44" i="24"/>
  <c r="BR44" i="24" s="1"/>
  <c r="AZ19" i="24"/>
  <c r="AZ42" i="24" s="1"/>
  <c r="AV23" i="24"/>
  <c r="AV46" i="24" s="1"/>
  <c r="W23" i="24"/>
  <c r="W46" i="24" s="1"/>
  <c r="AA23" i="24"/>
  <c r="AA46" i="24" s="1"/>
  <c r="AT23" i="24"/>
  <c r="AT46" i="24" s="1"/>
  <c r="Z23" i="24"/>
  <c r="Z46" i="24" s="1"/>
  <c r="C46" i="24"/>
  <c r="AE23" i="24"/>
  <c r="AE46" i="24" s="1"/>
  <c r="X23" i="24"/>
  <c r="X46" i="24" s="1"/>
  <c r="AY23" i="24"/>
  <c r="AY46" i="24" s="1"/>
  <c r="AS23" i="24"/>
  <c r="AS46" i="24" s="1"/>
  <c r="AF23" i="24"/>
  <c r="AF46" i="24" s="1"/>
  <c r="AB23" i="24"/>
  <c r="AB46" i="24" s="1"/>
  <c r="AZ23" i="24"/>
  <c r="AZ46" i="24" s="1"/>
  <c r="Z19" i="24"/>
  <c r="Z42" i="24" s="1"/>
  <c r="X19" i="24"/>
  <c r="X42" i="24" s="1"/>
  <c r="AF21" i="24"/>
  <c r="AF44" i="24" s="1"/>
  <c r="AV21" i="24"/>
  <c r="AV44" i="24" s="1"/>
  <c r="AB21" i="24"/>
  <c r="AB44" i="24" s="1"/>
  <c r="AS21" i="24"/>
  <c r="AS44" i="24" s="1"/>
  <c r="AY21" i="24"/>
  <c r="AY44" i="24" s="1"/>
  <c r="Z21" i="24"/>
  <c r="Z44" i="24" s="1"/>
  <c r="AU21" i="24"/>
  <c r="AU44" i="24" s="1"/>
  <c r="AA21" i="24"/>
  <c r="AA44" i="24" s="1"/>
  <c r="W21" i="24"/>
  <c r="W44" i="24" s="1"/>
  <c r="Y21" i="24"/>
  <c r="Y44" i="24" s="1"/>
  <c r="AZ21" i="24"/>
  <c r="AZ44" i="24" s="1"/>
  <c r="AT21" i="24"/>
  <c r="AT44" i="24" s="1"/>
  <c r="AQ21" i="24"/>
  <c r="AQ44" i="24" s="1"/>
  <c r="AE21" i="24"/>
  <c r="AE44" i="24" s="1"/>
  <c r="AR21" i="24"/>
  <c r="AR44" i="24" s="1"/>
  <c r="Y19" i="24"/>
  <c r="Y42" i="24" s="1"/>
  <c r="AR19" i="24"/>
  <c r="AR42" i="24" s="1"/>
  <c r="AU19" i="24"/>
  <c r="AU42" i="24" s="1"/>
  <c r="AA19" i="24"/>
  <c r="AA42" i="24" s="1"/>
  <c r="C42" i="24"/>
  <c r="AY19" i="24"/>
  <c r="AY42" i="24" s="1"/>
  <c r="AQ19" i="24"/>
  <c r="AQ42" i="24" s="1"/>
  <c r="AV19" i="24"/>
  <c r="AV42" i="24" s="1"/>
  <c r="W19" i="24"/>
  <c r="W42" i="24" s="1"/>
  <c r="AE19" i="24"/>
  <c r="AE42" i="24" s="1"/>
  <c r="AB19" i="24"/>
  <c r="AB42" i="24" s="1"/>
  <c r="AT19" i="24"/>
  <c r="AT42" i="24" s="1"/>
  <c r="BK46" i="24"/>
  <c r="BK23" i="24" s="1"/>
  <c r="BL23" i="24"/>
  <c r="BM46" i="24"/>
  <c r="BM23" i="24" s="1"/>
  <c r="BA46" i="24"/>
  <c r="BB46" i="24" s="1"/>
  <c r="BC46" i="24" s="1"/>
  <c r="BU46" i="24"/>
  <c r="BU23" i="24" s="1"/>
  <c r="AG46" i="24"/>
  <c r="AH46" i="24" s="1"/>
  <c r="AI46" i="24" s="1"/>
  <c r="AA22" i="24"/>
  <c r="AA45" i="24" s="1"/>
  <c r="AT22" i="24"/>
  <c r="AT45" i="24" s="1"/>
  <c r="X22" i="24"/>
  <c r="X45" i="24" s="1"/>
  <c r="AB22" i="24"/>
  <c r="AB45" i="24" s="1"/>
  <c r="W22" i="24"/>
  <c r="W45" i="24" s="1"/>
  <c r="AZ22" i="24"/>
  <c r="AZ45" i="24" s="1"/>
  <c r="AY22" i="24"/>
  <c r="AY45" i="24" s="1"/>
  <c r="AE22" i="24"/>
  <c r="AE45" i="24" s="1"/>
  <c r="AU22" i="24"/>
  <c r="AU45" i="24" s="1"/>
  <c r="AR22" i="24"/>
  <c r="AR45" i="24" s="1"/>
  <c r="AV22" i="24"/>
  <c r="AV45" i="24" s="1"/>
  <c r="Z22" i="24"/>
  <c r="Z45" i="24" s="1"/>
  <c r="AS22" i="24"/>
  <c r="AS45" i="24" s="1"/>
  <c r="Y22" i="24"/>
  <c r="Y45" i="24" s="1"/>
  <c r="AF22" i="24"/>
  <c r="AF45" i="24" s="1"/>
  <c r="AQ22" i="24"/>
  <c r="AQ45" i="24" s="1"/>
  <c r="C45" i="24"/>
  <c r="BR45" i="24" s="1"/>
  <c r="BK42" i="24"/>
  <c r="BK19" i="24" s="1"/>
  <c r="BN42" i="24"/>
  <c r="BN19" i="24" s="1"/>
  <c r="BV42" i="24"/>
  <c r="BV19" i="24" s="1"/>
  <c r="BM42" i="24"/>
  <c r="BM19" i="24" s="1"/>
  <c r="AG42" i="24"/>
  <c r="AH42" i="24" s="1"/>
  <c r="AR18" i="24"/>
  <c r="AR41" i="24" s="1"/>
  <c r="Z18" i="24"/>
  <c r="Z41" i="24" s="1"/>
  <c r="Y18" i="24"/>
  <c r="Y41" i="24" s="1"/>
  <c r="X18" i="24"/>
  <c r="X41" i="24" s="1"/>
  <c r="AU18" i="24"/>
  <c r="AU41" i="24" s="1"/>
  <c r="AZ18" i="24"/>
  <c r="AZ41" i="24" s="1"/>
  <c r="AE18" i="24"/>
  <c r="AE41" i="24" s="1"/>
  <c r="AS18" i="24"/>
  <c r="AS41" i="24" s="1"/>
  <c r="AV18" i="24"/>
  <c r="AV41" i="24" s="1"/>
  <c r="AF18" i="24"/>
  <c r="AF41" i="24" s="1"/>
  <c r="AT18" i="24"/>
  <c r="AT41" i="24" s="1"/>
  <c r="AB18" i="24"/>
  <c r="AB41" i="24" s="1"/>
  <c r="AA18" i="24"/>
  <c r="AA41" i="24" s="1"/>
  <c r="AY18" i="24"/>
  <c r="AY41" i="24" s="1"/>
  <c r="AQ18" i="24"/>
  <c r="AQ41" i="24" s="1"/>
  <c r="W18" i="24"/>
  <c r="W41" i="24" s="1"/>
  <c r="C41" i="24"/>
  <c r="AQ24" i="24"/>
  <c r="AQ47" i="24" s="1"/>
  <c r="AV24" i="24"/>
  <c r="AV47" i="24" s="1"/>
  <c r="AS24" i="24"/>
  <c r="AS47" i="24" s="1"/>
  <c r="AY24" i="24"/>
  <c r="AY47" i="24" s="1"/>
  <c r="AA24" i="24"/>
  <c r="AA47" i="24" s="1"/>
  <c r="X24" i="24"/>
  <c r="X47" i="24" s="1"/>
  <c r="Y24" i="24"/>
  <c r="Y47" i="24" s="1"/>
  <c r="AE24" i="24"/>
  <c r="AE47" i="24" s="1"/>
  <c r="Z24" i="24"/>
  <c r="Z47" i="24" s="1"/>
  <c r="AU24" i="24"/>
  <c r="AU47" i="24" s="1"/>
  <c r="AB24" i="24"/>
  <c r="AB47" i="24" s="1"/>
  <c r="W24" i="24"/>
  <c r="W47" i="24" s="1"/>
  <c r="AR24" i="24"/>
  <c r="AR47" i="24" s="1"/>
  <c r="AZ24" i="24"/>
  <c r="AZ47" i="24" s="1"/>
  <c r="AT24" i="24"/>
  <c r="AT47" i="24" s="1"/>
  <c r="AF24" i="24"/>
  <c r="AF47" i="24" s="1"/>
  <c r="C47" i="24"/>
  <c r="BR47" i="24" s="1"/>
  <c r="BT44" i="24"/>
  <c r="BT21" i="24" s="1"/>
  <c r="BK44" i="24"/>
  <c r="BK21" i="24" s="1"/>
  <c r="BO44" i="24"/>
  <c r="BO21" i="24" s="1"/>
  <c r="BL21" i="24"/>
  <c r="AG44" i="24"/>
  <c r="AH44" i="24" s="1"/>
  <c r="AI44" i="24" s="1"/>
  <c r="BR21" i="24"/>
  <c r="BM44" i="24"/>
  <c r="BM21" i="24" s="1"/>
  <c r="BS21" i="24"/>
  <c r="BA44" i="24"/>
  <c r="BB44" i="24" s="1"/>
  <c r="BC44" i="24" s="1"/>
  <c r="BN44" i="24"/>
  <c r="BN21" i="24" s="1"/>
  <c r="BU44" i="24"/>
  <c r="BU21" i="24" s="1"/>
  <c r="BV44" i="24"/>
  <c r="BV21" i="24" s="1"/>
  <c r="Y20" i="24"/>
  <c r="Y43" i="24" s="1"/>
  <c r="AF20" i="24"/>
  <c r="AF43" i="24" s="1"/>
  <c r="AT20" i="24"/>
  <c r="AT43" i="24" s="1"/>
  <c r="AU20" i="24"/>
  <c r="AU43" i="24" s="1"/>
  <c r="Z20" i="24"/>
  <c r="Z43" i="24" s="1"/>
  <c r="AS20" i="24"/>
  <c r="AS43" i="24" s="1"/>
  <c r="AA20" i="24"/>
  <c r="AA43" i="24" s="1"/>
  <c r="AZ20" i="24"/>
  <c r="AZ43" i="24" s="1"/>
  <c r="X20" i="24"/>
  <c r="X43" i="24" s="1"/>
  <c r="AR20" i="24"/>
  <c r="AR43" i="24" s="1"/>
  <c r="AB20" i="24"/>
  <c r="AB43" i="24" s="1"/>
  <c r="AV20" i="24"/>
  <c r="AV43" i="24" s="1"/>
  <c r="AY20" i="24"/>
  <c r="AY43" i="24" s="1"/>
  <c r="AE20" i="24"/>
  <c r="AE43" i="24" s="1"/>
  <c r="AQ20" i="24"/>
  <c r="AQ43" i="24" s="1"/>
  <c r="C43" i="24"/>
  <c r="BR43" i="24" s="1"/>
  <c r="W20" i="24"/>
  <c r="W43" i="24" s="1"/>
  <c r="BR41" i="24" l="1"/>
  <c r="BS41" i="24"/>
  <c r="BL41" i="24"/>
  <c r="BT46" i="24"/>
  <c r="BT23" i="24" s="1"/>
  <c r="BR46" i="24"/>
  <c r="BQ25" i="24"/>
  <c r="AJ42" i="24"/>
  <c r="AI42" i="24"/>
  <c r="BT42" i="24"/>
  <c r="BT19" i="24" s="1"/>
  <c r="BS42" i="24"/>
  <c r="BL42" i="24"/>
  <c r="BL19" i="24" s="1"/>
  <c r="BR42" i="24"/>
  <c r="BX25" i="24"/>
  <c r="BX21" i="24"/>
  <c r="BJ46" i="24"/>
  <c r="BJ23" i="24" s="1"/>
  <c r="AP46" i="24"/>
  <c r="AP23" i="24" s="1"/>
  <c r="BV46" i="24"/>
  <c r="BV23" i="24" s="1"/>
  <c r="BN46" i="24"/>
  <c r="BN23" i="24" s="1"/>
  <c r="BS23" i="24"/>
  <c r="BR23" i="24"/>
  <c r="BO46" i="24"/>
  <c r="BO23" i="24" s="1"/>
  <c r="BQ21" i="24"/>
  <c r="BJ44" i="24"/>
  <c r="BJ21" i="24" s="1"/>
  <c r="AP44" i="24"/>
  <c r="AP21" i="24" s="1"/>
  <c r="AP42" i="24"/>
  <c r="AP19" i="24" s="1"/>
  <c r="BA42" i="24"/>
  <c r="BB42" i="24" s="1"/>
  <c r="BR19" i="24"/>
  <c r="BU42" i="24"/>
  <c r="BU19" i="24" s="1"/>
  <c r="BS19" i="24"/>
  <c r="BO42" i="24"/>
  <c r="BO19" i="24" s="1"/>
  <c r="BQ19" i="24" s="1"/>
  <c r="BM43" i="24"/>
  <c r="BM20" i="24" s="1"/>
  <c r="BR20" i="24"/>
  <c r="BO43" i="24"/>
  <c r="BO20" i="24" s="1"/>
  <c r="BL20" i="24"/>
  <c r="BS20" i="24"/>
  <c r="BK43" i="24"/>
  <c r="BK20" i="24" s="1"/>
  <c r="BT43" i="24"/>
  <c r="BT20" i="24" s="1"/>
  <c r="BA43" i="24"/>
  <c r="BB43" i="24" s="1"/>
  <c r="BC43" i="24" s="1"/>
  <c r="BJ43" i="24" s="1"/>
  <c r="BJ20" i="24" s="1"/>
  <c r="BN43" i="24"/>
  <c r="BN20" i="24" s="1"/>
  <c r="BU43" i="24"/>
  <c r="BU20" i="24" s="1"/>
  <c r="BV43" i="24"/>
  <c r="BV20" i="24" s="1"/>
  <c r="AG43" i="24"/>
  <c r="AH43" i="24" s="1"/>
  <c r="AI43" i="24" s="1"/>
  <c r="AP43" i="24" s="1"/>
  <c r="AP20" i="24" s="1"/>
  <c r="BM41" i="24"/>
  <c r="BM18" i="24" s="1"/>
  <c r="BR18" i="24"/>
  <c r="BO41" i="24"/>
  <c r="BO18" i="24" s="1"/>
  <c r="BK41" i="24"/>
  <c r="BK18" i="24" s="1"/>
  <c r="BT41" i="24"/>
  <c r="BT18" i="24" s="1"/>
  <c r="BN41" i="24"/>
  <c r="BN18" i="24" s="1"/>
  <c r="BU41" i="24"/>
  <c r="BU18" i="24" s="1"/>
  <c r="BV41" i="24"/>
  <c r="BV18" i="24" s="1"/>
  <c r="AG41" i="24"/>
  <c r="AH41" i="24" s="1"/>
  <c r="BA41" i="24"/>
  <c r="BB41" i="24" s="1"/>
  <c r="BL18" i="24"/>
  <c r="BS18" i="24"/>
  <c r="BK47" i="24"/>
  <c r="BK24" i="24" s="1"/>
  <c r="BT47" i="24"/>
  <c r="BT24" i="24" s="1"/>
  <c r="BM47" i="24"/>
  <c r="BM24" i="24" s="1"/>
  <c r="BA47" i="24"/>
  <c r="BB47" i="24" s="1"/>
  <c r="BC47" i="24" s="1"/>
  <c r="BJ47" i="24" s="1"/>
  <c r="BJ24" i="24" s="1"/>
  <c r="BS24" i="24"/>
  <c r="BO47" i="24"/>
  <c r="BO24" i="24" s="1"/>
  <c r="BR24" i="24"/>
  <c r="BN47" i="24"/>
  <c r="BN24" i="24" s="1"/>
  <c r="BU47" i="24"/>
  <c r="BU24" i="24" s="1"/>
  <c r="BV47" i="24"/>
  <c r="BV24" i="24" s="1"/>
  <c r="AG47" i="24"/>
  <c r="AH47" i="24" s="1"/>
  <c r="AI47" i="24" s="1"/>
  <c r="AP47" i="24" s="1"/>
  <c r="AP24" i="24" s="1"/>
  <c r="BL24" i="24"/>
  <c r="BM45" i="24"/>
  <c r="BM22" i="24" s="1"/>
  <c r="BR22" i="24"/>
  <c r="BO45" i="24"/>
  <c r="BO22" i="24" s="1"/>
  <c r="BK45" i="24"/>
  <c r="BK22" i="24" s="1"/>
  <c r="BT45" i="24"/>
  <c r="BT22" i="24" s="1"/>
  <c r="BA45" i="24"/>
  <c r="BB45" i="24" s="1"/>
  <c r="BC45" i="24" s="1"/>
  <c r="BJ45" i="24" s="1"/>
  <c r="BJ22" i="24" s="1"/>
  <c r="BN45" i="24"/>
  <c r="BN22" i="24" s="1"/>
  <c r="BU45" i="24"/>
  <c r="BU22" i="24" s="1"/>
  <c r="BV45" i="24"/>
  <c r="BV22" i="24" s="1"/>
  <c r="AG45" i="24"/>
  <c r="AH45" i="24" s="1"/>
  <c r="AI45" i="24" s="1"/>
  <c r="AP45" i="24" s="1"/>
  <c r="AP22" i="24" s="1"/>
  <c r="BL22" i="24"/>
  <c r="BS22" i="24"/>
  <c r="BQ23" i="24" l="1"/>
  <c r="AJ41" i="24"/>
  <c r="AI41" i="24"/>
  <c r="BD41" i="24"/>
  <c r="BC41" i="24"/>
  <c r="BD42" i="24"/>
  <c r="BC42" i="24"/>
  <c r="BX18" i="24"/>
  <c r="BX22" i="24"/>
  <c r="BQ24" i="24"/>
  <c r="BX24" i="24"/>
  <c r="BX23" i="24"/>
  <c r="BQ22" i="24"/>
  <c r="BX20" i="24"/>
  <c r="BQ18" i="24"/>
  <c r="BQ20" i="24"/>
  <c r="BX19" i="24"/>
  <c r="L46" i="25"/>
  <c r="L42" i="25"/>
  <c r="L45" i="25"/>
  <c r="L41" i="25"/>
  <c r="L44" i="25"/>
  <c r="L47" i="25"/>
  <c r="L43" i="25"/>
  <c r="H21" i="25"/>
  <c r="M21" i="25"/>
  <c r="M44" i="25" s="1"/>
  <c r="H18" i="25"/>
  <c r="M18" i="25"/>
  <c r="M41" i="25" s="1"/>
  <c r="H23" i="25"/>
  <c r="M23" i="25"/>
  <c r="M46" i="25" s="1"/>
  <c r="H24" i="25"/>
  <c r="M24" i="25"/>
  <c r="M47" i="25" s="1"/>
  <c r="H22" i="25"/>
  <c r="M22" i="25"/>
  <c r="M45" i="25" s="1"/>
  <c r="H20" i="25"/>
  <c r="M20" i="25"/>
  <c r="M43" i="25" s="1"/>
  <c r="H19" i="25"/>
  <c r="M19" i="25"/>
  <c r="M42" i="25" s="1"/>
  <c r="BJ42" i="24" l="1"/>
  <c r="BJ19" i="24" s="1"/>
  <c r="BJ41" i="24"/>
  <c r="BJ18" i="24" s="1"/>
  <c r="AP41" i="24"/>
  <c r="AP18" i="24" s="1"/>
  <c r="C20" i="25"/>
  <c r="AB20" i="25" s="1"/>
  <c r="AB43" i="25" s="1"/>
  <c r="C19" i="25"/>
  <c r="AR19" i="25" s="1"/>
  <c r="AR42" i="25" s="1"/>
  <c r="H42" i="25"/>
  <c r="AX19" i="25"/>
  <c r="AX42" i="25" s="1"/>
  <c r="AD19" i="25"/>
  <c r="AD42" i="25" s="1"/>
  <c r="AW19" i="25"/>
  <c r="AW42" i="25" s="1"/>
  <c r="AC19" i="25"/>
  <c r="AC42" i="25" s="1"/>
  <c r="C22" i="25"/>
  <c r="H45" i="25"/>
  <c r="AX22" i="25"/>
  <c r="AX45" i="25" s="1"/>
  <c r="AC22" i="25"/>
  <c r="AC45" i="25" s="1"/>
  <c r="AW22" i="25"/>
  <c r="AW45" i="25" s="1"/>
  <c r="AD22" i="25"/>
  <c r="AD45" i="25" s="1"/>
  <c r="C24" i="25"/>
  <c r="H47" i="25"/>
  <c r="AX24" i="25"/>
  <c r="AX47" i="25" s="1"/>
  <c r="AC24" i="25"/>
  <c r="AC47" i="25" s="1"/>
  <c r="AW24" i="25"/>
  <c r="AW47" i="25" s="1"/>
  <c r="AD24" i="25"/>
  <c r="AD47" i="25" s="1"/>
  <c r="C23" i="25"/>
  <c r="H46" i="25"/>
  <c r="AD23" i="25"/>
  <c r="AD46" i="25" s="1"/>
  <c r="AW23" i="25"/>
  <c r="AW46" i="25" s="1"/>
  <c r="AX23" i="25"/>
  <c r="AX46" i="25" s="1"/>
  <c r="AC23" i="25"/>
  <c r="AC46" i="25" s="1"/>
  <c r="C18" i="25"/>
  <c r="H41" i="25"/>
  <c r="AW18" i="25"/>
  <c r="AW41" i="25" s="1"/>
  <c r="AX18" i="25"/>
  <c r="AX41" i="25" s="1"/>
  <c r="AC18" i="25"/>
  <c r="AC41" i="25" s="1"/>
  <c r="AD18" i="25"/>
  <c r="AD41" i="25" s="1"/>
  <c r="C21" i="25"/>
  <c r="H44" i="25"/>
  <c r="AX21" i="25"/>
  <c r="AX44" i="25" s="1"/>
  <c r="AD21" i="25"/>
  <c r="AD44" i="25" s="1"/>
  <c r="AW21" i="25"/>
  <c r="AW44" i="25" s="1"/>
  <c r="AC21" i="25"/>
  <c r="AC44" i="25" s="1"/>
  <c r="H43" i="25"/>
  <c r="AW20" i="25"/>
  <c r="AW43" i="25" s="1"/>
  <c r="AX20" i="25"/>
  <c r="AX43" i="25" s="1"/>
  <c r="AC20" i="25"/>
  <c r="AC43" i="25" s="1"/>
  <c r="AD20" i="25"/>
  <c r="AD43" i="25" s="1"/>
  <c r="W20" i="25" l="1"/>
  <c r="W43" i="25" s="1"/>
  <c r="AZ20" i="25"/>
  <c r="AZ43" i="25" s="1"/>
  <c r="AT20" i="25"/>
  <c r="AT43" i="25" s="1"/>
  <c r="AF20" i="25"/>
  <c r="AF43" i="25" s="1"/>
  <c r="AU20" i="25"/>
  <c r="AU43" i="25" s="1"/>
  <c r="Z20" i="25"/>
  <c r="Z43" i="25" s="1"/>
  <c r="AR20" i="25"/>
  <c r="AR43" i="25" s="1"/>
  <c r="AS20" i="25"/>
  <c r="AS43" i="25" s="1"/>
  <c r="AA20" i="25"/>
  <c r="AA43" i="25" s="1"/>
  <c r="AY20" i="25"/>
  <c r="AY43" i="25" s="1"/>
  <c r="X20" i="25"/>
  <c r="X43" i="25" s="1"/>
  <c r="AE20" i="25"/>
  <c r="AE43" i="25" s="1"/>
  <c r="Y20" i="25"/>
  <c r="Y43" i="25" s="1"/>
  <c r="AQ20" i="25"/>
  <c r="AQ43" i="25" s="1"/>
  <c r="AV20" i="25"/>
  <c r="AV43" i="25" s="1"/>
  <c r="C43" i="25"/>
  <c r="Z19" i="25"/>
  <c r="Z42" i="25" s="1"/>
  <c r="AU19" i="25"/>
  <c r="AU42" i="25" s="1"/>
  <c r="AE19" i="25"/>
  <c r="AE42" i="25" s="1"/>
  <c r="AT19" i="25"/>
  <c r="AT42" i="25" s="1"/>
  <c r="AB19" i="25"/>
  <c r="AB42" i="25" s="1"/>
  <c r="W19" i="25"/>
  <c r="W42" i="25" s="1"/>
  <c r="AY19" i="25"/>
  <c r="AY42" i="25" s="1"/>
  <c r="C42" i="25"/>
  <c r="BR42" i="25" s="1"/>
  <c r="BR19" i="25" s="1"/>
  <c r="AV19" i="25"/>
  <c r="AV42" i="25" s="1"/>
  <c r="AQ19" i="25"/>
  <c r="AQ42" i="25" s="1"/>
  <c r="Y19" i="25"/>
  <c r="Y42" i="25" s="1"/>
  <c r="AF19" i="25"/>
  <c r="AF42" i="25" s="1"/>
  <c r="X19" i="25"/>
  <c r="X42" i="25" s="1"/>
  <c r="AS19" i="25"/>
  <c r="AS42" i="25" s="1"/>
  <c r="AA19" i="25"/>
  <c r="AA42" i="25" s="1"/>
  <c r="AZ19" i="25"/>
  <c r="AZ42" i="25" s="1"/>
  <c r="AR21" i="25"/>
  <c r="AR44" i="25" s="1"/>
  <c r="AV21" i="25"/>
  <c r="AV44" i="25" s="1"/>
  <c r="Z21" i="25"/>
  <c r="Z44" i="25" s="1"/>
  <c r="AQ21" i="25"/>
  <c r="AQ44" i="25" s="1"/>
  <c r="AU21" i="25"/>
  <c r="AU44" i="25" s="1"/>
  <c r="Y21" i="25"/>
  <c r="Y44" i="25" s="1"/>
  <c r="AE21" i="25"/>
  <c r="AE44" i="25" s="1"/>
  <c r="AT21" i="25"/>
  <c r="AT44" i="25" s="1"/>
  <c r="X21" i="25"/>
  <c r="X44" i="25" s="1"/>
  <c r="AB21" i="25"/>
  <c r="AB44" i="25" s="1"/>
  <c r="AS21" i="25"/>
  <c r="AS44" i="25" s="1"/>
  <c r="AA21" i="25"/>
  <c r="AA44" i="25" s="1"/>
  <c r="AY21" i="25"/>
  <c r="AY44" i="25" s="1"/>
  <c r="AF21" i="25"/>
  <c r="AF44" i="25" s="1"/>
  <c r="AZ21" i="25"/>
  <c r="AZ44" i="25" s="1"/>
  <c r="C44" i="25"/>
  <c r="W21" i="25"/>
  <c r="W44" i="25" s="1"/>
  <c r="AR18" i="25"/>
  <c r="AR41" i="25" s="1"/>
  <c r="AV18" i="25"/>
  <c r="AV41" i="25" s="1"/>
  <c r="Z18" i="25"/>
  <c r="Z41" i="25" s="1"/>
  <c r="AQ18" i="25"/>
  <c r="AQ41" i="25" s="1"/>
  <c r="AU18" i="25"/>
  <c r="AU41" i="25" s="1"/>
  <c r="Y18" i="25"/>
  <c r="Y41" i="25" s="1"/>
  <c r="AF18" i="25"/>
  <c r="AF41" i="25" s="1"/>
  <c r="AE18" i="25"/>
  <c r="AE41" i="25" s="1"/>
  <c r="AT18" i="25"/>
  <c r="AT41" i="25" s="1"/>
  <c r="X18" i="25"/>
  <c r="X41" i="25" s="1"/>
  <c r="AB18" i="25"/>
  <c r="AB41" i="25" s="1"/>
  <c r="AS18" i="25"/>
  <c r="AS41" i="25" s="1"/>
  <c r="AA18" i="25"/>
  <c r="AA41" i="25" s="1"/>
  <c r="AZ18" i="25"/>
  <c r="AZ41" i="25" s="1"/>
  <c r="AY18" i="25"/>
  <c r="AY41" i="25" s="1"/>
  <c r="W18" i="25"/>
  <c r="W41" i="25" s="1"/>
  <c r="C41" i="25"/>
  <c r="AR23" i="25"/>
  <c r="AR46" i="25" s="1"/>
  <c r="AV23" i="25"/>
  <c r="AV46" i="25" s="1"/>
  <c r="Z23" i="25"/>
  <c r="Z46" i="25" s="1"/>
  <c r="AQ23" i="25"/>
  <c r="AQ46" i="25" s="1"/>
  <c r="AU23" i="25"/>
  <c r="AU46" i="25" s="1"/>
  <c r="Y23" i="25"/>
  <c r="Y46" i="25" s="1"/>
  <c r="AY23" i="25"/>
  <c r="AY46" i="25" s="1"/>
  <c r="AF23" i="25"/>
  <c r="AF46" i="25" s="1"/>
  <c r="AT23" i="25"/>
  <c r="AT46" i="25" s="1"/>
  <c r="X23" i="25"/>
  <c r="X46" i="25" s="1"/>
  <c r="AB23" i="25"/>
  <c r="AB46" i="25" s="1"/>
  <c r="AS23" i="25"/>
  <c r="AS46" i="25" s="1"/>
  <c r="AA23" i="25"/>
  <c r="AA46" i="25" s="1"/>
  <c r="AE23" i="25"/>
  <c r="AE46" i="25" s="1"/>
  <c r="AZ23" i="25"/>
  <c r="AZ46" i="25" s="1"/>
  <c r="C46" i="25"/>
  <c r="W23" i="25"/>
  <c r="W46" i="25" s="1"/>
  <c r="AR24" i="25"/>
  <c r="AR47" i="25" s="1"/>
  <c r="AV24" i="25"/>
  <c r="AV47" i="25" s="1"/>
  <c r="Z24" i="25"/>
  <c r="Z47" i="25" s="1"/>
  <c r="AQ24" i="25"/>
  <c r="AQ47" i="25" s="1"/>
  <c r="AU24" i="25"/>
  <c r="AU47" i="25" s="1"/>
  <c r="Y24" i="25"/>
  <c r="Y47" i="25" s="1"/>
  <c r="AZ24" i="25"/>
  <c r="AZ47" i="25" s="1"/>
  <c r="AY24" i="25"/>
  <c r="AY47" i="25" s="1"/>
  <c r="AT24" i="25"/>
  <c r="AT47" i="25" s="1"/>
  <c r="X24" i="25"/>
  <c r="X47" i="25" s="1"/>
  <c r="AB24" i="25"/>
  <c r="AB47" i="25" s="1"/>
  <c r="AS24" i="25"/>
  <c r="AS47" i="25" s="1"/>
  <c r="AA24" i="25"/>
  <c r="AA47" i="25" s="1"/>
  <c r="AF24" i="25"/>
  <c r="AF47" i="25" s="1"/>
  <c r="AE24" i="25"/>
  <c r="AE47" i="25" s="1"/>
  <c r="W24" i="25"/>
  <c r="W47" i="25" s="1"/>
  <c r="C47" i="25"/>
  <c r="AR22" i="25"/>
  <c r="AR45" i="25" s="1"/>
  <c r="AV22" i="25"/>
  <c r="AV45" i="25" s="1"/>
  <c r="Z22" i="25"/>
  <c r="Z45" i="25" s="1"/>
  <c r="AQ22" i="25"/>
  <c r="AQ45" i="25" s="1"/>
  <c r="AU22" i="25"/>
  <c r="AU45" i="25" s="1"/>
  <c r="Y22" i="25"/>
  <c r="Y45" i="25" s="1"/>
  <c r="AF22" i="25"/>
  <c r="AF45" i="25" s="1"/>
  <c r="AE22" i="25"/>
  <c r="AE45" i="25" s="1"/>
  <c r="AT22" i="25"/>
  <c r="AT45" i="25" s="1"/>
  <c r="X22" i="25"/>
  <c r="X45" i="25" s="1"/>
  <c r="AB22" i="25"/>
  <c r="AB45" i="25" s="1"/>
  <c r="AS22" i="25"/>
  <c r="AS45" i="25" s="1"/>
  <c r="W22" i="25"/>
  <c r="W45" i="25" s="1"/>
  <c r="AA22" i="25"/>
  <c r="AA45" i="25" s="1"/>
  <c r="AZ22" i="25"/>
  <c r="AZ45" i="25" s="1"/>
  <c r="AY22" i="25"/>
  <c r="AY45" i="25" s="1"/>
  <c r="C45" i="25"/>
  <c r="BM42" i="25"/>
  <c r="BM19" i="25" s="1"/>
  <c r="AG42" i="25"/>
  <c r="AH42" i="25" s="1"/>
  <c r="AI42" i="25" s="1"/>
  <c r="BU42" i="25"/>
  <c r="BU19" i="25" s="1"/>
  <c r="BV42" i="25"/>
  <c r="BV19" i="25" s="1"/>
  <c r="BK42" i="25"/>
  <c r="BK19" i="25" s="1"/>
  <c r="BS42" i="25"/>
  <c r="BS19" i="25" s="1"/>
  <c r="BR43" i="25"/>
  <c r="BR20" i="25" s="1"/>
  <c r="BM43" i="25"/>
  <c r="BM20" i="25" s="1"/>
  <c r="BN43" i="25"/>
  <c r="BN20" i="25" s="1"/>
  <c r="BU43" i="25"/>
  <c r="BU20" i="25" s="1"/>
  <c r="BO43" i="25"/>
  <c r="BO20" i="25" s="1"/>
  <c r="BV43" i="25"/>
  <c r="BV20" i="25" s="1"/>
  <c r="AG43" i="25"/>
  <c r="AH43" i="25" s="1"/>
  <c r="AI43" i="25" s="1"/>
  <c r="BT43" i="25"/>
  <c r="BT20" i="25" s="1"/>
  <c r="BK43" i="25"/>
  <c r="BK20" i="25" s="1"/>
  <c r="BA43" i="25"/>
  <c r="BB43" i="25" s="1"/>
  <c r="BC43" i="25" s="1"/>
  <c r="BL43" i="25"/>
  <c r="BL20" i="25" s="1"/>
  <c r="BS43" i="25"/>
  <c r="BS20" i="25" s="1"/>
  <c r="AP42" i="25" l="1"/>
  <c r="AP19" i="25" s="1"/>
  <c r="BQ20" i="25"/>
  <c r="BX20" i="25"/>
  <c r="BJ43" i="25"/>
  <c r="BJ20" i="25" s="1"/>
  <c r="AP43" i="25"/>
  <c r="AP20" i="25" s="1"/>
  <c r="BL42" i="25"/>
  <c r="BL19" i="25" s="1"/>
  <c r="BT42" i="25"/>
  <c r="BT19" i="25" s="1"/>
  <c r="BX19" i="25" s="1"/>
  <c r="BA42" i="25"/>
  <c r="BB42" i="25" s="1"/>
  <c r="BC42" i="25" s="1"/>
  <c r="BJ42" i="25" s="1"/>
  <c r="BJ19" i="25" s="1"/>
  <c r="BO42" i="25"/>
  <c r="BO19" i="25" s="1"/>
  <c r="BN42" i="25"/>
  <c r="BN19" i="25" s="1"/>
  <c r="BR47" i="25"/>
  <c r="BR24" i="25" s="1"/>
  <c r="BM47" i="25"/>
  <c r="BM24" i="25" s="1"/>
  <c r="BT47" i="25"/>
  <c r="BT24" i="25" s="1"/>
  <c r="BK47" i="25"/>
  <c r="BK24" i="25" s="1"/>
  <c r="BA47" i="25"/>
  <c r="BB47" i="25" s="1"/>
  <c r="BC47" i="25" s="1"/>
  <c r="BJ47" i="25" s="1"/>
  <c r="BJ24" i="25" s="1"/>
  <c r="BN47" i="25"/>
  <c r="BN24" i="25" s="1"/>
  <c r="BU47" i="25"/>
  <c r="BU24" i="25" s="1"/>
  <c r="BO47" i="25"/>
  <c r="BO24" i="25" s="1"/>
  <c r="BV47" i="25"/>
  <c r="BV24" i="25" s="1"/>
  <c r="AG47" i="25"/>
  <c r="AH47" i="25" s="1"/>
  <c r="AI47" i="25" s="1"/>
  <c r="AP47" i="25" s="1"/>
  <c r="AP24" i="25" s="1"/>
  <c r="BL47" i="25"/>
  <c r="BL24" i="25" s="1"/>
  <c r="BS47" i="25"/>
  <c r="BS24" i="25" s="1"/>
  <c r="BM46" i="25"/>
  <c r="BM23" i="25" s="1"/>
  <c r="BR46" i="25"/>
  <c r="BR23" i="25" s="1"/>
  <c r="BT46" i="25"/>
  <c r="BT23" i="25" s="1"/>
  <c r="BK46" i="25"/>
  <c r="BK23" i="25" s="1"/>
  <c r="AG46" i="25"/>
  <c r="AH46" i="25" s="1"/>
  <c r="AI46" i="25" s="1"/>
  <c r="AP46" i="25" s="1"/>
  <c r="AP23" i="25" s="1"/>
  <c r="BN46" i="25"/>
  <c r="BN23" i="25" s="1"/>
  <c r="BU46" i="25"/>
  <c r="BU23" i="25" s="1"/>
  <c r="BO46" i="25"/>
  <c r="BO23" i="25" s="1"/>
  <c r="BV46" i="25"/>
  <c r="BV23" i="25" s="1"/>
  <c r="BA46" i="25"/>
  <c r="BB46" i="25" s="1"/>
  <c r="BC46" i="25" s="1"/>
  <c r="BJ46" i="25" s="1"/>
  <c r="BJ23" i="25" s="1"/>
  <c r="BL46" i="25"/>
  <c r="BL23" i="25" s="1"/>
  <c r="BS46" i="25"/>
  <c r="BS23" i="25" s="1"/>
  <c r="BR41" i="25"/>
  <c r="BR18" i="25" s="1"/>
  <c r="BM41" i="25"/>
  <c r="BM18" i="25" s="1"/>
  <c r="BT41" i="25"/>
  <c r="BT18" i="25" s="1"/>
  <c r="BK41" i="25"/>
  <c r="BK18" i="25" s="1"/>
  <c r="AG41" i="25"/>
  <c r="AH41" i="25" s="1"/>
  <c r="AI41" i="25" s="1"/>
  <c r="AP41" i="25" s="1"/>
  <c r="AP18" i="25" s="1"/>
  <c r="BN41" i="25"/>
  <c r="BN18" i="25" s="1"/>
  <c r="BU41" i="25"/>
  <c r="BU18" i="25" s="1"/>
  <c r="BO41" i="25"/>
  <c r="BO18" i="25" s="1"/>
  <c r="BV41" i="25"/>
  <c r="BV18" i="25" s="1"/>
  <c r="BA41" i="25"/>
  <c r="BB41" i="25" s="1"/>
  <c r="BC41" i="25" s="1"/>
  <c r="BJ41" i="25" s="1"/>
  <c r="BJ18" i="25" s="1"/>
  <c r="BL41" i="25"/>
  <c r="BL18" i="25" s="1"/>
  <c r="BS41" i="25"/>
  <c r="BS18" i="25" s="1"/>
  <c r="BM44" i="25"/>
  <c r="BM21" i="25" s="1"/>
  <c r="BR44" i="25"/>
  <c r="BR21" i="25" s="1"/>
  <c r="BT44" i="25"/>
  <c r="BT21" i="25" s="1"/>
  <c r="BK44" i="25"/>
  <c r="BK21" i="25" s="1"/>
  <c r="BA44" i="25"/>
  <c r="BB44" i="25" s="1"/>
  <c r="BC44" i="25" s="1"/>
  <c r="BJ44" i="25" s="1"/>
  <c r="BJ21" i="25" s="1"/>
  <c r="BN44" i="25"/>
  <c r="BN21" i="25" s="1"/>
  <c r="BU44" i="25"/>
  <c r="BU21" i="25" s="1"/>
  <c r="BO44" i="25"/>
  <c r="BO21" i="25" s="1"/>
  <c r="BV44" i="25"/>
  <c r="BV21" i="25" s="1"/>
  <c r="AG44" i="25"/>
  <c r="AH44" i="25" s="1"/>
  <c r="AI44" i="25" s="1"/>
  <c r="AP44" i="25" s="1"/>
  <c r="AP21" i="25" s="1"/>
  <c r="BL44" i="25"/>
  <c r="BL21" i="25" s="1"/>
  <c r="BS44" i="25"/>
  <c r="BS21" i="25" s="1"/>
  <c r="BR45" i="25"/>
  <c r="BR22" i="25" s="1"/>
  <c r="BM45" i="25"/>
  <c r="BM22" i="25" s="1"/>
  <c r="BT45" i="25"/>
  <c r="BT22" i="25" s="1"/>
  <c r="BK45" i="25"/>
  <c r="BK22" i="25" s="1"/>
  <c r="AG45" i="25"/>
  <c r="AH45" i="25" s="1"/>
  <c r="AI45" i="25" s="1"/>
  <c r="AP45" i="25" s="1"/>
  <c r="AP22" i="25" s="1"/>
  <c r="BN45" i="25"/>
  <c r="BN22" i="25" s="1"/>
  <c r="BU45" i="25"/>
  <c r="BU22" i="25" s="1"/>
  <c r="BO45" i="25"/>
  <c r="BO22" i="25" s="1"/>
  <c r="BV45" i="25"/>
  <c r="BV22" i="25" s="1"/>
  <c r="BA45" i="25"/>
  <c r="BB45" i="25" s="1"/>
  <c r="BC45" i="25" s="1"/>
  <c r="BJ45" i="25" s="1"/>
  <c r="BJ22" i="25" s="1"/>
  <c r="BL45" i="25"/>
  <c r="BL22" i="25" s="1"/>
  <c r="BS45" i="25"/>
  <c r="BS22" i="25" s="1"/>
  <c r="L46" i="26"/>
  <c r="L42" i="26"/>
  <c r="L45" i="26"/>
  <c r="L41" i="26"/>
  <c r="L44" i="26"/>
  <c r="L47" i="26"/>
  <c r="L43" i="26"/>
  <c r="H24" i="26"/>
  <c r="M24" i="26"/>
  <c r="M47" i="26" s="1"/>
  <c r="H23" i="26"/>
  <c r="M23" i="26"/>
  <c r="M46" i="26" s="1"/>
  <c r="H19" i="26"/>
  <c r="M19" i="26"/>
  <c r="M42" i="26" s="1"/>
  <c r="H22" i="26"/>
  <c r="M22" i="26"/>
  <c r="M45" i="26" s="1"/>
  <c r="H20" i="26"/>
  <c r="M20" i="26"/>
  <c r="M43" i="26" s="1"/>
  <c r="H21" i="26"/>
  <c r="M21" i="26"/>
  <c r="M44" i="26" s="1"/>
  <c r="H18" i="26"/>
  <c r="M18" i="26"/>
  <c r="M41" i="26" s="1"/>
  <c r="BX24" i="25" l="1"/>
  <c r="BX18" i="25"/>
  <c r="C23" i="26"/>
  <c r="AQ23" i="26" s="1"/>
  <c r="AQ46" i="26" s="1"/>
  <c r="C24" i="26"/>
  <c r="AV24" i="26" s="1"/>
  <c r="AV47" i="26" s="1"/>
  <c r="C22" i="26"/>
  <c r="AQ22" i="26" s="1"/>
  <c r="AQ45" i="26" s="1"/>
  <c r="C18" i="26"/>
  <c r="W18" i="26" s="1"/>
  <c r="W41" i="26" s="1"/>
  <c r="C21" i="26"/>
  <c r="AU21" i="26" s="1"/>
  <c r="AU44" i="26" s="1"/>
  <c r="C20" i="26"/>
  <c r="Y20" i="26" s="1"/>
  <c r="Y43" i="26" s="1"/>
  <c r="C19" i="26"/>
  <c r="AQ19" i="26" s="1"/>
  <c r="AQ42" i="26" s="1"/>
  <c r="BX23" i="25"/>
  <c r="BX22" i="25"/>
  <c r="BQ24" i="25"/>
  <c r="BQ23" i="25"/>
  <c r="BQ22" i="25"/>
  <c r="BQ19" i="25"/>
  <c r="BX21" i="25"/>
  <c r="BQ21" i="25"/>
  <c r="BQ18" i="25"/>
  <c r="H41" i="26"/>
  <c r="AW18" i="26"/>
  <c r="AW41" i="26" s="1"/>
  <c r="AX18" i="26"/>
  <c r="AX41" i="26" s="1"/>
  <c r="AC18" i="26"/>
  <c r="AC41" i="26" s="1"/>
  <c r="AD18" i="26"/>
  <c r="AD41" i="26" s="1"/>
  <c r="H43" i="26"/>
  <c r="AW20" i="26"/>
  <c r="AW43" i="26" s="1"/>
  <c r="AX20" i="26"/>
  <c r="AX43" i="26" s="1"/>
  <c r="AC20" i="26"/>
  <c r="AC43" i="26" s="1"/>
  <c r="AD20" i="26"/>
  <c r="AD43" i="26" s="1"/>
  <c r="H45" i="26"/>
  <c r="AX22" i="26"/>
  <c r="AX45" i="26" s="1"/>
  <c r="AC22" i="26"/>
  <c r="AC45" i="26" s="1"/>
  <c r="AW22" i="26"/>
  <c r="AW45" i="26" s="1"/>
  <c r="AD22" i="26"/>
  <c r="AD45" i="26" s="1"/>
  <c r="H42" i="26"/>
  <c r="AX19" i="26"/>
  <c r="AX42" i="26" s="1"/>
  <c r="AD19" i="26"/>
  <c r="AD42" i="26" s="1"/>
  <c r="AW19" i="26"/>
  <c r="AW42" i="26" s="1"/>
  <c r="AC19" i="26"/>
  <c r="AC42" i="26" s="1"/>
  <c r="H46" i="26"/>
  <c r="AD23" i="26"/>
  <c r="AD46" i="26" s="1"/>
  <c r="AW23" i="26"/>
  <c r="AW46" i="26" s="1"/>
  <c r="AX23" i="26"/>
  <c r="AX46" i="26" s="1"/>
  <c r="AC23" i="26"/>
  <c r="AC46" i="26" s="1"/>
  <c r="H47" i="26"/>
  <c r="AX24" i="26"/>
  <c r="AX47" i="26" s="1"/>
  <c r="AC24" i="26"/>
  <c r="AC47" i="26" s="1"/>
  <c r="AW24" i="26"/>
  <c r="AW47" i="26" s="1"/>
  <c r="AD24" i="26"/>
  <c r="AD47" i="26" s="1"/>
  <c r="H44" i="26"/>
  <c r="AX21" i="26"/>
  <c r="AX44" i="26" s="1"/>
  <c r="AD21" i="26"/>
  <c r="AD44" i="26" s="1"/>
  <c r="AW21" i="26"/>
  <c r="AW44" i="26" s="1"/>
  <c r="AC21" i="26"/>
  <c r="AC44" i="26" s="1"/>
  <c r="AU23" i="26" l="1"/>
  <c r="AU46" i="26" s="1"/>
  <c r="AR23" i="26"/>
  <c r="AR46" i="26" s="1"/>
  <c r="Z23" i="26"/>
  <c r="Z46" i="26" s="1"/>
  <c r="AF23" i="26"/>
  <c r="AF46" i="26" s="1"/>
  <c r="W23" i="26"/>
  <c r="W46" i="26" s="1"/>
  <c r="AT23" i="26"/>
  <c r="AT46" i="26" s="1"/>
  <c r="AB23" i="26"/>
  <c r="AB46" i="26" s="1"/>
  <c r="AZ23" i="26"/>
  <c r="AZ46" i="26" s="1"/>
  <c r="Y23" i="26"/>
  <c r="Y46" i="26" s="1"/>
  <c r="AV23" i="26"/>
  <c r="AV46" i="26" s="1"/>
  <c r="AE23" i="26"/>
  <c r="AE46" i="26" s="1"/>
  <c r="AS23" i="26"/>
  <c r="AS46" i="26" s="1"/>
  <c r="AA23" i="26"/>
  <c r="AA46" i="26" s="1"/>
  <c r="X23" i="26"/>
  <c r="X46" i="26" s="1"/>
  <c r="AY23" i="26"/>
  <c r="AY46" i="26" s="1"/>
  <c r="C46" i="26"/>
  <c r="BM46" i="26" s="1"/>
  <c r="BM23" i="26" s="1"/>
  <c r="C47" i="26"/>
  <c r="BR47" i="26" s="1"/>
  <c r="BR24" i="26" s="1"/>
  <c r="AT24" i="26"/>
  <c r="AT47" i="26" s="1"/>
  <c r="AY24" i="26"/>
  <c r="AY47" i="26" s="1"/>
  <c r="AR24" i="26"/>
  <c r="AR47" i="26" s="1"/>
  <c r="AF24" i="26"/>
  <c r="AF47" i="26" s="1"/>
  <c r="AA24" i="26"/>
  <c r="AA47" i="26" s="1"/>
  <c r="AZ24" i="26"/>
  <c r="AZ47" i="26" s="1"/>
  <c r="Y24" i="26"/>
  <c r="Y47" i="26" s="1"/>
  <c r="AQ24" i="26"/>
  <c r="AQ47" i="26" s="1"/>
  <c r="W24" i="26"/>
  <c r="W47" i="26" s="1"/>
  <c r="AB24" i="26"/>
  <c r="AB47" i="26" s="1"/>
  <c r="AS24" i="26"/>
  <c r="AS47" i="26" s="1"/>
  <c r="Z24" i="26"/>
  <c r="Z47" i="26" s="1"/>
  <c r="AU24" i="26"/>
  <c r="AU47" i="26" s="1"/>
  <c r="X24" i="26"/>
  <c r="X47" i="26" s="1"/>
  <c r="AE24" i="26"/>
  <c r="AE47" i="26" s="1"/>
  <c r="AU22" i="26"/>
  <c r="AU45" i="26" s="1"/>
  <c r="AR22" i="26"/>
  <c r="AR45" i="26" s="1"/>
  <c r="Z22" i="26"/>
  <c r="Z45" i="26" s="1"/>
  <c r="AE22" i="26"/>
  <c r="AE45" i="26" s="1"/>
  <c r="W22" i="26"/>
  <c r="W45" i="26" s="1"/>
  <c r="AT22" i="26"/>
  <c r="AT45" i="26" s="1"/>
  <c r="AB22" i="26"/>
  <c r="AB45" i="26" s="1"/>
  <c r="AY22" i="26"/>
  <c r="AY45" i="26" s="1"/>
  <c r="C45" i="26"/>
  <c r="Y22" i="26"/>
  <c r="Y45" i="26" s="1"/>
  <c r="AV22" i="26"/>
  <c r="AV45" i="26" s="1"/>
  <c r="AF22" i="26"/>
  <c r="AF45" i="26" s="1"/>
  <c r="AS22" i="26"/>
  <c r="AS45" i="26" s="1"/>
  <c r="AA22" i="26"/>
  <c r="AA45" i="26" s="1"/>
  <c r="X22" i="26"/>
  <c r="X45" i="26" s="1"/>
  <c r="AZ22" i="26"/>
  <c r="AZ45" i="26" s="1"/>
  <c r="W20" i="26"/>
  <c r="W43" i="26" s="1"/>
  <c r="AT18" i="26"/>
  <c r="AT41" i="26" s="1"/>
  <c r="Y18" i="26"/>
  <c r="Y41" i="26" s="1"/>
  <c r="AY18" i="26"/>
  <c r="AY41" i="26" s="1"/>
  <c r="AF18" i="26"/>
  <c r="AF41" i="26" s="1"/>
  <c r="AF21" i="26"/>
  <c r="AF44" i="26" s="1"/>
  <c r="C44" i="26"/>
  <c r="AA20" i="26"/>
  <c r="AA43" i="26" s="1"/>
  <c r="AU20" i="26"/>
  <c r="AU43" i="26" s="1"/>
  <c r="AS20" i="26"/>
  <c r="AS43" i="26" s="1"/>
  <c r="AQ20" i="26"/>
  <c r="AQ43" i="26" s="1"/>
  <c r="AF20" i="26"/>
  <c r="AF43" i="26" s="1"/>
  <c r="Z20" i="26"/>
  <c r="Z43" i="26" s="1"/>
  <c r="AB20" i="26"/>
  <c r="AB43" i="26" s="1"/>
  <c r="AV20" i="26"/>
  <c r="AV43" i="26" s="1"/>
  <c r="W19" i="26"/>
  <c r="W42" i="26" s="1"/>
  <c r="AB19" i="26"/>
  <c r="AB42" i="26" s="1"/>
  <c r="Z19" i="26"/>
  <c r="Z42" i="26" s="1"/>
  <c r="X19" i="26"/>
  <c r="X42" i="26" s="1"/>
  <c r="AS19" i="26"/>
  <c r="AS42" i="26" s="1"/>
  <c r="AU19" i="26"/>
  <c r="AU42" i="26" s="1"/>
  <c r="AZ18" i="26"/>
  <c r="AZ41" i="26" s="1"/>
  <c r="AA18" i="26"/>
  <c r="AA41" i="26" s="1"/>
  <c r="Z18" i="26"/>
  <c r="Z41" i="26" s="1"/>
  <c r="AU18" i="26"/>
  <c r="AU41" i="26" s="1"/>
  <c r="C41" i="26"/>
  <c r="AB18" i="26"/>
  <c r="AB41" i="26" s="1"/>
  <c r="AS18" i="26"/>
  <c r="AS41" i="26" s="1"/>
  <c r="AV18" i="26"/>
  <c r="AV41" i="26" s="1"/>
  <c r="AQ18" i="26"/>
  <c r="AQ41" i="26" s="1"/>
  <c r="X18" i="26"/>
  <c r="X41" i="26" s="1"/>
  <c r="AE18" i="26"/>
  <c r="AE41" i="26" s="1"/>
  <c r="AR18" i="26"/>
  <c r="AR41" i="26" s="1"/>
  <c r="AA21" i="26"/>
  <c r="AA44" i="26" s="1"/>
  <c r="AY21" i="26"/>
  <c r="AY44" i="26" s="1"/>
  <c r="Y21" i="26"/>
  <c r="Y44" i="26" s="1"/>
  <c r="AT21" i="26"/>
  <c r="AT44" i="26" s="1"/>
  <c r="AE21" i="26"/>
  <c r="AE44" i="26" s="1"/>
  <c r="AR21" i="26"/>
  <c r="AR44" i="26" s="1"/>
  <c r="X21" i="26"/>
  <c r="X44" i="26" s="1"/>
  <c r="AQ21" i="26"/>
  <c r="AQ44" i="26" s="1"/>
  <c r="W21" i="26"/>
  <c r="W44" i="26" s="1"/>
  <c r="AZ21" i="26"/>
  <c r="AZ44" i="26" s="1"/>
  <c r="AV21" i="26"/>
  <c r="AV44" i="26" s="1"/>
  <c r="AB21" i="26"/>
  <c r="AB44" i="26" s="1"/>
  <c r="AS21" i="26"/>
  <c r="AS44" i="26" s="1"/>
  <c r="Z21" i="26"/>
  <c r="Z44" i="26" s="1"/>
  <c r="C43" i="26"/>
  <c r="X20" i="26"/>
  <c r="X43" i="26" s="1"/>
  <c r="AY20" i="26"/>
  <c r="AY43" i="26" s="1"/>
  <c r="AR20" i="26"/>
  <c r="AR43" i="26" s="1"/>
  <c r="AE20" i="26"/>
  <c r="AE43" i="26" s="1"/>
  <c r="AT20" i="26"/>
  <c r="AT43" i="26" s="1"/>
  <c r="AZ20" i="26"/>
  <c r="AZ43" i="26" s="1"/>
  <c r="AZ19" i="26"/>
  <c r="AZ42" i="26" s="1"/>
  <c r="AV19" i="26"/>
  <c r="AV42" i="26" s="1"/>
  <c r="C42" i="26"/>
  <c r="BR42" i="26" s="1"/>
  <c r="BR19" i="26" s="1"/>
  <c r="AT19" i="26"/>
  <c r="AT42" i="26" s="1"/>
  <c r="AE19" i="26"/>
  <c r="AE42" i="26" s="1"/>
  <c r="AR19" i="26"/>
  <c r="AR42" i="26" s="1"/>
  <c r="AF19" i="26"/>
  <c r="AF42" i="26" s="1"/>
  <c r="AA19" i="26"/>
  <c r="AA42" i="26" s="1"/>
  <c r="AY19" i="26"/>
  <c r="AY42" i="26" s="1"/>
  <c r="Y19" i="26"/>
  <c r="Y42" i="26" s="1"/>
  <c r="BM47" i="26"/>
  <c r="BM24" i="26" s="1"/>
  <c r="BA47" i="26"/>
  <c r="BB47" i="26" s="1"/>
  <c r="BC47" i="26" s="1"/>
  <c r="BT47" i="26"/>
  <c r="BT24" i="26" s="1"/>
  <c r="BV47" i="26"/>
  <c r="BV24" i="26" s="1"/>
  <c r="BU47" i="26"/>
  <c r="BU24" i="26" s="1"/>
  <c r="BS47" i="26"/>
  <c r="BS24" i="26" s="1"/>
  <c r="BK42" i="26"/>
  <c r="BK19" i="26" s="1"/>
  <c r="BL42" i="26"/>
  <c r="BL19" i="26" s="1"/>
  <c r="BS42" i="26"/>
  <c r="BS19" i="26" s="1"/>
  <c r="BK43" i="26"/>
  <c r="BK20" i="26" s="1"/>
  <c r="BR43" i="26"/>
  <c r="BR20" i="26" s="1"/>
  <c r="BT43" i="26"/>
  <c r="BT20" i="26" s="1"/>
  <c r="BM43" i="26"/>
  <c r="BM20" i="26" s="1"/>
  <c r="BO43" i="26"/>
  <c r="BO20" i="26" s="1"/>
  <c r="BV43" i="26"/>
  <c r="BV20" i="26" s="1"/>
  <c r="BN43" i="26"/>
  <c r="BN20" i="26" s="1"/>
  <c r="BU43" i="26"/>
  <c r="BU20" i="26" s="1"/>
  <c r="AG43" i="26"/>
  <c r="AH43" i="26" s="1"/>
  <c r="AI43" i="26" s="1"/>
  <c r="BA43" i="26"/>
  <c r="BB43" i="26" s="1"/>
  <c r="BC43" i="26" s="1"/>
  <c r="BL43" i="26"/>
  <c r="BL20" i="26" s="1"/>
  <c r="BS43" i="26"/>
  <c r="BS20" i="26" s="1"/>
  <c r="BK41" i="26"/>
  <c r="BK18" i="26" s="1"/>
  <c r="BR41" i="26"/>
  <c r="BR18" i="26" s="1"/>
  <c r="BT41" i="26"/>
  <c r="BT18" i="26" s="1"/>
  <c r="BM41" i="26"/>
  <c r="BM18" i="26" s="1"/>
  <c r="BO41" i="26"/>
  <c r="BO18" i="26" s="1"/>
  <c r="BV41" i="26"/>
  <c r="BV18" i="26" s="1"/>
  <c r="BN41" i="26"/>
  <c r="BN18" i="26" s="1"/>
  <c r="BU41" i="26"/>
  <c r="BU18" i="26" s="1"/>
  <c r="AG41" i="26"/>
  <c r="AH41" i="26" s="1"/>
  <c r="AI41" i="26" s="1"/>
  <c r="BA41" i="26"/>
  <c r="BB41" i="26" s="1"/>
  <c r="BC41" i="26" s="1"/>
  <c r="BL41" i="26"/>
  <c r="BL18" i="26" s="1"/>
  <c r="BS41" i="26"/>
  <c r="BS18" i="26" s="1"/>
  <c r="BR46" i="26"/>
  <c r="BR23" i="26" s="1"/>
  <c r="BK46" i="26"/>
  <c r="BK23" i="26" s="1"/>
  <c r="BO46" i="26"/>
  <c r="BO23" i="26" s="1"/>
  <c r="BN46" i="26"/>
  <c r="BN23" i="26" s="1"/>
  <c r="AG46" i="26"/>
  <c r="AH46" i="26" s="1"/>
  <c r="AI46" i="26" s="1"/>
  <c r="BL46" i="26"/>
  <c r="BL23" i="26" s="1"/>
  <c r="BK45" i="26"/>
  <c r="BK22" i="26" s="1"/>
  <c r="BR45" i="26"/>
  <c r="BR22" i="26" s="1"/>
  <c r="BT45" i="26"/>
  <c r="BT22" i="26" s="1"/>
  <c r="BM45" i="26"/>
  <c r="BM22" i="26" s="1"/>
  <c r="BO45" i="26"/>
  <c r="BO22" i="26" s="1"/>
  <c r="BV45" i="26"/>
  <c r="BV22" i="26" s="1"/>
  <c r="BN45" i="26"/>
  <c r="BN22" i="26" s="1"/>
  <c r="BU45" i="26"/>
  <c r="BU22" i="26" s="1"/>
  <c r="AG45" i="26"/>
  <c r="AH45" i="26" s="1"/>
  <c r="AI45" i="26" s="1"/>
  <c r="BA45" i="26"/>
  <c r="BB45" i="26" s="1"/>
  <c r="BC45" i="26" s="1"/>
  <c r="BL45" i="26"/>
  <c r="BL22" i="26" s="1"/>
  <c r="BS45" i="26"/>
  <c r="BS22" i="26" s="1"/>
  <c r="BK44" i="26"/>
  <c r="BK21" i="26" s="1"/>
  <c r="BR44" i="26"/>
  <c r="BR21" i="26" s="1"/>
  <c r="BT44" i="26"/>
  <c r="BT21" i="26" s="1"/>
  <c r="BM44" i="26"/>
  <c r="BM21" i="26" s="1"/>
  <c r="BO44" i="26"/>
  <c r="BO21" i="26" s="1"/>
  <c r="BV44" i="26"/>
  <c r="BV21" i="26" s="1"/>
  <c r="BN44" i="26"/>
  <c r="BN21" i="26" s="1"/>
  <c r="BU44" i="26"/>
  <c r="BU21" i="26" s="1"/>
  <c r="AG44" i="26"/>
  <c r="AH44" i="26" s="1"/>
  <c r="AI44" i="26" s="1"/>
  <c r="BA44" i="26"/>
  <c r="BB44" i="26" s="1"/>
  <c r="BC44" i="26" s="1"/>
  <c r="BS44" i="26"/>
  <c r="BS21" i="26" s="1"/>
  <c r="BL44" i="26"/>
  <c r="BL21" i="26" s="1"/>
  <c r="L46" i="28"/>
  <c r="L42" i="28"/>
  <c r="L45" i="28"/>
  <c r="L41" i="28"/>
  <c r="L44" i="28"/>
  <c r="L47" i="28"/>
  <c r="L43" i="28"/>
  <c r="H19" i="28"/>
  <c r="M19" i="28"/>
  <c r="M42" i="28" s="1"/>
  <c r="H18" i="28"/>
  <c r="M18" i="28"/>
  <c r="M41" i="28" s="1"/>
  <c r="H24" i="28"/>
  <c r="M24" i="28"/>
  <c r="M47" i="28" s="1"/>
  <c r="H20" i="28"/>
  <c r="M20" i="28"/>
  <c r="M43" i="28" s="1"/>
  <c r="H22" i="28"/>
  <c r="M22" i="28"/>
  <c r="M45" i="28" s="1"/>
  <c r="H21" i="28"/>
  <c r="M21" i="28"/>
  <c r="M44" i="28" s="1"/>
  <c r="H23" i="28"/>
  <c r="M23" i="28"/>
  <c r="M46" i="28" s="1"/>
  <c r="AG42" i="26" l="1"/>
  <c r="AH42" i="26" s="1"/>
  <c r="AI42" i="26" s="1"/>
  <c r="BO42" i="26"/>
  <c r="BO19" i="26" s="1"/>
  <c r="BN42" i="26"/>
  <c r="BN19" i="26" s="1"/>
  <c r="BT42" i="26"/>
  <c r="BT19" i="26" s="1"/>
  <c r="BX22" i="26"/>
  <c r="BA42" i="26"/>
  <c r="BB42" i="26" s="1"/>
  <c r="BC42" i="26" s="1"/>
  <c r="BU42" i="26"/>
  <c r="BU19" i="26" s="1"/>
  <c r="BV42" i="26"/>
  <c r="BV19" i="26" s="1"/>
  <c r="BM42" i="26"/>
  <c r="BM19" i="26" s="1"/>
  <c r="BQ19" i="26" s="1"/>
  <c r="BX21" i="26"/>
  <c r="BQ22" i="26"/>
  <c r="BQ18" i="26"/>
  <c r="BQ20" i="26"/>
  <c r="BQ21" i="26"/>
  <c r="BJ42" i="26"/>
  <c r="BJ19" i="26" s="1"/>
  <c r="BJ41" i="26"/>
  <c r="BJ18" i="26" s="1"/>
  <c r="BJ45" i="26"/>
  <c r="BJ22" i="26" s="1"/>
  <c r="AP41" i="26"/>
  <c r="AP18" i="26" s="1"/>
  <c r="BJ47" i="26"/>
  <c r="BJ24" i="26" s="1"/>
  <c r="C24" i="28"/>
  <c r="Y24" i="28" s="1"/>
  <c r="Y47" i="28" s="1"/>
  <c r="C23" i="28"/>
  <c r="AQ23" i="28" s="1"/>
  <c r="AQ46" i="28" s="1"/>
  <c r="C22" i="28"/>
  <c r="W22" i="28" s="1"/>
  <c r="W45" i="28" s="1"/>
  <c r="C21" i="28"/>
  <c r="W21" i="28" s="1"/>
  <c r="W44" i="28" s="1"/>
  <c r="C20" i="28"/>
  <c r="AR20" i="28" s="1"/>
  <c r="AR43" i="28" s="1"/>
  <c r="C19" i="28"/>
  <c r="W19" i="28" s="1"/>
  <c r="W42" i="28" s="1"/>
  <c r="C18" i="28"/>
  <c r="W18" i="28" s="1"/>
  <c r="W41" i="28" s="1"/>
  <c r="BQ23" i="26"/>
  <c r="BX24" i="26"/>
  <c r="AP46" i="26"/>
  <c r="AP23" i="26" s="1"/>
  <c r="AP45" i="26"/>
  <c r="AP22" i="26" s="1"/>
  <c r="BL47" i="26"/>
  <c r="BL24" i="26" s="1"/>
  <c r="AG47" i="26"/>
  <c r="AH47" i="26" s="1"/>
  <c r="AI47" i="26" s="1"/>
  <c r="AP47" i="26" s="1"/>
  <c r="AP24" i="26" s="1"/>
  <c r="BN47" i="26"/>
  <c r="BN24" i="26" s="1"/>
  <c r="BO47" i="26"/>
  <c r="BO24" i="26" s="1"/>
  <c r="BK47" i="26"/>
  <c r="BK24" i="26" s="1"/>
  <c r="BS46" i="26"/>
  <c r="BS23" i="26" s="1"/>
  <c r="BU46" i="26"/>
  <c r="BU23" i="26" s="1"/>
  <c r="BV46" i="26"/>
  <c r="BV23" i="26" s="1"/>
  <c r="BT46" i="26"/>
  <c r="BT23" i="26" s="1"/>
  <c r="BA46" i="26"/>
  <c r="BB46" i="26" s="1"/>
  <c r="BC46" i="26" s="1"/>
  <c r="BJ46" i="26" s="1"/>
  <c r="BJ23" i="26" s="1"/>
  <c r="BX20" i="26"/>
  <c r="BX19" i="26"/>
  <c r="BX18" i="26"/>
  <c r="AP44" i="26"/>
  <c r="AP21" i="26" s="1"/>
  <c r="BJ44" i="26"/>
  <c r="BJ21" i="26" s="1"/>
  <c r="BJ43" i="26"/>
  <c r="BJ20" i="26" s="1"/>
  <c r="AP43" i="26"/>
  <c r="AP20" i="26" s="1"/>
  <c r="AP42" i="26"/>
  <c r="AP19" i="26" s="1"/>
  <c r="H46" i="28"/>
  <c r="AD23" i="28"/>
  <c r="AD46" i="28" s="1"/>
  <c r="AW23" i="28"/>
  <c r="AW46" i="28" s="1"/>
  <c r="AX23" i="28"/>
  <c r="AX46" i="28" s="1"/>
  <c r="H44" i="28"/>
  <c r="AD21" i="28"/>
  <c r="AD44" i="28" s="1"/>
  <c r="AW21" i="28"/>
  <c r="AW44" i="28" s="1"/>
  <c r="AX22" i="28"/>
  <c r="AX45" i="28" s="1"/>
  <c r="H45" i="28"/>
  <c r="AC22" i="28"/>
  <c r="AC45" i="28" s="1"/>
  <c r="AW22" i="28"/>
  <c r="AW45" i="28" s="1"/>
  <c r="AX20" i="28"/>
  <c r="AX43" i="28" s="1"/>
  <c r="H43" i="28"/>
  <c r="AC20" i="28"/>
  <c r="AC43" i="28" s="1"/>
  <c r="AW20" i="28"/>
  <c r="AW43" i="28" s="1"/>
  <c r="AD20" i="28"/>
  <c r="AD43" i="28" s="1"/>
  <c r="AT24" i="28"/>
  <c r="AT47" i="28" s="1"/>
  <c r="AX24" i="28"/>
  <c r="AX47" i="28" s="1"/>
  <c r="H47" i="28"/>
  <c r="AC24" i="28"/>
  <c r="AC47" i="28" s="1"/>
  <c r="AW24" i="28"/>
  <c r="AW47" i="28" s="1"/>
  <c r="AX18" i="28"/>
  <c r="AX41" i="28" s="1"/>
  <c r="AW18" i="28"/>
  <c r="AW41" i="28" s="1"/>
  <c r="H41" i="28"/>
  <c r="AC18" i="28"/>
  <c r="AC41" i="28" s="1"/>
  <c r="AD18" i="28"/>
  <c r="AD41" i="28" s="1"/>
  <c r="H42" i="28"/>
  <c r="AX19" i="28"/>
  <c r="AX42" i="28" s="1"/>
  <c r="AD19" i="28"/>
  <c r="AD42" i="28" s="1"/>
  <c r="AW19" i="28"/>
  <c r="AW42" i="28" s="1"/>
  <c r="AC19" i="28"/>
  <c r="AC42" i="28" s="1"/>
  <c r="AZ20" i="28"/>
  <c r="AZ43" i="28" s="1"/>
  <c r="Y19" i="28"/>
  <c r="Y42" i="28" s="1"/>
  <c r="AD24" i="28"/>
  <c r="AD47" i="28" s="1"/>
  <c r="AD22" i="28"/>
  <c r="AD45" i="28" s="1"/>
  <c r="AE20" i="28"/>
  <c r="AE43" i="28" s="1"/>
  <c r="AA19" i="28"/>
  <c r="AA42" i="28" s="1"/>
  <c r="AY18" i="28"/>
  <c r="AY41" i="28" s="1"/>
  <c r="AX21" i="28"/>
  <c r="AX44" i="28" s="1"/>
  <c r="AC23" i="28"/>
  <c r="AC46" i="28" s="1"/>
  <c r="AC21" i="28"/>
  <c r="AC44" i="28" s="1"/>
  <c r="AB18" i="28" l="1"/>
  <c r="AB41" i="28" s="1"/>
  <c r="AA18" i="28"/>
  <c r="AA41" i="28" s="1"/>
  <c r="AU20" i="28"/>
  <c r="AU43" i="28" s="1"/>
  <c r="AS24" i="28"/>
  <c r="AS47" i="28" s="1"/>
  <c r="AY24" i="28"/>
  <c r="AY47" i="28" s="1"/>
  <c r="AA24" i="28"/>
  <c r="AA47" i="28" s="1"/>
  <c r="Z23" i="28"/>
  <c r="Z46" i="28" s="1"/>
  <c r="AB23" i="28"/>
  <c r="AB46" i="28" s="1"/>
  <c r="AA23" i="28"/>
  <c r="AA46" i="28" s="1"/>
  <c r="AY23" i="28"/>
  <c r="AY46" i="28" s="1"/>
  <c r="Z22" i="28"/>
  <c r="Z45" i="28" s="1"/>
  <c r="AU22" i="28"/>
  <c r="AU45" i="28" s="1"/>
  <c r="W24" i="28"/>
  <c r="W47" i="28" s="1"/>
  <c r="AV24" i="28"/>
  <c r="AV47" i="28" s="1"/>
  <c r="AE24" i="28"/>
  <c r="AE47" i="28" s="1"/>
  <c r="AB24" i="28"/>
  <c r="AB47" i="28" s="1"/>
  <c r="Y23" i="28"/>
  <c r="Y46" i="28" s="1"/>
  <c r="AE23" i="28"/>
  <c r="AE46" i="28" s="1"/>
  <c r="AU23" i="28"/>
  <c r="AU46" i="28" s="1"/>
  <c r="AV23" i="28"/>
  <c r="AV46" i="28" s="1"/>
  <c r="W23" i="28"/>
  <c r="W46" i="28" s="1"/>
  <c r="AB22" i="28"/>
  <c r="AB45" i="28" s="1"/>
  <c r="AV22" i="28"/>
  <c r="AV45" i="28" s="1"/>
  <c r="AQ22" i="28"/>
  <c r="AQ45" i="28" s="1"/>
  <c r="AZ22" i="28"/>
  <c r="AZ45" i="28" s="1"/>
  <c r="AE22" i="28"/>
  <c r="AE45" i="28" s="1"/>
  <c r="C45" i="28"/>
  <c r="AY21" i="28"/>
  <c r="AY44" i="28" s="1"/>
  <c r="AE21" i="28"/>
  <c r="AE44" i="28" s="1"/>
  <c r="AQ21" i="28"/>
  <c r="AQ44" i="28" s="1"/>
  <c r="AB21" i="28"/>
  <c r="AB44" i="28" s="1"/>
  <c r="AV21" i="28"/>
  <c r="AV44" i="28" s="1"/>
  <c r="Y21" i="28"/>
  <c r="Y44" i="28" s="1"/>
  <c r="W20" i="28"/>
  <c r="W43" i="28" s="1"/>
  <c r="AV20" i="28"/>
  <c r="AV43" i="28" s="1"/>
  <c r="X20" i="28"/>
  <c r="X43" i="28" s="1"/>
  <c r="AB20" i="28"/>
  <c r="AB43" i="28" s="1"/>
  <c r="AS20" i="28"/>
  <c r="AS43" i="28" s="1"/>
  <c r="AF20" i="28"/>
  <c r="AF43" i="28" s="1"/>
  <c r="C42" i="28"/>
  <c r="AF19" i="28"/>
  <c r="AF42" i="28" s="1"/>
  <c r="AE19" i="28"/>
  <c r="AE42" i="28" s="1"/>
  <c r="AR18" i="28"/>
  <c r="AR41" i="28" s="1"/>
  <c r="AQ18" i="28"/>
  <c r="AQ41" i="28" s="1"/>
  <c r="AU18" i="28"/>
  <c r="AU41" i="28" s="1"/>
  <c r="AS18" i="28"/>
  <c r="AS41" i="28" s="1"/>
  <c r="AE18" i="28"/>
  <c r="AE41" i="28" s="1"/>
  <c r="C41" i="28"/>
  <c r="AT21" i="28"/>
  <c r="AT44" i="28" s="1"/>
  <c r="AA21" i="28"/>
  <c r="AA44" i="28" s="1"/>
  <c r="AS21" i="28"/>
  <c r="AS44" i="28" s="1"/>
  <c r="AF21" i="28"/>
  <c r="AF44" i="28" s="1"/>
  <c r="AU21" i="28"/>
  <c r="AU44" i="28" s="1"/>
  <c r="Z21" i="28"/>
  <c r="Z44" i="28" s="1"/>
  <c r="C44" i="28"/>
  <c r="BR44" i="28" s="1"/>
  <c r="BR21" i="28" s="1"/>
  <c r="AT19" i="28"/>
  <c r="AT42" i="28" s="1"/>
  <c r="AS19" i="28"/>
  <c r="AS42" i="28" s="1"/>
  <c r="AU19" i="28"/>
  <c r="AU42" i="28" s="1"/>
  <c r="Z19" i="28"/>
  <c r="Z42" i="28" s="1"/>
  <c r="AQ19" i="28"/>
  <c r="AQ42" i="28" s="1"/>
  <c r="C47" i="28"/>
  <c r="BR47" i="28" s="1"/>
  <c r="BR24" i="28" s="1"/>
  <c r="AQ24" i="28"/>
  <c r="AQ47" i="28" s="1"/>
  <c r="Z24" i="28"/>
  <c r="Z47" i="28" s="1"/>
  <c r="AR24" i="28"/>
  <c r="AR47" i="28" s="1"/>
  <c r="AZ24" i="28"/>
  <c r="AZ47" i="28" s="1"/>
  <c r="AF24" i="28"/>
  <c r="AF47" i="28" s="1"/>
  <c r="AU24" i="28"/>
  <c r="AU47" i="28" s="1"/>
  <c r="X24" i="28"/>
  <c r="X47" i="28" s="1"/>
  <c r="X23" i="28"/>
  <c r="X46" i="28" s="1"/>
  <c r="AR23" i="28"/>
  <c r="AR46" i="28" s="1"/>
  <c r="AZ23" i="28"/>
  <c r="AZ46" i="28" s="1"/>
  <c r="AT23" i="28"/>
  <c r="AT46" i="28" s="1"/>
  <c r="AF23" i="28"/>
  <c r="AF46" i="28" s="1"/>
  <c r="AS23" i="28"/>
  <c r="AS46" i="28" s="1"/>
  <c r="C46" i="28"/>
  <c r="X22" i="28"/>
  <c r="X45" i="28" s="1"/>
  <c r="AY22" i="28"/>
  <c r="AY45" i="28" s="1"/>
  <c r="AR22" i="28"/>
  <c r="AR45" i="28" s="1"/>
  <c r="AF22" i="28"/>
  <c r="AF45" i="28" s="1"/>
  <c r="AT22" i="28"/>
  <c r="AT45" i="28" s="1"/>
  <c r="AA22" i="28"/>
  <c r="AA45" i="28" s="1"/>
  <c r="AS22" i="28"/>
  <c r="AS45" i="28" s="1"/>
  <c r="Y22" i="28"/>
  <c r="Y45" i="28" s="1"/>
  <c r="X21" i="28"/>
  <c r="X44" i="28" s="1"/>
  <c r="AZ21" i="28"/>
  <c r="AZ44" i="28" s="1"/>
  <c r="AR21" i="28"/>
  <c r="AR44" i="28" s="1"/>
  <c r="AA20" i="28"/>
  <c r="AA43" i="28" s="1"/>
  <c r="Y20" i="28"/>
  <c r="Y43" i="28" s="1"/>
  <c r="AT20" i="28"/>
  <c r="AT43" i="28" s="1"/>
  <c r="AY20" i="28"/>
  <c r="AY43" i="28" s="1"/>
  <c r="C43" i="28"/>
  <c r="AQ20" i="28"/>
  <c r="AQ43" i="28" s="1"/>
  <c r="Z20" i="28"/>
  <c r="Z43" i="28" s="1"/>
  <c r="AB19" i="28"/>
  <c r="AB42" i="28" s="1"/>
  <c r="AY19" i="28"/>
  <c r="AY42" i="28" s="1"/>
  <c r="AV19" i="28"/>
  <c r="AV42" i="28" s="1"/>
  <c r="X19" i="28"/>
  <c r="X42" i="28" s="1"/>
  <c r="AZ19" i="28"/>
  <c r="AZ42" i="28" s="1"/>
  <c r="AR19" i="28"/>
  <c r="AR42" i="28" s="1"/>
  <c r="AT18" i="28"/>
  <c r="AT41" i="28" s="1"/>
  <c r="Y18" i="28"/>
  <c r="Y41" i="28" s="1"/>
  <c r="AV18" i="28"/>
  <c r="AV41" i="28" s="1"/>
  <c r="AZ18" i="28"/>
  <c r="AZ41" i="28" s="1"/>
  <c r="X18" i="28"/>
  <c r="X41" i="28" s="1"/>
  <c r="AF18" i="28"/>
  <c r="AF41" i="28" s="1"/>
  <c r="Z18" i="28"/>
  <c r="Z41" i="28" s="1"/>
  <c r="BX23" i="26"/>
  <c r="BQ24" i="26"/>
  <c r="BK47" i="28"/>
  <c r="BK24" i="28" s="1"/>
  <c r="BU47" i="28"/>
  <c r="BU24" i="28" s="1"/>
  <c r="BN47" i="28"/>
  <c r="BN24" i="28" s="1"/>
  <c r="BO47" i="28"/>
  <c r="BO24" i="28" s="1"/>
  <c r="BA47" i="28"/>
  <c r="BB47" i="28" s="1"/>
  <c r="BC47" i="28" s="1"/>
  <c r="BL47" i="28"/>
  <c r="BL24" i="28" s="1"/>
  <c r="BK43" i="28"/>
  <c r="BK20" i="28" s="1"/>
  <c r="BR43" i="28"/>
  <c r="BR20" i="28" s="1"/>
  <c r="BU43" i="28"/>
  <c r="BU20" i="28" s="1"/>
  <c r="BT43" i="28"/>
  <c r="BT20" i="28" s="1"/>
  <c r="BN43" i="28"/>
  <c r="BN20" i="28" s="1"/>
  <c r="BM43" i="28"/>
  <c r="BM20" i="28" s="1"/>
  <c r="BO43" i="28"/>
  <c r="BO20" i="28" s="1"/>
  <c r="BV43" i="28"/>
  <c r="BV20" i="28" s="1"/>
  <c r="BA43" i="28"/>
  <c r="BB43" i="28" s="1"/>
  <c r="AG43" i="28"/>
  <c r="AH43" i="28" s="1"/>
  <c r="BS43" i="28"/>
  <c r="BS20" i="28" s="1"/>
  <c r="BL43" i="28"/>
  <c r="BL20" i="28" s="1"/>
  <c r="BQ20" i="28" s="1"/>
  <c r="BK45" i="28"/>
  <c r="BK22" i="28" s="1"/>
  <c r="BR45" i="28"/>
  <c r="BR22" i="28" s="1"/>
  <c r="BU45" i="28"/>
  <c r="BU22" i="28" s="1"/>
  <c r="BT45" i="28"/>
  <c r="BT22" i="28" s="1"/>
  <c r="BN45" i="28"/>
  <c r="BN22" i="28" s="1"/>
  <c r="BM45" i="28"/>
  <c r="BM22" i="28" s="1"/>
  <c r="BO45" i="28"/>
  <c r="BO22" i="28" s="1"/>
  <c r="BV45" i="28"/>
  <c r="BV22" i="28" s="1"/>
  <c r="AG45" i="28"/>
  <c r="AH45" i="28" s="1"/>
  <c r="BA45" i="28"/>
  <c r="BB45" i="28" s="1"/>
  <c r="BL45" i="28"/>
  <c r="BL22" i="28" s="1"/>
  <c r="BS45" i="28"/>
  <c r="BS22" i="28" s="1"/>
  <c r="BK44" i="28"/>
  <c r="BK21" i="28" s="1"/>
  <c r="BU44" i="28"/>
  <c r="BU21" i="28" s="1"/>
  <c r="BN44" i="28"/>
  <c r="BN21" i="28" s="1"/>
  <c r="BO44" i="28"/>
  <c r="BO21" i="28" s="1"/>
  <c r="BA44" i="28"/>
  <c r="BB44" i="28" s="1"/>
  <c r="BC44" i="28" s="1"/>
  <c r="BS44" i="28"/>
  <c r="BS21" i="28" s="1"/>
  <c r="BK42" i="28"/>
  <c r="BK19" i="28" s="1"/>
  <c r="AG42" i="28"/>
  <c r="AH42" i="28" s="1"/>
  <c r="BA42" i="28"/>
  <c r="BB42" i="28" s="1"/>
  <c r="BN42" i="28"/>
  <c r="BN19" i="28" s="1"/>
  <c r="BU42" i="28"/>
  <c r="BU19" i="28" s="1"/>
  <c r="BM42" i="28"/>
  <c r="BM19" i="28" s="1"/>
  <c r="BR42" i="28"/>
  <c r="BR19" i="28" s="1"/>
  <c r="BT42" i="28"/>
  <c r="BT19" i="28" s="1"/>
  <c r="BO42" i="28"/>
  <c r="BO19" i="28" s="1"/>
  <c r="BV42" i="28"/>
  <c r="BV19" i="28" s="1"/>
  <c r="BL42" i="28"/>
  <c r="BL19" i="28" s="1"/>
  <c r="BS42" i="28"/>
  <c r="BS19" i="28" s="1"/>
  <c r="BK41" i="28"/>
  <c r="BK18" i="28" s="1"/>
  <c r="AG41" i="28"/>
  <c r="AH41" i="28" s="1"/>
  <c r="AI41" i="28" s="1"/>
  <c r="BA41" i="28"/>
  <c r="BB41" i="28" s="1"/>
  <c r="BC41" i="28" s="1"/>
  <c r="BN41" i="28"/>
  <c r="BN18" i="28" s="1"/>
  <c r="BU41" i="28"/>
  <c r="BU18" i="28" s="1"/>
  <c r="BM41" i="28"/>
  <c r="BM18" i="28" s="1"/>
  <c r="BR41" i="28"/>
  <c r="BR18" i="28" s="1"/>
  <c r="BT41" i="28"/>
  <c r="BT18" i="28" s="1"/>
  <c r="BO41" i="28"/>
  <c r="BO18" i="28" s="1"/>
  <c r="BV41" i="28"/>
  <c r="BV18" i="28" s="1"/>
  <c r="BS41" i="28"/>
  <c r="BS18" i="28" s="1"/>
  <c r="BL41" i="28"/>
  <c r="BL18" i="28" s="1"/>
  <c r="BM46" i="28"/>
  <c r="BM23" i="28" s="1"/>
  <c r="BR46" i="28"/>
  <c r="BR23" i="28" s="1"/>
  <c r="BU46" i="28"/>
  <c r="BU23" i="28" s="1"/>
  <c r="BA46" i="28"/>
  <c r="BB46" i="28" s="1"/>
  <c r="BC46" i="28" s="1"/>
  <c r="BK46" i="28"/>
  <c r="BK23" i="28" s="1"/>
  <c r="BN46" i="28"/>
  <c r="BN23" i="28" s="1"/>
  <c r="BT46" i="28"/>
  <c r="BT23" i="28" s="1"/>
  <c r="BO46" i="28"/>
  <c r="BO23" i="28" s="1"/>
  <c r="BV46" i="28"/>
  <c r="BV23" i="28" s="1"/>
  <c r="AG46" i="28"/>
  <c r="AH46" i="28" s="1"/>
  <c r="AI46" i="28" s="1"/>
  <c r="BL46" i="28"/>
  <c r="BL23" i="28" s="1"/>
  <c r="BS46" i="28"/>
  <c r="BS23" i="28" s="1"/>
  <c r="BX22" i="28" l="1"/>
  <c r="BQ23" i="28"/>
  <c r="BD42" i="28"/>
  <c r="BC42" i="28"/>
  <c r="AJ45" i="28"/>
  <c r="AI45" i="28"/>
  <c r="BD43" i="28"/>
  <c r="BC43" i="28"/>
  <c r="AJ42" i="28"/>
  <c r="AI42" i="28"/>
  <c r="BD45" i="28"/>
  <c r="BC45" i="28"/>
  <c r="AJ43" i="28"/>
  <c r="AI43" i="28"/>
  <c r="AP41" i="28"/>
  <c r="AP18" i="28" s="1"/>
  <c r="AP45" i="28"/>
  <c r="AP22" i="28" s="1"/>
  <c r="BJ46" i="28"/>
  <c r="BJ23" i="28" s="1"/>
  <c r="BX23" i="28"/>
  <c r="BQ22" i="28"/>
  <c r="BJ47" i="28"/>
  <c r="BJ24" i="28" s="1"/>
  <c r="AP46" i="28"/>
  <c r="AP23" i="28" s="1"/>
  <c r="BJ45" i="28"/>
  <c r="BJ22" i="28" s="1"/>
  <c r="BS47" i="28"/>
  <c r="BS24" i="28" s="1"/>
  <c r="AG47" i="28"/>
  <c r="AH47" i="28" s="1"/>
  <c r="AI47" i="28" s="1"/>
  <c r="AP47" i="28" s="1"/>
  <c r="AP24" i="28" s="1"/>
  <c r="BV47" i="28"/>
  <c r="BV24" i="28" s="1"/>
  <c r="BM47" i="28"/>
  <c r="BM24" i="28" s="1"/>
  <c r="BQ24" i="28" s="1"/>
  <c r="BT47" i="28"/>
  <c r="BT24" i="28" s="1"/>
  <c r="BQ19" i="28"/>
  <c r="BX18" i="28"/>
  <c r="BX19" i="28"/>
  <c r="BQ18" i="28"/>
  <c r="BX20" i="28"/>
  <c r="BL44" i="28"/>
  <c r="BL21" i="28" s="1"/>
  <c r="AG44" i="28"/>
  <c r="AH44" i="28" s="1"/>
  <c r="AI44" i="28" s="1"/>
  <c r="AP44" i="28" s="1"/>
  <c r="AP21" i="28" s="1"/>
  <c r="BV44" i="28"/>
  <c r="BV21" i="28" s="1"/>
  <c r="BM44" i="28"/>
  <c r="BM21" i="28" s="1"/>
  <c r="BT44" i="28"/>
  <c r="BT21" i="28" s="1"/>
  <c r="BX21" i="28" s="1"/>
  <c r="BJ44" i="28"/>
  <c r="BJ21" i="28" s="1"/>
  <c r="BJ42" i="28"/>
  <c r="BJ19" i="28" s="1"/>
  <c r="BJ41" i="28"/>
  <c r="BJ18" i="28" s="1"/>
  <c r="AP43" i="28" l="1"/>
  <c r="AP20" i="28" s="1"/>
  <c r="BJ43" i="28"/>
  <c r="BJ20" i="28" s="1"/>
  <c r="AP42" i="28"/>
  <c r="AP19" i="28" s="1"/>
  <c r="BX24" i="28"/>
  <c r="BQ21" i="28"/>
</calcChain>
</file>

<file path=xl/sharedStrings.xml><?xml version="1.0" encoding="utf-8"?>
<sst xmlns="http://schemas.openxmlformats.org/spreadsheetml/2006/main" count="6913" uniqueCount="209">
  <si>
    <t>Year</t>
  </si>
  <si>
    <t>Nº</t>
  </si>
  <si>
    <t>CLIMATE ZONE</t>
  </si>
  <si>
    <r>
      <t>INVESTMENT COST [€/m</t>
    </r>
    <r>
      <rPr>
        <b/>
        <vertAlign val="superscript"/>
        <sz val="11"/>
        <color theme="1"/>
        <rFont val="Arial"/>
        <family val="2"/>
      </rPr>
      <t>2</t>
    </r>
    <r>
      <rPr>
        <b/>
        <sz val="11"/>
        <color theme="1"/>
        <rFont val="Arial"/>
        <family val="2"/>
      </rPr>
      <t>]</t>
    </r>
  </si>
  <si>
    <t>AT_Vienna</t>
  </si>
  <si>
    <t>Codes Cost database</t>
  </si>
  <si>
    <t>Base case</t>
  </si>
  <si>
    <t>R</t>
  </si>
  <si>
    <t>W</t>
  </si>
  <si>
    <t>HR</t>
  </si>
  <si>
    <t>B</t>
  </si>
  <si>
    <t>Win</t>
  </si>
  <si>
    <t>PV</t>
  </si>
  <si>
    <t>HE</t>
  </si>
  <si>
    <t>CO</t>
  </si>
  <si>
    <t>E</t>
  </si>
  <si>
    <t>DHW</t>
  </si>
  <si>
    <t>NC</t>
  </si>
  <si>
    <t>Codes Cost database(*)</t>
  </si>
  <si>
    <t>SS</t>
  </si>
  <si>
    <t>L</t>
  </si>
  <si>
    <t xml:space="preserve">Total </t>
  </si>
  <si>
    <t>Roof</t>
  </si>
  <si>
    <t>Basement</t>
  </si>
  <si>
    <t>Solar shading</t>
  </si>
  <si>
    <t>H</t>
  </si>
  <si>
    <t>C</t>
  </si>
  <si>
    <t>AUX</t>
  </si>
  <si>
    <t>RES-E</t>
  </si>
  <si>
    <t>Wall</t>
  </si>
  <si>
    <t>-</t>
  </si>
  <si>
    <t>o-</t>
  </si>
  <si>
    <t>o+</t>
  </si>
  <si>
    <t>+</t>
  </si>
  <si>
    <t>o</t>
  </si>
  <si>
    <t>Heating</t>
  </si>
  <si>
    <t>e</t>
  </si>
  <si>
    <t>w</t>
  </si>
  <si>
    <t>c</t>
  </si>
  <si>
    <t>Code variant</t>
  </si>
  <si>
    <t>Variant E+</t>
  </si>
  <si>
    <t>Total cost</t>
  </si>
  <si>
    <r>
      <t>(NET) PRIMARY ENERGY [kWh/m</t>
    </r>
    <r>
      <rPr>
        <b/>
        <vertAlign val="superscript"/>
        <sz val="11"/>
        <color theme="1"/>
        <rFont val="Arial"/>
        <family val="2"/>
      </rPr>
      <t>2</t>
    </r>
    <r>
      <rPr>
        <b/>
        <sz val="11"/>
        <color theme="1"/>
        <rFont val="Arial"/>
        <family val="2"/>
      </rPr>
      <t>]</t>
    </r>
  </si>
  <si>
    <t>HE-E</t>
  </si>
  <si>
    <t>CO-E</t>
  </si>
  <si>
    <t>GAS</t>
  </si>
  <si>
    <t>DISTRICT HEATING</t>
  </si>
  <si>
    <t>ELECTRICITY</t>
  </si>
  <si>
    <t>CZ_Prague</t>
  </si>
  <si>
    <t>FI_Helsinki</t>
  </si>
  <si>
    <t>FR_Paris</t>
  </si>
  <si>
    <t>GE_Berlin</t>
  </si>
  <si>
    <t>IT_Milan</t>
  </si>
  <si>
    <t>IT_Rome</t>
  </si>
  <si>
    <t>RO_Bucharest</t>
  </si>
  <si>
    <t>SP_Madrid</t>
  </si>
  <si>
    <t>SP_Seville</t>
  </si>
  <si>
    <t>BIOMASS  (no-renewable part)</t>
  </si>
  <si>
    <t>&lt;= 2010</t>
  </si>
  <si>
    <t>&lt;= 2015</t>
  </si>
  <si>
    <t>&lt;= 2020</t>
  </si>
  <si>
    <t>&lt;= 2025</t>
  </si>
  <si>
    <t>&lt;= 2030</t>
  </si>
  <si>
    <t>PRIMARY ENERGY FACTOR - PEF [kWh/kWh]</t>
  </si>
  <si>
    <t>(POLES reference scenario)</t>
  </si>
  <si>
    <t>Cooling</t>
  </si>
  <si>
    <t>Gas boiler</t>
  </si>
  <si>
    <t>Condensing gas boiler + radiator</t>
  </si>
  <si>
    <t>Condensing gas boiler + air diffuser or fan-coil</t>
  </si>
  <si>
    <t>Condensing gas boiler + insulated radiant floor</t>
  </si>
  <si>
    <t>Air to water HP</t>
  </si>
  <si>
    <t>GSHP</t>
  </si>
  <si>
    <t>Connection District Heating</t>
  </si>
  <si>
    <t>Biomass boiler</t>
  </si>
  <si>
    <t>no cooling system</t>
  </si>
  <si>
    <t>no emission system</t>
  </si>
  <si>
    <t>Insulated radiant floor</t>
  </si>
  <si>
    <t>radiator</t>
  </si>
  <si>
    <t>fancoil/split</t>
  </si>
  <si>
    <t>air diffuser</t>
  </si>
  <si>
    <t>climatic control system</t>
  </si>
  <si>
    <t>climatic + room indoor control system</t>
  </si>
  <si>
    <t>RES-ST</t>
  </si>
  <si>
    <t>RES-PV</t>
  </si>
  <si>
    <t>HEATING</t>
  </si>
  <si>
    <t>COOLING</t>
  </si>
  <si>
    <t>Gas Boiler</t>
  </si>
  <si>
    <t>Condensing gas boiler</t>
  </si>
  <si>
    <t>EMISSION</t>
  </si>
  <si>
    <t>DHW-ST</t>
  </si>
  <si>
    <t>HR I</t>
  </si>
  <si>
    <t>HR II</t>
  </si>
  <si>
    <t>Control</t>
  </si>
  <si>
    <t>Low performance</t>
  </si>
  <si>
    <t>Medium performance</t>
  </si>
  <si>
    <t>High performance</t>
  </si>
  <si>
    <t>Performance</t>
  </si>
  <si>
    <t>CONTROL</t>
  </si>
  <si>
    <t>PERFM.</t>
  </si>
  <si>
    <t>BASE CASE</t>
  </si>
  <si>
    <t>LI</t>
  </si>
  <si>
    <t>LII</t>
  </si>
  <si>
    <t>E-HE</t>
  </si>
  <si>
    <t>E-CO</t>
  </si>
  <si>
    <t>OFFICE</t>
  </si>
  <si>
    <t>SCHOOL</t>
  </si>
  <si>
    <t>Energy use[kWh/m2y] - OFFICE</t>
  </si>
  <si>
    <t>Energy use[kWh/m2y] - SCHOOL</t>
  </si>
  <si>
    <t>Code</t>
  </si>
  <si>
    <t xml:space="preserve"> </t>
  </si>
  <si>
    <t>Air-Chiller</t>
  </si>
  <si>
    <t>PACKAGES</t>
  </si>
  <si>
    <t>VARIANT</t>
  </si>
  <si>
    <t>Description</t>
  </si>
  <si>
    <t xml:space="preserve">Renovation of the exterior layer of the walls (plaster or tile or ...) for aesthetic/functional/security reasons </t>
  </si>
  <si>
    <t xml:space="preserve">Renovation of the exterior layer of the roof (tile or tar or ...) for aesthetic/functional/security reasons </t>
  </si>
  <si>
    <t>No renovation</t>
  </si>
  <si>
    <t>Night ventilation absent</t>
  </si>
  <si>
    <t>SEVILLE (ES)</t>
  </si>
  <si>
    <t>MADRID (ES)</t>
  </si>
  <si>
    <t>ROME (IT)</t>
  </si>
  <si>
    <t>MILAN (IT)</t>
  </si>
  <si>
    <t>BUCHAREST (RO)</t>
  </si>
  <si>
    <t>VIENNA (AT)</t>
  </si>
  <si>
    <t>PARIS (FR)</t>
  </si>
  <si>
    <t>PRAGUE (CZ)</t>
  </si>
  <si>
    <t>BERLIN (DE)</t>
  </si>
  <si>
    <t>HELSINKY (FI)</t>
  </si>
  <si>
    <t>External insulation (EIFS System): 5 cm</t>
  </si>
  <si>
    <t>External insulation (EIFS System): 10 cm</t>
  </si>
  <si>
    <t>Remove roof and refit adding a new layer of insulation: 5 cm of insulation layer</t>
  </si>
  <si>
    <t>Remove roof and refit adding a new layer of insulation: 10 cm of insulation layer</t>
  </si>
  <si>
    <t>Install 5 cm insulation in the outer of the floor slabs or frameworks</t>
  </si>
  <si>
    <t>Install 10 cm insulation in the outer of the floor slabs or frameworks</t>
  </si>
  <si>
    <t>Install 5 cm insulation in the inner of the floor slabs or frameworks</t>
  </si>
  <si>
    <t>External insulation (EIFS System): 20 cm</t>
  </si>
  <si>
    <t>External insulation (EIFS System): 15 cm</t>
  </si>
  <si>
    <t>Remove roof and refit adding a new layer of insulation: 15 cm of insulation layer</t>
  </si>
  <si>
    <t>Remove roof and refit adding a new layer of insulation: 20 cm of insulation layer</t>
  </si>
  <si>
    <t>Install 12 cm insulation in the outer of the floor slabs or frameworks</t>
  </si>
  <si>
    <t>Install 10 cm insulation in the inner of the floor slabs or frameworks</t>
  </si>
  <si>
    <t>External insulation (EIFS System): 25 cm</t>
  </si>
  <si>
    <t>External insulation (EIFS System): 30 cm</t>
  </si>
  <si>
    <t>Remove roof and refit adding a new layer of insulation: 25 cm of insulation layer</t>
  </si>
  <si>
    <t>Remove roof and refit adding a new layer of insulation: 30 cm of insulation layer</t>
  </si>
  <si>
    <t>Install 15 cm insulation in the outer of the floor slabs or frameworks</t>
  </si>
  <si>
    <t>Install 15 cm insulation in the inner of the floor slabs or frameworks</t>
  </si>
  <si>
    <r>
      <t>Repair/restoration the old window components (Standard single glasses - Uframes=5,7 W/m</t>
    </r>
    <r>
      <rPr>
        <vertAlign val="superscript"/>
        <sz val="11"/>
        <color theme="1"/>
        <rFont val="Calibri"/>
        <family val="2"/>
        <scheme val="minor"/>
      </rPr>
      <t>2</t>
    </r>
    <r>
      <rPr>
        <sz val="11"/>
        <color theme="1"/>
        <rFont val="Calibri"/>
        <family val="2"/>
        <scheme val="minor"/>
      </rPr>
      <t>K)  for aesthetic/functional/security reasons</t>
    </r>
  </si>
  <si>
    <r>
      <t>Repair/restoration the old window components (Standard double glasses- Air 4 mm - Uframes=5,7 W/m</t>
    </r>
    <r>
      <rPr>
        <vertAlign val="superscript"/>
        <sz val="11"/>
        <color theme="1"/>
        <rFont val="Calibri"/>
        <family val="2"/>
        <scheme val="minor"/>
      </rPr>
      <t>2</t>
    </r>
    <r>
      <rPr>
        <sz val="11"/>
        <color theme="1"/>
        <rFont val="Calibri"/>
        <family val="2"/>
        <scheme val="minor"/>
      </rPr>
      <t>K)  for aesthetic/functional/security reasons</t>
    </r>
  </si>
  <si>
    <r>
      <t>Repair/restoration the old window components (Standard double glasses- Air 12 mm - Uframes=5,7 W/m</t>
    </r>
    <r>
      <rPr>
        <vertAlign val="superscript"/>
        <sz val="11"/>
        <color theme="1"/>
        <rFont val="Calibri"/>
        <family val="2"/>
        <scheme val="minor"/>
      </rPr>
      <t>2</t>
    </r>
    <r>
      <rPr>
        <sz val="11"/>
        <color theme="1"/>
        <rFont val="Calibri"/>
        <family val="2"/>
        <scheme val="minor"/>
      </rPr>
      <t>K)  for aesthetic/functional/security reasons</t>
    </r>
  </si>
  <si>
    <r>
      <t>Repair/restoration the old window components (Standard double glasses - Air 12 mm - Uframes=3 W/m</t>
    </r>
    <r>
      <rPr>
        <vertAlign val="superscript"/>
        <sz val="11"/>
        <color theme="1"/>
        <rFont val="Calibri"/>
        <family val="2"/>
        <scheme val="minor"/>
      </rPr>
      <t>2</t>
    </r>
    <r>
      <rPr>
        <sz val="11"/>
        <color theme="1"/>
        <rFont val="Calibri"/>
        <family val="2"/>
        <scheme val="minor"/>
      </rPr>
      <t>K)  for aesthetic/functional/security reasons</t>
    </r>
  </si>
  <si>
    <r>
      <t>Repair/restoration the old window components (Standard single Glasses -  Uframes=5,7 W/m</t>
    </r>
    <r>
      <rPr>
        <vertAlign val="superscript"/>
        <sz val="11"/>
        <color theme="1"/>
        <rFont val="Calibri"/>
        <family val="2"/>
        <scheme val="minor"/>
      </rPr>
      <t>2</t>
    </r>
    <r>
      <rPr>
        <sz val="11"/>
        <color theme="1"/>
        <rFont val="Calibri"/>
        <family val="2"/>
        <scheme val="minor"/>
      </rPr>
      <t>K)  for aesthetic/functional/security reasons</t>
    </r>
  </si>
  <si>
    <r>
      <t>Repair/restoration the old window components (Standard double glasses - Air 4 mm - Uframes=5,5 W/m</t>
    </r>
    <r>
      <rPr>
        <vertAlign val="superscript"/>
        <sz val="11"/>
        <color theme="1"/>
        <rFont val="Calibri"/>
        <family val="2"/>
        <scheme val="minor"/>
      </rPr>
      <t>2</t>
    </r>
    <r>
      <rPr>
        <sz val="11"/>
        <color theme="1"/>
        <rFont val="Calibri"/>
        <family val="2"/>
        <scheme val="minor"/>
      </rPr>
      <t>K)  for aesthetic/functional/security reasons</t>
    </r>
  </si>
  <si>
    <r>
      <t>Repair/restoration the old window components (Standard double glasses - Air  12 mm- Uframes=2,9 W/m</t>
    </r>
    <r>
      <rPr>
        <vertAlign val="superscript"/>
        <sz val="11"/>
        <color theme="1"/>
        <rFont val="Calibri"/>
        <family val="2"/>
        <scheme val="minor"/>
      </rPr>
      <t>2</t>
    </r>
    <r>
      <rPr>
        <sz val="11"/>
        <color theme="1"/>
        <rFont val="Calibri"/>
        <family val="2"/>
        <scheme val="minor"/>
      </rPr>
      <t>K)  for aesthetic/functional/security reasons</t>
    </r>
  </si>
  <si>
    <r>
      <t>Repair/restoration the old window components (Standard double glasses - Air 8 mm - Uframes=1,3 W/m</t>
    </r>
    <r>
      <rPr>
        <vertAlign val="superscript"/>
        <sz val="11"/>
        <color theme="1"/>
        <rFont val="Calibri"/>
        <family val="2"/>
        <scheme val="minor"/>
      </rPr>
      <t>2</t>
    </r>
    <r>
      <rPr>
        <sz val="11"/>
        <color theme="1"/>
        <rFont val="Calibri"/>
        <family val="2"/>
        <scheme val="minor"/>
      </rPr>
      <t>K)  for aesthetic/functional/security reasons</t>
    </r>
  </si>
  <si>
    <t>Replace old window with new (Standard double glasses - Air 12 mm - Uframe = 2,2 W/m2K)</t>
  </si>
  <si>
    <t>Replace old window with new (LowE double glasses - Air 8 mm - Uframe = 1,4 W/m2K)</t>
  </si>
  <si>
    <t>Replace old window with new (LowE double glasses - Argon 12 mm - Uframe = 1,0 W/m2K)</t>
  </si>
  <si>
    <t>Replace old window with new (LowE double glasses - Air 12 mm - Uframe = 1,5 W/m2K)</t>
  </si>
  <si>
    <t>Replace old window with new (LowE double glasses - Argon 16 mm - Uframe = 1,0 W/m2K)</t>
  </si>
  <si>
    <t>Replace old window with new (LowE triple glasses - Argon 16+16 mm - Uframe = 0,95 W/m2K)</t>
  </si>
  <si>
    <t>External/internal window blinds - fixed slat angle - manual control</t>
  </si>
  <si>
    <t>Internal window blinds - fixed slat angle - manual control</t>
  </si>
  <si>
    <t>Luminaire with fluorescent lamp medium efficiency</t>
  </si>
  <si>
    <t>Manual switch off</t>
  </si>
  <si>
    <t>External/internal window blinds - fixed slat angle - automation control</t>
  </si>
  <si>
    <t>Night ventilation present (medium performance)</t>
  </si>
  <si>
    <t>Luminaire with fluorescent lamp higt efficiency</t>
  </si>
  <si>
    <t>External window blinds - block beam solar - automation control</t>
  </si>
  <si>
    <t>Night ventilation present (high performance)</t>
  </si>
  <si>
    <t>Luminaire with LED lamp higt efficiency</t>
  </si>
  <si>
    <t>Automatic continuous daylight dimming in daylighted areas + occupancy sensors</t>
  </si>
  <si>
    <t>DESCRIPTION OF ENVELOPE VARIANTS FOR TERTIARY REFERENCE BUILDINGS (OFFICE AND SCHOOL):</t>
  </si>
  <si>
    <t>Heat recovery for IAQ mechanical ventilation ABSENT</t>
  </si>
  <si>
    <t>Heat recovery for IAQ mechanical ventilation PRESENT</t>
  </si>
  <si>
    <t>Night coling</t>
  </si>
  <si>
    <t>Lighting equipment</t>
  </si>
  <si>
    <t>Lighting contol</t>
  </si>
  <si>
    <t>The primary energy factors (PEF) can be modified by the user in the sheet"4 PEF".</t>
  </si>
  <si>
    <t>LEGEND:</t>
  </si>
  <si>
    <t>envelope</t>
  </si>
  <si>
    <t>(net) primary energy</t>
  </si>
  <si>
    <t>heating</t>
  </si>
  <si>
    <t>windows</t>
  </si>
  <si>
    <t>cooling</t>
  </si>
  <si>
    <t>coolling strategies</t>
  </si>
  <si>
    <t>domestic hot water</t>
  </si>
  <si>
    <t>heat recovery</t>
  </si>
  <si>
    <t>lighting</t>
  </si>
  <si>
    <t>auxiliary systems</t>
  </si>
  <si>
    <t>electricity from RES</t>
  </si>
  <si>
    <t>heating emission</t>
  </si>
  <si>
    <t>Energy use</t>
  </si>
  <si>
    <t>cooling emission</t>
  </si>
  <si>
    <t>Control thermostat</t>
  </si>
  <si>
    <t>RES-TS</t>
  </si>
  <si>
    <t>termal solar</t>
  </si>
  <si>
    <t>photovoltaic</t>
  </si>
  <si>
    <t>EXAMPLE:</t>
  </si>
  <si>
    <r>
      <rPr>
        <b/>
        <sz val="11"/>
        <color rgb="FF215968"/>
        <rFont val="Calibri"/>
        <family val="2"/>
        <scheme val="minor"/>
      </rPr>
      <t>The ENTRANZE project:</t>
    </r>
    <r>
      <rPr>
        <sz val="11"/>
        <color theme="1"/>
        <rFont val="Calibri"/>
        <family val="2"/>
        <scheme val="minor"/>
      </rPr>
      <t xml:space="preserve">
The objective of the ENTRANZE project is to actively support policy making by providing the required data, analysis and guidelines to achieve a fast and strong penetration of nZEB and RES-H/C within the existing national building stocks. The project intends to connect building experts from European research and academia to national decision makers and key stakeholders with a view to build ambitious, but reality proof, policies and roadmaps. 
The core part of the project is the dialogue with policy makers and experts and will focus on nine countries, covering &gt;60% of the EU-27 building stock. Data, scenarios and rec-ommendations will also be provided for EU-27 (+ Croatia and Serbia).</t>
    </r>
  </si>
  <si>
    <t>Energy efficiency measure or package of measures - TERTIARY</t>
  </si>
  <si>
    <r>
      <rPr>
        <b/>
        <sz val="11"/>
        <color theme="1"/>
        <rFont val="Calibri"/>
        <family val="2"/>
        <scheme val="minor"/>
      </rPr>
      <t xml:space="preserve">Writen by: </t>
    </r>
    <r>
      <rPr>
        <sz val="11"/>
        <color theme="1"/>
        <rFont val="Calibri"/>
        <family val="2"/>
        <scheme val="minor"/>
      </rPr>
      <t xml:space="preserve">María Fernández Boneta (CENER)
</t>
    </r>
    <r>
      <rPr>
        <b/>
        <sz val="11"/>
        <color theme="1"/>
        <rFont val="Calibri"/>
        <family val="2"/>
        <scheme val="minor"/>
      </rPr>
      <t>Reviewed by:</t>
    </r>
    <r>
      <rPr>
        <sz val="11"/>
        <color theme="1"/>
        <rFont val="Calibri"/>
        <family val="2"/>
        <scheme val="minor"/>
      </rPr>
      <t xml:space="preserve"> Petr Zahradník (SEVEn)
</t>
    </r>
    <r>
      <rPr>
        <b/>
        <sz val="11"/>
        <color theme="1"/>
        <rFont val="Calibri"/>
        <family val="2"/>
        <scheme val="minor"/>
      </rPr>
      <t>February 2014</t>
    </r>
  </si>
  <si>
    <t>Solar thermal absent</t>
  </si>
  <si>
    <t>Solar thermal present for DHW</t>
  </si>
  <si>
    <t>photovoltaic absent</t>
  </si>
  <si>
    <t>photovoltaic present</t>
  </si>
  <si>
    <r>
      <rPr>
        <b/>
        <sz val="11"/>
        <color rgb="FF215968"/>
        <rFont val="Calibri"/>
        <family val="2"/>
        <scheme val="minor"/>
      </rPr>
      <t>D3.2 Database of EE and RES technologies: energy/cost matrices:</t>
    </r>
    <r>
      <rPr>
        <b/>
        <sz val="11"/>
        <color theme="1"/>
        <rFont val="Calibri"/>
        <family val="2"/>
        <scheme val="minor"/>
      </rPr>
      <t xml:space="preserve">
</t>
    </r>
    <r>
      <rPr>
        <sz val="11"/>
        <color theme="1"/>
        <rFont val="Calibri"/>
        <family val="2"/>
        <scheme val="minor"/>
      </rPr>
      <t>This spread sheet includes a quantitative assessment for 10 representative climates of target countries. From the results of previous calculation/data collection activities, a database containing technoeconomic data of technologies and building families has been set up. Each sheet include the selection of 20-30 packages of energy efficiency measures according to cost-optimal calculation. The matrices include the energy use and primary energy consumption associate with each service, as well as the initial investment cost of each technology included within each package of measures.
The aim of this deliverable is the comparison in terms of initial investment cost and (net) primary energy consumption of the most suitable packages of energy efficiency measures for each climate and type of building (SFH - Single family home, AB - Apartment block, office and school).</t>
    </r>
  </si>
  <si>
    <t>Envelope Codes</t>
  </si>
  <si>
    <t>Plants Codes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</si>
</sst>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quot;"/>
  </numFmts>
  <fonts count="38" x14ac:knownFonts="1">
    <font>
      <sz val="11"/>
      <color theme="1"/>
      <name val="Calibri"/>
      <family val="2"/>
      <scheme val="minor"/>
    </font>
    <font>
      <sz val="11"/>
      <color theme="1"/>
      <name val="Arial"/>
      <family val="2"/>
    </font>
    <font>
      <b/>
      <sz val="11"/>
      <color theme="1"/>
      <name val="Arial"/>
      <family val="2"/>
    </font>
    <font>
      <b/>
      <vertAlign val="superscript"/>
      <sz val="11"/>
      <color theme="1"/>
      <name val="Arial"/>
      <family val="2"/>
    </font>
    <font>
      <b/>
      <sz val="11"/>
      <color theme="0"/>
      <name val="Arial"/>
      <family val="2"/>
    </font>
    <font>
      <b/>
      <sz val="12"/>
      <color theme="0"/>
      <name val="Arial"/>
      <family val="2"/>
    </font>
    <font>
      <b/>
      <sz val="18"/>
      <color theme="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theme="1"/>
      <name val="Arial"/>
      <family val="2"/>
    </font>
    <font>
      <sz val="9"/>
      <name val="Verdana"/>
      <family val="2"/>
    </font>
    <font>
      <sz val="12"/>
      <color theme="1"/>
      <name val="Calibri"/>
      <family val="2"/>
      <scheme val="minor"/>
    </font>
    <font>
      <sz val="11"/>
      <color indexed="8"/>
      <name val="Calibri"/>
      <family val="2"/>
    </font>
    <font>
      <u/>
      <sz val="12"/>
      <color theme="10"/>
      <name val="Calibri"/>
      <family val="2"/>
      <scheme val="minor"/>
    </font>
    <font>
      <u/>
      <sz val="12"/>
      <color theme="11"/>
      <name val="Calibri"/>
      <family val="2"/>
      <scheme val="minor"/>
    </font>
    <font>
      <b/>
      <sz val="12"/>
      <color theme="1"/>
      <name val="Calibri"/>
      <family val="2"/>
      <scheme val="minor"/>
    </font>
    <font>
      <b/>
      <sz val="14"/>
      <color theme="0"/>
      <name val="Arial"/>
      <family val="2"/>
    </font>
    <font>
      <sz val="14"/>
      <color theme="1"/>
      <name val="Calibri"/>
      <family val="2"/>
      <scheme val="minor"/>
    </font>
    <font>
      <vertAlign val="superscript"/>
      <sz val="11"/>
      <color theme="1"/>
      <name val="Calibri"/>
      <family val="2"/>
      <scheme val="minor"/>
    </font>
    <font>
      <b/>
      <sz val="16"/>
      <color theme="1"/>
      <name val="Calibri"/>
      <family val="2"/>
      <scheme val="minor"/>
    </font>
    <font>
      <sz val="11"/>
      <name val="Arial"/>
      <family val="2"/>
    </font>
    <font>
      <b/>
      <sz val="11"/>
      <color rgb="FF215968"/>
      <name val="Calibri"/>
      <family val="2"/>
      <scheme val="minor"/>
    </font>
  </fonts>
  <fills count="50">
    <fill>
      <patternFill patternType="none"/>
    </fill>
    <fill>
      <patternFill patternType="gray125"/>
    </fill>
    <fill>
      <patternFill patternType="solid">
        <fgColor rgb="FF215968"/>
        <bgColor indexed="64"/>
      </patternFill>
    </fill>
    <fill>
      <patternFill patternType="solid">
        <fgColor rgb="FFDDD9C3"/>
        <bgColor indexed="64"/>
      </patternFill>
    </fill>
    <fill>
      <patternFill patternType="solid">
        <fgColor rgb="FFDBEEF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9" tint="0.79998168889431442"/>
        <bgColor indexed="64"/>
      </patternFill>
    </fill>
    <fill>
      <patternFill patternType="solid">
        <fgColor rgb="FF93CDDD"/>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92D05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948A54"/>
        <bgColor indexed="64"/>
      </patternFill>
    </fill>
    <fill>
      <patternFill patternType="solid">
        <fgColor rgb="FFFFC000"/>
        <bgColor indexed="64"/>
      </patternFill>
    </fill>
    <fill>
      <patternFill patternType="solid">
        <fgColor rgb="FFD9D9D9"/>
        <bgColor rgb="FF000000"/>
      </patternFill>
    </fill>
    <fill>
      <patternFill patternType="solid">
        <fgColor rgb="FFFFFFCC"/>
        <bgColor rgb="FF000000"/>
      </patternFill>
    </fill>
    <fill>
      <patternFill patternType="solid">
        <fgColor theme="0" tint="-4.9989318521683403E-2"/>
        <bgColor indexed="64"/>
      </patternFill>
    </fill>
  </fills>
  <borders count="47">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double">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17">
    <xf numFmtId="0" fontId="0" fillId="0" borderId="0"/>
    <xf numFmtId="0" fontId="8" fillId="0" borderId="0" applyNumberFormat="0" applyFill="0" applyBorder="0" applyAlignment="0" applyProtection="0"/>
    <xf numFmtId="0" fontId="9" fillId="0" borderId="13" applyNumberFormat="0" applyFill="0" applyAlignment="0" applyProtection="0"/>
    <xf numFmtId="0" fontId="10" fillId="0" borderId="14" applyNumberFormat="0" applyFill="0" applyAlignment="0" applyProtection="0"/>
    <xf numFmtId="0" fontId="11" fillId="0" borderId="15" applyNumberFormat="0" applyFill="0" applyAlignment="0" applyProtection="0"/>
    <xf numFmtId="0" fontId="11" fillId="0" borderId="0" applyNumberFormat="0" applyFill="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16" applyNumberFormat="0" applyAlignment="0" applyProtection="0"/>
    <xf numFmtId="0" fontId="16" fillId="9" borderId="17" applyNumberFormat="0" applyAlignment="0" applyProtection="0"/>
    <xf numFmtId="0" fontId="17" fillId="9" borderId="16" applyNumberFormat="0" applyAlignment="0" applyProtection="0"/>
    <xf numFmtId="0" fontId="18" fillId="0" borderId="18" applyNumberFormat="0" applyFill="0" applyAlignment="0" applyProtection="0"/>
    <xf numFmtId="0" fontId="19" fillId="10" borderId="19"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1" applyNumberFormat="0" applyFill="0" applyAlignment="0" applyProtection="0"/>
    <xf numFmtId="0" fontId="23"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23" fillId="35" borderId="0" applyNumberFormat="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5" fillId="0" borderId="0"/>
    <xf numFmtId="0" fontId="24" fillId="0" borderId="0"/>
    <xf numFmtId="0" fontId="7" fillId="0" borderId="0"/>
    <xf numFmtId="0" fontId="26" fillId="0" borderId="0"/>
    <xf numFmtId="0" fontId="7" fillId="11" borderId="20" applyNumberFormat="0" applyFont="0" applyAlignment="0" applyProtection="0"/>
    <xf numFmtId="0" fontId="27" fillId="0" borderId="0"/>
    <xf numFmtId="0" fontId="28" fillId="0" borderId="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cellStyleXfs>
  <cellXfs count="180">
    <xf numFmtId="0" fontId="0" fillId="0" borderId="0" xfId="0"/>
    <xf numFmtId="0" fontId="1" fillId="0" borderId="0" xfId="0" applyFont="1"/>
    <xf numFmtId="0" fontId="2" fillId="3" borderId="6" xfId="0" applyFont="1" applyFill="1" applyBorder="1" applyAlignment="1">
      <alignment horizontal="center"/>
    </xf>
    <xf numFmtId="0" fontId="2" fillId="3" borderId="9" xfId="0" applyFont="1" applyFill="1" applyBorder="1" applyAlignment="1">
      <alignment horizontal="center" wrapText="1"/>
    </xf>
    <xf numFmtId="0" fontId="2" fillId="3" borderId="9" xfId="0" applyFont="1" applyFill="1" applyBorder="1" applyAlignment="1">
      <alignment horizontal="center"/>
    </xf>
    <xf numFmtId="0" fontId="4" fillId="0" borderId="0" xfId="0" applyFont="1" applyFill="1" applyBorder="1" applyAlignment="1">
      <alignment horizontal="center" vertical="center" wrapText="1"/>
    </xf>
    <xf numFmtId="0" fontId="1" fillId="4" borderId="8" xfId="0" applyFont="1" applyFill="1" applyBorder="1" applyAlignment="1">
      <alignment wrapText="1"/>
    </xf>
    <xf numFmtId="0" fontId="1" fillId="4" borderId="3" xfId="0" applyFont="1" applyFill="1" applyBorder="1" applyAlignment="1">
      <alignment wrapText="1"/>
    </xf>
    <xf numFmtId="0" fontId="2" fillId="3" borderId="24" xfId="0" applyFont="1" applyFill="1" applyBorder="1" applyAlignment="1">
      <alignment horizontal="center"/>
    </xf>
    <xf numFmtId="0" fontId="2" fillId="3" borderId="25" xfId="0" applyFont="1" applyFill="1" applyBorder="1" applyAlignment="1">
      <alignment horizontal="center" wrapText="1"/>
    </xf>
    <xf numFmtId="0" fontId="1" fillId="36" borderId="8" xfId="0" applyFont="1" applyFill="1" applyBorder="1" applyAlignment="1">
      <alignment horizontal="center"/>
    </xf>
    <xf numFmtId="0" fontId="1" fillId="37" borderId="8" xfId="0" applyFont="1" applyFill="1" applyBorder="1" applyAlignment="1">
      <alignment horizontal="center"/>
    </xf>
    <xf numFmtId="0" fontId="1" fillId="3" borderId="11" xfId="0" applyFont="1" applyFill="1" applyBorder="1" applyAlignment="1">
      <alignment horizontal="center" wrapText="1"/>
    </xf>
    <xf numFmtId="164" fontId="1" fillId="0" borderId="8" xfId="0" applyNumberFormat="1" applyFont="1" applyBorder="1"/>
    <xf numFmtId="0" fontId="0" fillId="0" borderId="0" xfId="0"/>
    <xf numFmtId="0" fontId="2" fillId="3" borderId="11" xfId="0" applyFont="1" applyFill="1" applyBorder="1" applyAlignment="1">
      <alignment horizontal="center"/>
    </xf>
    <xf numFmtId="0" fontId="1" fillId="38" borderId="7" xfId="0" applyFont="1" applyFill="1" applyBorder="1" applyAlignment="1">
      <alignment horizontal="center"/>
    </xf>
    <xf numFmtId="0" fontId="1" fillId="38" borderId="4" xfId="0" applyFont="1" applyFill="1" applyBorder="1" applyAlignment="1">
      <alignment horizontal="center"/>
    </xf>
    <xf numFmtId="0" fontId="1" fillId="4" borderId="3" xfId="0" applyFont="1" applyFill="1" applyBorder="1" applyAlignment="1">
      <alignment vertical="center" wrapText="1"/>
    </xf>
    <xf numFmtId="2" fontId="1" fillId="36" borderId="8" xfId="0" applyNumberFormat="1" applyFont="1" applyFill="1" applyBorder="1" applyAlignment="1">
      <alignment horizontal="center"/>
    </xf>
    <xf numFmtId="2" fontId="1" fillId="37" borderId="8" xfId="0" applyNumberFormat="1" applyFont="1" applyFill="1" applyBorder="1" applyAlignment="1">
      <alignment horizontal="center"/>
    </xf>
    <xf numFmtId="2" fontId="1" fillId="36" borderId="3" xfId="0" applyNumberFormat="1" applyFont="1" applyFill="1" applyBorder="1" applyAlignment="1">
      <alignment horizontal="center"/>
    </xf>
    <xf numFmtId="0" fontId="1" fillId="0" borderId="7" xfId="0" applyFont="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6" fillId="0" borderId="0" xfId="0" applyFont="1" applyFill="1" applyBorder="1" applyAlignment="1">
      <alignment horizontal="center" vertical="center" textRotation="90"/>
    </xf>
    <xf numFmtId="0" fontId="1" fillId="0" borderId="0" xfId="0" applyFont="1" applyFill="1" applyBorder="1" applyAlignment="1">
      <alignment horizontal="center"/>
    </xf>
    <xf numFmtId="0" fontId="1" fillId="0" borderId="0" xfId="0" applyFont="1" applyFill="1" applyBorder="1" applyAlignment="1">
      <alignment wrapText="1"/>
    </xf>
    <xf numFmtId="164" fontId="1" fillId="0" borderId="0" xfId="0" applyNumberFormat="1" applyFont="1" applyFill="1" applyBorder="1"/>
    <xf numFmtId="0" fontId="1" fillId="0" borderId="0" xfId="0" applyFont="1" applyFill="1" applyBorder="1"/>
    <xf numFmtId="0" fontId="0" fillId="0" borderId="25" xfId="0" applyFill="1" applyBorder="1"/>
    <xf numFmtId="0" fontId="1" fillId="0" borderId="3" xfId="0" applyFont="1" applyBorder="1" applyAlignment="1">
      <alignment horizontal="center"/>
    </xf>
    <xf numFmtId="0" fontId="1" fillId="38" borderId="32" xfId="0" applyFont="1" applyFill="1" applyBorder="1" applyAlignment="1">
      <alignment horizontal="center"/>
    </xf>
    <xf numFmtId="2" fontId="1" fillId="37" borderId="3" xfId="0" applyNumberFormat="1" applyFont="1" applyFill="1" applyBorder="1" applyAlignment="1">
      <alignment horizontal="center"/>
    </xf>
    <xf numFmtId="2" fontId="1" fillId="0" borderId="8" xfId="0" applyNumberFormat="1" applyFont="1" applyBorder="1" applyAlignment="1">
      <alignment horizontal="center"/>
    </xf>
    <xf numFmtId="0" fontId="0" fillId="39" borderId="3" xfId="0" applyFill="1" applyBorder="1"/>
    <xf numFmtId="0" fontId="0" fillId="42" borderId="3" xfId="0" applyFill="1" applyBorder="1"/>
    <xf numFmtId="0" fontId="0" fillId="43" borderId="3" xfId="0" applyFill="1" applyBorder="1"/>
    <xf numFmtId="0" fontId="0" fillId="44" borderId="3" xfId="0" applyFill="1" applyBorder="1"/>
    <xf numFmtId="0" fontId="22" fillId="40" borderId="3" xfId="0" applyFont="1" applyFill="1" applyBorder="1"/>
    <xf numFmtId="0" fontId="27" fillId="40" borderId="3" xfId="51" applyFill="1" applyBorder="1" applyAlignment="1">
      <alignment horizontal="center"/>
    </xf>
    <xf numFmtId="0" fontId="2" fillId="3" borderId="24" xfId="0" applyFont="1" applyFill="1" applyBorder="1" applyAlignment="1">
      <alignment horizontal="center" wrapText="1"/>
    </xf>
    <xf numFmtId="0" fontId="27" fillId="0" borderId="0" xfId="51"/>
    <xf numFmtId="0" fontId="27" fillId="0" borderId="0" xfId="51" applyAlignment="1">
      <alignment horizontal="center"/>
    </xf>
    <xf numFmtId="0" fontId="31" fillId="0" borderId="0" xfId="51" applyFont="1" applyAlignment="1">
      <alignment horizontal="center"/>
    </xf>
    <xf numFmtId="0" fontId="27" fillId="0" borderId="0" xfId="51"/>
    <xf numFmtId="0" fontId="27" fillId="0" borderId="0" xfId="51"/>
    <xf numFmtId="0" fontId="27" fillId="0" borderId="0" xfId="51" applyFill="1" applyAlignment="1">
      <alignment horizontal="center"/>
    </xf>
    <xf numFmtId="0" fontId="31" fillId="0" borderId="0" xfId="51" applyFont="1" applyAlignment="1">
      <alignment horizontal="center" vertical="center" textRotation="90" wrapText="1"/>
    </xf>
    <xf numFmtId="0" fontId="1" fillId="41" borderId="7" xfId="0" applyFont="1" applyFill="1" applyBorder="1" applyAlignment="1">
      <alignment horizontal="center"/>
    </xf>
    <xf numFmtId="0" fontId="1" fillId="41" borderId="4" xfId="0" applyFont="1" applyFill="1" applyBorder="1" applyAlignment="1">
      <alignment horizontal="center"/>
    </xf>
    <xf numFmtId="0" fontId="5" fillId="2" borderId="12" xfId="0" applyFont="1" applyFill="1" applyBorder="1" applyAlignment="1">
      <alignment horizontal="center" vertical="center"/>
    </xf>
    <xf numFmtId="0" fontId="2" fillId="3" borderId="3" xfId="0" applyFont="1" applyFill="1" applyBorder="1" applyAlignment="1">
      <alignment horizontal="center" wrapText="1"/>
    </xf>
    <xf numFmtId="0" fontId="1" fillId="45" borderId="7" xfId="0" applyFont="1" applyFill="1" applyBorder="1" applyAlignment="1">
      <alignment horizontal="center"/>
    </xf>
    <xf numFmtId="0" fontId="27" fillId="0" borderId="0" xfId="51" applyFill="1"/>
    <xf numFmtId="1" fontId="1" fillId="0" borderId="8" xfId="0" applyNumberFormat="1" applyFont="1" applyFill="1" applyBorder="1" applyAlignment="1">
      <alignment horizontal="center"/>
    </xf>
    <xf numFmtId="0" fontId="2" fillId="3" borderId="8" xfId="0" applyFont="1" applyFill="1" applyBorder="1" applyAlignment="1">
      <alignment horizontal="center"/>
    </xf>
    <xf numFmtId="0" fontId="1" fillId="0" borderId="8" xfId="0" applyFont="1" applyBorder="1" applyAlignment="1">
      <alignment horizontal="center"/>
    </xf>
    <xf numFmtId="0" fontId="27" fillId="0" borderId="33" xfId="51" applyBorder="1" applyAlignment="1">
      <alignment horizontal="center"/>
    </xf>
    <xf numFmtId="0" fontId="27" fillId="39" borderId="33" xfId="51" applyFill="1" applyBorder="1" applyAlignment="1">
      <alignment horizontal="center"/>
    </xf>
    <xf numFmtId="0" fontId="27" fillId="43" borderId="33" xfId="51" applyFill="1" applyBorder="1" applyAlignment="1">
      <alignment horizontal="center"/>
    </xf>
    <xf numFmtId="0" fontId="27" fillId="44" borderId="33" xfId="51" applyFill="1" applyBorder="1" applyAlignment="1">
      <alignment horizontal="center"/>
    </xf>
    <xf numFmtId="0" fontId="27" fillId="42" borderId="33" xfId="51" applyFill="1" applyBorder="1" applyAlignment="1">
      <alignment horizontal="center"/>
    </xf>
    <xf numFmtId="0" fontId="27" fillId="0" borderId="33" xfId="51" applyFill="1" applyBorder="1" applyAlignment="1">
      <alignment horizontal="center"/>
    </xf>
    <xf numFmtId="2" fontId="27" fillId="40" borderId="3" xfId="51" applyNumberFormat="1" applyFill="1" applyBorder="1" applyAlignment="1">
      <alignment horizontal="center"/>
    </xf>
    <xf numFmtId="0" fontId="2" fillId="3" borderId="10" xfId="0" applyFont="1" applyFill="1" applyBorder="1" applyAlignment="1">
      <alignment horizontal="center"/>
    </xf>
    <xf numFmtId="0" fontId="2" fillId="3" borderId="10" xfId="0" applyFont="1" applyFill="1" applyBorder="1" applyAlignment="1">
      <alignment horizontal="center"/>
    </xf>
    <xf numFmtId="0" fontId="2" fillId="3" borderId="10" xfId="0" applyFont="1" applyFill="1" applyBorder="1" applyAlignment="1">
      <alignment horizontal="center"/>
    </xf>
    <xf numFmtId="0" fontId="0" fillId="0" borderId="0" xfId="0" applyFill="1" applyBorder="1" applyAlignment="1">
      <alignment horizontal="center" vertical="center"/>
    </xf>
    <xf numFmtId="0" fontId="0" fillId="40" borderId="33" xfId="0" applyFill="1" applyBorder="1" applyAlignment="1">
      <alignment horizontal="center" vertical="center"/>
    </xf>
    <xf numFmtId="0" fontId="0" fillId="40" borderId="1" xfId="0" applyFill="1" applyBorder="1" applyAlignment="1">
      <alignment horizontal="center" vertical="center"/>
    </xf>
    <xf numFmtId="0" fontId="0" fillId="40" borderId="5" xfId="0" applyFill="1" applyBorder="1" applyAlignment="1">
      <alignment horizontal="center" vertical="center"/>
    </xf>
    <xf numFmtId="0" fontId="0" fillId="40" borderId="2" xfId="0" applyFill="1" applyBorder="1" applyAlignment="1">
      <alignment horizontal="center" vertical="center"/>
    </xf>
    <xf numFmtId="0" fontId="31" fillId="0" borderId="0" xfId="0" applyFont="1" applyAlignment="1">
      <alignment vertical="center"/>
    </xf>
    <xf numFmtId="0" fontId="0" fillId="41" borderId="7" xfId="0" applyFill="1" applyBorder="1" applyAlignment="1">
      <alignment horizontal="left" vertical="center" wrapText="1"/>
    </xf>
    <xf numFmtId="0" fontId="0" fillId="41" borderId="8" xfId="0" applyFill="1" applyBorder="1" applyAlignment="1">
      <alignment horizontal="left" vertical="center" wrapText="1"/>
    </xf>
    <xf numFmtId="0" fontId="0" fillId="41" borderId="4" xfId="0" applyFill="1" applyBorder="1" applyAlignment="1">
      <alignment horizontal="left" vertical="center" wrapText="1"/>
    </xf>
    <xf numFmtId="0" fontId="0" fillId="41" borderId="3" xfId="0" applyFill="1" applyBorder="1" applyAlignment="1">
      <alignment horizontal="left" vertical="center" wrapText="1"/>
    </xf>
    <xf numFmtId="0" fontId="25" fillId="48" borderId="35" xfId="0" applyFont="1" applyFill="1" applyBorder="1" applyAlignment="1">
      <alignment horizontal="left" vertical="center" wrapText="1"/>
    </xf>
    <xf numFmtId="0" fontId="0" fillId="0" borderId="39" xfId="0" applyBorder="1" applyAlignment="1">
      <alignment horizontal="center" vertical="center"/>
    </xf>
    <xf numFmtId="0" fontId="25" fillId="48" borderId="38" xfId="0" applyFont="1" applyFill="1" applyBorder="1" applyAlignment="1">
      <alignment horizontal="left" vertical="center" wrapText="1"/>
    </xf>
    <xf numFmtId="0" fontId="25" fillId="48" borderId="28" xfId="0" applyFont="1" applyFill="1" applyBorder="1" applyAlignment="1">
      <alignment horizontal="left" vertical="center" wrapText="1"/>
    </xf>
    <xf numFmtId="0" fontId="25" fillId="48" borderId="43" xfId="0" applyFont="1" applyFill="1" applyBorder="1" applyAlignment="1">
      <alignment horizontal="left" vertical="center" wrapText="1"/>
    </xf>
    <xf numFmtId="0" fontId="0" fillId="0" borderId="40" xfId="0" applyBorder="1" applyAlignment="1">
      <alignment horizontal="center" vertical="center"/>
    </xf>
    <xf numFmtId="0" fontId="25" fillId="48" borderId="44" xfId="0" applyFont="1" applyFill="1" applyBorder="1" applyAlignment="1">
      <alignment horizontal="left" vertical="center" wrapText="1"/>
    </xf>
    <xf numFmtId="0" fontId="25" fillId="48" borderId="45" xfId="0" applyFont="1" applyFill="1" applyBorder="1" applyAlignment="1">
      <alignment horizontal="left"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25" fillId="47" borderId="39" xfId="0" applyFont="1" applyFill="1" applyBorder="1" applyAlignment="1">
      <alignment horizontal="center" vertical="center"/>
    </xf>
    <xf numFmtId="0" fontId="25" fillId="47" borderId="46" xfId="0" applyFont="1" applyFill="1" applyBorder="1" applyAlignment="1">
      <alignment horizontal="center" vertical="center"/>
    </xf>
    <xf numFmtId="0" fontId="25" fillId="47" borderId="40" xfId="0" applyFont="1" applyFill="1" applyBorder="1" applyAlignment="1">
      <alignment horizontal="center" vertical="center"/>
    </xf>
    <xf numFmtId="0" fontId="25" fillId="47" borderId="46" xfId="0" applyFont="1" applyFill="1" applyBorder="1" applyAlignment="1">
      <alignment horizontal="center" vertical="center" wrapText="1"/>
    </xf>
    <xf numFmtId="0" fontId="25" fillId="47" borderId="39" xfId="0" applyFont="1" applyFill="1" applyBorder="1" applyAlignment="1">
      <alignment horizontal="center" vertical="center" wrapText="1"/>
    </xf>
    <xf numFmtId="0" fontId="25" fillId="47" borderId="40" xfId="0" applyFont="1" applyFill="1" applyBorder="1" applyAlignment="1">
      <alignment horizontal="center" vertical="center" wrapText="1"/>
    </xf>
    <xf numFmtId="0" fontId="0" fillId="40" borderId="41" xfId="0" applyFill="1" applyBorder="1" applyAlignment="1">
      <alignment horizontal="center" vertical="center"/>
    </xf>
    <xf numFmtId="0" fontId="0" fillId="40" borderId="31" xfId="0" applyFill="1" applyBorder="1" applyAlignment="1">
      <alignment horizontal="center" vertical="center"/>
    </xf>
    <xf numFmtId="0" fontId="2" fillId="3" borderId="10" xfId="0" applyFont="1" applyFill="1" applyBorder="1" applyAlignment="1">
      <alignment horizontal="center"/>
    </xf>
    <xf numFmtId="0" fontId="1" fillId="0" borderId="7" xfId="0" applyFont="1" applyFill="1" applyBorder="1" applyAlignment="1">
      <alignment horizontal="center"/>
    </xf>
    <xf numFmtId="0" fontId="36" fillId="0" borderId="7" xfId="0" applyFont="1" applyFill="1" applyBorder="1" applyAlignment="1">
      <alignment horizontal="center"/>
    </xf>
    <xf numFmtId="0" fontId="0" fillId="0" borderId="0" xfId="0" applyAlignment="1">
      <alignment wrapText="1"/>
    </xf>
    <xf numFmtId="0" fontId="0" fillId="0" borderId="0" xfId="0" applyAlignment="1"/>
    <xf numFmtId="0" fontId="22" fillId="0" borderId="0" xfId="0" applyFont="1" applyAlignment="1">
      <alignment vertical="center"/>
    </xf>
    <xf numFmtId="0" fontId="22" fillId="45" borderId="3" xfId="0" applyFont="1" applyFill="1" applyBorder="1"/>
    <xf numFmtId="0" fontId="0" fillId="4" borderId="3" xfId="0" applyFill="1" applyBorder="1"/>
    <xf numFmtId="0" fontId="22" fillId="0" borderId="0" xfId="0" applyFont="1"/>
    <xf numFmtId="0" fontId="27" fillId="0" borderId="33" xfId="51" applyBorder="1" applyAlignment="1">
      <alignment horizontal="center" vertical="center"/>
    </xf>
    <xf numFmtId="0" fontId="27" fillId="0" borderId="0" xfId="51" applyAlignment="1">
      <alignment horizontal="center" vertical="center"/>
    </xf>
    <xf numFmtId="2" fontId="0" fillId="41" borderId="3" xfId="0" applyNumberFormat="1" applyFill="1" applyBorder="1" applyAlignment="1" applyProtection="1">
      <alignment horizontal="center"/>
      <protection locked="0"/>
    </xf>
    <xf numFmtId="0" fontId="22" fillId="3" borderId="37"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8" xfId="0" applyBorder="1" applyAlignment="1">
      <alignment horizontal="center" vertical="center" wrapText="1"/>
    </xf>
    <xf numFmtId="0" fontId="0" fillId="0" borderId="29" xfId="0" applyBorder="1" applyAlignment="1">
      <alignment wrapText="1"/>
    </xf>
    <xf numFmtId="0" fontId="0" fillId="0" borderId="30" xfId="0" applyBorder="1" applyAlignment="1"/>
    <xf numFmtId="0" fontId="0" fillId="0" borderId="4" xfId="0" applyBorder="1" applyAlignment="1"/>
    <xf numFmtId="0" fontId="22" fillId="0" borderId="29" xfId="0" applyFont="1" applyBorder="1" applyAlignment="1">
      <alignment vertical="center" wrapText="1"/>
    </xf>
    <xf numFmtId="0" fontId="0" fillId="0" borderId="30" xfId="0" applyBorder="1" applyAlignment="1">
      <alignment vertical="center"/>
    </xf>
    <xf numFmtId="0" fontId="0" fillId="0" borderId="4" xfId="0" applyBorder="1" applyAlignment="1">
      <alignment vertical="center"/>
    </xf>
    <xf numFmtId="0" fontId="20" fillId="0" borderId="0" xfId="0" applyFont="1" applyAlignment="1">
      <alignment vertical="center" wrapText="1"/>
    </xf>
    <xf numFmtId="0" fontId="20" fillId="0" borderId="0" xfId="0" applyFont="1" applyAlignment="1">
      <alignment vertical="center"/>
    </xf>
    <xf numFmtId="0" fontId="22" fillId="3" borderId="25" xfId="0" applyFont="1" applyFill="1" applyBorder="1" applyAlignment="1">
      <alignment horizontal="center" vertical="center" wrapText="1"/>
    </xf>
    <xf numFmtId="0" fontId="0" fillId="0" borderId="8" xfId="0" applyBorder="1" applyAlignment="1"/>
    <xf numFmtId="0" fontId="0" fillId="46" borderId="1" xfId="0" applyFill="1" applyBorder="1" applyAlignment="1">
      <alignment horizontal="center" vertical="center"/>
    </xf>
    <xf numFmtId="0" fontId="0" fillId="46" borderId="5" xfId="0" applyFill="1" applyBorder="1" applyAlignment="1">
      <alignment horizontal="center" vertical="center"/>
    </xf>
    <xf numFmtId="0" fontId="0" fillId="46" borderId="2" xfId="0" applyFill="1" applyBorder="1" applyAlignment="1">
      <alignment horizontal="center" vertical="center"/>
    </xf>
    <xf numFmtId="0" fontId="35" fillId="40" borderId="1" xfId="0" applyFont="1" applyFill="1" applyBorder="1" applyAlignment="1">
      <alignment horizontal="center" vertical="center"/>
    </xf>
    <xf numFmtId="0" fontId="35" fillId="40" borderId="5" xfId="0" applyFont="1" applyFill="1" applyBorder="1" applyAlignment="1">
      <alignment horizontal="center" vertical="center"/>
    </xf>
    <xf numFmtId="0" fontId="0" fillId="40" borderId="33" xfId="0" applyFill="1" applyBorder="1" applyAlignment="1">
      <alignment horizontal="center" vertical="center"/>
    </xf>
    <xf numFmtId="0" fontId="0" fillId="40" borderId="39" xfId="0" applyFill="1" applyBorder="1" applyAlignment="1">
      <alignment horizontal="center" vertical="center"/>
    </xf>
    <xf numFmtId="0" fontId="0" fillId="40" borderId="40" xfId="0" applyFill="1" applyBorder="1" applyAlignment="1">
      <alignment horizontal="center" vertical="center"/>
    </xf>
    <xf numFmtId="0" fontId="0" fillId="40" borderId="2" xfId="0" applyFill="1" applyBorder="1" applyAlignment="1">
      <alignment horizontal="center" vertical="center"/>
    </xf>
    <xf numFmtId="0" fontId="0" fillId="40" borderId="1" xfId="0" applyFill="1" applyBorder="1" applyAlignment="1">
      <alignment horizontal="center" vertical="center"/>
    </xf>
    <xf numFmtId="0" fontId="0" fillId="40" borderId="41" xfId="0" applyFill="1" applyBorder="1" applyAlignment="1">
      <alignment horizontal="center" vertical="center"/>
    </xf>
    <xf numFmtId="0" fontId="0" fillId="40" borderId="5" xfId="0" applyFill="1" applyBorder="1" applyAlignment="1">
      <alignment horizontal="center" vertical="center"/>
    </xf>
    <xf numFmtId="0" fontId="0" fillId="41" borderId="42" xfId="0" applyFill="1" applyBorder="1" applyAlignment="1">
      <alignment horizontal="left" vertical="center" wrapText="1"/>
    </xf>
    <xf numFmtId="0" fontId="0" fillId="41" borderId="24" xfId="0" applyFill="1" applyBorder="1" applyAlignment="1">
      <alignment horizontal="left" vertical="center" wrapText="1"/>
    </xf>
    <xf numFmtId="0" fontId="0" fillId="41" borderId="7" xfId="0" applyFill="1" applyBorder="1" applyAlignment="1">
      <alignment horizontal="left" vertical="center" wrapText="1"/>
    </xf>
    <xf numFmtId="0" fontId="0" fillId="41" borderId="37" xfId="0" applyFill="1" applyBorder="1" applyAlignment="1">
      <alignment horizontal="left" vertical="center" wrapText="1"/>
    </xf>
    <xf numFmtId="0" fontId="0" fillId="41" borderId="25" xfId="0" applyFill="1" applyBorder="1" applyAlignment="1">
      <alignment horizontal="left" vertical="center" wrapText="1"/>
    </xf>
    <xf numFmtId="0" fontId="0" fillId="41" borderId="8" xfId="0" applyFill="1" applyBorder="1" applyAlignment="1">
      <alignment horizontal="left" vertical="center" wrapText="1"/>
    </xf>
    <xf numFmtId="0" fontId="35" fillId="40" borderId="2" xfId="0" applyFont="1" applyFill="1" applyBorder="1" applyAlignment="1">
      <alignment horizontal="center" vertical="center"/>
    </xf>
    <xf numFmtId="0" fontId="35" fillId="40" borderId="1" xfId="0" applyFont="1" applyFill="1" applyBorder="1" applyAlignment="1">
      <alignment horizontal="center" vertical="center" wrapText="1"/>
    </xf>
    <xf numFmtId="0" fontId="35" fillId="40" borderId="2" xfId="0" applyFont="1" applyFill="1" applyBorder="1" applyAlignment="1">
      <alignment horizontal="center" vertical="center" wrapText="1"/>
    </xf>
    <xf numFmtId="0" fontId="22" fillId="0" borderId="33" xfId="0" applyFont="1" applyBorder="1" applyAlignment="1">
      <alignment horizontal="center" vertical="center" textRotation="90"/>
    </xf>
    <xf numFmtId="0" fontId="31" fillId="0" borderId="1" xfId="51" applyFont="1" applyBorder="1" applyAlignment="1">
      <alignment horizontal="center" vertical="center" textRotation="90" wrapText="1"/>
    </xf>
    <xf numFmtId="0" fontId="31" fillId="0" borderId="5" xfId="51" applyFont="1" applyBorder="1" applyAlignment="1">
      <alignment horizontal="center" vertical="center" textRotation="90" wrapText="1"/>
    </xf>
    <xf numFmtId="0" fontId="31" fillId="0" borderId="2" xfId="51" applyFont="1" applyBorder="1" applyAlignment="1">
      <alignment horizontal="center" vertical="center" textRotation="90" wrapText="1"/>
    </xf>
    <xf numFmtId="0" fontId="22" fillId="0" borderId="1" xfId="0" applyFont="1" applyBorder="1" applyAlignment="1">
      <alignment horizontal="center" vertical="center" textRotation="90"/>
    </xf>
    <xf numFmtId="0" fontId="22" fillId="0" borderId="5" xfId="0" applyFont="1" applyBorder="1" applyAlignment="1">
      <alignment horizontal="center" vertical="center" textRotation="90"/>
    </xf>
    <xf numFmtId="0" fontId="22" fillId="0" borderId="2" xfId="0" applyFont="1" applyBorder="1" applyAlignment="1">
      <alignment horizontal="center" vertical="center" textRotation="90"/>
    </xf>
    <xf numFmtId="0" fontId="0" fillId="0" borderId="2" xfId="0" applyBorder="1" applyAlignment="1">
      <alignment horizontal="center" vertical="center" textRotation="90" wrapText="1"/>
    </xf>
    <xf numFmtId="0" fontId="6" fillId="2" borderId="1" xfId="0" applyFont="1" applyFill="1" applyBorder="1" applyAlignment="1">
      <alignment horizontal="center" vertical="center" textRotation="90"/>
    </xf>
    <xf numFmtId="0" fontId="6" fillId="2" borderId="5" xfId="0" applyFont="1" applyFill="1" applyBorder="1" applyAlignment="1">
      <alignment horizontal="center" vertical="center" textRotation="90"/>
    </xf>
    <xf numFmtId="0" fontId="6" fillId="2" borderId="31" xfId="0" applyFont="1" applyFill="1" applyBorder="1" applyAlignment="1">
      <alignment horizontal="center" vertical="center" textRotation="90"/>
    </xf>
    <xf numFmtId="0" fontId="2" fillId="3" borderId="22" xfId="0" applyFont="1" applyFill="1" applyBorder="1" applyAlignment="1">
      <alignment horizontal="center"/>
    </xf>
    <xf numFmtId="0" fontId="2" fillId="3" borderId="23" xfId="0" applyFont="1" applyFill="1" applyBorder="1" applyAlignment="1">
      <alignment horizontal="center"/>
    </xf>
    <xf numFmtId="0" fontId="2" fillId="3" borderId="10" xfId="0" applyFont="1" applyFill="1" applyBorder="1" applyAlignment="1">
      <alignment horizontal="center"/>
    </xf>
    <xf numFmtId="0" fontId="32" fillId="2" borderId="0" xfId="0" applyFont="1" applyFill="1" applyBorder="1" applyAlignment="1">
      <alignment horizontal="center" vertical="center" wrapText="1"/>
    </xf>
    <xf numFmtId="0" fontId="33" fillId="0" borderId="0" xfId="0" applyFont="1" applyBorder="1" applyAlignment="1">
      <alignment horizontal="center" vertical="center" wrapText="1"/>
    </xf>
    <xf numFmtId="0" fontId="2" fillId="38" borderId="29" xfId="0" applyFont="1" applyFill="1" applyBorder="1" applyAlignment="1">
      <alignment horizontal="center" vertical="center" wrapText="1"/>
    </xf>
    <xf numFmtId="0" fontId="2" fillId="38" borderId="30" xfId="0" applyFont="1" applyFill="1" applyBorder="1" applyAlignment="1">
      <alignment horizontal="center" vertical="center" wrapText="1"/>
    </xf>
    <xf numFmtId="0" fontId="2" fillId="38" borderId="4"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5" fillId="2" borderId="1" xfId="0" applyFont="1" applyFill="1" applyBorder="1" applyAlignment="1">
      <alignment horizontal="center" vertical="center" wrapText="1"/>
    </xf>
    <xf numFmtId="0" fontId="22" fillId="0" borderId="2" xfId="0" applyFont="1" applyBorder="1" applyAlignment="1">
      <alignment horizontal="center" vertical="center" wrapText="1"/>
    </xf>
    <xf numFmtId="0" fontId="0" fillId="0" borderId="23" xfId="0" applyBorder="1" applyAlignment="1">
      <alignment horizontal="center"/>
    </xf>
    <xf numFmtId="0" fontId="0" fillId="0" borderId="10" xfId="0" applyBorder="1" applyAlignment="1">
      <alignment horizontal="center"/>
    </xf>
    <xf numFmtId="0" fontId="1" fillId="3" borderId="22" xfId="0" applyFont="1" applyFill="1" applyBorder="1" applyAlignment="1">
      <alignment horizontal="center" wrapText="1"/>
    </xf>
    <xf numFmtId="0" fontId="1" fillId="3" borderId="23" xfId="0" applyFont="1" applyFill="1" applyBorder="1" applyAlignment="1">
      <alignment horizontal="center" wrapText="1"/>
    </xf>
    <xf numFmtId="0" fontId="1" fillId="3" borderId="10" xfId="0" applyFont="1" applyFill="1" applyBorder="1" applyAlignment="1">
      <alignment horizontal="center" wrapText="1"/>
    </xf>
    <xf numFmtId="0" fontId="0" fillId="0" borderId="0" xfId="0" applyAlignment="1">
      <alignment vertical="top" wrapText="1"/>
    </xf>
    <xf numFmtId="0" fontId="0" fillId="0" borderId="0" xfId="0" applyAlignment="1">
      <alignment vertical="top"/>
    </xf>
    <xf numFmtId="0" fontId="27" fillId="49" borderId="32" xfId="51" applyFill="1" applyBorder="1" applyAlignment="1">
      <alignment vertical="center"/>
    </xf>
    <xf numFmtId="0" fontId="22" fillId="0" borderId="0" xfId="0" applyFont="1" applyFill="1" applyBorder="1" applyAlignment="1">
      <alignment horizontal="center" vertical="center" wrapText="1"/>
    </xf>
    <xf numFmtId="0" fontId="22" fillId="0" borderId="0" xfId="0" applyFont="1" applyFill="1" applyBorder="1"/>
    <xf numFmtId="0" fontId="0" fillId="0" borderId="0" xfId="0" applyFill="1" applyBorder="1"/>
    <xf numFmtId="2" fontId="1" fillId="0" borderId="8" xfId="0" applyNumberFormat="1" applyFont="1" applyFill="1" applyBorder="1" applyAlignment="1">
      <alignment horizontal="center"/>
    </xf>
  </cellXfs>
  <cellStyles count="117">
    <cellStyle name="20% - Énfasis1" xfId="18" builtinId="30" customBuiltin="1"/>
    <cellStyle name="20% - Énfasis2" xfId="22" builtinId="34" customBuiltin="1"/>
    <cellStyle name="20% - Énfasis3" xfId="26" builtinId="38" customBuiltin="1"/>
    <cellStyle name="20% - Énfasis4" xfId="30" builtinId="42" customBuiltin="1"/>
    <cellStyle name="20% - Énfasis5" xfId="34" builtinId="46" customBuiltin="1"/>
    <cellStyle name="20% - Énfasis6" xfId="38" builtinId="50" customBuiltin="1"/>
    <cellStyle name="40% - Énfasis1" xfId="19" builtinId="31" customBuiltin="1"/>
    <cellStyle name="40% - Énfasis2" xfId="23" builtinId="35" customBuiltin="1"/>
    <cellStyle name="40% - Énfasis3" xfId="27" builtinId="39" customBuiltin="1"/>
    <cellStyle name="40% - Énfasis4" xfId="31" builtinId="43" customBuiltin="1"/>
    <cellStyle name="40% - Énfasis5" xfId="35" builtinId="47" customBuiltin="1"/>
    <cellStyle name="40% - Énfasis6" xfId="39" builtinId="51" customBuiltin="1"/>
    <cellStyle name="60% - Énfasis1" xfId="20" builtinId="32" customBuiltin="1"/>
    <cellStyle name="60% - Énfasis2" xfId="24" builtinId="36" customBuiltin="1"/>
    <cellStyle name="60% - Énfasis3" xfId="28" builtinId="40" customBuiltin="1"/>
    <cellStyle name="60% - Énfasis4" xfId="32" builtinId="44" customBuiltin="1"/>
    <cellStyle name="60% - Énfasis5" xfId="36" builtinId="48" customBuiltin="1"/>
    <cellStyle name="60% - Énfasis6" xfId="40"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7" builtinId="29" customBuiltin="1"/>
    <cellStyle name="Énfasis2" xfId="21" builtinId="33" customBuiltin="1"/>
    <cellStyle name="Énfasis3" xfId="25" builtinId="37" customBuiltin="1"/>
    <cellStyle name="Énfasis4" xfId="29" builtinId="41" customBuiltin="1"/>
    <cellStyle name="Énfasis5" xfId="33" builtinId="45" customBuiltin="1"/>
    <cellStyle name="Énfasis6" xfId="37" builtinId="49" customBuiltin="1"/>
    <cellStyle name="Entrada" xfId="9" builtinId="20" customBuilti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Incorrecto" xfId="7" builtinId="27" customBuiltin="1"/>
    <cellStyle name="Neutral" xfId="8" builtinId="28" customBuiltin="1"/>
    <cellStyle name="Normal" xfId="0" builtinId="0"/>
    <cellStyle name="Normal 2" xfId="41"/>
    <cellStyle name="Normal 2 2" xfId="45"/>
    <cellStyle name="Normal 2 2 2" xfId="49"/>
    <cellStyle name="Normal 3" xfId="42"/>
    <cellStyle name="Normal 3 2" xfId="48"/>
    <cellStyle name="Normal 4" xfId="44"/>
    <cellStyle name="Normal 5" xfId="46"/>
    <cellStyle name="Normal 6" xfId="51"/>
    <cellStyle name="Normale 2" xfId="47"/>
    <cellStyle name="Normale_Energy Needs-Uses" xfId="52"/>
    <cellStyle name="Notas 2" xfId="50"/>
    <cellStyle name="Porcentual 2" xfId="43"/>
    <cellStyle name="Salida" xfId="10" builtinId="21" customBuiltin="1"/>
    <cellStyle name="Texto de advertencia" xfId="14" builtinId="11" customBuiltin="1"/>
    <cellStyle name="Texto explicativo" xfId="15" builtinId="53" customBuiltin="1"/>
    <cellStyle name="Título" xfId="1" builtinId="15" customBuiltin="1"/>
    <cellStyle name="Título 1" xfId="2" builtinId="16" customBuiltin="1"/>
    <cellStyle name="Título 2" xfId="3" builtinId="17" customBuiltin="1"/>
    <cellStyle name="Título 3" xfId="4" builtinId="18" customBuiltin="1"/>
    <cellStyle name="Total" xfId="16" builtinId="25" customBuiltin="1"/>
  </cellStyles>
  <dxfs count="214">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00B050"/>
        </patternFill>
      </fill>
    </dxf>
  </dxfs>
  <tableStyles count="0" defaultTableStyle="TableStyleMedium9" defaultPivotStyle="PivotStyleLight16"/>
  <colors>
    <mruColors>
      <color rgb="FFFFFFCC"/>
      <color rgb="FF948A54"/>
      <color rgb="FFDDD9C3"/>
      <color rgb="FF215968"/>
      <color rgb="FF4A452A"/>
      <color rgb="FF93CDDD"/>
      <color rgb="FFDBEE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8</xdr:col>
      <xdr:colOff>537210</xdr:colOff>
      <xdr:row>0</xdr:row>
      <xdr:rowOff>123825</xdr:rowOff>
    </xdr:from>
    <xdr:to>
      <xdr:col>10</xdr:col>
      <xdr:colOff>1281866</xdr:colOff>
      <xdr:row>1</xdr:row>
      <xdr:rowOff>409683</xdr:rowOff>
    </xdr:to>
    <xdr:pic>
      <xdr:nvPicPr>
        <xdr:cNvPr id="2" name="Immagine 2"/>
        <xdr:cNvPicPr>
          <a:picLocks noChangeAspect="1"/>
        </xdr:cNvPicPr>
      </xdr:nvPicPr>
      <xdr:blipFill>
        <a:blip xmlns:r="http://schemas.openxmlformats.org/officeDocument/2006/relationships" r:embed="rId1" cstate="print"/>
        <a:stretch>
          <a:fillRect/>
        </a:stretch>
      </xdr:blipFill>
      <xdr:spPr>
        <a:xfrm>
          <a:off x="6718935" y="123825"/>
          <a:ext cx="2097206" cy="1314558"/>
        </a:xfrm>
        <a:prstGeom prst="rect">
          <a:avLst/>
        </a:prstGeom>
      </xdr:spPr>
    </xdr:pic>
    <xdr:clientData/>
  </xdr:twoCellAnchor>
  <xdr:twoCellAnchor editAs="oneCell">
    <xdr:from>
      <xdr:col>8</xdr:col>
      <xdr:colOff>28575</xdr:colOff>
      <xdr:row>1</xdr:row>
      <xdr:rowOff>445770</xdr:rowOff>
    </xdr:from>
    <xdr:to>
      <xdr:col>11</xdr:col>
      <xdr:colOff>70341</xdr:colOff>
      <xdr:row>1</xdr:row>
      <xdr:rowOff>1037512</xdr:rowOff>
    </xdr:to>
    <xdr:pic>
      <xdr:nvPicPr>
        <xdr:cNvPr id="3" name="Immagine 5"/>
        <xdr:cNvPicPr>
          <a:picLocks noChangeAspect="1"/>
        </xdr:cNvPicPr>
      </xdr:nvPicPr>
      <xdr:blipFill>
        <a:blip xmlns:r="http://schemas.openxmlformats.org/officeDocument/2006/relationships" r:embed="rId2" cstate="print"/>
        <a:stretch>
          <a:fillRect/>
        </a:stretch>
      </xdr:blipFill>
      <xdr:spPr>
        <a:xfrm>
          <a:off x="6210300" y="1474470"/>
          <a:ext cx="2737341" cy="591742"/>
        </a:xfrm>
        <a:prstGeom prst="rect">
          <a:avLst/>
        </a:prstGeom>
      </xdr:spPr>
    </xdr:pic>
    <xdr:clientData/>
  </xdr:twoCellAnchor>
  <xdr:twoCellAnchor editAs="oneCell">
    <xdr:from>
      <xdr:col>0</xdr:col>
      <xdr:colOff>0</xdr:colOff>
      <xdr:row>0</xdr:row>
      <xdr:rowOff>0</xdr:rowOff>
    </xdr:from>
    <xdr:to>
      <xdr:col>5</xdr:col>
      <xdr:colOff>266700</xdr:colOff>
      <xdr:row>0</xdr:row>
      <xdr:rowOff>999419</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4000500" cy="999419"/>
        </a:xfrm>
        <a:prstGeom prst="rect">
          <a:avLst/>
        </a:prstGeom>
      </xdr:spPr>
    </xdr:pic>
    <xdr:clientData/>
  </xdr:twoCellAnchor>
  <xdr:twoCellAnchor>
    <xdr:from>
      <xdr:col>0</xdr:col>
      <xdr:colOff>1</xdr:colOff>
      <xdr:row>7</xdr:row>
      <xdr:rowOff>247650</xdr:rowOff>
    </xdr:from>
    <xdr:to>
      <xdr:col>3</xdr:col>
      <xdr:colOff>1</xdr:colOff>
      <xdr:row>21</xdr:row>
      <xdr:rowOff>76200</xdr:rowOff>
    </xdr:to>
    <xdr:sp macro="" textlink="">
      <xdr:nvSpPr>
        <xdr:cNvPr id="5" name="4 Rectángulo"/>
        <xdr:cNvSpPr/>
      </xdr:nvSpPr>
      <xdr:spPr>
        <a:xfrm>
          <a:off x="1" y="5229225"/>
          <a:ext cx="2857500" cy="2600325"/>
        </a:xfrm>
        <a:prstGeom prst="rect">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7</xdr:col>
      <xdr:colOff>104775</xdr:colOff>
      <xdr:row>7</xdr:row>
      <xdr:rowOff>247651</xdr:rowOff>
    </xdr:from>
    <xdr:to>
      <xdr:col>11</xdr:col>
      <xdr:colOff>66675</xdr:colOff>
      <xdr:row>21</xdr:row>
      <xdr:rowOff>85726</xdr:rowOff>
    </xdr:to>
    <xdr:sp macro="" textlink="">
      <xdr:nvSpPr>
        <xdr:cNvPr id="6" name="5 Rectángulo"/>
        <xdr:cNvSpPr/>
      </xdr:nvSpPr>
      <xdr:spPr>
        <a:xfrm>
          <a:off x="6162675" y="5229226"/>
          <a:ext cx="2781300" cy="2609850"/>
        </a:xfrm>
        <a:prstGeom prst="rect">
          <a:avLst/>
        </a:prstGeom>
        <a:noFill/>
        <a:ln w="25400" cap="flat" cmpd="sng" algn="ctr">
          <a:solidFill>
            <a:srgbClr val="4F81BD">
              <a:shade val="50000"/>
            </a:srgbClr>
          </a:solidFill>
          <a:prstDash val="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editAs="oneCell">
    <xdr:from>
      <xdr:col>0</xdr:col>
      <xdr:colOff>200025</xdr:colOff>
      <xdr:row>48</xdr:row>
      <xdr:rowOff>133350</xdr:rowOff>
    </xdr:from>
    <xdr:to>
      <xdr:col>11</xdr:col>
      <xdr:colOff>215265</xdr:colOff>
      <xdr:row>66</xdr:row>
      <xdr:rowOff>15875</xdr:rowOff>
    </xdr:to>
    <xdr:pic>
      <xdr:nvPicPr>
        <xdr:cNvPr id="7" name="6 Imagen"/>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0025" y="13306425"/>
          <a:ext cx="8892540" cy="3311525"/>
        </a:xfrm>
        <a:prstGeom prst="rect">
          <a:avLst/>
        </a:prstGeom>
        <a:noFill/>
        <a:ln>
          <a:noFill/>
        </a:ln>
      </xdr:spPr>
    </xdr:pic>
    <xdr:clientData/>
  </xdr:twoCellAnchor>
  <xdr:twoCellAnchor>
    <xdr:from>
      <xdr:col>6</xdr:col>
      <xdr:colOff>1323975</xdr:colOff>
      <xdr:row>57</xdr:row>
      <xdr:rowOff>95250</xdr:rowOff>
    </xdr:from>
    <xdr:to>
      <xdr:col>9</xdr:col>
      <xdr:colOff>485775</xdr:colOff>
      <xdr:row>63</xdr:row>
      <xdr:rowOff>180975</xdr:rowOff>
    </xdr:to>
    <xdr:sp macro="" textlink="">
      <xdr:nvSpPr>
        <xdr:cNvPr id="8" name="7 CuadroTexto"/>
        <xdr:cNvSpPr txBox="1"/>
      </xdr:nvSpPr>
      <xdr:spPr>
        <a:xfrm>
          <a:off x="5819775" y="14982825"/>
          <a:ext cx="1438275" cy="122872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none" spc="0" normalizeH="0" baseline="0" noProof="0" smtClean="0">
              <a:ln>
                <a:noFill/>
              </a:ln>
              <a:solidFill>
                <a:srgbClr val="4A452A"/>
              </a:solidFill>
              <a:effectLst/>
              <a:uLnTx/>
              <a:uFillTx/>
              <a:latin typeface="Calibri"/>
            </a:rPr>
            <a:t>(Net) primary energy consumption [kWh/m2year] for each service and reference building</a:t>
          </a:r>
        </a:p>
      </xdr:txBody>
    </xdr:sp>
    <xdr:clientData/>
  </xdr:twoCellAnchor>
  <xdr:twoCellAnchor editAs="oneCell">
    <xdr:from>
      <xdr:col>0</xdr:col>
      <xdr:colOff>619125</xdr:colOff>
      <xdr:row>25</xdr:row>
      <xdr:rowOff>0</xdr:rowOff>
    </xdr:from>
    <xdr:to>
      <xdr:col>11</xdr:col>
      <xdr:colOff>95250</xdr:colOff>
      <xdr:row>45</xdr:row>
      <xdr:rowOff>257175</xdr:rowOff>
    </xdr:to>
    <xdr:pic>
      <xdr:nvPicPr>
        <xdr:cNvPr id="9" name="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9125" y="8515350"/>
          <a:ext cx="8353425"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xdr:colOff>
      <xdr:row>55</xdr:row>
      <xdr:rowOff>47625</xdr:rowOff>
    </xdr:from>
    <xdr:to>
      <xdr:col>2</xdr:col>
      <xdr:colOff>876300</xdr:colOff>
      <xdr:row>60</xdr:row>
      <xdr:rowOff>180976</xdr:rowOff>
    </xdr:to>
    <xdr:sp macro="" textlink="">
      <xdr:nvSpPr>
        <xdr:cNvPr id="10" name="9 CuadroTexto"/>
        <xdr:cNvSpPr txBox="1"/>
      </xdr:nvSpPr>
      <xdr:spPr>
        <a:xfrm>
          <a:off x="962025" y="14554200"/>
          <a:ext cx="1438275" cy="1085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200" b="1">
              <a:solidFill>
                <a:srgbClr val="4A452A"/>
              </a:solidFill>
            </a:rPr>
            <a:t>Definition of package according to sheet 2 (EnvelopeCodes) and 3 (PlantsCodes)</a:t>
          </a:r>
        </a:p>
      </xdr:txBody>
    </xdr:sp>
    <xdr:clientData/>
  </xdr:twoCellAnchor>
  <xdr:twoCellAnchor>
    <xdr:from>
      <xdr:col>0</xdr:col>
      <xdr:colOff>752475</xdr:colOff>
      <xdr:row>52</xdr:row>
      <xdr:rowOff>85725</xdr:rowOff>
    </xdr:from>
    <xdr:to>
      <xdr:col>2</xdr:col>
      <xdr:colOff>1219200</xdr:colOff>
      <xdr:row>65</xdr:row>
      <xdr:rowOff>152400</xdr:rowOff>
    </xdr:to>
    <xdr:sp macro="" textlink="">
      <xdr:nvSpPr>
        <xdr:cNvPr id="11" name="10 Rectángulo"/>
        <xdr:cNvSpPr/>
      </xdr:nvSpPr>
      <xdr:spPr>
        <a:xfrm>
          <a:off x="752475" y="14020800"/>
          <a:ext cx="1990725" cy="2543175"/>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4</xdr:col>
      <xdr:colOff>209549</xdr:colOff>
      <xdr:row>52</xdr:row>
      <xdr:rowOff>95251</xdr:rowOff>
    </xdr:from>
    <xdr:to>
      <xdr:col>5</xdr:col>
      <xdr:colOff>333374</xdr:colOff>
      <xdr:row>65</xdr:row>
      <xdr:rowOff>152401</xdr:rowOff>
    </xdr:to>
    <xdr:sp macro="" textlink="">
      <xdr:nvSpPr>
        <xdr:cNvPr id="12" name="11 Rectángulo"/>
        <xdr:cNvSpPr/>
      </xdr:nvSpPr>
      <xdr:spPr>
        <a:xfrm>
          <a:off x="3181349" y="14030326"/>
          <a:ext cx="885825" cy="2533650"/>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2</xdr:col>
      <xdr:colOff>1143000</xdr:colOff>
      <xdr:row>64</xdr:row>
      <xdr:rowOff>0</xdr:rowOff>
    </xdr:from>
    <xdr:to>
      <xdr:col>5</xdr:col>
      <xdr:colOff>238125</xdr:colOff>
      <xdr:row>69</xdr:row>
      <xdr:rowOff>133351</xdr:rowOff>
    </xdr:to>
    <xdr:sp macro="" textlink="">
      <xdr:nvSpPr>
        <xdr:cNvPr id="13" name="12 CuadroTexto"/>
        <xdr:cNvSpPr txBox="1"/>
      </xdr:nvSpPr>
      <xdr:spPr>
        <a:xfrm>
          <a:off x="2667000" y="16221075"/>
          <a:ext cx="1304925" cy="10858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none" spc="0" normalizeH="0" baseline="0" noProof="0" smtClean="0">
              <a:ln>
                <a:noFill/>
              </a:ln>
              <a:solidFill>
                <a:srgbClr val="4A452A"/>
              </a:solidFill>
              <a:effectLst/>
              <a:uLnTx/>
              <a:uFillTx/>
              <a:latin typeface="Calibri"/>
            </a:rPr>
            <a:t>Total initial investment cost [€/m2] for each reference building</a:t>
          </a:r>
        </a:p>
      </xdr:txBody>
    </xdr:sp>
    <xdr:clientData/>
  </xdr:twoCellAnchor>
  <xdr:twoCellAnchor>
    <xdr:from>
      <xdr:col>5</xdr:col>
      <xdr:colOff>409575</xdr:colOff>
      <xdr:row>52</xdr:row>
      <xdr:rowOff>152400</xdr:rowOff>
    </xdr:from>
    <xdr:to>
      <xdr:col>11</xdr:col>
      <xdr:colOff>171450</xdr:colOff>
      <xdr:row>65</xdr:row>
      <xdr:rowOff>152400</xdr:rowOff>
    </xdr:to>
    <xdr:sp macro="" textlink="">
      <xdr:nvSpPr>
        <xdr:cNvPr id="14" name="13 Rectángulo"/>
        <xdr:cNvSpPr/>
      </xdr:nvSpPr>
      <xdr:spPr>
        <a:xfrm>
          <a:off x="4143375" y="14087475"/>
          <a:ext cx="4905375" cy="2476500"/>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editAs="oneCell">
    <xdr:from>
      <xdr:col>0</xdr:col>
      <xdr:colOff>200025</xdr:colOff>
      <xdr:row>70</xdr:row>
      <xdr:rowOff>123825</xdr:rowOff>
    </xdr:from>
    <xdr:to>
      <xdr:col>11</xdr:col>
      <xdr:colOff>215265</xdr:colOff>
      <xdr:row>85</xdr:row>
      <xdr:rowOff>142875</xdr:rowOff>
    </xdr:to>
    <xdr:pic>
      <xdr:nvPicPr>
        <xdr:cNvPr id="15" name="14 Imagen"/>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17487900"/>
          <a:ext cx="8892540" cy="2876550"/>
        </a:xfrm>
        <a:prstGeom prst="rect">
          <a:avLst/>
        </a:prstGeom>
        <a:noFill/>
        <a:ln>
          <a:noFill/>
        </a:ln>
      </xdr:spPr>
    </xdr:pic>
    <xdr:clientData/>
  </xdr:twoCellAnchor>
  <xdr:twoCellAnchor>
    <xdr:from>
      <xdr:col>0</xdr:col>
      <xdr:colOff>742950</xdr:colOff>
      <xdr:row>72</xdr:row>
      <xdr:rowOff>47625</xdr:rowOff>
    </xdr:from>
    <xdr:to>
      <xdr:col>2</xdr:col>
      <xdr:colOff>1209675</xdr:colOff>
      <xdr:row>85</xdr:row>
      <xdr:rowOff>114300</xdr:rowOff>
    </xdr:to>
    <xdr:sp macro="" textlink="">
      <xdr:nvSpPr>
        <xdr:cNvPr id="16" name="15 Rectángulo"/>
        <xdr:cNvSpPr/>
      </xdr:nvSpPr>
      <xdr:spPr>
        <a:xfrm>
          <a:off x="742950" y="17792700"/>
          <a:ext cx="1990725" cy="2543175"/>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4</xdr:col>
      <xdr:colOff>200024</xdr:colOff>
      <xdr:row>72</xdr:row>
      <xdr:rowOff>57151</xdr:rowOff>
    </xdr:from>
    <xdr:to>
      <xdr:col>5</xdr:col>
      <xdr:colOff>323849</xdr:colOff>
      <xdr:row>85</xdr:row>
      <xdr:rowOff>114301</xdr:rowOff>
    </xdr:to>
    <xdr:sp macro="" textlink="">
      <xdr:nvSpPr>
        <xdr:cNvPr id="17" name="16 Rectángulo"/>
        <xdr:cNvSpPr/>
      </xdr:nvSpPr>
      <xdr:spPr>
        <a:xfrm>
          <a:off x="3171824" y="17802226"/>
          <a:ext cx="885825" cy="2533650"/>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5</xdr:col>
      <xdr:colOff>400050</xdr:colOff>
      <xdr:row>72</xdr:row>
      <xdr:rowOff>104775</xdr:rowOff>
    </xdr:from>
    <xdr:to>
      <xdr:col>11</xdr:col>
      <xdr:colOff>161925</xdr:colOff>
      <xdr:row>85</xdr:row>
      <xdr:rowOff>104775</xdr:rowOff>
    </xdr:to>
    <xdr:sp macro="" textlink="">
      <xdr:nvSpPr>
        <xdr:cNvPr id="18" name="17 Rectángulo"/>
        <xdr:cNvSpPr/>
      </xdr:nvSpPr>
      <xdr:spPr>
        <a:xfrm>
          <a:off x="4133850" y="17849850"/>
          <a:ext cx="4905375" cy="2476500"/>
        </a:xfrm>
        <a:prstGeom prst="rect">
          <a:avLst/>
        </a:prstGeom>
        <a:noFill/>
        <a:ln w="63500" cap="flat" cmpd="sng" algn="ctr">
          <a:solidFill>
            <a:srgbClr val="93CDDD"/>
          </a:solidFill>
          <a:prstDash val="sysDash"/>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smtClean="0">
            <a:ln>
              <a:noFill/>
            </a:ln>
            <a:solidFill>
              <a:sysClr val="window" lastClr="FFFFFF"/>
            </a:solidFill>
            <a:effectLst/>
            <a:uLnTx/>
            <a:uFillTx/>
            <a:latin typeface="Calibri"/>
          </a:endParaRPr>
        </a:p>
      </xdr:txBody>
    </xdr:sp>
    <xdr:clientData/>
  </xdr:twoCellAnchor>
  <xdr:twoCellAnchor>
    <xdr:from>
      <xdr:col>8</xdr:col>
      <xdr:colOff>142875</xdr:colOff>
      <xdr:row>77</xdr:row>
      <xdr:rowOff>95250</xdr:rowOff>
    </xdr:from>
    <xdr:to>
      <xdr:col>10</xdr:col>
      <xdr:colOff>228600</xdr:colOff>
      <xdr:row>82</xdr:row>
      <xdr:rowOff>28575</xdr:rowOff>
    </xdr:to>
    <xdr:sp macro="" textlink="">
      <xdr:nvSpPr>
        <xdr:cNvPr id="19" name="18 CuadroTexto"/>
        <xdr:cNvSpPr txBox="1"/>
      </xdr:nvSpPr>
      <xdr:spPr>
        <a:xfrm>
          <a:off x="6324600" y="18792825"/>
          <a:ext cx="1438275" cy="88582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none" spc="0" normalizeH="0" baseline="0" noProof="0" smtClean="0">
              <a:ln>
                <a:noFill/>
              </a:ln>
              <a:solidFill>
                <a:srgbClr val="4A452A"/>
              </a:solidFill>
              <a:effectLst/>
              <a:uLnTx/>
              <a:uFillTx/>
              <a:latin typeface="Calibri"/>
            </a:rPr>
            <a:t>Energy use [kWh/m2year] for each service and reference building</a:t>
          </a:r>
        </a:p>
      </xdr:txBody>
    </xdr:sp>
    <xdr:clientData/>
  </xdr:twoCellAnchor>
  <xdr:twoCellAnchor>
    <xdr:from>
      <xdr:col>2</xdr:col>
      <xdr:colOff>1304925</xdr:colOff>
      <xdr:row>83</xdr:row>
      <xdr:rowOff>152400</xdr:rowOff>
    </xdr:from>
    <xdr:to>
      <xdr:col>5</xdr:col>
      <xdr:colOff>400050</xdr:colOff>
      <xdr:row>89</xdr:row>
      <xdr:rowOff>95251</xdr:rowOff>
    </xdr:to>
    <xdr:sp macro="" textlink="">
      <xdr:nvSpPr>
        <xdr:cNvPr id="20" name="19 CuadroTexto"/>
        <xdr:cNvSpPr txBox="1"/>
      </xdr:nvSpPr>
      <xdr:spPr>
        <a:xfrm>
          <a:off x="2828925" y="19992975"/>
          <a:ext cx="1304925" cy="108585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200" b="1" i="0" u="none" strike="noStrike" kern="0" cap="none" spc="0" normalizeH="0" baseline="0" noProof="0" smtClean="0">
              <a:ln>
                <a:noFill/>
              </a:ln>
              <a:solidFill>
                <a:srgbClr val="4A452A"/>
              </a:solidFill>
              <a:effectLst/>
              <a:uLnTx/>
              <a:uFillTx/>
              <a:latin typeface="Calibri"/>
            </a:rPr>
            <a:t>Total initial investment cost [€] for each reference building</a:t>
          </a:r>
        </a:p>
      </xdr:txBody>
    </xdr:sp>
    <xdr:clientData/>
  </xdr:twoCellAnchor>
  <xdr:twoCellAnchor>
    <xdr:from>
      <xdr:col>1</xdr:col>
      <xdr:colOff>352425</xdr:colOff>
      <xdr:row>75</xdr:row>
      <xdr:rowOff>161925</xdr:rowOff>
    </xdr:from>
    <xdr:to>
      <xdr:col>2</xdr:col>
      <xdr:colOff>1028700</xdr:colOff>
      <xdr:row>81</xdr:row>
      <xdr:rowOff>104776</xdr:rowOff>
    </xdr:to>
    <xdr:sp macro="" textlink="">
      <xdr:nvSpPr>
        <xdr:cNvPr id="21" name="20 CuadroTexto"/>
        <xdr:cNvSpPr txBox="1"/>
      </xdr:nvSpPr>
      <xdr:spPr>
        <a:xfrm>
          <a:off x="1114425" y="18478500"/>
          <a:ext cx="1438275" cy="1085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200" b="1">
              <a:solidFill>
                <a:srgbClr val="4A452A"/>
              </a:solidFill>
            </a:rPr>
            <a:t>Definition of package according to sheet 2 (EnvelopeCodes) and 3 (PlantsCodes)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96266</xdr:colOff>
      <xdr:row>1</xdr:row>
      <xdr:rowOff>94742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285751</xdr:colOff>
      <xdr:row>0</xdr:row>
      <xdr:rowOff>79375</xdr:rowOff>
    </xdr:from>
    <xdr:to>
      <xdr:col>21</xdr:col>
      <xdr:colOff>555625</xdr:colOff>
      <xdr:row>1</xdr:row>
      <xdr:rowOff>283735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6" y="79375"/>
          <a:ext cx="1984374" cy="118861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96266</xdr:colOff>
      <xdr:row>1</xdr:row>
      <xdr:rowOff>94742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285751</xdr:colOff>
      <xdr:row>0</xdr:row>
      <xdr:rowOff>79375</xdr:rowOff>
    </xdr:from>
    <xdr:to>
      <xdr:col>21</xdr:col>
      <xdr:colOff>555625</xdr:colOff>
      <xdr:row>1</xdr:row>
      <xdr:rowOff>283735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6" y="79375"/>
          <a:ext cx="1984374" cy="11886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96266</xdr:colOff>
      <xdr:row>1</xdr:row>
      <xdr:rowOff>94742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222251</xdr:colOff>
      <xdr:row>0</xdr:row>
      <xdr:rowOff>79375</xdr:rowOff>
    </xdr:from>
    <xdr:to>
      <xdr:col>21</xdr:col>
      <xdr:colOff>492125</xdr:colOff>
      <xdr:row>1</xdr:row>
      <xdr:rowOff>283735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6126" y="79375"/>
          <a:ext cx="1984374" cy="11886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103070</xdr:colOff>
      <xdr:row>1</xdr:row>
      <xdr:rowOff>85671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229055</xdr:colOff>
      <xdr:row>0</xdr:row>
      <xdr:rowOff>79375</xdr:rowOff>
    </xdr:from>
    <xdr:to>
      <xdr:col>21</xdr:col>
      <xdr:colOff>526143</xdr:colOff>
      <xdr:row>1</xdr:row>
      <xdr:rowOff>274664</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6126" y="79375"/>
          <a:ext cx="1984374" cy="11886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96266</xdr:colOff>
      <xdr:row>1</xdr:row>
      <xdr:rowOff>94742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285751</xdr:colOff>
      <xdr:row>0</xdr:row>
      <xdr:rowOff>79375</xdr:rowOff>
    </xdr:from>
    <xdr:to>
      <xdr:col>21</xdr:col>
      <xdr:colOff>555625</xdr:colOff>
      <xdr:row>1</xdr:row>
      <xdr:rowOff>283735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6" y="79375"/>
          <a:ext cx="1984374" cy="11886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103070</xdr:colOff>
      <xdr:row>1</xdr:row>
      <xdr:rowOff>85671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292555</xdr:colOff>
      <xdr:row>0</xdr:row>
      <xdr:rowOff>79375</xdr:rowOff>
    </xdr:from>
    <xdr:to>
      <xdr:col>21</xdr:col>
      <xdr:colOff>589643</xdr:colOff>
      <xdr:row>1</xdr:row>
      <xdr:rowOff>274664</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6" y="79375"/>
          <a:ext cx="1984374" cy="11886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103070</xdr:colOff>
      <xdr:row>1</xdr:row>
      <xdr:rowOff>85671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292555</xdr:colOff>
      <xdr:row>0</xdr:row>
      <xdr:rowOff>79375</xdr:rowOff>
    </xdr:from>
    <xdr:to>
      <xdr:col>21</xdr:col>
      <xdr:colOff>589643</xdr:colOff>
      <xdr:row>1</xdr:row>
      <xdr:rowOff>274664</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6" y="79375"/>
          <a:ext cx="1984374" cy="11886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96266</xdr:colOff>
      <xdr:row>1</xdr:row>
      <xdr:rowOff>94742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285751</xdr:colOff>
      <xdr:row>0</xdr:row>
      <xdr:rowOff>79375</xdr:rowOff>
    </xdr:from>
    <xdr:to>
      <xdr:col>21</xdr:col>
      <xdr:colOff>555625</xdr:colOff>
      <xdr:row>1</xdr:row>
      <xdr:rowOff>283735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6" y="79375"/>
          <a:ext cx="1984374" cy="11886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103070</xdr:colOff>
      <xdr:row>1</xdr:row>
      <xdr:rowOff>85671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292555</xdr:colOff>
      <xdr:row>0</xdr:row>
      <xdr:rowOff>79375</xdr:rowOff>
    </xdr:from>
    <xdr:to>
      <xdr:col>21</xdr:col>
      <xdr:colOff>589643</xdr:colOff>
      <xdr:row>1</xdr:row>
      <xdr:rowOff>274664</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6" y="79375"/>
          <a:ext cx="1984374" cy="11886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96266</xdr:colOff>
      <xdr:row>1</xdr:row>
      <xdr:rowOff>94742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319016" cy="1078992"/>
        </a:xfrm>
        <a:prstGeom prst="rect">
          <a:avLst/>
        </a:prstGeom>
      </xdr:spPr>
    </xdr:pic>
    <xdr:clientData/>
  </xdr:twoCellAnchor>
  <xdr:twoCellAnchor editAs="oneCell">
    <xdr:from>
      <xdr:col>16</xdr:col>
      <xdr:colOff>285751</xdr:colOff>
      <xdr:row>0</xdr:row>
      <xdr:rowOff>79375</xdr:rowOff>
    </xdr:from>
    <xdr:to>
      <xdr:col>21</xdr:col>
      <xdr:colOff>555625</xdr:colOff>
      <xdr:row>1</xdr:row>
      <xdr:rowOff>283735</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6" y="79375"/>
          <a:ext cx="1984374" cy="11886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Office%20Summary%20Resul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School%20Summary%20Resul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TRANZE%20WP3-T3.5%20Technology%20EE&amp;RES%20data%20base%20(MF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5.Summary%20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nna"/>
      <sheetName val="Prague"/>
      <sheetName val="Helsinki"/>
      <sheetName val="Paris"/>
      <sheetName val="Berlin"/>
      <sheetName val="Milan"/>
      <sheetName val="Rome"/>
      <sheetName val="Bucharest"/>
      <sheetName val="Madrid"/>
      <sheetName val="Sevilla"/>
      <sheetName val="Effs"/>
      <sheetName val="Size"/>
      <sheetName val="Performance"/>
      <sheetName val="aux"/>
    </sheetNames>
    <sheetDataSet>
      <sheetData sheetId="0">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222.66672296132515</v>
          </cell>
          <cell r="H7">
            <v>16.262647341804154</v>
          </cell>
          <cell r="I7">
            <v>2.8020100000000001</v>
          </cell>
          <cell r="J7">
            <v>1.7512562500000002</v>
          </cell>
          <cell r="K7">
            <v>5.1516565271523742</v>
          </cell>
          <cell r="L7">
            <v>5.3663110498171163</v>
          </cell>
          <cell r="M7">
            <v>222.45018450284115</v>
          </cell>
          <cell r="N7">
            <v>106.36032789621657</v>
          </cell>
          <cell r="O7">
            <v>1730</v>
          </cell>
          <cell r="P7">
            <v>264</v>
          </cell>
          <cell r="Q7">
            <v>172</v>
          </cell>
          <cell r="R7">
            <v>2521</v>
          </cell>
          <cell r="S7">
            <v>30.534357421872926</v>
          </cell>
          <cell r="T7"/>
          <cell r="U7">
            <v>2.5179991919062408</v>
          </cell>
          <cell r="V7">
            <v>2.3494996751352875</v>
          </cell>
          <cell r="W7">
            <v>3.8335188954830133</v>
          </cell>
          <cell r="X7">
            <v>4.3959890679585607</v>
          </cell>
          <cell r="Y7">
            <v>8.1999999999999993</v>
          </cell>
          <cell r="Z7">
            <v>4.477777777777777</v>
          </cell>
          <cell r="AA7">
            <v>0.64237750031286556</v>
          </cell>
          <cell r="AB7">
            <v>1</v>
          </cell>
          <cell r="AC7">
            <v>278.33340370165644</v>
          </cell>
          <cell r="AD7">
            <v>278.33340370165644</v>
          </cell>
          <cell r="AE7">
            <v>234.38602416981595</v>
          </cell>
          <cell r="AF7">
            <v>229.55332264054141</v>
          </cell>
          <cell r="AG7">
            <v>224.91588177911632</v>
          </cell>
          <cell r="AH7">
            <v>88.430021612817214</v>
          </cell>
          <cell r="AI7">
            <v>58.084159497346036</v>
          </cell>
          <cell r="AJ7">
            <v>222.66672296132515</v>
          </cell>
          <cell r="AK7">
            <v>247.40746995702793</v>
          </cell>
          <cell r="AL7">
            <v>6.023202719186723</v>
          </cell>
          <cell r="AM7">
            <v>6.9217491340439228</v>
          </cell>
          <cell r="AN7">
            <v>3.6994285223180303</v>
          </cell>
          <cell r="AO7">
            <v>10.249999999999998</v>
          </cell>
          <cell r="AP7">
            <v>8.6315789473684212</v>
          </cell>
          <cell r="AQ7">
            <v>3.2565538648136831</v>
          </cell>
          <cell r="AR7">
            <v>2.1390268898014186</v>
          </cell>
          <cell r="AS7">
            <v>8.1999999999999993</v>
          </cell>
          <cell r="AT7">
            <v>9.1111111111111107</v>
          </cell>
          <cell r="AU7">
            <v>5.5972222222222205</v>
          </cell>
          <cell r="AV7">
            <v>4.7134502923976598</v>
          </cell>
          <cell r="AW7">
            <v>1.7783078692681764</v>
          </cell>
          <cell r="AX7">
            <v>1.1680593991734032</v>
          </cell>
          <cell r="AY7">
            <v>4.477777777777777</v>
          </cell>
          <cell r="AZ7">
            <v>4.9753086419753076</v>
          </cell>
          <cell r="BB7">
            <v>1</v>
          </cell>
          <cell r="BC7">
            <v>0</v>
          </cell>
          <cell r="BD7">
            <v>0</v>
          </cell>
          <cell r="BE7">
            <v>0</v>
          </cell>
          <cell r="BF7">
            <v>1</v>
          </cell>
          <cell r="BG7">
            <v>24</v>
          </cell>
          <cell r="BH7">
            <v>0</v>
          </cell>
          <cell r="BI7">
            <v>81</v>
          </cell>
          <cell r="BJ7">
            <v>0</v>
          </cell>
          <cell r="BK7">
            <v>0</v>
          </cell>
          <cell r="BL7">
            <v>0</v>
          </cell>
          <cell r="BM7">
            <v>0</v>
          </cell>
        </row>
        <row r="8">
          <cell r="B8">
            <v>2</v>
          </cell>
          <cell r="C8">
            <v>1</v>
          </cell>
          <cell r="D8">
            <v>1</v>
          </cell>
          <cell r="E8">
            <v>2</v>
          </cell>
          <cell r="F8">
            <v>1</v>
          </cell>
          <cell r="G8">
            <v>230.19441481485055</v>
          </cell>
          <cell r="H8">
            <v>12.398065205405819</v>
          </cell>
          <cell r="I8">
            <v>2.8011699999999995</v>
          </cell>
          <cell r="J8">
            <v>1.7507312499999996</v>
          </cell>
          <cell r="K8">
            <v>4.9640738801316031</v>
          </cell>
          <cell r="L8">
            <v>5.3825976905973878</v>
          </cell>
          <cell r="M8">
            <v>222.38732598508039</v>
          </cell>
          <cell r="N8">
            <v>100.25331318493569</v>
          </cell>
          <cell r="O8">
            <v>1789</v>
          </cell>
          <cell r="P8">
            <v>214</v>
          </cell>
          <cell r="Q8">
            <v>130</v>
          </cell>
          <cell r="R8">
            <v>2518</v>
          </cell>
          <cell r="S8">
            <v>19.78363671875</v>
          </cell>
          <cell r="T8"/>
          <cell r="U8">
            <v>2.5320912720998456</v>
          </cell>
          <cell r="V8">
            <v>2.3197489822146804</v>
          </cell>
          <cell r="W8">
            <v>3.8438456444704054</v>
          </cell>
          <cell r="X8">
            <v>4.3803245264064117</v>
          </cell>
          <cell r="Y8">
            <v>8.1999999999999993</v>
          </cell>
          <cell r="Z8">
            <v>4.477777777777777</v>
          </cell>
          <cell r="AA8">
            <v>0.64356035066116901</v>
          </cell>
          <cell r="AB8">
            <v>2</v>
          </cell>
          <cell r="AC8">
            <v>287.74301851856319</v>
          </cell>
          <cell r="AD8">
            <v>287.74301851856319</v>
          </cell>
          <cell r="AE8">
            <v>242.30991033142163</v>
          </cell>
          <cell r="AF8">
            <v>237.3138297060315</v>
          </cell>
          <cell r="AG8">
            <v>232.51961092409147</v>
          </cell>
          <cell r="AH8">
            <v>90.910788782093121</v>
          </cell>
          <cell r="AI8">
            <v>59.886487675694923</v>
          </cell>
          <cell r="AJ8">
            <v>230.19441481485055</v>
          </cell>
          <cell r="AK8">
            <v>255.77157201650061</v>
          </cell>
          <cell r="AL8">
            <v>4.591876002002155</v>
          </cell>
          <cell r="AM8">
            <v>5.34457189138167</v>
          </cell>
          <cell r="AN8">
            <v>2.8303987822512107</v>
          </cell>
          <cell r="AO8">
            <v>10.249999999999998</v>
          </cell>
          <cell r="AP8">
            <v>8.6315789473684212</v>
          </cell>
          <cell r="AQ8">
            <v>3.2384298663925319</v>
          </cell>
          <cell r="AR8">
            <v>2.1332802506771245</v>
          </cell>
          <cell r="AS8">
            <v>8.1999999999999993</v>
          </cell>
          <cell r="AT8">
            <v>9.1111111111111107</v>
          </cell>
          <cell r="AU8">
            <v>5.5972222222222205</v>
          </cell>
          <cell r="AV8">
            <v>4.7134502923976598</v>
          </cell>
          <cell r="AW8">
            <v>1.7684108891005288</v>
          </cell>
          <cell r="AX8">
            <v>1.1649213292992968</v>
          </cell>
          <cell r="AY8">
            <v>4.477777777777777</v>
          </cell>
          <cell r="AZ8">
            <v>4.9753086419753076</v>
          </cell>
          <cell r="BB8">
            <v>2</v>
          </cell>
          <cell r="BC8">
            <v>0</v>
          </cell>
          <cell r="BD8">
            <v>0</v>
          </cell>
          <cell r="BE8">
            <v>0</v>
          </cell>
          <cell r="BF8">
            <v>1</v>
          </cell>
          <cell r="BG8">
            <v>24</v>
          </cell>
          <cell r="BH8">
            <v>0</v>
          </cell>
          <cell r="BI8">
            <v>81</v>
          </cell>
          <cell r="BJ8">
            <v>0</v>
          </cell>
          <cell r="BK8">
            <v>109</v>
          </cell>
          <cell r="BL8">
            <v>176</v>
          </cell>
          <cell r="BM8">
            <v>0</v>
          </cell>
        </row>
        <row r="9">
          <cell r="B9">
            <v>3</v>
          </cell>
          <cell r="C9">
            <v>1</v>
          </cell>
          <cell r="D9">
            <v>2</v>
          </cell>
          <cell r="E9">
            <v>1</v>
          </cell>
          <cell r="F9">
            <v>1</v>
          </cell>
          <cell r="G9">
            <v>74.859446836430848</v>
          </cell>
          <cell r="H9">
            <v>23.256162914821349</v>
          </cell>
          <cell r="I9">
            <v>0.49395000000000017</v>
          </cell>
          <cell r="J9">
            <v>0.3087187500000001</v>
          </cell>
          <cell r="K9">
            <v>5.1468346294203178</v>
          </cell>
          <cell r="L9">
            <v>4.986109171028958</v>
          </cell>
          <cell r="M9">
            <v>150.83736136727615</v>
          </cell>
          <cell r="N9">
            <v>114.84154897489751</v>
          </cell>
          <cell r="O9">
            <v>858</v>
          </cell>
          <cell r="P9">
            <v>350</v>
          </cell>
          <cell r="Q9">
            <v>717</v>
          </cell>
          <cell r="R9">
            <v>1520</v>
          </cell>
          <cell r="S9">
            <v>31.06491064452894</v>
          </cell>
          <cell r="T9"/>
          <cell r="U9">
            <v>2.2863987734311157</v>
          </cell>
          <cell r="V9">
            <v>2.4008659640429313</v>
          </cell>
          <cell r="W9">
            <v>3.5288361380632729</v>
          </cell>
          <cell r="X9">
            <v>4.3538617968017936</v>
          </cell>
          <cell r="Y9">
            <v>8.1999999999999993</v>
          </cell>
          <cell r="Z9">
            <v>4.477777777777777</v>
          </cell>
          <cell r="AA9">
            <v>0.35987112725375198</v>
          </cell>
          <cell r="AB9">
            <v>3</v>
          </cell>
          <cell r="AC9">
            <v>93.574308545538557</v>
          </cell>
          <cell r="AD9">
            <v>93.574308545538557</v>
          </cell>
          <cell r="AE9">
            <v>78.799417722558786</v>
          </cell>
          <cell r="AF9">
            <v>77.17468746023799</v>
          </cell>
          <cell r="AG9">
            <v>75.615602865081669</v>
          </cell>
          <cell r="AH9">
            <v>32.741203199690311</v>
          </cell>
          <cell r="AI9">
            <v>21.213636425044058</v>
          </cell>
          <cell r="AJ9">
            <v>74.859446836430848</v>
          </cell>
          <cell r="AK9">
            <v>83.177163151589824</v>
          </cell>
          <cell r="AL9">
            <v>8.6133936721560538</v>
          </cell>
          <cell r="AM9">
            <v>9.6865727879532262</v>
          </cell>
          <cell r="AN9">
            <v>5.3415023260280279</v>
          </cell>
          <cell r="AO9">
            <v>10.249999999999998</v>
          </cell>
          <cell r="AP9">
            <v>8.6315789473684212</v>
          </cell>
          <cell r="AQ9">
            <v>3.5864259967628294</v>
          </cell>
          <cell r="AR9">
            <v>2.3237123173705641</v>
          </cell>
          <cell r="AS9">
            <v>8.1999999999999993</v>
          </cell>
          <cell r="AT9">
            <v>9.1111111111111107</v>
          </cell>
          <cell r="AU9">
            <v>5.5972222222222205</v>
          </cell>
          <cell r="AV9">
            <v>4.7134502923976598</v>
          </cell>
          <cell r="AW9">
            <v>1.9584412963352575</v>
          </cell>
          <cell r="AX9">
            <v>1.2689106556915137</v>
          </cell>
          <cell r="AY9">
            <v>4.477777777777777</v>
          </cell>
          <cell r="AZ9">
            <v>4.9753086419753076</v>
          </cell>
          <cell r="BB9">
            <v>3</v>
          </cell>
          <cell r="BC9">
            <v>0</v>
          </cell>
          <cell r="BD9">
            <v>0</v>
          </cell>
          <cell r="BE9">
            <v>0</v>
          </cell>
          <cell r="BF9">
            <v>1</v>
          </cell>
          <cell r="BG9">
            <v>24</v>
          </cell>
          <cell r="BH9">
            <v>0</v>
          </cell>
          <cell r="BI9">
            <v>91</v>
          </cell>
          <cell r="BJ9">
            <v>0</v>
          </cell>
          <cell r="BK9">
            <v>0</v>
          </cell>
          <cell r="BL9">
            <v>0</v>
          </cell>
          <cell r="BM9">
            <v>0</v>
          </cell>
        </row>
        <row r="10">
          <cell r="B10">
            <v>4</v>
          </cell>
          <cell r="C10">
            <v>1</v>
          </cell>
          <cell r="D10">
            <v>2</v>
          </cell>
          <cell r="E10">
            <v>2</v>
          </cell>
          <cell r="F10">
            <v>1</v>
          </cell>
          <cell r="G10">
            <v>80.572848011581797</v>
          </cell>
          <cell r="H10">
            <v>18.067369535259303</v>
          </cell>
          <cell r="I10">
            <v>0.4937700000000001</v>
          </cell>
          <cell r="J10">
            <v>0.30860625000000008</v>
          </cell>
          <cell r="K10">
            <v>5.1562987365274955</v>
          </cell>
          <cell r="L10">
            <v>4.9986022386425146</v>
          </cell>
          <cell r="M10">
            <v>151.46167883687076</v>
          </cell>
          <cell r="N10">
            <v>112.57595280259821</v>
          </cell>
          <cell r="O10">
            <v>919</v>
          </cell>
          <cell r="P10">
            <v>277</v>
          </cell>
          <cell r="Q10">
            <v>629</v>
          </cell>
          <cell r="R10">
            <v>1450</v>
          </cell>
          <cell r="S10">
            <v>20.159166992187501</v>
          </cell>
          <cell r="T10"/>
          <cell r="U10">
            <v>2.3181534383872999</v>
          </cell>
          <cell r="V10">
            <v>2.3623455621306735</v>
          </cell>
          <cell r="W10">
            <v>3.5611058281228893</v>
          </cell>
          <cell r="X10">
            <v>4.3206405615359778</v>
          </cell>
          <cell r="Y10">
            <v>8.1999999999999993</v>
          </cell>
          <cell r="Z10">
            <v>4.477777777777777</v>
          </cell>
          <cell r="AA10">
            <v>0.34415827379067648</v>
          </cell>
          <cell r="AB10">
            <v>4</v>
          </cell>
          <cell r="AC10">
            <v>100.71606001447724</v>
          </cell>
          <cell r="AD10">
            <v>100.71606001447724</v>
          </cell>
          <cell r="AE10">
            <v>84.813524222717689</v>
          </cell>
          <cell r="AF10">
            <v>83.064791764517324</v>
          </cell>
          <cell r="AG10">
            <v>81.386715163213935</v>
          </cell>
          <cell r="AH10">
            <v>34.757340337072321</v>
          </cell>
          <cell r="AI10">
            <v>22.625794317955702</v>
          </cell>
          <cell r="AJ10">
            <v>80.572848011581797</v>
          </cell>
          <cell r="AK10">
            <v>89.52538667953533</v>
          </cell>
          <cell r="AL10">
            <v>6.6916183463923335</v>
          </cell>
          <cell r="AM10">
            <v>7.6480637824060658</v>
          </cell>
          <cell r="AN10">
            <v>4.1816414205111281</v>
          </cell>
          <cell r="AO10">
            <v>10.249999999999998</v>
          </cell>
          <cell r="AP10">
            <v>8.6315789473684212</v>
          </cell>
          <cell r="AQ10">
            <v>3.5372982065003429</v>
          </cell>
          <cell r="AR10">
            <v>2.3026555221253671</v>
          </cell>
          <cell r="AS10">
            <v>8.1999999999999993</v>
          </cell>
          <cell r="AT10">
            <v>9.1111111111111107</v>
          </cell>
          <cell r="AU10">
            <v>5.5972222222222205</v>
          </cell>
          <cell r="AV10">
            <v>4.7134502923976598</v>
          </cell>
          <cell r="AW10">
            <v>1.9316140612732222</v>
          </cell>
          <cell r="AX10">
            <v>1.2574121618110066</v>
          </cell>
          <cell r="AY10">
            <v>4.477777777777777</v>
          </cell>
          <cell r="AZ10">
            <v>4.9753086419753076</v>
          </cell>
          <cell r="BB10">
            <v>4</v>
          </cell>
          <cell r="BC10">
            <v>0</v>
          </cell>
          <cell r="BD10">
            <v>0</v>
          </cell>
          <cell r="BE10">
            <v>0</v>
          </cell>
          <cell r="BF10">
            <v>1</v>
          </cell>
          <cell r="BG10">
            <v>24</v>
          </cell>
          <cell r="BH10">
            <v>0</v>
          </cell>
          <cell r="BI10">
            <v>91</v>
          </cell>
          <cell r="BJ10">
            <v>0</v>
          </cell>
          <cell r="BK10">
            <v>109</v>
          </cell>
          <cell r="BL10">
            <v>176</v>
          </cell>
          <cell r="BM10">
            <v>0</v>
          </cell>
        </row>
        <row r="11">
          <cell r="B11">
            <v>5</v>
          </cell>
          <cell r="C11">
            <v>2</v>
          </cell>
          <cell r="D11">
            <v>1</v>
          </cell>
          <cell r="E11">
            <v>1</v>
          </cell>
          <cell r="F11">
            <v>1</v>
          </cell>
          <cell r="G11">
            <v>174.87597838692011</v>
          </cell>
          <cell r="H11">
            <v>17.907053555936091</v>
          </cell>
          <cell r="I11">
            <v>2.8014799999999993</v>
          </cell>
          <cell r="J11">
            <v>1.7509249999999996</v>
          </cell>
          <cell r="K11">
            <v>5.1562987365274955</v>
          </cell>
          <cell r="L11">
            <v>5.1703647863791806</v>
          </cell>
          <cell r="M11">
            <v>214.07354889120109</v>
          </cell>
          <cell r="N11">
            <v>111.53610538843233</v>
          </cell>
          <cell r="O11">
            <v>1412</v>
          </cell>
          <cell r="P11">
            <v>277</v>
          </cell>
          <cell r="Q11">
            <v>202</v>
          </cell>
          <cell r="R11">
            <v>2134</v>
          </cell>
          <cell r="S11">
            <v>30.535347656247922</v>
          </cell>
          <cell r="T11"/>
          <cell r="U11">
            <v>2.4346934473312336</v>
          </cell>
          <cell r="V11">
            <v>2.3586144134340472</v>
          </cell>
          <cell r="W11">
            <v>3.7469201925883193</v>
          </cell>
          <cell r="X11">
            <v>4.3932518484093883</v>
          </cell>
          <cell r="Y11">
            <v>8.1999999999999993</v>
          </cell>
          <cell r="Z11">
            <v>4.477777777777777</v>
          </cell>
          <cell r="AA11">
            <v>0.52391065784108137</v>
          </cell>
          <cell r="AB11">
            <v>5</v>
          </cell>
          <cell r="AC11">
            <v>218.59497298365014</v>
          </cell>
          <cell r="AD11">
            <v>218.59497298365014</v>
          </cell>
          <cell r="AE11">
            <v>184.0799772493896</v>
          </cell>
          <cell r="AF11">
            <v>180.28451380094856</v>
          </cell>
          <cell r="AG11">
            <v>176.64240241103042</v>
          </cell>
          <cell r="AH11">
            <v>71.826692834208259</v>
          </cell>
          <cell r="AI11">
            <v>46.671925047359565</v>
          </cell>
          <cell r="AJ11">
            <v>174.87597838692011</v>
          </cell>
          <cell r="AK11">
            <v>194.30664265213346</v>
          </cell>
          <cell r="AL11">
            <v>6.632242057754107</v>
          </cell>
          <cell r="AM11">
            <v>7.5921920318735543</v>
          </cell>
          <cell r="AN11">
            <v>4.0760361968366281</v>
          </cell>
          <cell r="AO11">
            <v>10.249999999999998</v>
          </cell>
          <cell r="AP11">
            <v>8.6315789473684212</v>
          </cell>
          <cell r="AQ11">
            <v>3.3679804777839086</v>
          </cell>
          <cell r="AR11">
            <v>2.1884640127164161</v>
          </cell>
          <cell r="AS11">
            <v>8.1999999999999993</v>
          </cell>
          <cell r="AT11">
            <v>9.1111111111111107</v>
          </cell>
          <cell r="AU11">
            <v>5.5972222222222205</v>
          </cell>
          <cell r="AV11">
            <v>4.7134502923976598</v>
          </cell>
          <cell r="AW11">
            <v>1.8391546511475814</v>
          </cell>
          <cell r="AX11">
            <v>1.1950555516595061</v>
          </cell>
          <cell r="AY11">
            <v>4.477777777777777</v>
          </cell>
          <cell r="AZ11">
            <v>4.9753086419753076</v>
          </cell>
          <cell r="BB11">
            <v>5</v>
          </cell>
          <cell r="BC11">
            <v>10</v>
          </cell>
          <cell r="BD11">
            <v>10</v>
          </cell>
          <cell r="BE11">
            <v>5</v>
          </cell>
          <cell r="BF11">
            <v>11</v>
          </cell>
          <cell r="BG11">
            <v>34</v>
          </cell>
          <cell r="BH11">
            <v>63</v>
          </cell>
          <cell r="BI11">
            <v>81</v>
          </cell>
          <cell r="BJ11">
            <v>0</v>
          </cell>
          <cell r="BK11">
            <v>0</v>
          </cell>
          <cell r="BL11">
            <v>0</v>
          </cell>
          <cell r="BM11">
            <v>0</v>
          </cell>
        </row>
        <row r="12">
          <cell r="B12">
            <v>6</v>
          </cell>
          <cell r="C12">
            <v>2</v>
          </cell>
          <cell r="D12">
            <v>1</v>
          </cell>
          <cell r="E12">
            <v>2</v>
          </cell>
          <cell r="F12">
            <v>1</v>
          </cell>
          <cell r="G12">
            <v>182.37744166305464</v>
          </cell>
          <cell r="H12">
            <v>13.31335548421653</v>
          </cell>
          <cell r="I12">
            <v>2.8005</v>
          </cell>
          <cell r="J12">
            <v>1.7503124999999999</v>
          </cell>
          <cell r="K12">
            <v>5.1559267387581516</v>
          </cell>
          <cell r="L12">
            <v>5.1970063976261542</v>
          </cell>
          <cell r="M12">
            <v>215.35737970073086</v>
          </cell>
          <cell r="N12">
            <v>104.39957419724968</v>
          </cell>
          <cell r="O12">
            <v>1463</v>
          </cell>
          <cell r="P12">
            <v>220</v>
          </cell>
          <cell r="Q12">
            <v>143</v>
          </cell>
          <cell r="R12">
            <v>2112</v>
          </cell>
          <cell r="S12">
            <v>19.784296874999999</v>
          </cell>
          <cell r="T12"/>
          <cell r="U12">
            <v>2.4489847921080647</v>
          </cell>
          <cell r="V12">
            <v>2.3282803977162039</v>
          </cell>
          <cell r="W12">
            <v>3.7562133022810871</v>
          </cell>
          <cell r="X12">
            <v>4.3839513458365431</v>
          </cell>
          <cell r="Y12">
            <v>8.1999999999999993</v>
          </cell>
          <cell r="Z12">
            <v>4.477777777777777</v>
          </cell>
          <cell r="AA12">
            <v>0.52118126836592771</v>
          </cell>
          <cell r="AB12">
            <v>6</v>
          </cell>
          <cell r="AC12">
            <v>227.97180207881829</v>
          </cell>
          <cell r="AD12">
            <v>227.97180207881829</v>
          </cell>
          <cell r="AE12">
            <v>191.97625438216278</v>
          </cell>
          <cell r="AF12">
            <v>188.01798109593261</v>
          </cell>
          <cell r="AG12">
            <v>184.21963804348954</v>
          </cell>
          <cell r="AH12">
            <v>74.470630544857627</v>
          </cell>
          <cell r="AI12">
            <v>48.553537029513151</v>
          </cell>
          <cell r="AJ12">
            <v>182.37744166305464</v>
          </cell>
          <cell r="AK12">
            <v>202.64160184783847</v>
          </cell>
          <cell r="AL12">
            <v>4.9308724015616772</v>
          </cell>
          <cell r="AM12">
            <v>5.7181065894277676</v>
          </cell>
          <cell r="AN12">
            <v>3.0368392424930262</v>
          </cell>
          <cell r="AO12">
            <v>10.249999999999998</v>
          </cell>
          <cell r="AP12">
            <v>8.6315789473684212</v>
          </cell>
          <cell r="AQ12">
            <v>3.3483262233496807</v>
          </cell>
          <cell r="AR12">
            <v>2.1830496140941391</v>
          </cell>
          <cell r="AS12">
            <v>8.1999999999999993</v>
          </cell>
          <cell r="AT12">
            <v>9.1111111111111107</v>
          </cell>
          <cell r="AU12">
            <v>5.5972222222222205</v>
          </cell>
          <cell r="AV12">
            <v>4.7134502923976598</v>
          </cell>
          <cell r="AW12">
            <v>1.8284220433738769</v>
          </cell>
          <cell r="AX12">
            <v>1.1920989085094011</v>
          </cell>
          <cell r="AY12">
            <v>4.477777777777777</v>
          </cell>
          <cell r="AZ12">
            <v>4.9753086419753076</v>
          </cell>
          <cell r="BB12">
            <v>6</v>
          </cell>
          <cell r="BC12">
            <v>10</v>
          </cell>
          <cell r="BD12">
            <v>10</v>
          </cell>
          <cell r="BE12">
            <v>5</v>
          </cell>
          <cell r="BF12">
            <v>11</v>
          </cell>
          <cell r="BG12">
            <v>34</v>
          </cell>
          <cell r="BH12">
            <v>63</v>
          </cell>
          <cell r="BI12">
            <v>81</v>
          </cell>
          <cell r="BJ12">
            <v>0</v>
          </cell>
          <cell r="BK12">
            <v>109</v>
          </cell>
          <cell r="BL12">
            <v>176</v>
          </cell>
          <cell r="BM12">
            <v>0</v>
          </cell>
        </row>
        <row r="13">
          <cell r="B13">
            <v>7</v>
          </cell>
          <cell r="C13">
            <v>2</v>
          </cell>
          <cell r="D13">
            <v>2</v>
          </cell>
          <cell r="E13">
            <v>2</v>
          </cell>
          <cell r="F13">
            <v>1</v>
          </cell>
          <cell r="G13">
            <v>38.545961076973015</v>
          </cell>
          <cell r="H13">
            <v>21.653389241978555</v>
          </cell>
          <cell r="I13">
            <v>0.49410000000000021</v>
          </cell>
          <cell r="J13">
            <v>0.3088125000000001</v>
          </cell>
          <cell r="K13">
            <v>5.1562987365274955</v>
          </cell>
          <cell r="L13">
            <v>5.0187158837784729</v>
          </cell>
          <cell r="M13">
            <v>127.55067848102205</v>
          </cell>
          <cell r="N13">
            <v>118.58189998121172</v>
          </cell>
          <cell r="O13">
            <v>522</v>
          </cell>
          <cell r="P13">
            <v>316</v>
          </cell>
          <cell r="Q13">
            <v>714</v>
          </cell>
          <cell r="R13">
            <v>1159</v>
          </cell>
          <cell r="S13">
            <v>20.1597744140625</v>
          </cell>
          <cell r="T13"/>
          <cell r="U13">
            <v>2.1733115553095046</v>
          </cell>
          <cell r="V13">
            <v>2.385089772831706</v>
          </cell>
          <cell r="W13">
            <v>3.4025562846078827</v>
          </cell>
          <cell r="X13">
            <v>4.3267319820822534</v>
          </cell>
          <cell r="Y13">
            <v>8.1999999999999993</v>
          </cell>
          <cell r="Z13">
            <v>4.477777777777777</v>
          </cell>
          <cell r="AA13">
            <v>0.27619618752608022</v>
          </cell>
          <cell r="AB13">
            <v>7</v>
          </cell>
          <cell r="AC13">
            <v>48.182451346216268</v>
          </cell>
          <cell r="AD13">
            <v>48.182451346216268</v>
          </cell>
          <cell r="AE13">
            <v>40.574695870497912</v>
          </cell>
          <cell r="AF13">
            <v>39.738104203064964</v>
          </cell>
          <cell r="AG13">
            <v>38.93531421916466</v>
          </cell>
          <cell r="AH13">
            <v>17.736049386386124</v>
          </cell>
          <cell r="AI13">
            <v>11.328530038237156</v>
          </cell>
          <cell r="AJ13">
            <v>38.545961076973015</v>
          </cell>
          <cell r="AK13">
            <v>42.828845641081124</v>
          </cell>
          <cell r="AL13">
            <v>8.0197737933253901</v>
          </cell>
          <cell r="AM13">
            <v>9.0786474742502019</v>
          </cell>
          <cell r="AN13">
            <v>5.0045598691226987</v>
          </cell>
          <cell r="AO13">
            <v>10.249999999999998</v>
          </cell>
          <cell r="AP13">
            <v>8.6315789473684212</v>
          </cell>
          <cell r="AQ13">
            <v>3.7730439429942777</v>
          </cell>
          <cell r="AR13">
            <v>2.4099527867016559</v>
          </cell>
          <cell r="AS13">
            <v>8.1999999999999993</v>
          </cell>
          <cell r="AT13">
            <v>9.1111111111111107</v>
          </cell>
          <cell r="AU13">
            <v>5.5972222222222205</v>
          </cell>
          <cell r="AV13">
            <v>4.7134502923976598</v>
          </cell>
          <cell r="AW13">
            <v>2.0603478442096121</v>
          </cell>
          <cell r="AX13">
            <v>1.3160040285105246</v>
          </cell>
          <cell r="AY13">
            <v>4.477777777777777</v>
          </cell>
          <cell r="AZ13">
            <v>4.9753086419753076</v>
          </cell>
          <cell r="BB13">
            <v>7</v>
          </cell>
          <cell r="BC13">
            <v>10</v>
          </cell>
          <cell r="BD13">
            <v>10</v>
          </cell>
          <cell r="BE13">
            <v>5</v>
          </cell>
          <cell r="BF13">
            <v>11</v>
          </cell>
          <cell r="BG13">
            <v>34</v>
          </cell>
          <cell r="BH13">
            <v>63</v>
          </cell>
          <cell r="BI13">
            <v>91</v>
          </cell>
          <cell r="BJ13">
            <v>0</v>
          </cell>
          <cell r="BK13">
            <v>109</v>
          </cell>
          <cell r="BL13">
            <v>176</v>
          </cell>
          <cell r="BM13">
            <v>0</v>
          </cell>
        </row>
        <row r="14">
          <cell r="B14">
            <v>8</v>
          </cell>
          <cell r="C14">
            <v>2</v>
          </cell>
          <cell r="D14">
            <v>2</v>
          </cell>
          <cell r="E14">
            <v>3</v>
          </cell>
          <cell r="F14">
            <v>1</v>
          </cell>
          <cell r="G14">
            <v>44.843430028042725</v>
          </cell>
          <cell r="H14">
            <v>7.538915482883934</v>
          </cell>
          <cell r="I14">
            <v>0.49327999999999977</v>
          </cell>
          <cell r="J14">
            <v>0.30829999999999985</v>
          </cell>
          <cell r="K14">
            <v>4.3723660753943792</v>
          </cell>
          <cell r="L14">
            <v>4.5812107280053516</v>
          </cell>
          <cell r="M14">
            <v>128.45242403027277</v>
          </cell>
          <cell r="N14">
            <v>75.613080091221462</v>
          </cell>
          <cell r="O14">
            <v>603</v>
          </cell>
          <cell r="P14">
            <v>172</v>
          </cell>
          <cell r="Q14">
            <v>575</v>
          </cell>
          <cell r="R14">
            <v>951</v>
          </cell>
          <cell r="S14">
            <v>7.451045110339729</v>
          </cell>
          <cell r="T14"/>
          <cell r="U14">
            <v>2.2288058049100696</v>
          </cell>
          <cell r="V14">
            <v>2.8198788219643003</v>
          </cell>
          <cell r="W14">
            <v>3.4605663907319517</v>
          </cell>
          <cell r="X14">
            <v>4.1382844051234269</v>
          </cell>
          <cell r="Y14">
            <v>8.1999999999999993</v>
          </cell>
          <cell r="Z14">
            <v>4.477777777777777</v>
          </cell>
          <cell r="AA14">
            <v>0.2068723362931191</v>
          </cell>
          <cell r="AB14">
            <v>8</v>
          </cell>
          <cell r="AC14">
            <v>56.054287535053405</v>
          </cell>
          <cell r="AD14">
            <v>56.054287535053405</v>
          </cell>
          <cell r="AE14">
            <v>47.203610555834452</v>
          </cell>
          <cell r="AF14">
            <v>46.230340235095596</v>
          </cell>
          <cell r="AG14">
            <v>45.296393967719922</v>
          </cell>
          <cell r="AH14">
            <v>20.119935944734369</v>
          </cell>
          <cell r="AI14">
            <v>12.958407660706026</v>
          </cell>
          <cell r="AJ14">
            <v>44.843430028042725</v>
          </cell>
          <cell r="AK14">
            <v>49.826033364491913</v>
          </cell>
          <cell r="AL14">
            <v>2.7921909195866421</v>
          </cell>
          <cell r="AM14">
            <v>2.6734891670388867</v>
          </cell>
          <cell r="AN14">
            <v>1.8217490014824347</v>
          </cell>
          <cell r="AO14">
            <v>10.249999999999998</v>
          </cell>
          <cell r="AP14">
            <v>8.6315789473684212</v>
          </cell>
          <cell r="AQ14">
            <v>3.6791002526713457</v>
          </cell>
          <cell r="AR14">
            <v>2.3695543082083739</v>
          </cell>
          <cell r="AS14">
            <v>8.1999999999999993</v>
          </cell>
          <cell r="AT14">
            <v>9.1111111111111107</v>
          </cell>
          <cell r="AU14">
            <v>5.5972222222222205</v>
          </cell>
          <cell r="AV14">
            <v>4.7134502923976598</v>
          </cell>
          <cell r="AW14">
            <v>2.0090479699546777</v>
          </cell>
          <cell r="AX14">
            <v>1.2939436127479331</v>
          </cell>
          <cell r="AY14">
            <v>4.477777777777777</v>
          </cell>
          <cell r="AZ14">
            <v>4.9753086419753076</v>
          </cell>
          <cell r="BB14">
            <v>8</v>
          </cell>
          <cell r="BC14">
            <v>10</v>
          </cell>
          <cell r="BD14">
            <v>10</v>
          </cell>
          <cell r="BE14">
            <v>5</v>
          </cell>
          <cell r="BF14">
            <v>11</v>
          </cell>
          <cell r="BG14">
            <v>34</v>
          </cell>
          <cell r="BH14">
            <v>63</v>
          </cell>
          <cell r="BI14">
            <v>91</v>
          </cell>
          <cell r="BJ14">
            <v>117</v>
          </cell>
          <cell r="BK14">
            <v>109</v>
          </cell>
          <cell r="BL14">
            <v>177</v>
          </cell>
          <cell r="BM14">
            <v>182</v>
          </cell>
        </row>
        <row r="15">
          <cell r="B15">
            <v>9</v>
          </cell>
          <cell r="C15">
            <v>2</v>
          </cell>
          <cell r="D15">
            <v>3</v>
          </cell>
          <cell r="E15">
            <v>2</v>
          </cell>
          <cell r="F15">
            <v>1</v>
          </cell>
          <cell r="G15">
            <v>19.642984841645735</v>
          </cell>
          <cell r="H15">
            <v>16.581205934263782</v>
          </cell>
          <cell r="I15">
            <v>0.16871</v>
          </cell>
          <cell r="J15">
            <v>0.10544375</v>
          </cell>
          <cell r="K15">
            <v>5.1559267387581516</v>
          </cell>
          <cell r="L15">
            <v>5.0388649608227274</v>
          </cell>
          <cell r="M15">
            <v>95.543473379764336</v>
          </cell>
          <cell r="N15">
            <v>107.00669670230886</v>
          </cell>
          <cell r="O15">
            <v>355</v>
          </cell>
          <cell r="P15">
            <v>268</v>
          </cell>
          <cell r="Q15">
            <v>750</v>
          </cell>
          <cell r="R15">
            <v>968</v>
          </cell>
          <cell r="S15">
            <v>21.3263798828125</v>
          </cell>
          <cell r="T15"/>
          <cell r="U15">
            <v>2.0052952224468408</v>
          </cell>
          <cell r="V15">
            <v>2.3671571198564409</v>
          </cell>
          <cell r="W15">
            <v>3.328501789642603</v>
          </cell>
          <cell r="X15">
            <v>4.2936513327605264</v>
          </cell>
          <cell r="Y15">
            <v>8.1999999999999993</v>
          </cell>
          <cell r="Z15">
            <v>4.477777777777777</v>
          </cell>
          <cell r="AA15">
            <v>0.23160594881654323</v>
          </cell>
          <cell r="AB15">
            <v>9</v>
          </cell>
          <cell r="AC15">
            <v>24.553731052057167</v>
          </cell>
          <cell r="AD15">
            <v>24.553731052057167</v>
          </cell>
          <cell r="AE15">
            <v>20.676826149100773</v>
          </cell>
          <cell r="AF15">
            <v>20.25049983674818</v>
          </cell>
          <cell r="AG15">
            <v>19.841398829945188</v>
          </cell>
          <cell r="AH15">
            <v>9.7955575926010354</v>
          </cell>
          <cell r="AI15">
            <v>5.9014493856573518</v>
          </cell>
          <cell r="AJ15">
            <v>19.642984841645735</v>
          </cell>
          <cell r="AK15">
            <v>21.825538712939704</v>
          </cell>
          <cell r="AL15">
            <v>6.1411873830606591</v>
          </cell>
          <cell r="AM15">
            <v>7.0046917440230452</v>
          </cell>
          <cell r="AN15">
            <v>3.8617960913009655</v>
          </cell>
          <cell r="AO15">
            <v>10.249999999999998</v>
          </cell>
          <cell r="AP15">
            <v>8.6315789473684212</v>
          </cell>
          <cell r="AQ15">
            <v>4.0891734584568766</v>
          </cell>
          <cell r="AR15">
            <v>2.4635708550664388</v>
          </cell>
          <cell r="AS15">
            <v>8.1999999999999993</v>
          </cell>
          <cell r="AT15">
            <v>9.1111111111111107</v>
          </cell>
          <cell r="AU15">
            <v>5.5972222222222205</v>
          </cell>
          <cell r="AV15">
            <v>4.7134502923976598</v>
          </cell>
          <cell r="AW15">
            <v>2.2329768343605978</v>
          </cell>
          <cell r="AX15">
            <v>1.3452832718045729</v>
          </cell>
          <cell r="AY15">
            <v>4.477777777777777</v>
          </cell>
          <cell r="AZ15">
            <v>4.9753086419753076</v>
          </cell>
          <cell r="BB15">
            <v>9</v>
          </cell>
          <cell r="BC15">
            <v>10</v>
          </cell>
          <cell r="BD15">
            <v>10</v>
          </cell>
          <cell r="BE15">
            <v>5</v>
          </cell>
          <cell r="BF15">
            <v>11</v>
          </cell>
          <cell r="BG15">
            <v>34</v>
          </cell>
          <cell r="BH15">
            <v>63</v>
          </cell>
          <cell r="BI15">
            <v>93</v>
          </cell>
          <cell r="BJ15">
            <v>0</v>
          </cell>
          <cell r="BK15">
            <v>109</v>
          </cell>
          <cell r="BL15">
            <v>176</v>
          </cell>
          <cell r="BM15">
            <v>0</v>
          </cell>
        </row>
        <row r="16">
          <cell r="B16">
            <v>10</v>
          </cell>
          <cell r="C16">
            <v>2</v>
          </cell>
          <cell r="D16">
            <v>3</v>
          </cell>
          <cell r="E16">
            <v>3</v>
          </cell>
          <cell r="F16">
            <v>1</v>
          </cell>
          <cell r="G16">
            <v>25.577907833926712</v>
          </cell>
          <cell r="H16">
            <v>4.7122917171843728</v>
          </cell>
          <cell r="I16">
            <v>0.16831000000000004</v>
          </cell>
          <cell r="J16">
            <v>0.10519375000000003</v>
          </cell>
          <cell r="K16">
            <v>3.8410994831951997</v>
          </cell>
          <cell r="L16">
            <v>3.8707984072066042</v>
          </cell>
          <cell r="M16">
            <v>96.568572526340049</v>
          </cell>
          <cell r="N16">
            <v>63.685834701844271</v>
          </cell>
          <cell r="O16">
            <v>458</v>
          </cell>
          <cell r="P16">
            <v>128</v>
          </cell>
          <cell r="Q16">
            <v>757</v>
          </cell>
          <cell r="R16">
            <v>944</v>
          </cell>
          <cell r="S16">
            <v>7.8505058899217826</v>
          </cell>
          <cell r="T16"/>
          <cell r="U16">
            <v>2.0954311889114035</v>
          </cell>
          <cell r="V16">
            <v>2.7318930906634868</v>
          </cell>
          <cell r="W16">
            <v>3.4381518139547622</v>
          </cell>
          <cell r="X16">
            <v>3.9817592445310801</v>
          </cell>
          <cell r="Y16">
            <v>8.1999999999999993</v>
          </cell>
          <cell r="Z16">
            <v>4.477777777777777</v>
          </cell>
          <cell r="AA16">
            <v>0.17350587352341093</v>
          </cell>
          <cell r="AB16">
            <v>10</v>
          </cell>
          <cell r="AC16">
            <v>31.972384792408388</v>
          </cell>
          <cell r="AD16">
            <v>31.972384792408388</v>
          </cell>
          <cell r="AE16">
            <v>26.924113509396541</v>
          </cell>
          <cell r="AF16">
            <v>26.368977148378054</v>
          </cell>
          <cell r="AG16">
            <v>25.836270539319912</v>
          </cell>
          <cell r="AH16">
            <v>12.206512897813017</v>
          </cell>
          <cell r="AI16">
            <v>7.4394352599879863</v>
          </cell>
          <cell r="AJ16">
            <v>25.577907833926712</v>
          </cell>
          <cell r="AK16">
            <v>28.419897593251903</v>
          </cell>
          <cell r="AL16">
            <v>1.7452932285868046</v>
          </cell>
          <cell r="AM16">
            <v>1.7249180552815528</v>
          </cell>
          <cell r="AN16">
            <v>1.1834697749886998</v>
          </cell>
          <cell r="AO16">
            <v>10.249999999999998</v>
          </cell>
          <cell r="AP16">
            <v>8.6315789473684212</v>
          </cell>
          <cell r="AQ16">
            <v>3.9132757226258419</v>
          </cell>
          <cell r="AR16">
            <v>2.3850023046445648</v>
          </cell>
          <cell r="AS16">
            <v>8.1999999999999993</v>
          </cell>
          <cell r="AT16">
            <v>9.1111111111111107</v>
          </cell>
          <cell r="AU16">
            <v>5.5972222222222205</v>
          </cell>
          <cell r="AV16">
            <v>4.7134502923976598</v>
          </cell>
          <cell r="AW16">
            <v>2.1369242767184473</v>
          </cell>
          <cell r="AX16">
            <v>1.302379307278807</v>
          </cell>
          <cell r="AY16">
            <v>4.477777777777777</v>
          </cell>
          <cell r="AZ16">
            <v>4.9753086419753076</v>
          </cell>
          <cell r="BB16">
            <v>10</v>
          </cell>
          <cell r="BC16">
            <v>10</v>
          </cell>
          <cell r="BD16">
            <v>10</v>
          </cell>
          <cell r="BE16">
            <v>5</v>
          </cell>
          <cell r="BF16">
            <v>11</v>
          </cell>
          <cell r="BG16">
            <v>34</v>
          </cell>
          <cell r="BH16">
            <v>63</v>
          </cell>
          <cell r="BI16">
            <v>93</v>
          </cell>
          <cell r="BJ16">
            <v>117</v>
          </cell>
          <cell r="BK16">
            <v>109</v>
          </cell>
          <cell r="BL16">
            <v>177</v>
          </cell>
          <cell r="BM16">
            <v>182</v>
          </cell>
        </row>
        <row r="17">
          <cell r="B17">
            <v>11</v>
          </cell>
          <cell r="C17">
            <v>3</v>
          </cell>
          <cell r="D17">
            <v>2</v>
          </cell>
          <cell r="E17">
            <v>2</v>
          </cell>
          <cell r="F17">
            <v>1</v>
          </cell>
          <cell r="G17">
            <v>33.237986057802949</v>
          </cell>
          <cell r="H17">
            <v>22.590250295114505</v>
          </cell>
          <cell r="I17">
            <v>0.49422000000000021</v>
          </cell>
          <cell r="J17">
            <v>0.30888750000000009</v>
          </cell>
          <cell r="K17">
            <v>5.1562987365274955</v>
          </cell>
          <cell r="L17">
            <v>5.0292884086990819</v>
          </cell>
          <cell r="M17">
            <v>120.46649495698131</v>
          </cell>
          <cell r="N17">
            <v>119.54953969491694</v>
          </cell>
          <cell r="O17">
            <v>477</v>
          </cell>
          <cell r="P17">
            <v>327</v>
          </cell>
          <cell r="Q17">
            <v>738</v>
          </cell>
          <cell r="R17">
            <v>1143</v>
          </cell>
          <cell r="S17">
            <v>20.170001953124999</v>
          </cell>
          <cell r="T17"/>
          <cell r="U17">
            <v>2.163890062051907</v>
          </cell>
          <cell r="V17">
            <v>2.3921737559085035</v>
          </cell>
          <cell r="W17">
            <v>3.4047021702806712</v>
          </cell>
          <cell r="X17">
            <v>4.3318335833777359</v>
          </cell>
          <cell r="Y17">
            <v>8.1999999999999993</v>
          </cell>
          <cell r="Z17">
            <v>4.477777777777777</v>
          </cell>
          <cell r="AA17">
            <v>0.27295710594221517</v>
          </cell>
          <cell r="AB17">
            <v>11</v>
          </cell>
          <cell r="AC17">
            <v>41.547482572253685</v>
          </cell>
          <cell r="AD17">
            <v>41.547482572253685</v>
          </cell>
          <cell r="AE17">
            <v>34.987353745055735</v>
          </cell>
          <cell r="AF17">
            <v>34.265965008044276</v>
          </cell>
          <cell r="AG17">
            <v>33.573723290710049</v>
          </cell>
          <cell r="AH17">
            <v>15.360293316512141</v>
          </cell>
          <cell r="AI17">
            <v>9.762376970277824</v>
          </cell>
          <cell r="AJ17">
            <v>33.237986057802949</v>
          </cell>
          <cell r="AK17">
            <v>36.931095619781054</v>
          </cell>
          <cell r="AL17">
            <v>8.3667593685609276</v>
          </cell>
          <cell r="AM17">
            <v>9.4433985990014939</v>
          </cell>
          <cell r="AN17">
            <v>5.2149395539566914</v>
          </cell>
          <cell r="AO17">
            <v>10.249999999999998</v>
          </cell>
          <cell r="AP17">
            <v>8.6315789473684212</v>
          </cell>
          <cell r="AQ17">
            <v>3.7894716297298188</v>
          </cell>
          <cell r="AR17">
            <v>2.408433862902029</v>
          </cell>
          <cell r="AS17">
            <v>8.1999999999999993</v>
          </cell>
          <cell r="AT17">
            <v>9.1111111111111107</v>
          </cell>
          <cell r="AU17">
            <v>5.5972222222222205</v>
          </cell>
          <cell r="AV17">
            <v>4.7134502923976598</v>
          </cell>
          <cell r="AW17">
            <v>2.0693185186736001</v>
          </cell>
          <cell r="AX17">
            <v>1.3151745890914874</v>
          </cell>
          <cell r="AY17">
            <v>4.477777777777777</v>
          </cell>
          <cell r="AZ17">
            <v>4.9753086419753076</v>
          </cell>
          <cell r="BB17">
            <v>11</v>
          </cell>
          <cell r="BC17">
            <v>20</v>
          </cell>
          <cell r="BD17">
            <v>20</v>
          </cell>
          <cell r="BE17">
            <v>10</v>
          </cell>
          <cell r="BF17">
            <v>15</v>
          </cell>
          <cell r="BG17" t="str">
            <v>d</v>
          </cell>
          <cell r="BH17">
            <v>65</v>
          </cell>
          <cell r="BI17">
            <v>91</v>
          </cell>
          <cell r="BJ17">
            <v>0</v>
          </cell>
          <cell r="BK17">
            <v>109</v>
          </cell>
          <cell r="BL17">
            <v>176</v>
          </cell>
          <cell r="BM17">
            <v>0</v>
          </cell>
        </row>
        <row r="18">
          <cell r="B18">
            <v>12</v>
          </cell>
          <cell r="C18">
            <v>3</v>
          </cell>
          <cell r="D18">
            <v>2</v>
          </cell>
          <cell r="E18">
            <v>3</v>
          </cell>
          <cell r="F18">
            <v>1</v>
          </cell>
          <cell r="G18">
            <v>39.321928632085637</v>
          </cell>
          <cell r="H18">
            <v>7.7846434496793089</v>
          </cell>
          <cell r="I18">
            <v>0.49334999999999984</v>
          </cell>
          <cell r="J18">
            <v>0.30834374999999992</v>
          </cell>
          <cell r="K18">
            <v>4.5052876959190735</v>
          </cell>
          <cell r="L18">
            <v>4.604449101778874</v>
          </cell>
          <cell r="M18">
            <v>121.37689266218827</v>
          </cell>
          <cell r="N18">
            <v>76.454962098712429</v>
          </cell>
          <cell r="O18">
            <v>560</v>
          </cell>
          <cell r="P18">
            <v>176</v>
          </cell>
          <cell r="Q18">
            <v>565</v>
          </cell>
          <cell r="R18">
            <v>903</v>
          </cell>
          <cell r="S18">
            <v>7.451045110339729</v>
          </cell>
          <cell r="T18"/>
          <cell r="U18">
            <v>2.2230672865633498</v>
          </cell>
          <cell r="V18">
            <v>2.8225002634612197</v>
          </cell>
          <cell r="W18">
            <v>3.465592884939233</v>
          </cell>
          <cell r="X18">
            <v>4.1399244975132419</v>
          </cell>
          <cell r="Y18">
            <v>8.1999999999999993</v>
          </cell>
          <cell r="Z18">
            <v>4.477777777777777</v>
          </cell>
          <cell r="AA18">
            <v>0.19742723356630215</v>
          </cell>
          <cell r="AB18">
            <v>12</v>
          </cell>
          <cell r="AC18">
            <v>49.152410790107041</v>
          </cell>
          <cell r="AD18">
            <v>49.152410790107041</v>
          </cell>
          <cell r="AE18">
            <v>41.391503823248044</v>
          </cell>
          <cell r="AF18">
            <v>40.538070754727464</v>
          </cell>
          <cell r="AG18">
            <v>39.719119830389531</v>
          </cell>
          <cell r="AH18">
            <v>17.688141456515961</v>
          </cell>
          <cell r="AI18">
            <v>11.346378509423539</v>
          </cell>
          <cell r="AJ18">
            <v>39.321928632085637</v>
          </cell>
          <cell r="AK18">
            <v>43.691031813428488</v>
          </cell>
          <cell r="AL18">
            <v>2.883201277659003</v>
          </cell>
          <cell r="AM18">
            <v>2.7580665094900771</v>
          </cell>
          <cell r="AN18">
            <v>1.8803829524802607</v>
          </cell>
          <cell r="AO18">
            <v>10.249999999999998</v>
          </cell>
          <cell r="AP18">
            <v>8.6315789473684212</v>
          </cell>
          <cell r="AQ18">
            <v>3.688597304077295</v>
          </cell>
          <cell r="AR18">
            <v>2.3661175078110137</v>
          </cell>
          <cell r="AS18">
            <v>8.1999999999999993</v>
          </cell>
          <cell r="AT18">
            <v>9.1111111111111107</v>
          </cell>
          <cell r="AU18">
            <v>5.5972222222222205</v>
          </cell>
          <cell r="AV18">
            <v>4.7134502923976598</v>
          </cell>
          <cell r="AW18">
            <v>2.0142340291912597</v>
          </cell>
          <cell r="AX18">
            <v>1.2920668775715969</v>
          </cell>
          <cell r="AY18">
            <v>4.477777777777777</v>
          </cell>
          <cell r="AZ18">
            <v>4.9753086419753076</v>
          </cell>
          <cell r="BB18">
            <v>12</v>
          </cell>
          <cell r="BC18">
            <v>20</v>
          </cell>
          <cell r="BD18">
            <v>20</v>
          </cell>
          <cell r="BE18">
            <v>10</v>
          </cell>
          <cell r="BF18">
            <v>15</v>
          </cell>
          <cell r="BG18" t="str">
            <v>d</v>
          </cell>
          <cell r="BH18">
            <v>65</v>
          </cell>
          <cell r="BI18">
            <v>91</v>
          </cell>
          <cell r="BJ18">
            <v>117</v>
          </cell>
          <cell r="BK18">
            <v>109</v>
          </cell>
          <cell r="BL18">
            <v>177</v>
          </cell>
          <cell r="BM18">
            <v>182</v>
          </cell>
        </row>
        <row r="19">
          <cell r="B19">
            <v>13</v>
          </cell>
          <cell r="C19">
            <v>3</v>
          </cell>
          <cell r="D19">
            <v>3</v>
          </cell>
          <cell r="E19">
            <v>2</v>
          </cell>
          <cell r="F19">
            <v>1</v>
          </cell>
          <cell r="G19">
            <v>15.008267235535969</v>
          </cell>
          <cell r="H19">
            <v>17.415778750181413</v>
          </cell>
          <cell r="I19">
            <v>0.16885</v>
          </cell>
          <cell r="J19">
            <v>0.10553125000000001</v>
          </cell>
          <cell r="K19">
            <v>5.1559267387581516</v>
          </cell>
          <cell r="L19">
            <v>5.0371182133585455</v>
          </cell>
          <cell r="M19">
            <v>91.0756527002643</v>
          </cell>
          <cell r="N19">
            <v>108.39991646705489</v>
          </cell>
          <cell r="O19">
            <v>285</v>
          </cell>
          <cell r="P19">
            <v>278</v>
          </cell>
          <cell r="Q19">
            <v>768</v>
          </cell>
          <cell r="R19">
            <v>965</v>
          </cell>
          <cell r="S19">
            <v>21.328888671874999</v>
          </cell>
          <cell r="T19"/>
          <cell r="U19">
            <v>1.963241331570645</v>
          </cell>
          <cell r="V19">
            <v>2.373836334371858</v>
          </cell>
          <cell r="W19">
            <v>3.2814961331756876</v>
          </cell>
          <cell r="X19">
            <v>4.2979102949649945</v>
          </cell>
          <cell r="Y19">
            <v>8.1999999999999993</v>
          </cell>
          <cell r="Z19">
            <v>4.477777777777777</v>
          </cell>
          <cell r="AA19">
            <v>0.23080812326168071</v>
          </cell>
          <cell r="AB19">
            <v>13</v>
          </cell>
          <cell r="AC19">
            <v>18.76033404441996</v>
          </cell>
          <cell r="AD19">
            <v>18.76033404441996</v>
          </cell>
          <cell r="AE19">
            <v>15.798176037406284</v>
          </cell>
          <cell r="AF19">
            <v>15.472440449006154</v>
          </cell>
          <cell r="AG19">
            <v>15.159865894480777</v>
          </cell>
          <cell r="AH19">
            <v>7.6446369553196796</v>
          </cell>
          <cell r="AI19">
            <v>4.5736050345461257</v>
          </cell>
          <cell r="AJ19">
            <v>15.008267235535969</v>
          </cell>
          <cell r="AK19">
            <v>16.675852483928853</v>
          </cell>
          <cell r="AL19">
            <v>6.4502884259931159</v>
          </cell>
          <cell r="AM19">
            <v>7.3365541246506414</v>
          </cell>
          <cell r="AN19">
            <v>4.0521503602771825</v>
          </cell>
          <cell r="AO19">
            <v>10.249999999999998</v>
          </cell>
          <cell r="AP19">
            <v>8.6315789473684212</v>
          </cell>
          <cell r="AQ19">
            <v>4.1767661815879675</v>
          </cell>
          <cell r="AR19">
            <v>2.4988601745096068</v>
          </cell>
          <cell r="AS19">
            <v>8.1999999999999993</v>
          </cell>
          <cell r="AT19">
            <v>9.1111111111111107</v>
          </cell>
          <cell r="AU19">
            <v>5.5972222222222205</v>
          </cell>
          <cell r="AV19">
            <v>4.7134502923976598</v>
          </cell>
          <cell r="AW19">
            <v>2.2808086330351633</v>
          </cell>
          <cell r="AX19">
            <v>1.3645537267308558</v>
          </cell>
          <cell r="AY19">
            <v>4.477777777777777</v>
          </cell>
          <cell r="AZ19">
            <v>4.9753086419753076</v>
          </cell>
          <cell r="BB19">
            <v>13</v>
          </cell>
          <cell r="BC19">
            <v>20</v>
          </cell>
          <cell r="BD19">
            <v>20</v>
          </cell>
          <cell r="BE19">
            <v>10</v>
          </cell>
          <cell r="BF19">
            <v>15</v>
          </cell>
          <cell r="BG19" t="str">
            <v>d</v>
          </cell>
          <cell r="BH19">
            <v>65</v>
          </cell>
          <cell r="BI19">
            <v>93</v>
          </cell>
          <cell r="BJ19">
            <v>0</v>
          </cell>
          <cell r="BK19">
            <v>109</v>
          </cell>
          <cell r="BL19">
            <v>176</v>
          </cell>
          <cell r="BM19">
            <v>0</v>
          </cell>
        </row>
        <row r="20">
          <cell r="B20">
            <v>14</v>
          </cell>
          <cell r="C20">
            <v>3</v>
          </cell>
          <cell r="D20">
            <v>3</v>
          </cell>
          <cell r="E20">
            <v>3</v>
          </cell>
          <cell r="F20">
            <v>1</v>
          </cell>
          <cell r="G20">
            <v>20.432655953959337</v>
          </cell>
          <cell r="H20">
            <v>4.8796102218829907</v>
          </cell>
          <cell r="I20">
            <v>0.16841000000000006</v>
          </cell>
          <cell r="J20">
            <v>0.10525625000000004</v>
          </cell>
          <cell r="K20">
            <v>3.9252890933067546</v>
          </cell>
          <cell r="L20">
            <v>3.8904819849101004</v>
          </cell>
          <cell r="M20">
            <v>92.132787892193392</v>
          </cell>
          <cell r="N20">
            <v>64.172275395778243</v>
          </cell>
          <cell r="O20">
            <v>383</v>
          </cell>
          <cell r="P20">
            <v>131</v>
          </cell>
          <cell r="Q20">
            <v>746</v>
          </cell>
          <cell r="R20">
            <v>901</v>
          </cell>
          <cell r="S20">
            <v>7.8505058899217826</v>
          </cell>
          <cell r="T20"/>
          <cell r="U20">
            <v>2.0610411483071824</v>
          </cell>
          <cell r="V20">
            <v>2.739701535438563</v>
          </cell>
          <cell r="W20">
            <v>3.4023820050604825</v>
          </cell>
          <cell r="X20">
            <v>3.9898177129659111</v>
          </cell>
          <cell r="Y20">
            <v>8.1999999999999993</v>
          </cell>
          <cell r="Z20">
            <v>4.477777777777777</v>
          </cell>
          <cell r="AA20">
            <v>0.16644464712269708</v>
          </cell>
          <cell r="AB20">
            <v>14</v>
          </cell>
          <cell r="AC20">
            <v>25.540819942449168</v>
          </cell>
          <cell r="AD20">
            <v>25.540819942449168</v>
          </cell>
          <cell r="AE20">
            <v>21.508058898904565</v>
          </cell>
          <cell r="AF20">
            <v>21.06459376696839</v>
          </cell>
          <cell r="AG20">
            <v>20.639046418140744</v>
          </cell>
          <cell r="AH20">
            <v>9.9137544976923504</v>
          </cell>
          <cell r="AI20">
            <v>6.0053973726551364</v>
          </cell>
          <cell r="AJ20">
            <v>20.432655953959337</v>
          </cell>
          <cell r="AK20">
            <v>22.702951059954817</v>
          </cell>
          <cell r="AL20">
            <v>1.8072630451418483</v>
          </cell>
          <cell r="AM20">
            <v>1.781073653010848</v>
          </cell>
          <cell r="AN20">
            <v>1.2230158300278922</v>
          </cell>
          <cell r="AO20">
            <v>10.249999999999998</v>
          </cell>
          <cell r="AP20">
            <v>8.6315789473684212</v>
          </cell>
          <cell r="AQ20">
            <v>3.9785717071854658</v>
          </cell>
          <cell r="AR20">
            <v>2.4100762312414803</v>
          </cell>
          <cell r="AS20">
            <v>8.1999999999999993</v>
          </cell>
          <cell r="AT20">
            <v>9.1111111111111107</v>
          </cell>
          <cell r="AU20">
            <v>5.5972222222222205</v>
          </cell>
          <cell r="AV20">
            <v>4.7134502923976598</v>
          </cell>
          <cell r="AW20">
            <v>2.1725804850890822</v>
          </cell>
          <cell r="AX20">
            <v>1.3160714379272582</v>
          </cell>
          <cell r="AY20">
            <v>4.477777777777777</v>
          </cell>
          <cell r="AZ20">
            <v>4.9753086419753076</v>
          </cell>
          <cell r="BB20">
            <v>14</v>
          </cell>
          <cell r="BC20">
            <v>20</v>
          </cell>
          <cell r="BD20">
            <v>20</v>
          </cell>
          <cell r="BE20">
            <v>10</v>
          </cell>
          <cell r="BF20">
            <v>15</v>
          </cell>
          <cell r="BG20" t="str">
            <v>d</v>
          </cell>
          <cell r="BH20">
            <v>65</v>
          </cell>
          <cell r="BI20">
            <v>93</v>
          </cell>
          <cell r="BJ20">
            <v>117</v>
          </cell>
          <cell r="BK20">
            <v>109</v>
          </cell>
          <cell r="BL20">
            <v>177</v>
          </cell>
          <cell r="BM20">
            <v>182</v>
          </cell>
        </row>
        <row r="21">
          <cell r="B21">
            <v>15</v>
          </cell>
          <cell r="C21">
            <v>4</v>
          </cell>
          <cell r="D21">
            <v>2</v>
          </cell>
          <cell r="E21">
            <v>2</v>
          </cell>
          <cell r="F21">
            <v>1</v>
          </cell>
          <cell r="G21">
            <v>31.018462358841603</v>
          </cell>
          <cell r="H21">
            <v>23.088728017321252</v>
          </cell>
          <cell r="I21">
            <v>0.49428000000000027</v>
          </cell>
          <cell r="J21">
            <v>0.30892500000000017</v>
          </cell>
          <cell r="K21">
            <v>5.1562987365274955</v>
          </cell>
          <cell r="L21">
            <v>5.030812631171325</v>
          </cell>
          <cell r="M21">
            <v>118.66163341847131</v>
          </cell>
          <cell r="N21">
            <v>120.06351729776527</v>
          </cell>
          <cell r="O21">
            <v>452</v>
          </cell>
          <cell r="P21">
            <v>332</v>
          </cell>
          <cell r="Q21">
            <v>751</v>
          </cell>
          <cell r="R21">
            <v>1140</v>
          </cell>
          <cell r="S21">
            <v>20.170001953124999</v>
          </cell>
          <cell r="T21"/>
          <cell r="U21">
            <v>2.1512265303030209</v>
          </cell>
          <cell r="V21">
            <v>2.3956391953639247</v>
          </cell>
          <cell r="W21">
            <v>3.3934931980432803</v>
          </cell>
          <cell r="X21">
            <v>4.3341090604063552</v>
          </cell>
          <cell r="Y21">
            <v>8.1999999999999993</v>
          </cell>
          <cell r="Z21">
            <v>4.477777777777777</v>
          </cell>
          <cell r="AA21">
            <v>0.27232319086112583</v>
          </cell>
          <cell r="AB21">
            <v>15</v>
          </cell>
          <cell r="AC21">
            <v>38.773077948552</v>
          </cell>
          <cell r="AD21">
            <v>38.773077948552</v>
          </cell>
          <cell r="AE21">
            <v>32.651013009306951</v>
          </cell>
          <cell r="AF21">
            <v>31.977796246228458</v>
          </cell>
          <cell r="AG21">
            <v>31.331780160446066</v>
          </cell>
          <cell r="AH21">
            <v>14.418966074424693</v>
          </cell>
          <cell r="AI21">
            <v>9.1405700700172723</v>
          </cell>
          <cell r="AJ21">
            <v>31.018462358841603</v>
          </cell>
          <cell r="AK21">
            <v>34.464958176490669</v>
          </cell>
          <cell r="AL21">
            <v>8.5513807471560188</v>
          </cell>
          <cell r="AM21">
            <v>9.6378152695125756</v>
          </cell>
          <cell r="AN21">
            <v>5.3272143583660787</v>
          </cell>
          <cell r="AO21">
            <v>10.249999999999998</v>
          </cell>
          <cell r="AP21">
            <v>8.6315789473684212</v>
          </cell>
          <cell r="AQ21">
            <v>3.8117789477266024</v>
          </cell>
          <cell r="AR21">
            <v>2.416389107462539</v>
          </cell>
          <cell r="AS21">
            <v>8.1999999999999993</v>
          </cell>
          <cell r="AT21">
            <v>9.1111111111111107</v>
          </cell>
          <cell r="AU21">
            <v>5.5972222222222205</v>
          </cell>
          <cell r="AV21">
            <v>4.7134502923976598</v>
          </cell>
          <cell r="AW21">
            <v>2.0814998860891878</v>
          </cell>
          <cell r="AX21">
            <v>1.3195187131536628</v>
          </cell>
          <cell r="AY21">
            <v>4.477777777777777</v>
          </cell>
          <cell r="AZ21">
            <v>4.9753086419753076</v>
          </cell>
          <cell r="BB21">
            <v>15</v>
          </cell>
          <cell r="BC21">
            <v>30</v>
          </cell>
          <cell r="BD21">
            <v>30</v>
          </cell>
          <cell r="BE21">
            <v>15</v>
          </cell>
          <cell r="BF21">
            <v>17</v>
          </cell>
          <cell r="BG21" t="str">
            <v>f</v>
          </cell>
          <cell r="BH21">
            <v>67</v>
          </cell>
          <cell r="BI21">
            <v>91</v>
          </cell>
          <cell r="BJ21">
            <v>0</v>
          </cell>
          <cell r="BK21">
            <v>109</v>
          </cell>
          <cell r="BL21">
            <v>176</v>
          </cell>
          <cell r="BM21">
            <v>0</v>
          </cell>
        </row>
        <row r="22">
          <cell r="B22">
            <v>16</v>
          </cell>
          <cell r="C22">
            <v>4</v>
          </cell>
          <cell r="D22">
            <v>2</v>
          </cell>
          <cell r="E22">
            <v>3</v>
          </cell>
          <cell r="F22">
            <v>1</v>
          </cell>
          <cell r="G22">
            <v>37.016046444448264</v>
          </cell>
          <cell r="H22">
            <v>7.9328058572137863</v>
          </cell>
          <cell r="I22">
            <v>0.49341999999999991</v>
          </cell>
          <cell r="J22">
            <v>0.30838749999999993</v>
          </cell>
          <cell r="K22">
            <v>4.5656809294093961</v>
          </cell>
          <cell r="L22">
            <v>4.6350047923278321</v>
          </cell>
          <cell r="M22">
            <v>119.5876053118741</v>
          </cell>
          <cell r="N22">
            <v>77.317148867685134</v>
          </cell>
          <cell r="O22">
            <v>535</v>
          </cell>
          <cell r="P22">
            <v>177</v>
          </cell>
          <cell r="Q22">
            <v>561</v>
          </cell>
          <cell r="R22">
            <v>882</v>
          </cell>
          <cell r="S22">
            <v>7.451045110339729</v>
          </cell>
          <cell r="T22"/>
          <cell r="U22">
            <v>2.2132448527992299</v>
          </cell>
          <cell r="V22">
            <v>2.8222963989563916</v>
          </cell>
          <cell r="W22">
            <v>3.457876314118034</v>
          </cell>
          <cell r="X22">
            <v>4.1382649603069357</v>
          </cell>
          <cell r="Y22">
            <v>8.1999999999999993</v>
          </cell>
          <cell r="Z22">
            <v>4.477777777777777</v>
          </cell>
          <cell r="AA22">
            <v>0.1941155853197126</v>
          </cell>
          <cell r="AB22">
            <v>16</v>
          </cell>
          <cell r="AC22">
            <v>46.270058055560327</v>
          </cell>
          <cell r="AD22">
            <v>46.270058055560327</v>
          </cell>
          <cell r="AE22">
            <v>38.964259415208701</v>
          </cell>
          <cell r="AF22">
            <v>38.160872623142538</v>
          </cell>
          <cell r="AG22">
            <v>37.389945903483095</v>
          </cell>
          <cell r="AH22">
            <v>16.724785961947113</v>
          </cell>
          <cell r="AI22">
            <v>10.704849763803532</v>
          </cell>
          <cell r="AJ22">
            <v>37.016046444448264</v>
          </cell>
          <cell r="AK22">
            <v>41.128940493831401</v>
          </cell>
          <cell r="AL22">
            <v>2.9380762434125134</v>
          </cell>
          <cell r="AM22">
            <v>2.8107628455137177</v>
          </cell>
          <cell r="AN22">
            <v>1.9169400541780217</v>
          </cell>
          <cell r="AO22">
            <v>10.249999999999998</v>
          </cell>
          <cell r="AP22">
            <v>8.6315789473684212</v>
          </cell>
          <cell r="AQ22">
            <v>3.70496738742166</v>
          </cell>
          <cell r="AR22">
            <v>2.371397717876873</v>
          </cell>
          <cell r="AS22">
            <v>8.1999999999999993</v>
          </cell>
          <cell r="AT22">
            <v>9.1111111111111107</v>
          </cell>
          <cell r="AU22">
            <v>5.5972222222222205</v>
          </cell>
          <cell r="AV22">
            <v>4.7134502923976598</v>
          </cell>
          <cell r="AW22">
            <v>2.0231732481448899</v>
          </cell>
          <cell r="AX22">
            <v>1.2949502443148777</v>
          </cell>
          <cell r="AY22">
            <v>4.477777777777777</v>
          </cell>
          <cell r="AZ22">
            <v>4.9753086419753076</v>
          </cell>
          <cell r="BB22">
            <v>16</v>
          </cell>
          <cell r="BC22">
            <v>30</v>
          </cell>
          <cell r="BD22">
            <v>30</v>
          </cell>
          <cell r="BE22">
            <v>15</v>
          </cell>
          <cell r="BF22">
            <v>17</v>
          </cell>
          <cell r="BG22" t="str">
            <v>f</v>
          </cell>
          <cell r="BH22">
            <v>67</v>
          </cell>
          <cell r="BI22">
            <v>91</v>
          </cell>
          <cell r="BJ22">
            <v>117</v>
          </cell>
          <cell r="BK22">
            <v>109</v>
          </cell>
          <cell r="BL22">
            <v>177</v>
          </cell>
          <cell r="BM22">
            <v>182</v>
          </cell>
        </row>
        <row r="23">
          <cell r="B23">
            <v>17</v>
          </cell>
          <cell r="C23">
            <v>4</v>
          </cell>
          <cell r="D23">
            <v>3</v>
          </cell>
          <cell r="E23">
            <v>2</v>
          </cell>
          <cell r="F23">
            <v>1</v>
          </cell>
          <cell r="G23">
            <v>13.172317935279457</v>
          </cell>
          <cell r="H23">
            <v>17.877204750420308</v>
          </cell>
          <cell r="I23">
            <v>0.16888999999999998</v>
          </cell>
          <cell r="J23">
            <v>0.10555624999999999</v>
          </cell>
          <cell r="K23">
            <v>5.1562987365274955</v>
          </cell>
          <cell r="L23">
            <v>5.0366805702092714</v>
          </cell>
          <cell r="M23">
            <v>89.083717004656322</v>
          </cell>
          <cell r="N23">
            <v>110.11546882446601</v>
          </cell>
          <cell r="O23">
            <v>256</v>
          </cell>
          <cell r="P23">
            <v>281</v>
          </cell>
          <cell r="Q23">
            <v>779</v>
          </cell>
          <cell r="R23">
            <v>969</v>
          </cell>
          <cell r="S23">
            <v>21.321300781249999</v>
          </cell>
          <cell r="T23"/>
          <cell r="U23">
            <v>1.9430133802166438</v>
          </cell>
          <cell r="V23">
            <v>2.3741657207927394</v>
          </cell>
          <cell r="W23">
            <v>3.24702326705706</v>
          </cell>
          <cell r="X23">
            <v>4.2943375721235988</v>
          </cell>
          <cell r="Y23">
            <v>8.1999999999999993</v>
          </cell>
          <cell r="Z23">
            <v>4.477777777777777</v>
          </cell>
          <cell r="AA23">
            <v>0.23174470429880265</v>
          </cell>
          <cell r="AB23">
            <v>17</v>
          </cell>
          <cell r="AC23">
            <v>16.465397419099322</v>
          </cell>
          <cell r="AD23">
            <v>16.465397419099322</v>
          </cell>
          <cell r="AE23">
            <v>13.865597826609955</v>
          </cell>
          <cell r="AF23">
            <v>13.579709211628307</v>
          </cell>
          <cell r="AG23">
            <v>13.305371651797431</v>
          </cell>
          <cell r="AH23">
            <v>6.7793243574116602</v>
          </cell>
          <cell r="AI23">
            <v>4.0567365404862619</v>
          </cell>
          <cell r="AJ23">
            <v>13.172317935279457</v>
          </cell>
          <cell r="AK23">
            <v>14.635908816977174</v>
          </cell>
          <cell r="AL23">
            <v>6.6211869446001135</v>
          </cell>
          <cell r="AM23">
            <v>7.5298891706898488</v>
          </cell>
          <cell r="AN23">
            <v>4.1629714595491913</v>
          </cell>
          <cell r="AO23">
            <v>10.249999999999998</v>
          </cell>
          <cell r="AP23">
            <v>8.6315789473684212</v>
          </cell>
          <cell r="AQ23">
            <v>4.2202488585465678</v>
          </cell>
          <cell r="AR23">
            <v>2.5253899727771492</v>
          </cell>
          <cell r="AS23">
            <v>8.1999999999999993</v>
          </cell>
          <cell r="AT23">
            <v>9.1111111111111107</v>
          </cell>
          <cell r="AU23">
            <v>5.5972222222222205</v>
          </cell>
          <cell r="AV23">
            <v>4.7134502923976598</v>
          </cell>
          <cell r="AW23">
            <v>2.3045532384746159</v>
          </cell>
          <cell r="AX23">
            <v>1.379040865893213</v>
          </cell>
          <cell r="AY23">
            <v>4.477777777777777</v>
          </cell>
          <cell r="AZ23">
            <v>4.9753086419753076</v>
          </cell>
          <cell r="BB23">
            <v>17</v>
          </cell>
          <cell r="BC23">
            <v>30</v>
          </cell>
          <cell r="BD23">
            <v>30</v>
          </cell>
          <cell r="BE23">
            <v>15</v>
          </cell>
          <cell r="BF23">
            <v>17</v>
          </cell>
          <cell r="BG23" t="str">
            <v>f</v>
          </cell>
          <cell r="BH23">
            <v>67</v>
          </cell>
          <cell r="BI23">
            <v>93</v>
          </cell>
          <cell r="BJ23">
            <v>0</v>
          </cell>
          <cell r="BK23">
            <v>109</v>
          </cell>
          <cell r="BL23">
            <v>176</v>
          </cell>
          <cell r="BM23">
            <v>0</v>
          </cell>
        </row>
        <row r="24">
          <cell r="B24">
            <v>18</v>
          </cell>
          <cell r="C24">
            <v>4</v>
          </cell>
          <cell r="D24">
            <v>3</v>
          </cell>
          <cell r="E24">
            <v>3</v>
          </cell>
          <cell r="F24">
            <v>1</v>
          </cell>
          <cell r="G24">
            <v>18.371983408922009</v>
          </cell>
          <cell r="H24">
            <v>4.993852040480423</v>
          </cell>
          <cell r="I24">
            <v>0.16849</v>
          </cell>
          <cell r="J24">
            <v>0.10530624999999999</v>
          </cell>
          <cell r="K24">
            <v>4.2466153389114636</v>
          </cell>
          <cell r="L24">
            <v>4.1658917217105769</v>
          </cell>
          <cell r="M24">
            <v>90.167552051551709</v>
          </cell>
          <cell r="N24">
            <v>64.940389379275189</v>
          </cell>
          <cell r="O24">
            <v>352</v>
          </cell>
          <cell r="P24">
            <v>133</v>
          </cell>
          <cell r="Q24">
            <v>692</v>
          </cell>
          <cell r="R24">
            <v>830</v>
          </cell>
          <cell r="S24">
            <v>7.8505058899217826</v>
          </cell>
          <cell r="T24"/>
          <cell r="U24">
            <v>2.0474296965030647</v>
          </cell>
          <cell r="V24">
            <v>2.739616111083603</v>
          </cell>
          <cell r="W24">
            <v>3.3843662551865612</v>
          </cell>
          <cell r="X24">
            <v>3.9887359092161603</v>
          </cell>
          <cell r="Y24">
            <v>8.1999999999999993</v>
          </cell>
          <cell r="Z24">
            <v>4.477777777777777</v>
          </cell>
          <cell r="AA24">
            <v>0.16418281714243962</v>
          </cell>
          <cell r="AB24">
            <v>18</v>
          </cell>
          <cell r="AC24">
            <v>22.964979261152511</v>
          </cell>
          <cell r="AD24">
            <v>22.964979261152511</v>
          </cell>
          <cell r="AE24">
            <v>19.338929904128431</v>
          </cell>
          <cell r="AF24">
            <v>18.940189081362895</v>
          </cell>
          <cell r="AG24">
            <v>18.557558998911119</v>
          </cell>
          <cell r="AH24">
            <v>8.9731937757377889</v>
          </cell>
          <cell r="AI24">
            <v>5.4284855785826478</v>
          </cell>
          <cell r="AJ24">
            <v>18.371983408922009</v>
          </cell>
          <cell r="AK24">
            <v>20.413314898802231</v>
          </cell>
          <cell r="AL24">
            <v>1.849574829807564</v>
          </cell>
          <cell r="AM24">
            <v>1.822829125685496</v>
          </cell>
          <cell r="AN24">
            <v>1.2519886385413221</v>
          </cell>
          <cell r="AO24">
            <v>10.249999999999998</v>
          </cell>
          <cell r="AP24">
            <v>8.6315789473684212</v>
          </cell>
          <cell r="AQ24">
            <v>4.005021522353271</v>
          </cell>
          <cell r="AR24">
            <v>2.4229056141407423</v>
          </cell>
          <cell r="AS24">
            <v>8.1999999999999993</v>
          </cell>
          <cell r="AT24">
            <v>9.1111111111111107</v>
          </cell>
          <cell r="AU24">
            <v>5.5972222222222205</v>
          </cell>
          <cell r="AV24">
            <v>4.7134502923976598</v>
          </cell>
          <cell r="AW24">
            <v>2.1870239478433171</v>
          </cell>
          <cell r="AX24">
            <v>1.3230771849576139</v>
          </cell>
          <cell r="AY24">
            <v>4.477777777777777</v>
          </cell>
          <cell r="AZ24">
            <v>4.9753086419753076</v>
          </cell>
          <cell r="BB24">
            <v>18</v>
          </cell>
          <cell r="BC24">
            <v>30</v>
          </cell>
          <cell r="BD24">
            <v>30</v>
          </cell>
          <cell r="BE24">
            <v>15</v>
          </cell>
          <cell r="BF24">
            <v>17</v>
          </cell>
          <cell r="BG24" t="str">
            <v>f</v>
          </cell>
          <cell r="BH24">
            <v>67</v>
          </cell>
          <cell r="BI24">
            <v>93</v>
          </cell>
          <cell r="BJ24">
            <v>117</v>
          </cell>
          <cell r="BK24">
            <v>109</v>
          </cell>
          <cell r="BL24">
            <v>177</v>
          </cell>
          <cell r="BM24">
            <v>182</v>
          </cell>
        </row>
        <row r="25">
          <cell r="B25">
            <v>19</v>
          </cell>
          <cell r="C25">
            <v>1</v>
          </cell>
          <cell r="D25">
            <v>1</v>
          </cell>
          <cell r="E25">
            <v>1</v>
          </cell>
          <cell r="F25">
            <v>2</v>
          </cell>
          <cell r="G25">
            <v>222.37698646409899</v>
          </cell>
          <cell r="H25">
            <v>16.258756524652373</v>
          </cell>
          <cell r="I25">
            <v>2.8020100000000001</v>
          </cell>
          <cell r="J25">
            <v>1.7512562500000002</v>
          </cell>
          <cell r="K25">
            <v>5.1516565271559651</v>
          </cell>
          <cell r="L25">
            <v>5.3663110498171163</v>
          </cell>
          <cell r="M25">
            <v>222.45018450284115</v>
          </cell>
          <cell r="N25">
            <v>106.36032789636272</v>
          </cell>
          <cell r="O25">
            <v>1727</v>
          </cell>
          <cell r="P25">
            <v>264</v>
          </cell>
          <cell r="Q25">
            <v>172</v>
          </cell>
          <cell r="R25">
            <v>2521</v>
          </cell>
          <cell r="S25">
            <v>30.534357421872926</v>
          </cell>
          <cell r="T25"/>
          <cell r="U25">
            <v>2.5173540388209759</v>
          </cell>
          <cell r="V25">
            <v>2.3494254747325196</v>
          </cell>
          <cell r="W25">
            <v>3.8327804307572695</v>
          </cell>
          <cell r="X25">
            <v>4.3956929741702604</v>
          </cell>
          <cell r="Y25">
            <v>8.1999999999999993</v>
          </cell>
          <cell r="Z25">
            <v>4.477777777777777</v>
          </cell>
          <cell r="AA25">
            <v>1.147269194142396</v>
          </cell>
          <cell r="AB25">
            <v>19</v>
          </cell>
          <cell r="AC25">
            <v>277.97123308012374</v>
          </cell>
          <cell r="AD25">
            <v>277.97123308012374</v>
          </cell>
          <cell r="AE25">
            <v>234.0810383832621</v>
          </cell>
          <cell r="AF25">
            <v>229.25462522072061</v>
          </cell>
          <cell r="AG25">
            <v>224.62321865060505</v>
          </cell>
          <cell r="AH25">
            <v>88.3375890060546</v>
          </cell>
          <cell r="AI25">
            <v>58.019756279167396</v>
          </cell>
          <cell r="AJ25">
            <v>222.37698646409899</v>
          </cell>
          <cell r="AK25">
            <v>247.08554051566554</v>
          </cell>
          <cell r="AL25">
            <v>6.0217616757971753</v>
          </cell>
          <cell r="AM25">
            <v>6.9203116674741176</v>
          </cell>
          <cell r="AN25">
            <v>3.6987925726822191</v>
          </cell>
          <cell r="AO25">
            <v>10.249999999999998</v>
          </cell>
          <cell r="AP25">
            <v>8.6315789473684212</v>
          </cell>
          <cell r="AQ25">
            <v>3.2573884616724547</v>
          </cell>
          <cell r="AR25">
            <v>2.1394390177419758</v>
          </cell>
          <cell r="AS25">
            <v>8.1999999999999993</v>
          </cell>
          <cell r="AT25">
            <v>9.1111111111111107</v>
          </cell>
          <cell r="AU25">
            <v>5.5972222222222205</v>
          </cell>
          <cell r="AV25">
            <v>4.7134502923976598</v>
          </cell>
          <cell r="AW25">
            <v>1.7787636179593485</v>
          </cell>
          <cell r="AX25">
            <v>1.1682844500677725</v>
          </cell>
          <cell r="AY25">
            <v>4.477777777777777</v>
          </cell>
          <cell r="AZ25">
            <v>4.9753086419753076</v>
          </cell>
          <cell r="BB25">
            <v>19</v>
          </cell>
          <cell r="BC25">
            <v>0</v>
          </cell>
          <cell r="BD25">
            <v>0</v>
          </cell>
          <cell r="BE25">
            <v>0</v>
          </cell>
          <cell r="BF25">
            <v>1</v>
          </cell>
          <cell r="BG25">
            <v>24</v>
          </cell>
          <cell r="BH25">
            <v>0</v>
          </cell>
          <cell r="BI25">
            <v>81</v>
          </cell>
          <cell r="BJ25">
            <v>0</v>
          </cell>
          <cell r="BK25">
            <v>0</v>
          </cell>
          <cell r="BL25">
            <v>0</v>
          </cell>
          <cell r="BM25">
            <v>0</v>
          </cell>
        </row>
        <row r="26">
          <cell r="B26">
            <v>20</v>
          </cell>
          <cell r="C26">
            <v>1</v>
          </cell>
          <cell r="D26">
            <v>1</v>
          </cell>
          <cell r="E26">
            <v>2</v>
          </cell>
          <cell r="F26">
            <v>2</v>
          </cell>
          <cell r="G26">
            <v>229.90093079673554</v>
          </cell>
          <cell r="H26">
            <v>12.394414777533964</v>
          </cell>
          <cell r="I26">
            <v>2.8011699999999995</v>
          </cell>
          <cell r="J26">
            <v>1.7507312499999996</v>
          </cell>
          <cell r="K26">
            <v>4.9640738874756716</v>
          </cell>
          <cell r="L26">
            <v>5.3825976905973878</v>
          </cell>
          <cell r="M26">
            <v>222.38732598508039</v>
          </cell>
          <cell r="N26">
            <v>100.25331318807949</v>
          </cell>
          <cell r="O26">
            <v>1786</v>
          </cell>
          <cell r="P26">
            <v>214</v>
          </cell>
          <cell r="Q26">
            <v>130</v>
          </cell>
          <cell r="R26">
            <v>2518</v>
          </cell>
          <cell r="S26">
            <v>19.78363671875</v>
          </cell>
          <cell r="T26"/>
          <cell r="U26">
            <v>2.5314354979202074</v>
          </cell>
          <cell r="V26">
            <v>2.3196472907934438</v>
          </cell>
          <cell r="W26">
            <v>3.8430928652593548</v>
          </cell>
          <cell r="X26">
            <v>4.3799636580567007</v>
          </cell>
          <cell r="Y26">
            <v>8.1999999999999993</v>
          </cell>
          <cell r="Z26">
            <v>4.477777777777777</v>
          </cell>
          <cell r="AA26">
            <v>1.0112695275112187</v>
          </cell>
          <cell r="AB26">
            <v>20</v>
          </cell>
          <cell r="AC26">
            <v>287.3761634959194</v>
          </cell>
          <cell r="AD26">
            <v>287.3761634959194</v>
          </cell>
          <cell r="AE26">
            <v>242.00097978603742</v>
          </cell>
          <cell r="AF26">
            <v>237.01126886261397</v>
          </cell>
          <cell r="AG26">
            <v>232.22316242094499</v>
          </cell>
          <cell r="AH26">
            <v>90.818403623406155</v>
          </cell>
          <cell r="AI26">
            <v>59.821851528747914</v>
          </cell>
          <cell r="AJ26">
            <v>229.90093079673554</v>
          </cell>
          <cell r="AK26">
            <v>255.44547866303947</v>
          </cell>
          <cell r="AL26">
            <v>4.5905239916792455</v>
          </cell>
          <cell r="AM26">
            <v>5.3432324934599906</v>
          </cell>
          <cell r="AN26">
            <v>2.8297985429023194</v>
          </cell>
          <cell r="AO26">
            <v>10.249999999999998</v>
          </cell>
          <cell r="AP26">
            <v>8.6315789473684212</v>
          </cell>
          <cell r="AQ26">
            <v>3.2392687890870642</v>
          </cell>
          <cell r="AR26">
            <v>2.1336981143823115</v>
          </cell>
          <cell r="AS26">
            <v>8.1999999999999993</v>
          </cell>
          <cell r="AT26">
            <v>9.1111111111111107</v>
          </cell>
          <cell r="AU26">
            <v>5.5972222222222205</v>
          </cell>
          <cell r="AV26">
            <v>4.7134502923976598</v>
          </cell>
          <cell r="AW26">
            <v>1.7688690000028275</v>
          </cell>
          <cell r="AX26">
            <v>1.1651495123253</v>
          </cell>
          <cell r="AY26">
            <v>4.477777777777777</v>
          </cell>
          <cell r="AZ26">
            <v>4.9753086419753076</v>
          </cell>
          <cell r="BB26">
            <v>20</v>
          </cell>
          <cell r="BC26">
            <v>0</v>
          </cell>
          <cell r="BD26">
            <v>0</v>
          </cell>
          <cell r="BE26">
            <v>0</v>
          </cell>
          <cell r="BF26">
            <v>1</v>
          </cell>
          <cell r="BG26">
            <v>24</v>
          </cell>
          <cell r="BH26">
            <v>0</v>
          </cell>
          <cell r="BI26">
            <v>81</v>
          </cell>
          <cell r="BJ26">
            <v>0</v>
          </cell>
          <cell r="BK26">
            <v>109</v>
          </cell>
          <cell r="BL26">
            <v>176</v>
          </cell>
          <cell r="BM26">
            <v>0</v>
          </cell>
        </row>
        <row r="27">
          <cell r="B27">
            <v>21</v>
          </cell>
          <cell r="C27">
            <v>1</v>
          </cell>
          <cell r="D27">
            <v>2</v>
          </cell>
          <cell r="E27">
            <v>1</v>
          </cell>
          <cell r="F27">
            <v>2</v>
          </cell>
          <cell r="G27">
            <v>66.908077472874723</v>
          </cell>
          <cell r="H27">
            <v>23.106116924077568</v>
          </cell>
          <cell r="I27">
            <v>0.49395000000000017</v>
          </cell>
          <cell r="J27">
            <v>0.3087187500000001</v>
          </cell>
          <cell r="K27">
            <v>5.1468346294383913</v>
          </cell>
          <cell r="L27">
            <v>4.9861091707644176</v>
          </cell>
          <cell r="M27">
            <v>148.35645039324217</v>
          </cell>
          <cell r="N27">
            <v>114.83952986974691</v>
          </cell>
          <cell r="O27">
            <v>779</v>
          </cell>
          <cell r="P27">
            <v>348</v>
          </cell>
          <cell r="Q27">
            <v>717</v>
          </cell>
          <cell r="R27">
            <v>1519</v>
          </cell>
          <cell r="S27">
            <v>31.06491064452894</v>
          </cell>
          <cell r="T27"/>
          <cell r="U27">
            <v>2.2253176688154133</v>
          </cell>
          <cell r="V27">
            <v>2.3997109311276259</v>
          </cell>
          <cell r="W27">
            <v>3.4490393251110691</v>
          </cell>
          <cell r="X27">
            <v>4.3464533279658468</v>
          </cell>
          <cell r="Y27">
            <v>8.1999999999999993</v>
          </cell>
          <cell r="Z27">
            <v>4.477777777777777</v>
          </cell>
          <cell r="AA27">
            <v>2.4623582612573158</v>
          </cell>
          <cell r="AB27">
            <v>21</v>
          </cell>
          <cell r="AC27">
            <v>83.6350968410934</v>
          </cell>
          <cell r="AD27">
            <v>83.6350968410934</v>
          </cell>
          <cell r="AE27">
            <v>70.429555234604976</v>
          </cell>
          <cell r="AF27">
            <v>68.977399456571888</v>
          </cell>
          <cell r="AG27">
            <v>67.5839166392674</v>
          </cell>
          <cell r="AH27">
            <v>30.066753349642614</v>
          </cell>
          <cell r="AI27">
            <v>19.399047434960774</v>
          </cell>
          <cell r="AJ27">
            <v>66.908077472874723</v>
          </cell>
          <cell r="AK27">
            <v>74.34230830319413</v>
          </cell>
          <cell r="AL27">
            <v>8.5578210829916905</v>
          </cell>
          <cell r="AM27">
            <v>9.6287084516550454</v>
          </cell>
          <cell r="AN27">
            <v>5.3160853644530679</v>
          </cell>
          <cell r="AO27">
            <v>10.249999999999998</v>
          </cell>
          <cell r="AP27">
            <v>8.6315789473684212</v>
          </cell>
          <cell r="AQ27">
            <v>3.6848671607254366</v>
          </cell>
          <cell r="AR27">
            <v>2.377473617160319</v>
          </cell>
          <cell r="AS27">
            <v>8.1999999999999993</v>
          </cell>
          <cell r="AT27">
            <v>9.1111111111111107</v>
          </cell>
          <cell r="AU27">
            <v>5.5972222222222205</v>
          </cell>
          <cell r="AV27">
            <v>4.7134502923976598</v>
          </cell>
          <cell r="AW27">
            <v>2.0121971080926162</v>
          </cell>
          <cell r="AX27">
            <v>1.2982681134357839</v>
          </cell>
          <cell r="AY27">
            <v>4.477777777777777</v>
          </cell>
          <cell r="AZ27">
            <v>4.9753086419753076</v>
          </cell>
          <cell r="BB27">
            <v>21</v>
          </cell>
          <cell r="BC27">
            <v>0</v>
          </cell>
          <cell r="BD27">
            <v>0</v>
          </cell>
          <cell r="BE27">
            <v>0</v>
          </cell>
          <cell r="BF27">
            <v>1</v>
          </cell>
          <cell r="BG27">
            <v>24</v>
          </cell>
          <cell r="BH27">
            <v>0</v>
          </cell>
          <cell r="BI27">
            <v>91</v>
          </cell>
          <cell r="BJ27">
            <v>0</v>
          </cell>
          <cell r="BK27">
            <v>0</v>
          </cell>
          <cell r="BL27">
            <v>0</v>
          </cell>
          <cell r="BM27">
            <v>0</v>
          </cell>
        </row>
        <row r="28">
          <cell r="B28">
            <v>22</v>
          </cell>
          <cell r="C28">
            <v>1</v>
          </cell>
          <cell r="D28">
            <v>2</v>
          </cell>
          <cell r="E28">
            <v>2</v>
          </cell>
          <cell r="F28">
            <v>2</v>
          </cell>
          <cell r="G28">
            <v>72.281434243720085</v>
          </cell>
          <cell r="H28">
            <v>17.907053180502469</v>
          </cell>
          <cell r="I28">
            <v>0.49378000000000011</v>
          </cell>
          <cell r="J28">
            <v>0.30861250000000007</v>
          </cell>
          <cell r="K28">
            <v>5.1562987365274955</v>
          </cell>
          <cell r="L28">
            <v>4.9986022497536418</v>
          </cell>
          <cell r="M28">
            <v>148.97955356852134</v>
          </cell>
          <cell r="N28">
            <v>112.5759495667975</v>
          </cell>
          <cell r="O28">
            <v>838</v>
          </cell>
          <cell r="P28">
            <v>275</v>
          </cell>
          <cell r="Q28">
            <v>629</v>
          </cell>
          <cell r="R28">
            <v>1450</v>
          </cell>
          <cell r="S28">
            <v>20.159166992187501</v>
          </cell>
          <cell r="T28"/>
          <cell r="U28">
            <v>2.2563277649543405</v>
          </cell>
          <cell r="V28">
            <v>2.3604152477700708</v>
          </cell>
          <cell r="W28">
            <v>3.480598282309622</v>
          </cell>
          <cell r="X28">
            <v>4.3108239424882075</v>
          </cell>
          <cell r="Y28">
            <v>8.1999999999999993</v>
          </cell>
          <cell r="Z28">
            <v>4.477777777777777</v>
          </cell>
          <cell r="AA28">
            <v>2.192199246222807</v>
          </cell>
          <cell r="AB28">
            <v>22</v>
          </cell>
          <cell r="AC28">
            <v>90.351792804650103</v>
          </cell>
          <cell r="AD28">
            <v>90.351792804650103</v>
          </cell>
          <cell r="AE28">
            <v>76.085720256547461</v>
          </cell>
          <cell r="AF28">
            <v>74.516942519299064</v>
          </cell>
          <cell r="AG28">
            <v>73.011549741131404</v>
          </cell>
          <cell r="AH28">
            <v>32.034988606889208</v>
          </cell>
          <cell r="AI28">
            <v>20.766956822077226</v>
          </cell>
          <cell r="AJ28">
            <v>72.281434243720085</v>
          </cell>
          <cell r="AK28">
            <v>80.312704715244536</v>
          </cell>
          <cell r="AL28">
            <v>6.6322419187046178</v>
          </cell>
          <cell r="AM28">
            <v>7.5863995529683192</v>
          </cell>
          <cell r="AN28">
            <v>4.1539746042531531</v>
          </cell>
          <cell r="AO28">
            <v>10.249999999999998</v>
          </cell>
          <cell r="AP28">
            <v>8.6315789473684212</v>
          </cell>
          <cell r="AQ28">
            <v>3.6342237716362704</v>
          </cell>
          <cell r="AR28">
            <v>2.3559168093821854</v>
          </cell>
          <cell r="AS28">
            <v>8.1999999999999993</v>
          </cell>
          <cell r="AT28">
            <v>9.1111111111111107</v>
          </cell>
          <cell r="AU28">
            <v>5.5972222222222205</v>
          </cell>
          <cell r="AV28">
            <v>4.7134502923976598</v>
          </cell>
          <cell r="AW28">
            <v>1.9845422492810525</v>
          </cell>
          <cell r="AX28">
            <v>1.2864965774810577</v>
          </cell>
          <cell r="AY28">
            <v>4.477777777777777</v>
          </cell>
          <cell r="AZ28">
            <v>4.9753086419753076</v>
          </cell>
          <cell r="BB28">
            <v>22</v>
          </cell>
          <cell r="BC28">
            <v>0</v>
          </cell>
          <cell r="BD28">
            <v>0</v>
          </cell>
          <cell r="BE28">
            <v>0</v>
          </cell>
          <cell r="BF28">
            <v>1</v>
          </cell>
          <cell r="BG28">
            <v>24</v>
          </cell>
          <cell r="BH28">
            <v>0</v>
          </cell>
          <cell r="BI28">
            <v>91</v>
          </cell>
          <cell r="BJ28">
            <v>0</v>
          </cell>
          <cell r="BK28">
            <v>109</v>
          </cell>
          <cell r="BL28">
            <v>176</v>
          </cell>
          <cell r="BM28">
            <v>0</v>
          </cell>
        </row>
        <row r="29">
          <cell r="B29">
            <v>23</v>
          </cell>
          <cell r="C29">
            <v>2</v>
          </cell>
          <cell r="D29">
            <v>1</v>
          </cell>
          <cell r="E29">
            <v>1</v>
          </cell>
          <cell r="F29">
            <v>2</v>
          </cell>
          <cell r="G29">
            <v>174.60145526708976</v>
          </cell>
          <cell r="H29">
            <v>17.902881250746852</v>
          </cell>
          <cell r="I29">
            <v>2.8014799999999993</v>
          </cell>
          <cell r="J29">
            <v>1.7509249999999996</v>
          </cell>
          <cell r="K29">
            <v>5.1562987365274955</v>
          </cell>
          <cell r="L29">
            <v>5.1703647863791806</v>
          </cell>
          <cell r="M29">
            <v>214.07354889120109</v>
          </cell>
          <cell r="N29">
            <v>111.53610539056656</v>
          </cell>
          <cell r="O29">
            <v>1409</v>
          </cell>
          <cell r="P29">
            <v>277</v>
          </cell>
          <cell r="Q29">
            <v>202</v>
          </cell>
          <cell r="R29">
            <v>2134</v>
          </cell>
          <cell r="S29">
            <v>30.535347656247922</v>
          </cell>
          <cell r="T29"/>
          <cell r="U29">
            <v>2.4339580893214672</v>
          </cell>
          <cell r="V29">
            <v>2.3585463304846326</v>
          </cell>
          <cell r="W29">
            <v>3.7460747822883298</v>
          </cell>
          <cell r="X29">
            <v>4.3929679758212856</v>
          </cell>
          <cell r="Y29">
            <v>8.1999999999999993</v>
          </cell>
          <cell r="Z29">
            <v>4.477777777777777</v>
          </cell>
          <cell r="AA29">
            <v>1.1173991733844169</v>
          </cell>
          <cell r="AB29">
            <v>23</v>
          </cell>
          <cell r="AC29">
            <v>218.25181908386219</v>
          </cell>
          <cell r="AD29">
            <v>218.25181908386219</v>
          </cell>
          <cell r="AE29">
            <v>183.79100554430502</v>
          </cell>
          <cell r="AF29">
            <v>180.00150027535028</v>
          </cell>
          <cell r="AG29">
            <v>176.3651063303937</v>
          </cell>
          <cell r="AH29">
            <v>71.735604665142247</v>
          </cell>
          <cell r="AI29">
            <v>46.609175047069563</v>
          </cell>
          <cell r="AJ29">
            <v>174.60145526708976</v>
          </cell>
          <cell r="AK29">
            <v>194.00161696343307</v>
          </cell>
          <cell r="AL29">
            <v>6.6306967595358701</v>
          </cell>
          <cell r="AM29">
            <v>7.5906421762205447</v>
          </cell>
          <cell r="AN29">
            <v>4.0753498202772178</v>
          </cell>
          <cell r="AO29">
            <v>10.249999999999998</v>
          </cell>
          <cell r="AP29">
            <v>8.6315789473684212</v>
          </cell>
          <cell r="AQ29">
            <v>3.3689980267022492</v>
          </cell>
          <cell r="AR29">
            <v>2.1889579030216106</v>
          </cell>
          <cell r="AS29">
            <v>8.1999999999999993</v>
          </cell>
          <cell r="AT29">
            <v>9.1111111111111107</v>
          </cell>
          <cell r="AU29">
            <v>5.5972222222222205</v>
          </cell>
          <cell r="AV29">
            <v>4.7134502923976598</v>
          </cell>
          <cell r="AW29">
            <v>1.8397103045542089</v>
          </cell>
          <cell r="AX29">
            <v>1.1953252505660015</v>
          </cell>
          <cell r="AY29">
            <v>4.477777777777777</v>
          </cell>
          <cell r="AZ29">
            <v>4.9753086419753076</v>
          </cell>
          <cell r="BB29">
            <v>23</v>
          </cell>
          <cell r="BC29">
            <v>10</v>
          </cell>
          <cell r="BD29">
            <v>10</v>
          </cell>
          <cell r="BE29">
            <v>5</v>
          </cell>
          <cell r="BF29">
            <v>11</v>
          </cell>
          <cell r="BG29">
            <v>34</v>
          </cell>
          <cell r="BH29">
            <v>63</v>
          </cell>
          <cell r="BI29">
            <v>81</v>
          </cell>
          <cell r="BJ29">
            <v>0</v>
          </cell>
          <cell r="BK29">
            <v>0</v>
          </cell>
          <cell r="BL29">
            <v>0</v>
          </cell>
          <cell r="BM29">
            <v>0</v>
          </cell>
        </row>
        <row r="30">
          <cell r="B30">
            <v>24</v>
          </cell>
          <cell r="C30">
            <v>2</v>
          </cell>
          <cell r="D30">
            <v>1</v>
          </cell>
          <cell r="E30">
            <v>2</v>
          </cell>
          <cell r="F30">
            <v>2</v>
          </cell>
          <cell r="G30">
            <v>182.09749404734356</v>
          </cell>
          <cell r="H30">
            <v>13.309425399013291</v>
          </cell>
          <cell r="I30">
            <v>2.8005</v>
          </cell>
          <cell r="J30">
            <v>1.7503124999999999</v>
          </cell>
          <cell r="K30">
            <v>5.1559267387581516</v>
          </cell>
          <cell r="L30">
            <v>5.1970063976261542</v>
          </cell>
          <cell r="M30">
            <v>215.35737970073086</v>
          </cell>
          <cell r="N30">
            <v>104.39957419696212</v>
          </cell>
          <cell r="O30">
            <v>1461</v>
          </cell>
          <cell r="P30">
            <v>220</v>
          </cell>
          <cell r="Q30">
            <v>143</v>
          </cell>
          <cell r="R30">
            <v>2112</v>
          </cell>
          <cell r="S30">
            <v>19.784296874999999</v>
          </cell>
          <cell r="T30"/>
          <cell r="U30">
            <v>2.4482305983018757</v>
          </cell>
          <cell r="V30">
            <v>2.328191211554111</v>
          </cell>
          <cell r="W30">
            <v>3.7553418528530371</v>
          </cell>
          <cell r="X30">
            <v>4.3836258404242248</v>
          </cell>
          <cell r="Y30">
            <v>8.1999999999999993</v>
          </cell>
          <cell r="Z30">
            <v>4.477777777777777</v>
          </cell>
          <cell r="AA30">
            <v>0.94129381744992524</v>
          </cell>
          <cell r="AB30">
            <v>24</v>
          </cell>
          <cell r="AC30">
            <v>227.62186755917944</v>
          </cell>
          <cell r="AD30">
            <v>227.62186755917944</v>
          </cell>
          <cell r="AE30">
            <v>191.68157268141428</v>
          </cell>
          <cell r="AF30">
            <v>187.72937530653977</v>
          </cell>
          <cell r="AG30">
            <v>183.93686267408441</v>
          </cell>
          <cell r="AH30">
            <v>74.379224805722444</v>
          </cell>
          <cell r="AI30">
            <v>48.490257660297708</v>
          </cell>
          <cell r="AJ30">
            <v>182.09749404734356</v>
          </cell>
          <cell r="AK30">
            <v>202.33054894149285</v>
          </cell>
          <cell r="AL30">
            <v>4.9294168144493664</v>
          </cell>
          <cell r="AM30">
            <v>5.7166375910031038</v>
          </cell>
          <cell r="AN30">
            <v>3.0361682049317587</v>
          </cell>
          <cell r="AO30">
            <v>10.249999999999998</v>
          </cell>
          <cell r="AP30">
            <v>8.6315789473684212</v>
          </cell>
          <cell r="AQ30">
            <v>3.3493576976317612</v>
          </cell>
          <cell r="AR30">
            <v>2.1835562037501943</v>
          </cell>
          <cell r="AS30">
            <v>8.1999999999999993</v>
          </cell>
          <cell r="AT30">
            <v>9.1111111111111107</v>
          </cell>
          <cell r="AU30">
            <v>5.5972222222222205</v>
          </cell>
          <cell r="AV30">
            <v>4.7134502923976598</v>
          </cell>
          <cell r="AW30">
            <v>1.8289853010102974</v>
          </cell>
          <cell r="AX30">
            <v>1.1923755421562714</v>
          </cell>
          <cell r="AY30">
            <v>4.477777777777777</v>
          </cell>
          <cell r="AZ30">
            <v>4.9753086419753076</v>
          </cell>
          <cell r="BB30">
            <v>24</v>
          </cell>
          <cell r="BC30">
            <v>10</v>
          </cell>
          <cell r="BD30">
            <v>10</v>
          </cell>
          <cell r="BE30">
            <v>5</v>
          </cell>
          <cell r="BF30">
            <v>11</v>
          </cell>
          <cell r="BG30">
            <v>34</v>
          </cell>
          <cell r="BH30">
            <v>63</v>
          </cell>
          <cell r="BI30">
            <v>81</v>
          </cell>
          <cell r="BJ30">
            <v>0</v>
          </cell>
          <cell r="BK30">
            <v>109</v>
          </cell>
          <cell r="BL30">
            <v>176</v>
          </cell>
          <cell r="BM30">
            <v>0</v>
          </cell>
        </row>
        <row r="31">
          <cell r="B31">
            <v>25</v>
          </cell>
          <cell r="C31">
            <v>2</v>
          </cell>
          <cell r="D31">
            <v>2</v>
          </cell>
          <cell r="E31">
            <v>2</v>
          </cell>
          <cell r="F31">
            <v>2</v>
          </cell>
          <cell r="G31">
            <v>32.031616965251715</v>
          </cell>
          <cell r="H31">
            <v>21.482322963111983</v>
          </cell>
          <cell r="I31">
            <v>0.49411000000000016</v>
          </cell>
          <cell r="J31">
            <v>0.30881875000000009</v>
          </cell>
          <cell r="K31">
            <v>5.1562987365274955</v>
          </cell>
          <cell r="L31">
            <v>5.018715885319101</v>
          </cell>
          <cell r="M31">
            <v>125.11020599647118</v>
          </cell>
          <cell r="N31">
            <v>118.58189999547163</v>
          </cell>
          <cell r="O31">
            <v>442</v>
          </cell>
          <cell r="P31">
            <v>313</v>
          </cell>
          <cell r="Q31">
            <v>714</v>
          </cell>
          <cell r="R31">
            <v>1159</v>
          </cell>
          <cell r="S31">
            <v>20.1597744140625</v>
          </cell>
          <cell r="T31"/>
          <cell r="U31">
            <v>2.0797854213318399</v>
          </cell>
          <cell r="V31">
            <v>2.3836029869827091</v>
          </cell>
          <cell r="W31">
            <v>3.2776593249257662</v>
          </cell>
          <cell r="X31">
            <v>4.3180466318351272</v>
          </cell>
          <cell r="Y31">
            <v>8.1999999999999993</v>
          </cell>
          <cell r="Z31">
            <v>4.477777777777777</v>
          </cell>
          <cell r="AA31">
            <v>2.3739724257194879</v>
          </cell>
          <cell r="AB31">
            <v>25</v>
          </cell>
          <cell r="AC31">
            <v>40.039521206564643</v>
          </cell>
          <cell r="AD31">
            <v>40.039521206564643</v>
          </cell>
          <cell r="AE31">
            <v>33.717491542370226</v>
          </cell>
          <cell r="AF31">
            <v>33.022285531187336</v>
          </cell>
          <cell r="AG31">
            <v>32.355168651769411</v>
          </cell>
          <cell r="AH31">
            <v>15.401404701038587</v>
          </cell>
          <cell r="AI31">
            <v>9.7727108859848268</v>
          </cell>
          <cell r="AJ31">
            <v>32.031616965251715</v>
          </cell>
          <cell r="AK31">
            <v>35.590685516946351</v>
          </cell>
          <cell r="AL31">
            <v>7.9564159122636973</v>
          </cell>
          <cell r="AM31">
            <v>9.0125423908389397</v>
          </cell>
          <cell r="AN31">
            <v>4.9750094880244982</v>
          </cell>
          <cell r="AO31">
            <v>10.249999999999998</v>
          </cell>
          <cell r="AP31">
            <v>8.6315789473684212</v>
          </cell>
          <cell r="AQ31">
            <v>3.9427144338519957</v>
          </cell>
          <cell r="AR31">
            <v>2.5017853251682025</v>
          </cell>
          <cell r="AS31">
            <v>8.1999999999999993</v>
          </cell>
          <cell r="AT31">
            <v>9.1111111111111107</v>
          </cell>
          <cell r="AU31">
            <v>5.5972222222222205</v>
          </cell>
          <cell r="AV31">
            <v>4.7134502923976598</v>
          </cell>
          <cell r="AW31">
            <v>2.1529998873202629</v>
          </cell>
          <cell r="AX31">
            <v>1.3661510650986255</v>
          </cell>
          <cell r="AY31">
            <v>4.477777777777777</v>
          </cell>
          <cell r="AZ31">
            <v>4.9753086419753076</v>
          </cell>
          <cell r="BB31">
            <v>25</v>
          </cell>
          <cell r="BC31">
            <v>10</v>
          </cell>
          <cell r="BD31">
            <v>10</v>
          </cell>
          <cell r="BE31">
            <v>5</v>
          </cell>
          <cell r="BF31">
            <v>11</v>
          </cell>
          <cell r="BG31">
            <v>34</v>
          </cell>
          <cell r="BH31">
            <v>63</v>
          </cell>
          <cell r="BI31">
            <v>91</v>
          </cell>
          <cell r="BJ31">
            <v>0</v>
          </cell>
          <cell r="BK31">
            <v>109</v>
          </cell>
          <cell r="BL31">
            <v>176</v>
          </cell>
          <cell r="BM31">
            <v>0</v>
          </cell>
        </row>
        <row r="32">
          <cell r="B32">
            <v>26</v>
          </cell>
          <cell r="C32">
            <v>2</v>
          </cell>
          <cell r="D32">
            <v>2</v>
          </cell>
          <cell r="E32">
            <v>3</v>
          </cell>
          <cell r="F32">
            <v>2</v>
          </cell>
          <cell r="G32">
            <v>37.702107656151171</v>
          </cell>
          <cell r="H32">
            <v>7.4292199049431247</v>
          </cell>
          <cell r="I32">
            <v>0.49328999999999978</v>
          </cell>
          <cell r="J32">
            <v>0.30830624999999984</v>
          </cell>
          <cell r="K32">
            <v>4.374710844787427</v>
          </cell>
          <cell r="L32">
            <v>4.5811849822637258</v>
          </cell>
          <cell r="M32">
            <v>126.00988033721815</v>
          </cell>
          <cell r="N32">
            <v>75.58227088907914</v>
          </cell>
          <cell r="O32">
            <v>517</v>
          </cell>
          <cell r="P32">
            <v>170</v>
          </cell>
          <cell r="Q32">
            <v>575</v>
          </cell>
          <cell r="R32">
            <v>951</v>
          </cell>
          <cell r="S32">
            <v>7.451045110339729</v>
          </cell>
          <cell r="T32"/>
          <cell r="U32">
            <v>2.1315498063235494</v>
          </cell>
          <cell r="V32">
            <v>2.8120282673175585</v>
          </cell>
          <cell r="W32">
            <v>3.3307899087071489</v>
          </cell>
          <cell r="X32">
            <v>4.121355785951625</v>
          </cell>
          <cell r="Y32">
            <v>8.1999999999999993</v>
          </cell>
          <cell r="Z32">
            <v>4.477777777777777</v>
          </cell>
          <cell r="AA32">
            <v>1.6401809946422623</v>
          </cell>
          <cell r="AB32">
            <v>26</v>
          </cell>
          <cell r="AC32">
            <v>47.12763457018896</v>
          </cell>
          <cell r="AD32">
            <v>47.12763457018896</v>
          </cell>
          <cell r="AE32">
            <v>39.686429111738079</v>
          </cell>
          <cell r="AF32">
            <v>38.868152222836258</v>
          </cell>
          <cell r="AG32">
            <v>38.082937026415323</v>
          </cell>
          <cell r="AH32">
            <v>17.687650339814926</v>
          </cell>
          <cell r="AI32">
            <v>11.319269209262526</v>
          </cell>
          <cell r="AJ32">
            <v>37.702107656151171</v>
          </cell>
          <cell r="AK32">
            <v>41.891230729056858</v>
          </cell>
          <cell r="AL32">
            <v>2.7515629277567126</v>
          </cell>
          <cell r="AM32">
            <v>2.6419435363748969</v>
          </cell>
          <cell r="AN32">
            <v>1.8026155204233867</v>
          </cell>
          <cell r="AO32">
            <v>10.249999999999998</v>
          </cell>
          <cell r="AP32">
            <v>8.6315789473684212</v>
          </cell>
          <cell r="AQ32">
            <v>3.846966172534894</v>
          </cell>
          <cell r="AR32">
            <v>2.4618784807063503</v>
          </cell>
          <cell r="AS32">
            <v>8.1999999999999993</v>
          </cell>
          <cell r="AT32">
            <v>9.1111111111111107</v>
          </cell>
          <cell r="AU32">
            <v>5.5972222222222205</v>
          </cell>
          <cell r="AV32">
            <v>4.7134502923976598</v>
          </cell>
          <cell r="AW32">
            <v>2.1007145901511683</v>
          </cell>
          <cell r="AX32">
            <v>1.3443591161580748</v>
          </cell>
          <cell r="AY32">
            <v>4.477777777777777</v>
          </cell>
          <cell r="AZ32">
            <v>4.9753086419753076</v>
          </cell>
          <cell r="BB32">
            <v>26</v>
          </cell>
          <cell r="BC32">
            <v>10</v>
          </cell>
          <cell r="BD32">
            <v>10</v>
          </cell>
          <cell r="BE32">
            <v>5</v>
          </cell>
          <cell r="BF32">
            <v>11</v>
          </cell>
          <cell r="BG32">
            <v>34</v>
          </cell>
          <cell r="BH32">
            <v>63</v>
          </cell>
          <cell r="BI32">
            <v>91</v>
          </cell>
          <cell r="BJ32">
            <v>117</v>
          </cell>
          <cell r="BK32">
            <v>109</v>
          </cell>
          <cell r="BL32">
            <v>177</v>
          </cell>
          <cell r="BM32">
            <v>182</v>
          </cell>
        </row>
        <row r="33">
          <cell r="B33">
            <v>27</v>
          </cell>
          <cell r="C33">
            <v>2</v>
          </cell>
          <cell r="D33">
            <v>3</v>
          </cell>
          <cell r="E33">
            <v>2</v>
          </cell>
          <cell r="F33">
            <v>2</v>
          </cell>
          <cell r="G33">
            <v>12.922887170831963</v>
          </cell>
          <cell r="H33">
            <v>16.367716280614538</v>
          </cell>
          <cell r="I33">
            <v>0.16871999999999998</v>
          </cell>
          <cell r="J33">
            <v>0.10544999999999999</v>
          </cell>
          <cell r="K33">
            <v>5.1559267387581516</v>
          </cell>
          <cell r="L33">
            <v>5.0388610189775829</v>
          </cell>
          <cell r="M33">
            <v>92.385745729599691</v>
          </cell>
          <cell r="N33">
            <v>107.00731492387099</v>
          </cell>
          <cell r="O33">
            <v>242</v>
          </cell>
          <cell r="P33">
            <v>264</v>
          </cell>
          <cell r="Q33">
            <v>750</v>
          </cell>
          <cell r="R33">
            <v>968</v>
          </cell>
          <cell r="S33">
            <v>21.3263798828125</v>
          </cell>
          <cell r="T33"/>
          <cell r="U33">
            <v>1.8141290162270816</v>
          </cell>
          <cell r="V33">
            <v>2.364702084039624</v>
          </cell>
          <cell r="W33">
            <v>3.0330412190516252</v>
          </cell>
          <cell r="X33">
            <v>4.2793571022447878</v>
          </cell>
          <cell r="Y33">
            <v>8.1999999999999993</v>
          </cell>
          <cell r="Z33">
            <v>4.477777777777777</v>
          </cell>
          <cell r="AA33">
            <v>2.4349932628297086</v>
          </cell>
          <cell r="AB33">
            <v>27</v>
          </cell>
          <cell r="AC33">
            <v>16.153608963539952</v>
          </cell>
          <cell r="AD33">
            <v>16.153608963539952</v>
          </cell>
          <cell r="AE33">
            <v>13.60303912719154</v>
          </cell>
          <cell r="AF33">
            <v>13.3225640936412</v>
          </cell>
          <cell r="AG33">
            <v>13.053421384678751</v>
          </cell>
          <cell r="AH33">
            <v>7.1234664432567323</v>
          </cell>
          <cell r="AI33">
            <v>4.2607027855931037</v>
          </cell>
          <cell r="AJ33">
            <v>12.922887170831963</v>
          </cell>
          <cell r="AK33">
            <v>14.358763523146624</v>
          </cell>
          <cell r="AL33">
            <v>6.062117140968347</v>
          </cell>
          <cell r="AM33">
            <v>6.921682181906629</v>
          </cell>
          <cell r="AN33">
            <v>3.8248072992152622</v>
          </cell>
          <cell r="AO33">
            <v>10.249999999999998</v>
          </cell>
          <cell r="AP33">
            <v>8.6315789473684212</v>
          </cell>
          <cell r="AQ33">
            <v>4.5200754338045233</v>
          </cell>
          <cell r="AR33">
            <v>2.7035570596577601</v>
          </cell>
          <cell r="AS33">
            <v>8.1999999999999993</v>
          </cell>
          <cell r="AT33">
            <v>9.1111111111111107</v>
          </cell>
          <cell r="AU33">
            <v>5.5972222222222205</v>
          </cell>
          <cell r="AV33">
            <v>4.7134502923976598</v>
          </cell>
          <cell r="AW33">
            <v>2.4682796745572126</v>
          </cell>
          <cell r="AX33">
            <v>1.4763326491085056</v>
          </cell>
          <cell r="AY33">
            <v>4.477777777777777</v>
          </cell>
          <cell r="AZ33">
            <v>4.9753086419753076</v>
          </cell>
          <cell r="BB33">
            <v>27</v>
          </cell>
          <cell r="BC33">
            <v>10</v>
          </cell>
          <cell r="BD33">
            <v>10</v>
          </cell>
          <cell r="BE33">
            <v>5</v>
          </cell>
          <cell r="BF33">
            <v>11</v>
          </cell>
          <cell r="BG33">
            <v>34</v>
          </cell>
          <cell r="BH33">
            <v>63</v>
          </cell>
          <cell r="BI33">
            <v>93</v>
          </cell>
          <cell r="BJ33">
            <v>0</v>
          </cell>
          <cell r="BK33">
            <v>109</v>
          </cell>
          <cell r="BL33">
            <v>176</v>
          </cell>
          <cell r="BM33">
            <v>0</v>
          </cell>
        </row>
        <row r="34">
          <cell r="B34">
            <v>28</v>
          </cell>
          <cell r="C34">
            <v>2</v>
          </cell>
          <cell r="D34">
            <v>3</v>
          </cell>
          <cell r="E34">
            <v>3</v>
          </cell>
          <cell r="F34">
            <v>2</v>
          </cell>
          <cell r="G34">
            <v>17.420185807191132</v>
          </cell>
          <cell r="H34">
            <v>4.5993434497733237</v>
          </cell>
          <cell r="I34">
            <v>0.16832000000000005</v>
          </cell>
          <cell r="J34">
            <v>0.10520000000000004</v>
          </cell>
          <cell r="K34">
            <v>3.8405923448226353</v>
          </cell>
          <cell r="L34">
            <v>3.8704945234181638</v>
          </cell>
          <cell r="M34">
            <v>93.412944995562952</v>
          </cell>
          <cell r="N34">
            <v>63.673335138401427</v>
          </cell>
          <cell r="O34">
            <v>322</v>
          </cell>
          <cell r="P34">
            <v>125</v>
          </cell>
          <cell r="Q34">
            <v>758</v>
          </cell>
          <cell r="R34">
            <v>943</v>
          </cell>
          <cell r="S34">
            <v>7.8505058899217826</v>
          </cell>
          <cell r="T34"/>
          <cell r="U34">
            <v>1.9014154139199346</v>
          </cell>
          <cell r="V34">
            <v>2.7183763364375424</v>
          </cell>
          <cell r="W34">
            <v>3.1440445390996863</v>
          </cell>
          <cell r="X34">
            <v>3.9525611595904646</v>
          </cell>
          <cell r="Y34">
            <v>8.1999999999999993</v>
          </cell>
          <cell r="Z34">
            <v>4.477777777777777</v>
          </cell>
          <cell r="AA34">
            <v>1.8320942214667626</v>
          </cell>
          <cell r="AB34">
            <v>28</v>
          </cell>
          <cell r="AC34">
            <v>21.775232258988915</v>
          </cell>
          <cell r="AD34">
            <v>21.775232258988915</v>
          </cell>
          <cell r="AE34">
            <v>18.337037691780139</v>
          </cell>
          <cell r="AF34">
            <v>17.958954440403229</v>
          </cell>
          <cell r="AG34">
            <v>17.596147279991044</v>
          </cell>
          <cell r="AH34">
            <v>9.1616937990830163</v>
          </cell>
          <cell r="AI34">
            <v>5.5406930756074768</v>
          </cell>
          <cell r="AJ34">
            <v>17.420185807191132</v>
          </cell>
          <cell r="AK34">
            <v>19.355762007990148</v>
          </cell>
          <cell r="AL34">
            <v>1.7034605369530826</v>
          </cell>
          <cell r="AM34">
            <v>1.6919450732862125</v>
          </cell>
          <cell r="AN34">
            <v>1.1636362510453535</v>
          </cell>
          <cell r="AO34">
            <v>10.249999999999998</v>
          </cell>
          <cell r="AP34">
            <v>8.6315789473684212</v>
          </cell>
          <cell r="AQ34">
            <v>4.3125767993512687</v>
          </cell>
          <cell r="AR34">
            <v>2.6081055462236273</v>
          </cell>
          <cell r="AS34">
            <v>8.1999999999999993</v>
          </cell>
          <cell r="AT34">
            <v>9.1111111111111107</v>
          </cell>
          <cell r="AU34">
            <v>5.5972222222222205</v>
          </cell>
          <cell r="AV34">
            <v>4.7134502923976598</v>
          </cell>
          <cell r="AW34">
            <v>2.3549707996457467</v>
          </cell>
          <cell r="AX34">
            <v>1.4242093971925767</v>
          </cell>
          <cell r="AY34">
            <v>4.477777777777777</v>
          </cell>
          <cell r="AZ34">
            <v>4.9753086419753076</v>
          </cell>
          <cell r="BB34">
            <v>28</v>
          </cell>
          <cell r="BC34">
            <v>10</v>
          </cell>
          <cell r="BD34">
            <v>10</v>
          </cell>
          <cell r="BE34">
            <v>5</v>
          </cell>
          <cell r="BF34">
            <v>11</v>
          </cell>
          <cell r="BG34">
            <v>34</v>
          </cell>
          <cell r="BH34">
            <v>63</v>
          </cell>
          <cell r="BI34">
            <v>93</v>
          </cell>
          <cell r="BJ34">
            <v>117</v>
          </cell>
          <cell r="BK34">
            <v>109</v>
          </cell>
          <cell r="BL34">
            <v>177</v>
          </cell>
          <cell r="BM34">
            <v>182</v>
          </cell>
        </row>
        <row r="35">
          <cell r="B35">
            <v>29</v>
          </cell>
          <cell r="C35">
            <v>3</v>
          </cell>
          <cell r="D35">
            <v>2</v>
          </cell>
          <cell r="E35">
            <v>2</v>
          </cell>
          <cell r="F35">
            <v>2</v>
          </cell>
          <cell r="G35">
            <v>27.110781915515023</v>
          </cell>
          <cell r="H35">
            <v>22.417987502539976</v>
          </cell>
          <cell r="I35">
            <v>0.49422000000000021</v>
          </cell>
          <cell r="J35">
            <v>0.30888750000000009</v>
          </cell>
          <cell r="K35">
            <v>5.1562987365274955</v>
          </cell>
          <cell r="L35">
            <v>5.0292884093872097</v>
          </cell>
          <cell r="M35">
            <v>118.03664537952875</v>
          </cell>
          <cell r="N35">
            <v>119.5495395251564</v>
          </cell>
          <cell r="O35">
            <v>397</v>
          </cell>
          <cell r="P35">
            <v>324</v>
          </cell>
          <cell r="Q35">
            <v>738</v>
          </cell>
          <cell r="R35">
            <v>1142</v>
          </cell>
          <cell r="S35">
            <v>20.170001953124999</v>
          </cell>
          <cell r="T35"/>
          <cell r="U35">
            <v>2.0666136919837097</v>
          </cell>
          <cell r="V35">
            <v>2.3908009680090991</v>
          </cell>
          <cell r="W35">
            <v>3.2749394369559641</v>
          </cell>
          <cell r="X35">
            <v>4.3234590272446471</v>
          </cell>
          <cell r="Y35">
            <v>8.1999999999999993</v>
          </cell>
          <cell r="Z35">
            <v>4.477777777777777</v>
          </cell>
          <cell r="AA35">
            <v>2.4410080234666518</v>
          </cell>
          <cell r="AB35">
            <v>29</v>
          </cell>
          <cell r="AC35">
            <v>33.888477394393774</v>
          </cell>
          <cell r="AD35">
            <v>33.888477394393774</v>
          </cell>
          <cell r="AE35">
            <v>28.537665174226341</v>
          </cell>
          <cell r="AF35">
            <v>27.949259706716518</v>
          </cell>
          <cell r="AG35">
            <v>27.384628197489924</v>
          </cell>
          <cell r="AH35">
            <v>13.118456545931336</v>
          </cell>
          <cell r="AI35">
            <v>8.2782544341382778</v>
          </cell>
          <cell r="AJ35">
            <v>27.110781915515023</v>
          </cell>
          <cell r="AK35">
            <v>30.123091017238913</v>
          </cell>
          <cell r="AL35">
            <v>8.3029583342740647</v>
          </cell>
          <cell r="AM35">
            <v>9.3767686237839332</v>
          </cell>
          <cell r="AN35">
            <v>5.1851971676546738</v>
          </cell>
          <cell r="AO35">
            <v>10.249999999999998</v>
          </cell>
          <cell r="AP35">
            <v>8.6315789473684212</v>
          </cell>
          <cell r="AQ35">
            <v>3.9678436428672597</v>
          </cell>
          <cell r="AR35">
            <v>2.5038630966628954</v>
          </cell>
          <cell r="AS35">
            <v>8.1999999999999993</v>
          </cell>
          <cell r="AT35">
            <v>9.1111111111111107</v>
          </cell>
          <cell r="AU35">
            <v>5.5972222222222205</v>
          </cell>
          <cell r="AV35">
            <v>4.7134502923976598</v>
          </cell>
          <cell r="AW35">
            <v>2.1667222060643705</v>
          </cell>
          <cell r="AX35">
            <v>1.3672856747359712</v>
          </cell>
          <cell r="AY35">
            <v>4.477777777777777</v>
          </cell>
          <cell r="AZ35">
            <v>4.9753086419753076</v>
          </cell>
          <cell r="BB35">
            <v>29</v>
          </cell>
          <cell r="BC35">
            <v>20</v>
          </cell>
          <cell r="BD35">
            <v>20</v>
          </cell>
          <cell r="BE35">
            <v>10</v>
          </cell>
          <cell r="BF35">
            <v>15</v>
          </cell>
          <cell r="BG35" t="str">
            <v>d</v>
          </cell>
          <cell r="BH35">
            <v>65</v>
          </cell>
          <cell r="BI35">
            <v>91</v>
          </cell>
          <cell r="BJ35">
            <v>0</v>
          </cell>
          <cell r="BK35">
            <v>109</v>
          </cell>
          <cell r="BL35">
            <v>176</v>
          </cell>
          <cell r="BM35">
            <v>0</v>
          </cell>
        </row>
        <row r="36">
          <cell r="B36">
            <v>30</v>
          </cell>
          <cell r="C36">
            <v>3</v>
          </cell>
          <cell r="D36">
            <v>2</v>
          </cell>
          <cell r="E36">
            <v>3</v>
          </cell>
          <cell r="F36">
            <v>2</v>
          </cell>
          <cell r="G36">
            <v>32.514990752055006</v>
          </cell>
          <cell r="H36">
            <v>7.6713588567505111</v>
          </cell>
          <cell r="I36">
            <v>0.49335999999999985</v>
          </cell>
          <cell r="J36">
            <v>0.3083499999999999</v>
          </cell>
          <cell r="K36">
            <v>4.5046373960063129</v>
          </cell>
          <cell r="L36">
            <v>4.6044636915934936</v>
          </cell>
          <cell r="M36">
            <v>118.94481980713076</v>
          </cell>
          <cell r="N36">
            <v>76.427943258284628</v>
          </cell>
          <cell r="O36">
            <v>472</v>
          </cell>
          <cell r="P36">
            <v>173</v>
          </cell>
          <cell r="Q36">
            <v>565</v>
          </cell>
          <cell r="R36">
            <v>903</v>
          </cell>
          <cell r="S36">
            <v>7.451045110339729</v>
          </cell>
          <cell r="T36"/>
          <cell r="U36">
            <v>2.1204751652107512</v>
          </cell>
          <cell r="V36">
            <v>2.8144764214867855</v>
          </cell>
          <cell r="W36">
            <v>3.3285792721900571</v>
          </cell>
          <cell r="X36">
            <v>4.1227390485701498</v>
          </cell>
          <cell r="Y36">
            <v>8.1999999999999993</v>
          </cell>
          <cell r="Z36">
            <v>4.477777777777777</v>
          </cell>
          <cell r="AA36">
            <v>1.6476387587099588</v>
          </cell>
          <cell r="AB36">
            <v>30</v>
          </cell>
          <cell r="AC36">
            <v>40.643738440068752</v>
          </cell>
          <cell r="AD36">
            <v>40.643738440068752</v>
          </cell>
          <cell r="AE36">
            <v>34.226306054794748</v>
          </cell>
          <cell r="AF36">
            <v>33.520609022737119</v>
          </cell>
          <cell r="AG36">
            <v>32.843425002075762</v>
          </cell>
          <cell r="AH36">
            <v>15.333822949453589</v>
          </cell>
          <cell r="AI36">
            <v>9.7684291384358666</v>
          </cell>
          <cell r="AJ36">
            <v>32.514990752055006</v>
          </cell>
          <cell r="AK36">
            <v>36.127767502283341</v>
          </cell>
          <cell r="AL36">
            <v>2.8412440210187078</v>
          </cell>
          <cell r="AM36">
            <v>2.7256788503127738</v>
          </cell>
          <cell r="AN36">
            <v>1.8607432501484893</v>
          </cell>
          <cell r="AO36">
            <v>10.249999999999998</v>
          </cell>
          <cell r="AP36">
            <v>8.6315789473684212</v>
          </cell>
          <cell r="AQ36">
            <v>3.8670577871092453</v>
          </cell>
          <cell r="AR36">
            <v>2.4635135081535142</v>
          </cell>
          <cell r="AS36">
            <v>8.1999999999999993</v>
          </cell>
          <cell r="AT36">
            <v>9.1111111111111107</v>
          </cell>
          <cell r="AU36">
            <v>5.5972222222222205</v>
          </cell>
          <cell r="AV36">
            <v>4.7134502923976598</v>
          </cell>
          <cell r="AW36">
            <v>2.1116860273780835</v>
          </cell>
          <cell r="AX36">
            <v>1.3452519563494123</v>
          </cell>
          <cell r="AY36">
            <v>4.477777777777777</v>
          </cell>
          <cell r="AZ36">
            <v>4.9753086419753076</v>
          </cell>
          <cell r="BB36">
            <v>30</v>
          </cell>
          <cell r="BC36">
            <v>20</v>
          </cell>
          <cell r="BD36">
            <v>20</v>
          </cell>
          <cell r="BE36">
            <v>10</v>
          </cell>
          <cell r="BF36">
            <v>15</v>
          </cell>
          <cell r="BG36" t="str">
            <v>d</v>
          </cell>
          <cell r="BH36">
            <v>65</v>
          </cell>
          <cell r="BI36">
            <v>91</v>
          </cell>
          <cell r="BJ36">
            <v>117</v>
          </cell>
          <cell r="BK36">
            <v>109</v>
          </cell>
          <cell r="BL36">
            <v>177</v>
          </cell>
          <cell r="BM36">
            <v>182</v>
          </cell>
        </row>
        <row r="37">
          <cell r="B37">
            <v>31</v>
          </cell>
          <cell r="C37">
            <v>3</v>
          </cell>
          <cell r="D37">
            <v>3</v>
          </cell>
          <cell r="E37">
            <v>2</v>
          </cell>
          <cell r="F37">
            <v>2</v>
          </cell>
          <cell r="G37">
            <v>9.2831939251899271</v>
          </cell>
          <cell r="H37">
            <v>17.198754269330603</v>
          </cell>
          <cell r="I37">
            <v>0.16885</v>
          </cell>
          <cell r="J37">
            <v>0.10553125000000001</v>
          </cell>
          <cell r="K37">
            <v>5.1559267387581516</v>
          </cell>
          <cell r="L37">
            <v>5.0371073951829963</v>
          </cell>
          <cell r="M37">
            <v>87.938077548289698</v>
          </cell>
          <cell r="N37">
            <v>108.40085161510011</v>
          </cell>
          <cell r="O37">
            <v>182</v>
          </cell>
          <cell r="P37">
            <v>274</v>
          </cell>
          <cell r="Q37">
            <v>768</v>
          </cell>
          <cell r="R37">
            <v>965</v>
          </cell>
          <cell r="S37">
            <v>21.328888671874999</v>
          </cell>
          <cell r="T37"/>
          <cell r="U37">
            <v>1.7584183832859543</v>
          </cell>
          <cell r="V37">
            <v>2.3715596237878467</v>
          </cell>
          <cell r="W37">
            <v>2.9585285758049609</v>
          </cell>
          <cell r="X37">
            <v>4.2841358035177528</v>
          </cell>
          <cell r="Y37">
            <v>8.1999999999999993</v>
          </cell>
          <cell r="Z37">
            <v>4.477777777777777</v>
          </cell>
          <cell r="AA37">
            <v>2.4870764226375459</v>
          </cell>
          <cell r="AB37">
            <v>31</v>
          </cell>
          <cell r="AC37">
            <v>11.603992406487409</v>
          </cell>
          <cell r="AD37">
            <v>11.603992406487409</v>
          </cell>
          <cell r="AE37">
            <v>9.7717830791472924</v>
          </cell>
          <cell r="AF37">
            <v>9.5703030156597197</v>
          </cell>
          <cell r="AG37">
            <v>9.3769635607979058</v>
          </cell>
          <cell r="AH37">
            <v>5.2792862116480119</v>
          </cell>
          <cell r="AI37">
            <v>3.1377739600382739</v>
          </cell>
          <cell r="AJ37">
            <v>9.2831939251899271</v>
          </cell>
          <cell r="AK37">
            <v>10.314659916877696</v>
          </cell>
          <cell r="AL37">
            <v>6.3699089886409634</v>
          </cell>
          <cell r="AM37">
            <v>7.2520859677400029</v>
          </cell>
          <cell r="AN37">
            <v>4.0145212612561227</v>
          </cell>
          <cell r="AO37">
            <v>10.249999999999998</v>
          </cell>
          <cell r="AP37">
            <v>8.6315789473684212</v>
          </cell>
          <cell r="AQ37">
            <v>4.6632815477489888</v>
          </cell>
          <cell r="AR37">
            <v>2.7716480641965511</v>
          </cell>
          <cell r="AS37">
            <v>8.1999999999999993</v>
          </cell>
          <cell r="AT37">
            <v>9.1111111111111107</v>
          </cell>
          <cell r="AU37">
            <v>5.5972222222222205</v>
          </cell>
          <cell r="AV37">
            <v>4.7134502923976598</v>
          </cell>
          <cell r="AW37">
            <v>2.5464803031745831</v>
          </cell>
          <cell r="AX37">
            <v>1.5135151353268428</v>
          </cell>
          <cell r="AY37">
            <v>4.477777777777777</v>
          </cell>
          <cell r="AZ37">
            <v>4.9753086419753076</v>
          </cell>
          <cell r="BB37">
            <v>31</v>
          </cell>
          <cell r="BC37">
            <v>20</v>
          </cell>
          <cell r="BD37">
            <v>20</v>
          </cell>
          <cell r="BE37">
            <v>10</v>
          </cell>
          <cell r="BF37">
            <v>15</v>
          </cell>
          <cell r="BG37" t="str">
            <v>d</v>
          </cell>
          <cell r="BH37">
            <v>65</v>
          </cell>
          <cell r="BI37">
            <v>93</v>
          </cell>
          <cell r="BJ37">
            <v>0</v>
          </cell>
          <cell r="BK37">
            <v>109</v>
          </cell>
          <cell r="BL37">
            <v>176</v>
          </cell>
          <cell r="BM37">
            <v>0</v>
          </cell>
        </row>
        <row r="38">
          <cell r="B38">
            <v>32</v>
          </cell>
          <cell r="C38">
            <v>3</v>
          </cell>
          <cell r="D38">
            <v>3</v>
          </cell>
          <cell r="E38">
            <v>3</v>
          </cell>
          <cell r="F38">
            <v>2</v>
          </cell>
          <cell r="G38">
            <v>13.070977924480514</v>
          </cell>
          <cell r="H38">
            <v>4.7684813810089706</v>
          </cell>
          <cell r="I38">
            <v>0.16844000000000006</v>
          </cell>
          <cell r="J38">
            <v>0.10527500000000004</v>
          </cell>
          <cell r="K38">
            <v>3.9299926153670968</v>
          </cell>
          <cell r="L38">
            <v>3.8904301257439284</v>
          </cell>
          <cell r="M38">
            <v>88.990891939909361</v>
          </cell>
          <cell r="N38">
            <v>64.16507121484571</v>
          </cell>
          <cell r="O38">
            <v>254</v>
          </cell>
          <cell r="P38">
            <v>128</v>
          </cell>
          <cell r="Q38">
            <v>745</v>
          </cell>
          <cell r="R38">
            <v>901</v>
          </cell>
          <cell r="S38">
            <v>7.8505058899217826</v>
          </cell>
          <cell r="T38"/>
          <cell r="U38">
            <v>1.8457771201026976</v>
          </cell>
          <cell r="V38">
            <v>2.7264544426998416</v>
          </cell>
          <cell r="W38">
            <v>3.0732768256814151</v>
          </cell>
          <cell r="X38">
            <v>3.9607960718240083</v>
          </cell>
          <cell r="Y38">
            <v>8.1999999999999993</v>
          </cell>
          <cell r="Z38">
            <v>4.477777777777777</v>
          </cell>
          <cell r="AA38">
            <v>1.834729891959977</v>
          </cell>
          <cell r="AB38">
            <v>32</v>
          </cell>
          <cell r="AC38">
            <v>16.338722405600642</v>
          </cell>
          <cell r="AD38">
            <v>16.338722405600642</v>
          </cell>
          <cell r="AE38">
            <v>13.758924131032121</v>
          </cell>
          <cell r="AF38">
            <v>13.475234973691252</v>
          </cell>
          <cell r="AG38">
            <v>13.203008004525772</v>
          </cell>
          <cell r="AH38">
            <v>7.0815581047798748</v>
          </cell>
          <cell r="AI38">
            <v>4.2531078929352164</v>
          </cell>
          <cell r="AJ38">
            <v>13.070977924480514</v>
          </cell>
          <cell r="AK38">
            <v>14.523308804978349</v>
          </cell>
          <cell r="AL38">
            <v>1.7661042151885076</v>
          </cell>
          <cell r="AM38">
            <v>1.7489679293107991</v>
          </cell>
          <cell r="AN38">
            <v>1.2039199429959571</v>
          </cell>
          <cell r="AO38">
            <v>10.249999999999998</v>
          </cell>
          <cell r="AP38">
            <v>8.6315789473684212</v>
          </cell>
          <cell r="AQ38">
            <v>4.4425732179103825</v>
          </cell>
          <cell r="AR38">
            <v>2.668161856256432</v>
          </cell>
          <cell r="AS38">
            <v>8.1999999999999993</v>
          </cell>
          <cell r="AT38">
            <v>9.1111111111111107</v>
          </cell>
          <cell r="AU38">
            <v>5.5972222222222205</v>
          </cell>
          <cell r="AV38">
            <v>4.7134502923976598</v>
          </cell>
          <cell r="AW38">
            <v>2.4259580038182706</v>
          </cell>
          <cell r="AX38">
            <v>1.4570043740804091</v>
          </cell>
          <cell r="AY38">
            <v>4.477777777777777</v>
          </cell>
          <cell r="AZ38">
            <v>4.9753086419753076</v>
          </cell>
          <cell r="BB38">
            <v>32</v>
          </cell>
          <cell r="BC38">
            <v>20</v>
          </cell>
          <cell r="BD38">
            <v>20</v>
          </cell>
          <cell r="BE38">
            <v>10</v>
          </cell>
          <cell r="BF38">
            <v>15</v>
          </cell>
          <cell r="BG38" t="str">
            <v>d</v>
          </cell>
          <cell r="BH38">
            <v>65</v>
          </cell>
          <cell r="BI38">
            <v>93</v>
          </cell>
          <cell r="BJ38">
            <v>117</v>
          </cell>
          <cell r="BK38">
            <v>109</v>
          </cell>
          <cell r="BL38">
            <v>177</v>
          </cell>
          <cell r="BM38">
            <v>182</v>
          </cell>
        </row>
        <row r="39">
          <cell r="B39">
            <v>33</v>
          </cell>
          <cell r="C39">
            <v>4</v>
          </cell>
          <cell r="D39">
            <v>2</v>
          </cell>
          <cell r="E39">
            <v>2</v>
          </cell>
          <cell r="F39">
            <v>2</v>
          </cell>
          <cell r="G39">
            <v>25.08592150699705</v>
          </cell>
          <cell r="H39">
            <v>22.917204178570504</v>
          </cell>
          <cell r="I39">
            <v>0.49429000000000028</v>
          </cell>
          <cell r="J39">
            <v>0.30893125000000021</v>
          </cell>
          <cell r="K39">
            <v>5.1562987365274955</v>
          </cell>
          <cell r="L39">
            <v>5.0307671198047776</v>
          </cell>
          <cell r="M39">
            <v>116.236084022407</v>
          </cell>
          <cell r="N39">
            <v>120.06351725796112</v>
          </cell>
          <cell r="O39">
            <v>373</v>
          </cell>
          <cell r="P39">
            <v>330</v>
          </cell>
          <cell r="Q39">
            <v>751</v>
          </cell>
          <cell r="R39">
            <v>1140</v>
          </cell>
          <cell r="S39">
            <v>20.170001953124999</v>
          </cell>
          <cell r="T39"/>
          <cell r="U39">
            <v>2.0509565221175148</v>
          </cell>
          <cell r="V39">
            <v>2.3943140249026778</v>
          </cell>
          <cell r="W39">
            <v>3.2594897695218568</v>
          </cell>
          <cell r="X39">
            <v>4.3258581003646617</v>
          </cell>
          <cell r="Y39">
            <v>8.1999999999999993</v>
          </cell>
          <cell r="Z39">
            <v>4.477777777777777</v>
          </cell>
          <cell r="AA39">
            <v>2.4788052578425086</v>
          </cell>
          <cell r="AB39">
            <v>33</v>
          </cell>
          <cell r="AC39">
            <v>31.357401883746309</v>
          </cell>
          <cell r="AD39">
            <v>31.357401883746309</v>
          </cell>
          <cell r="AE39">
            <v>26.406233165260055</v>
          </cell>
          <cell r="AF39">
            <v>25.861774749481494</v>
          </cell>
          <cell r="AG39">
            <v>25.339314653532373</v>
          </cell>
          <cell r="AH39">
            <v>12.23132779094558</v>
          </cell>
          <cell r="AI39">
            <v>7.6962725091408926</v>
          </cell>
          <cell r="AJ39">
            <v>25.08592150699705</v>
          </cell>
          <cell r="AK39">
            <v>27.873246118885611</v>
          </cell>
          <cell r="AL39">
            <v>8.4878533994705574</v>
          </cell>
          <cell r="AM39">
            <v>9.5715114810397619</v>
          </cell>
          <cell r="AN39">
            <v>5.2977244391439067</v>
          </cell>
          <cell r="AO39">
            <v>10.249999999999998</v>
          </cell>
          <cell r="AP39">
            <v>8.6315789473684212</v>
          </cell>
          <cell r="AQ39">
            <v>3.998134485822201</v>
          </cell>
          <cell r="AR39">
            <v>2.5157311664772855</v>
          </cell>
          <cell r="AS39">
            <v>8.1999999999999993</v>
          </cell>
          <cell r="AT39">
            <v>9.1111111111111107</v>
          </cell>
          <cell r="AU39">
            <v>5.5972222222222205</v>
          </cell>
          <cell r="AV39">
            <v>4.7134502923976598</v>
          </cell>
          <cell r="AW39">
            <v>2.1832631406319063</v>
          </cell>
          <cell r="AX39">
            <v>1.3737664770871896</v>
          </cell>
          <cell r="AY39">
            <v>4.477777777777777</v>
          </cell>
          <cell r="AZ39">
            <v>4.9753086419753076</v>
          </cell>
          <cell r="BB39">
            <v>33</v>
          </cell>
          <cell r="BC39">
            <v>30</v>
          </cell>
          <cell r="BD39">
            <v>30</v>
          </cell>
          <cell r="BE39">
            <v>15</v>
          </cell>
          <cell r="BF39">
            <v>17</v>
          </cell>
          <cell r="BG39" t="str">
            <v>f</v>
          </cell>
          <cell r="BH39">
            <v>67</v>
          </cell>
          <cell r="BI39">
            <v>91</v>
          </cell>
          <cell r="BJ39">
            <v>0</v>
          </cell>
          <cell r="BK39">
            <v>109</v>
          </cell>
          <cell r="BL39">
            <v>176</v>
          </cell>
          <cell r="BM39">
            <v>0</v>
          </cell>
        </row>
        <row r="40">
          <cell r="B40">
            <v>34</v>
          </cell>
          <cell r="C40">
            <v>4</v>
          </cell>
          <cell r="D40">
            <v>2</v>
          </cell>
          <cell r="E40">
            <v>3</v>
          </cell>
          <cell r="F40">
            <v>2</v>
          </cell>
          <cell r="G40">
            <v>30.364605776970162</v>
          </cell>
          <cell r="H40">
            <v>7.8170877496869009</v>
          </cell>
          <cell r="I40">
            <v>0.49342999999999992</v>
          </cell>
          <cell r="J40">
            <v>0.30839374999999997</v>
          </cell>
          <cell r="K40">
            <v>4.5684748182285686</v>
          </cell>
          <cell r="L40">
            <v>4.6350102389580803</v>
          </cell>
          <cell r="M40">
            <v>117.15978421253818</v>
          </cell>
          <cell r="N40">
            <v>77.291109546753603</v>
          </cell>
          <cell r="O40">
            <v>448</v>
          </cell>
          <cell r="P40">
            <v>175</v>
          </cell>
          <cell r="Q40">
            <v>561</v>
          </cell>
          <cell r="R40">
            <v>881</v>
          </cell>
          <cell r="S40">
            <v>7.451045110339729</v>
          </cell>
          <cell r="T40"/>
          <cell r="U40">
            <v>2.1070588821752971</v>
          </cell>
          <cell r="V40">
            <v>2.8142849153197309</v>
          </cell>
          <cell r="W40">
            <v>3.3159856968113215</v>
          </cell>
          <cell r="X40">
            <v>4.1211309208348652</v>
          </cell>
          <cell r="Y40">
            <v>8.1999999999999993</v>
          </cell>
          <cell r="Z40">
            <v>4.477777777777777</v>
          </cell>
          <cell r="AA40">
            <v>1.654245797570598</v>
          </cell>
          <cell r="AB40">
            <v>34</v>
          </cell>
          <cell r="AC40">
            <v>37.9557572212127</v>
          </cell>
          <cell r="AD40">
            <v>37.9557572212127</v>
          </cell>
          <cell r="AE40">
            <v>31.962742923126488</v>
          </cell>
          <cell r="AF40">
            <v>31.30371729584553</v>
          </cell>
          <cell r="AG40">
            <v>30.671318966636527</v>
          </cell>
          <cell r="AH40">
            <v>14.410895696290263</v>
          </cell>
          <cell r="AI40">
            <v>9.1570376211721936</v>
          </cell>
          <cell r="AJ40">
            <v>30.364605776970162</v>
          </cell>
          <cell r="AK40">
            <v>33.73845086330018</v>
          </cell>
          <cell r="AL40">
            <v>2.8952176850692224</v>
          </cell>
          <cell r="AM40">
            <v>2.7776461818539087</v>
          </cell>
          <cell r="AN40">
            <v>1.8968307243447882</v>
          </cell>
          <cell r="AO40">
            <v>10.249999999999998</v>
          </cell>
          <cell r="AP40">
            <v>8.6315789473684212</v>
          </cell>
          <cell r="AQ40">
            <v>3.8916805170316064</v>
          </cell>
          <cell r="AR40">
            <v>2.4728695325450847</v>
          </cell>
          <cell r="AS40">
            <v>8.1999999999999993</v>
          </cell>
          <cell r="AT40">
            <v>9.1111111111111107</v>
          </cell>
          <cell r="AU40">
            <v>5.5972222222222205</v>
          </cell>
          <cell r="AV40">
            <v>4.7134502923976598</v>
          </cell>
          <cell r="AW40">
            <v>2.1251317728505925</v>
          </cell>
          <cell r="AX40">
            <v>1.3503610048992805</v>
          </cell>
          <cell r="AY40">
            <v>4.477777777777777</v>
          </cell>
          <cell r="AZ40">
            <v>4.9753086419753076</v>
          </cell>
          <cell r="BB40">
            <v>34</v>
          </cell>
          <cell r="BC40">
            <v>30</v>
          </cell>
          <cell r="BD40">
            <v>30</v>
          </cell>
          <cell r="BE40">
            <v>15</v>
          </cell>
          <cell r="BF40">
            <v>17</v>
          </cell>
          <cell r="BG40" t="str">
            <v>f</v>
          </cell>
          <cell r="BH40">
            <v>67</v>
          </cell>
          <cell r="BI40">
            <v>91</v>
          </cell>
          <cell r="BJ40">
            <v>117</v>
          </cell>
          <cell r="BK40">
            <v>109</v>
          </cell>
          <cell r="BL40">
            <v>177</v>
          </cell>
          <cell r="BM40">
            <v>182</v>
          </cell>
        </row>
        <row r="41">
          <cell r="BB41">
            <v>35</v>
          </cell>
          <cell r="BC41">
            <v>30</v>
          </cell>
          <cell r="BD41">
            <v>30</v>
          </cell>
          <cell r="BE41">
            <v>15</v>
          </cell>
          <cell r="BF41">
            <v>17</v>
          </cell>
          <cell r="BG41" t="str">
            <v>f</v>
          </cell>
          <cell r="BH41">
            <v>67</v>
          </cell>
          <cell r="BI41">
            <v>93</v>
          </cell>
          <cell r="BJ41">
            <v>0</v>
          </cell>
          <cell r="BK41">
            <v>109</v>
          </cell>
          <cell r="BL41">
            <v>176</v>
          </cell>
          <cell r="BM41">
            <v>0</v>
          </cell>
        </row>
        <row r="42">
          <cell r="BB42">
            <v>36</v>
          </cell>
          <cell r="BC42">
            <v>30</v>
          </cell>
          <cell r="BD42">
            <v>30</v>
          </cell>
          <cell r="BE42">
            <v>15</v>
          </cell>
          <cell r="BF42">
            <v>17</v>
          </cell>
          <cell r="BG42" t="str">
            <v>f</v>
          </cell>
          <cell r="BH42">
            <v>67</v>
          </cell>
          <cell r="BI42">
            <v>93</v>
          </cell>
          <cell r="BJ42">
            <v>117</v>
          </cell>
          <cell r="BK42">
            <v>109</v>
          </cell>
          <cell r="BL42">
            <v>177</v>
          </cell>
          <cell r="BM42">
            <v>182</v>
          </cell>
        </row>
      </sheetData>
      <sheetData sheetId="1">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259.16935919807048</v>
          </cell>
          <cell r="H7">
            <v>6.8561089055982425</v>
          </cell>
          <cell r="I7">
            <v>2.4937400000000007</v>
          </cell>
          <cell r="J7">
            <v>1.5585875000000002</v>
          </cell>
          <cell r="K7">
            <v>4.5239208199180005</v>
          </cell>
          <cell r="L7">
            <v>5.4513335621381076</v>
          </cell>
          <cell r="M7">
            <v>207.91978166418968</v>
          </cell>
          <cell r="N7">
            <v>100.34514453688317</v>
          </cell>
          <cell r="O7">
            <v>2154</v>
          </cell>
          <cell r="P7">
            <v>118</v>
          </cell>
          <cell r="Q7">
            <v>100</v>
          </cell>
          <cell r="R7">
            <v>2745</v>
          </cell>
          <cell r="S7">
            <v>32.468790527341049</v>
          </cell>
          <cell r="T7"/>
          <cell r="U7">
            <v>2.513061401154105</v>
          </cell>
          <cell r="V7">
            <v>2.2524682223823902</v>
          </cell>
          <cell r="W7">
            <v>3.8848598158001422</v>
          </cell>
          <cell r="X7">
            <v>4.1934392145492714</v>
          </cell>
          <cell r="Y7">
            <v>8.1999999999999993</v>
          </cell>
          <cell r="Z7">
            <v>4.8311965811965809</v>
          </cell>
          <cell r="AA7">
            <v>0.71053706685988149</v>
          </cell>
          <cell r="AB7">
            <v>1</v>
          </cell>
          <cell r="AC7">
            <v>259.16935919807048</v>
          </cell>
          <cell r="AD7">
            <v>323.96169899758809</v>
          </cell>
          <cell r="AE7">
            <v>272.8098517874426</v>
          </cell>
          <cell r="AF7">
            <v>267.1849063897634</v>
          </cell>
          <cell r="AG7">
            <v>261.78723151320253</v>
          </cell>
          <cell r="AH7">
            <v>103.12894029531027</v>
          </cell>
          <cell r="AI7">
            <v>66.7126669909686</v>
          </cell>
          <cell r="AJ7">
            <v>259.16935919807048</v>
          </cell>
          <cell r="AK7">
            <v>287.96595466452277</v>
          </cell>
          <cell r="AL7">
            <v>2.5392995946660157</v>
          </cell>
          <cell r="AM7">
            <v>3.0438204798941291</v>
          </cell>
          <cell r="AN7">
            <v>1.6349608411660657</v>
          </cell>
          <cell r="AO7">
            <v>8.1999999999999993</v>
          </cell>
          <cell r="AP7">
            <v>8.6315789473684212</v>
          </cell>
          <cell r="AQ7">
            <v>3.2629525073419252</v>
          </cell>
          <cell r="AR7">
            <v>2.1107582741209137</v>
          </cell>
          <cell r="AS7">
            <v>8.1999999999999993</v>
          </cell>
          <cell r="AT7">
            <v>9.1111111111111107</v>
          </cell>
          <cell r="AU7">
            <v>4.8311965811965809</v>
          </cell>
          <cell r="AV7">
            <v>5.0854700854700852</v>
          </cell>
          <cell r="AW7">
            <v>1.9224347558630639</v>
          </cell>
          <cell r="AX7">
            <v>1.2435961167884579</v>
          </cell>
          <cell r="AY7">
            <v>4.8311965811965809</v>
          </cell>
          <cell r="AZ7">
            <v>5.3679962013295341</v>
          </cell>
          <cell r="BB7">
            <v>1</v>
          </cell>
          <cell r="BC7">
            <v>0</v>
          </cell>
          <cell r="BD7">
            <v>0</v>
          </cell>
          <cell r="BE7">
            <v>0</v>
          </cell>
          <cell r="BF7">
            <v>1</v>
          </cell>
          <cell r="BG7">
            <v>24</v>
          </cell>
          <cell r="BH7">
            <v>0</v>
          </cell>
          <cell r="BI7">
            <v>81</v>
          </cell>
          <cell r="BJ7">
            <v>0</v>
          </cell>
          <cell r="BK7">
            <v>0</v>
          </cell>
        </row>
        <row r="8">
          <cell r="B8">
            <v>2</v>
          </cell>
          <cell r="C8">
            <v>1</v>
          </cell>
          <cell r="D8">
            <v>1</v>
          </cell>
          <cell r="E8">
            <v>2</v>
          </cell>
          <cell r="F8">
            <v>1</v>
          </cell>
          <cell r="G8">
            <v>267.70724450235065</v>
          </cell>
          <cell r="H8">
            <v>5.3565744720583348</v>
          </cell>
          <cell r="I8">
            <v>2.4933700000000001</v>
          </cell>
          <cell r="J8">
            <v>1.5583562499999999</v>
          </cell>
          <cell r="K8">
            <v>4.374237992614356</v>
          </cell>
          <cell r="L8">
            <v>5.4563607581145908</v>
          </cell>
          <cell r="M8">
            <v>209.6647852734207</v>
          </cell>
          <cell r="N8">
            <v>95.097761922255472</v>
          </cell>
          <cell r="O8">
            <v>2206</v>
          </cell>
          <cell r="P8">
            <v>97</v>
          </cell>
          <cell r="Q8">
            <v>76</v>
          </cell>
          <cell r="R8">
            <v>2805</v>
          </cell>
          <cell r="S8">
            <v>21.097485351562501</v>
          </cell>
          <cell r="T8"/>
          <cell r="U8">
            <v>2.5228651244552425</v>
          </cell>
          <cell r="V8">
            <v>2.7977622160880102</v>
          </cell>
          <cell r="W8">
            <v>3.8884061600546822</v>
          </cell>
          <cell r="X8">
            <v>4.0934724788498471</v>
          </cell>
          <cell r="Y8">
            <v>8.1999999999999993</v>
          </cell>
          <cell r="Z8">
            <v>4.8311965811965809</v>
          </cell>
          <cell r="AA8">
            <v>0.7267375083813592</v>
          </cell>
          <cell r="AB8">
            <v>2</v>
          </cell>
          <cell r="AC8">
            <v>267.70724450235065</v>
          </cell>
          <cell r="AD8">
            <v>334.63405562793827</v>
          </cell>
          <cell r="AE8">
            <v>281.79709947615856</v>
          </cell>
          <cell r="AF8">
            <v>275.98685000242335</v>
          </cell>
          <cell r="AG8">
            <v>270.41135808318245</v>
          </cell>
          <cell r="AH8">
            <v>106.1123886121959</v>
          </cell>
          <cell r="AI8">
            <v>68.847551794482783</v>
          </cell>
          <cell r="AJ8">
            <v>267.70724450235065</v>
          </cell>
          <cell r="AK8">
            <v>297.45249389150069</v>
          </cell>
          <cell r="AL8">
            <v>1.9839164711327164</v>
          </cell>
          <cell r="AM8">
            <v>1.9145924701021235</v>
          </cell>
          <cell r="AN8">
            <v>1.3085649163966981</v>
          </cell>
          <cell r="AO8">
            <v>8.1999999999999993</v>
          </cell>
          <cell r="AP8">
            <v>8.6315789473684212</v>
          </cell>
          <cell r="AQ8">
            <v>3.2502728427745855</v>
          </cell>
          <cell r="AR8">
            <v>2.108833198609243</v>
          </cell>
          <cell r="AS8">
            <v>8.1999999999999993</v>
          </cell>
          <cell r="AT8">
            <v>9.1111111111111107</v>
          </cell>
          <cell r="AU8">
            <v>4.8311965811965809</v>
          </cell>
          <cell r="AV8">
            <v>5.0854700854700852</v>
          </cell>
          <cell r="AW8">
            <v>1.9149642738986183</v>
          </cell>
          <cell r="AX8">
            <v>1.2424619194432713</v>
          </cell>
          <cell r="AY8">
            <v>4.8311965811965809</v>
          </cell>
          <cell r="AZ8">
            <v>5.3679962013295341</v>
          </cell>
          <cell r="BB8">
            <v>2</v>
          </cell>
          <cell r="BC8">
            <v>0</v>
          </cell>
          <cell r="BD8">
            <v>0</v>
          </cell>
          <cell r="BE8">
            <v>0</v>
          </cell>
          <cell r="BF8">
            <v>1</v>
          </cell>
          <cell r="BG8">
            <v>24</v>
          </cell>
          <cell r="BH8">
            <v>0</v>
          </cell>
          <cell r="BI8">
            <v>81</v>
          </cell>
          <cell r="BJ8">
            <v>0</v>
          </cell>
          <cell r="BK8">
            <v>109</v>
          </cell>
        </row>
        <row r="9">
          <cell r="B9">
            <v>3</v>
          </cell>
          <cell r="C9">
            <v>1</v>
          </cell>
          <cell r="D9">
            <v>2</v>
          </cell>
          <cell r="E9">
            <v>1</v>
          </cell>
          <cell r="F9">
            <v>1</v>
          </cell>
          <cell r="G9">
            <v>93.751052129863055</v>
          </cell>
          <cell r="H9">
            <v>9.5684065355713468</v>
          </cell>
          <cell r="I9">
            <v>0.49604999999999994</v>
          </cell>
          <cell r="J9">
            <v>0.31003124999999998</v>
          </cell>
          <cell r="K9">
            <v>4.7477992410530474</v>
          </cell>
          <cell r="L9">
            <v>4.6610720290738614</v>
          </cell>
          <cell r="M9">
            <v>161.48292165630411</v>
          </cell>
          <cell r="N9">
            <v>99.172792967854278</v>
          </cell>
          <cell r="O9">
            <v>1003</v>
          </cell>
          <cell r="P9">
            <v>167</v>
          </cell>
          <cell r="Q9">
            <v>578</v>
          </cell>
          <cell r="R9">
            <v>1502</v>
          </cell>
          <cell r="S9">
            <v>33.115231933590813</v>
          </cell>
          <cell r="T9"/>
          <cell r="U9">
            <v>2.2548693485916047</v>
          </cell>
          <cell r="V9">
            <v>2.9533252445228495</v>
          </cell>
          <cell r="W9">
            <v>3.5317101239622781</v>
          </cell>
          <cell r="X9">
            <v>4.2538436489576634</v>
          </cell>
          <cell r="Y9">
            <v>8.1999999999999993</v>
          </cell>
          <cell r="Z9">
            <v>4.8311965811965809</v>
          </cell>
          <cell r="AA9">
            <v>0.33242783417231436</v>
          </cell>
          <cell r="AB9">
            <v>3</v>
          </cell>
          <cell r="AC9">
            <v>93.751052129863055</v>
          </cell>
          <cell r="AD9">
            <v>117.18881516232881</v>
          </cell>
          <cell r="AE9">
            <v>98.685318031434804</v>
          </cell>
          <cell r="AF9">
            <v>96.650569206044395</v>
          </cell>
          <cell r="AG9">
            <v>94.698032454407127</v>
          </cell>
          <cell r="AH9">
            <v>41.577154875257015</v>
          </cell>
          <cell r="AI9">
            <v>26.545511618796834</v>
          </cell>
          <cell r="AJ9">
            <v>93.751052129863055</v>
          </cell>
          <cell r="AK9">
            <v>104.16783569984784</v>
          </cell>
          <cell r="AL9">
            <v>3.543854272433832</v>
          </cell>
          <cell r="AM9">
            <v>3.2398756463808493</v>
          </cell>
          <cell r="AN9">
            <v>2.2493554829914664</v>
          </cell>
          <cell r="AO9">
            <v>8.1999999999999993</v>
          </cell>
          <cell r="AP9">
            <v>8.6315789473684212</v>
          </cell>
          <cell r="AQ9">
            <v>3.6365743341722809</v>
          </cell>
          <cell r="AR9">
            <v>2.3218213591098178</v>
          </cell>
          <cell r="AS9">
            <v>8.1999999999999993</v>
          </cell>
          <cell r="AT9">
            <v>9.1111111111111107</v>
          </cell>
          <cell r="AU9">
            <v>4.8311965811965809</v>
          </cell>
          <cell r="AV9">
            <v>5.0854700854700852</v>
          </cell>
          <cell r="AW9">
            <v>2.1425616451854093</v>
          </cell>
          <cell r="AX9">
            <v>1.3679482210098233</v>
          </cell>
          <cell r="AY9">
            <v>4.8311965811965809</v>
          </cell>
          <cell r="AZ9">
            <v>5.3679962013295341</v>
          </cell>
          <cell r="BB9">
            <v>3</v>
          </cell>
          <cell r="BC9">
            <v>0</v>
          </cell>
          <cell r="BD9">
            <v>0</v>
          </cell>
          <cell r="BE9">
            <v>0</v>
          </cell>
          <cell r="BF9">
            <v>1</v>
          </cell>
          <cell r="BG9">
            <v>24</v>
          </cell>
          <cell r="BH9">
            <v>0</v>
          </cell>
          <cell r="BI9">
            <v>91</v>
          </cell>
          <cell r="BJ9">
            <v>0</v>
          </cell>
          <cell r="BK9">
            <v>0</v>
          </cell>
        </row>
        <row r="10">
          <cell r="B10">
            <v>4</v>
          </cell>
          <cell r="C10">
            <v>1</v>
          </cell>
          <cell r="D10">
            <v>2</v>
          </cell>
          <cell r="E10">
            <v>2</v>
          </cell>
          <cell r="F10">
            <v>1</v>
          </cell>
          <cell r="G10">
            <v>100.80001864693099</v>
          </cell>
          <cell r="H10">
            <v>7.2037189722401624</v>
          </cell>
          <cell r="I10">
            <v>0.49591999999999986</v>
          </cell>
          <cell r="J10">
            <v>0.30994999999999989</v>
          </cell>
          <cell r="K10">
            <v>4.5934045810252986</v>
          </cell>
          <cell r="L10">
            <v>4.6491869432497692</v>
          </cell>
          <cell r="M10">
            <v>164.37968055865502</v>
          </cell>
          <cell r="N10">
            <v>91.790992753225822</v>
          </cell>
          <cell r="O10">
            <v>1060</v>
          </cell>
          <cell r="P10">
            <v>136</v>
          </cell>
          <cell r="Q10">
            <v>538</v>
          </cell>
          <cell r="R10">
            <v>1512</v>
          </cell>
          <cell r="S10">
            <v>21.583450195312501</v>
          </cell>
          <cell r="T10"/>
          <cell r="U10">
            <v>2.2771846407298413</v>
          </cell>
          <cell r="V10">
            <v>2.9285326723238971</v>
          </cell>
          <cell r="W10">
            <v>3.5483067165456896</v>
          </cell>
          <cell r="X10">
            <v>4.2422485663461735</v>
          </cell>
          <cell r="Y10">
            <v>8.1999999999999993</v>
          </cell>
          <cell r="Z10">
            <v>4.8311965811965809</v>
          </cell>
          <cell r="AA10">
            <v>0.3337877805410091</v>
          </cell>
          <cell r="AB10">
            <v>4</v>
          </cell>
          <cell r="AC10">
            <v>100.80001864693099</v>
          </cell>
          <cell r="AD10">
            <v>126.00002330866374</v>
          </cell>
          <cell r="AE10">
            <v>106.10528278624315</v>
          </cell>
          <cell r="AF10">
            <v>103.91754499683609</v>
          </cell>
          <cell r="AG10">
            <v>101.81820065346565</v>
          </cell>
          <cell r="AH10">
            <v>44.265193451605413</v>
          </cell>
          <cell r="AI10">
            <v>28.407921495879243</v>
          </cell>
          <cell r="AJ10">
            <v>100.80001864693099</v>
          </cell>
          <cell r="AK10">
            <v>112.00002071881221</v>
          </cell>
          <cell r="AL10">
            <v>2.6680440637926526</v>
          </cell>
          <cell r="AM10">
            <v>2.4598390314436034</v>
          </cell>
          <cell r="AN10">
            <v>1.6980897888415547</v>
          </cell>
          <cell r="AO10">
            <v>8.1999999999999993</v>
          </cell>
          <cell r="AP10">
            <v>8.6315789473684212</v>
          </cell>
          <cell r="AQ10">
            <v>3.6009376900469019</v>
          </cell>
          <cell r="AR10">
            <v>2.3109614402169769</v>
          </cell>
          <cell r="AS10">
            <v>8.1999999999999993</v>
          </cell>
          <cell r="AT10">
            <v>9.1111111111111107</v>
          </cell>
          <cell r="AU10">
            <v>4.8311965811965809</v>
          </cell>
          <cell r="AV10">
            <v>5.0854700854700852</v>
          </cell>
          <cell r="AW10">
            <v>2.1215655923483547</v>
          </cell>
          <cell r="AX10">
            <v>1.3615498791772422</v>
          </cell>
          <cell r="AY10">
            <v>4.8311965811965809</v>
          </cell>
          <cell r="AZ10">
            <v>5.3679962013295341</v>
          </cell>
          <cell r="BB10">
            <v>4</v>
          </cell>
          <cell r="BC10">
            <v>0</v>
          </cell>
          <cell r="BD10">
            <v>0</v>
          </cell>
          <cell r="BE10">
            <v>0</v>
          </cell>
          <cell r="BF10">
            <v>1</v>
          </cell>
          <cell r="BG10">
            <v>24</v>
          </cell>
          <cell r="BH10">
            <v>0</v>
          </cell>
          <cell r="BI10">
            <v>91</v>
          </cell>
          <cell r="BJ10">
            <v>0</v>
          </cell>
          <cell r="BK10">
            <v>109</v>
          </cell>
        </row>
        <row r="11">
          <cell r="B11">
            <v>5</v>
          </cell>
          <cell r="C11">
            <v>2</v>
          </cell>
          <cell r="D11">
            <v>1</v>
          </cell>
          <cell r="E11">
            <v>1</v>
          </cell>
          <cell r="F11">
            <v>1</v>
          </cell>
          <cell r="G11">
            <v>212.81411374033186</v>
          </cell>
          <cell r="H11">
            <v>7.6976669137731708</v>
          </cell>
          <cell r="I11">
            <v>2.4932200000000009</v>
          </cell>
          <cell r="J11">
            <v>1.5582625000000003</v>
          </cell>
          <cell r="K11">
            <v>4.8560602605485874</v>
          </cell>
          <cell r="L11">
            <v>5.2678417125138113</v>
          </cell>
          <cell r="M11">
            <v>201.21690537645691</v>
          </cell>
          <cell r="N11">
            <v>110.39088745713633</v>
          </cell>
          <cell r="O11">
            <v>1828</v>
          </cell>
          <cell r="P11">
            <v>120</v>
          </cell>
          <cell r="Q11">
            <v>112</v>
          </cell>
          <cell r="R11">
            <v>2347</v>
          </cell>
          <cell r="S11">
            <v>32.468790527341049</v>
          </cell>
          <cell r="T11"/>
          <cell r="U11">
            <v>2.4527176106006938</v>
          </cell>
          <cell r="V11">
            <v>2.2777976216112896</v>
          </cell>
          <cell r="W11">
            <v>3.8240756706241581</v>
          </cell>
          <cell r="X11">
            <v>4.2274694648753304</v>
          </cell>
          <cell r="Y11">
            <v>8.1999999999999993</v>
          </cell>
          <cell r="Z11">
            <v>4.8311965811965809</v>
          </cell>
          <cell r="AA11">
            <v>0.58706669037369019</v>
          </cell>
          <cell r="AB11">
            <v>5</v>
          </cell>
          <cell r="AC11">
            <v>212.81411374033186</v>
          </cell>
          <cell r="AD11">
            <v>266.01764217541484</v>
          </cell>
          <cell r="AE11">
            <v>224.0148565687704</v>
          </cell>
          <cell r="AF11">
            <v>219.39599354673388</v>
          </cell>
          <cell r="AG11">
            <v>214.96375125286048</v>
          </cell>
          <cell r="AH11">
            <v>86.766659488456838</v>
          </cell>
          <cell r="AI11">
            <v>55.651125152969783</v>
          </cell>
          <cell r="AJ11">
            <v>212.81411374033186</v>
          </cell>
          <cell r="AK11">
            <v>236.4601263781465</v>
          </cell>
          <cell r="AL11">
            <v>2.8509877458419148</v>
          </cell>
          <cell r="AM11">
            <v>3.3794340817372195</v>
          </cell>
          <cell r="AN11">
            <v>1.820868720100898</v>
          </cell>
          <cell r="AO11">
            <v>8.1999999999999993</v>
          </cell>
          <cell r="AP11">
            <v>8.6315789473684212</v>
          </cell>
          <cell r="AQ11">
            <v>3.3432303680454032</v>
          </cell>
          <cell r="AR11">
            <v>2.144309032112226</v>
          </cell>
          <cell r="AS11">
            <v>8.1999999999999993</v>
          </cell>
          <cell r="AT11">
            <v>9.1111111111111107</v>
          </cell>
          <cell r="AU11">
            <v>4.8311965811965809</v>
          </cell>
          <cell r="AV11">
            <v>5.0854700854700852</v>
          </cell>
          <cell r="AW11">
            <v>1.9697320883236025</v>
          </cell>
          <cell r="AX11">
            <v>1.2633632274353093</v>
          </cell>
          <cell r="AY11">
            <v>4.8311965811965809</v>
          </cell>
          <cell r="AZ11">
            <v>5.3679962013295341</v>
          </cell>
          <cell r="BB11">
            <v>5</v>
          </cell>
          <cell r="BC11">
            <v>10</v>
          </cell>
          <cell r="BD11">
            <v>10</v>
          </cell>
          <cell r="BE11">
            <v>5</v>
          </cell>
          <cell r="BF11">
            <v>11</v>
          </cell>
          <cell r="BG11">
            <v>34</v>
          </cell>
          <cell r="BH11">
            <v>63</v>
          </cell>
          <cell r="BI11">
            <v>81</v>
          </cell>
          <cell r="BJ11">
            <v>0</v>
          </cell>
          <cell r="BK11">
            <v>0</v>
          </cell>
        </row>
        <row r="12">
          <cell r="B12">
            <v>6</v>
          </cell>
          <cell r="C12">
            <v>2</v>
          </cell>
          <cell r="D12">
            <v>1</v>
          </cell>
          <cell r="E12">
            <v>2</v>
          </cell>
          <cell r="F12">
            <v>1</v>
          </cell>
          <cell r="G12">
            <v>221.65779533286926</v>
          </cell>
          <cell r="H12">
            <v>5.8288262969560822</v>
          </cell>
          <cell r="I12">
            <v>2.4927200000000007</v>
          </cell>
          <cell r="J12">
            <v>1.5579500000000006</v>
          </cell>
          <cell r="K12">
            <v>4.7000509742360839</v>
          </cell>
          <cell r="L12">
            <v>5.2776561709389398</v>
          </cell>
          <cell r="M12">
            <v>201.54438663604461</v>
          </cell>
          <cell r="N12">
            <v>97.539964834081999</v>
          </cell>
          <cell r="O12">
            <v>1900</v>
          </cell>
          <cell r="P12">
            <v>103</v>
          </cell>
          <cell r="Q12">
            <v>83</v>
          </cell>
          <cell r="R12">
            <v>2401</v>
          </cell>
          <cell r="S12">
            <v>21.097485351562501</v>
          </cell>
          <cell r="T12"/>
          <cell r="U12">
            <v>2.4684631152399792</v>
          </cell>
          <cell r="V12">
            <v>2.8720377276594511</v>
          </cell>
          <cell r="W12">
            <v>3.8354025865191597</v>
          </cell>
          <cell r="X12">
            <v>4.204858023860365</v>
          </cell>
          <cell r="Y12">
            <v>8.1999999999999993</v>
          </cell>
          <cell r="Z12">
            <v>4.8311965811965809</v>
          </cell>
          <cell r="AA12">
            <v>0.60169289964028472</v>
          </cell>
          <cell r="AB12">
            <v>6</v>
          </cell>
          <cell r="AC12">
            <v>221.65779533286926</v>
          </cell>
          <cell r="AD12">
            <v>277.07224416608653</v>
          </cell>
          <cell r="AE12">
            <v>233.3239950872308</v>
          </cell>
          <cell r="AF12">
            <v>228.51319106481367</v>
          </cell>
          <cell r="AG12">
            <v>223.89676296249419</v>
          </cell>
          <cell r="AH12">
            <v>89.795870946736883</v>
          </cell>
          <cell r="AI12">
            <v>57.792575963723273</v>
          </cell>
          <cell r="AJ12">
            <v>221.65779533286926</v>
          </cell>
          <cell r="AK12">
            <v>246.2864392587436</v>
          </cell>
          <cell r="AL12">
            <v>2.1588245544281786</v>
          </cell>
          <cell r="AM12">
            <v>2.0295089583333041</v>
          </cell>
          <cell r="AN12">
            <v>1.3862123914483078</v>
          </cell>
          <cell r="AO12">
            <v>8.1999999999999993</v>
          </cell>
          <cell r="AP12">
            <v>8.6315789473684212</v>
          </cell>
          <cell r="AQ12">
            <v>3.3219050142472195</v>
          </cell>
          <cell r="AR12">
            <v>2.1379763440796848</v>
          </cell>
          <cell r="AS12">
            <v>8.1999999999999993</v>
          </cell>
          <cell r="AT12">
            <v>9.1111111111111107</v>
          </cell>
          <cell r="AU12">
            <v>4.8311965811965809</v>
          </cell>
          <cell r="AV12">
            <v>5.0854700854700852</v>
          </cell>
          <cell r="AW12">
            <v>1.9571678229135303</v>
          </cell>
          <cell r="AX12">
            <v>1.259632195633773</v>
          </cell>
          <cell r="AY12">
            <v>4.8311965811965809</v>
          </cell>
          <cell r="AZ12">
            <v>5.3679962013295341</v>
          </cell>
          <cell r="BB12">
            <v>6</v>
          </cell>
          <cell r="BC12">
            <v>10</v>
          </cell>
          <cell r="BD12">
            <v>10</v>
          </cell>
          <cell r="BE12">
            <v>5</v>
          </cell>
          <cell r="BF12">
            <v>11</v>
          </cell>
          <cell r="BG12">
            <v>34</v>
          </cell>
          <cell r="BH12">
            <v>63</v>
          </cell>
          <cell r="BI12">
            <v>81</v>
          </cell>
          <cell r="BJ12">
            <v>0</v>
          </cell>
          <cell r="BK12">
            <v>109</v>
          </cell>
        </row>
        <row r="13">
          <cell r="B13">
            <v>7</v>
          </cell>
          <cell r="C13">
            <v>2</v>
          </cell>
          <cell r="D13">
            <v>2</v>
          </cell>
          <cell r="E13">
            <v>2</v>
          </cell>
          <cell r="F13">
            <v>1</v>
          </cell>
          <cell r="G13">
            <v>59.088304265788075</v>
          </cell>
          <cell r="H13">
            <v>9.9931620688140068</v>
          </cell>
          <cell r="I13">
            <v>0.4963499999999999</v>
          </cell>
          <cell r="J13">
            <v>0.31021874999999993</v>
          </cell>
          <cell r="K13">
            <v>5.1822862520282991</v>
          </cell>
          <cell r="L13">
            <v>5.0427596631996634</v>
          </cell>
          <cell r="M13">
            <v>145.90934393361579</v>
          </cell>
          <cell r="N13">
            <v>107.09977309996039</v>
          </cell>
          <cell r="O13">
            <v>700</v>
          </cell>
          <cell r="P13">
            <v>161</v>
          </cell>
          <cell r="Q13">
            <v>533</v>
          </cell>
          <cell r="R13">
            <v>1062</v>
          </cell>
          <cell r="S13">
            <v>21.583450195312501</v>
          </cell>
          <cell r="T13"/>
          <cell r="U13">
            <v>2.161831597066723</v>
          </cell>
          <cell r="V13">
            <v>2.3768849744663547</v>
          </cell>
          <cell r="W13">
            <v>3.4012538539994561</v>
          </cell>
          <cell r="X13">
            <v>4.3112452984861118</v>
          </cell>
          <cell r="Y13">
            <v>8.1999999999999993</v>
          </cell>
          <cell r="Z13">
            <v>4.8311965811965809</v>
          </cell>
          <cell r="AA13">
            <v>0.25429300865707699</v>
          </cell>
          <cell r="AB13">
            <v>7</v>
          </cell>
          <cell r="AC13">
            <v>59.088304265788075</v>
          </cell>
          <cell r="AD13">
            <v>73.860380332235096</v>
          </cell>
          <cell r="AE13">
            <v>62.198215016619031</v>
          </cell>
          <cell r="AF13">
            <v>60.915777593595955</v>
          </cell>
          <cell r="AG13">
            <v>59.685155824028357</v>
          </cell>
          <cell r="AH13">
            <v>27.332519492249965</v>
          </cell>
          <cell r="AI13">
            <v>17.372506376231666</v>
          </cell>
          <cell r="AJ13">
            <v>59.088304265788075</v>
          </cell>
          <cell r="AK13">
            <v>65.653671406431187</v>
          </cell>
          <cell r="AL13">
            <v>3.7011711365977802</v>
          </cell>
          <cell r="AM13">
            <v>4.2043103373387334</v>
          </cell>
          <cell r="AN13">
            <v>2.3179293630828877</v>
          </cell>
          <cell r="AO13">
            <v>8.1999999999999993</v>
          </cell>
          <cell r="AP13">
            <v>8.6315789473684212</v>
          </cell>
          <cell r="AQ13">
            <v>3.7930799101679118</v>
          </cell>
          <cell r="AR13">
            <v>2.4108756217527865</v>
          </cell>
          <cell r="AS13">
            <v>8.1999999999999993</v>
          </cell>
          <cell r="AT13">
            <v>9.1111111111111107</v>
          </cell>
          <cell r="AU13">
            <v>4.8311965811965809</v>
          </cell>
          <cell r="AV13">
            <v>5.0854700854700852</v>
          </cell>
          <cell r="AW13">
            <v>2.2347700846595915</v>
          </cell>
          <cell r="AX13">
            <v>1.4204163489636883</v>
          </cell>
          <cell r="AY13">
            <v>4.8311965811965809</v>
          </cell>
          <cell r="AZ13">
            <v>5.3679962013295341</v>
          </cell>
          <cell r="BB13">
            <v>7</v>
          </cell>
          <cell r="BC13">
            <v>10</v>
          </cell>
          <cell r="BD13">
            <v>10</v>
          </cell>
          <cell r="BE13">
            <v>5</v>
          </cell>
          <cell r="BF13">
            <v>11</v>
          </cell>
          <cell r="BG13">
            <v>34</v>
          </cell>
          <cell r="BH13">
            <v>63</v>
          </cell>
          <cell r="BI13">
            <v>91</v>
          </cell>
          <cell r="BJ13">
            <v>0</v>
          </cell>
          <cell r="BK13">
            <v>109</v>
          </cell>
        </row>
        <row r="14">
          <cell r="B14">
            <v>8</v>
          </cell>
          <cell r="C14">
            <v>2</v>
          </cell>
          <cell r="D14">
            <v>2</v>
          </cell>
          <cell r="E14">
            <v>3</v>
          </cell>
          <cell r="F14">
            <v>1</v>
          </cell>
          <cell r="G14">
            <v>67.604293833402025</v>
          </cell>
          <cell r="H14">
            <v>3.3171947794707268</v>
          </cell>
          <cell r="I14">
            <v>0.49548999999999987</v>
          </cell>
          <cell r="J14">
            <v>0.30968124999999991</v>
          </cell>
          <cell r="K14">
            <v>3.8997027482981963</v>
          </cell>
          <cell r="L14">
            <v>4.2097293552249626</v>
          </cell>
          <cell r="M14">
            <v>146.67463704403167</v>
          </cell>
          <cell r="N14">
            <v>66.405330956232476</v>
          </cell>
          <cell r="O14">
            <v>796</v>
          </cell>
          <cell r="P14">
            <v>86</v>
          </cell>
          <cell r="Q14">
            <v>571</v>
          </cell>
          <cell r="R14">
            <v>1160</v>
          </cell>
          <cell r="S14">
            <v>7.824495392518247</v>
          </cell>
          <cell r="T14"/>
          <cell r="U14">
            <v>2.2136986983578986</v>
          </cell>
          <cell r="V14">
            <v>2.729018344369571</v>
          </cell>
          <cell r="W14">
            <v>3.4520157473492423</v>
          </cell>
          <cell r="X14">
            <v>3.9826925011118299</v>
          </cell>
          <cell r="Y14">
            <v>8.1999999999999993</v>
          </cell>
          <cell r="Z14">
            <v>4.8311965811965809</v>
          </cell>
          <cell r="AA14">
            <v>0.23187493124695902</v>
          </cell>
          <cell r="AB14">
            <v>8</v>
          </cell>
          <cell r="AC14">
            <v>67.604293833402025</v>
          </cell>
          <cell r="AD14">
            <v>84.50536729175252</v>
          </cell>
          <cell r="AE14">
            <v>71.162414561475813</v>
          </cell>
          <cell r="AF14">
            <v>69.695148281857755</v>
          </cell>
          <cell r="AG14">
            <v>68.28716548828487</v>
          </cell>
          <cell r="AH14">
            <v>30.539067436571322</v>
          </cell>
          <cell r="AI14">
            <v>19.584005051342675</v>
          </cell>
          <cell r="AJ14">
            <v>67.604293833402025</v>
          </cell>
          <cell r="AK14">
            <v>75.115882037113366</v>
          </cell>
          <cell r="AL14">
            <v>1.2285906590632321</v>
          </cell>
          <cell r="AM14">
            <v>1.215526742909099</v>
          </cell>
          <cell r="AN14">
            <v>0.8329025599000377</v>
          </cell>
          <cell r="AO14">
            <v>8.1999999999999993</v>
          </cell>
          <cell r="AP14">
            <v>8.6315789473684212</v>
          </cell>
          <cell r="AQ14">
            <v>3.7042078066372284</v>
          </cell>
          <cell r="AR14">
            <v>2.375423694488263</v>
          </cell>
          <cell r="AS14">
            <v>8.1999999999999993</v>
          </cell>
          <cell r="AT14">
            <v>9.1111111111111107</v>
          </cell>
          <cell r="AU14">
            <v>4.8311965811965809</v>
          </cell>
          <cell r="AV14">
            <v>5.0854700854700852</v>
          </cell>
          <cell r="AW14">
            <v>2.1824092794472518</v>
          </cell>
          <cell r="AX14">
            <v>1.3995291258176887</v>
          </cell>
          <cell r="AY14">
            <v>4.8311965811965809</v>
          </cell>
          <cell r="AZ14">
            <v>5.3679962013295341</v>
          </cell>
          <cell r="BB14">
            <v>8</v>
          </cell>
          <cell r="BC14">
            <v>10</v>
          </cell>
          <cell r="BD14">
            <v>10</v>
          </cell>
          <cell r="BE14">
            <v>5</v>
          </cell>
          <cell r="BF14">
            <v>11</v>
          </cell>
          <cell r="BG14">
            <v>34</v>
          </cell>
          <cell r="BH14">
            <v>63</v>
          </cell>
          <cell r="BI14">
            <v>91</v>
          </cell>
          <cell r="BJ14">
            <v>117</v>
          </cell>
          <cell r="BK14">
            <v>109</v>
          </cell>
        </row>
        <row r="15">
          <cell r="B15">
            <v>9</v>
          </cell>
          <cell r="C15">
            <v>2</v>
          </cell>
          <cell r="D15">
            <v>3</v>
          </cell>
          <cell r="E15">
            <v>2</v>
          </cell>
          <cell r="F15">
            <v>1</v>
          </cell>
          <cell r="G15">
            <v>23.702951565256171</v>
          </cell>
          <cell r="H15">
            <v>9.2977333163626863</v>
          </cell>
          <cell r="I15">
            <v>0.16957000000000005</v>
          </cell>
          <cell r="J15">
            <v>0.10598125000000004</v>
          </cell>
          <cell r="K15">
            <v>5.1826295996440432</v>
          </cell>
          <cell r="L15">
            <v>5.0533015070388663</v>
          </cell>
          <cell r="M15">
            <v>104.81736978926942</v>
          </cell>
          <cell r="N15">
            <v>104.62703346394895</v>
          </cell>
          <cell r="O15">
            <v>391</v>
          </cell>
          <cell r="P15">
            <v>154</v>
          </cell>
          <cell r="Q15">
            <v>643</v>
          </cell>
          <cell r="R15">
            <v>844</v>
          </cell>
          <cell r="S15">
            <v>22.621541992187499</v>
          </cell>
          <cell r="T15"/>
          <cell r="U15">
            <v>2.0743629412070068</v>
          </cell>
          <cell r="V15">
            <v>2.3567649576096419</v>
          </cell>
          <cell r="W15">
            <v>3.2686654109216544</v>
          </cell>
          <cell r="X15">
            <v>4.252792183190369</v>
          </cell>
          <cell r="Y15">
            <v>8.1999999999999993</v>
          </cell>
          <cell r="Z15">
            <v>4.8311965811965809</v>
          </cell>
          <cell r="AA15">
            <v>0.20251597682529929</v>
          </cell>
          <cell r="AB15">
            <v>9</v>
          </cell>
          <cell r="AC15">
            <v>23.702951565256171</v>
          </cell>
          <cell r="AD15">
            <v>29.628689456570214</v>
          </cell>
          <cell r="AE15">
            <v>24.950475331848601</v>
          </cell>
          <cell r="AF15">
            <v>24.436032541501209</v>
          </cell>
          <cell r="AG15">
            <v>23.942375318440579</v>
          </cell>
          <cell r="AH15">
            <v>11.426617345691765</v>
          </cell>
          <cell r="AI15">
            <v>7.2515686328912849</v>
          </cell>
          <cell r="AJ15">
            <v>23.702951565256171</v>
          </cell>
          <cell r="AK15">
            <v>26.336612850284634</v>
          </cell>
          <cell r="AL15">
            <v>3.4436049319861799</v>
          </cell>
          <cell r="AM15">
            <v>3.9451254085994849</v>
          </cell>
          <cell r="AN15">
            <v>2.1862656146503006</v>
          </cell>
          <cell r="AO15">
            <v>8.1999999999999993</v>
          </cell>
          <cell r="AP15">
            <v>8.6315789473684212</v>
          </cell>
          <cell r="AQ15">
            <v>3.9530208707009953</v>
          </cell>
          <cell r="AR15">
            <v>2.5086691261213772</v>
          </cell>
          <cell r="AS15">
            <v>8.1999999999999993</v>
          </cell>
          <cell r="AT15">
            <v>9.1111111111111107</v>
          </cell>
          <cell r="AU15">
            <v>4.8311965811965809</v>
          </cell>
          <cell r="AV15">
            <v>5.0854700854700852</v>
          </cell>
          <cell r="AW15">
            <v>2.3290025507230951</v>
          </cell>
          <cell r="AX15">
            <v>1.4780333787159772</v>
          </cell>
          <cell r="AY15">
            <v>4.8311965811965809</v>
          </cell>
          <cell r="AZ15">
            <v>5.3679962013295341</v>
          </cell>
          <cell r="BB15">
            <v>9</v>
          </cell>
          <cell r="BC15">
            <v>10</v>
          </cell>
          <cell r="BD15">
            <v>10</v>
          </cell>
          <cell r="BE15">
            <v>5</v>
          </cell>
          <cell r="BF15">
            <v>11</v>
          </cell>
          <cell r="BG15">
            <v>34</v>
          </cell>
          <cell r="BH15">
            <v>63</v>
          </cell>
          <cell r="BI15">
            <v>93</v>
          </cell>
          <cell r="BJ15">
            <v>0</v>
          </cell>
          <cell r="BK15">
            <v>109</v>
          </cell>
        </row>
        <row r="16">
          <cell r="B16">
            <v>10</v>
          </cell>
          <cell r="C16">
            <v>2</v>
          </cell>
          <cell r="D16">
            <v>3</v>
          </cell>
          <cell r="E16">
            <v>3</v>
          </cell>
          <cell r="F16">
            <v>1</v>
          </cell>
          <cell r="G16">
            <v>30.772302424645456</v>
          </cell>
          <cell r="H16">
            <v>2.6904596176304825</v>
          </cell>
          <cell r="I16">
            <v>0.16924999999999998</v>
          </cell>
          <cell r="J16">
            <v>0.10578124999999999</v>
          </cell>
          <cell r="K16">
            <v>4.2537775781300073</v>
          </cell>
          <cell r="L16">
            <v>4.4442871148371976</v>
          </cell>
          <cell r="M16">
            <v>105.69691291641247</v>
          </cell>
          <cell r="N16">
            <v>57.025892734793132</v>
          </cell>
          <cell r="O16">
            <v>503</v>
          </cell>
          <cell r="P16">
            <v>82</v>
          </cell>
          <cell r="Q16">
            <v>653</v>
          </cell>
          <cell r="R16">
            <v>820</v>
          </cell>
          <cell r="S16">
            <v>8.2855121203589217</v>
          </cell>
          <cell r="T16"/>
          <cell r="U16">
            <v>2.1797538368293581</v>
          </cell>
          <cell r="V16">
            <v>2.7094389104150136</v>
          </cell>
          <cell r="W16">
            <v>3.3987603137910019</v>
          </cell>
          <cell r="X16">
            <v>3.9174478367234569</v>
          </cell>
          <cell r="Y16">
            <v>8.1999999999999993</v>
          </cell>
          <cell r="Z16">
            <v>4.8311965811965809</v>
          </cell>
          <cell r="AA16">
            <v>0.17304441757675698</v>
          </cell>
          <cell r="AB16">
            <v>10</v>
          </cell>
          <cell r="AC16">
            <v>30.772302424645456</v>
          </cell>
          <cell r="AD16">
            <v>38.465378030806818</v>
          </cell>
          <cell r="AE16">
            <v>32.391897289100484</v>
          </cell>
          <cell r="AF16">
            <v>31.724023118191194</v>
          </cell>
          <cell r="AG16">
            <v>31.083133762268137</v>
          </cell>
          <cell r="AH16">
            <v>14.117329170254589</v>
          </cell>
          <cell r="AI16">
            <v>9.0539783872908082</v>
          </cell>
          <cell r="AJ16">
            <v>30.772302424645456</v>
          </cell>
          <cell r="AK16">
            <v>34.191447138494951</v>
          </cell>
          <cell r="AL16">
            <v>0.99646652504832678</v>
          </cell>
          <cell r="AM16">
            <v>0.99299512060907691</v>
          </cell>
          <cell r="AN16">
            <v>0.68678888137557836</v>
          </cell>
          <cell r="AO16">
            <v>8.1999999999999993</v>
          </cell>
          <cell r="AP16">
            <v>8.6315789473684212</v>
          </cell>
          <cell r="AQ16">
            <v>3.7618926786373335</v>
          </cell>
          <cell r="AR16">
            <v>2.4126443888164801</v>
          </cell>
          <cell r="AS16">
            <v>8.1999999999999993</v>
          </cell>
          <cell r="AT16">
            <v>9.1111111111111107</v>
          </cell>
          <cell r="AU16">
            <v>4.8311965811965809</v>
          </cell>
          <cell r="AV16">
            <v>5.0854700854700852</v>
          </cell>
          <cell r="AW16">
            <v>2.2163954936416017</v>
          </cell>
          <cell r="AX16">
            <v>1.4214584540113773</v>
          </cell>
          <cell r="AY16">
            <v>4.8311965811965809</v>
          </cell>
          <cell r="AZ16">
            <v>5.3679962013295341</v>
          </cell>
          <cell r="BB16">
            <v>10</v>
          </cell>
          <cell r="BC16">
            <v>10</v>
          </cell>
          <cell r="BD16">
            <v>10</v>
          </cell>
          <cell r="BE16">
            <v>5</v>
          </cell>
          <cell r="BF16">
            <v>11</v>
          </cell>
          <cell r="BG16">
            <v>34</v>
          </cell>
          <cell r="BH16">
            <v>63</v>
          </cell>
          <cell r="BI16">
            <v>93</v>
          </cell>
          <cell r="BJ16">
            <v>117</v>
          </cell>
          <cell r="BK16">
            <v>109</v>
          </cell>
        </row>
        <row r="17">
          <cell r="B17">
            <v>11</v>
          </cell>
          <cell r="C17">
            <v>3</v>
          </cell>
          <cell r="D17">
            <v>2</v>
          </cell>
          <cell r="E17">
            <v>2</v>
          </cell>
          <cell r="F17">
            <v>1</v>
          </cell>
          <cell r="G17">
            <v>56.254183404409595</v>
          </cell>
          <cell r="H17">
            <v>10.199147220344383</v>
          </cell>
          <cell r="I17">
            <v>0.49636999999999992</v>
          </cell>
          <cell r="J17">
            <v>0.31023124999999996</v>
          </cell>
          <cell r="K17">
            <v>5.1843828615054388</v>
          </cell>
          <cell r="L17">
            <v>5.0430528269324579</v>
          </cell>
          <cell r="M17">
            <v>140.77016509827641</v>
          </cell>
          <cell r="N17">
            <v>107.7416519920546</v>
          </cell>
          <cell r="O17">
            <v>691</v>
          </cell>
          <cell r="P17">
            <v>164</v>
          </cell>
          <cell r="Q17">
            <v>538</v>
          </cell>
          <cell r="R17">
            <v>1042</v>
          </cell>
          <cell r="S17">
            <v>21.573183593749999</v>
          </cell>
          <cell r="T17"/>
          <cell r="U17">
            <v>2.1678959906394368</v>
          </cell>
          <cell r="V17">
            <v>2.3802604831833039</v>
          </cell>
          <cell r="W17">
            <v>3.413410697943041</v>
          </cell>
          <cell r="X17">
            <v>4.3122639145581809</v>
          </cell>
          <cell r="Y17">
            <v>8.1999999999999993</v>
          </cell>
          <cell r="Z17">
            <v>4.8311965811965809</v>
          </cell>
          <cell r="AA17">
            <v>0.24951856817016244</v>
          </cell>
          <cell r="AB17">
            <v>11</v>
          </cell>
          <cell r="AC17">
            <v>56.254183404409595</v>
          </cell>
          <cell r="AD17">
            <v>70.317729255511992</v>
          </cell>
          <cell r="AE17">
            <v>59.214929899378525</v>
          </cell>
          <cell r="AF17">
            <v>57.994003509700612</v>
          </cell>
          <cell r="AG17">
            <v>56.822407479201608</v>
          </cell>
          <cell r="AH17">
            <v>25.948746456151252</v>
          </cell>
          <cell r="AI17">
            <v>16.480344260451574</v>
          </cell>
          <cell r="AJ17">
            <v>56.254183404409595</v>
          </cell>
          <cell r="AK17">
            <v>62.50464822712177</v>
          </cell>
          <cell r="AL17">
            <v>3.7774619334608821</v>
          </cell>
          <cell r="AM17">
            <v>4.2848870081245414</v>
          </cell>
          <cell r="AN17">
            <v>2.3651491240858693</v>
          </cell>
          <cell r="AO17">
            <v>8.1999999999999993</v>
          </cell>
          <cell r="AP17">
            <v>8.6315789473684212</v>
          </cell>
          <cell r="AQ17">
            <v>3.7824692860755507</v>
          </cell>
          <cell r="AR17">
            <v>2.4022893011208439</v>
          </cell>
          <cell r="AS17">
            <v>8.1999999999999993</v>
          </cell>
          <cell r="AT17">
            <v>9.1111111111111107</v>
          </cell>
          <cell r="AU17">
            <v>4.8311965811965809</v>
          </cell>
          <cell r="AV17">
            <v>5.0854700854700852</v>
          </cell>
          <cell r="AW17">
            <v>2.2285186199230824</v>
          </cell>
          <cell r="AX17">
            <v>1.4153575437341641</v>
          </cell>
          <cell r="AY17">
            <v>4.8311965811965809</v>
          </cell>
          <cell r="AZ17">
            <v>5.3679962013295341</v>
          </cell>
          <cell r="BB17">
            <v>11</v>
          </cell>
          <cell r="BC17">
            <v>20</v>
          </cell>
          <cell r="BD17">
            <v>15</v>
          </cell>
          <cell r="BE17">
            <v>10</v>
          </cell>
          <cell r="BF17">
            <v>15</v>
          </cell>
          <cell r="BG17">
            <v>36</v>
          </cell>
          <cell r="BH17">
            <v>65</v>
          </cell>
          <cell r="BI17">
            <v>91</v>
          </cell>
          <cell r="BJ17">
            <v>0</v>
          </cell>
          <cell r="BK17">
            <v>109</v>
          </cell>
        </row>
        <row r="18">
          <cell r="B18">
            <v>12</v>
          </cell>
          <cell r="C18">
            <v>3</v>
          </cell>
          <cell r="D18">
            <v>2</v>
          </cell>
          <cell r="E18">
            <v>3</v>
          </cell>
          <cell r="F18">
            <v>1</v>
          </cell>
          <cell r="G18">
            <v>64.583860486775862</v>
          </cell>
          <cell r="H18">
            <v>3.3389820745004855</v>
          </cell>
          <cell r="I18">
            <v>0.49549999999999983</v>
          </cell>
          <cell r="J18">
            <v>0.30968749999999989</v>
          </cell>
          <cell r="K18">
            <v>3.9423073035856868</v>
          </cell>
          <cell r="L18">
            <v>4.2642681454481464</v>
          </cell>
          <cell r="M18">
            <v>145.08720165994745</v>
          </cell>
          <cell r="N18">
            <v>66.327605387522723</v>
          </cell>
          <cell r="O18">
            <v>769</v>
          </cell>
          <cell r="P18">
            <v>87</v>
          </cell>
          <cell r="Q18">
            <v>566</v>
          </cell>
          <cell r="R18">
            <v>1113</v>
          </cell>
          <cell r="S18">
            <v>7.824495392518247</v>
          </cell>
          <cell r="T18"/>
          <cell r="U18">
            <v>2.2058385492120944</v>
          </cell>
          <cell r="V18">
            <v>2.7323401960120939</v>
          </cell>
          <cell r="W18">
            <v>3.4417728895234276</v>
          </cell>
          <cell r="X18">
            <v>3.9851274330879556</v>
          </cell>
          <cell r="Y18">
            <v>8.1999999999999993</v>
          </cell>
          <cell r="Z18">
            <v>4.8311965811965809</v>
          </cell>
          <cell r="AA18">
            <v>0.22536231936770115</v>
          </cell>
          <cell r="AB18">
            <v>12</v>
          </cell>
          <cell r="AC18">
            <v>64.583860486775862</v>
          </cell>
          <cell r="AD18">
            <v>80.729825608469824</v>
          </cell>
          <cell r="AE18">
            <v>67.983011038711439</v>
          </cell>
          <cell r="AF18">
            <v>66.581299470902948</v>
          </cell>
          <cell r="AG18">
            <v>65.236222713915012</v>
          </cell>
          <cell r="AH18">
            <v>29.278598159346082</v>
          </cell>
          <cell r="AI18">
            <v>18.764707190112883</v>
          </cell>
          <cell r="AJ18">
            <v>64.583860486775862</v>
          </cell>
          <cell r="AK18">
            <v>71.759844985306515</v>
          </cell>
          <cell r="AL18">
            <v>1.2366600275927724</v>
          </cell>
          <cell r="AM18">
            <v>1.2220228210871391</v>
          </cell>
          <cell r="AN18">
            <v>0.83786080384215178</v>
          </cell>
          <cell r="AO18">
            <v>8.1999999999999993</v>
          </cell>
          <cell r="AP18">
            <v>8.6315789473684212</v>
          </cell>
          <cell r="AQ18">
            <v>3.717407152454093</v>
          </cell>
          <cell r="AR18">
            <v>2.3824930532053292</v>
          </cell>
          <cell r="AS18">
            <v>8.1999999999999993</v>
          </cell>
          <cell r="AT18">
            <v>9.1111111111111107</v>
          </cell>
          <cell r="AU18">
            <v>4.8311965811965809</v>
          </cell>
          <cell r="AV18">
            <v>5.0854700854700852</v>
          </cell>
          <cell r="AW18">
            <v>2.1901859421770649</v>
          </cell>
          <cell r="AX18">
            <v>1.403694182118316</v>
          </cell>
          <cell r="AY18">
            <v>4.8311965811965809</v>
          </cell>
          <cell r="AZ18">
            <v>5.3679962013295341</v>
          </cell>
          <cell r="BB18">
            <v>12</v>
          </cell>
          <cell r="BC18">
            <v>20</v>
          </cell>
          <cell r="BD18">
            <v>15</v>
          </cell>
          <cell r="BE18">
            <v>10</v>
          </cell>
          <cell r="BF18">
            <v>15</v>
          </cell>
          <cell r="BG18">
            <v>36</v>
          </cell>
          <cell r="BH18">
            <v>65</v>
          </cell>
          <cell r="BI18">
            <v>91</v>
          </cell>
          <cell r="BJ18">
            <v>117</v>
          </cell>
          <cell r="BK18">
            <v>109</v>
          </cell>
        </row>
        <row r="19">
          <cell r="B19">
            <v>13</v>
          </cell>
          <cell r="C19">
            <v>3</v>
          </cell>
          <cell r="D19">
            <v>3</v>
          </cell>
          <cell r="E19">
            <v>2</v>
          </cell>
          <cell r="F19">
            <v>1</v>
          </cell>
          <cell r="G19">
            <v>21.241117944965996</v>
          </cell>
          <cell r="H19">
            <v>9.5489938592142813</v>
          </cell>
          <cell r="I19">
            <v>0.16964000000000004</v>
          </cell>
          <cell r="J19">
            <v>0.10602500000000004</v>
          </cell>
          <cell r="K19">
            <v>5.1843828615054388</v>
          </cell>
          <cell r="L19">
            <v>5.052589258654268</v>
          </cell>
          <cell r="M19">
            <v>102.60545998704663</v>
          </cell>
          <cell r="N19">
            <v>105.48734375689658</v>
          </cell>
          <cell r="O19">
            <v>358</v>
          </cell>
          <cell r="P19">
            <v>156</v>
          </cell>
          <cell r="Q19">
            <v>650</v>
          </cell>
          <cell r="R19">
            <v>836</v>
          </cell>
          <cell r="S19">
            <v>22.621541992187499</v>
          </cell>
          <cell r="T19"/>
          <cell r="U19">
            <v>2.0551585758228228</v>
          </cell>
          <cell r="V19">
            <v>2.361106365228729</v>
          </cell>
          <cell r="W19">
            <v>3.2412461902994161</v>
          </cell>
          <cell r="X19">
            <v>4.2540012702988816</v>
          </cell>
          <cell r="Y19">
            <v>8.1999999999999993</v>
          </cell>
          <cell r="Z19">
            <v>4.8311965811965809</v>
          </cell>
          <cell r="AA19">
            <v>0.20056812061894433</v>
          </cell>
          <cell r="AB19">
            <v>13</v>
          </cell>
          <cell r="AC19">
            <v>21.241117944965996</v>
          </cell>
          <cell r="AD19">
            <v>26.551397431207494</v>
          </cell>
          <cell r="AE19">
            <v>22.35907152101684</v>
          </cell>
          <cell r="AF19">
            <v>21.898059737078349</v>
          </cell>
          <cell r="AG19">
            <v>21.455674691884845</v>
          </cell>
          <cell r="AH19">
            <v>10.335512886864072</v>
          </cell>
          <cell r="AI19">
            <v>6.5533799957984087</v>
          </cell>
          <cell r="AJ19">
            <v>21.241117944965996</v>
          </cell>
          <cell r="AK19">
            <v>23.60124216107333</v>
          </cell>
          <cell r="AL19">
            <v>3.5366643923015855</v>
          </cell>
          <cell r="AM19">
            <v>4.0442878812404688</v>
          </cell>
          <cell r="AN19">
            <v>2.2447087465357947</v>
          </cell>
          <cell r="AO19">
            <v>8.1999999999999993</v>
          </cell>
          <cell r="AP19">
            <v>8.6315789473684212</v>
          </cell>
          <cell r="AQ19">
            <v>3.9899597512649212</v>
          </cell>
          <cell r="AR19">
            <v>2.529891134015497</v>
          </cell>
          <cell r="AS19">
            <v>8.1999999999999993</v>
          </cell>
          <cell r="AT19">
            <v>9.1111111111111107</v>
          </cell>
          <cell r="AU19">
            <v>4.8311965811965809</v>
          </cell>
          <cell r="AV19">
            <v>5.0854700854700852</v>
          </cell>
          <cell r="AW19">
            <v>2.3507658426125668</v>
          </cell>
          <cell r="AX19">
            <v>1.4905367557872209</v>
          </cell>
          <cell r="AY19">
            <v>4.8311965811965809</v>
          </cell>
          <cell r="AZ19">
            <v>5.3679962013295341</v>
          </cell>
          <cell r="BB19">
            <v>13</v>
          </cell>
          <cell r="BC19">
            <v>20</v>
          </cell>
          <cell r="BD19">
            <v>15</v>
          </cell>
          <cell r="BE19">
            <v>10</v>
          </cell>
          <cell r="BF19">
            <v>15</v>
          </cell>
          <cell r="BG19">
            <v>36</v>
          </cell>
          <cell r="BH19">
            <v>65</v>
          </cell>
          <cell r="BI19">
            <v>93</v>
          </cell>
          <cell r="BJ19">
            <v>0</v>
          </cell>
          <cell r="BK19">
            <v>109</v>
          </cell>
        </row>
        <row r="20">
          <cell r="B20">
            <v>14</v>
          </cell>
          <cell r="C20">
            <v>3</v>
          </cell>
          <cell r="D20">
            <v>3</v>
          </cell>
          <cell r="E20">
            <v>3</v>
          </cell>
          <cell r="F20">
            <v>1</v>
          </cell>
          <cell r="G20">
            <v>28.018749768800308</v>
          </cell>
          <cell r="H20">
            <v>2.723275941174486</v>
          </cell>
          <cell r="I20">
            <v>0.16930999999999999</v>
          </cell>
          <cell r="J20">
            <v>0.10581874999999999</v>
          </cell>
          <cell r="K20">
            <v>4.2866746912878382</v>
          </cell>
          <cell r="L20">
            <v>4.4734100295981198</v>
          </cell>
          <cell r="M20">
            <v>103.55434851295985</v>
          </cell>
          <cell r="N20">
            <v>56.664155393314516</v>
          </cell>
          <cell r="O20">
            <v>468</v>
          </cell>
          <cell r="P20">
            <v>83</v>
          </cell>
          <cell r="Q20">
            <v>650</v>
          </cell>
          <cell r="R20">
            <v>795</v>
          </cell>
          <cell r="S20">
            <v>8.2855121203589217</v>
          </cell>
          <cell r="T20"/>
          <cell r="U20">
            <v>2.1644626977547219</v>
          </cell>
          <cell r="V20">
            <v>2.7193810623699317</v>
          </cell>
          <cell r="W20">
            <v>3.3731324121550599</v>
          </cell>
          <cell r="X20">
            <v>3.9281353354507376</v>
          </cell>
          <cell r="Y20">
            <v>8.1999999999999993</v>
          </cell>
          <cell r="Z20">
            <v>4.8311965811965809</v>
          </cell>
          <cell r="AA20">
            <v>0.16886804242784925</v>
          </cell>
          <cell r="AB20">
            <v>14</v>
          </cell>
          <cell r="AC20">
            <v>28.018749768800308</v>
          </cell>
          <cell r="AD20">
            <v>35.023437211000385</v>
          </cell>
          <cell r="AE20">
            <v>29.493420809263483</v>
          </cell>
          <cell r="AF20">
            <v>28.885309040000319</v>
          </cell>
          <cell r="AG20">
            <v>28.301767443232634</v>
          </cell>
          <cell r="AH20">
            <v>12.944898425768763</v>
          </cell>
          <cell r="AI20">
            <v>8.3064482342391699</v>
          </cell>
          <cell r="AJ20">
            <v>28.018749768800308</v>
          </cell>
          <cell r="AK20">
            <v>31.131944187555899</v>
          </cell>
          <cell r="AL20">
            <v>1.0086207189535132</v>
          </cell>
          <cell r="AM20">
            <v>1.001432266650103</v>
          </cell>
          <cell r="AN20">
            <v>0.69327446959309036</v>
          </cell>
          <cell r="AO20">
            <v>8.1999999999999993</v>
          </cell>
          <cell r="AP20">
            <v>8.6315789473684212</v>
          </cell>
          <cell r="AQ20">
            <v>3.7884690775711523</v>
          </cell>
          <cell r="AR20">
            <v>2.4309748323105711</v>
          </cell>
          <cell r="AS20">
            <v>8.1999999999999993</v>
          </cell>
          <cell r="AT20">
            <v>9.1111111111111107</v>
          </cell>
          <cell r="AU20">
            <v>4.8311965811965809</v>
          </cell>
          <cell r="AV20">
            <v>5.0854700854700852</v>
          </cell>
          <cell r="AW20">
            <v>2.2320535189671609</v>
          </cell>
          <cell r="AX20">
            <v>1.4322582071748493</v>
          </cell>
          <cell r="AY20">
            <v>4.8311965811965809</v>
          </cell>
          <cell r="AZ20">
            <v>5.3679962013295341</v>
          </cell>
          <cell r="BB20">
            <v>14</v>
          </cell>
          <cell r="BC20">
            <v>20</v>
          </cell>
          <cell r="BD20">
            <v>15</v>
          </cell>
          <cell r="BE20">
            <v>10</v>
          </cell>
          <cell r="BF20">
            <v>15</v>
          </cell>
          <cell r="BG20">
            <v>36</v>
          </cell>
          <cell r="BH20">
            <v>65</v>
          </cell>
          <cell r="BI20">
            <v>93</v>
          </cell>
          <cell r="BJ20">
            <v>117</v>
          </cell>
          <cell r="BK20">
            <v>109</v>
          </cell>
        </row>
        <row r="21">
          <cell r="B21">
            <v>15</v>
          </cell>
          <cell r="C21">
            <v>4</v>
          </cell>
          <cell r="D21">
            <v>2</v>
          </cell>
          <cell r="E21">
            <v>2</v>
          </cell>
          <cell r="F21">
            <v>1</v>
          </cell>
          <cell r="G21">
            <v>54.10432534479456</v>
          </cell>
          <cell r="H21">
            <v>10.38949994675659</v>
          </cell>
          <cell r="I21">
            <v>0.49638999999999994</v>
          </cell>
          <cell r="J21">
            <v>0.31024374999999998</v>
          </cell>
          <cell r="K21">
            <v>5.1843828615054388</v>
          </cell>
          <cell r="L21">
            <v>5.040707697778898</v>
          </cell>
          <cell r="M21">
            <v>141.49402778090374</v>
          </cell>
          <cell r="N21">
            <v>108.54404566370526</v>
          </cell>
          <cell r="O21">
            <v>661</v>
          </cell>
          <cell r="P21">
            <v>165</v>
          </cell>
          <cell r="Q21">
            <v>542</v>
          </cell>
          <cell r="R21">
            <v>1029</v>
          </cell>
          <cell r="S21">
            <v>21.573183593749999</v>
          </cell>
          <cell r="T21"/>
          <cell r="U21">
            <v>2.1502091701769244</v>
          </cell>
          <cell r="V21">
            <v>2.3827429410277987</v>
          </cell>
          <cell r="W21">
            <v>3.3882144678455477</v>
          </cell>
          <cell r="X21">
            <v>4.3126379349523445</v>
          </cell>
          <cell r="Y21">
            <v>8.1999999999999993</v>
          </cell>
          <cell r="Z21">
            <v>4.8311965811965809</v>
          </cell>
          <cell r="AA21">
            <v>0.24629098865215981</v>
          </cell>
          <cell r="AB21">
            <v>15</v>
          </cell>
          <cell r="AC21">
            <v>54.10432534479456</v>
          </cell>
          <cell r="AD21">
            <v>67.63040668099319</v>
          </cell>
          <cell r="AE21">
            <v>56.951921415573224</v>
          </cell>
          <cell r="AF21">
            <v>55.777654994633572</v>
          </cell>
          <cell r="AG21">
            <v>54.650833681610671</v>
          </cell>
          <cell r="AH21">
            <v>25.162354479375011</v>
          </cell>
          <cell r="AI21">
            <v>15.968388618326658</v>
          </cell>
          <cell r="AJ21">
            <v>54.10432534479456</v>
          </cell>
          <cell r="AK21">
            <v>60.115917049771731</v>
          </cell>
          <cell r="AL21">
            <v>3.8479629432431812</v>
          </cell>
          <cell r="AM21">
            <v>4.3603108702422881</v>
          </cell>
          <cell r="AN21">
            <v>2.4090823536456685</v>
          </cell>
          <cell r="AO21">
            <v>8.1999999999999993</v>
          </cell>
          <cell r="AP21">
            <v>8.6315789473684212</v>
          </cell>
          <cell r="AQ21">
            <v>3.8135824708278423</v>
          </cell>
          <cell r="AR21">
            <v>2.4201537647096187</v>
          </cell>
          <cell r="AS21">
            <v>8.1999999999999993</v>
          </cell>
          <cell r="AT21">
            <v>9.1111111111111107</v>
          </cell>
          <cell r="AU21">
            <v>4.8311965811965809</v>
          </cell>
          <cell r="AV21">
            <v>5.0854700854700852</v>
          </cell>
          <cell r="AW21">
            <v>2.2468495847774004</v>
          </cell>
          <cell r="AX21">
            <v>1.4258827553701396</v>
          </cell>
          <cell r="AY21">
            <v>4.8311965811965809</v>
          </cell>
          <cell r="AZ21">
            <v>5.3679962013295341</v>
          </cell>
          <cell r="BB21">
            <v>15</v>
          </cell>
          <cell r="BC21">
            <v>30</v>
          </cell>
          <cell r="BD21">
            <v>20</v>
          </cell>
          <cell r="BE21">
            <v>15</v>
          </cell>
          <cell r="BF21">
            <v>17</v>
          </cell>
          <cell r="BG21">
            <v>38</v>
          </cell>
          <cell r="BH21">
            <v>67</v>
          </cell>
          <cell r="BI21">
            <v>91</v>
          </cell>
          <cell r="BJ21">
            <v>0</v>
          </cell>
          <cell r="BK21">
            <v>109</v>
          </cell>
        </row>
        <row r="22">
          <cell r="B22">
            <v>16</v>
          </cell>
          <cell r="C22">
            <v>4</v>
          </cell>
          <cell r="D22">
            <v>2</v>
          </cell>
          <cell r="E22">
            <v>3</v>
          </cell>
          <cell r="F22">
            <v>1</v>
          </cell>
          <cell r="G22">
            <v>62.339741854802639</v>
          </cell>
          <cell r="H22">
            <v>3.3710729700922277</v>
          </cell>
          <cell r="I22">
            <v>0.4955299999999998</v>
          </cell>
          <cell r="J22">
            <v>0.30970624999999985</v>
          </cell>
          <cell r="K22">
            <v>3.9644194373243766</v>
          </cell>
          <cell r="L22">
            <v>4.2962170342286976</v>
          </cell>
          <cell r="M22">
            <v>142.26766437040095</v>
          </cell>
          <cell r="N22">
            <v>66.492021419281599</v>
          </cell>
          <cell r="O22">
            <v>757</v>
          </cell>
          <cell r="P22">
            <v>88</v>
          </cell>
          <cell r="Q22">
            <v>564</v>
          </cell>
          <cell r="R22">
            <v>1082</v>
          </cell>
          <cell r="S22">
            <v>7.824495392518247</v>
          </cell>
          <cell r="T22"/>
          <cell r="U22">
            <v>2.2046942188130254</v>
          </cell>
          <cell r="V22">
            <v>2.736055074155221</v>
          </cell>
          <cell r="W22">
            <v>3.4429583865443014</v>
          </cell>
          <cell r="X22">
            <v>3.9888704927030485</v>
          </cell>
          <cell r="Y22">
            <v>8.1999999999999993</v>
          </cell>
          <cell r="Z22">
            <v>4.8311965811965809</v>
          </cell>
          <cell r="AA22">
            <v>0.22072682008715344</v>
          </cell>
          <cell r="AB22">
            <v>16</v>
          </cell>
          <cell r="AC22">
            <v>62.339741854802639</v>
          </cell>
          <cell r="AD22">
            <v>77.924677318503299</v>
          </cell>
          <cell r="AE22">
            <v>65.620780899792251</v>
          </cell>
          <cell r="AF22">
            <v>64.267775108043963</v>
          </cell>
          <cell r="AG22">
            <v>62.969436216972362</v>
          </cell>
          <cell r="AH22">
            <v>28.27591296917603</v>
          </cell>
          <cell r="AI22">
            <v>18.106446507874601</v>
          </cell>
          <cell r="AJ22">
            <v>62.339741854802639</v>
          </cell>
          <cell r="AK22">
            <v>69.266379838669593</v>
          </cell>
          <cell r="AL22">
            <v>1.2485455444786029</v>
          </cell>
          <cell r="AM22">
            <v>1.2320925122945756</v>
          </cell>
          <cell r="AN22">
            <v>0.84511968394537373</v>
          </cell>
          <cell r="AO22">
            <v>8.1999999999999993</v>
          </cell>
          <cell r="AP22">
            <v>8.6315789473684212</v>
          </cell>
          <cell r="AQ22">
            <v>3.719336645430475</v>
          </cell>
          <cell r="AR22">
            <v>2.3816727010256846</v>
          </cell>
          <cell r="AS22">
            <v>8.1999999999999993</v>
          </cell>
          <cell r="AT22">
            <v>9.1111111111111107</v>
          </cell>
          <cell r="AU22">
            <v>4.8311965811965809</v>
          </cell>
          <cell r="AV22">
            <v>5.0854700854700852</v>
          </cell>
          <cell r="AW22">
            <v>2.1913227421613257</v>
          </cell>
          <cell r="AX22">
            <v>1.4032108549664042</v>
          </cell>
          <cell r="AY22">
            <v>4.8311965811965809</v>
          </cell>
          <cell r="AZ22">
            <v>5.3679962013295341</v>
          </cell>
          <cell r="BB22">
            <v>16</v>
          </cell>
          <cell r="BC22">
            <v>30</v>
          </cell>
          <cell r="BD22">
            <v>20</v>
          </cell>
          <cell r="BE22">
            <v>15</v>
          </cell>
          <cell r="BF22">
            <v>17</v>
          </cell>
          <cell r="BG22">
            <v>38</v>
          </cell>
          <cell r="BH22">
            <v>67</v>
          </cell>
          <cell r="BI22">
            <v>91</v>
          </cell>
          <cell r="BJ22">
            <v>117</v>
          </cell>
          <cell r="BK22">
            <v>109</v>
          </cell>
        </row>
        <row r="23">
          <cell r="B23">
            <v>17</v>
          </cell>
          <cell r="C23">
            <v>4</v>
          </cell>
          <cell r="D23">
            <v>3</v>
          </cell>
          <cell r="E23">
            <v>2</v>
          </cell>
          <cell r="F23">
            <v>1</v>
          </cell>
          <cell r="G23">
            <v>19.416728748059928</v>
          </cell>
          <cell r="H23">
            <v>9.7735408105519941</v>
          </cell>
          <cell r="I23">
            <v>0.16971000000000006</v>
          </cell>
          <cell r="J23">
            <v>0.10606875000000004</v>
          </cell>
          <cell r="K23">
            <v>5.1843828615054388</v>
          </cell>
          <cell r="L23">
            <v>5.0503616325704366</v>
          </cell>
          <cell r="M23">
            <v>100.71058769907138</v>
          </cell>
          <cell r="N23">
            <v>106.24621372982733</v>
          </cell>
          <cell r="O23">
            <v>333</v>
          </cell>
          <cell r="P23">
            <v>159</v>
          </cell>
          <cell r="Q23">
            <v>656</v>
          </cell>
          <cell r="R23">
            <v>832</v>
          </cell>
          <cell r="S23">
            <v>22.636988281250002</v>
          </cell>
          <cell r="T23"/>
          <cell r="U23">
            <v>2.0362982860604415</v>
          </cell>
          <cell r="V23">
            <v>2.3652209788382623</v>
          </cell>
          <cell r="W23">
            <v>3.2114477367967509</v>
          </cell>
          <cell r="X23">
            <v>4.2559246072120525</v>
          </cell>
          <cell r="Y23">
            <v>8.1999999999999993</v>
          </cell>
          <cell r="Z23">
            <v>4.8311965811965809</v>
          </cell>
          <cell r="AA23">
            <v>0.19952045955833822</v>
          </cell>
          <cell r="AB23">
            <v>17</v>
          </cell>
          <cell r="AC23">
            <v>19.416728748059928</v>
          </cell>
          <cell r="AD23">
            <v>24.270910935074909</v>
          </cell>
          <cell r="AE23">
            <v>20.438661840063084</v>
          </cell>
          <cell r="AF23">
            <v>20.017246132020546</v>
          </cell>
          <cell r="AG23">
            <v>19.612857321272653</v>
          </cell>
          <cell r="AH23">
            <v>9.5353067283795774</v>
          </cell>
          <cell r="AI23">
            <v>6.0460983143468772</v>
          </cell>
          <cell r="AJ23">
            <v>19.416728748059928</v>
          </cell>
          <cell r="AK23">
            <v>21.574143053399919</v>
          </cell>
          <cell r="AL23">
            <v>3.6198299298340717</v>
          </cell>
          <cell r="AM23">
            <v>4.1321892956287387</v>
          </cell>
          <cell r="AN23">
            <v>2.2964553446247233</v>
          </cell>
          <cell r="AO23">
            <v>8.1999999999999993</v>
          </cell>
          <cell r="AP23">
            <v>8.6315789473684212</v>
          </cell>
          <cell r="AQ23">
            <v>4.0269149446981398</v>
          </cell>
          <cell r="AR23">
            <v>2.5533655447804562</v>
          </cell>
          <cell r="AS23">
            <v>8.1999999999999993</v>
          </cell>
          <cell r="AT23">
            <v>9.1111111111111107</v>
          </cell>
          <cell r="AU23">
            <v>4.8311965811965809</v>
          </cell>
          <cell r="AV23">
            <v>5.0854700854700852</v>
          </cell>
          <cell r="AW23">
            <v>2.3725387455603748</v>
          </cell>
          <cell r="AX23">
            <v>1.5043671817668887</v>
          </cell>
          <cell r="AY23">
            <v>4.8311965811965809</v>
          </cell>
          <cell r="AZ23">
            <v>5.3679962013295341</v>
          </cell>
          <cell r="BB23">
            <v>17</v>
          </cell>
          <cell r="BC23">
            <v>30</v>
          </cell>
          <cell r="BD23">
            <v>20</v>
          </cell>
          <cell r="BE23">
            <v>15</v>
          </cell>
          <cell r="BF23">
            <v>17</v>
          </cell>
          <cell r="BG23">
            <v>38</v>
          </cell>
          <cell r="BH23">
            <v>67</v>
          </cell>
          <cell r="BI23">
            <v>93</v>
          </cell>
          <cell r="BJ23">
            <v>0</v>
          </cell>
          <cell r="BK23">
            <v>109</v>
          </cell>
        </row>
        <row r="24">
          <cell r="B24">
            <v>18</v>
          </cell>
          <cell r="C24">
            <v>4</v>
          </cell>
          <cell r="D24">
            <v>3</v>
          </cell>
          <cell r="E24">
            <v>3</v>
          </cell>
          <cell r="F24">
            <v>1</v>
          </cell>
          <cell r="G24">
            <v>26.01971806360676</v>
          </cell>
          <cell r="H24">
            <v>2.7576774467494309</v>
          </cell>
          <cell r="I24">
            <v>0.16931999999999997</v>
          </cell>
          <cell r="J24">
            <v>0.10582499999999999</v>
          </cell>
          <cell r="K24">
            <v>4.3161398331216319</v>
          </cell>
          <cell r="L24">
            <v>4.4987324513564761</v>
          </cell>
          <cell r="M24">
            <v>101.69024619995005</v>
          </cell>
          <cell r="N24">
            <v>56.496574736229725</v>
          </cell>
          <cell r="O24">
            <v>442</v>
          </cell>
          <cell r="P24">
            <v>84</v>
          </cell>
          <cell r="Q24">
            <v>647</v>
          </cell>
          <cell r="R24">
            <v>778</v>
          </cell>
          <cell r="S24">
            <v>8.2855121203589217</v>
          </cell>
          <cell r="T24"/>
          <cell r="U24">
            <v>2.1514936339892388</v>
          </cell>
          <cell r="V24">
            <v>2.7256011196554049</v>
          </cell>
          <cell r="W24">
            <v>3.3521941878467407</v>
          </cell>
          <cell r="X24">
            <v>3.9351003917146912</v>
          </cell>
          <cell r="Y24">
            <v>8.1999999999999993</v>
          </cell>
          <cell r="Z24">
            <v>4.8311965811965809</v>
          </cell>
          <cell r="AA24">
            <v>0.16619249036824968</v>
          </cell>
          <cell r="AB24">
            <v>18</v>
          </cell>
          <cell r="AC24">
            <v>26.01971806360676</v>
          </cell>
          <cell r="AD24">
            <v>32.524647579508446</v>
          </cell>
          <cell r="AE24">
            <v>27.389176909059749</v>
          </cell>
          <cell r="AF24">
            <v>26.824451611965731</v>
          </cell>
          <cell r="AG24">
            <v>26.282543498592688</v>
          </cell>
          <cell r="AH24">
            <v>12.09379272731648</v>
          </cell>
          <cell r="AI24">
            <v>7.7619960555806431</v>
          </cell>
          <cell r="AJ24">
            <v>26.01971806360676</v>
          </cell>
          <cell r="AK24">
            <v>28.910797848451956</v>
          </cell>
          <cell r="AL24">
            <v>1.0213620173146041</v>
          </cell>
          <cell r="AM24">
            <v>1.0117685331366761</v>
          </cell>
          <cell r="AN24">
            <v>0.70078960439120919</v>
          </cell>
          <cell r="AO24">
            <v>8.1999999999999993</v>
          </cell>
          <cell r="AP24">
            <v>8.6315789473684212</v>
          </cell>
          <cell r="AQ24">
            <v>3.8113057228971625</v>
          </cell>
          <cell r="AR24">
            <v>2.4461590052655078</v>
          </cell>
          <cell r="AS24">
            <v>8.1999999999999993</v>
          </cell>
          <cell r="AT24">
            <v>9.1111111111111107</v>
          </cell>
          <cell r="AU24">
            <v>4.8311965811965809</v>
          </cell>
          <cell r="AV24">
            <v>5.0854700854700852</v>
          </cell>
          <cell r="AW24">
            <v>2.245508192482407</v>
          </cell>
          <cell r="AX24">
            <v>1.4412042711343842</v>
          </cell>
          <cell r="AY24">
            <v>4.8311965811965809</v>
          </cell>
          <cell r="AZ24">
            <v>5.3679962013295341</v>
          </cell>
          <cell r="BB24">
            <v>18</v>
          </cell>
          <cell r="BC24">
            <v>30</v>
          </cell>
          <cell r="BD24">
            <v>20</v>
          </cell>
          <cell r="BE24">
            <v>15</v>
          </cell>
          <cell r="BF24">
            <v>17</v>
          </cell>
          <cell r="BG24">
            <v>38</v>
          </cell>
          <cell r="BH24">
            <v>67</v>
          </cell>
          <cell r="BI24">
            <v>93</v>
          </cell>
          <cell r="BJ24">
            <v>117</v>
          </cell>
          <cell r="BK24">
            <v>109</v>
          </cell>
        </row>
        <row r="25">
          <cell r="B25">
            <v>19</v>
          </cell>
          <cell r="C25">
            <v>1</v>
          </cell>
          <cell r="D25">
            <v>1</v>
          </cell>
          <cell r="E25">
            <v>1</v>
          </cell>
          <cell r="F25">
            <v>2</v>
          </cell>
          <cell r="G25">
            <v>258.5149063857375</v>
          </cell>
          <cell r="H25">
            <v>6.8526079015008792</v>
          </cell>
          <cell r="I25">
            <v>2.4937400000000007</v>
          </cell>
          <cell r="J25">
            <v>1.5585875000000002</v>
          </cell>
          <cell r="K25">
            <v>4.5239208208037693</v>
          </cell>
          <cell r="L25">
            <v>5.4513335621381076</v>
          </cell>
          <cell r="M25">
            <v>207.8925701996292</v>
          </cell>
          <cell r="N25">
            <v>99.833052884496539</v>
          </cell>
          <cell r="O25">
            <v>2149</v>
          </cell>
          <cell r="P25">
            <v>119</v>
          </cell>
          <cell r="Q25">
            <v>100</v>
          </cell>
          <cell r="R25">
            <v>2745</v>
          </cell>
          <cell r="S25">
            <v>32.468790527341049</v>
          </cell>
          <cell r="T25"/>
          <cell r="U25">
            <v>2.5117680339757236</v>
          </cell>
          <cell r="V25">
            <v>2.8572193814001845</v>
          </cell>
          <cell r="W25">
            <v>3.8835045352845086</v>
          </cell>
          <cell r="X25">
            <v>4.1707961565969782</v>
          </cell>
          <cell r="Y25">
            <v>8.1999999999999993</v>
          </cell>
          <cell r="Z25">
            <v>4.8311965811965809</v>
          </cell>
          <cell r="AA25">
            <v>0.96831033300254643</v>
          </cell>
          <cell r="AB25">
            <v>19</v>
          </cell>
          <cell r="AC25">
            <v>258.5149063857375</v>
          </cell>
          <cell r="AD25">
            <v>323.14363298217188</v>
          </cell>
          <cell r="AE25">
            <v>272.12095409025</v>
          </cell>
          <cell r="AF25">
            <v>266.51021276880158</v>
          </cell>
          <cell r="AG25">
            <v>261.12616806640153</v>
          </cell>
          <cell r="AH25">
            <v>102.92148912196726</v>
          </cell>
          <cell r="AI25">
            <v>66.567427445220815</v>
          </cell>
          <cell r="AJ25">
            <v>258.5149063857375</v>
          </cell>
          <cell r="AK25">
            <v>287.23878487304165</v>
          </cell>
          <cell r="AL25">
            <v>2.5380029264818069</v>
          </cell>
          <cell r="AM25">
            <v>2.3983485293812996</v>
          </cell>
          <cell r="AN25">
            <v>1.6429975583107941</v>
          </cell>
          <cell r="AO25">
            <v>8.1999999999999993</v>
          </cell>
          <cell r="AP25">
            <v>8.6315789473684212</v>
          </cell>
          <cell r="AQ25">
            <v>3.2646326766969489</v>
          </cell>
          <cell r="AR25">
            <v>2.1114948947521341</v>
          </cell>
          <cell r="AS25">
            <v>8.1999999999999993</v>
          </cell>
          <cell r="AT25">
            <v>9.1111111111111107</v>
          </cell>
          <cell r="AU25">
            <v>4.8311965811965809</v>
          </cell>
          <cell r="AV25">
            <v>5.0854700854700852</v>
          </cell>
          <cell r="AW25">
            <v>1.9234246617708468</v>
          </cell>
          <cell r="AX25">
            <v>1.2440301117976276</v>
          </cell>
          <cell r="AY25">
            <v>4.8311965811965809</v>
          </cell>
          <cell r="AZ25">
            <v>5.3679962013295341</v>
          </cell>
          <cell r="BB25">
            <v>19</v>
          </cell>
          <cell r="BC25">
            <v>0</v>
          </cell>
          <cell r="BD25">
            <v>0</v>
          </cell>
          <cell r="BE25">
            <v>0</v>
          </cell>
          <cell r="BF25">
            <v>1</v>
          </cell>
          <cell r="BG25">
            <v>24</v>
          </cell>
          <cell r="BH25">
            <v>0</v>
          </cell>
          <cell r="BI25">
            <v>81</v>
          </cell>
          <cell r="BJ25">
            <v>0</v>
          </cell>
          <cell r="BK25">
            <v>0</v>
          </cell>
        </row>
        <row r="26">
          <cell r="B26">
            <v>20</v>
          </cell>
          <cell r="C26">
            <v>1</v>
          </cell>
          <cell r="D26">
            <v>1</v>
          </cell>
          <cell r="E26">
            <v>2</v>
          </cell>
          <cell r="F26">
            <v>2</v>
          </cell>
          <cell r="G26">
            <v>267.04294459366821</v>
          </cell>
          <cell r="H26">
            <v>5.3533266905998635</v>
          </cell>
          <cell r="I26">
            <v>2.4933700000000001</v>
          </cell>
          <cell r="J26">
            <v>1.5583562499999999</v>
          </cell>
          <cell r="K26">
            <v>4.3742379983947979</v>
          </cell>
          <cell r="L26">
            <v>5.4563607581145908</v>
          </cell>
          <cell r="M26">
            <v>209.63357930804514</v>
          </cell>
          <cell r="N26">
            <v>94.589164708989586</v>
          </cell>
          <cell r="O26">
            <v>2201</v>
          </cell>
          <cell r="P26">
            <v>98</v>
          </cell>
          <cell r="Q26">
            <v>76</v>
          </cell>
          <cell r="R26">
            <v>2805</v>
          </cell>
          <cell r="S26">
            <v>21.097485351562501</v>
          </cell>
          <cell r="T26"/>
          <cell r="U26">
            <v>2.5215584989527473</v>
          </cell>
          <cell r="V26">
            <v>2.8003553316941918</v>
          </cell>
          <cell r="W26">
            <v>3.8870294841663959</v>
          </cell>
          <cell r="X26">
            <v>4.0968686357730171</v>
          </cell>
          <cell r="Y26">
            <v>8.1999999999999993</v>
          </cell>
          <cell r="Z26">
            <v>4.8311965811965809</v>
          </cell>
          <cell r="AA26">
            <v>0.9161631994799373</v>
          </cell>
          <cell r="AB26">
            <v>20</v>
          </cell>
          <cell r="AC26">
            <v>267.04294459366821</v>
          </cell>
          <cell r="AD26">
            <v>333.80368074208525</v>
          </cell>
          <cell r="AE26">
            <v>281.09783641438759</v>
          </cell>
          <cell r="AF26">
            <v>275.30200473574041</v>
          </cell>
          <cell r="AG26">
            <v>269.74034807441234</v>
          </cell>
          <cell r="AH26">
            <v>105.90392596664975</v>
          </cell>
          <cell r="AI26">
            <v>68.701033959596444</v>
          </cell>
          <cell r="AJ26">
            <v>267.04294459366821</v>
          </cell>
          <cell r="AK26">
            <v>296.71438288185357</v>
          </cell>
          <cell r="AL26">
            <v>1.9827135891110605</v>
          </cell>
          <cell r="AM26">
            <v>1.9116597918883191</v>
          </cell>
          <cell r="AN26">
            <v>1.3066874158120942</v>
          </cell>
          <cell r="AO26">
            <v>8.1999999999999993</v>
          </cell>
          <cell r="AP26">
            <v>8.6315789473684212</v>
          </cell>
          <cell r="AQ26">
            <v>3.2519570747240722</v>
          </cell>
          <cell r="AR26">
            <v>2.1095800876742139</v>
          </cell>
          <cell r="AS26">
            <v>8.1999999999999993</v>
          </cell>
          <cell r="AT26">
            <v>9.1111111111111107</v>
          </cell>
          <cell r="AU26">
            <v>4.8311965811965809</v>
          </cell>
          <cell r="AV26">
            <v>5.0854700854700852</v>
          </cell>
          <cell r="AW26">
            <v>1.9159565733664603</v>
          </cell>
          <cell r="AX26">
            <v>1.242901964308786</v>
          </cell>
          <cell r="AY26">
            <v>4.8311965811965809</v>
          </cell>
          <cell r="AZ26">
            <v>5.3679962013295341</v>
          </cell>
          <cell r="BB26">
            <v>20</v>
          </cell>
          <cell r="BC26">
            <v>0</v>
          </cell>
          <cell r="BD26">
            <v>0</v>
          </cell>
          <cell r="BE26">
            <v>0</v>
          </cell>
          <cell r="BF26">
            <v>1</v>
          </cell>
          <cell r="BG26">
            <v>24</v>
          </cell>
          <cell r="BH26">
            <v>0</v>
          </cell>
          <cell r="BI26">
            <v>81</v>
          </cell>
          <cell r="BJ26">
            <v>0</v>
          </cell>
          <cell r="BK26">
            <v>109</v>
          </cell>
        </row>
        <row r="27">
          <cell r="B27">
            <v>21</v>
          </cell>
          <cell r="C27">
            <v>1</v>
          </cell>
          <cell r="D27">
            <v>2</v>
          </cell>
          <cell r="E27">
            <v>1</v>
          </cell>
          <cell r="F27">
            <v>2</v>
          </cell>
          <cell r="G27">
            <v>84.003389125239508</v>
          </cell>
          <cell r="H27">
            <v>9.5012562611241957</v>
          </cell>
          <cell r="I27">
            <v>0.49604999999999994</v>
          </cell>
          <cell r="J27">
            <v>0.31003124999999998</v>
          </cell>
          <cell r="K27">
            <v>4.7477726418033228</v>
          </cell>
          <cell r="L27">
            <v>4.6610497021079649</v>
          </cell>
          <cell r="M27">
            <v>158.94457778578769</v>
          </cell>
          <cell r="N27">
            <v>99.172698085894226</v>
          </cell>
          <cell r="O27">
            <v>913</v>
          </cell>
          <cell r="P27">
            <v>166</v>
          </cell>
          <cell r="Q27">
            <v>578</v>
          </cell>
          <cell r="R27">
            <v>1502</v>
          </cell>
          <cell r="S27">
            <v>33.115231933590813</v>
          </cell>
          <cell r="T27"/>
          <cell r="U27">
            <v>2.1952719125391482</v>
          </cell>
          <cell r="V27">
            <v>2.9497100976577997</v>
          </cell>
          <cell r="W27">
            <v>3.4603338177929017</v>
          </cell>
          <cell r="X27">
            <v>4.2434041158473228</v>
          </cell>
          <cell r="Y27">
            <v>8.1999999999999993</v>
          </cell>
          <cell r="Z27">
            <v>4.8311965811965809</v>
          </cell>
          <cell r="AA27">
            <v>1.8960801375172847</v>
          </cell>
          <cell r="AB27">
            <v>21</v>
          </cell>
          <cell r="AC27">
            <v>84.003389125239508</v>
          </cell>
          <cell r="AD27">
            <v>105.00423640654938</v>
          </cell>
          <cell r="AE27">
            <v>88.424620131831063</v>
          </cell>
          <cell r="AF27">
            <v>86.601432087875779</v>
          </cell>
          <cell r="AG27">
            <v>84.851908207312633</v>
          </cell>
          <cell r="AH27">
            <v>38.265596460020063</v>
          </cell>
          <cell r="AI27">
            <v>24.276094026910744</v>
          </cell>
          <cell r="AJ27">
            <v>84.003389125239508</v>
          </cell>
          <cell r="AK27">
            <v>93.337099028043895</v>
          </cell>
          <cell r="AL27">
            <v>3.5189838004163687</v>
          </cell>
          <cell r="AM27">
            <v>3.2210813763252917</v>
          </cell>
          <cell r="AN27">
            <v>2.2390646758438622</v>
          </cell>
          <cell r="AO27">
            <v>8.1999999999999993</v>
          </cell>
          <cell r="AP27">
            <v>8.6315789473684212</v>
          </cell>
          <cell r="AQ27">
            <v>3.7353003758498042</v>
          </cell>
          <cell r="AR27">
            <v>2.3697135686262172</v>
          </cell>
          <cell r="AS27">
            <v>8.1999999999999993</v>
          </cell>
          <cell r="AT27">
            <v>9.1111111111111107</v>
          </cell>
          <cell r="AU27">
            <v>4.8311965811965809</v>
          </cell>
          <cell r="AV27">
            <v>5.0854700854700852</v>
          </cell>
          <cell r="AW27">
            <v>2.2007280982375463</v>
          </cell>
          <cell r="AX27">
            <v>1.3961648891661134</v>
          </cell>
          <cell r="AY27">
            <v>4.8311965811965809</v>
          </cell>
          <cell r="AZ27">
            <v>5.3679962013295341</v>
          </cell>
          <cell r="BB27">
            <v>21</v>
          </cell>
          <cell r="BC27">
            <v>0</v>
          </cell>
          <cell r="BD27">
            <v>0</v>
          </cell>
          <cell r="BE27">
            <v>0</v>
          </cell>
          <cell r="BF27">
            <v>1</v>
          </cell>
          <cell r="BG27">
            <v>24</v>
          </cell>
          <cell r="BH27">
            <v>0</v>
          </cell>
          <cell r="BI27">
            <v>91</v>
          </cell>
          <cell r="BJ27">
            <v>0</v>
          </cell>
          <cell r="BK27">
            <v>0</v>
          </cell>
        </row>
        <row r="28">
          <cell r="B28">
            <v>22</v>
          </cell>
          <cell r="C28">
            <v>1</v>
          </cell>
          <cell r="D28">
            <v>2</v>
          </cell>
          <cell r="E28">
            <v>2</v>
          </cell>
          <cell r="F28">
            <v>2</v>
          </cell>
          <cell r="G28">
            <v>90.707441938977993</v>
          </cell>
          <cell r="H28">
            <v>7.128898304510094</v>
          </cell>
          <cell r="I28">
            <v>0.49591999999999986</v>
          </cell>
          <cell r="J28">
            <v>0.30994999999999989</v>
          </cell>
          <cell r="K28">
            <v>4.5934043353557383</v>
          </cell>
          <cell r="L28">
            <v>4.649186262911293</v>
          </cell>
          <cell r="M28">
            <v>161.84007765597224</v>
          </cell>
          <cell r="N28">
            <v>90.329592440052764</v>
          </cell>
          <cell r="O28">
            <v>969</v>
          </cell>
          <cell r="P28">
            <v>136</v>
          </cell>
          <cell r="Q28">
            <v>538</v>
          </cell>
          <cell r="R28">
            <v>1511</v>
          </cell>
          <cell r="S28">
            <v>21.583450195312501</v>
          </cell>
          <cell r="T28"/>
          <cell r="U28">
            <v>2.2161018922003932</v>
          </cell>
          <cell r="V28">
            <v>2.9318856130995234</v>
          </cell>
          <cell r="W28">
            <v>3.4744199217751177</v>
          </cell>
          <cell r="X28">
            <v>4.2402822689964523</v>
          </cell>
          <cell r="Y28">
            <v>8.1999999999999993</v>
          </cell>
          <cell r="Z28">
            <v>4.8311965811965809</v>
          </cell>
          <cell r="AA28">
            <v>1.7416875039086235</v>
          </cell>
          <cell r="AB28">
            <v>22</v>
          </cell>
          <cell r="AC28">
            <v>90.707441938977993</v>
          </cell>
          <cell r="AD28">
            <v>113.38430242372249</v>
          </cell>
          <cell r="AE28">
            <v>95.481517830503151</v>
          </cell>
          <cell r="AF28">
            <v>93.512826741214425</v>
          </cell>
          <cell r="AG28">
            <v>91.623678726240399</v>
          </cell>
          <cell r="AH28">
            <v>40.9310791431677</v>
          </cell>
          <cell r="AI28">
            <v>26.107219041224759</v>
          </cell>
          <cell r="AJ28">
            <v>90.707441938977993</v>
          </cell>
          <cell r="AK28">
            <v>100.78604659886443</v>
          </cell>
          <cell r="AL28">
            <v>2.6403327053741088</v>
          </cell>
          <cell r="AM28">
            <v>2.4315062881916405</v>
          </cell>
          <cell r="AN28">
            <v>1.6812320152915883</v>
          </cell>
          <cell r="AO28">
            <v>8.1999999999999993</v>
          </cell>
          <cell r="AP28">
            <v>8.6315789473684212</v>
          </cell>
          <cell r="AQ28">
            <v>3.7001908751849513</v>
          </cell>
          <cell r="AR28">
            <v>2.3601062003497071</v>
          </cell>
          <cell r="AS28">
            <v>8.1999999999999993</v>
          </cell>
          <cell r="AT28">
            <v>9.1111111111111107</v>
          </cell>
          <cell r="AU28">
            <v>4.8311965811965809</v>
          </cell>
          <cell r="AV28">
            <v>5.0854700854700852</v>
          </cell>
          <cell r="AW28">
            <v>2.1800426226790637</v>
          </cell>
          <cell r="AX28">
            <v>1.390504512974434</v>
          </cell>
          <cell r="AY28">
            <v>4.8311965811965809</v>
          </cell>
          <cell r="AZ28">
            <v>5.3679962013295341</v>
          </cell>
          <cell r="BB28">
            <v>22</v>
          </cell>
          <cell r="BC28">
            <v>0</v>
          </cell>
          <cell r="BD28">
            <v>0</v>
          </cell>
          <cell r="BE28">
            <v>0</v>
          </cell>
          <cell r="BF28">
            <v>1</v>
          </cell>
          <cell r="BG28">
            <v>24</v>
          </cell>
          <cell r="BH28">
            <v>0</v>
          </cell>
          <cell r="BI28">
            <v>91</v>
          </cell>
          <cell r="BJ28">
            <v>0</v>
          </cell>
          <cell r="BK28">
            <v>109</v>
          </cell>
        </row>
        <row r="29">
          <cell r="B29">
            <v>23</v>
          </cell>
          <cell r="C29">
            <v>2</v>
          </cell>
          <cell r="D29">
            <v>1</v>
          </cell>
          <cell r="E29">
            <v>1</v>
          </cell>
          <cell r="F29">
            <v>2</v>
          </cell>
          <cell r="G29">
            <v>212.19193685395254</v>
          </cell>
          <cell r="H29">
            <v>7.6937235970864029</v>
          </cell>
          <cell r="I29">
            <v>2.4932200000000009</v>
          </cell>
          <cell r="J29">
            <v>1.5582625000000003</v>
          </cell>
          <cell r="K29">
            <v>4.8560603132075091</v>
          </cell>
          <cell r="L29">
            <v>5.2678417125138113</v>
          </cell>
          <cell r="M29">
            <v>201.18973022933415</v>
          </cell>
          <cell r="N29">
            <v>110.39088746449002</v>
          </cell>
          <cell r="O29">
            <v>1822</v>
          </cell>
          <cell r="P29">
            <v>120</v>
          </cell>
          <cell r="Q29">
            <v>112</v>
          </cell>
          <cell r="R29">
            <v>2347</v>
          </cell>
          <cell r="S29">
            <v>32.468790527341049</v>
          </cell>
          <cell r="T29"/>
          <cell r="U29">
            <v>2.4512493087001279</v>
          </cell>
          <cell r="V29">
            <v>2.2776353025615594</v>
          </cell>
          <cell r="W29">
            <v>3.8225528065421139</v>
          </cell>
          <cell r="X29">
            <v>4.226620023455502</v>
          </cell>
          <cell r="Y29">
            <v>8.1999999999999993</v>
          </cell>
          <cell r="Z29">
            <v>4.8311965811965809</v>
          </cell>
          <cell r="AA29">
            <v>0.89696911492026632</v>
          </cell>
          <cell r="AB29">
            <v>23</v>
          </cell>
          <cell r="AC29">
            <v>212.19193685395254</v>
          </cell>
          <cell r="AD29">
            <v>265.23992106744066</v>
          </cell>
          <cell r="AE29">
            <v>223.35993353047638</v>
          </cell>
          <cell r="AF29">
            <v>218.75457407623975</v>
          </cell>
          <cell r="AG29">
            <v>214.3352897514672</v>
          </cell>
          <cell r="AH29">
            <v>86.564812522670621</v>
          </cell>
          <cell r="AI29">
            <v>55.510531205951246</v>
          </cell>
          <cell r="AJ29">
            <v>212.19193685395254</v>
          </cell>
          <cell r="AK29">
            <v>235.76881872661392</v>
          </cell>
          <cell r="AL29">
            <v>2.849527258180149</v>
          </cell>
          <cell r="AM29">
            <v>3.3779436016089139</v>
          </cell>
          <cell r="AN29">
            <v>1.8203016960101246</v>
          </cell>
          <cell r="AO29">
            <v>8.1999999999999993</v>
          </cell>
          <cell r="AP29">
            <v>8.6315789473684212</v>
          </cell>
          <cell r="AQ29">
            <v>3.3452329678976529</v>
          </cell>
          <cell r="AR29">
            <v>2.1451633018557903</v>
          </cell>
          <cell r="AS29">
            <v>8.1999999999999993</v>
          </cell>
          <cell r="AT29">
            <v>9.1111111111111107</v>
          </cell>
          <cell r="AU29">
            <v>4.8311965811965809</v>
          </cell>
          <cell r="AV29">
            <v>5.0854700854700852</v>
          </cell>
          <cell r="AW29">
            <v>1.9709119607089312</v>
          </cell>
          <cell r="AX29">
            <v>1.2638665378090321</v>
          </cell>
          <cell r="AY29">
            <v>4.8311965811965809</v>
          </cell>
          <cell r="AZ29">
            <v>5.3679962013295341</v>
          </cell>
          <cell r="BB29">
            <v>23</v>
          </cell>
          <cell r="BC29">
            <v>10</v>
          </cell>
          <cell r="BD29">
            <v>10</v>
          </cell>
          <cell r="BE29">
            <v>5</v>
          </cell>
          <cell r="BF29">
            <v>11</v>
          </cell>
          <cell r="BG29">
            <v>34</v>
          </cell>
          <cell r="BH29">
            <v>63</v>
          </cell>
          <cell r="BI29">
            <v>81</v>
          </cell>
          <cell r="BJ29">
            <v>0</v>
          </cell>
          <cell r="BK29">
            <v>0</v>
          </cell>
        </row>
        <row r="30">
          <cell r="B30">
            <v>24</v>
          </cell>
          <cell r="C30">
            <v>2</v>
          </cell>
          <cell r="D30">
            <v>1</v>
          </cell>
          <cell r="E30">
            <v>2</v>
          </cell>
          <cell r="F30">
            <v>2</v>
          </cell>
          <cell r="G30">
            <v>221.02364982987936</v>
          </cell>
          <cell r="H30">
            <v>5.825164099965348</v>
          </cell>
          <cell r="I30">
            <v>2.4927200000000007</v>
          </cell>
          <cell r="J30">
            <v>1.5579500000000006</v>
          </cell>
          <cell r="K30">
            <v>4.700051159022455</v>
          </cell>
          <cell r="L30">
            <v>5.2776561709389398</v>
          </cell>
          <cell r="M30">
            <v>201.51719611709063</v>
          </cell>
          <cell r="N30">
            <v>97.009852599846312</v>
          </cell>
          <cell r="O30">
            <v>1895</v>
          </cell>
          <cell r="P30">
            <v>104</v>
          </cell>
          <cell r="Q30">
            <v>83</v>
          </cell>
          <cell r="R30">
            <v>2401</v>
          </cell>
          <cell r="S30">
            <v>21.097485351562501</v>
          </cell>
          <cell r="T30"/>
          <cell r="U30">
            <v>2.466967543928813</v>
          </cell>
          <cell r="V30">
            <v>2.874595667223439</v>
          </cell>
          <cell r="W30">
            <v>3.833833571466577</v>
          </cell>
          <cell r="X30">
            <v>4.2082295956875706</v>
          </cell>
          <cell r="Y30">
            <v>8.1999999999999993</v>
          </cell>
          <cell r="Z30">
            <v>4.8311965811965809</v>
          </cell>
          <cell r="AA30">
            <v>0.82397452140601901</v>
          </cell>
          <cell r="AB30">
            <v>24</v>
          </cell>
          <cell r="AC30">
            <v>221.02364982987936</v>
          </cell>
          <cell r="AD30">
            <v>276.27956228734917</v>
          </cell>
          <cell r="AE30">
            <v>232.65647350513618</v>
          </cell>
          <cell r="AF30">
            <v>227.85943281430863</v>
          </cell>
          <cell r="AG30">
            <v>223.2562119493731</v>
          </cell>
          <cell r="AH30">
            <v>89.593254023068425</v>
          </cell>
          <cell r="AI30">
            <v>57.650820180316273</v>
          </cell>
          <cell r="AJ30">
            <v>221.02364982987936</v>
          </cell>
          <cell r="AK30">
            <v>245.58183314431039</v>
          </cell>
          <cell r="AL30">
            <v>2.1574681851723509</v>
          </cell>
          <cell r="AM30">
            <v>2.0264290266574609</v>
          </cell>
          <cell r="AN30">
            <v>1.3842315319332263</v>
          </cell>
          <cell r="AO30">
            <v>8.1999999999999993</v>
          </cell>
          <cell r="AP30">
            <v>8.6315789473684212</v>
          </cell>
          <cell r="AQ30">
            <v>3.3239188817786163</v>
          </cell>
          <cell r="AR30">
            <v>2.138851321306368</v>
          </cell>
          <cell r="AS30">
            <v>8.1999999999999993</v>
          </cell>
          <cell r="AT30">
            <v>9.1111111111111107</v>
          </cell>
          <cell r="AU30">
            <v>4.8311965811965809</v>
          </cell>
          <cell r="AV30">
            <v>5.0854700854700852</v>
          </cell>
          <cell r="AW30">
            <v>1.9583543338809286</v>
          </cell>
          <cell r="AX30">
            <v>1.2601477062418434</v>
          </cell>
          <cell r="AY30">
            <v>4.8311965811965809</v>
          </cell>
          <cell r="AZ30">
            <v>5.3679962013295341</v>
          </cell>
          <cell r="BB30">
            <v>24</v>
          </cell>
          <cell r="BC30">
            <v>10</v>
          </cell>
          <cell r="BD30">
            <v>10</v>
          </cell>
          <cell r="BE30">
            <v>5</v>
          </cell>
          <cell r="BF30">
            <v>11</v>
          </cell>
          <cell r="BG30">
            <v>34</v>
          </cell>
          <cell r="BH30">
            <v>63</v>
          </cell>
          <cell r="BI30">
            <v>81</v>
          </cell>
          <cell r="BJ30">
            <v>0</v>
          </cell>
          <cell r="BK30">
            <v>109</v>
          </cell>
        </row>
        <row r="31">
          <cell r="B31">
            <v>25</v>
          </cell>
          <cell r="C31">
            <v>2</v>
          </cell>
          <cell r="D31">
            <v>2</v>
          </cell>
          <cell r="E31">
            <v>2</v>
          </cell>
          <cell r="F31">
            <v>2</v>
          </cell>
          <cell r="G31">
            <v>50.426519805259197</v>
          </cell>
          <cell r="H31">
            <v>9.9086885534418947</v>
          </cell>
          <cell r="I31">
            <v>0.4963499999999999</v>
          </cell>
          <cell r="J31">
            <v>0.31021874999999993</v>
          </cell>
          <cell r="K31">
            <v>5.1822862520280584</v>
          </cell>
          <cell r="L31">
            <v>5.0427596631995435</v>
          </cell>
          <cell r="M31">
            <v>143.40874529215606</v>
          </cell>
          <cell r="N31">
            <v>107.09977309991554</v>
          </cell>
          <cell r="O31">
            <v>608</v>
          </cell>
          <cell r="P31">
            <v>160</v>
          </cell>
          <cell r="Q31">
            <v>533</v>
          </cell>
          <cell r="R31">
            <v>1062</v>
          </cell>
          <cell r="S31">
            <v>21.583450195312501</v>
          </cell>
          <cell r="T31"/>
          <cell r="U31">
            <v>2.0741569390114569</v>
          </cell>
          <cell r="V31">
            <v>2.3757863888689172</v>
          </cell>
          <cell r="W31">
            <v>3.2917288106739346</v>
          </cell>
          <cell r="X31">
            <v>4.300799824993951</v>
          </cell>
          <cell r="Y31">
            <v>8.1999999999999993</v>
          </cell>
          <cell r="Z31">
            <v>4.8311965811965809</v>
          </cell>
          <cell r="AA31">
            <v>1.8281725370507775</v>
          </cell>
          <cell r="AB31">
            <v>25</v>
          </cell>
          <cell r="AC31">
            <v>50.426519805259197</v>
          </cell>
          <cell r="AD31">
            <v>63.033149756573991</v>
          </cell>
          <cell r="AE31">
            <v>53.080547163430737</v>
          </cell>
          <cell r="AF31">
            <v>51.986102892019794</v>
          </cell>
          <cell r="AG31">
            <v>50.935878591170905</v>
          </cell>
          <cell r="AH31">
            <v>24.3118150111112</v>
          </cell>
          <cell r="AI31">
            <v>15.319159841401117</v>
          </cell>
          <cell r="AJ31">
            <v>50.426519805259197</v>
          </cell>
          <cell r="AK31">
            <v>56.029466450287998</v>
          </cell>
          <cell r="AL31">
            <v>3.6698846494229236</v>
          </cell>
          <cell r="AM31">
            <v>4.1706984263679105</v>
          </cell>
          <cell r="AN31">
            <v>2.303917633147651</v>
          </cell>
          <cell r="AO31">
            <v>8.1999999999999993</v>
          </cell>
          <cell r="AP31">
            <v>8.6315789473684212</v>
          </cell>
          <cell r="AQ31">
            <v>3.9534134788798183</v>
          </cell>
          <cell r="AR31">
            <v>2.4910922106979907</v>
          </cell>
          <cell r="AS31">
            <v>8.1999999999999993</v>
          </cell>
          <cell r="AT31">
            <v>9.1111111111111107</v>
          </cell>
          <cell r="AU31">
            <v>4.8311965811965809</v>
          </cell>
          <cell r="AV31">
            <v>5.0854700854700852</v>
          </cell>
          <cell r="AW31">
            <v>2.3292338638073979</v>
          </cell>
          <cell r="AX31">
            <v>1.4676775819231178</v>
          </cell>
          <cell r="AY31">
            <v>4.8311965811965809</v>
          </cell>
          <cell r="AZ31">
            <v>5.3679962013295341</v>
          </cell>
          <cell r="BB31">
            <v>25</v>
          </cell>
          <cell r="BC31">
            <v>10</v>
          </cell>
          <cell r="BD31">
            <v>10</v>
          </cell>
          <cell r="BE31">
            <v>5</v>
          </cell>
          <cell r="BF31">
            <v>11</v>
          </cell>
          <cell r="BG31">
            <v>34</v>
          </cell>
          <cell r="BH31">
            <v>63</v>
          </cell>
          <cell r="BI31">
            <v>91</v>
          </cell>
          <cell r="BJ31">
            <v>0</v>
          </cell>
          <cell r="BK31">
            <v>109</v>
          </cell>
        </row>
        <row r="32">
          <cell r="B32">
            <v>26</v>
          </cell>
          <cell r="C32">
            <v>2</v>
          </cell>
          <cell r="D32">
            <v>2</v>
          </cell>
          <cell r="E32">
            <v>3</v>
          </cell>
          <cell r="F32">
            <v>2</v>
          </cell>
          <cell r="G32">
            <v>58.257470125204144</v>
          </cell>
          <cell r="H32">
            <v>3.2584862222626358</v>
          </cell>
          <cell r="I32">
            <v>0.49548999999999987</v>
          </cell>
          <cell r="J32">
            <v>0.30968124999999991</v>
          </cell>
          <cell r="K32">
            <v>3.9002217225288121</v>
          </cell>
          <cell r="L32">
            <v>4.2102424790268058</v>
          </cell>
          <cell r="M32">
            <v>144.17237592775649</v>
          </cell>
          <cell r="N32">
            <v>61.212506319095404</v>
          </cell>
          <cell r="O32">
            <v>698</v>
          </cell>
          <cell r="P32">
            <v>92</v>
          </cell>
          <cell r="Q32">
            <v>571</v>
          </cell>
          <cell r="R32">
            <v>1160</v>
          </cell>
          <cell r="S32">
            <v>7.824495392518247</v>
          </cell>
          <cell r="T32"/>
          <cell r="U32">
            <v>2.1238899791461616</v>
          </cell>
          <cell r="V32">
            <v>2.7622640941627252</v>
          </cell>
          <cell r="W32">
            <v>3.3389003039335949</v>
          </cell>
          <cell r="X32">
            <v>4.0208782787292607</v>
          </cell>
          <cell r="Y32">
            <v>8.1999999999999993</v>
          </cell>
          <cell r="Z32">
            <v>4.8311965811965809</v>
          </cell>
          <cell r="AA32">
            <v>1.5008642221480777</v>
          </cell>
          <cell r="AB32">
            <v>26</v>
          </cell>
          <cell r="AC32">
            <v>58.257470125204144</v>
          </cell>
          <cell r="AD32">
            <v>72.821837656505181</v>
          </cell>
          <cell r="AE32">
            <v>61.323652763372785</v>
          </cell>
          <cell r="AF32">
            <v>60.059247551756847</v>
          </cell>
          <cell r="AG32">
            <v>58.845929419398125</v>
          </cell>
          <cell r="AH32">
            <v>27.429608264654366</v>
          </cell>
          <cell r="AI32">
            <v>17.44810111777533</v>
          </cell>
          <cell r="AJ32">
            <v>58.257470125204144</v>
          </cell>
          <cell r="AK32">
            <v>64.730522361337933</v>
          </cell>
          <cell r="AL32">
            <v>1.2068467489861614</v>
          </cell>
          <cell r="AM32">
            <v>1.1796432604502001</v>
          </cell>
          <cell r="AN32">
            <v>0.81039165982722372</v>
          </cell>
          <cell r="AO32">
            <v>8.1999999999999993</v>
          </cell>
          <cell r="AP32">
            <v>8.6315789473684212</v>
          </cell>
          <cell r="AQ32">
            <v>3.8608402885805475</v>
          </cell>
          <cell r="AR32">
            <v>2.4558984257000693</v>
          </cell>
          <cell r="AS32">
            <v>8.1999999999999993</v>
          </cell>
          <cell r="AT32">
            <v>9.1111111111111107</v>
          </cell>
          <cell r="AU32">
            <v>4.8311965811965809</v>
          </cell>
          <cell r="AV32">
            <v>5.0854700854700852</v>
          </cell>
          <cell r="AW32">
            <v>2.2746924881385806</v>
          </cell>
          <cell r="AX32">
            <v>1.4469424485375906</v>
          </cell>
          <cell r="AY32">
            <v>4.8311965811965809</v>
          </cell>
          <cell r="AZ32">
            <v>5.3679962013295341</v>
          </cell>
          <cell r="BB32">
            <v>26</v>
          </cell>
          <cell r="BC32">
            <v>10</v>
          </cell>
          <cell r="BD32">
            <v>10</v>
          </cell>
          <cell r="BE32">
            <v>5</v>
          </cell>
          <cell r="BF32">
            <v>11</v>
          </cell>
          <cell r="BG32">
            <v>34</v>
          </cell>
          <cell r="BH32">
            <v>63</v>
          </cell>
          <cell r="BI32">
            <v>91</v>
          </cell>
          <cell r="BJ32">
            <v>117</v>
          </cell>
          <cell r="BK32">
            <v>109</v>
          </cell>
        </row>
        <row r="33">
          <cell r="B33">
            <v>27</v>
          </cell>
          <cell r="C33">
            <v>2</v>
          </cell>
          <cell r="D33">
            <v>3</v>
          </cell>
          <cell r="E33">
            <v>2</v>
          </cell>
          <cell r="F33">
            <v>2</v>
          </cell>
          <cell r="G33">
            <v>15.552844191161865</v>
          </cell>
          <cell r="H33">
            <v>9.1827726228052207</v>
          </cell>
          <cell r="I33">
            <v>0.16959000000000005</v>
          </cell>
          <cell r="J33">
            <v>0.10599375000000003</v>
          </cell>
          <cell r="K33">
            <v>5.1826295996441445</v>
          </cell>
          <cell r="L33">
            <v>5.0533015070390279</v>
          </cell>
          <cell r="M33">
            <v>101.57238223343153</v>
          </cell>
          <cell r="N33">
            <v>104.62703346392752</v>
          </cell>
          <cell r="O33">
            <v>265</v>
          </cell>
          <cell r="P33">
            <v>152</v>
          </cell>
          <cell r="Q33">
            <v>643</v>
          </cell>
          <cell r="R33">
            <v>843</v>
          </cell>
          <cell r="S33">
            <v>22.621541992187499</v>
          </cell>
          <cell r="T33"/>
          <cell r="U33">
            <v>1.8548876395888578</v>
          </cell>
          <cell r="V33">
            <v>2.3551733861862361</v>
          </cell>
          <cell r="W33">
            <v>2.9660914114961141</v>
          </cell>
          <cell r="X33">
            <v>4.2378453564678535</v>
          </cell>
          <cell r="Y33">
            <v>8.1999999999999993</v>
          </cell>
          <cell r="Z33">
            <v>4.8311965811965809</v>
          </cell>
          <cell r="AA33">
            <v>2.1010970162055136</v>
          </cell>
          <cell r="AB33">
            <v>27</v>
          </cell>
          <cell r="AC33">
            <v>15.552844191161865</v>
          </cell>
          <cell r="AD33">
            <v>19.44105523895233</v>
          </cell>
          <cell r="AE33">
            <v>16.371414938065122</v>
          </cell>
          <cell r="AF33">
            <v>16.033859990888523</v>
          </cell>
          <cell r="AG33">
            <v>15.709943627436228</v>
          </cell>
          <cell r="AH33">
            <v>8.3847904634316315</v>
          </cell>
          <cell r="AI33">
            <v>5.2435485065906713</v>
          </cell>
          <cell r="AJ33">
            <v>15.552844191161865</v>
          </cell>
          <cell r="AK33">
            <v>17.280937990179851</v>
          </cell>
          <cell r="AL33">
            <v>3.4010268973352669</v>
          </cell>
          <cell r="AM33">
            <v>3.8989794452777033</v>
          </cell>
          <cell r="AN33">
            <v>2.1668493893460168</v>
          </cell>
          <cell r="AO33">
            <v>8.1999999999999993</v>
          </cell>
          <cell r="AP33">
            <v>8.6315789473684212</v>
          </cell>
          <cell r="AQ33">
            <v>4.4207529475033631</v>
          </cell>
          <cell r="AR33">
            <v>2.7645810133221316</v>
          </cell>
          <cell r="AS33">
            <v>8.1999999999999993</v>
          </cell>
          <cell r="AT33">
            <v>9.1111111111111107</v>
          </cell>
          <cell r="AU33">
            <v>4.8311965811965809</v>
          </cell>
          <cell r="AV33">
            <v>5.0854700854700852</v>
          </cell>
          <cell r="AW33">
            <v>2.6045764056454828</v>
          </cell>
          <cell r="AX33">
            <v>1.6288090658540078</v>
          </cell>
          <cell r="AY33">
            <v>4.8311965811965809</v>
          </cell>
          <cell r="AZ33">
            <v>5.3679962013295341</v>
          </cell>
          <cell r="BB33">
            <v>27</v>
          </cell>
          <cell r="BC33">
            <v>10</v>
          </cell>
          <cell r="BD33">
            <v>10</v>
          </cell>
          <cell r="BE33">
            <v>5</v>
          </cell>
          <cell r="BF33">
            <v>11</v>
          </cell>
          <cell r="BG33">
            <v>34</v>
          </cell>
          <cell r="BH33">
            <v>63</v>
          </cell>
          <cell r="BI33">
            <v>93</v>
          </cell>
          <cell r="BJ33">
            <v>0</v>
          </cell>
          <cell r="BK33">
            <v>109</v>
          </cell>
        </row>
        <row r="34">
          <cell r="B34">
            <v>28</v>
          </cell>
          <cell r="C34">
            <v>2</v>
          </cell>
          <cell r="D34">
            <v>3</v>
          </cell>
          <cell r="E34">
            <v>3</v>
          </cell>
          <cell r="F34">
            <v>2</v>
          </cell>
          <cell r="G34">
            <v>20.959227286648993</v>
          </cell>
          <cell r="H34">
            <v>2.6286307042832422</v>
          </cell>
          <cell r="I34">
            <v>0.16925999999999999</v>
          </cell>
          <cell r="J34">
            <v>0.10578750000000001</v>
          </cell>
          <cell r="K34">
            <v>4.2534366570134603</v>
          </cell>
          <cell r="L34">
            <v>4.4439252579348301</v>
          </cell>
          <cell r="M34">
            <v>102.44811021039233</v>
          </cell>
          <cell r="N34">
            <v>50.638746923818964</v>
          </cell>
          <cell r="O34">
            <v>354</v>
          </cell>
          <cell r="P34">
            <v>90</v>
          </cell>
          <cell r="Q34">
            <v>653</v>
          </cell>
          <cell r="R34">
            <v>820</v>
          </cell>
          <cell r="S34">
            <v>8.2855121203589217</v>
          </cell>
          <cell r="T34"/>
          <cell r="U34">
            <v>1.9594233118670361</v>
          </cell>
          <cell r="V34">
            <v>2.7604699155237151</v>
          </cell>
          <cell r="W34">
            <v>3.1006528967448466</v>
          </cell>
          <cell r="X34">
            <v>3.9745201219776014</v>
          </cell>
          <cell r="Y34">
            <v>8.1999999999999993</v>
          </cell>
          <cell r="Z34">
            <v>4.8311965811965809</v>
          </cell>
          <cell r="AA34">
            <v>1.755648070079014</v>
          </cell>
          <cell r="AB34">
            <v>28</v>
          </cell>
          <cell r="AC34">
            <v>20.959227286648993</v>
          </cell>
          <cell r="AD34">
            <v>26.199034108311238</v>
          </cell>
          <cell r="AE34">
            <v>22.062344512262097</v>
          </cell>
          <cell r="AF34">
            <v>21.607450810978342</v>
          </cell>
          <cell r="AG34">
            <v>21.170936653180799</v>
          </cell>
          <cell r="AH34">
            <v>10.696630564570551</v>
          </cell>
          <cell r="AI34">
            <v>6.759617404660994</v>
          </cell>
          <cell r="AJ34">
            <v>20.959227286648993</v>
          </cell>
          <cell r="AK34">
            <v>23.28803031849888</v>
          </cell>
          <cell r="AL34">
            <v>0.97356692751231189</v>
          </cell>
          <cell r="AM34">
            <v>0.95224030137076843</v>
          </cell>
          <cell r="AN34">
            <v>0.6613705865389643</v>
          </cell>
          <cell r="AO34">
            <v>8.1999999999999993</v>
          </cell>
          <cell r="AP34">
            <v>8.6315789473684212</v>
          </cell>
          <cell r="AQ34">
            <v>4.1849047882290584</v>
          </cell>
          <cell r="AR34">
            <v>2.6446043053089214</v>
          </cell>
          <cell r="AS34">
            <v>8.1999999999999993</v>
          </cell>
          <cell r="AT34">
            <v>9.1111111111111107</v>
          </cell>
          <cell r="AU34">
            <v>4.8311965811965809</v>
          </cell>
          <cell r="AV34">
            <v>5.0854700854700852</v>
          </cell>
          <cell r="AW34">
            <v>2.4656216714055406</v>
          </cell>
          <cell r="AX34">
            <v>1.5581223510275879</v>
          </cell>
          <cell r="AY34">
            <v>4.8311965811965809</v>
          </cell>
          <cell r="AZ34">
            <v>5.3679962013295341</v>
          </cell>
          <cell r="BB34">
            <v>28</v>
          </cell>
          <cell r="BC34">
            <v>10</v>
          </cell>
          <cell r="BD34">
            <v>10</v>
          </cell>
          <cell r="BE34">
            <v>5</v>
          </cell>
          <cell r="BF34">
            <v>11</v>
          </cell>
          <cell r="BG34">
            <v>34</v>
          </cell>
          <cell r="BH34">
            <v>63</v>
          </cell>
          <cell r="BI34">
            <v>93</v>
          </cell>
          <cell r="BJ34">
            <v>117</v>
          </cell>
          <cell r="BK34">
            <v>109</v>
          </cell>
        </row>
        <row r="35">
          <cell r="B35">
            <v>29</v>
          </cell>
          <cell r="C35">
            <v>3</v>
          </cell>
          <cell r="D35">
            <v>2</v>
          </cell>
          <cell r="E35">
            <v>2</v>
          </cell>
          <cell r="F35">
            <v>2</v>
          </cell>
          <cell r="G35">
            <v>47.724217952197932</v>
          </cell>
          <cell r="H35">
            <v>10.113108833543635</v>
          </cell>
          <cell r="I35">
            <v>0.49637999999999993</v>
          </cell>
          <cell r="J35">
            <v>0.3102375</v>
          </cell>
          <cell r="K35">
            <v>5.1843828615054388</v>
          </cell>
          <cell r="L35">
            <v>5.0430528269606487</v>
          </cell>
          <cell r="M35">
            <v>138.27318805643617</v>
          </cell>
          <cell r="N35">
            <v>107.74165198201032</v>
          </cell>
          <cell r="O35">
            <v>596</v>
          </cell>
          <cell r="P35">
            <v>162</v>
          </cell>
          <cell r="Q35">
            <v>538</v>
          </cell>
          <cell r="R35">
            <v>1042</v>
          </cell>
          <cell r="S35">
            <v>21.573183593749999</v>
          </cell>
          <cell r="T35"/>
          <cell r="U35">
            <v>2.0787844176328361</v>
          </cell>
          <cell r="V35">
            <v>2.3792517023523265</v>
          </cell>
          <cell r="W35">
            <v>3.302378805711073</v>
          </cell>
          <cell r="X35">
            <v>4.302087294905145</v>
          </cell>
          <cell r="Y35">
            <v>8.1999999999999993</v>
          </cell>
          <cell r="Z35">
            <v>4.8311965811965809</v>
          </cell>
          <cell r="AA35">
            <v>1.8388051661715148</v>
          </cell>
          <cell r="AB35">
            <v>29</v>
          </cell>
          <cell r="AC35">
            <v>47.724217952197932</v>
          </cell>
          <cell r="AD35">
            <v>59.655272440247415</v>
          </cell>
          <cell r="AE35">
            <v>50.236018897050457</v>
          </cell>
          <cell r="AF35">
            <v>49.200224692987561</v>
          </cell>
          <cell r="AG35">
            <v>48.206280759795895</v>
          </cell>
          <cell r="AH35">
            <v>22.957752399617608</v>
          </cell>
          <cell r="AI35">
            <v>14.451466884920817</v>
          </cell>
          <cell r="AJ35">
            <v>47.724217952197932</v>
          </cell>
          <cell r="AK35">
            <v>53.02690883577548</v>
          </cell>
          <cell r="AL35">
            <v>3.7455958642754199</v>
          </cell>
          <cell r="AM35">
            <v>4.2505418083950399</v>
          </cell>
          <cell r="AN35">
            <v>2.3507446828241578</v>
          </cell>
          <cell r="AO35">
            <v>8.1999999999999993</v>
          </cell>
          <cell r="AP35">
            <v>8.6315789473684212</v>
          </cell>
          <cell r="AQ35">
            <v>3.9446129817239752</v>
          </cell>
          <cell r="AR35">
            <v>2.4830585715421472</v>
          </cell>
          <cell r="AS35">
            <v>8.1999999999999993</v>
          </cell>
          <cell r="AT35">
            <v>9.1111111111111107</v>
          </cell>
          <cell r="AU35">
            <v>4.8311965811965809</v>
          </cell>
          <cell r="AV35">
            <v>5.0854700854700852</v>
          </cell>
          <cell r="AW35">
            <v>2.3240488721278685</v>
          </cell>
          <cell r="AX35">
            <v>1.46294440021284</v>
          </cell>
          <cell r="AY35">
            <v>4.8311965811965809</v>
          </cell>
          <cell r="AZ35">
            <v>5.3679962013295341</v>
          </cell>
          <cell r="BB35">
            <v>29</v>
          </cell>
          <cell r="BC35">
            <v>20</v>
          </cell>
          <cell r="BD35">
            <v>15</v>
          </cell>
          <cell r="BE35">
            <v>10</v>
          </cell>
          <cell r="BF35">
            <v>15</v>
          </cell>
          <cell r="BG35">
            <v>36</v>
          </cell>
          <cell r="BH35">
            <v>65</v>
          </cell>
          <cell r="BI35">
            <v>91</v>
          </cell>
          <cell r="BJ35">
            <v>0</v>
          </cell>
          <cell r="BK35">
            <v>109</v>
          </cell>
        </row>
        <row r="36">
          <cell r="B36">
            <v>30</v>
          </cell>
          <cell r="C36">
            <v>3</v>
          </cell>
          <cell r="D36">
            <v>2</v>
          </cell>
          <cell r="E36">
            <v>3</v>
          </cell>
          <cell r="F36">
            <v>2</v>
          </cell>
          <cell r="G36">
            <v>55.36778824906466</v>
          </cell>
          <cell r="H36">
            <v>3.2846917744557951</v>
          </cell>
          <cell r="I36">
            <v>0.49549999999999983</v>
          </cell>
          <cell r="J36">
            <v>0.30968749999999989</v>
          </cell>
          <cell r="K36">
            <v>3.9436153359861614</v>
          </cell>
          <cell r="L36">
            <v>4.2656789281964205</v>
          </cell>
          <cell r="M36">
            <v>142.58793476503698</v>
          </cell>
          <cell r="N36">
            <v>61.10797734946005</v>
          </cell>
          <cell r="O36">
            <v>671</v>
          </cell>
          <cell r="P36">
            <v>93</v>
          </cell>
          <cell r="Q36">
            <v>565</v>
          </cell>
          <cell r="R36">
            <v>1113</v>
          </cell>
          <cell r="S36">
            <v>7.824495392518247</v>
          </cell>
          <cell r="T36"/>
          <cell r="U36">
            <v>2.1133184713472351</v>
          </cell>
          <cell r="V36">
            <v>2.7667555270119526</v>
          </cell>
          <cell r="W36">
            <v>3.324816199301563</v>
          </cell>
          <cell r="X36">
            <v>4.0244145346375291</v>
          </cell>
          <cell r="Y36">
            <v>8.1999999999999993</v>
          </cell>
          <cell r="Z36">
            <v>4.8311965811965809</v>
          </cell>
          <cell r="AA36">
            <v>1.4950338378475208</v>
          </cell>
          <cell r="AB36">
            <v>30</v>
          </cell>
          <cell r="AC36">
            <v>55.36778824906466</v>
          </cell>
          <cell r="AD36">
            <v>69.209735311330817</v>
          </cell>
          <cell r="AE36">
            <v>58.281882367436488</v>
          </cell>
          <cell r="AF36">
            <v>57.08019407120068</v>
          </cell>
          <cell r="AG36">
            <v>55.927058837439048</v>
          </cell>
          <cell r="AH36">
            <v>26.199453134845236</v>
          </cell>
          <cell r="AI36">
            <v>16.652886935733665</v>
          </cell>
          <cell r="AJ36">
            <v>55.36778824906466</v>
          </cell>
          <cell r="AK36">
            <v>61.519764721182952</v>
          </cell>
          <cell r="AL36">
            <v>1.2165525090577018</v>
          </cell>
          <cell r="AM36">
            <v>1.1871998600480631</v>
          </cell>
          <cell r="AN36">
            <v>0.8161912114631702</v>
          </cell>
          <cell r="AO36">
            <v>8.1999999999999993</v>
          </cell>
          <cell r="AP36">
            <v>8.6315789473684212</v>
          </cell>
          <cell r="AQ36">
            <v>3.880153470088453</v>
          </cell>
          <cell r="AR36">
            <v>2.4663017467619883</v>
          </cell>
          <cell r="AS36">
            <v>8.1999999999999993</v>
          </cell>
          <cell r="AT36">
            <v>9.1111111111111107</v>
          </cell>
          <cell r="AU36">
            <v>4.8311965811965809</v>
          </cell>
          <cell r="AV36">
            <v>5.0854700854700852</v>
          </cell>
          <cell r="AW36">
            <v>2.2860712413669981</v>
          </cell>
          <cell r="AX36">
            <v>1.4530717764823993</v>
          </cell>
          <cell r="AY36">
            <v>4.8311965811965809</v>
          </cell>
          <cell r="AZ36">
            <v>5.3679962013295341</v>
          </cell>
          <cell r="BB36">
            <v>30</v>
          </cell>
          <cell r="BC36">
            <v>20</v>
          </cell>
          <cell r="BD36">
            <v>15</v>
          </cell>
          <cell r="BE36">
            <v>10</v>
          </cell>
          <cell r="BF36">
            <v>15</v>
          </cell>
          <cell r="BG36">
            <v>36</v>
          </cell>
          <cell r="BH36">
            <v>65</v>
          </cell>
          <cell r="BI36">
            <v>91</v>
          </cell>
          <cell r="BJ36">
            <v>117</v>
          </cell>
          <cell r="BK36">
            <v>109</v>
          </cell>
        </row>
        <row r="37">
          <cell r="B37">
            <v>31</v>
          </cell>
          <cell r="C37">
            <v>3</v>
          </cell>
          <cell r="D37">
            <v>3</v>
          </cell>
          <cell r="E37">
            <v>2</v>
          </cell>
          <cell r="F37">
            <v>2</v>
          </cell>
          <cell r="G37">
            <v>13.533519895412679</v>
          </cell>
          <cell r="H37">
            <v>9.4338974123920796</v>
          </cell>
          <cell r="I37">
            <v>0.16965000000000005</v>
          </cell>
          <cell r="J37">
            <v>0.10603125000000004</v>
          </cell>
          <cell r="K37">
            <v>5.1843828615054388</v>
          </cell>
          <cell r="L37">
            <v>5.052589258649494</v>
          </cell>
          <cell r="M37">
            <v>99.371872539693541</v>
          </cell>
          <cell r="N37">
            <v>105.48734375912353</v>
          </cell>
          <cell r="O37">
            <v>235</v>
          </cell>
          <cell r="P37">
            <v>155</v>
          </cell>
          <cell r="Q37">
            <v>650</v>
          </cell>
          <cell r="R37">
            <v>835</v>
          </cell>
          <cell r="S37">
            <v>22.621541992187499</v>
          </cell>
          <cell r="T37"/>
          <cell r="U37">
            <v>1.725060719377749</v>
          </cell>
          <cell r="V37">
            <v>2.3595933822191526</v>
          </cell>
          <cell r="W37">
            <v>2.9052389864834902</v>
          </cell>
          <cell r="X37">
            <v>4.239271582131491</v>
          </cell>
          <cell r="Y37">
            <v>8.1999999999999993</v>
          </cell>
          <cell r="Z37">
            <v>4.8311965811965809</v>
          </cell>
          <cell r="AA37">
            <v>2.1204700071564457</v>
          </cell>
          <cell r="AB37">
            <v>31</v>
          </cell>
          <cell r="AC37">
            <v>13.533519895412679</v>
          </cell>
          <cell r="AD37">
            <v>16.916899869265848</v>
          </cell>
          <cell r="AE37">
            <v>14.245810416223874</v>
          </cell>
          <cell r="AF37">
            <v>13.952082366404824</v>
          </cell>
          <cell r="AG37">
            <v>13.670222116578463</v>
          </cell>
          <cell r="AH37">
            <v>7.8452426302387721</v>
          </cell>
          <cell r="AI37">
            <v>4.6583155321737202</v>
          </cell>
          <cell r="AJ37">
            <v>13.533519895412679</v>
          </cell>
          <cell r="AK37">
            <v>15.03724432823631</v>
          </cell>
          <cell r="AL37">
            <v>3.4940360786637328</v>
          </cell>
          <cell r="AM37">
            <v>3.9981030136301192</v>
          </cell>
          <cell r="AN37">
            <v>2.2253581139165299</v>
          </cell>
          <cell r="AO37">
            <v>8.1999999999999993</v>
          </cell>
          <cell r="AP37">
            <v>8.6315789473684212</v>
          </cell>
          <cell r="AQ37">
            <v>4.7534558684739183</v>
          </cell>
          <cell r="AR37">
            <v>2.8224872508424181</v>
          </cell>
          <cell r="AS37">
            <v>8.1999999999999993</v>
          </cell>
          <cell r="AT37">
            <v>9.1111111111111107</v>
          </cell>
          <cell r="AU37">
            <v>4.8311965811965809</v>
          </cell>
          <cell r="AV37">
            <v>5.0854700854700852</v>
          </cell>
          <cell r="AW37">
            <v>2.8005950903219534</v>
          </cell>
          <cell r="AX37">
            <v>1.6629257020415644</v>
          </cell>
          <cell r="AY37">
            <v>4.8311965811965809</v>
          </cell>
          <cell r="AZ37">
            <v>5.3679962013295341</v>
          </cell>
          <cell r="BB37">
            <v>31</v>
          </cell>
          <cell r="BC37">
            <v>20</v>
          </cell>
          <cell r="BD37">
            <v>15</v>
          </cell>
          <cell r="BE37">
            <v>10</v>
          </cell>
          <cell r="BF37">
            <v>15</v>
          </cell>
          <cell r="BG37">
            <v>36</v>
          </cell>
          <cell r="BH37">
            <v>65</v>
          </cell>
          <cell r="BI37">
            <v>93</v>
          </cell>
          <cell r="BJ37">
            <v>0</v>
          </cell>
          <cell r="BK37">
            <v>109</v>
          </cell>
        </row>
        <row r="38">
          <cell r="B38">
            <v>32</v>
          </cell>
          <cell r="C38">
            <v>3</v>
          </cell>
          <cell r="D38">
            <v>3</v>
          </cell>
          <cell r="E38">
            <v>3</v>
          </cell>
          <cell r="F38">
            <v>2</v>
          </cell>
          <cell r="G38">
            <v>18.535819658347879</v>
          </cell>
          <cell r="H38">
            <v>2.6576118008147813</v>
          </cell>
          <cell r="I38">
            <v>0.16930999999999999</v>
          </cell>
          <cell r="J38">
            <v>0.10581874999999999</v>
          </cell>
          <cell r="K38">
            <v>4.2866449157510047</v>
          </cell>
          <cell r="L38">
            <v>4.4733793238032318</v>
          </cell>
          <cell r="M38">
            <v>100.31564674860526</v>
          </cell>
          <cell r="N38">
            <v>50.273589980404594</v>
          </cell>
          <cell r="O38">
            <v>319</v>
          </cell>
          <cell r="P38">
            <v>91</v>
          </cell>
          <cell r="Q38">
            <v>650</v>
          </cell>
          <cell r="R38">
            <v>795</v>
          </cell>
          <cell r="S38">
            <v>8.2855121203589217</v>
          </cell>
          <cell r="T38"/>
          <cell r="U38">
            <v>1.9287342329863137</v>
          </cell>
          <cell r="V38">
            <v>2.7704689423435136</v>
          </cell>
          <cell r="W38">
            <v>3.0502309139213755</v>
          </cell>
          <cell r="X38">
            <v>3.9858088852161848</v>
          </cell>
          <cell r="Y38">
            <v>8.1999999999999993</v>
          </cell>
          <cell r="Z38">
            <v>4.8311965811965809</v>
          </cell>
          <cell r="AA38">
            <v>1.7565131483989274</v>
          </cell>
          <cell r="AB38">
            <v>32</v>
          </cell>
          <cell r="AC38">
            <v>18.535819658347879</v>
          </cell>
          <cell r="AD38">
            <v>23.169774572934848</v>
          </cell>
          <cell r="AE38">
            <v>19.511389114050399</v>
          </cell>
          <cell r="AF38">
            <v>19.109092431286474</v>
          </cell>
          <cell r="AG38">
            <v>18.723050159947352</v>
          </cell>
          <cell r="AH38">
            <v>9.6103544704800239</v>
          </cell>
          <cell r="AI38">
            <v>6.0768578450076225</v>
          </cell>
          <cell r="AJ38">
            <v>18.535819658347879</v>
          </cell>
          <cell r="AK38">
            <v>20.595355175942089</v>
          </cell>
          <cell r="AL38">
            <v>0.98430066696843743</v>
          </cell>
          <cell r="AM38">
            <v>0.95926424591741954</v>
          </cell>
          <cell r="AN38">
            <v>0.66676849727345522</v>
          </cell>
          <cell r="AO38">
            <v>8.1999999999999993</v>
          </cell>
          <cell r="AP38">
            <v>8.6315789473684212</v>
          </cell>
          <cell r="AQ38">
            <v>4.2514929531290102</v>
          </cell>
          <cell r="AR38">
            <v>2.6883210587680009</v>
          </cell>
          <cell r="AS38">
            <v>8.1999999999999993</v>
          </cell>
          <cell r="AT38">
            <v>9.1111111111111107</v>
          </cell>
          <cell r="AU38">
            <v>4.8311965811965809</v>
          </cell>
          <cell r="AV38">
            <v>5.0854700854700852</v>
          </cell>
          <cell r="AW38">
            <v>2.5048534414802721</v>
          </cell>
          <cell r="AX38">
            <v>1.5838789644242366</v>
          </cell>
          <cell r="AY38">
            <v>4.8311965811965809</v>
          </cell>
          <cell r="AZ38">
            <v>5.3679962013295341</v>
          </cell>
          <cell r="BB38">
            <v>32</v>
          </cell>
          <cell r="BC38">
            <v>20</v>
          </cell>
          <cell r="BD38">
            <v>15</v>
          </cell>
          <cell r="BE38">
            <v>10</v>
          </cell>
          <cell r="BF38">
            <v>15</v>
          </cell>
          <cell r="BG38">
            <v>36</v>
          </cell>
          <cell r="BH38">
            <v>65</v>
          </cell>
          <cell r="BI38">
            <v>93</v>
          </cell>
          <cell r="BJ38">
            <v>117</v>
          </cell>
          <cell r="BK38">
            <v>109</v>
          </cell>
        </row>
        <row r="39">
          <cell r="B39">
            <v>33</v>
          </cell>
          <cell r="C39">
            <v>4</v>
          </cell>
          <cell r="D39">
            <v>2</v>
          </cell>
          <cell r="E39">
            <v>2</v>
          </cell>
          <cell r="F39">
            <v>2</v>
          </cell>
          <cell r="G39">
            <v>45.675665853101535</v>
          </cell>
          <cell r="H39">
            <v>10.301141783598329</v>
          </cell>
          <cell r="I39">
            <v>0.49639999999999995</v>
          </cell>
          <cell r="J39">
            <v>0.31024999999999997</v>
          </cell>
          <cell r="K39">
            <v>5.1843828615054388</v>
          </cell>
          <cell r="L39">
            <v>5.0407077498244686</v>
          </cell>
          <cell r="M39">
            <v>138.9985840286428</v>
          </cell>
          <cell r="N39">
            <v>108.54402770548629</v>
          </cell>
          <cell r="O39">
            <v>568</v>
          </cell>
          <cell r="P39">
            <v>164</v>
          </cell>
          <cell r="Q39">
            <v>542</v>
          </cell>
          <cell r="R39">
            <v>1028</v>
          </cell>
          <cell r="S39">
            <v>21.573183593749999</v>
          </cell>
          <cell r="T39"/>
          <cell r="U39">
            <v>2.0578792777323978</v>
          </cell>
          <cell r="V39">
            <v>2.3817011627099061</v>
          </cell>
          <cell r="W39">
            <v>3.2726615262305314</v>
          </cell>
          <cell r="X39">
            <v>4.3024991202301024</v>
          </cell>
          <cell r="Y39">
            <v>8.1999999999999993</v>
          </cell>
          <cell r="Z39">
            <v>4.8311965811965809</v>
          </cell>
          <cell r="AA39">
            <v>1.8471544965836146</v>
          </cell>
          <cell r="AB39">
            <v>33</v>
          </cell>
          <cell r="AC39">
            <v>45.675665853101535</v>
          </cell>
          <cell r="AD39">
            <v>57.094582316376915</v>
          </cell>
          <cell r="AE39">
            <v>48.079648266422673</v>
          </cell>
          <cell r="AF39">
            <v>47.088315312475814</v>
          </cell>
          <cell r="AG39">
            <v>46.137036215254078</v>
          </cell>
          <cell r="AH39">
            <v>22.195503082878655</v>
          </cell>
          <cell r="AI39">
            <v>13.956733834834122</v>
          </cell>
          <cell r="AJ39">
            <v>45.675665853101535</v>
          </cell>
          <cell r="AK39">
            <v>50.750739836779481</v>
          </cell>
          <cell r="AL39">
            <v>3.8152376976290103</v>
          </cell>
          <cell r="AM39">
            <v>4.3251193495147229</v>
          </cell>
          <cell r="AN39">
            <v>2.3942228680914668</v>
          </cell>
          <cell r="AO39">
            <v>8.1999999999999993</v>
          </cell>
          <cell r="AP39">
            <v>8.6315789473684212</v>
          </cell>
          <cell r="AQ39">
            <v>3.9846846648048659</v>
          </cell>
          <cell r="AR39">
            <v>2.5056058911918098</v>
          </cell>
          <cell r="AS39">
            <v>8.1999999999999993</v>
          </cell>
          <cell r="AT39">
            <v>9.1111111111111107</v>
          </cell>
          <cell r="AU39">
            <v>4.8311965811965809</v>
          </cell>
          <cell r="AV39">
            <v>5.0854700854700852</v>
          </cell>
          <cell r="AW39">
            <v>2.3476579182624042</v>
          </cell>
          <cell r="AX39">
            <v>1.4762286116282788</v>
          </cell>
          <cell r="AY39">
            <v>4.8311965811965809</v>
          </cell>
          <cell r="AZ39">
            <v>5.3679962013295341</v>
          </cell>
          <cell r="BB39">
            <v>33</v>
          </cell>
          <cell r="BC39">
            <v>30</v>
          </cell>
          <cell r="BD39">
            <v>20</v>
          </cell>
          <cell r="BE39">
            <v>15</v>
          </cell>
          <cell r="BF39">
            <v>17</v>
          </cell>
          <cell r="BG39">
            <v>38</v>
          </cell>
          <cell r="BH39">
            <v>67</v>
          </cell>
          <cell r="BI39">
            <v>91</v>
          </cell>
          <cell r="BJ39">
            <v>0</v>
          </cell>
          <cell r="BK39">
            <v>109</v>
          </cell>
        </row>
        <row r="40">
          <cell r="B40">
            <v>34</v>
          </cell>
          <cell r="C40">
            <v>4</v>
          </cell>
          <cell r="D40">
            <v>2</v>
          </cell>
          <cell r="E40">
            <v>3</v>
          </cell>
          <cell r="F40">
            <v>2</v>
          </cell>
          <cell r="G40">
            <v>53.22744280735759</v>
          </cell>
          <cell r="H40">
            <v>3.3080608053745229</v>
          </cell>
          <cell r="I40">
            <v>0.49553999999999981</v>
          </cell>
          <cell r="J40">
            <v>0.30971249999999989</v>
          </cell>
          <cell r="K40">
            <v>3.9648583883925914</v>
          </cell>
          <cell r="L40">
            <v>4.2966128566613824</v>
          </cell>
          <cell r="M40">
            <v>139.7704431563707</v>
          </cell>
          <cell r="N40">
            <v>61.100958709380549</v>
          </cell>
          <cell r="O40">
            <v>658</v>
          </cell>
          <cell r="P40">
            <v>94</v>
          </cell>
          <cell r="Q40">
            <v>563</v>
          </cell>
          <cell r="R40">
            <v>1081</v>
          </cell>
          <cell r="S40">
            <v>7.824495392518247</v>
          </cell>
          <cell r="T40"/>
          <cell r="U40">
            <v>2.1096864871781031</v>
          </cell>
          <cell r="V40">
            <v>2.7710659590373079</v>
          </cell>
          <cell r="W40">
            <v>3.322822440066092</v>
          </cell>
          <cell r="X40">
            <v>4.0296067702361409</v>
          </cell>
          <cell r="Y40">
            <v>8.1999999999999993</v>
          </cell>
          <cell r="Z40">
            <v>4.8311965811965809</v>
          </cell>
          <cell r="AA40">
            <v>1.4924606728409924</v>
          </cell>
          <cell r="AB40">
            <v>34</v>
          </cell>
          <cell r="AC40">
            <v>53.22744280735759</v>
          </cell>
          <cell r="AD40">
            <v>66.534303509196988</v>
          </cell>
          <cell r="AE40">
            <v>56.028887165639574</v>
          </cell>
          <cell r="AF40">
            <v>54.873652378719164</v>
          </cell>
          <cell r="AG40">
            <v>53.765093744805647</v>
          </cell>
          <cell r="AH40">
            <v>25.23002499700992</v>
          </cell>
          <cell r="AI40">
            <v>16.018744235487613</v>
          </cell>
          <cell r="AJ40">
            <v>53.22744280735759</v>
          </cell>
          <cell r="AK40">
            <v>59.141603119286209</v>
          </cell>
          <cell r="AL40">
            <v>1.2252077056942676</v>
          </cell>
          <cell r="AM40">
            <v>1.1937863819465964</v>
          </cell>
          <cell r="AN40">
            <v>0.82093886426061013</v>
          </cell>
          <cell r="AO40">
            <v>8.1999999999999993</v>
          </cell>
          <cell r="AP40">
            <v>8.6315789473684212</v>
          </cell>
          <cell r="AQ40">
            <v>3.8868334465033438</v>
          </cell>
          <cell r="AR40">
            <v>2.467781576627639</v>
          </cell>
          <cell r="AS40">
            <v>8.1999999999999993</v>
          </cell>
          <cell r="AT40">
            <v>9.1111111111111107</v>
          </cell>
          <cell r="AU40">
            <v>4.8311965811965809</v>
          </cell>
          <cell r="AV40">
            <v>5.0854700854700852</v>
          </cell>
          <cell r="AW40">
            <v>2.2900068851740829</v>
          </cell>
          <cell r="AX40">
            <v>1.4539436483101658</v>
          </cell>
          <cell r="AY40">
            <v>4.8311965811965809</v>
          </cell>
          <cell r="AZ40">
            <v>5.3679962013295341</v>
          </cell>
          <cell r="BB40">
            <v>34</v>
          </cell>
          <cell r="BC40">
            <v>30</v>
          </cell>
          <cell r="BD40">
            <v>20</v>
          </cell>
          <cell r="BE40">
            <v>15</v>
          </cell>
          <cell r="BF40">
            <v>17</v>
          </cell>
          <cell r="BG40">
            <v>38</v>
          </cell>
          <cell r="BH40">
            <v>67</v>
          </cell>
          <cell r="BI40">
            <v>91</v>
          </cell>
          <cell r="BJ40">
            <v>117</v>
          </cell>
          <cell r="BK40">
            <v>109</v>
          </cell>
        </row>
        <row r="41">
          <cell r="BB41">
            <v>35</v>
          </cell>
          <cell r="BC41">
            <v>30</v>
          </cell>
          <cell r="BD41">
            <v>20</v>
          </cell>
          <cell r="BE41">
            <v>15</v>
          </cell>
          <cell r="BF41">
            <v>17</v>
          </cell>
          <cell r="BG41">
            <v>38</v>
          </cell>
          <cell r="BH41">
            <v>67</v>
          </cell>
          <cell r="BI41">
            <v>93</v>
          </cell>
          <cell r="BJ41">
            <v>0</v>
          </cell>
          <cell r="BK41">
            <v>109</v>
          </cell>
        </row>
        <row r="42">
          <cell r="BB42">
            <v>36</v>
          </cell>
          <cell r="BC42">
            <v>30</v>
          </cell>
          <cell r="BD42">
            <v>20</v>
          </cell>
          <cell r="BE42">
            <v>15</v>
          </cell>
          <cell r="BF42">
            <v>17</v>
          </cell>
          <cell r="BG42">
            <v>38</v>
          </cell>
          <cell r="BH42">
            <v>67</v>
          </cell>
          <cell r="BI42">
            <v>93</v>
          </cell>
          <cell r="BJ42">
            <v>117</v>
          </cell>
          <cell r="BK42">
            <v>109</v>
          </cell>
        </row>
      </sheetData>
      <sheetData sheetId="2">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282.70642343561224</v>
          </cell>
          <cell r="H7">
            <v>4.9609247824201601</v>
          </cell>
          <cell r="I7">
            <v>2.5183900000000015</v>
          </cell>
          <cell r="J7">
            <v>1.573993750000001</v>
          </cell>
          <cell r="K7">
            <v>4.5195558639358673</v>
          </cell>
          <cell r="L7">
            <v>5.4804667049146278</v>
          </cell>
          <cell r="M7">
            <v>226.27649473927542</v>
          </cell>
          <cell r="N7">
            <v>100.14345019651441</v>
          </cell>
          <cell r="O7">
            <v>2159</v>
          </cell>
          <cell r="P7">
            <v>86</v>
          </cell>
          <cell r="Q7">
            <v>152</v>
          </cell>
          <cell r="R7">
            <v>2799</v>
          </cell>
          <cell r="S7">
            <v>32.790987304685181</v>
          </cell>
          <cell r="T7"/>
          <cell r="U7">
            <v>2.2936587911844497</v>
          </cell>
          <cell r="V7">
            <v>2.307561456108882</v>
          </cell>
          <cell r="W7">
            <v>3.855063301802534</v>
          </cell>
          <cell r="X7">
            <v>4.0182573445412251</v>
          </cell>
          <cell r="Y7">
            <v>9</v>
          </cell>
          <cell r="Z7">
            <v>5.4384615384615387</v>
          </cell>
          <cell r="AA7">
            <v>0.72838681420019202</v>
          </cell>
          <cell r="AB7">
            <v>1</v>
          </cell>
          <cell r="AC7">
            <v>282.70642343561224</v>
          </cell>
          <cell r="AD7">
            <v>353.38302929451527</v>
          </cell>
          <cell r="AE7">
            <v>297.58570887959183</v>
          </cell>
          <cell r="AF7">
            <v>291.44992106764147</v>
          </cell>
          <cell r="AG7">
            <v>285.56204387435582</v>
          </cell>
          <cell r="AH7">
            <v>123.25565795670163</v>
          </cell>
          <cell r="AI7">
            <v>73.33379540186165</v>
          </cell>
          <cell r="AJ7">
            <v>282.70642343561224</v>
          </cell>
          <cell r="AK7">
            <v>314.11824826179139</v>
          </cell>
          <cell r="AL7">
            <v>1.9843699129680641</v>
          </cell>
          <cell r="AM7">
            <v>2.14985597427403</v>
          </cell>
          <cell r="AN7">
            <v>1.2345960840859389</v>
          </cell>
          <cell r="AO7">
            <v>9</v>
          </cell>
          <cell r="AP7">
            <v>9.4736842105263168</v>
          </cell>
          <cell r="AQ7">
            <v>3.9238617507499374</v>
          </cell>
          <cell r="AR7">
            <v>2.3345920145570163</v>
          </cell>
          <cell r="AS7">
            <v>9</v>
          </cell>
          <cell r="AT7">
            <v>10</v>
          </cell>
          <cell r="AU7">
            <v>5.4384615384615387</v>
          </cell>
          <cell r="AV7">
            <v>5.7246963562753042</v>
          </cell>
          <cell r="AW7">
            <v>2.3710856904104323</v>
          </cell>
          <cell r="AX7">
            <v>1.4107320976853082</v>
          </cell>
          <cell r="AY7">
            <v>5.4384615384615387</v>
          </cell>
          <cell r="AZ7">
            <v>6.0427350427350426</v>
          </cell>
          <cell r="BB7">
            <v>1</v>
          </cell>
          <cell r="BC7">
            <v>0</v>
          </cell>
          <cell r="BD7">
            <v>0</v>
          </cell>
          <cell r="BE7">
            <v>0</v>
          </cell>
          <cell r="BF7">
            <v>1</v>
          </cell>
          <cell r="BG7">
            <v>24</v>
          </cell>
          <cell r="BH7">
            <v>0</v>
          </cell>
          <cell r="BI7">
            <v>81</v>
          </cell>
          <cell r="BJ7">
            <v>0</v>
          </cell>
          <cell r="BK7">
            <v>0</v>
          </cell>
        </row>
        <row r="8">
          <cell r="B8">
            <v>2</v>
          </cell>
          <cell r="C8">
            <v>1</v>
          </cell>
          <cell r="D8">
            <v>1</v>
          </cell>
          <cell r="E8">
            <v>2</v>
          </cell>
          <cell r="F8">
            <v>1</v>
          </cell>
          <cell r="G8">
            <v>294.454424383326</v>
          </cell>
          <cell r="H8">
            <v>2.4057403188964082</v>
          </cell>
          <cell r="I8">
            <v>2.5174699999999999</v>
          </cell>
          <cell r="J8">
            <v>1.5734187499999999</v>
          </cell>
          <cell r="K8">
            <v>3.8278980498872603</v>
          </cell>
          <cell r="L8">
            <v>5.4850983646155225</v>
          </cell>
          <cell r="M8">
            <v>226.54835350703954</v>
          </cell>
          <cell r="N8">
            <v>64.884750704999334</v>
          </cell>
          <cell r="O8">
            <v>2246</v>
          </cell>
          <cell r="P8">
            <v>64</v>
          </cell>
          <cell r="Q8">
            <v>80</v>
          </cell>
          <cell r="R8">
            <v>2855</v>
          </cell>
          <cell r="S8">
            <v>21.372326171874999</v>
          </cell>
          <cell r="T8"/>
          <cell r="U8">
            <v>2.3105104447817646</v>
          </cell>
          <cell r="V8">
            <v>2.8847488534446262</v>
          </cell>
          <cell r="W8">
            <v>3.8672187990986839</v>
          </cell>
          <cell r="X8">
            <v>4.0356806522347162</v>
          </cell>
          <cell r="Y8">
            <v>9</v>
          </cell>
          <cell r="Z8">
            <v>5.4384615384615387</v>
          </cell>
          <cell r="AA8">
            <v>0.74358764629521923</v>
          </cell>
          <cell r="AB8">
            <v>2</v>
          </cell>
          <cell r="AC8">
            <v>294.454424383326</v>
          </cell>
          <cell r="AD8">
            <v>368.06803047915747</v>
          </cell>
          <cell r="AE8">
            <v>309.95202566665898</v>
          </cell>
          <cell r="AF8">
            <v>303.56126225085154</v>
          </cell>
          <cell r="AG8">
            <v>297.4287114983091</v>
          </cell>
          <cell r="AH8">
            <v>127.44128685864401</v>
          </cell>
          <cell r="AI8">
            <v>76.141133894972072</v>
          </cell>
          <cell r="AJ8">
            <v>294.454424383326</v>
          </cell>
          <cell r="AK8">
            <v>327.17158264813997</v>
          </cell>
          <cell r="AL8">
            <v>0.96229612755856331</v>
          </cell>
          <cell r="AM8">
            <v>0.83395139095861237</v>
          </cell>
          <cell r="AN8">
            <v>0.59611761341033132</v>
          </cell>
          <cell r="AO8">
            <v>9</v>
          </cell>
          <cell r="AP8">
            <v>9.4736842105263168</v>
          </cell>
          <cell r="AQ8">
            <v>3.8952431573405328</v>
          </cell>
          <cell r="AR8">
            <v>2.3272538916333336</v>
          </cell>
          <cell r="AS8">
            <v>9</v>
          </cell>
          <cell r="AT8">
            <v>10</v>
          </cell>
          <cell r="AU8">
            <v>5.4384615384615387</v>
          </cell>
          <cell r="AV8">
            <v>5.7246963562753042</v>
          </cell>
          <cell r="AW8">
            <v>2.3537922326835528</v>
          </cell>
          <cell r="AX8">
            <v>1.4062978644314248</v>
          </cell>
          <cell r="AY8">
            <v>5.4384615384615387</v>
          </cell>
          <cell r="AZ8">
            <v>6.0427350427350426</v>
          </cell>
          <cell r="BB8">
            <v>2</v>
          </cell>
          <cell r="BC8">
            <v>0</v>
          </cell>
          <cell r="BD8">
            <v>0</v>
          </cell>
          <cell r="BE8">
            <v>0</v>
          </cell>
          <cell r="BF8">
            <v>1</v>
          </cell>
          <cell r="BG8">
            <v>24</v>
          </cell>
          <cell r="BH8">
            <v>0</v>
          </cell>
          <cell r="BI8">
            <v>81</v>
          </cell>
          <cell r="BJ8">
            <v>0</v>
          </cell>
          <cell r="BK8">
            <v>109</v>
          </cell>
        </row>
        <row r="9">
          <cell r="B9">
            <v>3</v>
          </cell>
          <cell r="C9">
            <v>1</v>
          </cell>
          <cell r="D9">
            <v>2</v>
          </cell>
          <cell r="E9">
            <v>1</v>
          </cell>
          <cell r="F9">
            <v>1</v>
          </cell>
          <cell r="G9">
            <v>85.568594800363172</v>
          </cell>
          <cell r="H9">
            <v>9.3752273109641866</v>
          </cell>
          <cell r="I9">
            <v>0.5015299999999997</v>
          </cell>
          <cell r="J9">
            <v>0.31345624999999983</v>
          </cell>
          <cell r="K9">
            <v>5.2050621351193342</v>
          </cell>
          <cell r="L9">
            <v>5.039873828685189</v>
          </cell>
          <cell r="M9">
            <v>163.40240042005345</v>
          </cell>
          <cell r="N9">
            <v>121.58577678918388</v>
          </cell>
          <cell r="O9">
            <v>905</v>
          </cell>
          <cell r="P9">
            <v>133</v>
          </cell>
          <cell r="Q9">
            <v>660</v>
          </cell>
          <cell r="R9">
            <v>1342</v>
          </cell>
          <cell r="S9">
            <v>33.340157226559946</v>
          </cell>
          <cell r="T9"/>
          <cell r="U9">
            <v>1.9957985224395529</v>
          </cell>
          <cell r="V9">
            <v>2.3283254104415834</v>
          </cell>
          <cell r="W9">
            <v>3.460040555779655</v>
          </cell>
          <cell r="X9">
            <v>3.9682674132372417</v>
          </cell>
          <cell r="Y9">
            <v>9</v>
          </cell>
          <cell r="Z9">
            <v>5.4384615384615387</v>
          </cell>
          <cell r="AA9">
            <v>0.32115435318592234</v>
          </cell>
          <cell r="AB9">
            <v>3</v>
          </cell>
          <cell r="AC9">
            <v>85.568594800363172</v>
          </cell>
          <cell r="AD9">
            <v>106.96074350045396</v>
          </cell>
          <cell r="AE9">
            <v>90.072205053013874</v>
          </cell>
          <cell r="AF9">
            <v>88.215046185941418</v>
          </cell>
          <cell r="AG9">
            <v>86.432924040770885</v>
          </cell>
          <cell r="AH9">
            <v>42.87436524192276</v>
          </cell>
          <cell r="AI9">
            <v>24.730517871366946</v>
          </cell>
          <cell r="AJ9">
            <v>85.568594800363172</v>
          </cell>
          <cell r="AK9">
            <v>95.076216444847972</v>
          </cell>
          <cell r="AL9">
            <v>3.7500909243856748</v>
          </cell>
          <cell r="AM9">
            <v>4.0265966556565251</v>
          </cell>
          <cell r="AN9">
            <v>2.3625492777252237</v>
          </cell>
          <cell r="AO9">
            <v>9</v>
          </cell>
          <cell r="AP9">
            <v>9.4736842105263168</v>
          </cell>
          <cell r="AQ9">
            <v>4.509473225282731</v>
          </cell>
          <cell r="AR9">
            <v>2.6011255807295068</v>
          </cell>
          <cell r="AS9">
            <v>9</v>
          </cell>
          <cell r="AT9">
            <v>10</v>
          </cell>
          <cell r="AU9">
            <v>5.4384615384615387</v>
          </cell>
          <cell r="AV9">
            <v>5.7246963562753042</v>
          </cell>
          <cell r="AW9">
            <v>2.7249551882691376</v>
          </cell>
          <cell r="AX9">
            <v>1.5717912697228729</v>
          </cell>
          <cell r="AY9">
            <v>5.4384615384615387</v>
          </cell>
          <cell r="AZ9">
            <v>6.0427350427350426</v>
          </cell>
          <cell r="BB9">
            <v>3</v>
          </cell>
          <cell r="BC9">
            <v>0</v>
          </cell>
          <cell r="BD9">
            <v>0</v>
          </cell>
          <cell r="BE9">
            <v>0</v>
          </cell>
          <cell r="BF9">
            <v>1</v>
          </cell>
          <cell r="BG9">
            <v>24</v>
          </cell>
          <cell r="BH9">
            <v>0</v>
          </cell>
          <cell r="BI9">
            <v>91</v>
          </cell>
          <cell r="BJ9">
            <v>0</v>
          </cell>
          <cell r="BK9">
            <v>0</v>
          </cell>
        </row>
        <row r="10">
          <cell r="B10">
            <v>4</v>
          </cell>
          <cell r="C10">
            <v>1</v>
          </cell>
          <cell r="D10">
            <v>2</v>
          </cell>
          <cell r="E10">
            <v>2</v>
          </cell>
          <cell r="F10">
            <v>1</v>
          </cell>
          <cell r="G10">
            <v>94.019986603959964</v>
          </cell>
          <cell r="H10">
            <v>4.80895375083833</v>
          </cell>
          <cell r="I10">
            <v>0.50122999999999984</v>
          </cell>
          <cell r="J10">
            <v>0.31326874999999987</v>
          </cell>
          <cell r="K10">
            <v>5.1398198083083875</v>
          </cell>
          <cell r="L10">
            <v>5.0515203504716695</v>
          </cell>
          <cell r="M10">
            <v>164.34116386619181</v>
          </cell>
          <cell r="N10">
            <v>113.44768738762691</v>
          </cell>
          <cell r="O10">
            <v>989</v>
          </cell>
          <cell r="P10">
            <v>73</v>
          </cell>
          <cell r="Q10">
            <v>502</v>
          </cell>
          <cell r="R10">
            <v>1246</v>
          </cell>
          <cell r="S10">
            <v>21.734782226562501</v>
          </cell>
          <cell r="T10"/>
          <cell r="U10">
            <v>2.0356131039393155</v>
          </cell>
          <cell r="V10">
            <v>2.2875735957028009</v>
          </cell>
          <cell r="W10">
            <v>3.5072616890986708</v>
          </cell>
          <cell r="X10">
            <v>3.9872163831288896</v>
          </cell>
          <cell r="Y10">
            <v>9</v>
          </cell>
          <cell r="Z10">
            <v>5.4384615384615387</v>
          </cell>
          <cell r="AA10">
            <v>0.29886962757301516</v>
          </cell>
          <cell r="AB10">
            <v>4</v>
          </cell>
          <cell r="AC10">
            <v>94.019986603959964</v>
          </cell>
          <cell r="AD10">
            <v>117.52498325494994</v>
          </cell>
          <cell r="AE10">
            <v>98.968406951536807</v>
          </cell>
          <cell r="AF10">
            <v>96.927821241195844</v>
          </cell>
          <cell r="AG10">
            <v>94.969683438343395</v>
          </cell>
          <cell r="AH10">
            <v>46.187552252445528</v>
          </cell>
          <cell r="AI10">
            <v>26.807234514662664</v>
          </cell>
          <cell r="AJ10">
            <v>94.019986603959964</v>
          </cell>
          <cell r="AK10">
            <v>104.46665178217773</v>
          </cell>
          <cell r="AL10">
            <v>1.923581500335332</v>
          </cell>
          <cell r="AM10">
            <v>2.1022072294731555</v>
          </cell>
          <cell r="AN10">
            <v>1.2060929954006154</v>
          </cell>
          <cell r="AO10">
            <v>9</v>
          </cell>
          <cell r="AP10">
            <v>9.4736842105263168</v>
          </cell>
          <cell r="AQ10">
            <v>4.4212723835306491</v>
          </cell>
          <cell r="AR10">
            <v>2.5661044991236182</v>
          </cell>
          <cell r="AS10">
            <v>9</v>
          </cell>
          <cell r="AT10">
            <v>10</v>
          </cell>
          <cell r="AU10">
            <v>5.4384615384615387</v>
          </cell>
          <cell r="AV10">
            <v>5.7246963562753042</v>
          </cell>
          <cell r="AW10">
            <v>2.6716577565437341</v>
          </cell>
          <cell r="AX10">
            <v>1.5506289580174344</v>
          </cell>
          <cell r="AY10">
            <v>5.4384615384615387</v>
          </cell>
          <cell r="AZ10">
            <v>6.0427350427350426</v>
          </cell>
          <cell r="BB10">
            <v>4</v>
          </cell>
          <cell r="BC10">
            <v>0</v>
          </cell>
          <cell r="BD10">
            <v>0</v>
          </cell>
          <cell r="BE10">
            <v>0</v>
          </cell>
          <cell r="BF10">
            <v>1</v>
          </cell>
          <cell r="BG10">
            <v>24</v>
          </cell>
          <cell r="BH10">
            <v>0</v>
          </cell>
          <cell r="BI10">
            <v>91</v>
          </cell>
          <cell r="BJ10">
            <v>0</v>
          </cell>
          <cell r="BK10">
            <v>109</v>
          </cell>
        </row>
        <row r="11">
          <cell r="B11">
            <v>5</v>
          </cell>
          <cell r="C11">
            <v>2</v>
          </cell>
          <cell r="D11">
            <v>1</v>
          </cell>
          <cell r="E11">
            <v>1</v>
          </cell>
          <cell r="F11">
            <v>1</v>
          </cell>
          <cell r="G11">
            <v>255.80589784968296</v>
          </cell>
          <cell r="H11">
            <v>5.4668572985260457</v>
          </cell>
          <cell r="I11">
            <v>2.5180500000000001</v>
          </cell>
          <cell r="J11">
            <v>1.5737812499999999</v>
          </cell>
          <cell r="K11">
            <v>4.918799878063532</v>
          </cell>
          <cell r="L11">
            <v>5.4161110111631245</v>
          </cell>
          <cell r="M11">
            <v>222.76563462490779</v>
          </cell>
          <cell r="N11">
            <v>107.34857400213552</v>
          </cell>
          <cell r="O11">
            <v>1984</v>
          </cell>
          <cell r="P11">
            <v>88</v>
          </cell>
          <cell r="Q11">
            <v>158</v>
          </cell>
          <cell r="R11">
            <v>2572</v>
          </cell>
          <cell r="S11">
            <v>32.790987304685181</v>
          </cell>
          <cell r="T11"/>
          <cell r="U11">
            <v>2.2561098711205756</v>
          </cell>
          <cell r="V11">
            <v>2.3002672653804135</v>
          </cell>
          <cell r="W11">
            <v>3.8195004543769167</v>
          </cell>
          <cell r="X11">
            <v>3.9988926577436588</v>
          </cell>
          <cell r="Y11">
            <v>9</v>
          </cell>
          <cell r="Z11">
            <v>5.4384615384615387</v>
          </cell>
          <cell r="AA11">
            <v>0.66145477306322686</v>
          </cell>
          <cell r="AB11">
            <v>5</v>
          </cell>
          <cell r="AC11">
            <v>255.80589784968296</v>
          </cell>
          <cell r="AD11">
            <v>319.75737231210371</v>
          </cell>
          <cell r="AE11">
            <v>269.26936615756102</v>
          </cell>
          <cell r="AF11">
            <v>263.71742046359071</v>
          </cell>
          <cell r="AG11">
            <v>258.38979580776055</v>
          </cell>
          <cell r="AH11">
            <v>113.3836171385696</v>
          </cell>
          <cell r="AI11">
            <v>66.973652943684002</v>
          </cell>
          <cell r="AJ11">
            <v>255.80589784968296</v>
          </cell>
          <cell r="AK11">
            <v>284.22877538853663</v>
          </cell>
          <cell r="AL11">
            <v>2.1867429194104182</v>
          </cell>
          <cell r="AM11">
            <v>2.3766183090128652</v>
          </cell>
          <cell r="AN11">
            <v>1.3670927845336747</v>
          </cell>
          <cell r="AO11">
            <v>9</v>
          </cell>
          <cell r="AP11">
            <v>9.4736842105263168</v>
          </cell>
          <cell r="AQ11">
            <v>3.9891674227416223</v>
          </cell>
          <cell r="AR11">
            <v>2.3563290821674192</v>
          </cell>
          <cell r="AS11">
            <v>9</v>
          </cell>
          <cell r="AT11">
            <v>10</v>
          </cell>
          <cell r="AU11">
            <v>5.4384615384615387</v>
          </cell>
          <cell r="AV11">
            <v>5.7246963562753042</v>
          </cell>
          <cell r="AW11">
            <v>2.4105481776737836</v>
          </cell>
          <cell r="AX11">
            <v>1.4238672317028764</v>
          </cell>
          <cell r="AY11">
            <v>5.4384615384615387</v>
          </cell>
          <cell r="AZ11">
            <v>6.0427350427350426</v>
          </cell>
          <cell r="BB11">
            <v>5</v>
          </cell>
          <cell r="BC11">
            <v>10</v>
          </cell>
          <cell r="BD11">
            <v>10</v>
          </cell>
          <cell r="BE11">
            <v>5</v>
          </cell>
          <cell r="BF11">
            <v>11</v>
          </cell>
          <cell r="BG11">
            <v>34</v>
          </cell>
          <cell r="BH11">
            <v>63</v>
          </cell>
          <cell r="BI11">
            <v>81</v>
          </cell>
          <cell r="BJ11">
            <v>0</v>
          </cell>
          <cell r="BK11">
            <v>0</v>
          </cell>
        </row>
        <row r="12">
          <cell r="B12">
            <v>6</v>
          </cell>
          <cell r="C12">
            <v>2</v>
          </cell>
          <cell r="D12">
            <v>1</v>
          </cell>
          <cell r="E12">
            <v>2</v>
          </cell>
          <cell r="F12">
            <v>1</v>
          </cell>
          <cell r="G12">
            <v>267.54808141494846</v>
          </cell>
          <cell r="H12">
            <v>2.5927847061734961</v>
          </cell>
          <cell r="I12">
            <v>2.5170700000000013</v>
          </cell>
          <cell r="J12">
            <v>1.5731687500000009</v>
          </cell>
          <cell r="K12">
            <v>4.1525077461238968</v>
          </cell>
          <cell r="L12">
            <v>5.4265709998988232</v>
          </cell>
          <cell r="M12">
            <v>223.71624873895948</v>
          </cell>
          <cell r="N12">
            <v>76.986601519642448</v>
          </cell>
          <cell r="O12">
            <v>2067</v>
          </cell>
          <cell r="P12">
            <v>58</v>
          </cell>
          <cell r="Q12">
            <v>81</v>
          </cell>
          <cell r="R12">
            <v>2616</v>
          </cell>
          <cell r="S12">
            <v>21.372326171874999</v>
          </cell>
          <cell r="T12"/>
          <cell r="U12">
            <v>2.2735702563727296</v>
          </cell>
          <cell r="V12">
            <v>2.834330417584038</v>
          </cell>
          <cell r="W12">
            <v>3.8316909681001574</v>
          </cell>
          <cell r="X12">
            <v>3.9723953900709827</v>
          </cell>
          <cell r="Y12">
            <v>9</v>
          </cell>
          <cell r="Z12">
            <v>5.4384615384615387</v>
          </cell>
          <cell r="AA12">
            <v>0.67406978802162021</v>
          </cell>
          <cell r="AB12">
            <v>6</v>
          </cell>
          <cell r="AC12">
            <v>267.54808141494846</v>
          </cell>
          <cell r="AD12">
            <v>334.43510176868557</v>
          </cell>
          <cell r="AE12">
            <v>281.62955938415627</v>
          </cell>
          <cell r="AF12">
            <v>275.82276434530769</v>
          </cell>
          <cell r="AG12">
            <v>270.2505872878267</v>
          </cell>
          <cell r="AH12">
            <v>117.67750772821799</v>
          </cell>
          <cell r="AI12">
            <v>69.825067742246731</v>
          </cell>
          <cell r="AJ12">
            <v>267.54808141494846</v>
          </cell>
          <cell r="AK12">
            <v>297.27564601660941</v>
          </cell>
          <cell r="AL12">
            <v>1.0371138824693984</v>
          </cell>
          <cell r="AM12">
            <v>0.91477856289725257</v>
          </cell>
          <cell r="AN12">
            <v>0.65270056265148513</v>
          </cell>
          <cell r="AO12">
            <v>9</v>
          </cell>
          <cell r="AP12">
            <v>9.4736842105263168</v>
          </cell>
          <cell r="AQ12">
            <v>3.9585317298963369</v>
          </cell>
          <cell r="AR12">
            <v>2.348832428013476</v>
          </cell>
          <cell r="AS12">
            <v>9</v>
          </cell>
          <cell r="AT12">
            <v>10</v>
          </cell>
          <cell r="AU12">
            <v>5.4384615384615387</v>
          </cell>
          <cell r="AV12">
            <v>5.7246963562753042</v>
          </cell>
          <cell r="AW12">
            <v>2.3920358402023165</v>
          </cell>
          <cell r="AX12">
            <v>1.4193372022269468</v>
          </cell>
          <cell r="AY12">
            <v>5.4384615384615387</v>
          </cell>
          <cell r="AZ12">
            <v>6.0427350427350426</v>
          </cell>
          <cell r="BB12">
            <v>6</v>
          </cell>
          <cell r="BC12">
            <v>10</v>
          </cell>
          <cell r="BD12">
            <v>10</v>
          </cell>
          <cell r="BE12">
            <v>5</v>
          </cell>
          <cell r="BF12">
            <v>11</v>
          </cell>
          <cell r="BG12">
            <v>34</v>
          </cell>
          <cell r="BH12">
            <v>63</v>
          </cell>
          <cell r="BI12">
            <v>81</v>
          </cell>
          <cell r="BJ12">
            <v>0</v>
          </cell>
          <cell r="BK12">
            <v>109</v>
          </cell>
        </row>
        <row r="13">
          <cell r="B13">
            <v>7</v>
          </cell>
          <cell r="C13">
            <v>2</v>
          </cell>
          <cell r="D13">
            <v>2</v>
          </cell>
          <cell r="E13">
            <v>2</v>
          </cell>
          <cell r="F13">
            <v>1</v>
          </cell>
          <cell r="G13">
            <v>70.213967343947985</v>
          </cell>
          <cell r="H13">
            <v>6.0207556300774234</v>
          </cell>
          <cell r="I13">
            <v>0.50143999999999966</v>
          </cell>
          <cell r="J13">
            <v>0.31339999999999979</v>
          </cell>
          <cell r="K13">
            <v>5.2050621351193342</v>
          </cell>
          <cell r="L13">
            <v>5.0474494096376628</v>
          </cell>
          <cell r="M13">
            <v>153.48959053364658</v>
          </cell>
          <cell r="N13">
            <v>118.85930853666203</v>
          </cell>
          <cell r="O13">
            <v>790</v>
          </cell>
          <cell r="P13">
            <v>88</v>
          </cell>
          <cell r="Q13">
            <v>549</v>
          </cell>
          <cell r="R13">
            <v>1084</v>
          </cell>
          <cell r="S13">
            <v>21.730253906249999</v>
          </cell>
          <cell r="T13"/>
          <cell r="U13">
            <v>1.9668801299750742</v>
          </cell>
          <cell r="V13">
            <v>2.2978165566614943</v>
          </cell>
          <cell r="W13">
            <v>3.4286008372441863</v>
          </cell>
          <cell r="X13">
            <v>3.9758571845507062</v>
          </cell>
          <cell r="Y13">
            <v>9</v>
          </cell>
          <cell r="Z13">
            <v>5.4384615384615387</v>
          </cell>
          <cell r="AA13">
            <v>0.25980223931848179</v>
          </cell>
          <cell r="AB13">
            <v>7</v>
          </cell>
          <cell r="AC13">
            <v>70.213967343947985</v>
          </cell>
          <cell r="AD13">
            <v>87.767459179934974</v>
          </cell>
          <cell r="AE13">
            <v>73.909439309418929</v>
          </cell>
          <cell r="AF13">
            <v>72.385533344276269</v>
          </cell>
          <cell r="AG13">
            <v>70.923199337321194</v>
          </cell>
          <cell r="AH13">
            <v>35.698142593386102</v>
          </cell>
          <cell r="AI13">
            <v>20.478898150297372</v>
          </cell>
          <cell r="AJ13">
            <v>70.213967343947985</v>
          </cell>
          <cell r="AK13">
            <v>78.015519271053321</v>
          </cell>
          <cell r="AL13">
            <v>2.4083022520309694</v>
          </cell>
          <cell r="AM13">
            <v>2.6202072626828836</v>
          </cell>
          <cell r="AN13">
            <v>1.5143289486032687</v>
          </cell>
          <cell r="AO13">
            <v>9</v>
          </cell>
          <cell r="AP13">
            <v>9.4736842105263168</v>
          </cell>
          <cell r="AQ13">
            <v>4.5757745288290925</v>
          </cell>
          <cell r="AR13">
            <v>2.62497748417805</v>
          </cell>
          <cell r="AS13">
            <v>9</v>
          </cell>
          <cell r="AT13">
            <v>10</v>
          </cell>
          <cell r="AU13">
            <v>5.4384615384615387</v>
          </cell>
          <cell r="AV13">
            <v>5.7246963562753042</v>
          </cell>
          <cell r="AW13">
            <v>2.7650193093009987</v>
          </cell>
          <cell r="AX13">
            <v>1.5862043430033175</v>
          </cell>
          <cell r="AY13">
            <v>5.4384615384615387</v>
          </cell>
          <cell r="AZ13">
            <v>6.0427350427350426</v>
          </cell>
          <cell r="BB13">
            <v>7</v>
          </cell>
          <cell r="BC13">
            <v>10</v>
          </cell>
          <cell r="BD13">
            <v>10</v>
          </cell>
          <cell r="BE13">
            <v>5</v>
          </cell>
          <cell r="BF13">
            <v>11</v>
          </cell>
          <cell r="BG13">
            <v>34</v>
          </cell>
          <cell r="BH13">
            <v>63</v>
          </cell>
          <cell r="BI13">
            <v>91</v>
          </cell>
          <cell r="BJ13">
            <v>0</v>
          </cell>
          <cell r="BK13">
            <v>109</v>
          </cell>
        </row>
        <row r="14">
          <cell r="B14">
            <v>8</v>
          </cell>
          <cell r="C14">
            <v>2</v>
          </cell>
          <cell r="D14">
            <v>2</v>
          </cell>
          <cell r="E14">
            <v>3</v>
          </cell>
          <cell r="F14">
            <v>1</v>
          </cell>
          <cell r="G14">
            <v>78.846802076733113</v>
          </cell>
          <cell r="H14">
            <v>2.0343206972368595</v>
          </cell>
          <cell r="I14">
            <v>0.50097000000000025</v>
          </cell>
          <cell r="J14">
            <v>0.31310625000000014</v>
          </cell>
          <cell r="K14">
            <v>3.355816322178196</v>
          </cell>
          <cell r="L14">
            <v>3.8488281511728037</v>
          </cell>
          <cell r="M14">
            <v>154.66571548377462</v>
          </cell>
          <cell r="N14">
            <v>46.871818993859343</v>
          </cell>
          <cell r="O14">
            <v>881</v>
          </cell>
          <cell r="P14">
            <v>75</v>
          </cell>
          <cell r="Q14">
            <v>686</v>
          </cell>
          <cell r="R14">
            <v>1341</v>
          </cell>
          <cell r="S14">
            <v>7.9010738472808066</v>
          </cell>
          <cell r="T14"/>
          <cell r="U14">
            <v>2.0157589068568105</v>
          </cell>
          <cell r="V14">
            <v>2.9109833119675965</v>
          </cell>
          <cell r="W14">
            <v>3.4860913069444956</v>
          </cell>
          <cell r="X14">
            <v>4.035533102202697</v>
          </cell>
          <cell r="Y14">
            <v>9</v>
          </cell>
          <cell r="Z14">
            <v>5.4384615384615387</v>
          </cell>
          <cell r="AA14">
            <v>0.24507495492510584</v>
          </cell>
          <cell r="AB14">
            <v>8</v>
          </cell>
          <cell r="AC14">
            <v>78.846802076733113</v>
          </cell>
          <cell r="AD14">
            <v>98.55850259591638</v>
          </cell>
          <cell r="AE14">
            <v>82.996633764982221</v>
          </cell>
          <cell r="AF14">
            <v>81.285362965704238</v>
          </cell>
          <cell r="AG14">
            <v>79.643234420942534</v>
          </cell>
          <cell r="AH14">
            <v>39.115194683514794</v>
          </cell>
          <cell r="AI14">
            <v>22.617537848095292</v>
          </cell>
          <cell r="AJ14">
            <v>78.846802076733113</v>
          </cell>
          <cell r="AK14">
            <v>87.607557863036789</v>
          </cell>
          <cell r="AL14">
            <v>0.81372827889474375</v>
          </cell>
          <cell r="AM14">
            <v>0.69884313279069199</v>
          </cell>
          <cell r="AN14">
            <v>0.50410209648050597</v>
          </cell>
          <cell r="AO14">
            <v>9</v>
          </cell>
          <cell r="AP14">
            <v>9.4736842105263168</v>
          </cell>
          <cell r="AQ14">
            <v>4.4648196614116786</v>
          </cell>
          <cell r="AR14">
            <v>2.5816879730233913</v>
          </cell>
          <cell r="AS14">
            <v>9</v>
          </cell>
          <cell r="AT14">
            <v>10</v>
          </cell>
          <cell r="AU14">
            <v>5.4384615384615387</v>
          </cell>
          <cell r="AV14">
            <v>5.7246963562753042</v>
          </cell>
          <cell r="AW14">
            <v>2.6979722227504759</v>
          </cell>
          <cell r="AX14">
            <v>1.5600456383996049</v>
          </cell>
          <cell r="AY14">
            <v>5.4384615384615387</v>
          </cell>
          <cell r="AZ14">
            <v>6.0427350427350426</v>
          </cell>
          <cell r="BB14">
            <v>8</v>
          </cell>
          <cell r="BC14">
            <v>10</v>
          </cell>
          <cell r="BD14">
            <v>10</v>
          </cell>
          <cell r="BE14">
            <v>5</v>
          </cell>
          <cell r="BF14">
            <v>11</v>
          </cell>
          <cell r="BG14">
            <v>34</v>
          </cell>
          <cell r="BH14">
            <v>63</v>
          </cell>
          <cell r="BI14">
            <v>91</v>
          </cell>
          <cell r="BJ14">
            <v>117</v>
          </cell>
          <cell r="BK14">
            <v>109</v>
          </cell>
        </row>
        <row r="15">
          <cell r="B15">
            <v>9</v>
          </cell>
          <cell r="C15">
            <v>2</v>
          </cell>
          <cell r="D15">
            <v>3</v>
          </cell>
          <cell r="E15">
            <v>2</v>
          </cell>
          <cell r="F15">
            <v>1</v>
          </cell>
          <cell r="G15">
            <v>37.027566885992854</v>
          </cell>
          <cell r="H15">
            <v>3.9866394617855492</v>
          </cell>
          <cell r="I15">
            <v>0.17121000000000006</v>
          </cell>
          <cell r="J15">
            <v>0.10700625000000004</v>
          </cell>
          <cell r="K15">
            <v>5.0805740079332589</v>
          </cell>
          <cell r="L15">
            <v>4.9546058085157929</v>
          </cell>
          <cell r="M15">
            <v>111.40048483220781</v>
          </cell>
          <cell r="N15">
            <v>107.09840525628317</v>
          </cell>
          <cell r="O15">
            <v>574</v>
          </cell>
          <cell r="P15">
            <v>64</v>
          </cell>
          <cell r="Q15">
            <v>607</v>
          </cell>
          <cell r="R15">
            <v>832</v>
          </cell>
          <cell r="S15">
            <v>22.69621875</v>
          </cell>
          <cell r="T15"/>
          <cell r="U15">
            <v>1.9681938652322406</v>
          </cell>
          <cell r="V15">
            <v>2.2637887019139908</v>
          </cell>
          <cell r="W15">
            <v>3.446880535100048</v>
          </cell>
          <cell r="X15">
            <v>3.9410335952729314</v>
          </cell>
          <cell r="Y15">
            <v>9</v>
          </cell>
          <cell r="Z15">
            <v>5.4384615384615387</v>
          </cell>
          <cell r="AA15">
            <v>0.19573751342284615</v>
          </cell>
          <cell r="AB15">
            <v>9</v>
          </cell>
          <cell r="AC15">
            <v>37.027566885992854</v>
          </cell>
          <cell r="AD15">
            <v>46.284458607491068</v>
          </cell>
          <cell r="AE15">
            <v>38.976386195781956</v>
          </cell>
          <cell r="AF15">
            <v>38.172749367002943</v>
          </cell>
          <cell r="AG15">
            <v>37.401582713124093</v>
          </cell>
          <cell r="AH15">
            <v>18.812967330138346</v>
          </cell>
          <cell r="AI15">
            <v>10.742341229681784</v>
          </cell>
          <cell r="AJ15">
            <v>37.027566885992854</v>
          </cell>
          <cell r="AK15">
            <v>41.141740984436503</v>
          </cell>
          <cell r="AL15">
            <v>1.5946557847142198</v>
          </cell>
          <cell r="AM15">
            <v>1.7610475122589491</v>
          </cell>
          <cell r="AN15">
            <v>1.0115720572814502</v>
          </cell>
          <cell r="AO15">
            <v>9</v>
          </cell>
          <cell r="AP15">
            <v>9.4736842105263168</v>
          </cell>
          <cell r="AQ15">
            <v>4.5727202787201193</v>
          </cell>
          <cell r="AR15">
            <v>2.6110565505104657</v>
          </cell>
          <cell r="AS15">
            <v>9</v>
          </cell>
          <cell r="AT15">
            <v>10</v>
          </cell>
          <cell r="AU15">
            <v>5.4384615384615387</v>
          </cell>
          <cell r="AV15">
            <v>5.7246963562753042</v>
          </cell>
          <cell r="AW15">
            <v>2.7631737068847215</v>
          </cell>
          <cell r="AX15">
            <v>1.5777922916332474</v>
          </cell>
          <cell r="AY15">
            <v>5.4384615384615387</v>
          </cell>
          <cell r="AZ15">
            <v>6.0427350427350426</v>
          </cell>
          <cell r="BB15">
            <v>9</v>
          </cell>
          <cell r="BC15">
            <v>10</v>
          </cell>
          <cell r="BD15">
            <v>10</v>
          </cell>
          <cell r="BE15">
            <v>5</v>
          </cell>
          <cell r="BF15">
            <v>11</v>
          </cell>
          <cell r="BG15">
            <v>34</v>
          </cell>
          <cell r="BH15">
            <v>63</v>
          </cell>
          <cell r="BI15">
            <v>93</v>
          </cell>
          <cell r="BJ15">
            <v>0</v>
          </cell>
          <cell r="BK15">
            <v>109</v>
          </cell>
        </row>
        <row r="16">
          <cell r="B16">
            <v>10</v>
          </cell>
          <cell r="C16">
            <v>2</v>
          </cell>
          <cell r="D16">
            <v>3</v>
          </cell>
          <cell r="E16">
            <v>3</v>
          </cell>
          <cell r="F16">
            <v>1</v>
          </cell>
          <cell r="G16">
            <v>45.238816095380145</v>
          </cell>
          <cell r="H16">
            <v>1.2212045030810028</v>
          </cell>
          <cell r="I16">
            <v>0.17099000000000006</v>
          </cell>
          <cell r="J16">
            <v>0.10686875000000004</v>
          </cell>
          <cell r="K16">
            <v>3.1154337570529398</v>
          </cell>
          <cell r="L16">
            <v>3.1279803000042512</v>
          </cell>
          <cell r="M16">
            <v>113.06348679499628</v>
          </cell>
          <cell r="N16">
            <v>38.285628258313629</v>
          </cell>
          <cell r="O16">
            <v>691</v>
          </cell>
          <cell r="P16">
            <v>55</v>
          </cell>
          <cell r="Q16">
            <v>877</v>
          </cell>
          <cell r="R16">
            <v>1243</v>
          </cell>
          <cell r="S16">
            <v>8.2527048636377351</v>
          </cell>
          <cell r="T16"/>
          <cell r="U16">
            <v>2.0432416849526764</v>
          </cell>
          <cell r="V16">
            <v>2.7946426004794978</v>
          </cell>
          <cell r="W16">
            <v>3.5322759479194512</v>
          </cell>
          <cell r="X16">
            <v>3.8197697883232453</v>
          </cell>
          <cell r="Y16">
            <v>9</v>
          </cell>
          <cell r="Z16">
            <v>5.4384615384615387</v>
          </cell>
          <cell r="AA16">
            <v>0.1846191601569461</v>
          </cell>
          <cell r="AB16">
            <v>10</v>
          </cell>
          <cell r="AC16">
            <v>45.238816095380145</v>
          </cell>
          <cell r="AD16">
            <v>56.548520119225181</v>
          </cell>
          <cell r="AE16">
            <v>47.619806416189626</v>
          </cell>
          <cell r="AF16">
            <v>46.637954737505304</v>
          </cell>
          <cell r="AG16">
            <v>45.695773833717318</v>
          </cell>
          <cell r="AH16">
            <v>22.140707302781912</v>
          </cell>
          <cell r="AI16">
            <v>12.807271221838231</v>
          </cell>
          <cell r="AJ16">
            <v>45.238816095380145</v>
          </cell>
          <cell r="AK16">
            <v>50.265351217089048</v>
          </cell>
          <cell r="AL16">
            <v>0.48848180123240115</v>
          </cell>
          <cell r="AM16">
            <v>0.43698056519694922</v>
          </cell>
          <cell r="AN16">
            <v>0.31970630973995734</v>
          </cell>
          <cell r="AO16">
            <v>9</v>
          </cell>
          <cell r="AP16">
            <v>9.4736842105263168</v>
          </cell>
          <cell r="AQ16">
            <v>4.4047652640800781</v>
          </cell>
          <cell r="AR16">
            <v>2.5479323056006136</v>
          </cell>
          <cell r="AS16">
            <v>9</v>
          </cell>
          <cell r="AT16">
            <v>10</v>
          </cell>
          <cell r="AU16">
            <v>5.4384615384615387</v>
          </cell>
          <cell r="AV16">
            <v>5.7246963562753042</v>
          </cell>
          <cell r="AW16">
            <v>2.6616829416278764</v>
          </cell>
          <cell r="AX16">
            <v>1.539647982956952</v>
          </cell>
          <cell r="AY16">
            <v>5.4384615384615387</v>
          </cell>
          <cell r="AZ16">
            <v>6.0427350427350426</v>
          </cell>
          <cell r="BB16">
            <v>10</v>
          </cell>
          <cell r="BC16">
            <v>10</v>
          </cell>
          <cell r="BD16">
            <v>10</v>
          </cell>
          <cell r="BE16">
            <v>5</v>
          </cell>
          <cell r="BF16">
            <v>11</v>
          </cell>
          <cell r="BG16">
            <v>34</v>
          </cell>
          <cell r="BH16">
            <v>63</v>
          </cell>
          <cell r="BI16">
            <v>93</v>
          </cell>
          <cell r="BJ16">
            <v>117</v>
          </cell>
          <cell r="BK16">
            <v>109</v>
          </cell>
        </row>
        <row r="17">
          <cell r="B17">
            <v>11</v>
          </cell>
          <cell r="C17">
            <v>3</v>
          </cell>
          <cell r="D17">
            <v>2</v>
          </cell>
          <cell r="E17">
            <v>2</v>
          </cell>
          <cell r="F17">
            <v>1</v>
          </cell>
          <cell r="G17">
            <v>65.706604911695067</v>
          </cell>
          <cell r="H17">
            <v>6.4143032518107841</v>
          </cell>
          <cell r="I17">
            <v>0.50148999999999966</v>
          </cell>
          <cell r="J17">
            <v>0.31343124999999977</v>
          </cell>
          <cell r="K17">
            <v>5.2050621351193342</v>
          </cell>
          <cell r="L17">
            <v>5.0443066885822994</v>
          </cell>
          <cell r="M17">
            <v>151.63265605264158</v>
          </cell>
          <cell r="N17">
            <v>119.98896690932708</v>
          </cell>
          <cell r="O17">
            <v>749</v>
          </cell>
          <cell r="P17">
            <v>92</v>
          </cell>
          <cell r="Q17">
            <v>566</v>
          </cell>
          <cell r="R17">
            <v>1064</v>
          </cell>
          <cell r="S17">
            <v>21.726695312499999</v>
          </cell>
          <cell r="T17"/>
          <cell r="U17">
            <v>1.951241055425684</v>
          </cell>
          <cell r="V17">
            <v>2.3027594458837632</v>
          </cell>
          <cell r="W17">
            <v>3.4122254914873773</v>
          </cell>
          <cell r="X17">
            <v>3.9760171614730044</v>
          </cell>
          <cell r="Y17">
            <v>9</v>
          </cell>
          <cell r="Z17">
            <v>5.4384615384615387</v>
          </cell>
          <cell r="AA17">
            <v>0.25485006251906772</v>
          </cell>
          <cell r="AB17">
            <v>11</v>
          </cell>
          <cell r="AC17">
            <v>65.706604911695067</v>
          </cell>
          <cell r="AD17">
            <v>82.133256139618823</v>
          </cell>
          <cell r="AE17">
            <v>69.164847275468489</v>
          </cell>
          <cell r="AF17">
            <v>67.738767950201108</v>
          </cell>
          <cell r="AG17">
            <v>66.370307991611185</v>
          </cell>
          <cell r="AH17">
            <v>33.674263222880207</v>
          </cell>
          <cell r="AI17">
            <v>19.256231768860559</v>
          </cell>
          <cell r="AJ17">
            <v>65.706604911695067</v>
          </cell>
          <cell r="AK17">
            <v>73.007338790772295</v>
          </cell>
          <cell r="AL17">
            <v>2.5657213007243138</v>
          </cell>
          <cell r="AM17">
            <v>2.7854855891597805</v>
          </cell>
          <cell r="AN17">
            <v>1.6132483818139411</v>
          </cell>
          <cell r="AO17">
            <v>9</v>
          </cell>
          <cell r="AP17">
            <v>9.4736842105263168</v>
          </cell>
          <cell r="AQ17">
            <v>4.6124490743848936</v>
          </cell>
          <cell r="AR17">
            <v>2.6375748093004638</v>
          </cell>
          <cell r="AS17">
            <v>9</v>
          </cell>
          <cell r="AT17">
            <v>10</v>
          </cell>
          <cell r="AU17">
            <v>5.4384615384615387</v>
          </cell>
          <cell r="AV17">
            <v>5.7246963562753042</v>
          </cell>
          <cell r="AW17">
            <v>2.7871807654616414</v>
          </cell>
          <cell r="AX17">
            <v>1.5938165727995111</v>
          </cell>
          <cell r="AY17">
            <v>5.4384615384615387</v>
          </cell>
          <cell r="AZ17">
            <v>6.0427350427350426</v>
          </cell>
          <cell r="BB17">
            <v>11</v>
          </cell>
          <cell r="BC17">
            <v>20</v>
          </cell>
          <cell r="BD17">
            <v>20</v>
          </cell>
          <cell r="BE17">
            <v>10</v>
          </cell>
          <cell r="BF17">
            <v>15</v>
          </cell>
          <cell r="BG17">
            <v>38</v>
          </cell>
          <cell r="BH17">
            <v>65</v>
          </cell>
          <cell r="BI17">
            <v>91</v>
          </cell>
          <cell r="BJ17">
            <v>0</v>
          </cell>
          <cell r="BK17">
            <v>109</v>
          </cell>
        </row>
        <row r="18">
          <cell r="B18">
            <v>12</v>
          </cell>
          <cell r="C18">
            <v>3</v>
          </cell>
          <cell r="D18">
            <v>2</v>
          </cell>
          <cell r="E18">
            <v>3</v>
          </cell>
          <cell r="F18">
            <v>1</v>
          </cell>
          <cell r="G18">
            <v>74.246160215602288</v>
          </cell>
          <cell r="H18">
            <v>2.1534500329227764</v>
          </cell>
          <cell r="I18">
            <v>0.50101000000000018</v>
          </cell>
          <cell r="J18">
            <v>0.31313125000000014</v>
          </cell>
          <cell r="K18">
            <v>3.3244363677226199</v>
          </cell>
          <cell r="L18">
            <v>3.7865611804042527</v>
          </cell>
          <cell r="M18">
            <v>152.85644015070233</v>
          </cell>
          <cell r="N18">
            <v>47.697494049359612</v>
          </cell>
          <cell r="O18">
            <v>839</v>
          </cell>
          <cell r="P18">
            <v>78</v>
          </cell>
          <cell r="Q18">
            <v>702</v>
          </cell>
          <cell r="R18">
            <v>1317</v>
          </cell>
          <cell r="S18">
            <v>7.9010738472808066</v>
          </cell>
          <cell r="T18"/>
          <cell r="U18">
            <v>2.0024825872003</v>
          </cell>
          <cell r="V18">
            <v>2.9187680091285695</v>
          </cell>
          <cell r="W18">
            <v>3.4716386807524162</v>
          </cell>
          <cell r="X18">
            <v>4.046691070075199</v>
          </cell>
          <cell r="Y18">
            <v>9</v>
          </cell>
          <cell r="Z18">
            <v>5.4384615384615387</v>
          </cell>
          <cell r="AA18">
            <v>0.23679492282015197</v>
          </cell>
          <cell r="AB18">
            <v>12</v>
          </cell>
          <cell r="AC18">
            <v>74.246160215602288</v>
          </cell>
          <cell r="AD18">
            <v>92.80770026950286</v>
          </cell>
          <cell r="AE18">
            <v>78.153852858528722</v>
          </cell>
          <cell r="AF18">
            <v>76.542433211961125</v>
          </cell>
          <cell r="AG18">
            <v>74.996121429901308</v>
          </cell>
          <cell r="AH18">
            <v>37.077056594737698</v>
          </cell>
          <cell r="AI18">
            <v>21.386488354113727</v>
          </cell>
          <cell r="AJ18">
            <v>74.246160215602288</v>
          </cell>
          <cell r="AK18">
            <v>82.495733572891425</v>
          </cell>
          <cell r="AL18">
            <v>0.8613800131691105</v>
          </cell>
          <cell r="AM18">
            <v>0.73779417418163107</v>
          </cell>
          <cell r="AN18">
            <v>0.53215083524593321</v>
          </cell>
          <cell r="AO18">
            <v>9</v>
          </cell>
          <cell r="AP18">
            <v>9.4736842105263168</v>
          </cell>
          <cell r="AQ18">
            <v>4.4944211038474151</v>
          </cell>
          <cell r="AR18">
            <v>2.5924356845941725</v>
          </cell>
          <cell r="AS18">
            <v>9</v>
          </cell>
          <cell r="AT18">
            <v>10</v>
          </cell>
          <cell r="AU18">
            <v>5.4384615384615387</v>
          </cell>
          <cell r="AV18">
            <v>5.7246963562753042</v>
          </cell>
          <cell r="AW18">
            <v>2.715859590102669</v>
          </cell>
          <cell r="AX18">
            <v>1.5665401957334018</v>
          </cell>
          <cell r="AY18">
            <v>5.4384615384615387</v>
          </cell>
          <cell r="AZ18">
            <v>6.0427350427350426</v>
          </cell>
          <cell r="BB18">
            <v>12</v>
          </cell>
          <cell r="BC18">
            <v>20</v>
          </cell>
          <cell r="BD18">
            <v>20</v>
          </cell>
          <cell r="BE18">
            <v>10</v>
          </cell>
          <cell r="BF18">
            <v>15</v>
          </cell>
          <cell r="BG18">
            <v>38</v>
          </cell>
          <cell r="BH18">
            <v>65</v>
          </cell>
          <cell r="BI18">
            <v>91</v>
          </cell>
          <cell r="BJ18">
            <v>117</v>
          </cell>
          <cell r="BK18">
            <v>109</v>
          </cell>
        </row>
        <row r="19">
          <cell r="B19">
            <v>13</v>
          </cell>
          <cell r="C19">
            <v>3</v>
          </cell>
          <cell r="D19">
            <v>3</v>
          </cell>
          <cell r="E19">
            <v>2</v>
          </cell>
          <cell r="F19">
            <v>1</v>
          </cell>
          <cell r="G19">
            <v>32.723124658182755</v>
          </cell>
          <cell r="H19">
            <v>4.2823642272379834</v>
          </cell>
          <cell r="I19">
            <v>0.17127000000000006</v>
          </cell>
          <cell r="J19">
            <v>0.10704375000000003</v>
          </cell>
          <cell r="K19">
            <v>5.1768570076628286</v>
          </cell>
          <cell r="L19">
            <v>5.0474467261626144</v>
          </cell>
          <cell r="M19">
            <v>108.45602633268217</v>
          </cell>
          <cell r="N19">
            <v>108.74152745865196</v>
          </cell>
          <cell r="O19">
            <v>521</v>
          </cell>
          <cell r="P19">
            <v>68</v>
          </cell>
          <cell r="Q19">
            <v>609</v>
          </cell>
          <cell r="R19">
            <v>803</v>
          </cell>
          <cell r="S19">
            <v>22.684584960937499</v>
          </cell>
          <cell r="T19"/>
          <cell r="U19">
            <v>1.9485057934575307</v>
          </cell>
          <cell r="V19">
            <v>2.2701357992053137</v>
          </cell>
          <cell r="W19">
            <v>3.42981212195635</v>
          </cell>
          <cell r="X19">
            <v>3.9450520894299257</v>
          </cell>
          <cell r="Y19">
            <v>9</v>
          </cell>
          <cell r="Z19">
            <v>5.4384615384615387</v>
          </cell>
          <cell r="AA19">
            <v>0.19245487754551657</v>
          </cell>
          <cell r="AB19">
            <v>13</v>
          </cell>
          <cell r="AC19">
            <v>32.723124658182755</v>
          </cell>
          <cell r="AD19">
            <v>40.90390582272844</v>
          </cell>
          <cell r="AE19">
            <v>34.445394377034482</v>
          </cell>
          <cell r="AF19">
            <v>33.73518005998222</v>
          </cell>
          <cell r="AG19">
            <v>33.053661270891673</v>
          </cell>
          <cell r="AH19">
            <v>16.793958102694234</v>
          </cell>
          <cell r="AI19">
            <v>9.5407921759625793</v>
          </cell>
          <cell r="AJ19">
            <v>32.723124658182755</v>
          </cell>
          <cell r="AK19">
            <v>36.359027397980839</v>
          </cell>
          <cell r="AL19">
            <v>1.7129456908951934</v>
          </cell>
          <cell r="AM19">
            <v>1.8863912144538104</v>
          </cell>
          <cell r="AN19">
            <v>1.0855025815024917</v>
          </cell>
          <cell r="AO19">
            <v>9</v>
          </cell>
          <cell r="AP19">
            <v>9.4736842105263168</v>
          </cell>
          <cell r="AQ19">
            <v>4.6189239109368661</v>
          </cell>
          <cell r="AR19">
            <v>2.6240504377442222</v>
          </cell>
          <cell r="AS19">
            <v>9</v>
          </cell>
          <cell r="AT19">
            <v>10</v>
          </cell>
          <cell r="AU19">
            <v>5.4384615384615387</v>
          </cell>
          <cell r="AV19">
            <v>5.7246963562753042</v>
          </cell>
          <cell r="AW19">
            <v>2.7910933376345</v>
          </cell>
          <cell r="AX19">
            <v>1.5856441534061241</v>
          </cell>
          <cell r="AY19">
            <v>5.4384615384615387</v>
          </cell>
          <cell r="AZ19">
            <v>6.0427350427350426</v>
          </cell>
          <cell r="BB19">
            <v>13</v>
          </cell>
          <cell r="BC19">
            <v>20</v>
          </cell>
          <cell r="BD19">
            <v>20</v>
          </cell>
          <cell r="BE19">
            <v>10</v>
          </cell>
          <cell r="BF19">
            <v>15</v>
          </cell>
          <cell r="BG19">
            <v>38</v>
          </cell>
          <cell r="BH19">
            <v>65</v>
          </cell>
          <cell r="BI19">
            <v>93</v>
          </cell>
          <cell r="BJ19">
            <v>0</v>
          </cell>
          <cell r="BK19">
            <v>109</v>
          </cell>
        </row>
        <row r="20">
          <cell r="B20">
            <v>14</v>
          </cell>
          <cell r="C20">
            <v>3</v>
          </cell>
          <cell r="D20">
            <v>3</v>
          </cell>
          <cell r="E20">
            <v>3</v>
          </cell>
          <cell r="F20">
            <v>1</v>
          </cell>
          <cell r="G20">
            <v>40.838741383552701</v>
          </cell>
          <cell r="H20">
            <v>1.3161491439492443</v>
          </cell>
          <cell r="I20">
            <v>0.17103000000000007</v>
          </cell>
          <cell r="J20">
            <v>0.10689375000000005</v>
          </cell>
          <cell r="K20">
            <v>3.1636506337101418</v>
          </cell>
          <cell r="L20">
            <v>3.1396851132925794</v>
          </cell>
          <cell r="M20">
            <v>110.42326244516046</v>
          </cell>
          <cell r="N20">
            <v>38.807003964603595</v>
          </cell>
          <cell r="O20">
            <v>639</v>
          </cell>
          <cell r="P20">
            <v>59</v>
          </cell>
          <cell r="Q20">
            <v>873</v>
          </cell>
          <cell r="R20">
            <v>1198</v>
          </cell>
          <cell r="S20">
            <v>8.2527048636377351</v>
          </cell>
          <cell r="T20"/>
          <cell r="U20">
            <v>2.0314315884332554</v>
          </cell>
          <cell r="V20">
            <v>2.8086075972697269</v>
          </cell>
          <cell r="W20">
            <v>3.5268296863877819</v>
          </cell>
          <cell r="X20">
            <v>3.8391291465292774</v>
          </cell>
          <cell r="Y20">
            <v>9</v>
          </cell>
          <cell r="Z20">
            <v>5.4384615384615387</v>
          </cell>
          <cell r="AA20">
            <v>0.17860127092708972</v>
          </cell>
          <cell r="AB20">
            <v>14</v>
          </cell>
          <cell r="AC20">
            <v>40.838741383552701</v>
          </cell>
          <cell r="AD20">
            <v>51.048426729440877</v>
          </cell>
          <cell r="AE20">
            <v>42.988148824792319</v>
          </cell>
          <cell r="AF20">
            <v>42.101795240775985</v>
          </cell>
          <cell r="AG20">
            <v>41.251253922780506</v>
          </cell>
          <cell r="AH20">
            <v>20.103429333325295</v>
          </cell>
          <cell r="AI20">
            <v>11.579448120552765</v>
          </cell>
          <cell r="AJ20">
            <v>40.838741383552701</v>
          </cell>
          <cell r="AK20">
            <v>45.376379315058557</v>
          </cell>
          <cell r="AL20">
            <v>0.5264596575796977</v>
          </cell>
          <cell r="AM20">
            <v>0.46861268381837495</v>
          </cell>
          <cell r="AN20">
            <v>0.34282492037005174</v>
          </cell>
          <cell r="AO20">
            <v>9</v>
          </cell>
          <cell r="AP20">
            <v>9.4736842105263168</v>
          </cell>
          <cell r="AQ20">
            <v>4.4303731670044879</v>
          </cell>
          <cell r="AR20">
            <v>2.5518669174007944</v>
          </cell>
          <cell r="AS20">
            <v>9</v>
          </cell>
          <cell r="AT20">
            <v>10</v>
          </cell>
          <cell r="AU20">
            <v>5.4384615384615387</v>
          </cell>
          <cell r="AV20">
            <v>5.7246963562753042</v>
          </cell>
          <cell r="AW20">
            <v>2.6771571188651055</v>
          </cell>
          <cell r="AX20">
            <v>1.5420255646174033</v>
          </cell>
          <cell r="AY20">
            <v>5.4384615384615387</v>
          </cell>
          <cell r="AZ20">
            <v>6.0427350427350426</v>
          </cell>
          <cell r="BB20">
            <v>14</v>
          </cell>
          <cell r="BC20">
            <v>20</v>
          </cell>
          <cell r="BD20">
            <v>20</v>
          </cell>
          <cell r="BE20">
            <v>10</v>
          </cell>
          <cell r="BF20">
            <v>15</v>
          </cell>
          <cell r="BG20">
            <v>38</v>
          </cell>
          <cell r="BH20">
            <v>65</v>
          </cell>
          <cell r="BI20">
            <v>93</v>
          </cell>
          <cell r="BJ20">
            <v>117</v>
          </cell>
          <cell r="BK20">
            <v>109</v>
          </cell>
        </row>
        <row r="21">
          <cell r="B21">
            <v>15</v>
          </cell>
          <cell r="C21">
            <v>4</v>
          </cell>
          <cell r="D21">
            <v>2</v>
          </cell>
          <cell r="E21">
            <v>2</v>
          </cell>
          <cell r="F21">
            <v>1</v>
          </cell>
          <cell r="G21">
            <v>63.430719934160628</v>
          </cell>
          <cell r="H21">
            <v>6.5988457960460121</v>
          </cell>
          <cell r="I21">
            <v>0.50150999999999968</v>
          </cell>
          <cell r="J21">
            <v>0.3134437499999998</v>
          </cell>
          <cell r="K21">
            <v>5.2050621351193342</v>
          </cell>
          <cell r="L21">
            <v>5.0430659260369097</v>
          </cell>
          <cell r="M21">
            <v>149.9704191689838</v>
          </cell>
          <cell r="N21">
            <v>120.44201078304084</v>
          </cell>
          <cell r="O21">
            <v>731</v>
          </cell>
          <cell r="P21">
            <v>95</v>
          </cell>
          <cell r="Q21">
            <v>575</v>
          </cell>
          <cell r="R21">
            <v>1053</v>
          </cell>
          <cell r="S21">
            <v>21.726695312499999</v>
          </cell>
          <cell r="T21"/>
          <cell r="U21">
            <v>1.9437277889218942</v>
          </cell>
          <cell r="V21">
            <v>2.3057676687925435</v>
          </cell>
          <cell r="W21">
            <v>3.4057500134307759</v>
          </cell>
          <cell r="X21">
            <v>3.9772543714025166</v>
          </cell>
          <cell r="Y21">
            <v>9</v>
          </cell>
          <cell r="Z21">
            <v>5.4384615384615387</v>
          </cell>
          <cell r="AA21">
            <v>0.25215329630184546</v>
          </cell>
          <cell r="AB21">
            <v>15</v>
          </cell>
          <cell r="AC21">
            <v>63.430719934160628</v>
          </cell>
          <cell r="AD21">
            <v>79.288399917700787</v>
          </cell>
          <cell r="AE21">
            <v>66.769178878063826</v>
          </cell>
          <cell r="AF21">
            <v>65.392494777485183</v>
          </cell>
          <cell r="AG21">
            <v>64.071434276929921</v>
          </cell>
          <cell r="AH21">
            <v>32.633540712685409</v>
          </cell>
          <cell r="AI21">
            <v>18.624596545259589</v>
          </cell>
          <cell r="AJ21">
            <v>63.430719934160628</v>
          </cell>
          <cell r="AK21">
            <v>70.478577704622921</v>
          </cell>
          <cell r="AL21">
            <v>2.6395383184184049</v>
          </cell>
          <cell r="AM21">
            <v>2.8618866876130742</v>
          </cell>
          <cell r="AN21">
            <v>1.6591460288518163</v>
          </cell>
          <cell r="AO21">
            <v>9</v>
          </cell>
          <cell r="AP21">
            <v>9.4736842105263168</v>
          </cell>
          <cell r="AQ21">
            <v>4.6302779902076354</v>
          </cell>
          <cell r="AR21">
            <v>2.6425897275219761</v>
          </cell>
          <cell r="AS21">
            <v>9</v>
          </cell>
          <cell r="AT21">
            <v>10</v>
          </cell>
          <cell r="AU21">
            <v>5.4384615384615387</v>
          </cell>
          <cell r="AV21">
            <v>5.7246963562753042</v>
          </cell>
          <cell r="AW21">
            <v>2.7979543069032466</v>
          </cell>
          <cell r="AX21">
            <v>1.5968469550068694</v>
          </cell>
          <cell r="AY21">
            <v>5.4384615384615387</v>
          </cell>
          <cell r="AZ21">
            <v>6.0427350427350426</v>
          </cell>
          <cell r="BB21">
            <v>15</v>
          </cell>
          <cell r="BC21">
            <v>30</v>
          </cell>
          <cell r="BD21">
            <v>30</v>
          </cell>
          <cell r="BE21">
            <v>15</v>
          </cell>
          <cell r="BF21">
            <v>17</v>
          </cell>
          <cell r="BG21" t="str">
            <v>f</v>
          </cell>
          <cell r="BH21">
            <v>67</v>
          </cell>
          <cell r="BI21">
            <v>91</v>
          </cell>
          <cell r="BJ21">
            <v>0</v>
          </cell>
          <cell r="BK21">
            <v>109</v>
          </cell>
        </row>
        <row r="22">
          <cell r="B22">
            <v>16</v>
          </cell>
          <cell r="C22">
            <v>4</v>
          </cell>
          <cell r="D22">
            <v>2</v>
          </cell>
          <cell r="E22">
            <v>3</v>
          </cell>
          <cell r="F22">
            <v>1</v>
          </cell>
          <cell r="G22">
            <v>71.965247504170733</v>
          </cell>
          <cell r="H22">
            <v>2.2144817241281394</v>
          </cell>
          <cell r="I22">
            <v>0.50102000000000024</v>
          </cell>
          <cell r="J22">
            <v>0.31313750000000018</v>
          </cell>
          <cell r="K22">
            <v>3.3046261763366314</v>
          </cell>
          <cell r="L22">
            <v>3.7319812767210419</v>
          </cell>
          <cell r="M22">
            <v>151.21795298834201</v>
          </cell>
          <cell r="N22">
            <v>48.740679860611777</v>
          </cell>
          <cell r="O22">
            <v>822</v>
          </cell>
          <cell r="P22">
            <v>79</v>
          </cell>
          <cell r="Q22">
            <v>712</v>
          </cell>
          <cell r="R22">
            <v>1313</v>
          </cell>
          <cell r="S22">
            <v>7.9010738472808066</v>
          </cell>
          <cell r="T22"/>
          <cell r="U22">
            <v>1.9965444037027333</v>
          </cell>
          <cell r="V22">
            <v>2.9148875642869867</v>
          </cell>
          <cell r="W22">
            <v>3.4672405389182872</v>
          </cell>
          <cell r="X22">
            <v>4.0404199739880422</v>
          </cell>
          <cell r="Y22">
            <v>9</v>
          </cell>
          <cell r="Z22">
            <v>5.4384615384615387</v>
          </cell>
          <cell r="AA22">
            <v>0.23267290675853411</v>
          </cell>
          <cell r="AB22">
            <v>16</v>
          </cell>
          <cell r="AC22">
            <v>71.965247504170733</v>
          </cell>
          <cell r="AD22">
            <v>89.956559380213406</v>
          </cell>
          <cell r="AE22">
            <v>75.752892109653402</v>
          </cell>
          <cell r="AF22">
            <v>74.190976808423443</v>
          </cell>
          <cell r="AG22">
            <v>72.692169196132056</v>
          </cell>
          <cell r="AH22">
            <v>36.044902067144648</v>
          </cell>
          <cell r="AI22">
            <v>20.755770099129759</v>
          </cell>
          <cell r="AJ22">
            <v>71.965247504170733</v>
          </cell>
          <cell r="AK22">
            <v>79.961386115745256</v>
          </cell>
          <cell r="AL22">
            <v>0.88579268965125579</v>
          </cell>
          <cell r="AM22">
            <v>0.75971428581322509</v>
          </cell>
          <cell r="AN22">
            <v>0.54808206532608661</v>
          </cell>
          <cell r="AO22">
            <v>9</v>
          </cell>
          <cell r="AP22">
            <v>9.4736842105263168</v>
          </cell>
          <cell r="AQ22">
            <v>4.5077885487088896</v>
          </cell>
          <cell r="AR22">
            <v>2.5957241497896848</v>
          </cell>
          <cell r="AS22">
            <v>9</v>
          </cell>
          <cell r="AT22">
            <v>10</v>
          </cell>
          <cell r="AU22">
            <v>5.4384615384615387</v>
          </cell>
          <cell r="AV22">
            <v>5.7246963562753042</v>
          </cell>
          <cell r="AW22">
            <v>2.7239371828522949</v>
          </cell>
          <cell r="AX22">
            <v>1.5685273281207754</v>
          </cell>
          <cell r="AY22">
            <v>5.4384615384615387</v>
          </cell>
          <cell r="AZ22">
            <v>6.0427350427350426</v>
          </cell>
          <cell r="BB22">
            <v>16</v>
          </cell>
          <cell r="BC22">
            <v>30</v>
          </cell>
          <cell r="BD22">
            <v>30</v>
          </cell>
          <cell r="BE22">
            <v>15</v>
          </cell>
          <cell r="BF22">
            <v>17</v>
          </cell>
          <cell r="BG22" t="str">
            <v>f</v>
          </cell>
          <cell r="BH22">
            <v>67</v>
          </cell>
          <cell r="BI22">
            <v>91</v>
          </cell>
          <cell r="BJ22">
            <v>117</v>
          </cell>
          <cell r="BK22">
            <v>109</v>
          </cell>
        </row>
        <row r="23">
          <cell r="B23">
            <v>17</v>
          </cell>
          <cell r="C23">
            <v>4</v>
          </cell>
          <cell r="D23">
            <v>3</v>
          </cell>
          <cell r="E23">
            <v>2</v>
          </cell>
          <cell r="F23">
            <v>1</v>
          </cell>
          <cell r="G23">
            <v>30.710372338256327</v>
          </cell>
          <cell r="H23">
            <v>4.4397389287679356</v>
          </cell>
          <cell r="I23">
            <v>0.17129000000000005</v>
          </cell>
          <cell r="J23">
            <v>0.10705625000000005</v>
          </cell>
          <cell r="K23">
            <v>5.1758576059887567</v>
          </cell>
          <cell r="L23">
            <v>5.0439490296895872</v>
          </cell>
          <cell r="M23">
            <v>106.30849536500385</v>
          </cell>
          <cell r="N23">
            <v>109.37468877517382</v>
          </cell>
          <cell r="O23">
            <v>499</v>
          </cell>
          <cell r="P23">
            <v>70</v>
          </cell>
          <cell r="Q23">
            <v>617</v>
          </cell>
          <cell r="R23">
            <v>799</v>
          </cell>
          <cell r="S23">
            <v>22.6853916015625</v>
          </cell>
          <cell r="T23"/>
          <cell r="U23">
            <v>1.9414752819437333</v>
          </cell>
          <cell r="V23">
            <v>2.272650581700852</v>
          </cell>
          <cell r="W23">
            <v>3.4234415041298352</v>
          </cell>
          <cell r="X23">
            <v>3.9464746373264967</v>
          </cell>
          <cell r="Y23">
            <v>9</v>
          </cell>
          <cell r="Z23">
            <v>5.4384615384615387</v>
          </cell>
          <cell r="AA23">
            <v>0.19136349832488034</v>
          </cell>
          <cell r="AB23">
            <v>17</v>
          </cell>
          <cell r="AC23">
            <v>30.710372338256327</v>
          </cell>
          <cell r="AD23">
            <v>38.387965422820407</v>
          </cell>
          <cell r="AE23">
            <v>32.326707724480343</v>
          </cell>
          <cell r="AF23">
            <v>31.660177668305494</v>
          </cell>
          <cell r="AG23">
            <v>31.020578119450835</v>
          </cell>
          <cell r="AH23">
            <v>15.81805991756446</v>
          </cell>
          <cell r="AI23">
            <v>8.9706140155189367</v>
          </cell>
          <cell r="AJ23">
            <v>30.710372338256327</v>
          </cell>
          <cell r="AK23">
            <v>34.122635931395919</v>
          </cell>
          <cell r="AL23">
            <v>1.7758955715071743</v>
          </cell>
          <cell r="AM23">
            <v>1.9535510493853545</v>
          </cell>
          <cell r="AN23">
            <v>1.124988587732467</v>
          </cell>
          <cell r="AO23">
            <v>9</v>
          </cell>
          <cell r="AP23">
            <v>9.4736842105263168</v>
          </cell>
          <cell r="AQ23">
            <v>4.6356500562755212</v>
          </cell>
          <cell r="AR23">
            <v>2.6289334837890288</v>
          </cell>
          <cell r="AS23">
            <v>9</v>
          </cell>
          <cell r="AT23">
            <v>10</v>
          </cell>
          <cell r="AU23">
            <v>5.4384615384615387</v>
          </cell>
          <cell r="AV23">
            <v>5.7246963562753042</v>
          </cell>
          <cell r="AW23">
            <v>2.8012005040912764</v>
          </cell>
          <cell r="AX23">
            <v>1.5885948487511481</v>
          </cell>
          <cell r="AY23">
            <v>5.4384615384615387</v>
          </cell>
          <cell r="AZ23">
            <v>6.0427350427350426</v>
          </cell>
          <cell r="BB23">
            <v>17</v>
          </cell>
          <cell r="BC23">
            <v>30</v>
          </cell>
          <cell r="BD23">
            <v>30</v>
          </cell>
          <cell r="BE23">
            <v>15</v>
          </cell>
          <cell r="BF23">
            <v>17</v>
          </cell>
          <cell r="BG23" t="str">
            <v>f</v>
          </cell>
          <cell r="BH23">
            <v>67</v>
          </cell>
          <cell r="BI23">
            <v>93</v>
          </cell>
          <cell r="BJ23">
            <v>0</v>
          </cell>
          <cell r="BK23">
            <v>109</v>
          </cell>
        </row>
        <row r="24">
          <cell r="B24">
            <v>18</v>
          </cell>
          <cell r="C24">
            <v>4</v>
          </cell>
          <cell r="D24">
            <v>3</v>
          </cell>
          <cell r="E24">
            <v>3</v>
          </cell>
          <cell r="F24">
            <v>1</v>
          </cell>
          <cell r="G24">
            <v>38.692709805147516</v>
          </cell>
          <cell r="H24">
            <v>1.3649343009586314</v>
          </cell>
          <cell r="I24">
            <v>0.17106000000000005</v>
          </cell>
          <cell r="J24">
            <v>0.10691250000000002</v>
          </cell>
          <cell r="K24">
            <v>3.2801100313777782</v>
          </cell>
          <cell r="L24">
            <v>3.2622356435033932</v>
          </cell>
          <cell r="M24">
            <v>108.40218533896387</v>
          </cell>
          <cell r="N24">
            <v>39.091764555730038</v>
          </cell>
          <cell r="O24">
            <v>617</v>
          </cell>
          <cell r="P24">
            <v>60</v>
          </cell>
          <cell r="Q24">
            <v>847</v>
          </cell>
          <cell r="R24">
            <v>1136</v>
          </cell>
          <cell r="S24">
            <v>8.2527048636377351</v>
          </cell>
          <cell r="T24"/>
          <cell r="U24">
            <v>2.0279371031550011</v>
          </cell>
          <cell r="V24">
            <v>2.8155296357623318</v>
          </cell>
          <cell r="W24">
            <v>3.5261073078207112</v>
          </cell>
          <cell r="X24">
            <v>3.8479817253583244</v>
          </cell>
          <cell r="Y24">
            <v>9</v>
          </cell>
          <cell r="Z24">
            <v>5.4384615384615387</v>
          </cell>
          <cell r="AA24">
            <v>0.17596864629723905</v>
          </cell>
          <cell r="AB24">
            <v>18</v>
          </cell>
          <cell r="AC24">
            <v>38.692709805147516</v>
          </cell>
          <cell r="AD24">
            <v>48.365887256434391</v>
          </cell>
          <cell r="AE24">
            <v>40.729168215944753</v>
          </cell>
          <cell r="AF24">
            <v>39.889391551698473</v>
          </cell>
          <cell r="AG24">
            <v>39.083545257724765</v>
          </cell>
          <cell r="AH24">
            <v>19.07983721238228</v>
          </cell>
          <cell r="AI24">
            <v>10.973208251300017</v>
          </cell>
          <cell r="AJ24">
            <v>38.692709805147516</v>
          </cell>
          <cell r="AK24">
            <v>42.991899783497239</v>
          </cell>
          <cell r="AL24">
            <v>0.5459737203834526</v>
          </cell>
          <cell r="AM24">
            <v>0.48478775844569022</v>
          </cell>
          <cell r="AN24">
            <v>0.35471434075782382</v>
          </cell>
          <cell r="AO24">
            <v>9</v>
          </cell>
          <cell r="AP24">
            <v>9.4736842105263168</v>
          </cell>
          <cell r="AQ24">
            <v>4.4380074638400187</v>
          </cell>
          <cell r="AR24">
            <v>2.5523897074937274</v>
          </cell>
          <cell r="AS24">
            <v>9</v>
          </cell>
          <cell r="AT24">
            <v>10</v>
          </cell>
          <cell r="AU24">
            <v>5.4384615384615387</v>
          </cell>
          <cell r="AV24">
            <v>5.7246963562753042</v>
          </cell>
          <cell r="AW24">
            <v>2.6817703221665754</v>
          </cell>
          <cell r="AX24">
            <v>1.5423414728188594</v>
          </cell>
          <cell r="AY24">
            <v>5.4384615384615387</v>
          </cell>
          <cell r="AZ24">
            <v>6.0427350427350426</v>
          </cell>
          <cell r="BB24">
            <v>18</v>
          </cell>
          <cell r="BC24">
            <v>30</v>
          </cell>
          <cell r="BD24">
            <v>30</v>
          </cell>
          <cell r="BE24">
            <v>15</v>
          </cell>
          <cell r="BF24">
            <v>17</v>
          </cell>
          <cell r="BG24" t="str">
            <v>f</v>
          </cell>
          <cell r="BH24">
            <v>67</v>
          </cell>
          <cell r="BI24">
            <v>93</v>
          </cell>
          <cell r="BJ24">
            <v>117</v>
          </cell>
          <cell r="BK24">
            <v>109</v>
          </cell>
        </row>
        <row r="25">
          <cell r="B25">
            <v>19</v>
          </cell>
          <cell r="C25">
            <v>1</v>
          </cell>
          <cell r="D25">
            <v>1</v>
          </cell>
          <cell r="E25">
            <v>1</v>
          </cell>
          <cell r="F25">
            <v>2</v>
          </cell>
          <cell r="G25">
            <v>281.87350690324058</v>
          </cell>
          <cell r="H25">
            <v>4.9603398042955913</v>
          </cell>
          <cell r="I25">
            <v>2.5183900000000015</v>
          </cell>
          <cell r="J25">
            <v>1.573993750000001</v>
          </cell>
          <cell r="K25">
            <v>4.5195471789739177</v>
          </cell>
          <cell r="L25">
            <v>5.4804667049097704</v>
          </cell>
          <cell r="M25">
            <v>226.24038518274358</v>
          </cell>
          <cell r="N25">
            <v>100.14331320263732</v>
          </cell>
          <cell r="O25">
            <v>2153</v>
          </cell>
          <cell r="P25">
            <v>86</v>
          </cell>
          <cell r="Q25">
            <v>152</v>
          </cell>
          <cell r="R25">
            <v>2799</v>
          </cell>
          <cell r="S25">
            <v>32.790987304685181</v>
          </cell>
          <cell r="T25"/>
          <cell r="U25">
            <v>2.292661409194066</v>
          </cell>
          <cell r="V25">
            <v>2.3074589849686822</v>
          </cell>
          <cell r="W25">
            <v>3.8534769816535168</v>
          </cell>
          <cell r="X25">
            <v>4.0179172891737718</v>
          </cell>
          <cell r="Y25">
            <v>9</v>
          </cell>
          <cell r="Z25">
            <v>5.4384615384615387</v>
          </cell>
          <cell r="AA25">
            <v>1.1198233789881706</v>
          </cell>
          <cell r="AB25">
            <v>19</v>
          </cell>
          <cell r="AC25">
            <v>281.87350690324058</v>
          </cell>
          <cell r="AD25">
            <v>352.3418836290507</v>
          </cell>
          <cell r="AE25">
            <v>296.70895463499011</v>
          </cell>
          <cell r="AF25">
            <v>290.59124423014492</v>
          </cell>
          <cell r="AG25">
            <v>284.72071404367733</v>
          </cell>
          <cell r="AH25">
            <v>122.94598137032669</v>
          </cell>
          <cell r="AI25">
            <v>73.147837198780778</v>
          </cell>
          <cell r="AJ25">
            <v>281.87350690324058</v>
          </cell>
          <cell r="AK25">
            <v>313.19278544804507</v>
          </cell>
          <cell r="AL25">
            <v>1.9841359217182366</v>
          </cell>
          <cell r="AM25">
            <v>2.1496979303243888</v>
          </cell>
          <cell r="AN25">
            <v>1.2345549814231283</v>
          </cell>
          <cell r="AO25">
            <v>9</v>
          </cell>
          <cell r="AP25">
            <v>9.4736842105263168</v>
          </cell>
          <cell r="AQ25">
            <v>3.9255687577363414</v>
          </cell>
          <cell r="AR25">
            <v>2.3355530713818156</v>
          </cell>
          <cell r="AS25">
            <v>9</v>
          </cell>
          <cell r="AT25">
            <v>10</v>
          </cell>
          <cell r="AU25">
            <v>5.4384615384615387</v>
          </cell>
          <cell r="AV25">
            <v>5.7246963562753042</v>
          </cell>
          <cell r="AW25">
            <v>2.3721171895039261</v>
          </cell>
          <cell r="AX25">
            <v>1.4113128388606357</v>
          </cell>
          <cell r="AY25">
            <v>5.4384615384615387</v>
          </cell>
          <cell r="AZ25">
            <v>6.0427350427350426</v>
          </cell>
          <cell r="BB25">
            <v>19</v>
          </cell>
          <cell r="BC25">
            <v>0</v>
          </cell>
          <cell r="BD25">
            <v>0</v>
          </cell>
          <cell r="BE25">
            <v>0</v>
          </cell>
          <cell r="BF25">
            <v>1</v>
          </cell>
          <cell r="BG25">
            <v>24</v>
          </cell>
          <cell r="BH25">
            <v>0</v>
          </cell>
          <cell r="BI25">
            <v>81</v>
          </cell>
          <cell r="BJ25">
            <v>0</v>
          </cell>
          <cell r="BK25">
            <v>0</v>
          </cell>
        </row>
        <row r="26">
          <cell r="B26">
            <v>20</v>
          </cell>
          <cell r="C26">
            <v>1</v>
          </cell>
          <cell r="D26">
            <v>1</v>
          </cell>
          <cell r="E26">
            <v>2</v>
          </cell>
          <cell r="F26">
            <v>2</v>
          </cell>
          <cell r="G26">
            <v>293.60477830640855</v>
          </cell>
          <cell r="H26">
            <v>2.405134282113377</v>
          </cell>
          <cell r="I26">
            <v>2.5174699999999999</v>
          </cell>
          <cell r="J26">
            <v>1.5734187499999999</v>
          </cell>
          <cell r="K26">
            <v>3.8278977307203563</v>
          </cell>
          <cell r="L26">
            <v>5.4850983646087066</v>
          </cell>
          <cell r="M26">
            <v>226.51043909396628</v>
          </cell>
          <cell r="N26">
            <v>64.884746395560114</v>
          </cell>
          <cell r="O26">
            <v>2240</v>
          </cell>
          <cell r="P26">
            <v>64</v>
          </cell>
          <cell r="Q26">
            <v>80</v>
          </cell>
          <cell r="R26">
            <v>2855</v>
          </cell>
          <cell r="S26">
            <v>21.372326171874999</v>
          </cell>
          <cell r="T26"/>
          <cell r="U26">
            <v>2.3094636296996818</v>
          </cell>
          <cell r="V26">
            <v>2.8846332821205229</v>
          </cell>
          <cell r="W26">
            <v>3.8655788563029629</v>
          </cell>
          <cell r="X26">
            <v>4.0353960265410427</v>
          </cell>
          <cell r="Y26">
            <v>9</v>
          </cell>
          <cell r="Z26">
            <v>5.4384615384615387</v>
          </cell>
          <cell r="AA26">
            <v>0.91807871094251647</v>
          </cell>
          <cell r="AB26">
            <v>20</v>
          </cell>
          <cell r="AC26">
            <v>293.60477830640855</v>
          </cell>
          <cell r="AD26">
            <v>367.00597288301066</v>
          </cell>
          <cell r="AE26">
            <v>309.0576613751669</v>
          </cell>
          <cell r="AF26">
            <v>302.68533846021501</v>
          </cell>
          <cell r="AG26">
            <v>296.57048313778643</v>
          </cell>
          <cell r="AH26">
            <v>127.13115484074038</v>
          </cell>
          <cell r="AI26">
            <v>75.953638308962596</v>
          </cell>
          <cell r="AJ26">
            <v>293.60477830640855</v>
          </cell>
          <cell r="AK26">
            <v>326.22753145156503</v>
          </cell>
          <cell r="AL26">
            <v>0.96205371284535079</v>
          </cell>
          <cell r="AM26">
            <v>0.83377471133708148</v>
          </cell>
          <cell r="AN26">
            <v>0.59600947869667908</v>
          </cell>
          <cell r="AO26">
            <v>9</v>
          </cell>
          <cell r="AP26">
            <v>9.4736842105263168</v>
          </cell>
          <cell r="AQ26">
            <v>3.8970087618008269</v>
          </cell>
          <cell r="AR26">
            <v>2.3282412116170343</v>
          </cell>
          <cell r="AS26">
            <v>9</v>
          </cell>
          <cell r="AT26">
            <v>10</v>
          </cell>
          <cell r="AU26">
            <v>5.4384615384615387</v>
          </cell>
          <cell r="AV26">
            <v>5.7246963562753042</v>
          </cell>
          <cell r="AW26">
            <v>2.3548591406779358</v>
          </cell>
          <cell r="AX26">
            <v>1.4068944757378148</v>
          </cell>
          <cell r="AY26">
            <v>5.4384615384615387</v>
          </cell>
          <cell r="AZ26">
            <v>6.0427350427350426</v>
          </cell>
          <cell r="BB26">
            <v>20</v>
          </cell>
          <cell r="BC26">
            <v>0</v>
          </cell>
          <cell r="BD26">
            <v>0</v>
          </cell>
          <cell r="BE26">
            <v>0</v>
          </cell>
          <cell r="BF26">
            <v>1</v>
          </cell>
          <cell r="BG26">
            <v>24</v>
          </cell>
          <cell r="BH26">
            <v>0</v>
          </cell>
          <cell r="BI26">
            <v>81</v>
          </cell>
          <cell r="BJ26">
            <v>0</v>
          </cell>
          <cell r="BK26">
            <v>109</v>
          </cell>
        </row>
        <row r="27">
          <cell r="B27">
            <v>21</v>
          </cell>
          <cell r="C27">
            <v>1</v>
          </cell>
          <cell r="D27">
            <v>2</v>
          </cell>
          <cell r="E27">
            <v>1</v>
          </cell>
          <cell r="F27">
            <v>2</v>
          </cell>
          <cell r="G27">
            <v>74.439443559946838</v>
          </cell>
          <cell r="H27">
            <v>9.3673522627052801</v>
          </cell>
          <cell r="I27">
            <v>0.5015299999999997</v>
          </cell>
          <cell r="J27">
            <v>0.31345624999999983</v>
          </cell>
          <cell r="K27">
            <v>5.2050621351193342</v>
          </cell>
          <cell r="L27">
            <v>5.0399219358584526</v>
          </cell>
          <cell r="M27">
            <v>160.04667211696852</v>
          </cell>
          <cell r="N27">
            <v>121.5687679781733</v>
          </cell>
          <cell r="O27">
            <v>804</v>
          </cell>
          <cell r="P27">
            <v>133</v>
          </cell>
          <cell r="Q27">
            <v>660</v>
          </cell>
          <cell r="R27">
            <v>1342</v>
          </cell>
          <cell r="S27">
            <v>33.340157226559946</v>
          </cell>
          <cell r="T27"/>
          <cell r="U27">
            <v>1.9295276420126717</v>
          </cell>
          <cell r="V27">
            <v>2.3276231220571688</v>
          </cell>
          <cell r="W27">
            <v>3.3519453600677855</v>
          </cell>
          <cell r="X27">
            <v>3.9652349151626374</v>
          </cell>
          <cell r="Y27">
            <v>9</v>
          </cell>
          <cell r="Z27">
            <v>5.4384615384615387</v>
          </cell>
          <cell r="AA27">
            <v>2.2786166831940728</v>
          </cell>
          <cell r="AB27">
            <v>21</v>
          </cell>
          <cell r="AC27">
            <v>74.439443559946838</v>
          </cell>
          <cell r="AD27">
            <v>93.049304449933544</v>
          </cell>
          <cell r="AE27">
            <v>78.35730901047036</v>
          </cell>
          <cell r="AF27">
            <v>76.741694391697777</v>
          </cell>
          <cell r="AG27">
            <v>75.191357131259437</v>
          </cell>
          <cell r="AH27">
            <v>38.579101920664776</v>
          </cell>
          <cell r="AI27">
            <v>22.207833232234272</v>
          </cell>
          <cell r="AJ27">
            <v>74.439443559946838</v>
          </cell>
          <cell r="AK27">
            <v>82.710492844385371</v>
          </cell>
          <cell r="AL27">
            <v>3.7469409050821119</v>
          </cell>
          <cell r="AM27">
            <v>4.024428256420804</v>
          </cell>
          <cell r="AN27">
            <v>2.3623700646046264</v>
          </cell>
          <cell r="AO27">
            <v>9</v>
          </cell>
          <cell r="AP27">
            <v>9.4736842105263168</v>
          </cell>
          <cell r="AQ27">
            <v>4.6643540128879346</v>
          </cell>
          <cell r="AR27">
            <v>2.6850079679753476</v>
          </cell>
          <cell r="AS27">
            <v>9</v>
          </cell>
          <cell r="AT27">
            <v>10</v>
          </cell>
          <cell r="AU27">
            <v>5.4384615384615387</v>
          </cell>
          <cell r="AV27">
            <v>5.7246963562753042</v>
          </cell>
          <cell r="AW27">
            <v>2.8185455445399743</v>
          </cell>
          <cell r="AX27">
            <v>1.6224791738107442</v>
          </cell>
          <cell r="AY27">
            <v>5.4384615384615387</v>
          </cell>
          <cell r="AZ27">
            <v>6.0427350427350426</v>
          </cell>
          <cell r="BB27">
            <v>21</v>
          </cell>
          <cell r="BC27">
            <v>0</v>
          </cell>
          <cell r="BD27">
            <v>0</v>
          </cell>
          <cell r="BE27">
            <v>0</v>
          </cell>
          <cell r="BF27">
            <v>1</v>
          </cell>
          <cell r="BG27">
            <v>24</v>
          </cell>
          <cell r="BH27">
            <v>0</v>
          </cell>
          <cell r="BI27">
            <v>91</v>
          </cell>
          <cell r="BJ27">
            <v>0</v>
          </cell>
          <cell r="BK27">
            <v>0</v>
          </cell>
        </row>
        <row r="28">
          <cell r="B28">
            <v>22</v>
          </cell>
          <cell r="C28">
            <v>1</v>
          </cell>
          <cell r="D28">
            <v>2</v>
          </cell>
          <cell r="E28">
            <v>2</v>
          </cell>
          <cell r="F28">
            <v>2</v>
          </cell>
          <cell r="G28">
            <v>82.140028498104428</v>
          </cell>
          <cell r="H28">
            <v>4.7854867033470025</v>
          </cell>
          <cell r="I28">
            <v>0.50122999999999984</v>
          </cell>
          <cell r="J28">
            <v>0.31326874999999987</v>
          </cell>
          <cell r="K28">
            <v>5.1398198083083875</v>
          </cell>
          <cell r="L28">
            <v>5.0515195372697379</v>
          </cell>
          <cell r="M28">
            <v>160.98041042248906</v>
          </cell>
          <cell r="N28">
            <v>113.44718679662707</v>
          </cell>
          <cell r="O28">
            <v>882</v>
          </cell>
          <cell r="P28">
            <v>73</v>
          </cell>
          <cell r="Q28">
            <v>502</v>
          </cell>
          <cell r="R28">
            <v>1246</v>
          </cell>
          <cell r="S28">
            <v>21.734782226562501</v>
          </cell>
          <cell r="T28"/>
          <cell r="U28">
            <v>1.9674055877397743</v>
          </cell>
          <cell r="V28">
            <v>2.2858108405883115</v>
          </cell>
          <cell r="W28">
            <v>3.3974902124209434</v>
          </cell>
          <cell r="X28">
            <v>3.9807042687455692</v>
          </cell>
          <cell r="Y28">
            <v>9</v>
          </cell>
          <cell r="Z28">
            <v>5.4384615384615387</v>
          </cell>
          <cell r="AA28">
            <v>1.7690630516945784</v>
          </cell>
          <cell r="AB28">
            <v>22</v>
          </cell>
          <cell r="AC28">
            <v>82.140028498104428</v>
          </cell>
          <cell r="AD28">
            <v>102.67503562263053</v>
          </cell>
          <cell r="AE28">
            <v>86.463187892741502</v>
          </cell>
          <cell r="AF28">
            <v>84.680441750623118</v>
          </cell>
          <cell r="AG28">
            <v>82.969725755661045</v>
          </cell>
          <cell r="AH28">
            <v>41.750429606367959</v>
          </cell>
          <cell r="AI28">
            <v>24.176678478073985</v>
          </cell>
          <cell r="AJ28">
            <v>82.140028498104428</v>
          </cell>
          <cell r="AK28">
            <v>91.266698331227147</v>
          </cell>
          <cell r="AL28">
            <v>1.9141946813388011</v>
          </cell>
          <cell r="AM28">
            <v>2.0935619948828905</v>
          </cell>
          <cell r="AN28">
            <v>1.202170867331233</v>
          </cell>
          <cell r="AO28">
            <v>9</v>
          </cell>
          <cell r="AP28">
            <v>9.4736842105263168</v>
          </cell>
          <cell r="AQ28">
            <v>4.5745524238037367</v>
          </cell>
          <cell r="AR28">
            <v>2.6490142538444243</v>
          </cell>
          <cell r="AS28">
            <v>9</v>
          </cell>
          <cell r="AT28">
            <v>10</v>
          </cell>
          <cell r="AU28">
            <v>5.4384615384615387</v>
          </cell>
          <cell r="AV28">
            <v>5.7246963562753042</v>
          </cell>
          <cell r="AW28">
            <v>2.7642808236147367</v>
          </cell>
          <cell r="AX28">
            <v>1.6007291260410326</v>
          </cell>
          <cell r="AY28">
            <v>5.4384615384615387</v>
          </cell>
          <cell r="AZ28">
            <v>6.0427350427350426</v>
          </cell>
          <cell r="BB28">
            <v>22</v>
          </cell>
          <cell r="BC28">
            <v>0</v>
          </cell>
          <cell r="BD28">
            <v>0</v>
          </cell>
          <cell r="BE28">
            <v>0</v>
          </cell>
          <cell r="BF28">
            <v>1</v>
          </cell>
          <cell r="BG28">
            <v>24</v>
          </cell>
          <cell r="BH28">
            <v>0</v>
          </cell>
          <cell r="BI28">
            <v>91</v>
          </cell>
          <cell r="BJ28">
            <v>0</v>
          </cell>
          <cell r="BK28">
            <v>109</v>
          </cell>
        </row>
        <row r="29">
          <cell r="B29">
            <v>23</v>
          </cell>
          <cell r="C29">
            <v>2</v>
          </cell>
          <cell r="D29">
            <v>1</v>
          </cell>
          <cell r="E29">
            <v>1</v>
          </cell>
          <cell r="F29">
            <v>2</v>
          </cell>
          <cell r="G29">
            <v>254.99423044781406</v>
          </cell>
          <cell r="H29">
            <v>5.4719547258294723</v>
          </cell>
          <cell r="I29">
            <v>2.5180500000000001</v>
          </cell>
          <cell r="J29">
            <v>1.5737812499999999</v>
          </cell>
          <cell r="K29">
            <v>4.9188552413003288</v>
          </cell>
          <cell r="L29">
            <v>5.4161110111830464</v>
          </cell>
          <cell r="M29">
            <v>222.72779531779688</v>
          </cell>
          <cell r="N29">
            <v>107.34979694875217</v>
          </cell>
          <cell r="O29">
            <v>1978</v>
          </cell>
          <cell r="P29">
            <v>88</v>
          </cell>
          <cell r="Q29">
            <v>158</v>
          </cell>
          <cell r="R29">
            <v>2572</v>
          </cell>
          <cell r="S29">
            <v>32.790987304685181</v>
          </cell>
          <cell r="T29"/>
          <cell r="U29">
            <v>2.2550324609489949</v>
          </cell>
          <cell r="V29">
            <v>2.3003760905637094</v>
          </cell>
          <cell r="W29">
            <v>3.817796365751398</v>
          </cell>
          <cell r="X29">
            <v>3.9988427359256904</v>
          </cell>
          <cell r="Y29">
            <v>9</v>
          </cell>
          <cell r="Z29">
            <v>5.4384615384615387</v>
          </cell>
          <cell r="AA29">
            <v>1.1042918831086523</v>
          </cell>
          <cell r="AB29">
            <v>23</v>
          </cell>
          <cell r="AC29">
            <v>254.99423044781406</v>
          </cell>
          <cell r="AD29">
            <v>318.74278805976758</v>
          </cell>
          <cell r="AE29">
            <v>268.41497941875167</v>
          </cell>
          <cell r="AF29">
            <v>262.88064994620009</v>
          </cell>
          <cell r="AG29">
            <v>257.56992974526673</v>
          </cell>
          <cell r="AH29">
            <v>113.07785358464585</v>
          </cell>
          <cell r="AI29">
            <v>66.790945880537421</v>
          </cell>
          <cell r="AJ29">
            <v>254.99423044781406</v>
          </cell>
          <cell r="AK29">
            <v>283.3269227197934</v>
          </cell>
          <cell r="AL29">
            <v>2.1887818903317888</v>
          </cell>
          <cell r="AM29">
            <v>2.3787217873963229</v>
          </cell>
          <cell r="AN29">
            <v>1.3683845770350787</v>
          </cell>
          <cell r="AO29">
            <v>9</v>
          </cell>
          <cell r="AP29">
            <v>9.4736842105263168</v>
          </cell>
          <cell r="AQ29">
            <v>3.9910733685015298</v>
          </cell>
          <cell r="AR29">
            <v>2.3573808390455286</v>
          </cell>
          <cell r="AS29">
            <v>9</v>
          </cell>
          <cell r="AT29">
            <v>10</v>
          </cell>
          <cell r="AU29">
            <v>5.4384615384615387</v>
          </cell>
          <cell r="AV29">
            <v>5.7246963562753042</v>
          </cell>
          <cell r="AW29">
            <v>2.4116998901970783</v>
          </cell>
          <cell r="AX29">
            <v>1.4245027805172552</v>
          </cell>
          <cell r="AY29">
            <v>5.4384615384615387</v>
          </cell>
          <cell r="AZ29">
            <v>6.0427350427350426</v>
          </cell>
          <cell r="BB29">
            <v>23</v>
          </cell>
          <cell r="BC29">
            <v>10</v>
          </cell>
          <cell r="BD29">
            <v>10</v>
          </cell>
          <cell r="BE29">
            <v>5</v>
          </cell>
          <cell r="BF29">
            <v>11</v>
          </cell>
          <cell r="BG29">
            <v>34</v>
          </cell>
          <cell r="BH29">
            <v>63</v>
          </cell>
          <cell r="BI29">
            <v>81</v>
          </cell>
          <cell r="BJ29">
            <v>0</v>
          </cell>
          <cell r="BK29">
            <v>0</v>
          </cell>
        </row>
        <row r="30">
          <cell r="B30">
            <v>24</v>
          </cell>
          <cell r="C30">
            <v>2</v>
          </cell>
          <cell r="D30">
            <v>1</v>
          </cell>
          <cell r="E30">
            <v>2</v>
          </cell>
          <cell r="F30">
            <v>2</v>
          </cell>
          <cell r="G30">
            <v>266.71852420906879</v>
          </cell>
          <cell r="H30">
            <v>2.5922034115657784</v>
          </cell>
          <cell r="I30">
            <v>2.5170700000000013</v>
          </cell>
          <cell r="J30">
            <v>1.5731687500000009</v>
          </cell>
          <cell r="K30">
            <v>4.1525092788766278</v>
          </cell>
          <cell r="L30">
            <v>5.4265709998807239</v>
          </cell>
          <cell r="M30">
            <v>223.67835852863263</v>
          </cell>
          <cell r="N30">
            <v>76.986609964058971</v>
          </cell>
          <cell r="O30">
            <v>2061</v>
          </cell>
          <cell r="P30">
            <v>58</v>
          </cell>
          <cell r="Q30">
            <v>81</v>
          </cell>
          <cell r="R30">
            <v>2616</v>
          </cell>
          <cell r="S30">
            <v>21.372326171874999</v>
          </cell>
          <cell r="T30"/>
          <cell r="U30">
            <v>2.2724328313332713</v>
          </cell>
          <cell r="V30">
            <v>2.8341212395198272</v>
          </cell>
          <cell r="W30">
            <v>3.8299130488765551</v>
          </cell>
          <cell r="X30">
            <v>3.9719475310677002</v>
          </cell>
          <cell r="Y30">
            <v>9</v>
          </cell>
          <cell r="Z30">
            <v>5.4384615384615387</v>
          </cell>
          <cell r="AA30">
            <v>0.86572406242906241</v>
          </cell>
          <cell r="AB30">
            <v>24</v>
          </cell>
          <cell r="AC30">
            <v>266.71852420906879</v>
          </cell>
          <cell r="AD30">
            <v>333.39815526133594</v>
          </cell>
          <cell r="AE30">
            <v>280.75634127270399</v>
          </cell>
          <cell r="AF30">
            <v>274.96755073099877</v>
          </cell>
          <cell r="AG30">
            <v>269.4126507162311</v>
          </cell>
          <cell r="AH30">
            <v>117.37135660576639</v>
          </cell>
          <cell r="AI30">
            <v>69.640882392175058</v>
          </cell>
          <cell r="AJ30">
            <v>266.71852420906879</v>
          </cell>
          <cell r="AK30">
            <v>296.35391578785419</v>
          </cell>
          <cell r="AL30">
            <v>1.0368813646263113</v>
          </cell>
          <cell r="AM30">
            <v>0.91464097421780166</v>
          </cell>
          <cell r="AN30">
            <v>0.65262780822005662</v>
          </cell>
          <cell r="AO30">
            <v>9</v>
          </cell>
          <cell r="AP30">
            <v>9.4736842105263168</v>
          </cell>
          <cell r="AQ30">
            <v>3.9605131011593251</v>
          </cell>
          <cell r="AR30">
            <v>2.3499228011560231</v>
          </cell>
          <cell r="AS30">
            <v>9</v>
          </cell>
          <cell r="AT30">
            <v>10</v>
          </cell>
          <cell r="AU30">
            <v>5.4384615384615387</v>
          </cell>
          <cell r="AV30">
            <v>5.7246963562753042</v>
          </cell>
          <cell r="AW30">
            <v>2.3932331303586691</v>
          </cell>
          <cell r="AX30">
            <v>1.4199960858267595</v>
          </cell>
          <cell r="AY30">
            <v>5.4384615384615387</v>
          </cell>
          <cell r="AZ30">
            <v>6.0427350427350426</v>
          </cell>
          <cell r="BB30">
            <v>24</v>
          </cell>
          <cell r="BC30">
            <v>10</v>
          </cell>
          <cell r="BD30">
            <v>10</v>
          </cell>
          <cell r="BE30">
            <v>5</v>
          </cell>
          <cell r="BF30">
            <v>11</v>
          </cell>
          <cell r="BG30">
            <v>34</v>
          </cell>
          <cell r="BH30">
            <v>63</v>
          </cell>
          <cell r="BI30">
            <v>81</v>
          </cell>
          <cell r="BJ30">
            <v>0</v>
          </cell>
          <cell r="BK30">
            <v>109</v>
          </cell>
        </row>
        <row r="31">
          <cell r="B31">
            <v>25</v>
          </cell>
          <cell r="C31">
            <v>2</v>
          </cell>
          <cell r="D31">
            <v>2</v>
          </cell>
          <cell r="E31">
            <v>2</v>
          </cell>
          <cell r="F31">
            <v>2</v>
          </cell>
          <cell r="G31">
            <v>59.320538744113605</v>
          </cell>
          <cell r="H31">
            <v>5.9989519953304198</v>
          </cell>
          <cell r="I31">
            <v>0.50143999999999966</v>
          </cell>
          <cell r="J31">
            <v>0.31339999999999979</v>
          </cell>
          <cell r="K31">
            <v>5.2050621351193342</v>
          </cell>
          <cell r="L31">
            <v>5.0474392636981218</v>
          </cell>
          <cell r="M31">
            <v>150.15437381522952</v>
          </cell>
          <cell r="N31">
            <v>118.86297889568934</v>
          </cell>
          <cell r="O31">
            <v>683</v>
          </cell>
          <cell r="P31">
            <v>87</v>
          </cell>
          <cell r="Q31">
            <v>549</v>
          </cell>
          <cell r="R31">
            <v>1084</v>
          </cell>
          <cell r="S31">
            <v>21.730253906249999</v>
          </cell>
          <cell r="T31"/>
          <cell r="U31">
            <v>1.8797836793425622</v>
          </cell>
          <cell r="V31">
            <v>2.2964256521357669</v>
          </cell>
          <cell r="W31">
            <v>3.2877563988963705</v>
          </cell>
          <cell r="X31">
            <v>3.9702597608698724</v>
          </cell>
          <cell r="Y31">
            <v>9</v>
          </cell>
          <cell r="Z31">
            <v>5.4384615384615387</v>
          </cell>
          <cell r="AA31">
            <v>1.8880519234574995</v>
          </cell>
          <cell r="AB31">
            <v>25</v>
          </cell>
          <cell r="AC31">
            <v>59.320538744113605</v>
          </cell>
          <cell r="AD31">
            <v>74.150673430142007</v>
          </cell>
          <cell r="AE31">
            <v>62.442672362224847</v>
          </cell>
          <cell r="AF31">
            <v>61.155194581560423</v>
          </cell>
          <cell r="AG31">
            <v>59.919736105165256</v>
          </cell>
          <cell r="AH31">
            <v>31.557109148250742</v>
          </cell>
          <cell r="AI31">
            <v>18.042863140354999</v>
          </cell>
          <cell r="AJ31">
            <v>59.320538744113605</v>
          </cell>
          <cell r="AK31">
            <v>65.911709715681781</v>
          </cell>
          <cell r="AL31">
            <v>2.3995807981321677</v>
          </cell>
          <cell r="AM31">
            <v>2.612299679613471</v>
          </cell>
          <cell r="AN31">
            <v>1.5109721672256695</v>
          </cell>
          <cell r="AO31">
            <v>9</v>
          </cell>
          <cell r="AP31">
            <v>9.4736842105263168</v>
          </cell>
          <cell r="AQ31">
            <v>4.7877849450994656</v>
          </cell>
          <cell r="AR31">
            <v>2.7374290878184002</v>
          </cell>
          <cell r="AS31">
            <v>9</v>
          </cell>
          <cell r="AT31">
            <v>10</v>
          </cell>
          <cell r="AU31">
            <v>5.4384615384615387</v>
          </cell>
          <cell r="AV31">
            <v>5.7246963562753042</v>
          </cell>
          <cell r="AW31">
            <v>2.8931315864831815</v>
          </cell>
          <cell r="AX31">
            <v>1.6541558675962471</v>
          </cell>
          <cell r="AY31">
            <v>5.4384615384615387</v>
          </cell>
          <cell r="AZ31">
            <v>6.0427350427350426</v>
          </cell>
          <cell r="BB31">
            <v>25</v>
          </cell>
          <cell r="BC31">
            <v>10</v>
          </cell>
          <cell r="BD31">
            <v>10</v>
          </cell>
          <cell r="BE31">
            <v>5</v>
          </cell>
          <cell r="BF31">
            <v>11</v>
          </cell>
          <cell r="BG31">
            <v>34</v>
          </cell>
          <cell r="BH31">
            <v>63</v>
          </cell>
          <cell r="BI31">
            <v>91</v>
          </cell>
          <cell r="BJ31">
            <v>0</v>
          </cell>
          <cell r="BK31">
            <v>109</v>
          </cell>
        </row>
        <row r="32">
          <cell r="B32">
            <v>26</v>
          </cell>
          <cell r="C32">
            <v>2</v>
          </cell>
          <cell r="D32">
            <v>2</v>
          </cell>
          <cell r="E32">
            <v>3</v>
          </cell>
          <cell r="F32">
            <v>2</v>
          </cell>
          <cell r="G32">
            <v>67.287086162058941</v>
          </cell>
          <cell r="H32">
            <v>2.0216511114357387</v>
          </cell>
          <cell r="I32">
            <v>0.5009800000000002</v>
          </cell>
          <cell r="J32">
            <v>0.31311250000000013</v>
          </cell>
          <cell r="K32">
            <v>3.3550051589195142</v>
          </cell>
          <cell r="L32">
            <v>3.8488279844945401</v>
          </cell>
          <cell r="M32">
            <v>151.32766867518583</v>
          </cell>
          <cell r="N32">
            <v>46.92770249252856</v>
          </cell>
          <cell r="O32">
            <v>768</v>
          </cell>
          <cell r="P32">
            <v>74</v>
          </cell>
          <cell r="Q32">
            <v>686</v>
          </cell>
          <cell r="R32">
            <v>1340</v>
          </cell>
          <cell r="S32">
            <v>7.9010738472808066</v>
          </cell>
          <cell r="T32"/>
          <cell r="U32">
            <v>1.9278768375095754</v>
          </cell>
          <cell r="V32">
            <v>2.9067650357476915</v>
          </cell>
          <cell r="W32">
            <v>3.3453746817532974</v>
          </cell>
          <cell r="X32">
            <v>4.0257480131371715</v>
          </cell>
          <cell r="Y32">
            <v>9</v>
          </cell>
          <cell r="Z32">
            <v>5.4384615384615387</v>
          </cell>
          <cell r="AA32">
            <v>1.5563073108949725</v>
          </cell>
          <cell r="AB32">
            <v>26</v>
          </cell>
          <cell r="AC32">
            <v>67.287086162058941</v>
          </cell>
          <cell r="AD32">
            <v>84.108857702573673</v>
          </cell>
          <cell r="AE32">
            <v>70.828511749535735</v>
          </cell>
          <cell r="AF32">
            <v>69.368130063978285</v>
          </cell>
          <cell r="AG32">
            <v>67.966753699049434</v>
          </cell>
          <cell r="AH32">
            <v>34.902170539576673</v>
          </cell>
          <cell r="AI32">
            <v>20.113467866264251</v>
          </cell>
          <cell r="AJ32">
            <v>67.287086162058941</v>
          </cell>
          <cell r="AK32">
            <v>74.76342906895438</v>
          </cell>
          <cell r="AL32">
            <v>0.80866044457429553</v>
          </cell>
          <cell r="AM32">
            <v>0.69549863390169764</v>
          </cell>
          <cell r="AN32">
            <v>0.50218024199192568</v>
          </cell>
          <cell r="AO32">
            <v>9</v>
          </cell>
          <cell r="AP32">
            <v>9.4736842105263168</v>
          </cell>
          <cell r="AQ32">
            <v>4.6683480110825801</v>
          </cell>
          <cell r="AR32">
            <v>2.6902816145195239</v>
          </cell>
          <cell r="AS32">
            <v>9</v>
          </cell>
          <cell r="AT32">
            <v>10</v>
          </cell>
          <cell r="AU32">
            <v>5.4384615384615387</v>
          </cell>
          <cell r="AV32">
            <v>5.7246963562753042</v>
          </cell>
          <cell r="AW32">
            <v>2.8209590118251144</v>
          </cell>
          <cell r="AX32">
            <v>1.6256658986882937</v>
          </cell>
          <cell r="AY32">
            <v>5.4384615384615387</v>
          </cell>
          <cell r="AZ32">
            <v>6.0427350427350426</v>
          </cell>
          <cell r="BB32">
            <v>26</v>
          </cell>
          <cell r="BC32">
            <v>10</v>
          </cell>
          <cell r="BD32">
            <v>10</v>
          </cell>
          <cell r="BE32">
            <v>5</v>
          </cell>
          <cell r="BF32">
            <v>11</v>
          </cell>
          <cell r="BG32">
            <v>34</v>
          </cell>
          <cell r="BH32">
            <v>63</v>
          </cell>
          <cell r="BI32">
            <v>91</v>
          </cell>
          <cell r="BJ32">
            <v>117</v>
          </cell>
          <cell r="BK32">
            <v>109</v>
          </cell>
        </row>
        <row r="33">
          <cell r="B33">
            <v>27</v>
          </cell>
          <cell r="C33">
            <v>2</v>
          </cell>
          <cell r="D33">
            <v>3</v>
          </cell>
          <cell r="E33">
            <v>2</v>
          </cell>
          <cell r="F33">
            <v>2</v>
          </cell>
          <cell r="G33">
            <v>24.760888564618231</v>
          </cell>
          <cell r="H33">
            <v>3.9556028244299757</v>
          </cell>
          <cell r="I33">
            <v>0.17122000000000007</v>
          </cell>
          <cell r="J33">
            <v>0.10701250000000005</v>
          </cell>
          <cell r="K33">
            <v>5.0805788374351204</v>
          </cell>
          <cell r="L33">
            <v>4.954613585014247</v>
          </cell>
          <cell r="M33">
            <v>107.01975751754188</v>
          </cell>
          <cell r="N33">
            <v>107.09737891974949</v>
          </cell>
          <cell r="O33">
            <v>400</v>
          </cell>
          <cell r="P33">
            <v>64</v>
          </cell>
          <cell r="Q33">
            <v>607</v>
          </cell>
          <cell r="R33">
            <v>831</v>
          </cell>
          <cell r="S33">
            <v>22.69621875</v>
          </cell>
          <cell r="T33"/>
          <cell r="U33">
            <v>1.7709553483883085</v>
          </cell>
          <cell r="V33">
            <v>2.2606734850490788</v>
          </cell>
          <cell r="W33">
            <v>3.10434338742163</v>
          </cell>
          <cell r="X33">
            <v>3.9304229811461706</v>
          </cell>
          <cell r="Y33">
            <v>9</v>
          </cell>
          <cell r="Z33">
            <v>5.4384615384615387</v>
          </cell>
          <cell r="AA33">
            <v>1.9527170057466408</v>
          </cell>
          <cell r="AB33">
            <v>27</v>
          </cell>
          <cell r="AC33">
            <v>24.760888564618231</v>
          </cell>
          <cell r="AD33">
            <v>30.951110705772788</v>
          </cell>
          <cell r="AE33">
            <v>26.064093225913929</v>
          </cell>
          <cell r="AF33">
            <v>25.526689241874465</v>
          </cell>
          <cell r="AG33">
            <v>25.010998550119425</v>
          </cell>
          <cell r="AH33">
            <v>13.981656052001734</v>
          </cell>
          <cell r="AI33">
            <v>7.9762080010046335</v>
          </cell>
          <cell r="AJ33">
            <v>24.760888564618231</v>
          </cell>
          <cell r="AK33">
            <v>27.512098405131368</v>
          </cell>
          <cell r="AL33">
            <v>1.5822411297719903</v>
          </cell>
          <cell r="AM33">
            <v>1.7497453084624028</v>
          </cell>
          <cell r="AN33">
            <v>1.0064063952924636</v>
          </cell>
          <cell r="AO33">
            <v>9</v>
          </cell>
          <cell r="AP33">
            <v>9.4736842105263168</v>
          </cell>
          <cell r="AQ33">
            <v>5.0820027778738863</v>
          </cell>
          <cell r="AR33">
            <v>2.8991638091542176</v>
          </cell>
          <cell r="AS33">
            <v>9</v>
          </cell>
          <cell r="AT33">
            <v>10</v>
          </cell>
          <cell r="AU33">
            <v>5.4384615384615387</v>
          </cell>
          <cell r="AV33">
            <v>5.7246963562753042</v>
          </cell>
          <cell r="AW33">
            <v>3.0709196273135366</v>
          </cell>
          <cell r="AX33">
            <v>1.7518878744205402</v>
          </cell>
          <cell r="AY33">
            <v>5.4384615384615387</v>
          </cell>
          <cell r="AZ33">
            <v>6.0427350427350426</v>
          </cell>
          <cell r="BB33">
            <v>27</v>
          </cell>
          <cell r="BC33">
            <v>10</v>
          </cell>
          <cell r="BD33">
            <v>10</v>
          </cell>
          <cell r="BE33">
            <v>5</v>
          </cell>
          <cell r="BF33">
            <v>11</v>
          </cell>
          <cell r="BG33">
            <v>34</v>
          </cell>
          <cell r="BH33">
            <v>63</v>
          </cell>
          <cell r="BI33">
            <v>93</v>
          </cell>
          <cell r="BJ33">
            <v>0</v>
          </cell>
          <cell r="BK33">
            <v>109</v>
          </cell>
        </row>
        <row r="34">
          <cell r="B34">
            <v>28</v>
          </cell>
          <cell r="C34">
            <v>2</v>
          </cell>
          <cell r="D34">
            <v>3</v>
          </cell>
          <cell r="E34">
            <v>3</v>
          </cell>
          <cell r="F34">
            <v>2</v>
          </cell>
          <cell r="G34">
            <v>31.431073492165748</v>
          </cell>
          <cell r="H34">
            <v>1.2108828570867272</v>
          </cell>
          <cell r="I34">
            <v>0.17099000000000006</v>
          </cell>
          <cell r="J34">
            <v>0.10686875000000004</v>
          </cell>
          <cell r="K34">
            <v>3.1152647402514058</v>
          </cell>
          <cell r="L34">
            <v>3.1278231488970607</v>
          </cell>
          <cell r="M34">
            <v>108.70200300252984</v>
          </cell>
          <cell r="N34">
            <v>38.298204673011483</v>
          </cell>
          <cell r="O34">
            <v>500</v>
          </cell>
          <cell r="P34">
            <v>55</v>
          </cell>
          <cell r="Q34">
            <v>878</v>
          </cell>
          <cell r="R34">
            <v>1243</v>
          </cell>
          <cell r="S34">
            <v>8.2527048636377351</v>
          </cell>
          <cell r="T34"/>
          <cell r="U34">
            <v>1.8462114919156796</v>
          </cell>
          <cell r="V34">
            <v>2.7916565960507396</v>
          </cell>
          <cell r="W34">
            <v>3.2010004587387564</v>
          </cell>
          <cell r="X34">
            <v>3.809818770469958</v>
          </cell>
          <cell r="Y34">
            <v>9</v>
          </cell>
          <cell r="Z34">
            <v>5.4384615384615387</v>
          </cell>
          <cell r="AA34">
            <v>1.7431297947468118</v>
          </cell>
          <cell r="AB34">
            <v>28</v>
          </cell>
          <cell r="AC34">
            <v>31.431073492165748</v>
          </cell>
          <cell r="AD34">
            <v>39.288841865207182</v>
          </cell>
          <cell r="AE34">
            <v>33.085340518069209</v>
          </cell>
          <cell r="AF34">
            <v>32.403168548624485</v>
          </cell>
          <cell r="AG34">
            <v>31.748559082995705</v>
          </cell>
          <cell r="AH34">
            <v>17.02463321769924</v>
          </cell>
          <cell r="AI34">
            <v>9.819140577240054</v>
          </cell>
          <cell r="AJ34">
            <v>31.431073492165748</v>
          </cell>
          <cell r="AK34">
            <v>34.923414991295274</v>
          </cell>
          <cell r="AL34">
            <v>0.48435314283469089</v>
          </cell>
          <cell r="AM34">
            <v>0.43375064784104228</v>
          </cell>
          <cell r="AN34">
            <v>0.31783214111713753</v>
          </cell>
          <cell r="AO34">
            <v>9</v>
          </cell>
          <cell r="AP34">
            <v>9.4736842105263168</v>
          </cell>
          <cell r="AQ34">
            <v>4.8748477839130739</v>
          </cell>
          <cell r="AR34">
            <v>2.8116209653859716</v>
          </cell>
          <cell r="AS34">
            <v>9</v>
          </cell>
          <cell r="AT34">
            <v>10</v>
          </cell>
          <cell r="AU34">
            <v>5.4384615384615387</v>
          </cell>
          <cell r="AV34">
            <v>5.7246963562753042</v>
          </cell>
          <cell r="AW34">
            <v>2.9457413531850798</v>
          </cell>
          <cell r="AX34">
            <v>1.6989880534426343</v>
          </cell>
          <cell r="AY34">
            <v>5.4384615384615387</v>
          </cell>
          <cell r="AZ34">
            <v>6.0427350427350426</v>
          </cell>
          <cell r="BB34">
            <v>28</v>
          </cell>
          <cell r="BC34">
            <v>10</v>
          </cell>
          <cell r="BD34">
            <v>10</v>
          </cell>
          <cell r="BE34">
            <v>5</v>
          </cell>
          <cell r="BF34">
            <v>11</v>
          </cell>
          <cell r="BG34">
            <v>34</v>
          </cell>
          <cell r="BH34">
            <v>63</v>
          </cell>
          <cell r="BI34">
            <v>93</v>
          </cell>
          <cell r="BJ34">
            <v>117</v>
          </cell>
          <cell r="BK34">
            <v>109</v>
          </cell>
        </row>
        <row r="35">
          <cell r="B35">
            <v>29</v>
          </cell>
          <cell r="C35">
            <v>3</v>
          </cell>
          <cell r="D35">
            <v>2</v>
          </cell>
          <cell r="E35">
            <v>2</v>
          </cell>
          <cell r="F35">
            <v>2</v>
          </cell>
          <cell r="G35">
            <v>55.041380542603228</v>
          </cell>
          <cell r="H35">
            <v>6.3932769024276705</v>
          </cell>
          <cell r="I35">
            <v>0.50148999999999966</v>
          </cell>
          <cell r="J35">
            <v>0.31343124999999977</v>
          </cell>
          <cell r="K35">
            <v>5.2050621351193342</v>
          </cell>
          <cell r="L35">
            <v>5.0443067865757696</v>
          </cell>
          <cell r="M35">
            <v>148.304390895117</v>
          </cell>
          <cell r="N35">
            <v>119.98892734834197</v>
          </cell>
          <cell r="O35">
            <v>641</v>
          </cell>
          <cell r="P35">
            <v>92</v>
          </cell>
          <cell r="Q35">
            <v>566</v>
          </cell>
          <cell r="R35">
            <v>1064</v>
          </cell>
          <cell r="S35">
            <v>21.726695312499999</v>
          </cell>
          <cell r="T35"/>
          <cell r="U35">
            <v>1.8601651024615209</v>
          </cell>
          <cell r="V35">
            <v>2.3012286484765152</v>
          </cell>
          <cell r="W35">
            <v>3.2649250038273645</v>
          </cell>
          <cell r="X35">
            <v>3.9704520332609223</v>
          </cell>
          <cell r="Y35">
            <v>9</v>
          </cell>
          <cell r="Z35">
            <v>5.4384615384615387</v>
          </cell>
          <cell r="AA35">
            <v>1.9335196791380409</v>
          </cell>
          <cell r="AB35">
            <v>29</v>
          </cell>
          <cell r="AC35">
            <v>55.041380542603228</v>
          </cell>
          <cell r="AD35">
            <v>68.80172567825403</v>
          </cell>
          <cell r="AE35">
            <v>57.938295308003404</v>
          </cell>
          <cell r="AF35">
            <v>56.743691281034259</v>
          </cell>
          <cell r="AG35">
            <v>55.597354083437608</v>
          </cell>
          <cell r="AH35">
            <v>29.589513570471794</v>
          </cell>
          <cell r="AI35">
            <v>16.858390461673707</v>
          </cell>
          <cell r="AJ35">
            <v>55.041380542603228</v>
          </cell>
          <cell r="AK35">
            <v>61.157089491781363</v>
          </cell>
          <cell r="AL35">
            <v>2.5573107609710681</v>
          </cell>
          <cell r="AM35">
            <v>2.7782015084247358</v>
          </cell>
          <cell r="AN35">
            <v>1.6102138620163327</v>
          </cell>
          <cell r="AO35">
            <v>9</v>
          </cell>
          <cell r="AP35">
            <v>9.4736842105263168</v>
          </cell>
          <cell r="AQ35">
            <v>4.8382802086172205</v>
          </cell>
          <cell r="AR35">
            <v>2.7565717403767604</v>
          </cell>
          <cell r="AS35">
            <v>9</v>
          </cell>
          <cell r="AT35">
            <v>10</v>
          </cell>
          <cell r="AU35">
            <v>5.4384615384615387</v>
          </cell>
          <cell r="AV35">
            <v>5.7246963562753042</v>
          </cell>
          <cell r="AW35">
            <v>2.9236445363182693</v>
          </cell>
          <cell r="AX35">
            <v>1.6657232653387777</v>
          </cell>
          <cell r="AY35">
            <v>5.4384615384615387</v>
          </cell>
          <cell r="AZ35">
            <v>6.0427350427350426</v>
          </cell>
          <cell r="BB35">
            <v>29</v>
          </cell>
          <cell r="BC35">
            <v>20</v>
          </cell>
          <cell r="BD35">
            <v>20</v>
          </cell>
          <cell r="BE35">
            <v>10</v>
          </cell>
          <cell r="BF35">
            <v>15</v>
          </cell>
          <cell r="BG35">
            <v>38</v>
          </cell>
          <cell r="BH35">
            <v>65</v>
          </cell>
          <cell r="BI35">
            <v>91</v>
          </cell>
          <cell r="BJ35">
            <v>0</v>
          </cell>
          <cell r="BK35">
            <v>109</v>
          </cell>
        </row>
        <row r="36">
          <cell r="B36">
            <v>30</v>
          </cell>
          <cell r="C36">
            <v>3</v>
          </cell>
          <cell r="D36">
            <v>2</v>
          </cell>
          <cell r="E36">
            <v>3</v>
          </cell>
          <cell r="F36">
            <v>2</v>
          </cell>
          <cell r="G36">
            <v>62.897376004977495</v>
          </cell>
          <cell r="H36">
            <v>2.1405629239594379</v>
          </cell>
          <cell r="I36">
            <v>0.50101000000000018</v>
          </cell>
          <cell r="J36">
            <v>0.31313125000000014</v>
          </cell>
          <cell r="K36">
            <v>3.3274911571303578</v>
          </cell>
          <cell r="L36">
            <v>3.7865608519151759</v>
          </cell>
          <cell r="M36">
            <v>149.52519196344295</v>
          </cell>
          <cell r="N36">
            <v>47.760710198323849</v>
          </cell>
          <cell r="O36">
            <v>727</v>
          </cell>
          <cell r="P36">
            <v>77</v>
          </cell>
          <cell r="Q36">
            <v>702</v>
          </cell>
          <cell r="R36">
            <v>1317</v>
          </cell>
          <cell r="S36">
            <v>7.9010738472808066</v>
          </cell>
          <cell r="T36"/>
          <cell r="U36">
            <v>1.9105670938633141</v>
          </cell>
          <cell r="V36">
            <v>2.9132798115061482</v>
          </cell>
          <cell r="W36">
            <v>3.3241475602876318</v>
          </cell>
          <cell r="X36">
            <v>4.0351153715183736</v>
          </cell>
          <cell r="Y36">
            <v>9</v>
          </cell>
          <cell r="Z36">
            <v>5.4384615384615387</v>
          </cell>
          <cell r="AA36">
            <v>1.5677913651300295</v>
          </cell>
          <cell r="AB36">
            <v>30</v>
          </cell>
          <cell r="AC36">
            <v>62.897376004977495</v>
          </cell>
          <cell r="AD36">
            <v>78.621720006221864</v>
          </cell>
          <cell r="AE36">
            <v>66.207764215765792</v>
          </cell>
          <cell r="AF36">
            <v>64.842655675234539</v>
          </cell>
          <cell r="AG36">
            <v>63.532703035330805</v>
          </cell>
          <cell r="AH36">
            <v>32.920788914978196</v>
          </cell>
          <cell r="AI36">
            <v>18.921354983271293</v>
          </cell>
          <cell r="AJ36">
            <v>62.897376004977495</v>
          </cell>
          <cell r="AK36">
            <v>69.885973338863877</v>
          </cell>
          <cell r="AL36">
            <v>0.85622516958377515</v>
          </cell>
          <cell r="AM36">
            <v>0.73476049760313955</v>
          </cell>
          <cell r="AN36">
            <v>0.53048369795532402</v>
          </cell>
          <cell r="AO36">
            <v>9</v>
          </cell>
          <cell r="AP36">
            <v>9.4736842105263168</v>
          </cell>
          <cell r="AQ36">
            <v>4.7106432581759297</v>
          </cell>
          <cell r="AR36">
            <v>2.7074610367841938</v>
          </cell>
          <cell r="AS36">
            <v>9</v>
          </cell>
          <cell r="AT36">
            <v>10</v>
          </cell>
          <cell r="AU36">
            <v>5.4384615384615387</v>
          </cell>
          <cell r="AV36">
            <v>5.7246963562753042</v>
          </cell>
          <cell r="AW36">
            <v>2.8465169090003268</v>
          </cell>
          <cell r="AX36">
            <v>1.6360469683815599</v>
          </cell>
          <cell r="AY36">
            <v>5.4384615384615387</v>
          </cell>
          <cell r="AZ36">
            <v>6.0427350427350426</v>
          </cell>
          <cell r="BB36">
            <v>30</v>
          </cell>
          <cell r="BC36">
            <v>20</v>
          </cell>
          <cell r="BD36">
            <v>20</v>
          </cell>
          <cell r="BE36">
            <v>10</v>
          </cell>
          <cell r="BF36">
            <v>15</v>
          </cell>
          <cell r="BG36">
            <v>38</v>
          </cell>
          <cell r="BH36">
            <v>65</v>
          </cell>
          <cell r="BI36">
            <v>91</v>
          </cell>
          <cell r="BJ36">
            <v>117</v>
          </cell>
          <cell r="BK36">
            <v>109</v>
          </cell>
        </row>
        <row r="37">
          <cell r="B37">
            <v>31</v>
          </cell>
          <cell r="C37">
            <v>3</v>
          </cell>
          <cell r="D37">
            <v>3</v>
          </cell>
          <cell r="E37">
            <v>2</v>
          </cell>
          <cell r="F37">
            <v>2</v>
          </cell>
          <cell r="G37">
            <v>21.06630374849729</v>
          </cell>
          <cell r="H37">
            <v>4.2554077028926462</v>
          </cell>
          <cell r="I37">
            <v>0.17128000000000004</v>
          </cell>
          <cell r="J37">
            <v>0.10705000000000003</v>
          </cell>
          <cell r="K37">
            <v>5.1776240113508756</v>
          </cell>
          <cell r="L37">
            <v>5.0482195132887027</v>
          </cell>
          <cell r="M37">
            <v>104.07158783454761</v>
          </cell>
          <cell r="N37">
            <v>108.74112274878176</v>
          </cell>
          <cell r="O37">
            <v>350</v>
          </cell>
          <cell r="P37">
            <v>68</v>
          </cell>
          <cell r="Q37">
            <v>609</v>
          </cell>
          <cell r="R37">
            <v>802</v>
          </cell>
          <cell r="S37">
            <v>22.684584960937499</v>
          </cell>
          <cell r="T37"/>
          <cell r="U37">
            <v>1.7377270428496479</v>
          </cell>
          <cell r="V37">
            <v>2.2674026517947277</v>
          </cell>
          <cell r="W37">
            <v>3.0591229292255742</v>
          </cell>
          <cell r="X37">
            <v>3.9356715549048329</v>
          </cell>
          <cell r="Y37">
            <v>9</v>
          </cell>
          <cell r="Z37">
            <v>5.4384615384615387</v>
          </cell>
          <cell r="AA37">
            <v>1.9889244218713076</v>
          </cell>
          <cell r="AB37">
            <v>31</v>
          </cell>
          <cell r="AC37">
            <v>21.06630374849729</v>
          </cell>
          <cell r="AD37">
            <v>26.332879685621613</v>
          </cell>
          <cell r="AE37">
            <v>22.17505657736557</v>
          </cell>
          <cell r="AF37">
            <v>21.717838915976589</v>
          </cell>
          <cell r="AG37">
            <v>21.279094695451807</v>
          </cell>
          <cell r="AH37">
            <v>12.122907239764926</v>
          </cell>
          <cell r="AI37">
            <v>6.8863867964372014</v>
          </cell>
          <cell r="AJ37">
            <v>21.06630374849729</v>
          </cell>
          <cell r="AK37">
            <v>23.407004164996987</v>
          </cell>
          <cell r="AL37">
            <v>1.7021630811570585</v>
          </cell>
          <cell r="AM37">
            <v>1.8767763632649648</v>
          </cell>
          <cell r="AN37">
            <v>1.0812405566692531</v>
          </cell>
          <cell r="AO37">
            <v>9</v>
          </cell>
          <cell r="AP37">
            <v>9.4736842105263168</v>
          </cell>
          <cell r="AQ37">
            <v>5.1791793406409576</v>
          </cell>
          <cell r="AR37">
            <v>2.9420197253329654</v>
          </cell>
          <cell r="AS37">
            <v>9</v>
          </cell>
          <cell r="AT37">
            <v>10</v>
          </cell>
          <cell r="AU37">
            <v>5.4384615384615387</v>
          </cell>
          <cell r="AV37">
            <v>5.7246963562753042</v>
          </cell>
          <cell r="AW37">
            <v>3.1296408494300487</v>
          </cell>
          <cell r="AX37">
            <v>1.7777845690687235</v>
          </cell>
          <cell r="AY37">
            <v>5.4384615384615387</v>
          </cell>
          <cell r="AZ37">
            <v>6.0427350427350426</v>
          </cell>
          <cell r="BB37">
            <v>31</v>
          </cell>
          <cell r="BC37">
            <v>20</v>
          </cell>
          <cell r="BD37">
            <v>20</v>
          </cell>
          <cell r="BE37">
            <v>10</v>
          </cell>
          <cell r="BF37">
            <v>15</v>
          </cell>
          <cell r="BG37">
            <v>38</v>
          </cell>
          <cell r="BH37">
            <v>65</v>
          </cell>
          <cell r="BI37">
            <v>93</v>
          </cell>
          <cell r="BJ37">
            <v>0</v>
          </cell>
          <cell r="BK37">
            <v>109</v>
          </cell>
        </row>
        <row r="38">
          <cell r="B38">
            <v>32</v>
          </cell>
          <cell r="C38">
            <v>3</v>
          </cell>
          <cell r="D38">
            <v>3</v>
          </cell>
          <cell r="E38">
            <v>3</v>
          </cell>
          <cell r="F38">
            <v>2</v>
          </cell>
          <cell r="G38">
            <v>27.500967759375317</v>
          </cell>
          <cell r="H38">
            <v>1.3054487318817496</v>
          </cell>
          <cell r="I38">
            <v>0.17104000000000008</v>
          </cell>
          <cell r="J38">
            <v>0.10690000000000005</v>
          </cell>
          <cell r="K38">
            <v>3.1610922521427174</v>
          </cell>
          <cell r="L38">
            <v>3.1371493222910325</v>
          </cell>
          <cell r="M38">
            <v>106.07218262848433</v>
          </cell>
          <cell r="N38">
            <v>38.851800787606955</v>
          </cell>
          <cell r="O38">
            <v>448</v>
          </cell>
          <cell r="P38">
            <v>58</v>
          </cell>
          <cell r="Q38">
            <v>874</v>
          </cell>
          <cell r="R38">
            <v>1199</v>
          </cell>
          <cell r="S38">
            <v>8.2527048636377351</v>
          </cell>
          <cell r="T38"/>
          <cell r="U38">
            <v>1.8258889006494308</v>
          </cell>
          <cell r="V38">
            <v>2.8038254721482669</v>
          </cell>
          <cell r="W38">
            <v>3.1797242370357739</v>
          </cell>
          <cell r="X38">
            <v>3.8275951266730268</v>
          </cell>
          <cell r="Y38">
            <v>9</v>
          </cell>
          <cell r="Z38">
            <v>5.4384615384615387</v>
          </cell>
          <cell r="AA38">
            <v>1.7528479381718787</v>
          </cell>
          <cell r="AB38">
            <v>32</v>
          </cell>
          <cell r="AC38">
            <v>27.500967759375317</v>
          </cell>
          <cell r="AD38">
            <v>34.376209699219146</v>
          </cell>
          <cell r="AE38">
            <v>28.948387115131915</v>
          </cell>
          <cell r="AF38">
            <v>28.351513153995175</v>
          </cell>
          <cell r="AG38">
            <v>27.778755312500319</v>
          </cell>
          <cell r="AH38">
            <v>15.061687351072562</v>
          </cell>
          <cell r="AI38">
            <v>8.648853079477254</v>
          </cell>
          <cell r="AJ38">
            <v>27.500967759375317</v>
          </cell>
          <cell r="AK38">
            <v>30.556630843750352</v>
          </cell>
          <cell r="AL38">
            <v>0.52217949275269981</v>
          </cell>
          <cell r="AM38">
            <v>0.46559557463522366</v>
          </cell>
          <cell r="AN38">
            <v>0.34106238739426314</v>
          </cell>
          <cell r="AO38">
            <v>9</v>
          </cell>
          <cell r="AP38">
            <v>9.4736842105263168</v>
          </cell>
          <cell r="AQ38">
            <v>4.9291060353118343</v>
          </cell>
          <cell r="AR38">
            <v>2.8304341285865866</v>
          </cell>
          <cell r="AS38">
            <v>9</v>
          </cell>
          <cell r="AT38">
            <v>10</v>
          </cell>
          <cell r="AU38">
            <v>5.4384615384615387</v>
          </cell>
          <cell r="AV38">
            <v>5.7246963562753042</v>
          </cell>
          <cell r="AW38">
            <v>2.9785281768935619</v>
          </cell>
          <cell r="AX38">
            <v>1.7103563494963392</v>
          </cell>
          <cell r="AY38">
            <v>5.4384615384615387</v>
          </cell>
          <cell r="AZ38">
            <v>6.0427350427350426</v>
          </cell>
          <cell r="BB38">
            <v>32</v>
          </cell>
          <cell r="BC38">
            <v>20</v>
          </cell>
          <cell r="BD38">
            <v>20</v>
          </cell>
          <cell r="BE38">
            <v>10</v>
          </cell>
          <cell r="BF38">
            <v>15</v>
          </cell>
          <cell r="BG38">
            <v>38</v>
          </cell>
          <cell r="BH38">
            <v>65</v>
          </cell>
          <cell r="BI38">
            <v>93</v>
          </cell>
          <cell r="BJ38">
            <v>117</v>
          </cell>
          <cell r="BK38">
            <v>109</v>
          </cell>
        </row>
        <row r="39">
          <cell r="B39">
            <v>33</v>
          </cell>
          <cell r="C39">
            <v>4</v>
          </cell>
          <cell r="D39">
            <v>2</v>
          </cell>
          <cell r="E39">
            <v>2</v>
          </cell>
          <cell r="F39">
            <v>2</v>
          </cell>
          <cell r="G39">
            <v>52.872472078391532</v>
          </cell>
          <cell r="H39">
            <v>6.581117193889356</v>
          </cell>
          <cell r="I39">
            <v>0.5015299999999997</v>
          </cell>
          <cell r="J39">
            <v>0.31345624999999983</v>
          </cell>
          <cell r="K39">
            <v>5.2050621351193342</v>
          </cell>
          <cell r="L39">
            <v>5.0430636000348201</v>
          </cell>
          <cell r="M39">
            <v>146.64848250817374</v>
          </cell>
          <cell r="N39">
            <v>120.44285263723643</v>
          </cell>
          <cell r="O39">
            <v>623</v>
          </cell>
          <cell r="P39">
            <v>94</v>
          </cell>
          <cell r="Q39">
            <v>575</v>
          </cell>
          <cell r="R39">
            <v>1054</v>
          </cell>
          <cell r="S39">
            <v>21.726695312499999</v>
          </cell>
          <cell r="T39"/>
          <cell r="U39">
            <v>1.8493298491811521</v>
          </cell>
          <cell r="V39">
            <v>2.3040536118926775</v>
          </cell>
          <cell r="W39">
            <v>3.2533028544727562</v>
          </cell>
          <cell r="X39">
            <v>3.9710702726556888</v>
          </cell>
          <cell r="Y39">
            <v>9</v>
          </cell>
          <cell r="Z39">
            <v>5.4384615384615387</v>
          </cell>
          <cell r="AA39">
            <v>1.9577548797132056</v>
          </cell>
          <cell r="AB39">
            <v>33</v>
          </cell>
          <cell r="AC39">
            <v>52.872472078391532</v>
          </cell>
          <cell r="AD39">
            <v>66.090590097989406</v>
          </cell>
          <cell r="AE39">
            <v>55.655233766727932</v>
          </cell>
          <cell r="AF39">
            <v>54.507703173599516</v>
          </cell>
          <cell r="AG39">
            <v>53.406537452920738</v>
          </cell>
          <cell r="AH39">
            <v>28.590071209742518</v>
          </cell>
          <cell r="AI39">
            <v>16.251936706630488</v>
          </cell>
          <cell r="AJ39">
            <v>52.872472078391532</v>
          </cell>
          <cell r="AK39">
            <v>58.747191198212811</v>
          </cell>
          <cell r="AL39">
            <v>2.6324468775557426</v>
          </cell>
          <cell r="AM39">
            <v>2.8563212070761068</v>
          </cell>
          <cell r="AN39">
            <v>1.6572653572025999</v>
          </cell>
          <cell r="AO39">
            <v>9</v>
          </cell>
          <cell r="AP39">
            <v>9.4736842105263168</v>
          </cell>
          <cell r="AQ39">
            <v>4.866627770046013</v>
          </cell>
          <cell r="AR39">
            <v>2.7664193598288831</v>
          </cell>
          <cell r="AS39">
            <v>9</v>
          </cell>
          <cell r="AT39">
            <v>10</v>
          </cell>
          <cell r="AU39">
            <v>5.4384615384615387</v>
          </cell>
          <cell r="AV39">
            <v>5.7246963562753042</v>
          </cell>
          <cell r="AW39">
            <v>2.9407742166004542</v>
          </cell>
          <cell r="AX39">
            <v>1.6716739208538636</v>
          </cell>
          <cell r="AY39">
            <v>5.4384615384615387</v>
          </cell>
          <cell r="AZ39">
            <v>6.0427350427350426</v>
          </cell>
          <cell r="BB39">
            <v>33</v>
          </cell>
          <cell r="BC39">
            <v>30</v>
          </cell>
          <cell r="BD39">
            <v>30</v>
          </cell>
          <cell r="BE39">
            <v>15</v>
          </cell>
          <cell r="BF39">
            <v>17</v>
          </cell>
          <cell r="BG39" t="str">
            <v>f</v>
          </cell>
          <cell r="BH39">
            <v>67</v>
          </cell>
          <cell r="BI39">
            <v>91</v>
          </cell>
          <cell r="BJ39">
            <v>0</v>
          </cell>
          <cell r="BK39">
            <v>109</v>
          </cell>
        </row>
        <row r="40">
          <cell r="B40">
            <v>34</v>
          </cell>
          <cell r="C40">
            <v>4</v>
          </cell>
          <cell r="D40">
            <v>2</v>
          </cell>
          <cell r="E40">
            <v>3</v>
          </cell>
          <cell r="F40">
            <v>2</v>
          </cell>
          <cell r="G40">
            <v>60.717720059715717</v>
          </cell>
          <cell r="H40">
            <v>2.2022628723251612</v>
          </cell>
          <cell r="I40">
            <v>0.50102000000000024</v>
          </cell>
          <cell r="J40">
            <v>0.31313750000000018</v>
          </cell>
          <cell r="K40">
            <v>3.303650823402196</v>
          </cell>
          <cell r="L40">
            <v>3.7319329827271881</v>
          </cell>
          <cell r="M40">
            <v>147.88986142260885</v>
          </cell>
          <cell r="N40">
            <v>48.638158024473412</v>
          </cell>
          <cell r="O40">
            <v>709</v>
          </cell>
          <cell r="P40">
            <v>78</v>
          </cell>
          <cell r="Q40">
            <v>713</v>
          </cell>
          <cell r="R40">
            <v>1313</v>
          </cell>
          <cell r="S40">
            <v>7.9010738472808066</v>
          </cell>
          <cell r="T40"/>
          <cell r="U40">
            <v>1.9015525873649057</v>
          </cell>
          <cell r="V40">
            <v>2.9126448482914427</v>
          </cell>
          <cell r="W40">
            <v>3.3150409909318643</v>
          </cell>
          <cell r="X40">
            <v>4.0337295728507794</v>
          </cell>
          <cell r="Y40">
            <v>9</v>
          </cell>
          <cell r="Z40">
            <v>5.4384615384615387</v>
          </cell>
          <cell r="AA40">
            <v>1.574836868535137</v>
          </cell>
          <cell r="AB40">
            <v>34</v>
          </cell>
          <cell r="AC40">
            <v>60.717720059715717</v>
          </cell>
          <cell r="AD40">
            <v>75.897150074644642</v>
          </cell>
          <cell r="AE40">
            <v>63.913389536542866</v>
          </cell>
          <cell r="AF40">
            <v>62.595587690428573</v>
          </cell>
          <cell r="AG40">
            <v>61.331030363349207</v>
          </cell>
          <cell r="AH40">
            <v>31.930602636583334</v>
          </cell>
          <cell r="AI40">
            <v>18.315827836158324</v>
          </cell>
          <cell r="AJ40">
            <v>60.717720059715717</v>
          </cell>
          <cell r="AK40">
            <v>67.46413339968413</v>
          </cell>
          <cell r="AL40">
            <v>0.88090514893006444</v>
          </cell>
          <cell r="AM40">
            <v>0.75610415516914409</v>
          </cell>
          <cell r="AN40">
            <v>0.54596195222099242</v>
          </cell>
          <cell r="AO40">
            <v>9</v>
          </cell>
          <cell r="AP40">
            <v>9.4736842105263168</v>
          </cell>
          <cell r="AQ40">
            <v>4.7329745492191906</v>
          </cell>
          <cell r="AR40">
            <v>2.7148985561925385</v>
          </cell>
          <cell r="AS40">
            <v>9</v>
          </cell>
          <cell r="AT40">
            <v>10</v>
          </cell>
          <cell r="AU40">
            <v>5.4384615384615387</v>
          </cell>
          <cell r="AV40">
            <v>5.7246963562753042</v>
          </cell>
          <cell r="AW40">
            <v>2.8600111164939896</v>
          </cell>
          <cell r="AX40">
            <v>1.6405412642975425</v>
          </cell>
          <cell r="AY40">
            <v>5.4384615384615387</v>
          </cell>
          <cell r="AZ40">
            <v>6.0427350427350426</v>
          </cell>
          <cell r="BB40">
            <v>34</v>
          </cell>
          <cell r="BC40">
            <v>30</v>
          </cell>
          <cell r="BD40">
            <v>30</v>
          </cell>
          <cell r="BE40">
            <v>15</v>
          </cell>
          <cell r="BF40">
            <v>17</v>
          </cell>
          <cell r="BG40" t="str">
            <v>f</v>
          </cell>
          <cell r="BH40">
            <v>67</v>
          </cell>
          <cell r="BI40">
            <v>91</v>
          </cell>
          <cell r="BJ40">
            <v>117</v>
          </cell>
          <cell r="BK40">
            <v>109</v>
          </cell>
        </row>
        <row r="41">
          <cell r="BB41">
            <v>35</v>
          </cell>
          <cell r="BC41">
            <v>30</v>
          </cell>
          <cell r="BD41">
            <v>30</v>
          </cell>
          <cell r="BE41">
            <v>15</v>
          </cell>
          <cell r="BF41">
            <v>17</v>
          </cell>
          <cell r="BG41" t="str">
            <v>f</v>
          </cell>
          <cell r="BH41">
            <v>67</v>
          </cell>
          <cell r="BI41">
            <v>93</v>
          </cell>
          <cell r="BJ41">
            <v>0</v>
          </cell>
          <cell r="BK41">
            <v>109</v>
          </cell>
        </row>
        <row r="42">
          <cell r="BB42">
            <v>36</v>
          </cell>
          <cell r="BC42">
            <v>30</v>
          </cell>
          <cell r="BD42">
            <v>30</v>
          </cell>
          <cell r="BE42">
            <v>15</v>
          </cell>
          <cell r="BF42">
            <v>17</v>
          </cell>
          <cell r="BG42" t="str">
            <v>f</v>
          </cell>
          <cell r="BH42">
            <v>67</v>
          </cell>
          <cell r="BI42">
            <v>93</v>
          </cell>
          <cell r="BJ42">
            <v>117</v>
          </cell>
          <cell r="BK42">
            <v>109</v>
          </cell>
        </row>
      </sheetData>
      <sheetData sheetId="3">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226.88019269836832</v>
          </cell>
          <cell r="H7">
            <v>11.946234497075681</v>
          </cell>
          <cell r="I7">
            <v>2.4701099999999996</v>
          </cell>
          <cell r="J7">
            <v>1.5438187499999998</v>
          </cell>
          <cell r="K7">
            <v>4.7125341007954828</v>
          </cell>
          <cell r="L7">
            <v>5.2994270855095014</v>
          </cell>
          <cell r="M7">
            <v>194.28732534892137</v>
          </cell>
          <cell r="N7">
            <v>119.25059287549698</v>
          </cell>
          <cell r="O7">
            <v>2018</v>
          </cell>
          <cell r="P7">
            <v>173</v>
          </cell>
          <cell r="Q7">
            <v>179</v>
          </cell>
          <cell r="R7">
            <v>2634</v>
          </cell>
          <cell r="S7">
            <v>29.29145800781075</v>
          </cell>
          <cell r="T7"/>
          <cell r="U7">
            <v>2.8214410868878028</v>
          </cell>
          <cell r="V7">
            <v>2.2475117373686229</v>
          </cell>
          <cell r="W7">
            <v>3.8868949011416243</v>
          </cell>
          <cell r="X7">
            <v>4.0631722097765897</v>
          </cell>
          <cell r="Y7">
            <v>8.1999999999999993</v>
          </cell>
          <cell r="Z7">
            <v>4.6149572649572637</v>
          </cell>
          <cell r="AA7">
            <v>0.66280583776030522</v>
          </cell>
          <cell r="AB7">
            <v>1</v>
          </cell>
          <cell r="AC7">
            <v>283.6002408729604</v>
          </cell>
          <cell r="AD7">
            <v>283.6002408729604</v>
          </cell>
          <cell r="AE7">
            <v>238.82125547196665</v>
          </cell>
          <cell r="AF7">
            <v>233.89710587460652</v>
          </cell>
          <cell r="AG7">
            <v>229.17191181653365</v>
          </cell>
          <cell r="AH7">
            <v>80.412876154940037</v>
          </cell>
          <cell r="AI7">
            <v>58.370549878189678</v>
          </cell>
          <cell r="AJ7">
            <v>226.88019269836832</v>
          </cell>
          <cell r="AK7">
            <v>252.089102998187</v>
          </cell>
          <cell r="AL7">
            <v>4.2665123203841722</v>
          </cell>
          <cell r="AM7">
            <v>5.3153157327054856</v>
          </cell>
          <cell r="AN7">
            <v>2.9401250747707133</v>
          </cell>
          <cell r="AO7">
            <v>10.249999999999998</v>
          </cell>
          <cell r="AP7">
            <v>8.6315789473684212</v>
          </cell>
          <cell r="AQ7">
            <v>2.9063162219151732</v>
          </cell>
          <cell r="AR7">
            <v>2.1096531314987623</v>
          </cell>
          <cell r="AS7">
            <v>8.1999999999999993</v>
          </cell>
          <cell r="AT7">
            <v>9.1111111111111107</v>
          </cell>
          <cell r="AU7">
            <v>5.7686965811965791</v>
          </cell>
          <cell r="AV7">
            <v>4.8578497525865938</v>
          </cell>
          <cell r="AW7">
            <v>1.6356738003159241</v>
          </cell>
          <cell r="AX7">
            <v>1.1873120787500067</v>
          </cell>
          <cell r="AY7">
            <v>4.6149572649572637</v>
          </cell>
          <cell r="AZ7">
            <v>5.1277302943969598</v>
          </cell>
          <cell r="BB7">
            <v>1</v>
          </cell>
          <cell r="BC7">
            <v>0</v>
          </cell>
          <cell r="BD7">
            <v>0</v>
          </cell>
          <cell r="BE7">
            <v>0</v>
          </cell>
          <cell r="BF7">
            <v>1</v>
          </cell>
          <cell r="BG7">
            <v>24</v>
          </cell>
          <cell r="BH7">
            <v>0</v>
          </cell>
          <cell r="BI7">
            <v>81</v>
          </cell>
          <cell r="BJ7">
            <v>0</v>
          </cell>
          <cell r="BK7">
            <v>0</v>
          </cell>
        </row>
        <row r="8">
          <cell r="B8">
            <v>2</v>
          </cell>
          <cell r="C8">
            <v>1</v>
          </cell>
          <cell r="D8">
            <v>1</v>
          </cell>
          <cell r="E8">
            <v>2</v>
          </cell>
          <cell r="F8">
            <v>1</v>
          </cell>
          <cell r="G8">
            <v>235.22171640252708</v>
          </cell>
          <cell r="H8">
            <v>7.9541535052881054</v>
          </cell>
          <cell r="I8">
            <v>2.4690899999999996</v>
          </cell>
          <cell r="J8">
            <v>1.5431812499999997</v>
          </cell>
          <cell r="K8">
            <v>4.3191565230378792</v>
          </cell>
          <cell r="L8">
            <v>5.3208000219057947</v>
          </cell>
          <cell r="M8">
            <v>195.01037459094269</v>
          </cell>
          <cell r="N8">
            <v>95.339897028649403</v>
          </cell>
          <cell r="O8">
            <v>2084</v>
          </cell>
          <cell r="P8">
            <v>144</v>
          </cell>
          <cell r="Q8">
            <v>113</v>
          </cell>
          <cell r="R8">
            <v>2645</v>
          </cell>
          <cell r="S8">
            <v>19.005650390625</v>
          </cell>
          <cell r="T8"/>
          <cell r="U8">
            <v>2.8339524716281037</v>
          </cell>
          <cell r="V8">
            <v>2.8129098413137688</v>
          </cell>
          <cell r="W8">
            <v>3.8940326473868434</v>
          </cell>
          <cell r="X8">
            <v>4.0167124890919537</v>
          </cell>
          <cell r="Y8">
            <v>8.1999999999999993</v>
          </cell>
          <cell r="Z8">
            <v>4.6149572649572637</v>
          </cell>
          <cell r="AA8">
            <v>0.66825812240934601</v>
          </cell>
          <cell r="AB8">
            <v>2</v>
          </cell>
          <cell r="AC8">
            <v>294.02714550315881</v>
          </cell>
          <cell r="AD8">
            <v>294.02714550315881</v>
          </cell>
          <cell r="AE8">
            <v>247.60180673950219</v>
          </cell>
          <cell r="AF8">
            <v>242.49661484796607</v>
          </cell>
          <cell r="AG8">
            <v>237.59769333588594</v>
          </cell>
          <cell r="AH8">
            <v>83.001291926181239</v>
          </cell>
          <cell r="AI8">
            <v>60.40568677830079</v>
          </cell>
          <cell r="AJ8">
            <v>235.22171640252708</v>
          </cell>
          <cell r="AK8">
            <v>261.3574626694745</v>
          </cell>
          <cell r="AL8">
            <v>2.8407691090314664</v>
          </cell>
          <cell r="AM8">
            <v>2.8277314076917306</v>
          </cell>
          <cell r="AN8">
            <v>1.9802645887374124</v>
          </cell>
          <cell r="AO8">
            <v>10.249999999999998</v>
          </cell>
          <cell r="AP8">
            <v>8.6315789473684212</v>
          </cell>
          <cell r="AQ8">
            <v>2.8934853643784311</v>
          </cell>
          <cell r="AR8">
            <v>2.1057861457588829</v>
          </cell>
          <cell r="AS8">
            <v>8.1999999999999993</v>
          </cell>
          <cell r="AT8">
            <v>9.1111111111111107</v>
          </cell>
          <cell r="AU8">
            <v>5.7686965811965791</v>
          </cell>
          <cell r="AV8">
            <v>4.8578497525865938</v>
          </cell>
          <cell r="AW8">
            <v>1.6284525979738729</v>
          </cell>
          <cell r="AX8">
            <v>1.1851357404654039</v>
          </cell>
          <cell r="AY8">
            <v>4.6149572649572637</v>
          </cell>
          <cell r="AZ8">
            <v>5.1277302943969598</v>
          </cell>
          <cell r="BB8">
            <v>2</v>
          </cell>
          <cell r="BC8">
            <v>0</v>
          </cell>
          <cell r="BD8">
            <v>0</v>
          </cell>
          <cell r="BE8">
            <v>0</v>
          </cell>
          <cell r="BF8">
            <v>1</v>
          </cell>
          <cell r="BG8">
            <v>24</v>
          </cell>
          <cell r="BH8">
            <v>0</v>
          </cell>
          <cell r="BI8">
            <v>81</v>
          </cell>
          <cell r="BJ8">
            <v>0</v>
          </cell>
          <cell r="BK8">
            <v>109</v>
          </cell>
        </row>
        <row r="9">
          <cell r="B9">
            <v>3</v>
          </cell>
          <cell r="C9">
            <v>1</v>
          </cell>
          <cell r="D9">
            <v>2</v>
          </cell>
          <cell r="E9">
            <v>1</v>
          </cell>
          <cell r="F9">
            <v>1</v>
          </cell>
          <cell r="G9">
            <v>79.797045256423658</v>
          </cell>
          <cell r="H9">
            <v>14.588213380720552</v>
          </cell>
          <cell r="I9">
            <v>0.49113000000000007</v>
          </cell>
          <cell r="J9">
            <v>0.30695625000000004</v>
          </cell>
          <cell r="K9">
            <v>4.770251425146081</v>
          </cell>
          <cell r="L9">
            <v>4.8265473512981742</v>
          </cell>
          <cell r="M9">
            <v>140.55220361956083</v>
          </cell>
          <cell r="N9">
            <v>125.37742250870164</v>
          </cell>
          <cell r="O9">
            <v>981</v>
          </cell>
          <cell r="P9">
            <v>201</v>
          </cell>
          <cell r="Q9">
            <v>676</v>
          </cell>
          <cell r="R9">
            <v>1458</v>
          </cell>
          <cell r="S9">
            <v>30.485094726560384</v>
          </cell>
          <cell r="T9"/>
          <cell r="U9">
            <v>2.5447547976073115</v>
          </cell>
          <cell r="V9">
            <v>2.2754711552959601</v>
          </cell>
          <cell r="W9">
            <v>3.5499699251775101</v>
          </cell>
          <cell r="X9">
            <v>4.0625603478884722</v>
          </cell>
          <cell r="Y9">
            <v>8.1999999999999993</v>
          </cell>
          <cell r="Z9">
            <v>4.6149572649572637</v>
          </cell>
          <cell r="AA9">
            <v>0.33414558585910437</v>
          </cell>
          <cell r="AB9">
            <v>3</v>
          </cell>
          <cell r="AC9">
            <v>99.746306570529569</v>
          </cell>
          <cell r="AD9">
            <v>99.746306570529569</v>
          </cell>
          <cell r="AE9">
            <v>83.996889743603859</v>
          </cell>
          <cell r="AF9">
            <v>82.264995109715116</v>
          </cell>
          <cell r="AG9">
            <v>80.603076016589554</v>
          </cell>
          <cell r="AH9">
            <v>31.357459402946127</v>
          </cell>
          <cell r="AI9">
            <v>22.478231347955305</v>
          </cell>
          <cell r="AJ9">
            <v>79.797045256423658</v>
          </cell>
          <cell r="AK9">
            <v>88.663383618248503</v>
          </cell>
          <cell r="AL9">
            <v>5.2100762074001974</v>
          </cell>
          <cell r="AM9">
            <v>6.4110737447793005</v>
          </cell>
          <cell r="AN9">
            <v>3.5908914899695752</v>
          </cell>
          <cell r="AO9">
            <v>10.249999999999998</v>
          </cell>
          <cell r="AP9">
            <v>8.6315789473684212</v>
          </cell>
          <cell r="AQ9">
            <v>3.2223143886829466</v>
          </cell>
          <cell r="AR9">
            <v>2.3098787237162219</v>
          </cell>
          <cell r="AS9">
            <v>8.1999999999999993</v>
          </cell>
          <cell r="AT9">
            <v>9.1111111111111107</v>
          </cell>
          <cell r="AU9">
            <v>5.7686965811965791</v>
          </cell>
          <cell r="AV9">
            <v>4.8578497525865938</v>
          </cell>
          <cell r="AW9">
            <v>1.8135174631742303</v>
          </cell>
          <cell r="AX9">
            <v>1.2999989752663892</v>
          </cell>
          <cell r="AY9">
            <v>4.6149572649572637</v>
          </cell>
          <cell r="AZ9">
            <v>5.1277302943969598</v>
          </cell>
          <cell r="BB9">
            <v>3</v>
          </cell>
          <cell r="BC9">
            <v>0</v>
          </cell>
          <cell r="BD9">
            <v>0</v>
          </cell>
          <cell r="BE9">
            <v>0</v>
          </cell>
          <cell r="BF9">
            <v>1</v>
          </cell>
          <cell r="BG9">
            <v>24</v>
          </cell>
          <cell r="BH9">
            <v>0</v>
          </cell>
          <cell r="BI9">
            <v>91</v>
          </cell>
          <cell r="BJ9">
            <v>0</v>
          </cell>
          <cell r="BK9">
            <v>0</v>
          </cell>
        </row>
        <row r="10">
          <cell r="B10">
            <v>4</v>
          </cell>
          <cell r="C10">
            <v>1</v>
          </cell>
          <cell r="D10">
            <v>2</v>
          </cell>
          <cell r="E10">
            <v>2</v>
          </cell>
          <cell r="F10">
            <v>1</v>
          </cell>
          <cell r="G10">
            <v>87.180722162758286</v>
          </cell>
          <cell r="H10">
            <v>7.4655919123274934</v>
          </cell>
          <cell r="I10">
            <v>0.49060000000000009</v>
          </cell>
          <cell r="J10">
            <v>0.30662500000000004</v>
          </cell>
          <cell r="K10">
            <v>4.4007037447394257</v>
          </cell>
          <cell r="L10">
            <v>4.4964540758225588</v>
          </cell>
          <cell r="M10">
            <v>141.07675228838264</v>
          </cell>
          <cell r="N10">
            <v>93.923554166617365</v>
          </cell>
          <cell r="O10">
            <v>1068</v>
          </cell>
          <cell r="P10">
            <v>137</v>
          </cell>
          <cell r="Q10">
            <v>578</v>
          </cell>
          <cell r="R10">
            <v>1453</v>
          </cell>
          <cell r="S10">
            <v>19.8115244140625</v>
          </cell>
          <cell r="T10"/>
          <cell r="U10">
            <v>2.5850592098346463</v>
          </cell>
          <cell r="V10">
            <v>2.8311939495500185</v>
          </cell>
          <cell r="W10">
            <v>3.5919278761770035</v>
          </cell>
          <cell r="X10">
            <v>4.0456293617992998</v>
          </cell>
          <cell r="Y10">
            <v>8.1999999999999993</v>
          </cell>
          <cell r="Z10">
            <v>4.6149572649572637</v>
          </cell>
          <cell r="AA10">
            <v>0.31022544027398757</v>
          </cell>
          <cell r="AB10">
            <v>4</v>
          </cell>
          <cell r="AC10">
            <v>108.97590270344786</v>
          </cell>
          <cell r="AD10">
            <v>108.97590270344786</v>
          </cell>
          <cell r="AE10">
            <v>91.769181223956096</v>
          </cell>
          <cell r="AF10">
            <v>89.877033157482771</v>
          </cell>
          <cell r="AG10">
            <v>88.061335517937664</v>
          </cell>
          <cell r="AH10">
            <v>33.724845385005636</v>
          </cell>
          <cell r="AI10">
            <v>24.271289727439445</v>
          </cell>
          <cell r="AJ10">
            <v>87.180722162758286</v>
          </cell>
          <cell r="AK10">
            <v>96.867469069731428</v>
          </cell>
          <cell r="AL10">
            <v>2.6662828258312476</v>
          </cell>
          <cell r="AM10">
            <v>2.6369058585739249</v>
          </cell>
          <cell r="AN10">
            <v>1.8453474712293367</v>
          </cell>
          <cell r="AO10">
            <v>10.249999999999998</v>
          </cell>
          <cell r="AP10">
            <v>8.6315789473684212</v>
          </cell>
          <cell r="AQ10">
            <v>3.1720743450686815</v>
          </cell>
          <cell r="AR10">
            <v>2.2828966178261645</v>
          </cell>
          <cell r="AS10">
            <v>8.1999999999999993</v>
          </cell>
          <cell r="AT10">
            <v>9.1111111111111107</v>
          </cell>
          <cell r="AU10">
            <v>5.7686965811965791</v>
          </cell>
          <cell r="AV10">
            <v>4.8578497525865938</v>
          </cell>
          <cell r="AW10">
            <v>1.7852423833852766</v>
          </cell>
          <cell r="AX10">
            <v>1.284813455071125</v>
          </cell>
          <cell r="AY10">
            <v>4.6149572649572637</v>
          </cell>
          <cell r="AZ10">
            <v>5.1277302943969598</v>
          </cell>
          <cell r="BB10">
            <v>4</v>
          </cell>
          <cell r="BC10">
            <v>0</v>
          </cell>
          <cell r="BD10">
            <v>0</v>
          </cell>
          <cell r="BE10">
            <v>0</v>
          </cell>
          <cell r="BF10">
            <v>1</v>
          </cell>
          <cell r="BG10">
            <v>24</v>
          </cell>
          <cell r="BH10">
            <v>0</v>
          </cell>
          <cell r="BI10">
            <v>91</v>
          </cell>
          <cell r="BJ10">
            <v>0</v>
          </cell>
          <cell r="BK10">
            <v>109</v>
          </cell>
        </row>
        <row r="11">
          <cell r="B11">
            <v>5</v>
          </cell>
          <cell r="C11">
            <v>2</v>
          </cell>
          <cell r="D11">
            <v>1</v>
          </cell>
          <cell r="E11">
            <v>1</v>
          </cell>
          <cell r="F11">
            <v>1</v>
          </cell>
          <cell r="G11">
            <v>183.44143542720428</v>
          </cell>
          <cell r="H11">
            <v>13.236541955376786</v>
          </cell>
          <cell r="I11">
            <v>2.4694499999999997</v>
          </cell>
          <cell r="J11">
            <v>1.5434062499999999</v>
          </cell>
          <cell r="K11">
            <v>5.0094663905131638</v>
          </cell>
          <cell r="L11">
            <v>5.0752631294607928</v>
          </cell>
          <cell r="M11">
            <v>187.02508534279769</v>
          </cell>
          <cell r="N11">
            <v>131.30364698482998</v>
          </cell>
          <cell r="O11">
            <v>1695</v>
          </cell>
          <cell r="P11">
            <v>174</v>
          </cell>
          <cell r="Q11">
            <v>203</v>
          </cell>
          <cell r="R11">
            <v>2285</v>
          </cell>
          <cell r="S11">
            <v>29.279519531248251</v>
          </cell>
          <cell r="T11"/>
          <cell r="U11">
            <v>2.7524139712191356</v>
          </cell>
          <cell r="V11">
            <v>2.2532883922469744</v>
          </cell>
          <cell r="W11">
            <v>3.8201788972517479</v>
          </cell>
          <cell r="X11">
            <v>4.0702595748914607</v>
          </cell>
          <cell r="Y11">
            <v>8.1999999999999993</v>
          </cell>
          <cell r="Z11">
            <v>4.6149572649572637</v>
          </cell>
          <cell r="AA11">
            <v>0.55066363963997678</v>
          </cell>
          <cell r="AB11">
            <v>5</v>
          </cell>
          <cell r="AC11">
            <v>229.30179428400535</v>
          </cell>
          <cell r="AD11">
            <v>229.30179428400535</v>
          </cell>
          <cell r="AE11">
            <v>193.09624781810979</v>
          </cell>
          <cell r="AF11">
            <v>189.11488188371575</v>
          </cell>
          <cell r="AG11">
            <v>185.29437921939828</v>
          </cell>
          <cell r="AH11">
            <v>66.647472853057778</v>
          </cell>
          <cell r="AI11">
            <v>48.019069358027394</v>
          </cell>
          <cell r="AJ11">
            <v>183.44143542720428</v>
          </cell>
          <cell r="AK11">
            <v>203.82381714133808</v>
          </cell>
          <cell r="AL11">
            <v>4.7273364126345667</v>
          </cell>
          <cell r="AM11">
            <v>5.8743221688446789</v>
          </cell>
          <cell r="AN11">
            <v>3.252014204949019</v>
          </cell>
          <cell r="AO11">
            <v>10.249999999999998</v>
          </cell>
          <cell r="AP11">
            <v>8.6315789473684212</v>
          </cell>
          <cell r="AQ11">
            <v>2.9792030144244426</v>
          </cell>
          <cell r="AR11">
            <v>2.1464963344777157</v>
          </cell>
          <cell r="AS11">
            <v>8.1999999999999993</v>
          </cell>
          <cell r="AT11">
            <v>9.1111111111111107</v>
          </cell>
          <cell r="AU11">
            <v>5.7686965811965791</v>
          </cell>
          <cell r="AV11">
            <v>4.8578497525865938</v>
          </cell>
          <cell r="AW11">
            <v>1.676694462829349</v>
          </cell>
          <cell r="AX11">
            <v>1.2080474210978136</v>
          </cell>
          <cell r="AY11">
            <v>4.6149572649572637</v>
          </cell>
          <cell r="AZ11">
            <v>5.1277302943969598</v>
          </cell>
          <cell r="BB11">
            <v>5</v>
          </cell>
          <cell r="BC11">
            <v>10</v>
          </cell>
          <cell r="BD11">
            <v>5</v>
          </cell>
          <cell r="BE11">
            <v>5</v>
          </cell>
          <cell r="BF11">
            <v>11</v>
          </cell>
          <cell r="BG11">
            <v>32</v>
          </cell>
          <cell r="BH11">
            <v>63</v>
          </cell>
          <cell r="BI11">
            <v>81</v>
          </cell>
          <cell r="BJ11">
            <v>0</v>
          </cell>
          <cell r="BK11">
            <v>0</v>
          </cell>
        </row>
        <row r="12">
          <cell r="B12">
            <v>6</v>
          </cell>
          <cell r="C12">
            <v>2</v>
          </cell>
          <cell r="D12">
            <v>1</v>
          </cell>
          <cell r="E12">
            <v>2</v>
          </cell>
          <cell r="F12">
            <v>1</v>
          </cell>
          <cell r="G12">
            <v>191.86809194340893</v>
          </cell>
          <cell r="H12">
            <v>8.3601638596703847</v>
          </cell>
          <cell r="I12">
            <v>2.4682500000000007</v>
          </cell>
          <cell r="J12">
            <v>1.5426562500000005</v>
          </cell>
          <cell r="K12">
            <v>4.6135407467461453</v>
          </cell>
          <cell r="L12">
            <v>5.1044738757373738</v>
          </cell>
          <cell r="M12">
            <v>187.3781940608705</v>
          </cell>
          <cell r="N12">
            <v>105.06675328318326</v>
          </cell>
          <cell r="O12">
            <v>1769</v>
          </cell>
          <cell r="P12">
            <v>137</v>
          </cell>
          <cell r="Q12">
            <v>120</v>
          </cell>
          <cell r="R12">
            <v>2273</v>
          </cell>
          <cell r="S12">
            <v>18.997535156249999</v>
          </cell>
          <cell r="T12"/>
          <cell r="U12">
            <v>2.7687801134544969</v>
          </cell>
          <cell r="V12">
            <v>2.2345394011384045</v>
          </cell>
          <cell r="W12">
            <v>3.8317962141179374</v>
          </cell>
          <cell r="X12">
            <v>4.0404999106606523</v>
          </cell>
          <cell r="Y12">
            <v>8.1999999999999993</v>
          </cell>
          <cell r="Z12">
            <v>4.6149572649572637</v>
          </cell>
          <cell r="AA12">
            <v>0.55092445961780878</v>
          </cell>
          <cell r="AB12">
            <v>6</v>
          </cell>
          <cell r="AC12">
            <v>239.83511492926115</v>
          </cell>
          <cell r="AD12">
            <v>239.83511492926115</v>
          </cell>
          <cell r="AE12">
            <v>201.9664125720094</v>
          </cell>
          <cell r="AF12">
            <v>197.80215664268962</v>
          </cell>
          <cell r="AG12">
            <v>193.80615347819085</v>
          </cell>
          <cell r="AH12">
            <v>69.296977037307144</v>
          </cell>
          <cell r="AI12">
            <v>50.072624226853911</v>
          </cell>
          <cell r="AJ12">
            <v>191.86809194340893</v>
          </cell>
          <cell r="AK12">
            <v>213.18676882600991</v>
          </cell>
          <cell r="AL12">
            <v>2.9857728070251377</v>
          </cell>
          <cell r="AM12">
            <v>3.7413365167833827</v>
          </cell>
          <cell r="AN12">
            <v>2.069091460096935</v>
          </cell>
          <cell r="AO12">
            <v>10.249999999999998</v>
          </cell>
          <cell r="AP12">
            <v>8.6315789473684212</v>
          </cell>
          <cell r="AQ12">
            <v>2.9615930713144225</v>
          </cell>
          <cell r="AR12">
            <v>2.1399885436985859</v>
          </cell>
          <cell r="AS12">
            <v>8.1999999999999993</v>
          </cell>
          <cell r="AT12">
            <v>9.1111111111111107</v>
          </cell>
          <cell r="AU12">
            <v>5.7686965811965791</v>
          </cell>
          <cell r="AV12">
            <v>4.8578497525865938</v>
          </cell>
          <cell r="AW12">
            <v>1.666783592720682</v>
          </cell>
          <cell r="AX12">
            <v>1.2043848386179394</v>
          </cell>
          <cell r="AY12">
            <v>4.6149572649572637</v>
          </cell>
          <cell r="AZ12">
            <v>5.1277302943969598</v>
          </cell>
          <cell r="BB12">
            <v>6</v>
          </cell>
          <cell r="BC12">
            <v>10</v>
          </cell>
          <cell r="BD12">
            <v>5</v>
          </cell>
          <cell r="BE12">
            <v>5</v>
          </cell>
          <cell r="BF12">
            <v>11</v>
          </cell>
          <cell r="BG12">
            <v>32</v>
          </cell>
          <cell r="BH12">
            <v>63</v>
          </cell>
          <cell r="BI12">
            <v>81</v>
          </cell>
          <cell r="BJ12">
            <v>0</v>
          </cell>
          <cell r="BK12">
            <v>109</v>
          </cell>
        </row>
        <row r="13">
          <cell r="B13">
            <v>7</v>
          </cell>
          <cell r="C13">
            <v>2</v>
          </cell>
          <cell r="D13">
            <v>2</v>
          </cell>
          <cell r="E13">
            <v>2</v>
          </cell>
          <cell r="F13">
            <v>1</v>
          </cell>
          <cell r="G13">
            <v>46.791960290283846</v>
          </cell>
          <cell r="H13">
            <v>8.8194297515486983</v>
          </cell>
          <cell r="I13">
            <v>0.49078000000000005</v>
          </cell>
          <cell r="J13">
            <v>0.30673750000000005</v>
          </cell>
          <cell r="K13">
            <v>4.8111740826560947</v>
          </cell>
          <cell r="L13">
            <v>4.9003478126444833</v>
          </cell>
          <cell r="M13">
            <v>120.51708024143169</v>
          </cell>
          <cell r="N13">
            <v>106.28067648546522</v>
          </cell>
          <cell r="O13">
            <v>671</v>
          </cell>
          <cell r="P13">
            <v>143</v>
          </cell>
          <cell r="Q13">
            <v>563</v>
          </cell>
          <cell r="R13">
            <v>974</v>
          </cell>
          <cell r="S13">
            <v>19.8156552734375</v>
          </cell>
          <cell r="T13"/>
          <cell r="U13">
            <v>2.455391133396573</v>
          </cell>
          <cell r="V13">
            <v>2.2612451948482919</v>
          </cell>
          <cell r="W13">
            <v>3.4501094862853283</v>
          </cell>
          <cell r="X13">
            <v>4.0707821050305419</v>
          </cell>
          <cell r="Y13">
            <v>8.1999999999999993</v>
          </cell>
          <cell r="Z13">
            <v>4.6149572649572637</v>
          </cell>
          <cell r="AA13">
            <v>0.2266352692077743</v>
          </cell>
          <cell r="AB13">
            <v>7</v>
          </cell>
          <cell r="AC13">
            <v>58.489950362854806</v>
          </cell>
          <cell r="AD13">
            <v>58.489950362854806</v>
          </cell>
          <cell r="AE13">
            <v>49.254695042404052</v>
          </cell>
          <cell r="AF13">
            <v>48.239134319880257</v>
          </cell>
          <cell r="AG13">
            <v>47.264606353822067</v>
          </cell>
          <cell r="AH13">
            <v>19.056825470228016</v>
          </cell>
          <cell r="AI13">
            <v>13.56245663399625</v>
          </cell>
          <cell r="AJ13">
            <v>46.791960290283846</v>
          </cell>
          <cell r="AK13">
            <v>51.99106698920427</v>
          </cell>
          <cell r="AL13">
            <v>3.1497963398388209</v>
          </cell>
          <cell r="AM13">
            <v>3.9002536176269902</v>
          </cell>
          <cell r="AN13">
            <v>2.1665197310978472</v>
          </cell>
          <cell r="AO13">
            <v>10.249999999999998</v>
          </cell>
          <cell r="AP13">
            <v>8.6315789473684212</v>
          </cell>
          <cell r="AQ13">
            <v>3.3395901322885524</v>
          </cell>
          <cell r="AR13">
            <v>2.3767361681118109</v>
          </cell>
          <cell r="AS13">
            <v>8.1999999999999993</v>
          </cell>
          <cell r="AT13">
            <v>9.1111111111111107</v>
          </cell>
          <cell r="AU13">
            <v>5.7686965811965791</v>
          </cell>
          <cell r="AV13">
            <v>4.8578497525865938</v>
          </cell>
          <cell r="AW13">
            <v>1.8795202125591031</v>
          </cell>
          <cell r="AX13">
            <v>1.3376263226724745</v>
          </cell>
          <cell r="AY13">
            <v>4.6149572649572637</v>
          </cell>
          <cell r="AZ13">
            <v>5.1277302943969598</v>
          </cell>
          <cell r="BB13">
            <v>7</v>
          </cell>
          <cell r="BC13">
            <v>10</v>
          </cell>
          <cell r="BD13">
            <v>5</v>
          </cell>
          <cell r="BE13">
            <v>5</v>
          </cell>
          <cell r="BF13">
            <v>11</v>
          </cell>
          <cell r="BG13">
            <v>32</v>
          </cell>
          <cell r="BH13">
            <v>63</v>
          </cell>
          <cell r="BI13">
            <v>91</v>
          </cell>
          <cell r="BJ13">
            <v>0</v>
          </cell>
          <cell r="BK13">
            <v>109</v>
          </cell>
        </row>
        <row r="14">
          <cell r="B14">
            <v>8</v>
          </cell>
          <cell r="C14">
            <v>2</v>
          </cell>
          <cell r="D14">
            <v>2</v>
          </cell>
          <cell r="E14">
            <v>3</v>
          </cell>
          <cell r="F14">
            <v>1</v>
          </cell>
          <cell r="G14">
            <v>53.997545326015157</v>
          </cell>
          <cell r="H14">
            <v>3.1662502596046886</v>
          </cell>
          <cell r="I14">
            <v>0.48989000000000005</v>
          </cell>
          <cell r="J14">
            <v>0.30618125000000007</v>
          </cell>
          <cell r="K14">
            <v>2.8062956069951444</v>
          </cell>
          <cell r="L14">
            <v>3.3542414925955426</v>
          </cell>
          <cell r="M14">
            <v>121.14305326720356</v>
          </cell>
          <cell r="N14">
            <v>55.862947457579942</v>
          </cell>
          <cell r="O14">
            <v>770</v>
          </cell>
          <cell r="P14">
            <v>98</v>
          </cell>
          <cell r="Q14">
            <v>798</v>
          </cell>
          <cell r="R14">
            <v>1297</v>
          </cell>
          <cell r="S14">
            <v>7.1492882382332752</v>
          </cell>
          <cell r="T14"/>
          <cell r="U14">
            <v>2.5120842043812748</v>
          </cell>
          <cell r="V14">
            <v>2.7034739362838689</v>
          </cell>
          <cell r="W14">
            <v>3.5069673030460904</v>
          </cell>
          <cell r="X14">
            <v>3.8154701182901696</v>
          </cell>
          <cell r="Y14">
            <v>8.1999999999999993</v>
          </cell>
          <cell r="Z14">
            <v>4.6149572649572637</v>
          </cell>
          <cell r="AA14">
            <v>0.20657413180894676</v>
          </cell>
          <cell r="AB14">
            <v>8</v>
          </cell>
          <cell r="AC14">
            <v>67.496931657518942</v>
          </cell>
          <cell r="AD14">
            <v>67.496931657518942</v>
          </cell>
          <cell r="AE14">
            <v>56.839521395805434</v>
          </cell>
          <cell r="AF14">
            <v>55.667572501046557</v>
          </cell>
          <cell r="AG14">
            <v>54.542975076782987</v>
          </cell>
          <cell r="AH14">
            <v>21.495117572826238</v>
          </cell>
          <cell r="AI14">
            <v>15.397219494779389</v>
          </cell>
          <cell r="AJ14">
            <v>53.997545326015157</v>
          </cell>
          <cell r="AK14">
            <v>59.997272584461285</v>
          </cell>
          <cell r="AL14">
            <v>1.1308036641445318</v>
          </cell>
          <cell r="AM14">
            <v>1.1711783927744985</v>
          </cell>
          <cell r="AN14">
            <v>0.82984538246720263</v>
          </cell>
          <cell r="AO14">
            <v>10.249999999999998</v>
          </cell>
          <cell r="AP14">
            <v>8.6315789473684212</v>
          </cell>
          <cell r="AQ14">
            <v>3.264221790694176</v>
          </cell>
          <cell r="AR14">
            <v>2.3382025811525597</v>
          </cell>
          <cell r="AS14">
            <v>8.1999999999999993</v>
          </cell>
          <cell r="AT14">
            <v>9.1111111111111107</v>
          </cell>
          <cell r="AU14">
            <v>5.7686965811965791</v>
          </cell>
          <cell r="AV14">
            <v>4.8578497525865938</v>
          </cell>
          <cell r="AW14">
            <v>1.8371029350482802</v>
          </cell>
          <cell r="AX14">
            <v>1.3159396327843698</v>
          </cell>
          <cell r="AY14">
            <v>4.6149572649572637</v>
          </cell>
          <cell r="AZ14">
            <v>5.1277302943969598</v>
          </cell>
          <cell r="BB14">
            <v>8</v>
          </cell>
          <cell r="BC14">
            <v>10</v>
          </cell>
          <cell r="BD14">
            <v>5</v>
          </cell>
          <cell r="BE14">
            <v>5</v>
          </cell>
          <cell r="BF14">
            <v>11</v>
          </cell>
          <cell r="BG14">
            <v>32</v>
          </cell>
          <cell r="BH14">
            <v>63</v>
          </cell>
          <cell r="BI14">
            <v>91</v>
          </cell>
          <cell r="BJ14">
            <v>117</v>
          </cell>
          <cell r="BK14">
            <v>109</v>
          </cell>
        </row>
        <row r="15">
          <cell r="B15">
            <v>9</v>
          </cell>
          <cell r="C15">
            <v>2</v>
          </cell>
          <cell r="D15">
            <v>3</v>
          </cell>
          <cell r="E15">
            <v>2</v>
          </cell>
          <cell r="F15">
            <v>1</v>
          </cell>
          <cell r="G15">
            <v>16.159220544925393</v>
          </cell>
          <cell r="H15">
            <v>7.1489231832213767</v>
          </cell>
          <cell r="I15">
            <v>0.16767999999999997</v>
          </cell>
          <cell r="J15">
            <v>0.10479999999999999</v>
          </cell>
          <cell r="K15">
            <v>4.619678321597811</v>
          </cell>
          <cell r="L15">
            <v>4.806288277644132</v>
          </cell>
          <cell r="M15">
            <v>84.44198121479964</v>
          </cell>
          <cell r="N15">
            <v>97.249365895268397</v>
          </cell>
          <cell r="O15">
            <v>331</v>
          </cell>
          <cell r="P15">
            <v>127</v>
          </cell>
          <cell r="Q15">
            <v>690</v>
          </cell>
          <cell r="R15">
            <v>799</v>
          </cell>
          <cell r="S15">
            <v>20.785422851562501</v>
          </cell>
          <cell r="T15"/>
          <cell r="U15">
            <v>2.1185902951685351</v>
          </cell>
          <cell r="V15">
            <v>2.8016413191335738</v>
          </cell>
          <cell r="W15">
            <v>3.1971057144976531</v>
          </cell>
          <cell r="X15">
            <v>3.9822002547451465</v>
          </cell>
          <cell r="Y15">
            <v>8.1999999999999993</v>
          </cell>
          <cell r="Z15">
            <v>4.6149572649572637</v>
          </cell>
          <cell r="AA15">
            <v>0.18234683446522609</v>
          </cell>
          <cell r="AB15">
            <v>9</v>
          </cell>
          <cell r="AC15">
            <v>20.199025681156741</v>
          </cell>
          <cell r="AD15">
            <v>20.199025681156741</v>
          </cell>
          <cell r="AE15">
            <v>17.009705836763573</v>
          </cell>
          <cell r="AF15">
            <v>16.658990252500406</v>
          </cell>
          <cell r="AG15">
            <v>16.322444994874136</v>
          </cell>
          <cell r="AH15">
            <v>7.6273456844282945</v>
          </cell>
          <cell r="AI15">
            <v>5.0543278790092865</v>
          </cell>
          <cell r="AJ15">
            <v>16.159220544925393</v>
          </cell>
          <cell r="AK15">
            <v>17.954689494361549</v>
          </cell>
          <cell r="AL15">
            <v>2.553186851150492</v>
          </cell>
          <cell r="AM15">
            <v>2.5516910870775664</v>
          </cell>
          <cell r="AN15">
            <v>1.7952194078393715</v>
          </cell>
          <cell r="AO15">
            <v>10.249999999999998</v>
          </cell>
          <cell r="AP15">
            <v>8.6315789473684212</v>
          </cell>
          <cell r="AQ15">
            <v>3.8704982358789124</v>
          </cell>
          <cell r="AR15">
            <v>2.5648197877274224</v>
          </cell>
          <cell r="AS15">
            <v>8.1999999999999993</v>
          </cell>
          <cell r="AT15">
            <v>9.1111111111111107</v>
          </cell>
          <cell r="AU15">
            <v>5.7686965811965791</v>
          </cell>
          <cell r="AV15">
            <v>4.8578497525865938</v>
          </cell>
          <cell r="AW15">
            <v>2.1783151161797147</v>
          </cell>
          <cell r="AX15">
            <v>1.4434797210583921</v>
          </cell>
          <cell r="AY15">
            <v>4.6149572649572637</v>
          </cell>
          <cell r="AZ15">
            <v>5.1277302943969598</v>
          </cell>
          <cell r="BB15">
            <v>9</v>
          </cell>
          <cell r="BC15">
            <v>10</v>
          </cell>
          <cell r="BD15">
            <v>5</v>
          </cell>
          <cell r="BE15">
            <v>5</v>
          </cell>
          <cell r="BF15">
            <v>11</v>
          </cell>
          <cell r="BG15">
            <v>32</v>
          </cell>
          <cell r="BH15">
            <v>63</v>
          </cell>
          <cell r="BI15">
            <v>93</v>
          </cell>
          <cell r="BJ15">
            <v>0</v>
          </cell>
          <cell r="BK15">
            <v>109</v>
          </cell>
        </row>
        <row r="16">
          <cell r="B16">
            <v>10</v>
          </cell>
          <cell r="C16">
            <v>2</v>
          </cell>
          <cell r="D16">
            <v>3</v>
          </cell>
          <cell r="E16">
            <v>3</v>
          </cell>
          <cell r="F16">
            <v>1</v>
          </cell>
          <cell r="G16">
            <v>22.063471627191483</v>
          </cell>
          <cell r="H16">
            <v>2.2505815840538994</v>
          </cell>
          <cell r="I16">
            <v>0.16735</v>
          </cell>
          <cell r="J16">
            <v>0.10459375000000001</v>
          </cell>
          <cell r="K16">
            <v>2.8628103102365219</v>
          </cell>
          <cell r="L16">
            <v>2.9072152270999685</v>
          </cell>
          <cell r="M16">
            <v>85.564630173798534</v>
          </cell>
          <cell r="N16">
            <v>48.053906753920202</v>
          </cell>
          <cell r="O16">
            <v>446</v>
          </cell>
          <cell r="P16">
            <v>81</v>
          </cell>
          <cell r="Q16">
            <v>968</v>
          </cell>
          <cell r="R16">
            <v>1168</v>
          </cell>
          <cell r="S16">
            <v>7.545498072470048</v>
          </cell>
          <cell r="T16"/>
          <cell r="U16">
            <v>2.2461888681524012</v>
          </cell>
          <cell r="V16">
            <v>2.6683099620184074</v>
          </cell>
          <cell r="W16">
            <v>3.359264625966714</v>
          </cell>
          <cell r="X16">
            <v>3.7103714431672743</v>
          </cell>
          <cell r="Y16">
            <v>8.1999999999999993</v>
          </cell>
          <cell r="Z16">
            <v>4.6149572649572637</v>
          </cell>
          <cell r="AA16">
            <v>0.16123586824562031</v>
          </cell>
          <cell r="AB16">
            <v>10</v>
          </cell>
          <cell r="AC16">
            <v>27.579339533989351</v>
          </cell>
          <cell r="AD16">
            <v>27.579339533989351</v>
          </cell>
          <cell r="AE16">
            <v>23.224706975991037</v>
          </cell>
          <cell r="AF16">
            <v>22.745847038341736</v>
          </cell>
          <cell r="AG16">
            <v>22.286334976961093</v>
          </cell>
          <cell r="AH16">
            <v>9.8226253099276342</v>
          </cell>
          <cell r="AI16">
            <v>6.5679468823752334</v>
          </cell>
          <cell r="AJ16">
            <v>22.063471627191483</v>
          </cell>
          <cell r="AK16">
            <v>24.514968474657202</v>
          </cell>
          <cell r="AL16">
            <v>0.80377913716210703</v>
          </cell>
          <cell r="AM16">
            <v>0.84344833099955041</v>
          </cell>
          <cell r="AN16">
            <v>0.60656503493697156</v>
          </cell>
          <cell r="AO16">
            <v>10.249999999999998</v>
          </cell>
          <cell r="AP16">
            <v>8.6315789473684212</v>
          </cell>
          <cell r="AQ16">
            <v>3.6506280109672593</v>
          </cell>
          <cell r="AR16">
            <v>2.4410104332403524</v>
          </cell>
          <cell r="AS16">
            <v>8.1999999999999993</v>
          </cell>
          <cell r="AT16">
            <v>9.1111111111111107</v>
          </cell>
          <cell r="AU16">
            <v>5.7686965811965791</v>
          </cell>
          <cell r="AV16">
            <v>4.8578497525865938</v>
          </cell>
          <cell r="AW16">
            <v>2.0545722269353464</v>
          </cell>
          <cell r="AX16">
            <v>1.3737998576486639</v>
          </cell>
          <cell r="AY16">
            <v>4.6149572649572637</v>
          </cell>
          <cell r="AZ16">
            <v>5.1277302943969598</v>
          </cell>
          <cell r="BB16">
            <v>10</v>
          </cell>
          <cell r="BC16">
            <v>10</v>
          </cell>
          <cell r="BD16">
            <v>5</v>
          </cell>
          <cell r="BE16">
            <v>5</v>
          </cell>
          <cell r="BF16">
            <v>11</v>
          </cell>
          <cell r="BG16">
            <v>32</v>
          </cell>
          <cell r="BH16">
            <v>63</v>
          </cell>
          <cell r="BI16">
            <v>93</v>
          </cell>
          <cell r="BJ16">
            <v>117</v>
          </cell>
          <cell r="BK16">
            <v>109</v>
          </cell>
        </row>
        <row r="17">
          <cell r="B17">
            <v>11</v>
          </cell>
          <cell r="C17">
            <v>3</v>
          </cell>
          <cell r="D17">
            <v>2</v>
          </cell>
          <cell r="E17">
            <v>2</v>
          </cell>
          <cell r="F17">
            <v>1</v>
          </cell>
          <cell r="G17">
            <v>40.840330468045174</v>
          </cell>
          <cell r="H17">
            <v>9.4195608263848722</v>
          </cell>
          <cell r="I17">
            <v>0.49088000000000004</v>
          </cell>
          <cell r="J17">
            <v>0.30680000000000002</v>
          </cell>
          <cell r="K17">
            <v>4.8912999611839041</v>
          </cell>
          <cell r="L17">
            <v>4.9362345563968031</v>
          </cell>
          <cell r="M17">
            <v>114.51399731048858</v>
          </cell>
          <cell r="N17">
            <v>107.34782152607603</v>
          </cell>
          <cell r="O17">
            <v>616</v>
          </cell>
          <cell r="P17">
            <v>152</v>
          </cell>
          <cell r="Q17">
            <v>566</v>
          </cell>
          <cell r="R17">
            <v>931</v>
          </cell>
          <cell r="S17">
            <v>19.8295908203125</v>
          </cell>
          <cell r="T17"/>
          <cell r="U17">
            <v>2.4410018036065089</v>
          </cell>
          <cell r="V17">
            <v>2.2765115079376002</v>
          </cell>
          <cell r="W17">
            <v>3.4402446320593629</v>
          </cell>
          <cell r="X17">
            <v>4.0948846346084933</v>
          </cell>
          <cell r="Y17">
            <v>8.1999999999999993</v>
          </cell>
          <cell r="Z17">
            <v>4.6149572649572637</v>
          </cell>
          <cell r="AA17">
            <v>0.21821625698031449</v>
          </cell>
          <cell r="AB17">
            <v>11</v>
          </cell>
          <cell r="AC17">
            <v>51.050413085056462</v>
          </cell>
          <cell r="AD17">
            <v>51.050413085056462</v>
          </cell>
          <cell r="AE17">
            <v>42.989821545310711</v>
          </cell>
          <cell r="AF17">
            <v>42.10343347221152</v>
          </cell>
          <cell r="AG17">
            <v>41.252859058631486</v>
          </cell>
          <cell r="AH17">
            <v>16.730971033165474</v>
          </cell>
          <cell r="AI17">
            <v>11.87134487107615</v>
          </cell>
          <cell r="AJ17">
            <v>40.840330468045174</v>
          </cell>
          <cell r="AK17">
            <v>45.378144964494638</v>
          </cell>
          <cell r="AL17">
            <v>3.3641288665660261</v>
          </cell>
          <cell r="AM17">
            <v>4.1377172017542314</v>
          </cell>
          <cell r="AN17">
            <v>2.3003238593766793</v>
          </cell>
          <cell r="AO17">
            <v>10.249999999999998</v>
          </cell>
          <cell r="AP17">
            <v>8.6315789473684212</v>
          </cell>
          <cell r="AQ17">
            <v>3.3592765019201294</v>
          </cell>
          <cell r="AR17">
            <v>2.3835514264261497</v>
          </cell>
          <cell r="AS17">
            <v>8.1999999999999993</v>
          </cell>
          <cell r="AT17">
            <v>9.1111111111111107</v>
          </cell>
          <cell r="AU17">
            <v>5.7686965811965791</v>
          </cell>
          <cell r="AV17">
            <v>4.8578497525865938</v>
          </cell>
          <cell r="AW17">
            <v>1.8905996948215273</v>
          </cell>
          <cell r="AX17">
            <v>1.3414619477786109</v>
          </cell>
          <cell r="AY17">
            <v>4.6149572649572637</v>
          </cell>
          <cell r="AZ17">
            <v>5.1277302943969598</v>
          </cell>
          <cell r="BB17">
            <v>11</v>
          </cell>
          <cell r="BC17">
            <v>20</v>
          </cell>
          <cell r="BD17">
            <v>10</v>
          </cell>
          <cell r="BE17">
            <v>10</v>
          </cell>
          <cell r="BF17">
            <v>15</v>
          </cell>
          <cell r="BG17">
            <v>34</v>
          </cell>
          <cell r="BH17">
            <v>65</v>
          </cell>
          <cell r="BI17">
            <v>91</v>
          </cell>
          <cell r="BJ17">
            <v>0</v>
          </cell>
          <cell r="BK17">
            <v>109</v>
          </cell>
        </row>
        <row r="18">
          <cell r="B18">
            <v>12</v>
          </cell>
          <cell r="C18">
            <v>3</v>
          </cell>
          <cell r="D18">
            <v>2</v>
          </cell>
          <cell r="E18">
            <v>3</v>
          </cell>
          <cell r="F18">
            <v>1</v>
          </cell>
          <cell r="G18">
            <v>47.816074680081563</v>
          </cell>
          <cell r="H18">
            <v>3.2720922375876729</v>
          </cell>
          <cell r="I18">
            <v>0.48996000000000006</v>
          </cell>
          <cell r="J18">
            <v>0.30622500000000002</v>
          </cell>
          <cell r="K18">
            <v>2.832488527943005</v>
          </cell>
          <cell r="L18">
            <v>3.2327017735603736</v>
          </cell>
          <cell r="M18">
            <v>115.1648607571673</v>
          </cell>
          <cell r="N18">
            <v>58.43976876387179</v>
          </cell>
          <cell r="O18">
            <v>717</v>
          </cell>
          <cell r="P18">
            <v>97</v>
          </cell>
          <cell r="Q18">
            <v>799</v>
          </cell>
          <cell r="R18">
            <v>1267</v>
          </cell>
          <cell r="S18">
            <v>7.1492882382332752</v>
          </cell>
          <cell r="T18"/>
          <cell r="U18">
            <v>2.5039569317688763</v>
          </cell>
          <cell r="V18">
            <v>2.700737442097449</v>
          </cell>
          <cell r="W18">
            <v>3.5045912888283217</v>
          </cell>
          <cell r="X18">
            <v>3.8169811741571236</v>
          </cell>
          <cell r="Y18">
            <v>8.1999999999999993</v>
          </cell>
          <cell r="Z18">
            <v>4.6149572649572637</v>
          </cell>
          <cell r="AA18">
            <v>0.19448400508551725</v>
          </cell>
          <cell r="AB18">
            <v>12</v>
          </cell>
          <cell r="AC18">
            <v>59.770093350101952</v>
          </cell>
          <cell r="AD18">
            <v>59.770093350101952</v>
          </cell>
          <cell r="AE18">
            <v>50.332710189559542</v>
          </cell>
          <cell r="AF18">
            <v>49.294922350599549</v>
          </cell>
          <cell r="AG18">
            <v>48.299065333415719</v>
          </cell>
          <cell r="AH18">
            <v>19.09620492006735</v>
          </cell>
          <cell r="AI18">
            <v>13.643837680161486</v>
          </cell>
          <cell r="AJ18">
            <v>47.816074680081563</v>
          </cell>
          <cell r="AK18">
            <v>53.12897186675729</v>
          </cell>
          <cell r="AL18">
            <v>1.1686043705670262</v>
          </cell>
          <cell r="AM18">
            <v>1.2115551058700833</v>
          </cell>
          <cell r="AN18">
            <v>0.85724610321407346</v>
          </cell>
          <cell r="AO18">
            <v>10.249999999999998</v>
          </cell>
          <cell r="AP18">
            <v>8.6315789473684212</v>
          </cell>
          <cell r="AQ18">
            <v>3.2748167094899885</v>
          </cell>
          <cell r="AR18">
            <v>2.3397878166676258</v>
          </cell>
          <cell r="AS18">
            <v>8.1999999999999993</v>
          </cell>
          <cell r="AT18">
            <v>9.1111111111111107</v>
          </cell>
          <cell r="AU18">
            <v>5.7686965811965791</v>
          </cell>
          <cell r="AV18">
            <v>4.8578497525865938</v>
          </cell>
          <cell r="AW18">
            <v>1.8430657518127151</v>
          </cell>
          <cell r="AX18">
            <v>1.3168318028035066</v>
          </cell>
          <cell r="AY18">
            <v>4.6149572649572637</v>
          </cell>
          <cell r="AZ18">
            <v>5.1277302943969598</v>
          </cell>
          <cell r="BB18">
            <v>12</v>
          </cell>
          <cell r="BC18">
            <v>20</v>
          </cell>
          <cell r="BD18">
            <v>10</v>
          </cell>
          <cell r="BE18">
            <v>10</v>
          </cell>
          <cell r="BF18">
            <v>15</v>
          </cell>
          <cell r="BG18">
            <v>34</v>
          </cell>
          <cell r="BH18">
            <v>65</v>
          </cell>
          <cell r="BI18">
            <v>91</v>
          </cell>
          <cell r="BJ18">
            <v>117</v>
          </cell>
          <cell r="BK18">
            <v>109</v>
          </cell>
        </row>
        <row r="19">
          <cell r="B19">
            <v>13</v>
          </cell>
          <cell r="C19">
            <v>3</v>
          </cell>
          <cell r="D19">
            <v>3</v>
          </cell>
          <cell r="E19">
            <v>2</v>
          </cell>
          <cell r="F19">
            <v>1</v>
          </cell>
          <cell r="G19">
            <v>11.424030162067295</v>
          </cell>
          <cell r="H19">
            <v>7.7823831178502232</v>
          </cell>
          <cell r="I19">
            <v>0.16778999999999999</v>
          </cell>
          <cell r="J19">
            <v>0.10486875</v>
          </cell>
          <cell r="K19">
            <v>4.7115096178785221</v>
          </cell>
          <cell r="L19">
            <v>4.8615109499646891</v>
          </cell>
          <cell r="M19">
            <v>78.863379182660907</v>
          </cell>
          <cell r="N19">
            <v>100.78123411075809</v>
          </cell>
          <cell r="O19">
            <v>250</v>
          </cell>
          <cell r="P19">
            <v>133</v>
          </cell>
          <cell r="Q19">
            <v>693</v>
          </cell>
          <cell r="R19">
            <v>780</v>
          </cell>
          <cell r="S19">
            <v>20.788300781250001</v>
          </cell>
          <cell r="T19"/>
          <cell r="U19">
            <v>2.0544021995112374</v>
          </cell>
          <cell r="V19">
            <v>2.242447472139788</v>
          </cell>
          <cell r="W19">
            <v>3.1134918678401333</v>
          </cell>
          <cell r="X19">
            <v>4.0080753140384742</v>
          </cell>
          <cell r="Y19">
            <v>8.1999999999999993</v>
          </cell>
          <cell r="Z19">
            <v>4.6149572649572637</v>
          </cell>
          <cell r="AA19">
            <v>0.18005596110980332</v>
          </cell>
          <cell r="AB19">
            <v>13</v>
          </cell>
          <cell r="AC19">
            <v>14.280037702584117</v>
          </cell>
          <cell r="AD19">
            <v>14.280037702584117</v>
          </cell>
          <cell r="AE19">
            <v>12.025294907439259</v>
          </cell>
          <cell r="AF19">
            <v>11.777350682543604</v>
          </cell>
          <cell r="AG19">
            <v>11.53942440612858</v>
          </cell>
          <cell r="AH19">
            <v>5.5607563917061542</v>
          </cell>
          <cell r="AI19">
            <v>3.6692018630491177</v>
          </cell>
          <cell r="AJ19">
            <v>11.424030162067295</v>
          </cell>
          <cell r="AK19">
            <v>12.693366846741439</v>
          </cell>
          <cell r="AL19">
            <v>2.7794225420893657</v>
          </cell>
          <cell r="AM19">
            <v>3.4704862497510893</v>
          </cell>
          <cell r="AN19">
            <v>1.9416758688620588</v>
          </cell>
          <cell r="AO19">
            <v>10.249999999999998</v>
          </cell>
          <cell r="AP19">
            <v>8.6315789473684212</v>
          </cell>
          <cell r="AQ19">
            <v>3.9914287484460735</v>
          </cell>
          <cell r="AR19">
            <v>2.6336988654762208</v>
          </cell>
          <cell r="AS19">
            <v>8.1999999999999993</v>
          </cell>
          <cell r="AT19">
            <v>9.1111111111111107</v>
          </cell>
          <cell r="AU19">
            <v>5.7686965811965791</v>
          </cell>
          <cell r="AV19">
            <v>4.8578497525865938</v>
          </cell>
          <cell r="AW19">
            <v>2.2463747683171329</v>
          </cell>
          <cell r="AX19">
            <v>1.4822448430413646</v>
          </cell>
          <cell r="AY19">
            <v>4.6149572649572637</v>
          </cell>
          <cell r="AZ19">
            <v>5.1277302943969598</v>
          </cell>
          <cell r="BB19">
            <v>13</v>
          </cell>
          <cell r="BC19">
            <v>20</v>
          </cell>
          <cell r="BD19">
            <v>10</v>
          </cell>
          <cell r="BE19">
            <v>10</v>
          </cell>
          <cell r="BF19">
            <v>15</v>
          </cell>
          <cell r="BG19">
            <v>34</v>
          </cell>
          <cell r="BH19">
            <v>65</v>
          </cell>
          <cell r="BI19">
            <v>93</v>
          </cell>
          <cell r="BJ19">
            <v>0</v>
          </cell>
          <cell r="BK19">
            <v>109</v>
          </cell>
        </row>
        <row r="20">
          <cell r="B20">
            <v>14</v>
          </cell>
          <cell r="C20">
            <v>3</v>
          </cell>
          <cell r="D20">
            <v>3</v>
          </cell>
          <cell r="E20">
            <v>3</v>
          </cell>
          <cell r="F20">
            <v>1</v>
          </cell>
          <cell r="G20">
            <v>16.729489045361305</v>
          </cell>
          <cell r="H20">
            <v>2.3846974193219785</v>
          </cell>
          <cell r="I20">
            <v>0.16751999999999995</v>
          </cell>
          <cell r="J20">
            <v>0.10469999999999996</v>
          </cell>
          <cell r="K20">
            <v>2.9063476238870951</v>
          </cell>
          <cell r="L20">
            <v>2.8770498308293808</v>
          </cell>
          <cell r="M20">
            <v>80.487772626604169</v>
          </cell>
          <cell r="N20">
            <v>50.140099004860808</v>
          </cell>
          <cell r="O20">
            <v>359</v>
          </cell>
          <cell r="P20">
            <v>82</v>
          </cell>
          <cell r="Q20">
            <v>963</v>
          </cell>
          <cell r="R20">
            <v>1132</v>
          </cell>
          <cell r="S20">
            <v>7.545498072470048</v>
          </cell>
          <cell r="T20"/>
          <cell r="U20">
            <v>2.1959999522921918</v>
          </cell>
          <cell r="V20">
            <v>2.6740788516503238</v>
          </cell>
          <cell r="W20">
            <v>3.298000369494106</v>
          </cell>
          <cell r="X20">
            <v>3.721750586555697</v>
          </cell>
          <cell r="Y20">
            <v>8.1999999999999993</v>
          </cell>
          <cell r="Z20">
            <v>4.6149572649572637</v>
          </cell>
          <cell r="AA20">
            <v>0.15464484370839787</v>
          </cell>
          <cell r="AB20">
            <v>14</v>
          </cell>
          <cell r="AC20">
            <v>20.911861306701631</v>
          </cell>
          <cell r="AD20">
            <v>20.911861306701631</v>
          </cell>
          <cell r="AE20">
            <v>17.609988468801376</v>
          </cell>
          <cell r="AF20">
            <v>17.246895923052893</v>
          </cell>
          <cell r="AG20">
            <v>16.898473783193239</v>
          </cell>
          <cell r="AH20">
            <v>7.6181645759595806</v>
          </cell>
          <cell r="AI20">
            <v>5.0726158796420968</v>
          </cell>
          <cell r="AJ20">
            <v>16.729489045361305</v>
          </cell>
          <cell r="AK20">
            <v>18.58832116151256</v>
          </cell>
          <cell r="AL20">
            <v>0.85167764975784954</v>
          </cell>
          <cell r="AM20">
            <v>0.89178276020179748</v>
          </cell>
          <cell r="AN20">
            <v>0.64074616604787116</v>
          </cell>
          <cell r="AO20">
            <v>10.249999999999998</v>
          </cell>
          <cell r="AP20">
            <v>8.6315789473684212</v>
          </cell>
          <cell r="AQ20">
            <v>3.7340620119052428</v>
          </cell>
          <cell r="AR20">
            <v>2.4863550883282137</v>
          </cell>
          <cell r="AS20">
            <v>8.1999999999999993</v>
          </cell>
          <cell r="AT20">
            <v>9.1111111111111107</v>
          </cell>
          <cell r="AU20">
            <v>5.7686965811965791</v>
          </cell>
          <cell r="AV20">
            <v>4.8578497525865938</v>
          </cell>
          <cell r="AW20">
            <v>2.101528854834517</v>
          </cell>
          <cell r="AX20">
            <v>1.3993198144077743</v>
          </cell>
          <cell r="AY20">
            <v>4.6149572649572637</v>
          </cell>
          <cell r="AZ20">
            <v>5.1277302943969598</v>
          </cell>
          <cell r="BB20">
            <v>14</v>
          </cell>
          <cell r="BC20">
            <v>20</v>
          </cell>
          <cell r="BD20">
            <v>10</v>
          </cell>
          <cell r="BE20">
            <v>10</v>
          </cell>
          <cell r="BF20">
            <v>15</v>
          </cell>
          <cell r="BG20">
            <v>34</v>
          </cell>
          <cell r="BH20">
            <v>65</v>
          </cell>
          <cell r="BI20">
            <v>93</v>
          </cell>
          <cell r="BJ20">
            <v>117</v>
          </cell>
          <cell r="BK20">
            <v>109</v>
          </cell>
        </row>
        <row r="21">
          <cell r="B21">
            <v>15</v>
          </cell>
          <cell r="C21">
            <v>4</v>
          </cell>
          <cell r="D21">
            <v>2</v>
          </cell>
          <cell r="E21">
            <v>2</v>
          </cell>
          <cell r="F21">
            <v>1</v>
          </cell>
          <cell r="G21">
            <v>37.080581723734923</v>
          </cell>
          <cell r="H21">
            <v>9.8037198949075268</v>
          </cell>
          <cell r="I21">
            <v>0.4909400000000001</v>
          </cell>
          <cell r="J21">
            <v>0.30683750000000004</v>
          </cell>
          <cell r="K21">
            <v>4.9421847864282693</v>
          </cell>
          <cell r="L21">
            <v>4.9575372481985296</v>
          </cell>
          <cell r="M21">
            <v>112.66567244216566</v>
          </cell>
          <cell r="N21">
            <v>109.08770658713858</v>
          </cell>
          <cell r="O21">
            <v>569</v>
          </cell>
          <cell r="P21">
            <v>155</v>
          </cell>
          <cell r="Q21">
            <v>567</v>
          </cell>
          <cell r="R21">
            <v>904</v>
          </cell>
          <cell r="S21">
            <v>19.8295908203125</v>
          </cell>
          <cell r="T21"/>
          <cell r="U21">
            <v>2.4152303203340288</v>
          </cell>
          <cell r="V21">
            <v>2.2784932406648095</v>
          </cell>
          <cell r="W21">
            <v>3.4119443386167512</v>
          </cell>
          <cell r="X21">
            <v>4.0952203775083831</v>
          </cell>
          <cell r="Y21">
            <v>8.1999999999999993</v>
          </cell>
          <cell r="Z21">
            <v>4.6149572649572637</v>
          </cell>
          <cell r="AA21">
            <v>0.21280216867860732</v>
          </cell>
          <cell r="AB21">
            <v>15</v>
          </cell>
          <cell r="AC21">
            <v>46.350727154668654</v>
          </cell>
          <cell r="AD21">
            <v>46.350727154668654</v>
          </cell>
          <cell r="AE21">
            <v>39.032191288142023</v>
          </cell>
          <cell r="AF21">
            <v>38.227403838901985</v>
          </cell>
          <cell r="AG21">
            <v>37.455133054277702</v>
          </cell>
          <cell r="AH21">
            <v>15.352813937267333</v>
          </cell>
          <cell r="AI21">
            <v>10.867874163142972</v>
          </cell>
          <cell r="AJ21">
            <v>37.080581723734923</v>
          </cell>
          <cell r="AK21">
            <v>41.200646359705466</v>
          </cell>
          <cell r="AL21">
            <v>3.5013285338955455</v>
          </cell>
          <cell r="AM21">
            <v>4.3027206400871467</v>
          </cell>
          <cell r="AN21">
            <v>2.3939419594489109</v>
          </cell>
          <cell r="AO21">
            <v>10.249999999999998</v>
          </cell>
          <cell r="AP21">
            <v>8.6315789473684212</v>
          </cell>
          <cell r="AQ21">
            <v>3.3951213393453634</v>
          </cell>
          <cell r="AR21">
            <v>2.4033217386319938</v>
          </cell>
          <cell r="AS21">
            <v>8.1999999999999993</v>
          </cell>
          <cell r="AT21">
            <v>9.1111111111111107</v>
          </cell>
          <cell r="AU21">
            <v>5.7686965811965791</v>
          </cell>
          <cell r="AV21">
            <v>4.8578497525865938</v>
          </cell>
          <cell r="AW21">
            <v>1.9107731573686977</v>
          </cell>
          <cell r="AX21">
            <v>1.3525886728938346</v>
          </cell>
          <cell r="AY21">
            <v>4.6149572649572637</v>
          </cell>
          <cell r="AZ21">
            <v>5.1277302943969598</v>
          </cell>
          <cell r="BB21">
            <v>15</v>
          </cell>
          <cell r="BC21">
            <v>30</v>
          </cell>
          <cell r="BD21">
            <v>25</v>
          </cell>
          <cell r="BE21">
            <v>15</v>
          </cell>
          <cell r="BF21">
            <v>17</v>
          </cell>
          <cell r="BG21" t="str">
            <v>d</v>
          </cell>
          <cell r="BH21">
            <v>67</v>
          </cell>
          <cell r="BI21">
            <v>91</v>
          </cell>
          <cell r="BJ21">
            <v>0</v>
          </cell>
          <cell r="BK21">
            <v>109</v>
          </cell>
        </row>
        <row r="22">
          <cell r="B22">
            <v>16</v>
          </cell>
          <cell r="C22">
            <v>4</v>
          </cell>
          <cell r="D22">
            <v>2</v>
          </cell>
          <cell r="E22">
            <v>3</v>
          </cell>
          <cell r="F22">
            <v>1</v>
          </cell>
          <cell r="G22">
            <v>43.878858012147127</v>
          </cell>
          <cell r="H22">
            <v>3.3528521158682802</v>
          </cell>
          <cell r="I22">
            <v>0.49002000000000001</v>
          </cell>
          <cell r="J22">
            <v>0.30626249999999999</v>
          </cell>
          <cell r="K22">
            <v>2.8660426016301126</v>
          </cell>
          <cell r="L22">
            <v>3.2230895350160229</v>
          </cell>
          <cell r="M22">
            <v>113.36512276472854</v>
          </cell>
          <cell r="N22">
            <v>59.06926908767943</v>
          </cell>
          <cell r="O22">
            <v>669</v>
          </cell>
          <cell r="P22">
            <v>98</v>
          </cell>
          <cell r="Q22">
            <v>793</v>
          </cell>
          <cell r="R22">
            <v>1222</v>
          </cell>
          <cell r="S22">
            <v>7.1492882382332752</v>
          </cell>
          <cell r="T22"/>
          <cell r="U22">
            <v>2.4828689463131957</v>
          </cell>
          <cell r="V22">
            <v>2.7096483812278902</v>
          </cell>
          <cell r="W22">
            <v>3.4816297253901118</v>
          </cell>
          <cell r="X22">
            <v>3.8308804133319727</v>
          </cell>
          <cell r="Y22">
            <v>8.1999999999999993</v>
          </cell>
          <cell r="Z22">
            <v>4.6149572649572637</v>
          </cell>
          <cell r="AA22">
            <v>0.18701877548858403</v>
          </cell>
          <cell r="AB22">
            <v>16</v>
          </cell>
          <cell r="AC22">
            <v>54.848572515183903</v>
          </cell>
          <cell r="AD22">
            <v>54.848572515183903</v>
          </cell>
          <cell r="AE22">
            <v>46.188271591733823</v>
          </cell>
          <cell r="AF22">
            <v>45.235936094997037</v>
          </cell>
          <cell r="AG22">
            <v>44.322078800148617</v>
          </cell>
          <cell r="AH22">
            <v>17.672643607429503</v>
          </cell>
          <cell r="AI22">
            <v>12.602965126405152</v>
          </cell>
          <cell r="AJ22">
            <v>43.878858012147127</v>
          </cell>
          <cell r="AK22">
            <v>48.754286680163474</v>
          </cell>
          <cell r="AL22">
            <v>1.1974471842386716</v>
          </cell>
          <cell r="AM22">
            <v>1.2373753506530316</v>
          </cell>
          <cell r="AN22">
            <v>0.87521711828954762</v>
          </cell>
          <cell r="AO22">
            <v>10.249999999999998</v>
          </cell>
          <cell r="AP22">
            <v>8.6315789473684212</v>
          </cell>
          <cell r="AQ22">
            <v>3.3026310197226292</v>
          </cell>
          <cell r="AR22">
            <v>2.3552188620750591</v>
          </cell>
          <cell r="AS22">
            <v>8.1999999999999993</v>
          </cell>
          <cell r="AT22">
            <v>9.1111111111111107</v>
          </cell>
          <cell r="AU22">
            <v>5.7686965811965791</v>
          </cell>
          <cell r="AV22">
            <v>4.8578497525865938</v>
          </cell>
          <cell r="AW22">
            <v>1.8587196363344103</v>
          </cell>
          <cell r="AX22">
            <v>1.3255163900119113</v>
          </cell>
          <cell r="AY22">
            <v>4.6149572649572637</v>
          </cell>
          <cell r="AZ22">
            <v>5.1277302943969598</v>
          </cell>
          <cell r="BB22">
            <v>16</v>
          </cell>
          <cell r="BC22">
            <v>30</v>
          </cell>
          <cell r="BD22">
            <v>25</v>
          </cell>
          <cell r="BE22">
            <v>15</v>
          </cell>
          <cell r="BF22">
            <v>17</v>
          </cell>
          <cell r="BG22" t="str">
            <v>d</v>
          </cell>
          <cell r="BH22">
            <v>67</v>
          </cell>
          <cell r="BI22">
            <v>91</v>
          </cell>
          <cell r="BJ22">
            <v>117</v>
          </cell>
          <cell r="BK22">
            <v>109</v>
          </cell>
        </row>
        <row r="23">
          <cell r="B23">
            <v>17</v>
          </cell>
          <cell r="C23">
            <v>4</v>
          </cell>
          <cell r="D23">
            <v>3</v>
          </cell>
          <cell r="E23">
            <v>2</v>
          </cell>
          <cell r="F23">
            <v>1</v>
          </cell>
          <cell r="G23">
            <v>8.7082030866657032</v>
          </cell>
          <cell r="H23">
            <v>8.2077915163684274</v>
          </cell>
          <cell r="I23">
            <v>0.16412000000000007</v>
          </cell>
          <cell r="J23">
            <v>0.10257500000000004</v>
          </cell>
          <cell r="K23">
            <v>4.7561259839765277</v>
          </cell>
          <cell r="L23">
            <v>4.8921629257579609</v>
          </cell>
          <cell r="M23">
            <v>74.197439069699186</v>
          </cell>
          <cell r="N23">
            <v>102.0755217876157</v>
          </cell>
          <cell r="O23">
            <v>203</v>
          </cell>
          <cell r="P23">
            <v>139</v>
          </cell>
          <cell r="Q23">
            <v>697</v>
          </cell>
          <cell r="R23">
            <v>773</v>
          </cell>
          <cell r="S23">
            <v>20.772290039062501</v>
          </cell>
          <cell r="T23"/>
          <cell r="U23">
            <v>2.0062320992268377</v>
          </cell>
          <cell r="V23">
            <v>2.2499922119325517</v>
          </cell>
          <cell r="W23">
            <v>3.0440651493033246</v>
          </cell>
          <cell r="X23">
            <v>4.0175132990989368</v>
          </cell>
          <cell r="Y23">
            <v>8.1999999999999993</v>
          </cell>
          <cell r="Z23">
            <v>4.6149572649572637</v>
          </cell>
          <cell r="AA23">
            <v>0.17956514442596883</v>
          </cell>
          <cell r="AB23">
            <v>17</v>
          </cell>
          <cell r="AC23">
            <v>10.885253858332128</v>
          </cell>
          <cell r="AD23">
            <v>10.885253858332128</v>
          </cell>
          <cell r="AE23">
            <v>9.1665295649112668</v>
          </cell>
          <cell r="AF23">
            <v>8.977528955325468</v>
          </cell>
          <cell r="AG23">
            <v>8.7961647340057603</v>
          </cell>
          <cell r="AH23">
            <v>4.3405760928766286</v>
          </cell>
          <cell r="AI23">
            <v>2.8607150831376567</v>
          </cell>
          <cell r="AJ23">
            <v>8.7082030866657032</v>
          </cell>
          <cell r="AK23">
            <v>9.6757812074063363</v>
          </cell>
          <cell r="AL23">
            <v>2.9313541129887244</v>
          </cell>
          <cell r="AM23">
            <v>3.647919967384524</v>
          </cell>
          <cell r="AN23">
            <v>2.0430029486671026</v>
          </cell>
          <cell r="AO23">
            <v>10.249999999999998</v>
          </cell>
          <cell r="AP23">
            <v>8.6315789473684212</v>
          </cell>
          <cell r="AQ23">
            <v>4.0872638829575694</v>
          </cell>
          <cell r="AR23">
            <v>2.6937662624851115</v>
          </cell>
          <cell r="AS23">
            <v>8.1999999999999993</v>
          </cell>
          <cell r="AT23">
            <v>9.1111111111111107</v>
          </cell>
          <cell r="AU23">
            <v>5.7686965811965791</v>
          </cell>
          <cell r="AV23">
            <v>4.8578497525865938</v>
          </cell>
          <cell r="AW23">
            <v>2.3003107500551794</v>
          </cell>
          <cell r="AX23">
            <v>1.5160507540429806</v>
          </cell>
          <cell r="AY23">
            <v>4.6149572649572637</v>
          </cell>
          <cell r="AZ23">
            <v>5.1277302943969598</v>
          </cell>
          <cell r="BB23">
            <v>17</v>
          </cell>
          <cell r="BC23">
            <v>30</v>
          </cell>
          <cell r="BD23">
            <v>25</v>
          </cell>
          <cell r="BE23">
            <v>15</v>
          </cell>
          <cell r="BF23">
            <v>17</v>
          </cell>
          <cell r="BG23" t="str">
            <v>d</v>
          </cell>
          <cell r="BH23">
            <v>67</v>
          </cell>
          <cell r="BI23">
            <v>93</v>
          </cell>
          <cell r="BJ23">
            <v>0</v>
          </cell>
          <cell r="BK23">
            <v>109</v>
          </cell>
        </row>
        <row r="24">
          <cell r="B24">
            <v>18</v>
          </cell>
          <cell r="C24">
            <v>4</v>
          </cell>
          <cell r="D24">
            <v>3</v>
          </cell>
          <cell r="E24">
            <v>3</v>
          </cell>
          <cell r="F24">
            <v>1</v>
          </cell>
          <cell r="G24">
            <v>13.568813172059428</v>
          </cell>
          <cell r="H24">
            <v>2.5171426594980759</v>
          </cell>
          <cell r="I24">
            <v>0.16757999999999998</v>
          </cell>
          <cell r="J24">
            <v>0.10473749999999998</v>
          </cell>
          <cell r="K24">
            <v>2.9578307032781912</v>
          </cell>
          <cell r="L24">
            <v>2.9215150151325404</v>
          </cell>
          <cell r="M24">
            <v>64.969091521267217</v>
          </cell>
          <cell r="N24">
            <v>53.31597636578433</v>
          </cell>
          <cell r="O24">
            <v>361</v>
          </cell>
          <cell r="P24">
            <v>82</v>
          </cell>
          <cell r="Q24">
            <v>954</v>
          </cell>
          <cell r="R24">
            <v>1092</v>
          </cell>
          <cell r="S24">
            <v>7.545498072470048</v>
          </cell>
          <cell r="T24"/>
          <cell r="U24">
            <v>2.2583248266793183</v>
          </cell>
          <cell r="V24">
            <v>2.6557098112493041</v>
          </cell>
          <cell r="W24">
            <v>3.4027968235710104</v>
          </cell>
          <cell r="X24">
            <v>3.6970618677012843</v>
          </cell>
          <cell r="Y24">
            <v>8.1999999999999993</v>
          </cell>
          <cell r="Z24">
            <v>4.6149572649572637</v>
          </cell>
          <cell r="AA24">
            <v>0.15148596374761322</v>
          </cell>
          <cell r="AB24">
            <v>18</v>
          </cell>
          <cell r="AC24">
            <v>16.961016465074284</v>
          </cell>
          <cell r="AD24">
            <v>16.961016465074284</v>
          </cell>
          <cell r="AE24">
            <v>14.282961233746768</v>
          </cell>
          <cell r="AF24">
            <v>13.988467187690134</v>
          </cell>
          <cell r="AG24">
            <v>13.705871890969119</v>
          </cell>
          <cell r="AH24">
            <v>6.0083531880625234</v>
          </cell>
          <cell r="AI24">
            <v>3.9875472664335732</v>
          </cell>
          <cell r="AJ24">
            <v>13.568813172059428</v>
          </cell>
          <cell r="AK24">
            <v>15.076459080066032</v>
          </cell>
          <cell r="AL24">
            <v>0.89897952124931291</v>
          </cell>
          <cell r="AM24">
            <v>0.94782293187144451</v>
          </cell>
          <cell r="AN24">
            <v>0.68084948252790678</v>
          </cell>
          <cell r="AO24">
            <v>10.249999999999998</v>
          </cell>
          <cell r="AP24">
            <v>8.6315789473684212</v>
          </cell>
          <cell r="AQ24">
            <v>3.6310099871936616</v>
          </cell>
          <cell r="AR24">
            <v>2.4097824304992272</v>
          </cell>
          <cell r="AS24">
            <v>8.1999999999999993</v>
          </cell>
          <cell r="AT24">
            <v>9.1111111111111107</v>
          </cell>
          <cell r="AU24">
            <v>5.7686965811965791</v>
          </cell>
          <cell r="AV24">
            <v>4.8578497525865938</v>
          </cell>
          <cell r="AW24">
            <v>2.0435312096989962</v>
          </cell>
          <cell r="AX24">
            <v>1.3562247481218026</v>
          </cell>
          <cell r="AY24">
            <v>4.6149572649572637</v>
          </cell>
          <cell r="AZ24">
            <v>5.1277302943969598</v>
          </cell>
          <cell r="BB24">
            <v>18</v>
          </cell>
          <cell r="BC24">
            <v>30</v>
          </cell>
          <cell r="BD24">
            <v>25</v>
          </cell>
          <cell r="BE24">
            <v>15</v>
          </cell>
          <cell r="BF24">
            <v>17</v>
          </cell>
          <cell r="BG24" t="str">
            <v>d</v>
          </cell>
          <cell r="BH24">
            <v>67</v>
          </cell>
          <cell r="BI24">
            <v>93</v>
          </cell>
          <cell r="BJ24">
            <v>117</v>
          </cell>
          <cell r="BK24">
            <v>109</v>
          </cell>
        </row>
        <row r="25">
          <cell r="B25">
            <v>19</v>
          </cell>
          <cell r="C25">
            <v>1</v>
          </cell>
          <cell r="D25">
            <v>1</v>
          </cell>
          <cell r="E25">
            <v>1</v>
          </cell>
          <cell r="F25">
            <v>2</v>
          </cell>
          <cell r="G25">
            <v>226.34927226787642</v>
          </cell>
          <cell r="H25">
            <v>11.943644930153054</v>
          </cell>
          <cell r="I25">
            <v>2.4701099999999996</v>
          </cell>
          <cell r="J25">
            <v>1.5438187499999998</v>
          </cell>
          <cell r="K25">
            <v>4.7125341007956667</v>
          </cell>
          <cell r="L25">
            <v>5.2994270854865944</v>
          </cell>
          <cell r="M25">
            <v>194.26324353075918</v>
          </cell>
          <cell r="N25">
            <v>119.23988148740999</v>
          </cell>
          <cell r="O25">
            <v>2013</v>
          </cell>
          <cell r="P25">
            <v>173</v>
          </cell>
          <cell r="Q25">
            <v>179</v>
          </cell>
          <cell r="R25">
            <v>2634</v>
          </cell>
          <cell r="S25">
            <v>29.29145800781075</v>
          </cell>
          <cell r="T25"/>
          <cell r="U25">
            <v>2.8202733360222765</v>
          </cell>
          <cell r="V25">
            <v>2.2473954096553435</v>
          </cell>
          <cell r="W25">
            <v>3.8856152826895349</v>
          </cell>
          <cell r="X25">
            <v>4.0627805436367117</v>
          </cell>
          <cell r="Y25">
            <v>8.1999999999999993</v>
          </cell>
          <cell r="Z25">
            <v>4.6149572649572637</v>
          </cell>
          <cell r="AA25">
            <v>1.1434574639924397</v>
          </cell>
          <cell r="AB25">
            <v>19</v>
          </cell>
          <cell r="AC25">
            <v>282.9365903348455</v>
          </cell>
          <cell r="AD25">
            <v>282.9365903348455</v>
          </cell>
          <cell r="AE25">
            <v>238.26239186092255</v>
          </cell>
          <cell r="AF25">
            <v>233.34976522461486</v>
          </cell>
          <cell r="AG25">
            <v>228.63562855341053</v>
          </cell>
          <cell r="AH25">
            <v>80.257920172773126</v>
          </cell>
          <cell r="AI25">
            <v>58.253135166588748</v>
          </cell>
          <cell r="AJ25">
            <v>226.34927226787642</v>
          </cell>
          <cell r="AK25">
            <v>251.49919140875156</v>
          </cell>
          <cell r="AL25">
            <v>4.2655874750546623</v>
          </cell>
          <cell r="AM25">
            <v>5.3144386069493263</v>
          </cell>
          <cell r="AN25">
            <v>2.9397711251865832</v>
          </cell>
          <cell r="AO25">
            <v>10.249999999999998</v>
          </cell>
          <cell r="AP25">
            <v>8.6315789473684212</v>
          </cell>
          <cell r="AQ25">
            <v>2.9075195993468168</v>
          </cell>
          <cell r="AR25">
            <v>2.1103478866091305</v>
          </cell>
          <cell r="AS25">
            <v>8.1999999999999993</v>
          </cell>
          <cell r="AT25">
            <v>9.1111111111111107</v>
          </cell>
          <cell r="AU25">
            <v>5.7686965811965791</v>
          </cell>
          <cell r="AV25">
            <v>4.8578497525865938</v>
          </cell>
          <cell r="AW25">
            <v>1.6363510607330762</v>
          </cell>
          <cell r="AX25">
            <v>1.1877030866943921</v>
          </cell>
          <cell r="AY25">
            <v>4.6149572649572637</v>
          </cell>
          <cell r="AZ25">
            <v>5.1277302943969598</v>
          </cell>
          <cell r="BB25">
            <v>19</v>
          </cell>
          <cell r="BC25">
            <v>0</v>
          </cell>
          <cell r="BD25">
            <v>0</v>
          </cell>
          <cell r="BE25">
            <v>0</v>
          </cell>
          <cell r="BF25">
            <v>1</v>
          </cell>
          <cell r="BG25">
            <v>24</v>
          </cell>
          <cell r="BH25">
            <v>0</v>
          </cell>
          <cell r="BI25">
            <v>81</v>
          </cell>
          <cell r="BJ25">
            <v>0</v>
          </cell>
          <cell r="BK25">
            <v>0</v>
          </cell>
        </row>
        <row r="26">
          <cell r="B26">
            <v>20</v>
          </cell>
          <cell r="C26">
            <v>1</v>
          </cell>
          <cell r="D26">
            <v>1</v>
          </cell>
          <cell r="E26">
            <v>2</v>
          </cell>
          <cell r="F26">
            <v>2</v>
          </cell>
          <cell r="G26">
            <v>234.68230418501406</v>
          </cell>
          <cell r="H26">
            <v>7.9519350329412841</v>
          </cell>
          <cell r="I26">
            <v>2.4690899999999996</v>
          </cell>
          <cell r="J26">
            <v>1.5431812499999997</v>
          </cell>
          <cell r="K26">
            <v>4.3191565231382967</v>
          </cell>
          <cell r="L26">
            <v>5.320800021905514</v>
          </cell>
          <cell r="M26">
            <v>194.98625242085316</v>
          </cell>
          <cell r="N26">
            <v>95.336532922474134</v>
          </cell>
          <cell r="O26">
            <v>2080</v>
          </cell>
          <cell r="P26">
            <v>144</v>
          </cell>
          <cell r="Q26">
            <v>113</v>
          </cell>
          <cell r="R26">
            <v>2645</v>
          </cell>
          <cell r="S26">
            <v>19.005650390625</v>
          </cell>
          <cell r="T26"/>
          <cell r="U26">
            <v>2.8327510367864521</v>
          </cell>
          <cell r="V26">
            <v>2.8125769577007302</v>
          </cell>
          <cell r="W26">
            <v>3.8927136282752581</v>
          </cell>
          <cell r="X26">
            <v>4.0160455106380457</v>
          </cell>
          <cell r="Y26">
            <v>8.1999999999999993</v>
          </cell>
          <cell r="Z26">
            <v>4.6149572649572637</v>
          </cell>
          <cell r="AA26">
            <v>0.9463576592267624</v>
          </cell>
          <cell r="AB26">
            <v>20</v>
          </cell>
          <cell r="AC26">
            <v>293.35288023126753</v>
          </cell>
          <cell r="AD26">
            <v>293.35288023126753</v>
          </cell>
          <cell r="AE26">
            <v>247.03400440527798</v>
          </cell>
          <cell r="AF26">
            <v>241.94051977836503</v>
          </cell>
          <cell r="AG26">
            <v>237.05283251011522</v>
          </cell>
          <cell r="AH26">
            <v>82.846074765272661</v>
          </cell>
          <cell r="AI26">
            <v>60.287585112957458</v>
          </cell>
          <cell r="AJ26">
            <v>234.68230418501406</v>
          </cell>
          <cell r="AK26">
            <v>260.7581157611267</v>
          </cell>
          <cell r="AL26">
            <v>2.8399767974790304</v>
          </cell>
          <cell r="AM26">
            <v>2.8272773163305573</v>
          </cell>
          <cell r="AN26">
            <v>1.9800410657392993</v>
          </cell>
          <cell r="AO26">
            <v>10.249999999999998</v>
          </cell>
          <cell r="AP26">
            <v>8.6315789473684212</v>
          </cell>
          <cell r="AQ26">
            <v>2.8947125580447395</v>
          </cell>
          <cell r="AR26">
            <v>2.1064996768419277</v>
          </cell>
          <cell r="AS26">
            <v>8.1999999999999993</v>
          </cell>
          <cell r="AT26">
            <v>9.1111111111111107</v>
          </cell>
          <cell r="AU26">
            <v>5.7686965811965791</v>
          </cell>
          <cell r="AV26">
            <v>4.8578497525865938</v>
          </cell>
          <cell r="AW26">
            <v>1.6291432621599509</v>
          </cell>
          <cell r="AX26">
            <v>1.1855373155209492</v>
          </cell>
          <cell r="AY26">
            <v>4.6149572649572637</v>
          </cell>
          <cell r="AZ26">
            <v>5.1277302943969598</v>
          </cell>
          <cell r="BB26">
            <v>20</v>
          </cell>
          <cell r="BC26">
            <v>0</v>
          </cell>
          <cell r="BD26">
            <v>0</v>
          </cell>
          <cell r="BE26">
            <v>0</v>
          </cell>
          <cell r="BF26">
            <v>1</v>
          </cell>
          <cell r="BG26">
            <v>24</v>
          </cell>
          <cell r="BH26">
            <v>0</v>
          </cell>
          <cell r="BI26">
            <v>81</v>
          </cell>
          <cell r="BJ26">
            <v>0</v>
          </cell>
          <cell r="BK26">
            <v>109</v>
          </cell>
        </row>
        <row r="27">
          <cell r="B27">
            <v>21</v>
          </cell>
          <cell r="C27">
            <v>1</v>
          </cell>
          <cell r="D27">
            <v>2</v>
          </cell>
          <cell r="E27">
            <v>1</v>
          </cell>
          <cell r="F27">
            <v>2</v>
          </cell>
          <cell r="G27">
            <v>72.570864913076448</v>
          </cell>
          <cell r="H27">
            <v>14.538141004761631</v>
          </cell>
          <cell r="I27">
            <v>0.49113000000000007</v>
          </cell>
          <cell r="J27">
            <v>0.30695625000000004</v>
          </cell>
          <cell r="K27">
            <v>4.7702514250735488</v>
          </cell>
          <cell r="L27">
            <v>4.826547351190225</v>
          </cell>
          <cell r="M27">
            <v>138.5334598350031</v>
          </cell>
          <cell r="N27">
            <v>125.38094561434849</v>
          </cell>
          <cell r="O27">
            <v>905</v>
          </cell>
          <cell r="P27">
            <v>200</v>
          </cell>
          <cell r="Q27">
            <v>676</v>
          </cell>
          <cell r="R27">
            <v>1458</v>
          </cell>
          <cell r="S27">
            <v>30.485094726560384</v>
          </cell>
          <cell r="T27"/>
          <cell r="U27">
            <v>2.4882843317612977</v>
          </cell>
          <cell r="V27">
            <v>2.2737412876475891</v>
          </cell>
          <cell r="W27">
            <v>3.479308153876481</v>
          </cell>
          <cell r="X27">
            <v>4.056869530062718</v>
          </cell>
          <cell r="Y27">
            <v>8.1999999999999993</v>
          </cell>
          <cell r="Z27">
            <v>4.6149572649572637</v>
          </cell>
          <cell r="AA27">
            <v>2.1715757643984799</v>
          </cell>
          <cell r="AB27">
            <v>21</v>
          </cell>
          <cell r="AC27">
            <v>90.713581141345557</v>
          </cell>
          <cell r="AD27">
            <v>90.713581141345557</v>
          </cell>
          <cell r="AE27">
            <v>76.390384119027843</v>
          </cell>
          <cell r="AF27">
            <v>74.81532465265613</v>
          </cell>
          <cell r="AG27">
            <v>73.303903952602468</v>
          </cell>
          <cell r="AH27">
            <v>29.165021049547086</v>
          </cell>
          <cell r="AI27">
            <v>20.857843485987701</v>
          </cell>
          <cell r="AJ27">
            <v>72.570864913076448</v>
          </cell>
          <cell r="AK27">
            <v>80.634294347862721</v>
          </cell>
          <cell r="AL27">
            <v>5.1921932159862969</v>
          </cell>
          <cell r="AM27">
            <v>6.3939292846297304</v>
          </cell>
          <cell r="AN27">
            <v>3.5835860377143742</v>
          </cell>
          <cell r="AO27">
            <v>10.249999999999998</v>
          </cell>
          <cell r="AP27">
            <v>8.6315789473684212</v>
          </cell>
          <cell r="AQ27">
            <v>3.2954433282934925</v>
          </cell>
          <cell r="AR27">
            <v>2.3567903839916986</v>
          </cell>
          <cell r="AS27">
            <v>8.1999999999999993</v>
          </cell>
          <cell r="AT27">
            <v>9.1111111111111107</v>
          </cell>
          <cell r="AU27">
            <v>5.7686965811965791</v>
          </cell>
          <cell r="AV27">
            <v>4.8578497525865938</v>
          </cell>
          <cell r="AW27">
            <v>1.8546744059954876</v>
          </cell>
          <cell r="AX27">
            <v>1.326400842022428</v>
          </cell>
          <cell r="AY27">
            <v>4.6149572649572637</v>
          </cell>
          <cell r="AZ27">
            <v>5.1277302943969598</v>
          </cell>
          <cell r="BB27">
            <v>21</v>
          </cell>
          <cell r="BC27">
            <v>0</v>
          </cell>
          <cell r="BD27">
            <v>0</v>
          </cell>
          <cell r="BE27">
            <v>0</v>
          </cell>
          <cell r="BF27">
            <v>1</v>
          </cell>
          <cell r="BG27">
            <v>24</v>
          </cell>
          <cell r="BH27">
            <v>0</v>
          </cell>
          <cell r="BI27">
            <v>91</v>
          </cell>
          <cell r="BJ27">
            <v>0</v>
          </cell>
          <cell r="BK27">
            <v>0</v>
          </cell>
        </row>
        <row r="28">
          <cell r="B28">
            <v>22</v>
          </cell>
          <cell r="C28">
            <v>1</v>
          </cell>
          <cell r="D28">
            <v>2</v>
          </cell>
          <cell r="E28">
            <v>2</v>
          </cell>
          <cell r="F28">
            <v>2</v>
          </cell>
          <cell r="G28">
            <v>79.408584724504806</v>
          </cell>
          <cell r="H28">
            <v>7.4118128551236646</v>
          </cell>
          <cell r="I28">
            <v>0.49060000000000009</v>
          </cell>
          <cell r="J28">
            <v>0.30662500000000004</v>
          </cell>
          <cell r="K28">
            <v>4.4007026944331447</v>
          </cell>
          <cell r="L28">
            <v>4.4962666409391003</v>
          </cell>
          <cell r="M28">
            <v>139.056984951646</v>
          </cell>
          <cell r="N28">
            <v>93.880505760645349</v>
          </cell>
          <cell r="O28">
            <v>987</v>
          </cell>
          <cell r="P28">
            <v>136</v>
          </cell>
          <cell r="Q28">
            <v>578</v>
          </cell>
          <cell r="R28">
            <v>1453</v>
          </cell>
          <cell r="S28">
            <v>19.8115244140625</v>
          </cell>
          <cell r="T28"/>
          <cell r="U28">
            <v>2.526727508837701</v>
          </cell>
          <cell r="V28">
            <v>2.8258373092416202</v>
          </cell>
          <cell r="W28">
            <v>3.5194425119286183</v>
          </cell>
          <cell r="X28">
            <v>4.0349579925667927</v>
          </cell>
          <cell r="Y28">
            <v>8.1999999999999993</v>
          </cell>
          <cell r="Z28">
            <v>4.6149572649572637</v>
          </cell>
          <cell r="AA28">
            <v>1.7595607463377401</v>
          </cell>
          <cell r="AB28">
            <v>22</v>
          </cell>
          <cell r="AC28">
            <v>99.260730905631007</v>
          </cell>
          <cell r="AD28">
            <v>99.260730905631007</v>
          </cell>
          <cell r="AE28">
            <v>83.587983920531371</v>
          </cell>
          <cell r="AF28">
            <v>81.864520334541041</v>
          </cell>
          <cell r="AG28">
            <v>80.21069164091395</v>
          </cell>
          <cell r="AH28">
            <v>31.427442985742807</v>
          </cell>
          <cell r="AI28">
            <v>22.562830464018496</v>
          </cell>
          <cell r="AJ28">
            <v>79.408584724504806</v>
          </cell>
          <cell r="AK28">
            <v>88.231760805005337</v>
          </cell>
          <cell r="AL28">
            <v>2.6470760196870233</v>
          </cell>
          <cell r="AM28">
            <v>2.6228731678515484</v>
          </cell>
          <cell r="AN28">
            <v>1.8368996328531104</v>
          </cell>
          <cell r="AO28">
            <v>10.249999999999998</v>
          </cell>
          <cell r="AP28">
            <v>8.6315789473684212</v>
          </cell>
          <cell r="AQ28">
            <v>3.2453044387726688</v>
          </cell>
          <cell r="AR28">
            <v>2.3299144600905795</v>
          </cell>
          <cell r="AS28">
            <v>8.1999999999999993</v>
          </cell>
          <cell r="AT28">
            <v>9.1111111111111107</v>
          </cell>
          <cell r="AU28">
            <v>5.7686965811965791</v>
          </cell>
          <cell r="AV28">
            <v>4.8578497525865938</v>
          </cell>
          <cell r="AW28">
            <v>1.8264562556965835</v>
          </cell>
          <cell r="AX28">
            <v>1.3112750810151221</v>
          </cell>
          <cell r="AY28">
            <v>4.6149572649572637</v>
          </cell>
          <cell r="AZ28">
            <v>5.1277302943969598</v>
          </cell>
          <cell r="BB28">
            <v>22</v>
          </cell>
          <cell r="BC28">
            <v>0</v>
          </cell>
          <cell r="BD28">
            <v>0</v>
          </cell>
          <cell r="BE28">
            <v>0</v>
          </cell>
          <cell r="BF28">
            <v>1</v>
          </cell>
          <cell r="BG28">
            <v>24</v>
          </cell>
          <cell r="BH28">
            <v>0</v>
          </cell>
          <cell r="BI28">
            <v>91</v>
          </cell>
          <cell r="BJ28">
            <v>0</v>
          </cell>
          <cell r="BK28">
            <v>109</v>
          </cell>
        </row>
        <row r="29">
          <cell r="B29">
            <v>23</v>
          </cell>
          <cell r="C29">
            <v>2</v>
          </cell>
          <cell r="D29">
            <v>1</v>
          </cell>
          <cell r="E29">
            <v>1</v>
          </cell>
          <cell r="F29">
            <v>2</v>
          </cell>
          <cell r="G29">
            <v>182.93918954891308</v>
          </cell>
          <cell r="H29">
            <v>13.233582787572139</v>
          </cell>
          <cell r="I29">
            <v>2.4694499999999997</v>
          </cell>
          <cell r="J29">
            <v>1.5434062499999999</v>
          </cell>
          <cell r="K29">
            <v>5.0094663905225927</v>
          </cell>
          <cell r="L29">
            <v>5.0752631293333605</v>
          </cell>
          <cell r="M29">
            <v>187.00381672078598</v>
          </cell>
          <cell r="N29">
            <v>131.296438219859</v>
          </cell>
          <cell r="O29">
            <v>1690</v>
          </cell>
          <cell r="P29">
            <v>174</v>
          </cell>
          <cell r="Q29">
            <v>203</v>
          </cell>
          <cell r="R29">
            <v>2285</v>
          </cell>
          <cell r="S29">
            <v>29.279519531248251</v>
          </cell>
          <cell r="T29"/>
          <cell r="U29">
            <v>2.751098915518178</v>
          </cell>
          <cell r="V29">
            <v>2.2531676987725624</v>
          </cell>
          <cell r="W29">
            <v>3.8187171875695443</v>
          </cell>
          <cell r="X29">
            <v>4.0698675718124777</v>
          </cell>
          <cell r="Y29">
            <v>8.1999999999999993</v>
          </cell>
          <cell r="Z29">
            <v>4.6149572649572637</v>
          </cell>
          <cell r="AA29">
            <v>1.1301061907806158</v>
          </cell>
          <cell r="AB29">
            <v>23</v>
          </cell>
          <cell r="AC29">
            <v>228.67398693614135</v>
          </cell>
          <cell r="AD29">
            <v>228.67398693614135</v>
          </cell>
          <cell r="AE29">
            <v>192.5675679462243</v>
          </cell>
          <cell r="AF29">
            <v>188.59710262774544</v>
          </cell>
          <cell r="AG29">
            <v>184.78706015041726</v>
          </cell>
          <cell r="AH29">
            <v>66.496769169950369</v>
          </cell>
          <cell r="AI29">
            <v>47.905927714261111</v>
          </cell>
          <cell r="AJ29">
            <v>182.93918954891308</v>
          </cell>
          <cell r="AK29">
            <v>203.26576616545896</v>
          </cell>
          <cell r="AL29">
            <v>4.7262795669900504</v>
          </cell>
          <cell r="AM29">
            <v>5.8733234968623407</v>
          </cell>
          <cell r="AN29">
            <v>3.2516003417965478</v>
          </cell>
          <cell r="AO29">
            <v>10.249999999999998</v>
          </cell>
          <cell r="AP29">
            <v>8.6315789473684212</v>
          </cell>
          <cell r="AQ29">
            <v>2.9806271064068608</v>
          </cell>
          <cell r="AR29">
            <v>2.1473179597305974</v>
          </cell>
          <cell r="AS29">
            <v>8.1999999999999993</v>
          </cell>
          <cell r="AT29">
            <v>9.1111111111111107</v>
          </cell>
          <cell r="AU29">
            <v>5.7686965811965791</v>
          </cell>
          <cell r="AV29">
            <v>4.8578497525865938</v>
          </cell>
          <cell r="AW29">
            <v>1.6774959413220598</v>
          </cell>
          <cell r="AX29">
            <v>1.2085098315160892</v>
          </cell>
          <cell r="AY29">
            <v>4.6149572649572637</v>
          </cell>
          <cell r="AZ29">
            <v>5.1277302943969598</v>
          </cell>
          <cell r="BB29">
            <v>23</v>
          </cell>
          <cell r="BC29">
            <v>10</v>
          </cell>
          <cell r="BD29">
            <v>5</v>
          </cell>
          <cell r="BE29">
            <v>5</v>
          </cell>
          <cell r="BF29">
            <v>11</v>
          </cell>
          <cell r="BG29">
            <v>32</v>
          </cell>
          <cell r="BH29">
            <v>63</v>
          </cell>
          <cell r="BI29">
            <v>81</v>
          </cell>
          <cell r="BJ29">
            <v>0</v>
          </cell>
          <cell r="BK29">
            <v>0</v>
          </cell>
        </row>
        <row r="30">
          <cell r="B30">
            <v>24</v>
          </cell>
          <cell r="C30">
            <v>2</v>
          </cell>
          <cell r="D30">
            <v>1</v>
          </cell>
          <cell r="E30">
            <v>2</v>
          </cell>
          <cell r="F30">
            <v>2</v>
          </cell>
          <cell r="G30">
            <v>191.35523179161061</v>
          </cell>
          <cell r="H30">
            <v>8.3578015084205681</v>
          </cell>
          <cell r="I30">
            <v>2.4682500000000007</v>
          </cell>
          <cell r="J30">
            <v>1.5426562500000005</v>
          </cell>
          <cell r="K30">
            <v>4.6135407467637677</v>
          </cell>
          <cell r="L30">
            <v>5.1044738757373738</v>
          </cell>
          <cell r="M30">
            <v>187.35689463960895</v>
          </cell>
          <cell r="N30">
            <v>105.06654085896982</v>
          </cell>
          <cell r="O30">
            <v>1765</v>
          </cell>
          <cell r="P30">
            <v>137</v>
          </cell>
          <cell r="Q30">
            <v>120</v>
          </cell>
          <cell r="R30">
            <v>2273</v>
          </cell>
          <cell r="S30">
            <v>18.997535156249999</v>
          </cell>
          <cell r="T30"/>
          <cell r="U30">
            <v>2.7674196261985373</v>
          </cell>
          <cell r="V30">
            <v>2.2343437087723061</v>
          </cell>
          <cell r="W30">
            <v>3.8302775389832635</v>
          </cell>
          <cell r="X30">
            <v>4.039921075045152</v>
          </cell>
          <cell r="Y30">
            <v>8.1999999999999993</v>
          </cell>
          <cell r="Z30">
            <v>4.6149572649572637</v>
          </cell>
          <cell r="AA30">
            <v>0.86638023717430568</v>
          </cell>
          <cell r="AB30">
            <v>24</v>
          </cell>
          <cell r="AC30">
            <v>239.19403973951324</v>
          </cell>
          <cell r="AD30">
            <v>239.19403973951324</v>
          </cell>
          <cell r="AE30">
            <v>201.42655978064275</v>
          </cell>
          <cell r="AF30">
            <v>197.27343483671197</v>
          </cell>
          <cell r="AG30">
            <v>193.2881129208188</v>
          </cell>
          <cell r="AH30">
            <v>69.145723322944519</v>
          </cell>
          <cell r="AI30">
            <v>49.958581289230892</v>
          </cell>
          <cell r="AJ30">
            <v>191.35523179161061</v>
          </cell>
          <cell r="AK30">
            <v>212.61692421290067</v>
          </cell>
          <cell r="AL30">
            <v>2.9849291101502029</v>
          </cell>
          <cell r="AM30">
            <v>3.7406069064516885</v>
          </cell>
          <cell r="AN30">
            <v>2.068803165499256</v>
          </cell>
          <cell r="AO30">
            <v>10.249999999999998</v>
          </cell>
          <cell r="AP30">
            <v>8.6315789473684212</v>
          </cell>
          <cell r="AQ30">
            <v>2.9630490159036413</v>
          </cell>
          <cell r="AR30">
            <v>2.1408370324456087</v>
          </cell>
          <cell r="AS30">
            <v>8.1999999999999993</v>
          </cell>
          <cell r="AT30">
            <v>9.1111111111111107</v>
          </cell>
          <cell r="AU30">
            <v>5.7686965811965791</v>
          </cell>
          <cell r="AV30">
            <v>4.8578497525865938</v>
          </cell>
          <cell r="AW30">
            <v>1.6676029978498759</v>
          </cell>
          <cell r="AX30">
            <v>1.2048623678017576</v>
          </cell>
          <cell r="AY30">
            <v>4.6149572649572637</v>
          </cell>
          <cell r="AZ30">
            <v>5.1277302943969598</v>
          </cell>
          <cell r="BB30">
            <v>24</v>
          </cell>
          <cell r="BC30">
            <v>10</v>
          </cell>
          <cell r="BD30">
            <v>5</v>
          </cell>
          <cell r="BE30">
            <v>5</v>
          </cell>
          <cell r="BF30">
            <v>11</v>
          </cell>
          <cell r="BG30">
            <v>32</v>
          </cell>
          <cell r="BH30">
            <v>63</v>
          </cell>
          <cell r="BI30">
            <v>81</v>
          </cell>
          <cell r="BJ30">
            <v>0</v>
          </cell>
          <cell r="BK30">
            <v>109</v>
          </cell>
        </row>
        <row r="31">
          <cell r="B31">
            <v>25</v>
          </cell>
          <cell r="C31">
            <v>2</v>
          </cell>
          <cell r="D31">
            <v>2</v>
          </cell>
          <cell r="E31">
            <v>2</v>
          </cell>
          <cell r="F31">
            <v>2</v>
          </cell>
          <cell r="G31">
            <v>40.284112924301567</v>
          </cell>
          <cell r="H31">
            <v>8.7630545544384297</v>
          </cell>
          <cell r="I31">
            <v>0.49079000000000006</v>
          </cell>
          <cell r="J31">
            <v>0.30674375000000004</v>
          </cell>
          <cell r="K31">
            <v>4.8113948945293172</v>
          </cell>
          <cell r="L31">
            <v>4.9003563154975875</v>
          </cell>
          <cell r="M31">
            <v>118.52586841909395</v>
          </cell>
          <cell r="N31">
            <v>106.14278934866056</v>
          </cell>
          <cell r="O31">
            <v>587</v>
          </cell>
          <cell r="P31">
            <v>143</v>
          </cell>
          <cell r="Q31">
            <v>563</v>
          </cell>
          <cell r="R31">
            <v>974</v>
          </cell>
          <cell r="S31">
            <v>19.8156552734375</v>
          </cell>
          <cell r="T31"/>
          <cell r="U31">
            <v>2.3698154140335785</v>
          </cell>
          <cell r="V31">
            <v>2.2586237942487375</v>
          </cell>
          <cell r="W31">
            <v>3.3416729710051332</v>
          </cell>
          <cell r="X31">
            <v>4.0619072214710599</v>
          </cell>
          <cell r="Y31">
            <v>8.1999999999999993</v>
          </cell>
          <cell r="Z31">
            <v>4.6149572649572637</v>
          </cell>
          <cell r="AA31">
            <v>1.7701201784774319</v>
          </cell>
          <cell r="AB31">
            <v>25</v>
          </cell>
          <cell r="AC31">
            <v>50.355141155376955</v>
          </cell>
          <cell r="AD31">
            <v>50.355141155376955</v>
          </cell>
          <cell r="AE31">
            <v>42.40432939400165</v>
          </cell>
          <cell r="AF31">
            <v>41.530013324022235</v>
          </cell>
          <cell r="AG31">
            <v>40.691023155860172</v>
          </cell>
          <cell r="AH31">
            <v>16.99883994582321</v>
          </cell>
          <cell r="AI31">
            <v>12.055073394026529</v>
          </cell>
          <cell r="AJ31">
            <v>40.284112924301567</v>
          </cell>
          <cell r="AK31">
            <v>44.760125471446187</v>
          </cell>
          <cell r="AL31">
            <v>3.1296623408708681</v>
          </cell>
          <cell r="AM31">
            <v>3.879820347572843</v>
          </cell>
          <cell r="AN31">
            <v>2.1573743752977212</v>
          </cell>
          <cell r="AO31">
            <v>10.249999999999998</v>
          </cell>
          <cell r="AP31">
            <v>8.6315789473684212</v>
          </cell>
          <cell r="AQ31">
            <v>3.4601851061653242</v>
          </cell>
          <cell r="AR31">
            <v>2.4538607072413621</v>
          </cell>
          <cell r="AS31">
            <v>8.1999999999999993</v>
          </cell>
          <cell r="AT31">
            <v>9.1111111111111107</v>
          </cell>
          <cell r="AU31">
            <v>5.7686965811965791</v>
          </cell>
          <cell r="AV31">
            <v>4.8578497525865938</v>
          </cell>
          <cell r="AW31">
            <v>1.9473910236334859</v>
          </cell>
          <cell r="AX31">
            <v>1.3810319875703285</v>
          </cell>
          <cell r="AY31">
            <v>4.6149572649572637</v>
          </cell>
          <cell r="AZ31">
            <v>5.1277302943969598</v>
          </cell>
          <cell r="BB31">
            <v>25</v>
          </cell>
          <cell r="BC31">
            <v>10</v>
          </cell>
          <cell r="BD31">
            <v>5</v>
          </cell>
          <cell r="BE31">
            <v>5</v>
          </cell>
          <cell r="BF31">
            <v>11</v>
          </cell>
          <cell r="BG31">
            <v>32</v>
          </cell>
          <cell r="BH31">
            <v>63</v>
          </cell>
          <cell r="BI31">
            <v>91</v>
          </cell>
          <cell r="BJ31">
            <v>0</v>
          </cell>
          <cell r="BK31">
            <v>109</v>
          </cell>
        </row>
        <row r="32">
          <cell r="B32">
            <v>26</v>
          </cell>
          <cell r="C32">
            <v>2</v>
          </cell>
          <cell r="D32">
            <v>2</v>
          </cell>
          <cell r="E32">
            <v>3</v>
          </cell>
          <cell r="F32">
            <v>2</v>
          </cell>
          <cell r="G32">
            <v>46.952798540544805</v>
          </cell>
          <cell r="H32">
            <v>3.1390826494281336</v>
          </cell>
          <cell r="I32">
            <v>0.48989000000000005</v>
          </cell>
          <cell r="J32">
            <v>0.30618125000000007</v>
          </cell>
          <cell r="K32">
            <v>2.8063004745421569</v>
          </cell>
          <cell r="L32">
            <v>3.3542418763022059</v>
          </cell>
          <cell r="M32">
            <v>119.15062899594534</v>
          </cell>
          <cell r="N32">
            <v>55.863339911265371</v>
          </cell>
          <cell r="O32">
            <v>681</v>
          </cell>
          <cell r="P32">
            <v>97</v>
          </cell>
          <cell r="Q32">
            <v>798</v>
          </cell>
          <cell r="R32">
            <v>1297</v>
          </cell>
          <cell r="S32">
            <v>7.1492882382332752</v>
          </cell>
          <cell r="T32"/>
          <cell r="U32">
            <v>2.4249294741840774</v>
          </cell>
          <cell r="V32">
            <v>2.6947922372847413</v>
          </cell>
          <cell r="W32">
            <v>3.3969873446973744</v>
          </cell>
          <cell r="X32">
            <v>3.7978489659567227</v>
          </cell>
          <cell r="Y32">
            <v>8.1999999999999993</v>
          </cell>
          <cell r="Z32">
            <v>4.6149572649572637</v>
          </cell>
          <cell r="AA32">
            <v>1.4826013797616169</v>
          </cell>
          <cell r="AB32">
            <v>26</v>
          </cell>
          <cell r="AC32">
            <v>58.690998175681003</v>
          </cell>
          <cell r="AD32">
            <v>58.690998175681003</v>
          </cell>
          <cell r="AE32">
            <v>49.423998463731373</v>
          </cell>
          <cell r="AF32">
            <v>48.404946949015262</v>
          </cell>
          <cell r="AG32">
            <v>47.427069232873542</v>
          </cell>
          <cell r="AH32">
            <v>19.36254189674656</v>
          </cell>
          <cell r="AI32">
            <v>13.821893865409047</v>
          </cell>
          <cell r="AJ32">
            <v>46.952798540544805</v>
          </cell>
          <cell r="AK32">
            <v>52.169776156160893</v>
          </cell>
          <cell r="AL32">
            <v>1.1211009462243335</v>
          </cell>
          <cell r="AM32">
            <v>1.1648700059307937</v>
          </cell>
          <cell r="AN32">
            <v>0.82654225525194414</v>
          </cell>
          <cell r="AO32">
            <v>10.249999999999998</v>
          </cell>
          <cell r="AP32">
            <v>8.6315789473684212</v>
          </cell>
          <cell r="AQ32">
            <v>3.3815416437045349</v>
          </cell>
          <cell r="AR32">
            <v>2.4139036057346597</v>
          </cell>
          <cell r="AS32">
            <v>8.1999999999999993</v>
          </cell>
          <cell r="AT32">
            <v>9.1111111111111107</v>
          </cell>
          <cell r="AU32">
            <v>5.7686965811965791</v>
          </cell>
          <cell r="AV32">
            <v>4.8578497525865938</v>
          </cell>
          <cell r="AW32">
            <v>1.9031305091914357</v>
          </cell>
          <cell r="AX32">
            <v>1.3585441441697199</v>
          </cell>
          <cell r="AY32">
            <v>4.6149572649572637</v>
          </cell>
          <cell r="AZ32">
            <v>5.1277302943969598</v>
          </cell>
          <cell r="BB32">
            <v>26</v>
          </cell>
          <cell r="BC32">
            <v>10</v>
          </cell>
          <cell r="BD32">
            <v>5</v>
          </cell>
          <cell r="BE32">
            <v>5</v>
          </cell>
          <cell r="BF32">
            <v>11</v>
          </cell>
          <cell r="BG32">
            <v>32</v>
          </cell>
          <cell r="BH32">
            <v>63</v>
          </cell>
          <cell r="BI32">
            <v>91</v>
          </cell>
          <cell r="BJ32">
            <v>117</v>
          </cell>
          <cell r="BK32">
            <v>109</v>
          </cell>
        </row>
        <row r="33">
          <cell r="B33">
            <v>27</v>
          </cell>
          <cell r="C33">
            <v>2</v>
          </cell>
          <cell r="D33">
            <v>3</v>
          </cell>
          <cell r="E33">
            <v>2</v>
          </cell>
          <cell r="F33">
            <v>2</v>
          </cell>
          <cell r="G33">
            <v>11.000143356761527</v>
          </cell>
          <cell r="H33">
            <v>7.0858208029595087</v>
          </cell>
          <cell r="I33">
            <v>0.16769999999999996</v>
          </cell>
          <cell r="J33">
            <v>0.10481249999999996</v>
          </cell>
          <cell r="K33">
            <v>4.6177944653506309</v>
          </cell>
          <cell r="L33">
            <v>4.8070714220823403</v>
          </cell>
          <cell r="M33">
            <v>81.882627902023501</v>
          </cell>
          <cell r="N33">
            <v>96.898252317025381</v>
          </cell>
          <cell r="O33">
            <v>232</v>
          </cell>
          <cell r="P33">
            <v>126</v>
          </cell>
          <cell r="Q33">
            <v>690</v>
          </cell>
          <cell r="R33">
            <v>799</v>
          </cell>
          <cell r="S33">
            <v>20.785422851562501</v>
          </cell>
          <cell r="T33"/>
          <cell r="U33">
            <v>1.9209550597620597</v>
          </cell>
          <cell r="V33">
            <v>2.7965106192303772</v>
          </cell>
          <cell r="W33">
            <v>2.8954680090671601</v>
          </cell>
          <cell r="X33">
            <v>3.9704442683329169</v>
          </cell>
          <cell r="Y33">
            <v>8.1999999999999993</v>
          </cell>
          <cell r="Z33">
            <v>4.6149572649572637</v>
          </cell>
          <cell r="AA33">
            <v>1.9979196694846637</v>
          </cell>
          <cell r="AB33">
            <v>27</v>
          </cell>
          <cell r="AC33">
            <v>13.750179195951908</v>
          </cell>
          <cell r="AD33">
            <v>13.750179195951908</v>
          </cell>
          <cell r="AE33">
            <v>11.579098270275292</v>
          </cell>
          <cell r="AF33">
            <v>11.340353976042811</v>
          </cell>
          <cell r="AG33">
            <v>11.111255915920735</v>
          </cell>
          <cell r="AH33">
            <v>5.7263928694532114</v>
          </cell>
          <cell r="AI33">
            <v>3.7990899303030012</v>
          </cell>
          <cell r="AJ33">
            <v>11.000143356761527</v>
          </cell>
          <cell r="AK33">
            <v>12.222381507512807</v>
          </cell>
          <cell r="AL33">
            <v>2.5306502867712535</v>
          </cell>
          <cell r="AM33">
            <v>2.533807937017448</v>
          </cell>
          <cell r="AN33">
            <v>1.7846417992751866</v>
          </cell>
          <cell r="AO33">
            <v>10.249999999999998</v>
          </cell>
          <cell r="AP33">
            <v>8.6315789473684212</v>
          </cell>
          <cell r="AQ33">
            <v>4.2687099619163904</v>
          </cell>
          <cell r="AR33">
            <v>2.8320119491293614</v>
          </cell>
          <cell r="AS33">
            <v>8.1999999999999993</v>
          </cell>
          <cell r="AT33">
            <v>9.1111111111111107</v>
          </cell>
          <cell r="AU33">
            <v>5.7686965811965791</v>
          </cell>
          <cell r="AV33">
            <v>4.8578497525865938</v>
          </cell>
          <cell r="AW33">
            <v>2.4024285427733525</v>
          </cell>
          <cell r="AX33">
            <v>1.5938553803756497</v>
          </cell>
          <cell r="AY33">
            <v>4.6149572649572637</v>
          </cell>
          <cell r="AZ33">
            <v>5.1277302943969598</v>
          </cell>
          <cell r="BB33">
            <v>27</v>
          </cell>
          <cell r="BC33">
            <v>10</v>
          </cell>
          <cell r="BD33">
            <v>5</v>
          </cell>
          <cell r="BE33">
            <v>5</v>
          </cell>
          <cell r="BF33">
            <v>11</v>
          </cell>
          <cell r="BG33">
            <v>32</v>
          </cell>
          <cell r="BH33">
            <v>63</v>
          </cell>
          <cell r="BI33">
            <v>93</v>
          </cell>
          <cell r="BJ33">
            <v>0</v>
          </cell>
          <cell r="BK33">
            <v>109</v>
          </cell>
        </row>
        <row r="34">
          <cell r="B34">
            <v>28</v>
          </cell>
          <cell r="C34">
            <v>2</v>
          </cell>
          <cell r="D34">
            <v>3</v>
          </cell>
          <cell r="E34">
            <v>3</v>
          </cell>
          <cell r="F34">
            <v>2</v>
          </cell>
          <cell r="G34">
            <v>15.274821728862255</v>
          </cell>
          <cell r="H34">
            <v>2.2237220864645226</v>
          </cell>
          <cell r="I34">
            <v>0.16736000000000001</v>
          </cell>
          <cell r="J34">
            <v>0.1046</v>
          </cell>
          <cell r="K34">
            <v>2.8627844884461302</v>
          </cell>
          <cell r="L34">
            <v>2.8389120734733089</v>
          </cell>
          <cell r="M34">
            <v>83.021275302165677</v>
          </cell>
          <cell r="N34">
            <v>48.218544017453496</v>
          </cell>
          <cell r="O34">
            <v>318</v>
          </cell>
          <cell r="P34">
            <v>80</v>
          </cell>
          <cell r="Q34">
            <v>968</v>
          </cell>
          <cell r="R34">
            <v>1195</v>
          </cell>
          <cell r="S34">
            <v>7.545498072470048</v>
          </cell>
          <cell r="T34"/>
          <cell r="U34">
            <v>2.0404925998800429</v>
          </cell>
          <cell r="V34">
            <v>2.6559646058047663</v>
          </cell>
          <cell r="W34">
            <v>3.05962221408118</v>
          </cell>
          <cell r="X34">
            <v>3.6862036474423978</v>
          </cell>
          <cell r="Y34">
            <v>8.1999999999999993</v>
          </cell>
          <cell r="Z34">
            <v>4.6149572649572637</v>
          </cell>
          <cell r="AA34">
            <v>1.7401046792778179</v>
          </cell>
          <cell r="AB34">
            <v>28</v>
          </cell>
          <cell r="AC34">
            <v>19.093527161077819</v>
          </cell>
          <cell r="AD34">
            <v>19.093527161077819</v>
          </cell>
          <cell r="AE34">
            <v>16.078759714591847</v>
          </cell>
          <cell r="AF34">
            <v>15.747238895734284</v>
          </cell>
          <cell r="AG34">
            <v>15.429112857436621</v>
          </cell>
          <cell r="AH34">
            <v>7.4858500980401672</v>
          </cell>
          <cell r="AI34">
            <v>4.9923881643176529</v>
          </cell>
          <cell r="AJ34">
            <v>15.274821728862255</v>
          </cell>
          <cell r="AK34">
            <v>16.972024143180285</v>
          </cell>
          <cell r="AL34">
            <v>0.79418645945161526</v>
          </cell>
          <cell r="AM34">
            <v>0.8372559188493881</v>
          </cell>
          <cell r="AN34">
            <v>0.60325535405712316</v>
          </cell>
          <cell r="AO34">
            <v>10.249999999999998</v>
          </cell>
          <cell r="AP34">
            <v>8.6315789473684212</v>
          </cell>
          <cell r="AQ34">
            <v>4.0186374606220392</v>
          </cell>
          <cell r="AR34">
            <v>2.6800694419923672</v>
          </cell>
          <cell r="AS34">
            <v>8.1999999999999993</v>
          </cell>
          <cell r="AT34">
            <v>9.1111111111111107</v>
          </cell>
          <cell r="AU34">
            <v>5.7686965811965791</v>
          </cell>
          <cell r="AV34">
            <v>4.8578497525865938</v>
          </cell>
          <cell r="AW34">
            <v>2.2616878224545234</v>
          </cell>
          <cell r="AX34">
            <v>1.5083421880381265</v>
          </cell>
          <cell r="AY34">
            <v>4.6149572649572637</v>
          </cell>
          <cell r="AZ34">
            <v>5.1277302943969598</v>
          </cell>
          <cell r="BB34">
            <v>28</v>
          </cell>
          <cell r="BC34">
            <v>10</v>
          </cell>
          <cell r="BD34">
            <v>5</v>
          </cell>
          <cell r="BE34">
            <v>5</v>
          </cell>
          <cell r="BF34">
            <v>11</v>
          </cell>
          <cell r="BG34">
            <v>32</v>
          </cell>
          <cell r="BH34">
            <v>63</v>
          </cell>
          <cell r="BI34">
            <v>93</v>
          </cell>
          <cell r="BJ34">
            <v>117</v>
          </cell>
          <cell r="BK34">
            <v>109</v>
          </cell>
        </row>
        <row r="35">
          <cell r="B35">
            <v>29</v>
          </cell>
          <cell r="C35">
            <v>3</v>
          </cell>
          <cell r="D35">
            <v>2</v>
          </cell>
          <cell r="E35">
            <v>2</v>
          </cell>
          <cell r="F35">
            <v>2</v>
          </cell>
          <cell r="G35">
            <v>34.639866319180008</v>
          </cell>
          <cell r="H35">
            <v>9.3617750493234091</v>
          </cell>
          <cell r="I35">
            <v>0.49089000000000005</v>
          </cell>
          <cell r="J35">
            <v>0.30680625000000006</v>
          </cell>
          <cell r="K35">
            <v>4.8904098823141693</v>
          </cell>
          <cell r="L35">
            <v>4.9405986032036875</v>
          </cell>
          <cell r="M35">
            <v>112.53170116739179</v>
          </cell>
          <cell r="N35">
            <v>107.16836200179858</v>
          </cell>
          <cell r="O35">
            <v>532</v>
          </cell>
          <cell r="P35">
            <v>151</v>
          </cell>
          <cell r="Q35">
            <v>566</v>
          </cell>
          <cell r="R35">
            <v>930</v>
          </cell>
          <cell r="S35">
            <v>19.8295908203125</v>
          </cell>
          <cell r="T35"/>
          <cell r="U35">
            <v>2.3505894213622485</v>
          </cell>
          <cell r="V35">
            <v>2.2744154920427095</v>
          </cell>
          <cell r="W35">
            <v>3.3253474154085159</v>
          </cell>
          <cell r="X35">
            <v>4.0869062401696539</v>
          </cell>
          <cell r="Y35">
            <v>8.1999999999999993</v>
          </cell>
          <cell r="Z35">
            <v>4.6149572649572637</v>
          </cell>
          <cell r="AA35">
            <v>1.7953666012182936</v>
          </cell>
          <cell r="AB35">
            <v>29</v>
          </cell>
          <cell r="AC35">
            <v>43.299832898975005</v>
          </cell>
          <cell r="AD35">
            <v>43.299832898975005</v>
          </cell>
          <cell r="AE35">
            <v>36.463017178084222</v>
          </cell>
          <cell r="AF35">
            <v>35.711202390907225</v>
          </cell>
          <cell r="AG35">
            <v>34.989763958767682</v>
          </cell>
          <cell r="AH35">
            <v>14.736672429634691</v>
          </cell>
          <cell r="AI35">
            <v>10.41691648778434</v>
          </cell>
          <cell r="AJ35">
            <v>34.639866319180008</v>
          </cell>
          <cell r="AK35">
            <v>38.488740354644456</v>
          </cell>
          <cell r="AL35">
            <v>3.343491089044075</v>
          </cell>
          <cell r="AM35">
            <v>4.1161234972574707</v>
          </cell>
          <cell r="AN35">
            <v>2.290675268570582</v>
          </cell>
          <cell r="AO35">
            <v>10.249999999999998</v>
          </cell>
          <cell r="AP35">
            <v>8.6315789473684212</v>
          </cell>
          <cell r="AQ35">
            <v>3.4884867282555088</v>
          </cell>
          <cell r="AR35">
            <v>2.4659077610970872</v>
          </cell>
          <cell r="AS35">
            <v>8.1999999999999993</v>
          </cell>
          <cell r="AT35">
            <v>9.1111111111111107</v>
          </cell>
          <cell r="AU35">
            <v>5.7686965811965791</v>
          </cell>
          <cell r="AV35">
            <v>4.8578497525865938</v>
          </cell>
          <cell r="AW35">
            <v>1.9633191671060679</v>
          </cell>
          <cell r="AX35">
            <v>1.3878120654621346</v>
          </cell>
          <cell r="AY35">
            <v>4.6149572649572637</v>
          </cell>
          <cell r="AZ35">
            <v>5.1277302943969598</v>
          </cell>
          <cell r="BB35">
            <v>29</v>
          </cell>
          <cell r="BC35">
            <v>20</v>
          </cell>
          <cell r="BD35">
            <v>10</v>
          </cell>
          <cell r="BE35">
            <v>10</v>
          </cell>
          <cell r="BF35">
            <v>15</v>
          </cell>
          <cell r="BG35">
            <v>34</v>
          </cell>
          <cell r="BH35">
            <v>65</v>
          </cell>
          <cell r="BI35">
            <v>91</v>
          </cell>
          <cell r="BJ35">
            <v>0</v>
          </cell>
          <cell r="BK35">
            <v>109</v>
          </cell>
        </row>
        <row r="36">
          <cell r="B36">
            <v>30</v>
          </cell>
          <cell r="C36">
            <v>3</v>
          </cell>
          <cell r="D36">
            <v>2</v>
          </cell>
          <cell r="E36">
            <v>3</v>
          </cell>
          <cell r="F36">
            <v>2</v>
          </cell>
          <cell r="G36">
            <v>41.057478975517043</v>
          </cell>
          <cell r="H36">
            <v>3.2435465636839096</v>
          </cell>
          <cell r="I36">
            <v>0.48996000000000006</v>
          </cell>
          <cell r="J36">
            <v>0.30622500000000002</v>
          </cell>
          <cell r="K36">
            <v>2.8324686795059506</v>
          </cell>
          <cell r="L36">
            <v>3.23270209759007</v>
          </cell>
          <cell r="M36">
            <v>113.18140757601867</v>
          </cell>
          <cell r="N36">
            <v>58.438860052119338</v>
          </cell>
          <cell r="O36">
            <v>627</v>
          </cell>
          <cell r="P36">
            <v>96</v>
          </cell>
          <cell r="Q36">
            <v>799</v>
          </cell>
          <cell r="R36">
            <v>1267</v>
          </cell>
          <cell r="S36">
            <v>7.1492882382332752</v>
          </cell>
          <cell r="T36"/>
          <cell r="U36">
            <v>2.4116171207780472</v>
          </cell>
          <cell r="V36">
            <v>2.6923750125749759</v>
          </cell>
          <cell r="W36">
            <v>3.3877495133154905</v>
          </cell>
          <cell r="X36">
            <v>3.7999530518188207</v>
          </cell>
          <cell r="Y36">
            <v>8.1999999999999993</v>
          </cell>
          <cell r="Z36">
            <v>4.6149572649572637</v>
          </cell>
          <cell r="AA36">
            <v>1.4840238963318932</v>
          </cell>
          <cell r="AB36">
            <v>30</v>
          </cell>
          <cell r="AC36">
            <v>51.3218487193963</v>
          </cell>
          <cell r="AD36">
            <v>51.3218487193963</v>
          </cell>
          <cell r="AE36">
            <v>43.218398921596886</v>
          </cell>
          <cell r="AF36">
            <v>42.327297912904172</v>
          </cell>
          <cell r="AG36">
            <v>41.472200985370748</v>
          </cell>
          <cell r="AH36">
            <v>17.024874563119244</v>
          </cell>
          <cell r="AI36">
            <v>12.119396317272377</v>
          </cell>
          <cell r="AJ36">
            <v>41.057478975517043</v>
          </cell>
          <cell r="AK36">
            <v>45.619421083907824</v>
          </cell>
          <cell r="AL36">
            <v>1.1584094870299677</v>
          </cell>
          <cell r="AM36">
            <v>1.2047157429907194</v>
          </cell>
          <cell r="AN36">
            <v>0.85357543092049759</v>
          </cell>
          <cell r="AO36">
            <v>10.249999999999998</v>
          </cell>
          <cell r="AP36">
            <v>8.6315789473684212</v>
          </cell>
          <cell r="AQ36">
            <v>3.4002080717334087</v>
          </cell>
          <cell r="AR36">
            <v>2.4204859207476948</v>
          </cell>
          <cell r="AS36">
            <v>8.1999999999999993</v>
          </cell>
          <cell r="AT36">
            <v>9.1111111111111107</v>
          </cell>
          <cell r="AU36">
            <v>5.7686965811965791</v>
          </cell>
          <cell r="AV36">
            <v>4.8578497525865938</v>
          </cell>
          <cell r="AW36">
            <v>1.9136359686600519</v>
          </cell>
          <cell r="AX36">
            <v>1.3622486688635786</v>
          </cell>
          <cell r="AY36">
            <v>4.6149572649572637</v>
          </cell>
          <cell r="AZ36">
            <v>5.1277302943969598</v>
          </cell>
          <cell r="BB36">
            <v>30</v>
          </cell>
          <cell r="BC36">
            <v>20</v>
          </cell>
          <cell r="BD36">
            <v>10</v>
          </cell>
          <cell r="BE36">
            <v>10</v>
          </cell>
          <cell r="BF36">
            <v>15</v>
          </cell>
          <cell r="BG36">
            <v>34</v>
          </cell>
          <cell r="BH36">
            <v>65</v>
          </cell>
          <cell r="BI36">
            <v>91</v>
          </cell>
          <cell r="BJ36">
            <v>117</v>
          </cell>
          <cell r="BK36">
            <v>109</v>
          </cell>
        </row>
        <row r="37">
          <cell r="B37">
            <v>31</v>
          </cell>
          <cell r="C37">
            <v>3</v>
          </cell>
          <cell r="D37">
            <v>3</v>
          </cell>
          <cell r="E37">
            <v>2</v>
          </cell>
          <cell r="F37">
            <v>2</v>
          </cell>
          <cell r="G37">
            <v>7.3459943306020037</v>
          </cell>
          <cell r="H37">
            <v>7.7202496880381029</v>
          </cell>
          <cell r="I37">
            <v>0.16778999999999999</v>
          </cell>
          <cell r="J37">
            <v>0.10486875</v>
          </cell>
          <cell r="K37">
            <v>4.7115144279998118</v>
          </cell>
          <cell r="L37">
            <v>4.8614414037298879</v>
          </cell>
          <cell r="M37">
            <v>76.290179693303884</v>
          </cell>
          <cell r="N37">
            <v>100.70629648989352</v>
          </cell>
          <cell r="O37">
            <v>166</v>
          </cell>
          <cell r="P37">
            <v>132</v>
          </cell>
          <cell r="Q37">
            <v>693</v>
          </cell>
          <cell r="R37">
            <v>780</v>
          </cell>
          <cell r="S37">
            <v>20.788300781250001</v>
          </cell>
          <cell r="T37"/>
          <cell r="U37">
            <v>1.8482893471388859</v>
          </cell>
          <cell r="V37">
            <v>2.2383110580864951</v>
          </cell>
          <cell r="W37">
            <v>2.7839433418335195</v>
          </cell>
          <cell r="X37">
            <v>3.9940634358337985</v>
          </cell>
          <cell r="Y37">
            <v>8.1999999999999993</v>
          </cell>
          <cell r="Z37">
            <v>4.6149572649572637</v>
          </cell>
          <cell r="AA37">
            <v>2.040497544071973</v>
          </cell>
          <cell r="AB37">
            <v>31</v>
          </cell>
          <cell r="AC37">
            <v>9.1824929132525046</v>
          </cell>
          <cell r="AD37">
            <v>9.1824929132525046</v>
          </cell>
          <cell r="AE37">
            <v>7.732625611160004</v>
          </cell>
          <cell r="AF37">
            <v>7.5731900315484575</v>
          </cell>
          <cell r="AG37">
            <v>7.4201962935373773</v>
          </cell>
          <cell r="AH37">
            <v>3.9744828600421531</v>
          </cell>
          <cell r="AI37">
            <v>2.638701090002749</v>
          </cell>
          <cell r="AJ37">
            <v>7.3459943306020037</v>
          </cell>
          <cell r="AK37">
            <v>8.1622159228911144</v>
          </cell>
          <cell r="AL37">
            <v>2.7572320314421797</v>
          </cell>
          <cell r="AM37">
            <v>3.44914066351352</v>
          </cell>
          <cell r="AN37">
            <v>1.9329311644812242</v>
          </cell>
          <cell r="AO37">
            <v>10.249999999999998</v>
          </cell>
          <cell r="AP37">
            <v>8.6315789473684212</v>
          </cell>
          <cell r="AQ37">
            <v>4.4365347951030669</v>
          </cell>
          <cell r="AR37">
            <v>2.9454622429921424</v>
          </cell>
          <cell r="AS37">
            <v>8.1999999999999993</v>
          </cell>
          <cell r="AT37">
            <v>9.1111111111111107</v>
          </cell>
          <cell r="AU37">
            <v>5.7686965811965791</v>
          </cell>
          <cell r="AV37">
            <v>4.8578497525865938</v>
          </cell>
          <cell r="AW37">
            <v>2.4968803029142181</v>
          </cell>
          <cell r="AX37">
            <v>1.657705167921208</v>
          </cell>
          <cell r="AY37">
            <v>4.6149572649572637</v>
          </cell>
          <cell r="AZ37">
            <v>5.1277302943969598</v>
          </cell>
          <cell r="BB37">
            <v>31</v>
          </cell>
          <cell r="BC37">
            <v>20</v>
          </cell>
          <cell r="BD37">
            <v>10</v>
          </cell>
          <cell r="BE37">
            <v>10</v>
          </cell>
          <cell r="BF37">
            <v>15</v>
          </cell>
          <cell r="BG37">
            <v>34</v>
          </cell>
          <cell r="BH37">
            <v>65</v>
          </cell>
          <cell r="BI37">
            <v>93</v>
          </cell>
          <cell r="BJ37">
            <v>0</v>
          </cell>
          <cell r="BK37">
            <v>109</v>
          </cell>
        </row>
        <row r="38">
          <cell r="B38">
            <v>32</v>
          </cell>
          <cell r="C38">
            <v>3</v>
          </cell>
          <cell r="D38">
            <v>3</v>
          </cell>
          <cell r="E38">
            <v>3</v>
          </cell>
          <cell r="F38">
            <v>2</v>
          </cell>
          <cell r="G38">
            <v>10.828499075881766</v>
          </cell>
          <cell r="H38">
            <v>2.3510144720313408</v>
          </cell>
          <cell r="I38">
            <v>0.16751999999999995</v>
          </cell>
          <cell r="J38">
            <v>0.10469999999999996</v>
          </cell>
          <cell r="K38">
            <v>2.8989882994737961</v>
          </cell>
          <cell r="L38">
            <v>2.8685821392853468</v>
          </cell>
          <cell r="M38">
            <v>77.946513923069304</v>
          </cell>
          <cell r="N38">
            <v>50.192155058751958</v>
          </cell>
          <cell r="O38">
            <v>240</v>
          </cell>
          <cell r="P38">
            <v>81</v>
          </cell>
          <cell r="Q38">
            <v>965</v>
          </cell>
          <cell r="R38">
            <v>1134</v>
          </cell>
          <cell r="S38">
            <v>7.545498072470048</v>
          </cell>
          <cell r="T38"/>
          <cell r="U38">
            <v>1.967941269416188</v>
          </cell>
          <cell r="V38">
            <v>2.664856922525161</v>
          </cell>
          <cell r="W38">
            <v>2.9596835573526827</v>
          </cell>
          <cell r="X38">
            <v>3.702139698763308</v>
          </cell>
          <cell r="Y38">
            <v>8.1999999999999993</v>
          </cell>
          <cell r="Z38">
            <v>4.6149572649572637</v>
          </cell>
          <cell r="AA38">
            <v>1.7484927186066543</v>
          </cell>
          <cell r="AB38">
            <v>32</v>
          </cell>
          <cell r="AC38">
            <v>13.535623844852207</v>
          </cell>
          <cell r="AD38">
            <v>13.535623844852207</v>
          </cell>
          <cell r="AE38">
            <v>11.398420079875544</v>
          </cell>
          <cell r="AF38">
            <v>11.16340110915646</v>
          </cell>
          <cell r="AG38">
            <v>10.937877854426025</v>
          </cell>
          <cell r="AH38">
            <v>5.5024503241878566</v>
          </cell>
          <cell r="AI38">
            <v>3.6586678494667924</v>
          </cell>
          <cell r="AJ38">
            <v>10.828499075881766</v>
          </cell>
          <cell r="AK38">
            <v>12.031665639868628</v>
          </cell>
          <cell r="AL38">
            <v>0.83964802572547892</v>
          </cell>
          <cell r="AM38">
            <v>0.88222915540379943</v>
          </cell>
          <cell r="AN38">
            <v>0.63504207386249967</v>
          </cell>
          <cell r="AO38">
            <v>10.249999999999998</v>
          </cell>
          <cell r="AP38">
            <v>8.6315789473684212</v>
          </cell>
          <cell r="AQ38">
            <v>4.166791015278938</v>
          </cell>
          <cell r="AR38">
            <v>2.7705664612789103</v>
          </cell>
          <cell r="AS38">
            <v>8.1999999999999993</v>
          </cell>
          <cell r="AT38">
            <v>9.1111111111111107</v>
          </cell>
          <cell r="AU38">
            <v>5.7686965811965791</v>
          </cell>
          <cell r="AV38">
            <v>4.8578497525865938</v>
          </cell>
          <cell r="AW38">
            <v>2.3450685936000228</v>
          </cell>
          <cell r="AX38">
            <v>1.5592738803080544</v>
          </cell>
          <cell r="AY38">
            <v>4.6149572649572637</v>
          </cell>
          <cell r="AZ38">
            <v>5.1277302943969598</v>
          </cell>
          <cell r="BB38">
            <v>32</v>
          </cell>
          <cell r="BC38">
            <v>20</v>
          </cell>
          <cell r="BD38">
            <v>10</v>
          </cell>
          <cell r="BE38">
            <v>10</v>
          </cell>
          <cell r="BF38">
            <v>15</v>
          </cell>
          <cell r="BG38">
            <v>34</v>
          </cell>
          <cell r="BH38">
            <v>65</v>
          </cell>
          <cell r="BI38">
            <v>93</v>
          </cell>
          <cell r="BJ38">
            <v>117</v>
          </cell>
          <cell r="BK38">
            <v>109</v>
          </cell>
        </row>
        <row r="39">
          <cell r="B39">
            <v>33</v>
          </cell>
          <cell r="C39">
            <v>4</v>
          </cell>
          <cell r="D39">
            <v>2</v>
          </cell>
          <cell r="E39">
            <v>2</v>
          </cell>
          <cell r="F39">
            <v>2</v>
          </cell>
          <cell r="G39">
            <v>31.096927952239113</v>
          </cell>
          <cell r="H39">
            <v>9.7433825334154456</v>
          </cell>
          <cell r="I39">
            <v>0.49095000000000011</v>
          </cell>
          <cell r="J39">
            <v>0.30684375000000003</v>
          </cell>
          <cell r="K39">
            <v>4.9421847947012285</v>
          </cell>
          <cell r="L39">
            <v>4.9575398530969217</v>
          </cell>
          <cell r="M39">
            <v>110.69011597443583</v>
          </cell>
          <cell r="N39">
            <v>108.91567836430499</v>
          </cell>
          <cell r="O39">
            <v>485</v>
          </cell>
          <cell r="P39">
            <v>155</v>
          </cell>
          <cell r="Q39">
            <v>567</v>
          </cell>
          <cell r="R39">
            <v>904</v>
          </cell>
          <cell r="S39">
            <v>19.8295908203125</v>
          </cell>
          <cell r="T39"/>
          <cell r="U39">
            <v>2.3192742619950608</v>
          </cell>
          <cell r="V39">
            <v>2.2760972122448213</v>
          </cell>
          <cell r="W39">
            <v>3.2898536041863227</v>
          </cell>
          <cell r="X39">
            <v>4.0867455866082487</v>
          </cell>
          <cell r="Y39">
            <v>8.1999999999999993</v>
          </cell>
          <cell r="Z39">
            <v>4.6149572649572637</v>
          </cell>
          <cell r="AA39">
            <v>1.8095081372434365</v>
          </cell>
          <cell r="AB39">
            <v>33</v>
          </cell>
          <cell r="AC39">
            <v>38.871159940298888</v>
          </cell>
          <cell r="AD39">
            <v>38.871159940298888</v>
          </cell>
          <cell r="AE39">
            <v>32.733608370778015</v>
          </cell>
          <cell r="AF39">
            <v>32.058688610555791</v>
          </cell>
          <cell r="AG39">
            <v>31.411038335595066</v>
          </cell>
          <cell r="AH39">
            <v>13.408042533740383</v>
          </cell>
          <cell r="AI39">
            <v>9.4523743891425518</v>
          </cell>
          <cell r="AJ39">
            <v>31.096927952239113</v>
          </cell>
          <cell r="AK39">
            <v>34.552142169154571</v>
          </cell>
          <cell r="AL39">
            <v>3.479779476219802</v>
          </cell>
          <cell r="AM39">
            <v>4.2807409459484145</v>
          </cell>
          <cell r="AN39">
            <v>2.3841421803557541</v>
          </cell>
          <cell r="AO39">
            <v>10.249999999999998</v>
          </cell>
          <cell r="AP39">
            <v>8.6315789473684212</v>
          </cell>
          <cell r="AQ39">
            <v>3.535588754797065</v>
          </cell>
          <cell r="AR39">
            <v>2.4925121256354807</v>
          </cell>
          <cell r="AS39">
            <v>8.1999999999999993</v>
          </cell>
          <cell r="AT39">
            <v>9.1111111111111107</v>
          </cell>
          <cell r="AU39">
            <v>5.7686965811965791</v>
          </cell>
          <cell r="AV39">
            <v>4.8578497525865938</v>
          </cell>
          <cell r="AW39">
            <v>1.9898281719331612</v>
          </cell>
          <cell r="AX39">
            <v>1.402784992950675</v>
          </cell>
          <cell r="AY39">
            <v>4.6149572649572637</v>
          </cell>
          <cell r="AZ39">
            <v>5.1277302943969598</v>
          </cell>
          <cell r="BB39">
            <v>33</v>
          </cell>
          <cell r="BC39">
            <v>30</v>
          </cell>
          <cell r="BD39">
            <v>25</v>
          </cell>
          <cell r="BE39">
            <v>15</v>
          </cell>
          <cell r="BF39">
            <v>17</v>
          </cell>
          <cell r="BG39" t="str">
            <v>d</v>
          </cell>
          <cell r="BH39">
            <v>67</v>
          </cell>
          <cell r="BI39">
            <v>91</v>
          </cell>
          <cell r="BJ39">
            <v>0</v>
          </cell>
          <cell r="BK39">
            <v>109</v>
          </cell>
        </row>
        <row r="40">
          <cell r="B40">
            <v>34</v>
          </cell>
          <cell r="C40">
            <v>4</v>
          </cell>
          <cell r="D40">
            <v>2</v>
          </cell>
          <cell r="E40">
            <v>3</v>
          </cell>
          <cell r="F40">
            <v>2</v>
          </cell>
          <cell r="G40">
            <v>37.310277491368829</v>
          </cell>
          <cell r="H40">
            <v>3.3205841041400643</v>
          </cell>
          <cell r="I40">
            <v>0.49002000000000001</v>
          </cell>
          <cell r="J40">
            <v>0.30626249999999999</v>
          </cell>
          <cell r="K40">
            <v>2.8660272161521196</v>
          </cell>
          <cell r="L40">
            <v>3.2230905267385945</v>
          </cell>
          <cell r="M40">
            <v>111.38864385486687</v>
          </cell>
          <cell r="N40">
            <v>59.066100982460007</v>
          </cell>
          <cell r="O40">
            <v>579</v>
          </cell>
          <cell r="P40">
            <v>97</v>
          </cell>
          <cell r="Q40">
            <v>793</v>
          </cell>
          <cell r="R40">
            <v>1221</v>
          </cell>
          <cell r="S40">
            <v>7.1492882382332752</v>
          </cell>
          <cell r="T40"/>
          <cell r="U40">
            <v>2.3842481084306737</v>
          </cell>
          <cell r="V40">
            <v>2.7008140724071188</v>
          </cell>
          <cell r="W40">
            <v>3.3564954286574005</v>
          </cell>
          <cell r="X40">
            <v>3.8132179720033426</v>
          </cell>
          <cell r="Y40">
            <v>8.1999999999999993</v>
          </cell>
          <cell r="Z40">
            <v>4.6149572649572637</v>
          </cell>
          <cell r="AA40">
            <v>1.4818854948742353</v>
          </cell>
          <cell r="AB40">
            <v>34</v>
          </cell>
          <cell r="AC40">
            <v>46.637846864211035</v>
          </cell>
          <cell r="AD40">
            <v>46.637846864211035</v>
          </cell>
          <cell r="AE40">
            <v>39.273976306704036</v>
          </cell>
          <cell r="AF40">
            <v>38.464203599349311</v>
          </cell>
          <cell r="AG40">
            <v>37.687148981180634</v>
          </cell>
          <cell r="AH40">
            <v>15.648655590599033</v>
          </cell>
          <cell r="AI40">
            <v>11.115843380216655</v>
          </cell>
          <cell r="AJ40">
            <v>37.310277491368829</v>
          </cell>
          <cell r="AK40">
            <v>41.455863879298697</v>
          </cell>
          <cell r="AL40">
            <v>1.1859228943357374</v>
          </cell>
          <cell r="AM40">
            <v>1.2294752674998362</v>
          </cell>
          <cell r="AN40">
            <v>0.87080888858696315</v>
          </cell>
          <cell r="AO40">
            <v>10.249999999999998</v>
          </cell>
          <cell r="AP40">
            <v>8.6315789473684212</v>
          </cell>
          <cell r="AQ40">
            <v>3.4392393857857724</v>
          </cell>
          <cell r="AR40">
            <v>2.4430243312680462</v>
          </cell>
          <cell r="AS40">
            <v>8.1999999999999993</v>
          </cell>
          <cell r="AT40">
            <v>9.1111111111111107</v>
          </cell>
          <cell r="AU40">
            <v>5.7686965811965791</v>
          </cell>
          <cell r="AV40">
            <v>4.8578497525865938</v>
          </cell>
          <cell r="AW40">
            <v>1.9356027791901473</v>
          </cell>
          <cell r="AX40">
            <v>1.3749332787869306</v>
          </cell>
          <cell r="AY40">
            <v>4.6149572649572637</v>
          </cell>
          <cell r="AZ40">
            <v>5.1277302943969598</v>
          </cell>
          <cell r="BB40">
            <v>34</v>
          </cell>
          <cell r="BC40">
            <v>30</v>
          </cell>
          <cell r="BD40">
            <v>25</v>
          </cell>
          <cell r="BE40">
            <v>15</v>
          </cell>
          <cell r="BF40">
            <v>17</v>
          </cell>
          <cell r="BG40" t="str">
            <v>d</v>
          </cell>
          <cell r="BH40">
            <v>67</v>
          </cell>
          <cell r="BI40">
            <v>91</v>
          </cell>
          <cell r="BJ40">
            <v>117</v>
          </cell>
          <cell r="BK40">
            <v>109</v>
          </cell>
        </row>
        <row r="41">
          <cell r="BB41">
            <v>35</v>
          </cell>
          <cell r="BC41">
            <v>30</v>
          </cell>
          <cell r="BD41">
            <v>25</v>
          </cell>
          <cell r="BE41">
            <v>15</v>
          </cell>
          <cell r="BF41">
            <v>17</v>
          </cell>
          <cell r="BG41" t="str">
            <v>d</v>
          </cell>
          <cell r="BH41">
            <v>67</v>
          </cell>
          <cell r="BI41">
            <v>93</v>
          </cell>
          <cell r="BJ41">
            <v>0</v>
          </cell>
          <cell r="BK41">
            <v>109</v>
          </cell>
        </row>
        <row r="42">
          <cell r="BB42">
            <v>36</v>
          </cell>
          <cell r="BC42">
            <v>30</v>
          </cell>
          <cell r="BD42">
            <v>25</v>
          </cell>
          <cell r="BE42">
            <v>15</v>
          </cell>
          <cell r="BF42">
            <v>17</v>
          </cell>
          <cell r="BG42" t="str">
            <v>d</v>
          </cell>
          <cell r="BH42">
            <v>67</v>
          </cell>
          <cell r="BI42">
            <v>93</v>
          </cell>
          <cell r="BJ42">
            <v>117</v>
          </cell>
          <cell r="BK42">
            <v>109</v>
          </cell>
        </row>
      </sheetData>
      <sheetData sheetId="4">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204.53714237237028</v>
          </cell>
          <cell r="H7">
            <v>9.0119899324700636</v>
          </cell>
          <cell r="I7">
            <v>2.4813399999999994</v>
          </cell>
          <cell r="J7">
            <v>1.5508374999999999</v>
          </cell>
          <cell r="K7">
            <v>4.7427393147169941</v>
          </cell>
          <cell r="L7">
            <v>5.1249955975644488</v>
          </cell>
          <cell r="M7">
            <v>199.05510606368009</v>
          </cell>
          <cell r="N7">
            <v>92.966624672995991</v>
          </cell>
          <cell r="O7">
            <v>1776</v>
          </cell>
          <cell r="P7">
            <v>168</v>
          </cell>
          <cell r="Q7">
            <v>137</v>
          </cell>
          <cell r="R7">
            <v>2336</v>
          </cell>
          <cell r="S7">
            <v>31.11942626952904</v>
          </cell>
          <cell r="T7"/>
          <cell r="U7">
            <v>2.6162170153973299</v>
          </cell>
          <cell r="V7">
            <v>2.8691091735221739</v>
          </cell>
          <cell r="W7">
            <v>3.8038827172359411</v>
          </cell>
          <cell r="X7">
            <v>4.2567094372958092</v>
          </cell>
          <cell r="Y7">
            <v>8.1999999999999993</v>
          </cell>
          <cell r="Z7">
            <v>4.7931623931623921</v>
          </cell>
          <cell r="AA7">
            <v>0.56847054681436626</v>
          </cell>
          <cell r="AB7">
            <v>1</v>
          </cell>
          <cell r="AC7">
            <v>255.67142796546284</v>
          </cell>
          <cell r="AD7">
            <v>255.67142796546284</v>
          </cell>
          <cell r="AE7">
            <v>215.30225512881083</v>
          </cell>
          <cell r="AF7">
            <v>210.86303337357762</v>
          </cell>
          <cell r="AG7">
            <v>206.60317411350533</v>
          </cell>
          <cell r="AH7">
            <v>78.180495413262506</v>
          </cell>
          <cell r="AI7">
            <v>53.7706226970624</v>
          </cell>
          <cell r="AJ7">
            <v>204.53714237237028</v>
          </cell>
          <cell r="AK7">
            <v>227.26349152485585</v>
          </cell>
          <cell r="AL7">
            <v>3.2185678330250229</v>
          </cell>
          <cell r="AM7">
            <v>3.1410411341743298</v>
          </cell>
          <cell r="AN7">
            <v>2.117125931478935</v>
          </cell>
          <cell r="AO7">
            <v>10.249999999999998</v>
          </cell>
          <cell r="AP7">
            <v>8.6315789473684212</v>
          </cell>
          <cell r="AQ7">
            <v>3.1342965632209414</v>
          </cell>
          <cell r="AR7">
            <v>2.1556921202761106</v>
          </cell>
          <cell r="AS7">
            <v>8.1999999999999993</v>
          </cell>
          <cell r="AT7">
            <v>9.1111111111111107</v>
          </cell>
          <cell r="AU7">
            <v>5.9914529914529897</v>
          </cell>
          <cell r="AV7">
            <v>5.0454340980656758</v>
          </cell>
          <cell r="AW7">
            <v>1.8320966360791158</v>
          </cell>
          <cell r="AX7">
            <v>1.260071024651702</v>
          </cell>
          <cell r="AY7">
            <v>4.7931623931623921</v>
          </cell>
          <cell r="AZ7">
            <v>5.3257359924026577</v>
          </cell>
          <cell r="BB7">
            <v>1</v>
          </cell>
          <cell r="BC7">
            <v>0</v>
          </cell>
          <cell r="BD7">
            <v>0</v>
          </cell>
          <cell r="BE7">
            <v>0</v>
          </cell>
          <cell r="BF7">
            <v>1</v>
          </cell>
          <cell r="BG7">
            <v>24</v>
          </cell>
          <cell r="BH7">
            <v>0</v>
          </cell>
          <cell r="BI7">
            <v>81</v>
          </cell>
          <cell r="BJ7">
            <v>0</v>
          </cell>
          <cell r="BK7">
            <v>0</v>
          </cell>
        </row>
        <row r="8">
          <cell r="B8">
            <v>2</v>
          </cell>
          <cell r="C8">
            <v>1</v>
          </cell>
          <cell r="D8">
            <v>1</v>
          </cell>
          <cell r="E8">
            <v>2</v>
          </cell>
          <cell r="F8">
            <v>1</v>
          </cell>
          <cell r="G8">
            <v>214.76618726147262</v>
          </cell>
          <cell r="H8">
            <v>5.2390174974332799</v>
          </cell>
          <cell r="I8">
            <v>2.4802799999999996</v>
          </cell>
          <cell r="J8">
            <v>1.5501749999999996</v>
          </cell>
          <cell r="K8">
            <v>4.3938068279566025</v>
          </cell>
          <cell r="L8">
            <v>5.1411762481019627</v>
          </cell>
          <cell r="M8">
            <v>199.67815887888185</v>
          </cell>
          <cell r="N8">
            <v>79.249428389366656</v>
          </cell>
          <cell r="O8">
            <v>1859</v>
          </cell>
          <cell r="P8">
            <v>114</v>
          </cell>
          <cell r="Q8">
            <v>80</v>
          </cell>
          <cell r="R8">
            <v>2358</v>
          </cell>
          <cell r="S8">
            <v>20.2185771484375</v>
          </cell>
          <cell r="T8"/>
          <cell r="U8">
            <v>2.6337971544477456</v>
          </cell>
          <cell r="V8">
            <v>2.8320097413231631</v>
          </cell>
          <cell r="W8">
            <v>3.8192152780313333</v>
          </cell>
          <cell r="X8">
            <v>4.2496873593451339</v>
          </cell>
          <cell r="Y8">
            <v>8.1999999999999993</v>
          </cell>
          <cell r="Z8">
            <v>4.7931623931623921</v>
          </cell>
          <cell r="AA8">
            <v>0.57563597307808301</v>
          </cell>
          <cell r="AB8">
            <v>2</v>
          </cell>
          <cell r="AC8">
            <v>268.45773407684078</v>
          </cell>
          <cell r="AD8">
            <v>268.45773407684078</v>
          </cell>
          <cell r="AE8">
            <v>226.06967080155013</v>
          </cell>
          <cell r="AF8">
            <v>221.40844047574498</v>
          </cell>
          <cell r="AG8">
            <v>216.93554268835618</v>
          </cell>
          <cell r="AH8">
            <v>81.542417531582757</v>
          </cell>
          <cell r="AI8">
            <v>56.233066645087568</v>
          </cell>
          <cell r="AJ8">
            <v>214.76618726147262</v>
          </cell>
          <cell r="AK8">
            <v>238.62909695719179</v>
          </cell>
          <cell r="AL8">
            <v>1.8710776776547429</v>
          </cell>
          <cell r="AM8">
            <v>1.8499291937412341</v>
          </cell>
          <cell r="AN8">
            <v>1.232800687305289</v>
          </cell>
          <cell r="AO8">
            <v>10.249999999999998</v>
          </cell>
          <cell r="AP8">
            <v>8.6315789473684212</v>
          </cell>
          <cell r="AQ8">
            <v>3.1133756774520376</v>
          </cell>
          <cell r="AR8">
            <v>2.1470379130413413</v>
          </cell>
          <cell r="AS8">
            <v>8.1999999999999993</v>
          </cell>
          <cell r="AT8">
            <v>9.1111111111111107</v>
          </cell>
          <cell r="AU8">
            <v>5.9914529914529897</v>
          </cell>
          <cell r="AV8">
            <v>5.0454340980656758</v>
          </cell>
          <cell r="AW8">
            <v>1.819867708896292</v>
          </cell>
          <cell r="AX8">
            <v>1.2550123635955639</v>
          </cell>
          <cell r="AY8">
            <v>4.7931623931623921</v>
          </cell>
          <cell r="AZ8">
            <v>5.3257359924026577</v>
          </cell>
          <cell r="BB8">
            <v>2</v>
          </cell>
          <cell r="BC8">
            <v>0</v>
          </cell>
          <cell r="BD8">
            <v>0</v>
          </cell>
          <cell r="BE8">
            <v>0</v>
          </cell>
          <cell r="BF8">
            <v>1</v>
          </cell>
          <cell r="BG8">
            <v>24</v>
          </cell>
          <cell r="BH8">
            <v>0</v>
          </cell>
          <cell r="BI8">
            <v>81</v>
          </cell>
          <cell r="BJ8">
            <v>0</v>
          </cell>
          <cell r="BK8">
            <v>109</v>
          </cell>
        </row>
        <row r="9">
          <cell r="B9">
            <v>3</v>
          </cell>
          <cell r="C9">
            <v>1</v>
          </cell>
          <cell r="D9">
            <v>2</v>
          </cell>
          <cell r="E9">
            <v>1</v>
          </cell>
          <cell r="F9">
            <v>1</v>
          </cell>
          <cell r="G9">
            <v>70.937762926015751</v>
          </cell>
          <cell r="H9">
            <v>13.499651026312344</v>
          </cell>
          <cell r="I9">
            <v>0.4936799999999999</v>
          </cell>
          <cell r="J9">
            <v>0.30854999999999994</v>
          </cell>
          <cell r="K9">
            <v>5.1094281304653606</v>
          </cell>
          <cell r="L9">
            <v>4.9608993380364881</v>
          </cell>
          <cell r="M9">
            <v>130.34888454090444</v>
          </cell>
          <cell r="N9">
            <v>100.83964857324419</v>
          </cell>
          <cell r="O9">
            <v>940</v>
          </cell>
          <cell r="P9">
            <v>231</v>
          </cell>
          <cell r="Q9">
            <v>630</v>
          </cell>
          <cell r="R9">
            <v>1315</v>
          </cell>
          <cell r="S9">
            <v>31.698723632810108</v>
          </cell>
          <cell r="T9"/>
          <cell r="U9">
            <v>2.4315776468794499</v>
          </cell>
          <cell r="V9">
            <v>2.2977683630743688</v>
          </cell>
          <cell r="W9">
            <v>3.5683081410654718</v>
          </cell>
          <cell r="X9">
            <v>4.2618185303585285</v>
          </cell>
          <cell r="Y9">
            <v>8.1999999999999993</v>
          </cell>
          <cell r="Z9">
            <v>4.7931623931623921</v>
          </cell>
          <cell r="AA9">
            <v>0.30976175828670383</v>
          </cell>
          <cell r="AB9">
            <v>3</v>
          </cell>
          <cell r="AC9">
            <v>88.672203657519688</v>
          </cell>
          <cell r="AD9">
            <v>88.672203657519688</v>
          </cell>
          <cell r="AE9">
            <v>74.671329395806055</v>
          </cell>
          <cell r="AF9">
            <v>73.131714356717268</v>
          </cell>
          <cell r="AG9">
            <v>71.654305985874501</v>
          </cell>
          <cell r="AH9">
            <v>29.173554468660825</v>
          </cell>
          <cell r="AI9">
            <v>19.879943133171853</v>
          </cell>
          <cell r="AJ9">
            <v>70.937762926015751</v>
          </cell>
          <cell r="AK9">
            <v>78.81973658446195</v>
          </cell>
          <cell r="AL9">
            <v>4.8213039379686951</v>
          </cell>
          <cell r="AM9">
            <v>5.8751139772200869</v>
          </cell>
          <cell r="AN9">
            <v>3.1675799732319145</v>
          </cell>
          <cell r="AO9">
            <v>10.249999999999998</v>
          </cell>
          <cell r="AP9">
            <v>8.6315789473684212</v>
          </cell>
          <cell r="AQ9">
            <v>3.3722961759100798</v>
          </cell>
          <cell r="AR9">
            <v>2.2980078165423059</v>
          </cell>
          <cell r="AS9">
            <v>8.1999999999999993</v>
          </cell>
          <cell r="AT9">
            <v>9.1111111111111107</v>
          </cell>
          <cell r="AU9">
            <v>5.9914529914529897</v>
          </cell>
          <cell r="AV9">
            <v>5.0454340980656758</v>
          </cell>
          <cell r="AW9">
            <v>1.9712150254850662</v>
          </cell>
          <cell r="AX9">
            <v>1.3432591031029029</v>
          </cell>
          <cell r="AY9">
            <v>4.7931623931623921</v>
          </cell>
          <cell r="AZ9">
            <v>5.3257359924026577</v>
          </cell>
          <cell r="BB9">
            <v>3</v>
          </cell>
          <cell r="BC9">
            <v>0</v>
          </cell>
          <cell r="BD9">
            <v>0</v>
          </cell>
          <cell r="BE9">
            <v>0</v>
          </cell>
          <cell r="BF9">
            <v>1</v>
          </cell>
          <cell r="BG9">
            <v>24</v>
          </cell>
          <cell r="BH9">
            <v>0</v>
          </cell>
          <cell r="BI9">
            <v>91</v>
          </cell>
          <cell r="BJ9">
            <v>0</v>
          </cell>
          <cell r="BK9">
            <v>0</v>
          </cell>
        </row>
        <row r="10">
          <cell r="B10">
            <v>4</v>
          </cell>
          <cell r="C10">
            <v>1</v>
          </cell>
          <cell r="D10">
            <v>2</v>
          </cell>
          <cell r="E10">
            <v>2</v>
          </cell>
          <cell r="F10">
            <v>1</v>
          </cell>
          <cell r="G10">
            <v>78.595394312433399</v>
          </cell>
          <cell r="H10">
            <v>8.2013014689210308</v>
          </cell>
          <cell r="I10">
            <v>0.49337999999999999</v>
          </cell>
          <cell r="J10">
            <v>0.30836249999999998</v>
          </cell>
          <cell r="K10">
            <v>4.9730494755569516</v>
          </cell>
          <cell r="L10">
            <v>4.9729742600562883</v>
          </cell>
          <cell r="M10">
            <v>127.98901062272844</v>
          </cell>
          <cell r="N10">
            <v>81.315083296259544</v>
          </cell>
          <cell r="O10">
            <v>1061</v>
          </cell>
          <cell r="P10">
            <v>174</v>
          </cell>
          <cell r="Q10">
            <v>528</v>
          </cell>
          <cell r="R10">
            <v>1233</v>
          </cell>
          <cell r="S10">
            <v>20.629208984375001</v>
          </cell>
          <cell r="T10"/>
          <cell r="U10">
            <v>2.4861477892170898</v>
          </cell>
          <cell r="V10">
            <v>2.9308193688505666</v>
          </cell>
          <cell r="W10">
            <v>3.6379831921652284</v>
          </cell>
          <cell r="X10">
            <v>4.3239504901515584</v>
          </cell>
          <cell r="Y10">
            <v>8.1999999999999993</v>
          </cell>
          <cell r="Z10">
            <v>4.7931623931623921</v>
          </cell>
          <cell r="AA10">
            <v>0.29115276650756899</v>
          </cell>
          <cell r="AB10">
            <v>4</v>
          </cell>
          <cell r="AC10">
            <v>98.244242890541742</v>
          </cell>
          <cell r="AD10">
            <v>98.244242890541742</v>
          </cell>
          <cell r="AE10">
            <v>82.731994013087785</v>
          </cell>
          <cell r="AF10">
            <v>81.026179703539583</v>
          </cell>
          <cell r="AG10">
            <v>79.389287184276156</v>
          </cell>
          <cell r="AH10">
            <v>31.613323493203833</v>
          </cell>
          <cell r="AI10">
            <v>21.604111443311965</v>
          </cell>
          <cell r="AJ10">
            <v>78.595394312433399</v>
          </cell>
          <cell r="AK10">
            <v>87.328215902703775</v>
          </cell>
          <cell r="AL10">
            <v>2.9290362389003683</v>
          </cell>
          <cell r="AM10">
            <v>2.7982964614218058</v>
          </cell>
          <cell r="AN10">
            <v>1.8967149340864835</v>
          </cell>
          <cell r="AO10">
            <v>10.249999999999998</v>
          </cell>
          <cell r="AP10">
            <v>8.6315789473684212</v>
          </cell>
          <cell r="AQ10">
            <v>3.2982753622149925</v>
          </cell>
          <cell r="AR10">
            <v>2.2539961200644205</v>
          </cell>
          <cell r="AS10">
            <v>8.1999999999999993</v>
          </cell>
          <cell r="AT10">
            <v>9.1111111111111107</v>
          </cell>
          <cell r="AU10">
            <v>5.9914529914529897</v>
          </cell>
          <cell r="AV10">
            <v>5.0454340980656758</v>
          </cell>
          <cell r="AW10">
            <v>1.927947491275972</v>
          </cell>
          <cell r="AX10">
            <v>1.3175328581739907</v>
          </cell>
          <cell r="AY10">
            <v>4.7931623931623921</v>
          </cell>
          <cell r="AZ10">
            <v>5.3257359924026577</v>
          </cell>
          <cell r="BB10">
            <v>4</v>
          </cell>
          <cell r="BC10">
            <v>0</v>
          </cell>
          <cell r="BD10">
            <v>0</v>
          </cell>
          <cell r="BE10">
            <v>0</v>
          </cell>
          <cell r="BF10">
            <v>1</v>
          </cell>
          <cell r="BG10">
            <v>24</v>
          </cell>
          <cell r="BH10">
            <v>0</v>
          </cell>
          <cell r="BI10">
            <v>91</v>
          </cell>
          <cell r="BJ10">
            <v>0</v>
          </cell>
          <cell r="BK10">
            <v>109</v>
          </cell>
        </row>
        <row r="11">
          <cell r="B11">
            <v>5</v>
          </cell>
          <cell r="C11">
            <v>2</v>
          </cell>
          <cell r="D11">
            <v>1</v>
          </cell>
          <cell r="E11">
            <v>1</v>
          </cell>
          <cell r="F11">
            <v>1</v>
          </cell>
          <cell r="G11">
            <v>156.71065043185584</v>
          </cell>
          <cell r="H11">
            <v>10.789688328961073</v>
          </cell>
          <cell r="I11">
            <v>2.4806800000000004</v>
          </cell>
          <cell r="J11">
            <v>1.5504250000000004</v>
          </cell>
          <cell r="K11">
            <v>5.0561213212913616</v>
          </cell>
          <cell r="L11">
            <v>4.9700453521029484</v>
          </cell>
          <cell r="M11">
            <v>191.38339680246199</v>
          </cell>
          <cell r="N11">
            <v>93.417140436659921</v>
          </cell>
          <cell r="O11">
            <v>1415</v>
          </cell>
          <cell r="P11">
            <v>200</v>
          </cell>
          <cell r="Q11">
            <v>170</v>
          </cell>
          <cell r="R11">
            <v>1924</v>
          </cell>
          <cell r="S11">
            <v>31.10609033202908</v>
          </cell>
          <cell r="T11"/>
          <cell r="U11">
            <v>2.5262517990082896</v>
          </cell>
          <cell r="V11">
            <v>2.9170392010379054</v>
          </cell>
          <cell r="W11">
            <v>3.6987719020048075</v>
          </cell>
          <cell r="X11">
            <v>4.3092343484123194</v>
          </cell>
          <cell r="Y11">
            <v>8.1999999999999993</v>
          </cell>
          <cell r="Z11">
            <v>4.7931623931623921</v>
          </cell>
          <cell r="AA11">
            <v>0.45405352599459031</v>
          </cell>
          <cell r="AB11">
            <v>5</v>
          </cell>
          <cell r="AC11">
            <v>195.88831303981979</v>
          </cell>
          <cell r="AD11">
            <v>195.88831303981979</v>
          </cell>
          <cell r="AE11">
            <v>164.95857940195353</v>
          </cell>
          <cell r="AF11">
            <v>161.55737157923284</v>
          </cell>
          <cell r="AG11">
            <v>158.29358629480387</v>
          </cell>
          <cell r="AH11">
            <v>62.032870394540438</v>
          </cell>
          <cell r="AI11">
            <v>42.368292661387301</v>
          </cell>
          <cell r="AJ11">
            <v>156.71065043185584</v>
          </cell>
          <cell r="AK11">
            <v>174.12294492428427</v>
          </cell>
          <cell r="AL11">
            <v>3.8534601174860978</v>
          </cell>
          <cell r="AM11">
            <v>3.6988492733049383</v>
          </cell>
          <cell r="AN11">
            <v>2.5038527628316136</v>
          </cell>
          <cell r="AO11">
            <v>10.249999999999998</v>
          </cell>
          <cell r="AP11">
            <v>8.6315789473684212</v>
          </cell>
          <cell r="AQ11">
            <v>3.2459155509434998</v>
          </cell>
          <cell r="AR11">
            <v>2.2169520633471445</v>
          </cell>
          <cell r="AS11">
            <v>8.1999999999999993</v>
          </cell>
          <cell r="AT11">
            <v>9.1111111111111107</v>
          </cell>
          <cell r="AU11">
            <v>5.9914529914529897</v>
          </cell>
          <cell r="AV11">
            <v>5.0454340980656758</v>
          </cell>
          <cell r="AW11">
            <v>1.8973415061174843</v>
          </cell>
          <cell r="AX11">
            <v>1.2958794216438174</v>
          </cell>
          <cell r="AY11">
            <v>4.7931623931623921</v>
          </cell>
          <cell r="AZ11">
            <v>5.3257359924026577</v>
          </cell>
          <cell r="BB11">
            <v>5</v>
          </cell>
          <cell r="BC11">
            <v>10</v>
          </cell>
          <cell r="BD11">
            <v>10</v>
          </cell>
          <cell r="BE11">
            <v>5</v>
          </cell>
          <cell r="BF11">
            <v>11</v>
          </cell>
          <cell r="BG11">
            <v>34</v>
          </cell>
          <cell r="BH11">
            <v>63</v>
          </cell>
          <cell r="BI11">
            <v>81</v>
          </cell>
          <cell r="BJ11">
            <v>0</v>
          </cell>
          <cell r="BK11">
            <v>0</v>
          </cell>
        </row>
        <row r="12">
          <cell r="B12">
            <v>6</v>
          </cell>
          <cell r="C12">
            <v>2</v>
          </cell>
          <cell r="D12">
            <v>1</v>
          </cell>
          <cell r="E12">
            <v>2</v>
          </cell>
          <cell r="F12">
            <v>1</v>
          </cell>
          <cell r="G12">
            <v>166.7092074664738</v>
          </cell>
          <cell r="H12">
            <v>6.2604420238395351</v>
          </cell>
          <cell r="I12">
            <v>2.4794799999999997</v>
          </cell>
          <cell r="J12">
            <v>1.5496749999999997</v>
          </cell>
          <cell r="K12">
            <v>4.8179298069739795</v>
          </cell>
          <cell r="L12">
            <v>4.9735245059374869</v>
          </cell>
          <cell r="M12">
            <v>192.47111624944739</v>
          </cell>
          <cell r="N12">
            <v>80.35278403416784</v>
          </cell>
          <cell r="O12">
            <v>1497</v>
          </cell>
          <cell r="P12">
            <v>135</v>
          </cell>
          <cell r="Q12">
            <v>93</v>
          </cell>
          <cell r="R12">
            <v>1925</v>
          </cell>
          <cell r="S12">
            <v>20.226831054687501</v>
          </cell>
          <cell r="T12"/>
          <cell r="U12">
            <v>2.5475356229780237</v>
          </cell>
          <cell r="V12">
            <v>2.8770005287389986</v>
          </cell>
          <cell r="W12">
            <v>3.7187059028842206</v>
          </cell>
          <cell r="X12">
            <v>4.3057802032172701</v>
          </cell>
          <cell r="Y12">
            <v>8.1999999999999993</v>
          </cell>
          <cell r="Z12">
            <v>4.7931623931623921</v>
          </cell>
          <cell r="AA12">
            <v>0.45460753437462781</v>
          </cell>
          <cell r="AB12">
            <v>6</v>
          </cell>
          <cell r="AC12">
            <v>208.38650933309225</v>
          </cell>
          <cell r="AD12">
            <v>208.38650933309225</v>
          </cell>
          <cell r="AE12">
            <v>175.48337628049873</v>
          </cell>
          <cell r="AF12">
            <v>171.86516233657093</v>
          </cell>
          <cell r="AG12">
            <v>168.39313885502403</v>
          </cell>
          <cell r="AH12">
            <v>65.43940189208962</v>
          </cell>
          <cell r="AI12">
            <v>44.829898308756945</v>
          </cell>
          <cell r="AJ12">
            <v>166.7092074664738</v>
          </cell>
          <cell r="AK12">
            <v>185.23245274052644</v>
          </cell>
          <cell r="AL12">
            <v>2.2358721513712627</v>
          </cell>
          <cell r="AM12">
            <v>2.176030890958339</v>
          </cell>
          <cell r="AN12">
            <v>1.4539622852001934</v>
          </cell>
          <cell r="AO12">
            <v>10.249999999999998</v>
          </cell>
          <cell r="AP12">
            <v>8.6315789473684212</v>
          </cell>
          <cell r="AQ12">
            <v>3.2187969919000956</v>
          </cell>
          <cell r="AR12">
            <v>2.2050681646107311</v>
          </cell>
          <cell r="AS12">
            <v>8.1999999999999993</v>
          </cell>
          <cell r="AT12">
            <v>9.1111111111111107</v>
          </cell>
          <cell r="AU12">
            <v>5.9914529914529897</v>
          </cell>
          <cell r="AV12">
            <v>5.0454340980656758</v>
          </cell>
          <cell r="AW12">
            <v>1.8814898405853382</v>
          </cell>
          <cell r="AX12">
            <v>1.2889329025575336</v>
          </cell>
          <cell r="AY12">
            <v>4.7931623931623921</v>
          </cell>
          <cell r="AZ12">
            <v>5.3257359924026577</v>
          </cell>
          <cell r="BB12">
            <v>6</v>
          </cell>
          <cell r="BC12">
            <v>10</v>
          </cell>
          <cell r="BD12">
            <v>10</v>
          </cell>
          <cell r="BE12">
            <v>5</v>
          </cell>
          <cell r="BF12">
            <v>11</v>
          </cell>
          <cell r="BG12">
            <v>34</v>
          </cell>
          <cell r="BH12">
            <v>63</v>
          </cell>
          <cell r="BI12">
            <v>81</v>
          </cell>
          <cell r="BJ12">
            <v>0</v>
          </cell>
          <cell r="BK12">
            <v>109</v>
          </cell>
        </row>
        <row r="13">
          <cell r="B13">
            <v>7</v>
          </cell>
          <cell r="C13">
            <v>2</v>
          </cell>
          <cell r="D13">
            <v>2</v>
          </cell>
          <cell r="E13">
            <v>2</v>
          </cell>
          <cell r="F13">
            <v>1</v>
          </cell>
          <cell r="G13">
            <v>37.910904402920494</v>
          </cell>
          <cell r="H13">
            <v>11.549645719492325</v>
          </cell>
          <cell r="I13">
            <v>0.49390000000000006</v>
          </cell>
          <cell r="J13">
            <v>0.30868750000000006</v>
          </cell>
          <cell r="K13">
            <v>5.1423572868648657</v>
          </cell>
          <cell r="L13">
            <v>5.0421664703733002</v>
          </cell>
          <cell r="M13">
            <v>100.42148282626231</v>
          </cell>
          <cell r="N13">
            <v>87.639659079090691</v>
          </cell>
          <cell r="O13">
            <v>652</v>
          </cell>
          <cell r="P13">
            <v>228</v>
          </cell>
          <cell r="Q13">
            <v>596</v>
          </cell>
          <cell r="R13">
            <v>960</v>
          </cell>
          <cell r="S13">
            <v>20.627402343749999</v>
          </cell>
          <cell r="T13"/>
          <cell r="U13">
            <v>2.3924784147626079</v>
          </cell>
          <cell r="V13">
            <v>2.9669511829223314</v>
          </cell>
          <cell r="W13">
            <v>3.5401417734361664</v>
          </cell>
          <cell r="X13">
            <v>4.3315215966290239</v>
          </cell>
          <cell r="Y13">
            <v>8.1999999999999993</v>
          </cell>
          <cell r="Z13">
            <v>4.7931623931623921</v>
          </cell>
          <cell r="AA13">
            <v>0.22984234622784269</v>
          </cell>
          <cell r="AB13">
            <v>7</v>
          </cell>
          <cell r="AC13">
            <v>47.388630503650617</v>
          </cell>
          <cell r="AD13">
            <v>47.388630503650617</v>
          </cell>
          <cell r="AE13">
            <v>39.906215160968941</v>
          </cell>
          <cell r="AF13">
            <v>39.083406600948962</v>
          </cell>
          <cell r="AG13">
            <v>38.293842831232823</v>
          </cell>
          <cell r="AH13">
            <v>15.845871030222932</v>
          </cell>
          <cell r="AI13">
            <v>10.708866149765253</v>
          </cell>
          <cell r="AJ13">
            <v>37.910904402920494</v>
          </cell>
          <cell r="AK13">
            <v>42.123227114356105</v>
          </cell>
          <cell r="AL13">
            <v>4.124873471247259</v>
          </cell>
          <cell r="AM13">
            <v>3.8927656733860965</v>
          </cell>
          <cell r="AN13">
            <v>2.6664176691351962</v>
          </cell>
          <cell r="AO13">
            <v>10.249999999999998</v>
          </cell>
          <cell r="AP13">
            <v>8.6315789473684212</v>
          </cell>
          <cell r="AQ13">
            <v>3.4274081427036149</v>
          </cell>
          <cell r="AR13">
            <v>2.3162914156516496</v>
          </cell>
          <cell r="AS13">
            <v>8.1999999999999993</v>
          </cell>
          <cell r="AT13">
            <v>9.1111111111111107</v>
          </cell>
          <cell r="AU13">
            <v>5.9914529914529897</v>
          </cell>
          <cell r="AV13">
            <v>5.0454340980656758</v>
          </cell>
          <cell r="AW13">
            <v>2.0034297336128697</v>
          </cell>
          <cell r="AX13">
            <v>1.3539464518422399</v>
          </cell>
          <cell r="AY13">
            <v>4.7931623931623921</v>
          </cell>
          <cell r="AZ13">
            <v>5.3257359924026577</v>
          </cell>
          <cell r="BB13">
            <v>7</v>
          </cell>
          <cell r="BC13">
            <v>10</v>
          </cell>
          <cell r="BD13">
            <v>10</v>
          </cell>
          <cell r="BE13">
            <v>5</v>
          </cell>
          <cell r="BF13">
            <v>11</v>
          </cell>
          <cell r="BG13">
            <v>34</v>
          </cell>
          <cell r="BH13">
            <v>63</v>
          </cell>
          <cell r="BI13">
            <v>91</v>
          </cell>
          <cell r="BJ13">
            <v>0</v>
          </cell>
          <cell r="BK13">
            <v>109</v>
          </cell>
        </row>
        <row r="14">
          <cell r="B14">
            <v>8</v>
          </cell>
          <cell r="C14">
            <v>2</v>
          </cell>
          <cell r="D14">
            <v>2</v>
          </cell>
          <cell r="E14">
            <v>3</v>
          </cell>
          <cell r="F14">
            <v>1</v>
          </cell>
          <cell r="G14">
            <v>44.889027980140192</v>
          </cell>
          <cell r="H14">
            <v>3.7206903603369916</v>
          </cell>
          <cell r="I14">
            <v>0.49293999999999982</v>
          </cell>
          <cell r="J14">
            <v>0.3080874999999999</v>
          </cell>
          <cell r="K14">
            <v>3.6218994382097436</v>
          </cell>
          <cell r="L14">
            <v>4.0815754726082165</v>
          </cell>
          <cell r="M14">
            <v>102.5638726038348</v>
          </cell>
          <cell r="N14">
            <v>58.816371476901509</v>
          </cell>
          <cell r="O14">
            <v>756</v>
          </cell>
          <cell r="P14">
            <v>109</v>
          </cell>
          <cell r="Q14">
            <v>632</v>
          </cell>
          <cell r="R14">
            <v>972</v>
          </cell>
          <cell r="S14">
            <v>7.54450489971192</v>
          </cell>
          <cell r="T14"/>
          <cell r="U14">
            <v>2.4455770638138259</v>
          </cell>
          <cell r="V14">
            <v>2.783247827847239</v>
          </cell>
          <cell r="W14">
            <v>3.6029069424068427</v>
          </cell>
          <cell r="X14">
            <v>4.1312371697441375</v>
          </cell>
          <cell r="Y14">
            <v>8.1999999999999993</v>
          </cell>
          <cell r="Z14">
            <v>4.7931623931623921</v>
          </cell>
          <cell r="AA14">
            <v>0.18838040642807152</v>
          </cell>
          <cell r="AB14">
            <v>8</v>
          </cell>
          <cell r="AC14">
            <v>56.111284975175238</v>
          </cell>
          <cell r="AD14">
            <v>56.111284975175238</v>
          </cell>
          <cell r="AE14">
            <v>47.251608400147575</v>
          </cell>
          <cell r="AF14">
            <v>46.277348433134222</v>
          </cell>
          <cell r="AG14">
            <v>45.342452505192114</v>
          </cell>
          <cell r="AH14">
            <v>18.355188492869122</v>
          </cell>
          <cell r="AI14">
            <v>12.459113903772675</v>
          </cell>
          <cell r="AJ14">
            <v>44.889027980140192</v>
          </cell>
          <cell r="AK14">
            <v>49.876697755711319</v>
          </cell>
          <cell r="AL14">
            <v>1.3288179858346401</v>
          </cell>
          <cell r="AM14">
            <v>1.3368160474645325</v>
          </cell>
          <cell r="AN14">
            <v>0.90062376171141667</v>
          </cell>
          <cell r="AO14">
            <v>10.249999999999998</v>
          </cell>
          <cell r="AP14">
            <v>8.6315789473684212</v>
          </cell>
          <cell r="AQ14">
            <v>3.3529918649188963</v>
          </cell>
          <cell r="AR14">
            <v>2.2759399926444313</v>
          </cell>
          <cell r="AS14">
            <v>8.1999999999999993</v>
          </cell>
          <cell r="AT14">
            <v>9.1111111111111107</v>
          </cell>
          <cell r="AU14">
            <v>5.9914529914529897</v>
          </cell>
          <cell r="AV14">
            <v>5.0454340980656758</v>
          </cell>
          <cell r="AW14">
            <v>1.9599310379888648</v>
          </cell>
          <cell r="AX14">
            <v>1.3303597538826317</v>
          </cell>
          <cell r="AY14">
            <v>4.7931623931623921</v>
          </cell>
          <cell r="AZ14">
            <v>5.3257359924026577</v>
          </cell>
          <cell r="BB14">
            <v>8</v>
          </cell>
          <cell r="BC14">
            <v>10</v>
          </cell>
          <cell r="BD14">
            <v>10</v>
          </cell>
          <cell r="BE14">
            <v>5</v>
          </cell>
          <cell r="BF14">
            <v>11</v>
          </cell>
          <cell r="BG14">
            <v>34</v>
          </cell>
          <cell r="BH14">
            <v>63</v>
          </cell>
          <cell r="BI14">
            <v>91</v>
          </cell>
          <cell r="BJ14">
            <v>117</v>
          </cell>
          <cell r="BK14">
            <v>109</v>
          </cell>
        </row>
        <row r="15">
          <cell r="B15">
            <v>9</v>
          </cell>
          <cell r="C15">
            <v>2</v>
          </cell>
          <cell r="D15">
            <v>3</v>
          </cell>
          <cell r="E15">
            <v>2</v>
          </cell>
          <cell r="F15">
            <v>1</v>
          </cell>
          <cell r="G15">
            <v>17.623592962684807</v>
          </cell>
          <cell r="H15">
            <v>8.194429092725283</v>
          </cell>
          <cell r="I15">
            <v>0.16866</v>
          </cell>
          <cell r="J15">
            <v>0.10541250000000001</v>
          </cell>
          <cell r="K15">
            <v>5.119378396534418</v>
          </cell>
          <cell r="L15">
            <v>5.0113419613359325</v>
          </cell>
          <cell r="M15">
            <v>57.347608812522459</v>
          </cell>
          <cell r="N15">
            <v>81.508530178818404</v>
          </cell>
          <cell r="O15">
            <v>531</v>
          </cell>
          <cell r="P15">
            <v>174</v>
          </cell>
          <cell r="Q15">
            <v>648</v>
          </cell>
          <cell r="R15">
            <v>804</v>
          </cell>
          <cell r="S15">
            <v>21.6833515625</v>
          </cell>
          <cell r="T15"/>
          <cell r="U15">
            <v>2.3107741924330565</v>
          </cell>
          <cell r="V15">
            <v>2.9261473393552833</v>
          </cell>
          <cell r="W15">
            <v>3.6326177753123381</v>
          </cell>
          <cell r="X15">
            <v>4.2814588278609049</v>
          </cell>
          <cell r="Y15">
            <v>8.1999999999999993</v>
          </cell>
          <cell r="Z15">
            <v>4.7931623931623921</v>
          </cell>
          <cell r="AA15">
            <v>0.19131618883732621</v>
          </cell>
          <cell r="AB15">
            <v>9</v>
          </cell>
          <cell r="AC15">
            <v>22.029491203356006</v>
          </cell>
          <cell r="AD15">
            <v>22.029491203356006</v>
          </cell>
          <cell r="AE15">
            <v>18.55115048703664</v>
          </cell>
          <cell r="AF15">
            <v>18.168652538850317</v>
          </cell>
          <cell r="AG15">
            <v>17.801609053216978</v>
          </cell>
          <cell r="AH15">
            <v>7.626704946072036</v>
          </cell>
          <cell r="AI15">
            <v>4.8514856372879755</v>
          </cell>
          <cell r="AJ15">
            <v>17.623592962684807</v>
          </cell>
          <cell r="AK15">
            <v>19.581769958538676</v>
          </cell>
          <cell r="AL15">
            <v>2.9265818188304582</v>
          </cell>
          <cell r="AM15">
            <v>2.8004157488975787</v>
          </cell>
          <cell r="AN15">
            <v>1.9139338767901617</v>
          </cell>
          <cell r="AO15">
            <v>10.249999999999998</v>
          </cell>
          <cell r="AP15">
            <v>8.6315789473684212</v>
          </cell>
          <cell r="AQ15">
            <v>3.548594244670038</v>
          </cell>
          <cell r="AR15">
            <v>2.2573252974007016</v>
          </cell>
          <cell r="AS15">
            <v>8.1999999999999993</v>
          </cell>
          <cell r="AT15">
            <v>9.1111111111111107</v>
          </cell>
          <cell r="AU15">
            <v>5.9914529914529897</v>
          </cell>
          <cell r="AV15">
            <v>5.0454340980656758</v>
          </cell>
          <cell r="AW15">
            <v>2.0742668880664552</v>
          </cell>
          <cell r="AX15">
            <v>1.319478868857946</v>
          </cell>
          <cell r="AY15">
            <v>4.7931623931623921</v>
          </cell>
          <cell r="AZ15">
            <v>5.3257359924026577</v>
          </cell>
          <cell r="BB15">
            <v>9</v>
          </cell>
          <cell r="BC15">
            <v>10</v>
          </cell>
          <cell r="BD15">
            <v>10</v>
          </cell>
          <cell r="BE15">
            <v>5</v>
          </cell>
          <cell r="BF15">
            <v>11</v>
          </cell>
          <cell r="BG15">
            <v>34</v>
          </cell>
          <cell r="BH15">
            <v>63</v>
          </cell>
          <cell r="BI15">
            <v>93</v>
          </cell>
          <cell r="BJ15">
            <v>0</v>
          </cell>
          <cell r="BK15">
            <v>109</v>
          </cell>
        </row>
        <row r="16">
          <cell r="B16">
            <v>10</v>
          </cell>
          <cell r="C16">
            <v>2</v>
          </cell>
          <cell r="D16">
            <v>3</v>
          </cell>
          <cell r="E16">
            <v>3</v>
          </cell>
          <cell r="F16">
            <v>1</v>
          </cell>
          <cell r="G16">
            <v>24.239175521254026</v>
          </cell>
          <cell r="H16">
            <v>2.2792049213843013</v>
          </cell>
          <cell r="I16">
            <v>0.16825000000000004</v>
          </cell>
          <cell r="J16">
            <v>0.10515625000000003</v>
          </cell>
          <cell r="K16">
            <v>3.2942719688387365</v>
          </cell>
          <cell r="L16">
            <v>3.3207835672414854</v>
          </cell>
          <cell r="M16">
            <v>75.043476237894211</v>
          </cell>
          <cell r="N16">
            <v>46.830006671471885</v>
          </cell>
          <cell r="O16">
            <v>558</v>
          </cell>
          <cell r="P16">
            <v>84</v>
          </cell>
          <cell r="Q16">
            <v>838</v>
          </cell>
          <cell r="R16">
            <v>1013</v>
          </cell>
          <cell r="S16">
            <v>7.9656213930698616</v>
          </cell>
          <cell r="T16"/>
          <cell r="U16">
            <v>2.2916163469062858</v>
          </cell>
          <cell r="V16">
            <v>2.7618780966370959</v>
          </cell>
          <cell r="W16">
            <v>3.5842493454635624</v>
          </cell>
          <cell r="X16">
            <v>4.0614797274078027</v>
          </cell>
          <cell r="Y16">
            <v>8.1999999999999993</v>
          </cell>
          <cell r="Z16">
            <v>4.7931623931623921</v>
          </cell>
          <cell r="AA16">
            <v>0.15973189713274571</v>
          </cell>
          <cell r="AB16">
            <v>10</v>
          </cell>
          <cell r="AC16">
            <v>30.298969401567533</v>
          </cell>
          <cell r="AD16">
            <v>30.298969401567533</v>
          </cell>
          <cell r="AE16">
            <v>25.51492160132003</v>
          </cell>
          <cell r="AF16">
            <v>24.988840743560853</v>
          </cell>
          <cell r="AG16">
            <v>24.484015678034371</v>
          </cell>
          <cell r="AH16">
            <v>10.577327026828575</v>
          </cell>
          <cell r="AI16">
            <v>6.7626923199225963</v>
          </cell>
          <cell r="AJ16">
            <v>24.239175521254026</v>
          </cell>
          <cell r="AK16">
            <v>26.932417245837804</v>
          </cell>
          <cell r="AL16">
            <v>0.81400175763725047</v>
          </cell>
          <cell r="AM16">
            <v>0.82523733547816436</v>
          </cell>
          <cell r="AN16">
            <v>0.56117599356798464</v>
          </cell>
          <cell r="AO16">
            <v>10.249999999999998</v>
          </cell>
          <cell r="AP16">
            <v>8.6315789473684212</v>
          </cell>
          <cell r="AQ16">
            <v>3.5782603885986912</v>
          </cell>
          <cell r="AR16">
            <v>2.2877872630090326</v>
          </cell>
          <cell r="AS16">
            <v>8.1999999999999993</v>
          </cell>
          <cell r="AT16">
            <v>9.1111111111111107</v>
          </cell>
          <cell r="AU16">
            <v>5.9914529914529897</v>
          </cell>
          <cell r="AV16">
            <v>5.0454340980656758</v>
          </cell>
          <cell r="AW16">
            <v>2.0916076984846215</v>
          </cell>
          <cell r="AX16">
            <v>1.3372848625135139</v>
          </cell>
          <cell r="AY16">
            <v>4.7931623931623921</v>
          </cell>
          <cell r="AZ16">
            <v>5.3257359924026577</v>
          </cell>
          <cell r="BB16">
            <v>10</v>
          </cell>
          <cell r="BC16">
            <v>10</v>
          </cell>
          <cell r="BD16">
            <v>10</v>
          </cell>
          <cell r="BE16">
            <v>5</v>
          </cell>
          <cell r="BF16">
            <v>11</v>
          </cell>
          <cell r="BG16">
            <v>34</v>
          </cell>
          <cell r="BH16">
            <v>63</v>
          </cell>
          <cell r="BI16">
            <v>93</v>
          </cell>
          <cell r="BJ16">
            <v>117</v>
          </cell>
          <cell r="BK16">
            <v>109</v>
          </cell>
        </row>
        <row r="17">
          <cell r="B17">
            <v>11</v>
          </cell>
          <cell r="C17">
            <v>3</v>
          </cell>
          <cell r="D17">
            <v>2</v>
          </cell>
          <cell r="E17">
            <v>2</v>
          </cell>
          <cell r="F17">
            <v>1</v>
          </cell>
          <cell r="G17">
            <v>32.933542086994287</v>
          </cell>
          <cell r="H17">
            <v>12.414755447607734</v>
          </cell>
          <cell r="I17">
            <v>0.49403000000000008</v>
          </cell>
          <cell r="J17">
            <v>0.30876875000000004</v>
          </cell>
          <cell r="K17">
            <v>5.1583579194661064</v>
          </cell>
          <cell r="L17">
            <v>5.0555232434290778</v>
          </cell>
          <cell r="M17">
            <v>96.250859835588756</v>
          </cell>
          <cell r="N17">
            <v>90.027499590545432</v>
          </cell>
          <cell r="O17">
            <v>591</v>
          </cell>
          <cell r="P17">
            <v>238</v>
          </cell>
          <cell r="Q17">
            <v>616</v>
          </cell>
          <cell r="R17">
            <v>946</v>
          </cell>
          <cell r="S17">
            <v>20.627146484375</v>
          </cell>
          <cell r="T17"/>
          <cell r="U17">
            <v>2.217031232525092</v>
          </cell>
          <cell r="V17">
            <v>2.9699805967269319</v>
          </cell>
          <cell r="W17">
            <v>3.4963407991683497</v>
          </cell>
          <cell r="X17">
            <v>4.3267509288626247</v>
          </cell>
          <cell r="Y17">
            <v>8.1999999999999993</v>
          </cell>
          <cell r="Z17">
            <v>4.7931623931623921</v>
          </cell>
          <cell r="AA17">
            <v>0.22709045528413616</v>
          </cell>
          <cell r="AB17">
            <v>11</v>
          </cell>
          <cell r="AC17">
            <v>41.166927608742853</v>
          </cell>
          <cell r="AD17">
            <v>41.166927608742853</v>
          </cell>
          <cell r="AE17">
            <v>34.666886407362405</v>
          </cell>
          <cell r="AF17">
            <v>33.952105244324009</v>
          </cell>
          <cell r="AG17">
            <v>33.26620412827706</v>
          </cell>
          <cell r="AH17">
            <v>14.85479392614806</v>
          </cell>
          <cell r="AI17">
            <v>9.4194313365642035</v>
          </cell>
          <cell r="AJ17">
            <v>32.933542086994287</v>
          </cell>
          <cell r="AK17">
            <v>36.592824541104761</v>
          </cell>
          <cell r="AL17">
            <v>4.4338412312884765</v>
          </cell>
          <cell r="AM17">
            <v>4.1800796480924554</v>
          </cell>
          <cell r="AN17">
            <v>2.8693020817981791</v>
          </cell>
          <cell r="AO17">
            <v>10.249999999999998</v>
          </cell>
          <cell r="AP17">
            <v>8.6315789473684212</v>
          </cell>
          <cell r="AQ17">
            <v>3.6986398205408197</v>
          </cell>
          <cell r="AR17">
            <v>2.3453091306060543</v>
          </cell>
          <cell r="AS17">
            <v>8.1999999999999993</v>
          </cell>
          <cell r="AT17">
            <v>9.1111111111111107</v>
          </cell>
          <cell r="AU17">
            <v>5.9914529914529897</v>
          </cell>
          <cell r="AV17">
            <v>5.0454340980656758</v>
          </cell>
          <cell r="AW17">
            <v>2.1619733284962388</v>
          </cell>
          <cell r="AX17">
            <v>1.3709082347757713</v>
          </cell>
          <cell r="AY17">
            <v>4.7931623931623921</v>
          </cell>
          <cell r="AZ17">
            <v>5.3257359924026577</v>
          </cell>
          <cell r="BB17">
            <v>11</v>
          </cell>
          <cell r="BC17">
            <v>20</v>
          </cell>
          <cell r="BD17">
            <v>20</v>
          </cell>
          <cell r="BE17">
            <v>10</v>
          </cell>
          <cell r="BF17">
            <v>15</v>
          </cell>
          <cell r="BG17">
            <v>38</v>
          </cell>
          <cell r="BH17">
            <v>65</v>
          </cell>
          <cell r="BI17">
            <v>91</v>
          </cell>
          <cell r="BJ17">
            <v>0</v>
          </cell>
          <cell r="BK17">
            <v>109</v>
          </cell>
        </row>
        <row r="18">
          <cell r="B18">
            <v>12</v>
          </cell>
          <cell r="C18">
            <v>3</v>
          </cell>
          <cell r="D18">
            <v>2</v>
          </cell>
          <cell r="E18">
            <v>3</v>
          </cell>
          <cell r="F18">
            <v>1</v>
          </cell>
          <cell r="G18">
            <v>39.657586488727659</v>
          </cell>
          <cell r="H18">
            <v>4.0107970782159663</v>
          </cell>
          <cell r="I18">
            <v>0.49306999999999973</v>
          </cell>
          <cell r="J18">
            <v>0.30816874999999982</v>
          </cell>
          <cell r="K18">
            <v>3.9647081962125643</v>
          </cell>
          <cell r="L18">
            <v>4.2707008249990235</v>
          </cell>
          <cell r="M18">
            <v>98.61824078901023</v>
          </cell>
          <cell r="N18">
            <v>60.685455116180556</v>
          </cell>
          <cell r="O18">
            <v>695</v>
          </cell>
          <cell r="P18">
            <v>114</v>
          </cell>
          <cell r="Q18">
            <v>585</v>
          </cell>
          <cell r="R18">
            <v>888</v>
          </cell>
          <cell r="S18">
            <v>7.54450489971192</v>
          </cell>
          <cell r="T18"/>
          <cell r="U18">
            <v>2.2704174138829338</v>
          </cell>
          <cell r="V18">
            <v>2.7846882641580026</v>
          </cell>
          <cell r="W18">
            <v>3.5665309690534275</v>
          </cell>
          <cell r="X18">
            <v>4.1318912011930085</v>
          </cell>
          <cell r="Y18">
            <v>8.1999999999999993</v>
          </cell>
          <cell r="Z18">
            <v>4.7931623931623921</v>
          </cell>
          <cell r="AA18">
            <v>0.18007513450138332</v>
          </cell>
          <cell r="AB18">
            <v>12</v>
          </cell>
          <cell r="AC18">
            <v>49.571983110909571</v>
          </cell>
          <cell r="AD18">
            <v>49.571983110909571</v>
          </cell>
          <cell r="AE18">
            <v>41.74482788287122</v>
          </cell>
          <cell r="AF18">
            <v>40.884109782193462</v>
          </cell>
          <cell r="AG18">
            <v>40.058168170431976</v>
          </cell>
          <cell r="AH18">
            <v>17.467090520991071</v>
          </cell>
          <cell r="AI18">
            <v>11.119372531132949</v>
          </cell>
          <cell r="AJ18">
            <v>39.657586488727659</v>
          </cell>
          <cell r="AK18">
            <v>44.063984987475173</v>
          </cell>
          <cell r="AL18">
            <v>1.4324275279342737</v>
          </cell>
          <cell r="AM18">
            <v>1.4403037962415151</v>
          </cell>
          <cell r="AN18">
            <v>0.9706928093987377</v>
          </cell>
          <cell r="AO18">
            <v>10.249999999999998</v>
          </cell>
          <cell r="AP18">
            <v>8.6315789473684212</v>
          </cell>
          <cell r="AQ18">
            <v>3.6116706777614609</v>
          </cell>
          <cell r="AR18">
            <v>2.2991528942692216</v>
          </cell>
          <cell r="AS18">
            <v>8.1999999999999993</v>
          </cell>
          <cell r="AT18">
            <v>9.1111111111111107</v>
          </cell>
          <cell r="AU18">
            <v>5.9914529914529897</v>
          </cell>
          <cell r="AV18">
            <v>5.0454340980656758</v>
          </cell>
          <cell r="AW18">
            <v>2.1111370816016541</v>
          </cell>
          <cell r="AX18">
            <v>1.3439284376758174</v>
          </cell>
          <cell r="AY18">
            <v>4.7931623931623921</v>
          </cell>
          <cell r="AZ18">
            <v>5.3257359924026577</v>
          </cell>
          <cell r="BB18">
            <v>12</v>
          </cell>
          <cell r="BC18">
            <v>20</v>
          </cell>
          <cell r="BD18">
            <v>20</v>
          </cell>
          <cell r="BE18">
            <v>10</v>
          </cell>
          <cell r="BF18">
            <v>15</v>
          </cell>
          <cell r="BG18">
            <v>38</v>
          </cell>
          <cell r="BH18">
            <v>65</v>
          </cell>
          <cell r="BI18">
            <v>91</v>
          </cell>
          <cell r="BJ18">
            <v>117</v>
          </cell>
          <cell r="BK18">
            <v>109</v>
          </cell>
        </row>
        <row r="19">
          <cell r="B19">
            <v>13</v>
          </cell>
          <cell r="C19">
            <v>3</v>
          </cell>
          <cell r="D19">
            <v>3</v>
          </cell>
          <cell r="E19">
            <v>2</v>
          </cell>
          <cell r="F19">
            <v>1</v>
          </cell>
          <cell r="G19">
            <v>13.004255276020276</v>
          </cell>
          <cell r="H19">
            <v>8.9636583093047495</v>
          </cell>
          <cell r="I19">
            <v>0.16875999999999999</v>
          </cell>
          <cell r="J19">
            <v>0.10547499999999999</v>
          </cell>
          <cell r="K19">
            <v>5.1423572868648657</v>
          </cell>
          <cell r="L19">
            <v>5.0276867963527812</v>
          </cell>
          <cell r="M19">
            <v>62.947003117783417</v>
          </cell>
          <cell r="N19">
            <v>82.939972457954411</v>
          </cell>
          <cell r="O19">
            <v>357</v>
          </cell>
          <cell r="P19">
            <v>187</v>
          </cell>
          <cell r="Q19">
            <v>665</v>
          </cell>
          <cell r="R19">
            <v>802</v>
          </cell>
          <cell r="S19">
            <v>21.670791015624999</v>
          </cell>
          <cell r="T19"/>
          <cell r="U19">
            <v>2.1649322182497328</v>
          </cell>
          <cell r="V19">
            <v>2.9382586797482637</v>
          </cell>
          <cell r="W19">
            <v>3.4139420776966833</v>
          </cell>
          <cell r="X19">
            <v>4.2895906983102865</v>
          </cell>
          <cell r="Y19">
            <v>8.1999999999999993</v>
          </cell>
          <cell r="Z19">
            <v>4.7931623931623921</v>
          </cell>
          <cell r="AA19">
            <v>0.19146271655626448</v>
          </cell>
          <cell r="AB19">
            <v>13</v>
          </cell>
          <cell r="AC19">
            <v>16.255319095025342</v>
          </cell>
          <cell r="AD19">
            <v>16.255319095025342</v>
          </cell>
          <cell r="AE19">
            <v>13.688689764231869</v>
          </cell>
          <cell r="AF19">
            <v>13.406448738165233</v>
          </cell>
          <cell r="AG19">
            <v>13.13561138991947</v>
          </cell>
          <cell r="AH19">
            <v>6.0067724829434761</v>
          </cell>
          <cell r="AI19">
            <v>3.809161075396446</v>
          </cell>
          <cell r="AJ19">
            <v>13.004255276020276</v>
          </cell>
          <cell r="AK19">
            <v>14.449172528911417</v>
          </cell>
          <cell r="AL19">
            <v>3.2013065390374109</v>
          </cell>
          <cell r="AM19">
            <v>3.0506702391746918</v>
          </cell>
          <cell r="AN19">
            <v>2.0896302094359784</v>
          </cell>
          <cell r="AO19">
            <v>10.249999999999998</v>
          </cell>
          <cell r="AP19">
            <v>8.6315789473684212</v>
          </cell>
          <cell r="AQ19">
            <v>3.7876474519047041</v>
          </cell>
          <cell r="AR19">
            <v>2.4019153850238641</v>
          </cell>
          <cell r="AS19">
            <v>8.1999999999999993</v>
          </cell>
          <cell r="AT19">
            <v>9.1111111111111107</v>
          </cell>
          <cell r="AU19">
            <v>5.9914529914529897</v>
          </cell>
          <cell r="AV19">
            <v>5.0454340980656758</v>
          </cell>
          <cell r="AW19">
            <v>2.2140011371984132</v>
          </cell>
          <cell r="AX19">
            <v>1.4039964018359212</v>
          </cell>
          <cell r="AY19">
            <v>4.7931623931623921</v>
          </cell>
          <cell r="AZ19">
            <v>5.3257359924026577</v>
          </cell>
          <cell r="BB19">
            <v>13</v>
          </cell>
          <cell r="BC19">
            <v>20</v>
          </cell>
          <cell r="BD19">
            <v>20</v>
          </cell>
          <cell r="BE19">
            <v>10</v>
          </cell>
          <cell r="BF19">
            <v>15</v>
          </cell>
          <cell r="BG19">
            <v>38</v>
          </cell>
          <cell r="BH19">
            <v>65</v>
          </cell>
          <cell r="BI19">
            <v>93</v>
          </cell>
          <cell r="BJ19">
            <v>0</v>
          </cell>
          <cell r="BK19">
            <v>109</v>
          </cell>
        </row>
        <row r="20">
          <cell r="B20">
            <v>14</v>
          </cell>
          <cell r="C20">
            <v>3</v>
          </cell>
          <cell r="D20">
            <v>3</v>
          </cell>
          <cell r="E20">
            <v>3</v>
          </cell>
          <cell r="F20">
            <v>1</v>
          </cell>
          <cell r="G20">
            <v>19.134567834302793</v>
          </cell>
          <cell r="H20">
            <v>2.5254664922326215</v>
          </cell>
          <cell r="I20">
            <v>0.16834000000000005</v>
          </cell>
          <cell r="J20">
            <v>0.10521250000000001</v>
          </cell>
          <cell r="K20">
            <v>3.4377120532790246</v>
          </cell>
          <cell r="L20">
            <v>3.6303866964111733</v>
          </cell>
          <cell r="M20">
            <v>68.608388693730561</v>
          </cell>
          <cell r="N20">
            <v>49.949053157276182</v>
          </cell>
          <cell r="O20">
            <v>482</v>
          </cell>
          <cell r="P20">
            <v>87</v>
          </cell>
          <cell r="Q20">
            <v>811</v>
          </cell>
          <cell r="R20">
            <v>894</v>
          </cell>
          <cell r="S20">
            <v>7.9656213930698616</v>
          </cell>
          <cell r="T20"/>
          <cell r="U20">
            <v>2.2672896726783773</v>
          </cell>
          <cell r="V20">
            <v>2.7502055457027881</v>
          </cell>
          <cell r="W20">
            <v>3.5547662150231054</v>
          </cell>
          <cell r="X20">
            <v>4.0472791143126834</v>
          </cell>
          <cell r="Y20">
            <v>8.1999999999999993</v>
          </cell>
          <cell r="Z20">
            <v>4.7931623931623921</v>
          </cell>
          <cell r="AA20">
            <v>0.15411043241175634</v>
          </cell>
          <cell r="AB20">
            <v>14</v>
          </cell>
          <cell r="AC20">
            <v>23.918209792878489</v>
          </cell>
          <cell r="AD20">
            <v>23.918209792878489</v>
          </cell>
          <cell r="AE20">
            <v>20.141650351897677</v>
          </cell>
          <cell r="AF20">
            <v>19.726358592064734</v>
          </cell>
          <cell r="AG20">
            <v>19.327846297275549</v>
          </cell>
          <cell r="AH20">
            <v>8.4394014866653055</v>
          </cell>
          <cell r="AI20">
            <v>5.3827921941635815</v>
          </cell>
          <cell r="AJ20">
            <v>19.134567834302793</v>
          </cell>
          <cell r="AK20">
            <v>21.260630927003103</v>
          </cell>
          <cell r="AL20">
            <v>0.90195231865450776</v>
          </cell>
          <cell r="AM20">
            <v>0.91828281568942272</v>
          </cell>
          <cell r="AN20">
            <v>0.62399118541185683</v>
          </cell>
          <cell r="AO20">
            <v>10.249999999999998</v>
          </cell>
          <cell r="AP20">
            <v>8.6315789473684212</v>
          </cell>
          <cell r="AQ20">
            <v>3.6166530015166689</v>
          </cell>
          <cell r="AR20">
            <v>2.3067621058581205</v>
          </cell>
          <cell r="AS20">
            <v>8.1999999999999993</v>
          </cell>
          <cell r="AT20">
            <v>9.1111111111111107</v>
          </cell>
          <cell r="AU20">
            <v>5.9914529914529897</v>
          </cell>
          <cell r="AV20">
            <v>5.0454340980656758</v>
          </cell>
          <cell r="AW20">
            <v>2.1140494092667788</v>
          </cell>
          <cell r="AX20">
            <v>1.3483762653379547</v>
          </cell>
          <cell r="AY20">
            <v>4.7931623931623921</v>
          </cell>
          <cell r="AZ20">
            <v>5.3257359924026577</v>
          </cell>
          <cell r="BB20">
            <v>14</v>
          </cell>
          <cell r="BC20">
            <v>20</v>
          </cell>
          <cell r="BD20">
            <v>20</v>
          </cell>
          <cell r="BE20">
            <v>10</v>
          </cell>
          <cell r="BF20">
            <v>15</v>
          </cell>
          <cell r="BG20">
            <v>38</v>
          </cell>
          <cell r="BH20">
            <v>65</v>
          </cell>
          <cell r="BI20">
            <v>93</v>
          </cell>
          <cell r="BJ20">
            <v>117</v>
          </cell>
          <cell r="BK20">
            <v>109</v>
          </cell>
        </row>
        <row r="21">
          <cell r="B21">
            <v>15</v>
          </cell>
          <cell r="C21">
            <v>4</v>
          </cell>
          <cell r="D21">
            <v>2</v>
          </cell>
          <cell r="E21">
            <v>2</v>
          </cell>
          <cell r="F21">
            <v>1</v>
          </cell>
          <cell r="G21">
            <v>30.872482357664364</v>
          </cell>
          <cell r="H21">
            <v>12.849641424815545</v>
          </cell>
          <cell r="I21">
            <v>0.49410000000000009</v>
          </cell>
          <cell r="J21">
            <v>0.3088125000000001</v>
          </cell>
          <cell r="K21">
            <v>5.1583579194661064</v>
          </cell>
          <cell r="L21">
            <v>5.0515733487885273</v>
          </cell>
          <cell r="M21">
            <v>94.63452709998775</v>
          </cell>
          <cell r="N21">
            <v>91.47430742401373</v>
          </cell>
          <cell r="O21">
            <v>564</v>
          </cell>
          <cell r="P21">
            <v>243</v>
          </cell>
          <cell r="Q21">
            <v>627</v>
          </cell>
          <cell r="R21">
            <v>945</v>
          </cell>
          <cell r="S21">
            <v>20.619957031249999</v>
          </cell>
          <cell r="T21"/>
          <cell r="U21">
            <v>2.2069669813053547</v>
          </cell>
          <cell r="V21">
            <v>2.969992922042489</v>
          </cell>
          <cell r="W21">
            <v>3.4827033973716408</v>
          </cell>
          <cell r="X21">
            <v>4.3221603858841044</v>
          </cell>
          <cell r="Y21">
            <v>8.1999999999999993</v>
          </cell>
          <cell r="Z21">
            <v>4.7931623931623921</v>
          </cell>
          <cell r="AA21">
            <v>0.22667316308666466</v>
          </cell>
          <cell r="AB21">
            <v>15</v>
          </cell>
          <cell r="AC21">
            <v>38.590602947080455</v>
          </cell>
          <cell r="AD21">
            <v>38.590602947080455</v>
          </cell>
          <cell r="AE21">
            <v>32.497349850173016</v>
          </cell>
          <cell r="AF21">
            <v>31.827301399653983</v>
          </cell>
          <cell r="AG21">
            <v>31.184325613802386</v>
          </cell>
          <cell r="AH21">
            <v>13.988647142969134</v>
          </cell>
          <cell r="AI21">
            <v>8.8645166800490376</v>
          </cell>
          <cell r="AJ21">
            <v>30.872482357664364</v>
          </cell>
          <cell r="AK21">
            <v>34.302758175182625</v>
          </cell>
          <cell r="AL21">
            <v>4.5891576517198374</v>
          </cell>
          <cell r="AM21">
            <v>4.3264889048889517</v>
          </cell>
          <cell r="AN21">
            <v>2.9729672843195827</v>
          </cell>
          <cell r="AO21">
            <v>10.249999999999998</v>
          </cell>
          <cell r="AP21">
            <v>8.6315789473684212</v>
          </cell>
          <cell r="AQ21">
            <v>3.7155064255424182</v>
          </cell>
          <cell r="AR21">
            <v>2.3544927788534769</v>
          </cell>
          <cell r="AS21">
            <v>8.1999999999999993</v>
          </cell>
          <cell r="AT21">
            <v>9.1111111111111107</v>
          </cell>
          <cell r="AU21">
            <v>5.9914529914529897</v>
          </cell>
          <cell r="AV21">
            <v>5.0454340980656758</v>
          </cell>
          <cell r="AW21">
            <v>2.1718323988369685</v>
          </cell>
          <cell r="AX21">
            <v>1.376276371045476</v>
          </cell>
          <cell r="AY21">
            <v>4.7931623931623921</v>
          </cell>
          <cell r="AZ21">
            <v>5.3257359924026577</v>
          </cell>
          <cell r="BB21">
            <v>15</v>
          </cell>
          <cell r="BC21">
            <v>30</v>
          </cell>
          <cell r="BD21">
            <v>30</v>
          </cell>
          <cell r="BE21">
            <v>15</v>
          </cell>
          <cell r="BF21">
            <v>17</v>
          </cell>
          <cell r="BG21" t="str">
            <v>f</v>
          </cell>
          <cell r="BH21">
            <v>67</v>
          </cell>
          <cell r="BI21">
            <v>91</v>
          </cell>
          <cell r="BJ21">
            <v>0</v>
          </cell>
          <cell r="BK21">
            <v>109</v>
          </cell>
        </row>
        <row r="22">
          <cell r="B22">
            <v>16</v>
          </cell>
          <cell r="C22">
            <v>4</v>
          </cell>
          <cell r="D22">
            <v>2</v>
          </cell>
          <cell r="E22">
            <v>3</v>
          </cell>
          <cell r="F22">
            <v>1</v>
          </cell>
          <cell r="G22">
            <v>37.535706845682128</v>
          </cell>
          <cell r="H22">
            <v>4.1519698091606916</v>
          </cell>
          <cell r="I22">
            <v>0.49310999999999972</v>
          </cell>
          <cell r="J22">
            <v>0.30819374999999982</v>
          </cell>
          <cell r="K22">
            <v>4.1672524569400364</v>
          </cell>
          <cell r="L22">
            <v>4.2844582202317296</v>
          </cell>
          <cell r="M22">
            <v>96.826894330455602</v>
          </cell>
          <cell r="N22">
            <v>61.445501570531839</v>
          </cell>
          <cell r="O22">
            <v>670</v>
          </cell>
          <cell r="P22">
            <v>117</v>
          </cell>
          <cell r="Q22">
            <v>560</v>
          </cell>
          <cell r="R22">
            <v>870</v>
          </cell>
          <cell r="S22">
            <v>7.54450489971192</v>
          </cell>
          <cell r="T22"/>
          <cell r="U22">
            <v>2.2653639677109081</v>
          </cell>
          <cell r="V22">
            <v>2.7869518590523663</v>
          </cell>
          <cell r="W22">
            <v>3.5616577815889459</v>
          </cell>
          <cell r="X22">
            <v>4.1350586265404994</v>
          </cell>
          <cell r="Y22">
            <v>8.1999999999999993</v>
          </cell>
          <cell r="Z22">
            <v>4.7931623931623921</v>
          </cell>
          <cell r="AA22">
            <v>0.17699328830017114</v>
          </cell>
          <cell r="AB22">
            <v>16</v>
          </cell>
          <cell r="AC22">
            <v>46.919633557102657</v>
          </cell>
          <cell r="AD22">
            <v>46.919633557102657</v>
          </cell>
          <cell r="AE22">
            <v>39.511270363875923</v>
          </cell>
          <cell r="AF22">
            <v>38.69660499554859</v>
          </cell>
          <cell r="AG22">
            <v>37.91485539967892</v>
          </cell>
          <cell r="AH22">
            <v>16.569393431118705</v>
          </cell>
          <cell r="AI22">
            <v>10.538830271597991</v>
          </cell>
          <cell r="AJ22">
            <v>37.535706845682128</v>
          </cell>
          <cell r="AK22">
            <v>41.706340939646807</v>
          </cell>
          <cell r="AL22">
            <v>1.4828463604145328</v>
          </cell>
          <cell r="AM22">
            <v>1.4897888514559652</v>
          </cell>
          <cell r="AN22">
            <v>1.0040897080664466</v>
          </cell>
          <cell r="AO22">
            <v>10.249999999999998</v>
          </cell>
          <cell r="AP22">
            <v>8.6315789473684212</v>
          </cell>
          <cell r="AQ22">
            <v>3.6197273890102029</v>
          </cell>
          <cell r="AR22">
            <v>2.3022986774270522</v>
          </cell>
          <cell r="AS22">
            <v>8.1999999999999993</v>
          </cell>
          <cell r="AT22">
            <v>9.1111111111111107</v>
          </cell>
          <cell r="AU22">
            <v>5.9914529914529897</v>
          </cell>
          <cell r="AV22">
            <v>5.0454340980656758</v>
          </cell>
          <cell r="AW22">
            <v>2.1158464871345859</v>
          </cell>
          <cell r="AX22">
            <v>1.3457672485940075</v>
          </cell>
          <cell r="AY22">
            <v>4.7931623931623921</v>
          </cell>
          <cell r="AZ22">
            <v>5.3257359924026577</v>
          </cell>
          <cell r="BB22">
            <v>16</v>
          </cell>
          <cell r="BC22">
            <v>30</v>
          </cell>
          <cell r="BD22">
            <v>30</v>
          </cell>
          <cell r="BE22">
            <v>15</v>
          </cell>
          <cell r="BF22">
            <v>17</v>
          </cell>
          <cell r="BG22" t="str">
            <v>f</v>
          </cell>
          <cell r="BH22">
            <v>67</v>
          </cell>
          <cell r="BI22">
            <v>91</v>
          </cell>
          <cell r="BJ22">
            <v>117</v>
          </cell>
          <cell r="BK22">
            <v>109</v>
          </cell>
        </row>
        <row r="23">
          <cell r="B23">
            <v>17</v>
          </cell>
          <cell r="C23">
            <v>4</v>
          </cell>
          <cell r="D23">
            <v>3</v>
          </cell>
          <cell r="E23">
            <v>2</v>
          </cell>
          <cell r="F23">
            <v>1</v>
          </cell>
          <cell r="G23">
            <v>11.243850237699753</v>
          </cell>
          <cell r="H23">
            <v>9.349999492242361</v>
          </cell>
          <cell r="I23">
            <v>0.16879999999999995</v>
          </cell>
          <cell r="J23">
            <v>0.10549999999999997</v>
          </cell>
          <cell r="K23">
            <v>5.1423572868648657</v>
          </cell>
          <cell r="L23">
            <v>5.0271480409038301</v>
          </cell>
          <cell r="M23">
            <v>57.664647824820037</v>
          </cell>
          <cell r="N23">
            <v>84.16676320368849</v>
          </cell>
          <cell r="O23">
            <v>337</v>
          </cell>
          <cell r="P23">
            <v>192</v>
          </cell>
          <cell r="Q23">
            <v>675</v>
          </cell>
          <cell r="R23">
            <v>808</v>
          </cell>
          <cell r="S23">
            <v>21.670791015624999</v>
          </cell>
          <cell r="T23"/>
          <cell r="U23">
            <v>2.1653757498419921</v>
          </cell>
          <cell r="V23">
            <v>2.9405284586022109</v>
          </cell>
          <cell r="W23">
            <v>3.4177844596211684</v>
          </cell>
          <cell r="X23">
            <v>4.288109703252692</v>
          </cell>
          <cell r="Y23">
            <v>8.1999999999999993</v>
          </cell>
          <cell r="Z23">
            <v>4.7931623931623921</v>
          </cell>
          <cell r="AA23">
            <v>0.19287443575737392</v>
          </cell>
          <cell r="AB23">
            <v>17</v>
          </cell>
          <cell r="AC23">
            <v>14.054812797124692</v>
          </cell>
          <cell r="AD23">
            <v>14.054812797124692</v>
          </cell>
          <cell r="AE23">
            <v>11.835631829157636</v>
          </cell>
          <cell r="AF23">
            <v>11.591598183195622</v>
          </cell>
          <cell r="AG23">
            <v>11.357424482525003</v>
          </cell>
          <cell r="AH23">
            <v>5.1925631098991571</v>
          </cell>
          <cell r="AI23">
            <v>3.2898067068120604</v>
          </cell>
          <cell r="AJ23">
            <v>11.243850237699753</v>
          </cell>
          <cell r="AK23">
            <v>12.493166930777504</v>
          </cell>
          <cell r="AL23">
            <v>3.3392855329437006</v>
          </cell>
          <cell r="AM23">
            <v>3.1797003919108171</v>
          </cell>
          <cell r="AN23">
            <v>2.1804478288300402</v>
          </cell>
          <cell r="AO23">
            <v>10.249999999999998</v>
          </cell>
          <cell r="AP23">
            <v>8.6315789473684212</v>
          </cell>
          <cell r="AQ23">
            <v>3.7868716321397589</v>
          </cell>
          <cell r="AR23">
            <v>2.3992150754026476</v>
          </cell>
          <cell r="AS23">
            <v>8.1999999999999993</v>
          </cell>
          <cell r="AT23">
            <v>9.1111111111111107</v>
          </cell>
          <cell r="AU23">
            <v>5.9914529914529897</v>
          </cell>
          <cell r="AV23">
            <v>5.0454340980656758</v>
          </cell>
          <cell r="AW23">
            <v>2.2135476457202174</v>
          </cell>
          <cell r="AX23">
            <v>1.402417984454664</v>
          </cell>
          <cell r="AY23">
            <v>4.7931623931623921</v>
          </cell>
          <cell r="AZ23">
            <v>5.3257359924026577</v>
          </cell>
          <cell r="BB23">
            <v>17</v>
          </cell>
          <cell r="BC23">
            <v>30</v>
          </cell>
          <cell r="BD23">
            <v>30</v>
          </cell>
          <cell r="BE23">
            <v>15</v>
          </cell>
          <cell r="BF23">
            <v>17</v>
          </cell>
          <cell r="BG23" t="str">
            <v>f</v>
          </cell>
          <cell r="BH23">
            <v>67</v>
          </cell>
          <cell r="BI23">
            <v>93</v>
          </cell>
          <cell r="BJ23">
            <v>0</v>
          </cell>
          <cell r="BK23">
            <v>109</v>
          </cell>
        </row>
        <row r="24">
          <cell r="B24">
            <v>18</v>
          </cell>
          <cell r="C24">
            <v>4</v>
          </cell>
          <cell r="D24">
            <v>3</v>
          </cell>
          <cell r="E24">
            <v>3</v>
          </cell>
          <cell r="F24">
            <v>1</v>
          </cell>
          <cell r="G24">
            <v>17.151321248726038</v>
          </cell>
          <cell r="H24">
            <v>2.6507037863563729</v>
          </cell>
          <cell r="I24">
            <v>0.16841000000000006</v>
          </cell>
          <cell r="J24">
            <v>0.10525625000000004</v>
          </cell>
          <cell r="K24">
            <v>3.614544183558126</v>
          </cell>
          <cell r="L24">
            <v>3.8104729658617673</v>
          </cell>
          <cell r="M24">
            <v>65.555213254093673</v>
          </cell>
          <cell r="N24">
            <v>51.480011339417381</v>
          </cell>
          <cell r="O24">
            <v>452</v>
          </cell>
          <cell r="P24">
            <v>89</v>
          </cell>
          <cell r="Q24">
            <v>774</v>
          </cell>
          <cell r="R24">
            <v>842</v>
          </cell>
          <cell r="S24">
            <v>7.9656213930698616</v>
          </cell>
          <cell r="T24"/>
          <cell r="U24">
            <v>2.2572627059216428</v>
          </cell>
          <cell r="V24">
            <v>2.7443298881154639</v>
          </cell>
          <cell r="W24">
            <v>3.5439527599791227</v>
          </cell>
          <cell r="X24">
            <v>4.0390640461574137</v>
          </cell>
          <cell r="Y24">
            <v>8.1999999999999993</v>
          </cell>
          <cell r="Z24">
            <v>4.7931623931623921</v>
          </cell>
          <cell r="AA24">
            <v>0.15234654497889874</v>
          </cell>
          <cell r="AB24">
            <v>18</v>
          </cell>
          <cell r="AC24">
            <v>21.439151560907547</v>
          </cell>
          <cell r="AD24">
            <v>21.439151560907547</v>
          </cell>
          <cell r="AE24">
            <v>18.054022367080041</v>
          </cell>
          <cell r="AF24">
            <v>17.681774483222721</v>
          </cell>
          <cell r="AG24">
            <v>17.324566917905088</v>
          </cell>
          <cell r="AH24">
            <v>7.5982831788837517</v>
          </cell>
          <cell r="AI24">
            <v>4.8396021082479317</v>
          </cell>
          <cell r="AJ24">
            <v>17.151321248726038</v>
          </cell>
          <cell r="AK24">
            <v>19.057023609695598</v>
          </cell>
          <cell r="AL24">
            <v>0.94667992369870468</v>
          </cell>
          <cell r="AM24">
            <v>0.9658838020295788</v>
          </cell>
          <cell r="AN24">
            <v>0.65626683708522393</v>
          </cell>
          <cell r="AO24">
            <v>10.249999999999998</v>
          </cell>
          <cell r="AP24">
            <v>8.6315789473684212</v>
          </cell>
          <cell r="AQ24">
            <v>3.6327185039155334</v>
          </cell>
          <cell r="AR24">
            <v>2.313800593676171</v>
          </cell>
          <cell r="AS24">
            <v>8.1999999999999993</v>
          </cell>
          <cell r="AT24">
            <v>9.1111111111111107</v>
          </cell>
          <cell r="AU24">
            <v>5.9914529914529897</v>
          </cell>
          <cell r="AV24">
            <v>5.0454340980656758</v>
          </cell>
          <cell r="AW24">
            <v>2.1234402095015956</v>
          </cell>
          <cell r="AX24">
            <v>1.3524904866933465</v>
          </cell>
          <cell r="AY24">
            <v>4.7931623931623921</v>
          </cell>
          <cell r="AZ24">
            <v>5.3257359924026577</v>
          </cell>
          <cell r="BB24">
            <v>18</v>
          </cell>
          <cell r="BC24">
            <v>30</v>
          </cell>
          <cell r="BD24">
            <v>30</v>
          </cell>
          <cell r="BE24">
            <v>15</v>
          </cell>
          <cell r="BF24">
            <v>17</v>
          </cell>
          <cell r="BG24" t="str">
            <v>f</v>
          </cell>
          <cell r="BH24">
            <v>67</v>
          </cell>
          <cell r="BI24">
            <v>93</v>
          </cell>
          <cell r="BJ24">
            <v>117</v>
          </cell>
          <cell r="BK24">
            <v>109</v>
          </cell>
        </row>
        <row r="25">
          <cell r="B25">
            <v>19</v>
          </cell>
          <cell r="C25">
            <v>1</v>
          </cell>
          <cell r="D25">
            <v>1</v>
          </cell>
          <cell r="E25">
            <v>1</v>
          </cell>
          <cell r="F25">
            <v>2</v>
          </cell>
          <cell r="G25">
            <v>203.93821119253278</v>
          </cell>
          <cell r="H25">
            <v>9.0063183074243671</v>
          </cell>
          <cell r="I25">
            <v>2.4813299999999998</v>
          </cell>
          <cell r="J25">
            <v>1.5508312499999997</v>
          </cell>
          <cell r="K25">
            <v>4.74273957414088</v>
          </cell>
          <cell r="L25">
            <v>5.1249955975644488</v>
          </cell>
          <cell r="M25">
            <v>199.02798844488979</v>
          </cell>
          <cell r="N25">
            <v>92.782358536787513</v>
          </cell>
          <cell r="O25">
            <v>1771</v>
          </cell>
          <cell r="P25">
            <v>168</v>
          </cell>
          <cell r="Q25">
            <v>137</v>
          </cell>
          <cell r="R25">
            <v>2336</v>
          </cell>
          <cell r="S25">
            <v>31.11942626952904</v>
          </cell>
          <cell r="T25"/>
          <cell r="U25">
            <v>2.6148254559280963</v>
          </cell>
          <cell r="V25">
            <v>2.8698111626454201</v>
          </cell>
          <cell r="W25">
            <v>3.8020904185071327</v>
          </cell>
          <cell r="X25">
            <v>4.2573318214355593</v>
          </cell>
          <cell r="Y25">
            <v>8.1999999999999993</v>
          </cell>
          <cell r="Z25">
            <v>4.7931623931623921</v>
          </cell>
          <cell r="AA25">
            <v>0.93870149932564861</v>
          </cell>
          <cell r="AB25">
            <v>19</v>
          </cell>
          <cell r="AC25">
            <v>254.92276399066597</v>
          </cell>
          <cell r="AD25">
            <v>254.92276399066597</v>
          </cell>
          <cell r="AE25">
            <v>214.67180125529768</v>
          </cell>
          <cell r="AF25">
            <v>210.24557854900286</v>
          </cell>
          <cell r="AG25">
            <v>205.99819312377048</v>
          </cell>
          <cell r="AH25">
            <v>77.993049490237468</v>
          </cell>
          <cell r="AI25">
            <v>53.638443262642831</v>
          </cell>
          <cell r="AJ25">
            <v>203.93821119253278</v>
          </cell>
          <cell r="AK25">
            <v>226.59801243614751</v>
          </cell>
          <cell r="AL25">
            <v>3.2165422526515597</v>
          </cell>
          <cell r="AM25">
            <v>3.138296493042509</v>
          </cell>
          <cell r="AN25">
            <v>2.1154842246680841</v>
          </cell>
          <cell r="AO25">
            <v>10.249999999999998</v>
          </cell>
          <cell r="AP25">
            <v>8.6315789473684212</v>
          </cell>
          <cell r="AQ25">
            <v>3.1359645751534577</v>
          </cell>
          <cell r="AR25">
            <v>2.1567083097460049</v>
          </cell>
          <cell r="AS25">
            <v>8.1999999999999993</v>
          </cell>
          <cell r="AT25">
            <v>9.1111111111111107</v>
          </cell>
          <cell r="AU25">
            <v>5.9914529914529897</v>
          </cell>
          <cell r="AV25">
            <v>5.0454340980656758</v>
          </cell>
          <cell r="AW25">
            <v>1.8330716424286626</v>
          </cell>
          <cell r="AX25">
            <v>1.2606650199140708</v>
          </cell>
          <cell r="AY25">
            <v>4.7931623931623921</v>
          </cell>
          <cell r="AZ25">
            <v>5.3257359924026577</v>
          </cell>
          <cell r="BB25">
            <v>19</v>
          </cell>
          <cell r="BC25">
            <v>0</v>
          </cell>
          <cell r="BD25">
            <v>0</v>
          </cell>
          <cell r="BE25">
            <v>0</v>
          </cell>
          <cell r="BF25">
            <v>1</v>
          </cell>
          <cell r="BG25">
            <v>24</v>
          </cell>
          <cell r="BH25">
            <v>0</v>
          </cell>
          <cell r="BI25">
            <v>81</v>
          </cell>
          <cell r="BJ25">
            <v>0</v>
          </cell>
          <cell r="BK25">
            <v>0</v>
          </cell>
        </row>
        <row r="26">
          <cell r="B26">
            <v>20</v>
          </cell>
          <cell r="C26">
            <v>1</v>
          </cell>
          <cell r="D26">
            <v>1</v>
          </cell>
          <cell r="E26">
            <v>2</v>
          </cell>
          <cell r="F26">
            <v>2</v>
          </cell>
          <cell r="G26">
            <v>214.15703706335177</v>
          </cell>
          <cell r="H26">
            <v>5.2340454941669599</v>
          </cell>
          <cell r="I26">
            <v>2.4802799999999996</v>
          </cell>
          <cell r="J26">
            <v>1.5501749999999996</v>
          </cell>
          <cell r="K26">
            <v>4.393807276653269</v>
          </cell>
          <cell r="L26">
            <v>5.1411762481019627</v>
          </cell>
          <cell r="M26">
            <v>199.65097830263349</v>
          </cell>
          <cell r="N26">
            <v>79.080103565592268</v>
          </cell>
          <cell r="O26">
            <v>1854</v>
          </cell>
          <cell r="P26">
            <v>114</v>
          </cell>
          <cell r="Q26">
            <v>80</v>
          </cell>
          <cell r="R26">
            <v>2358</v>
          </cell>
          <cell r="S26">
            <v>20.2185771484375</v>
          </cell>
          <cell r="T26"/>
          <cell r="U26">
            <v>2.6323605894449034</v>
          </cell>
          <cell r="V26">
            <v>2.8325158428255555</v>
          </cell>
          <cell r="W26">
            <v>3.8173575210545421</v>
          </cell>
          <cell r="X26">
            <v>4.2498819264897936</v>
          </cell>
          <cell r="Y26">
            <v>8.1999999999999993</v>
          </cell>
          <cell r="Z26">
            <v>4.7931623931623921</v>
          </cell>
          <cell r="AA26">
            <v>0.77592348426455682</v>
          </cell>
          <cell r="AB26">
            <v>20</v>
          </cell>
          <cell r="AC26">
            <v>267.69629632918969</v>
          </cell>
          <cell r="AD26">
            <v>267.69629632918969</v>
          </cell>
          <cell r="AE26">
            <v>225.42846006668609</v>
          </cell>
          <cell r="AF26">
            <v>220.78045058077501</v>
          </cell>
          <cell r="AG26">
            <v>216.32023945793108</v>
          </cell>
          <cell r="AH26">
            <v>81.355509546096016</v>
          </cell>
          <cell r="AI26">
            <v>56.100859267745783</v>
          </cell>
          <cell r="AJ26">
            <v>214.15703706335177</v>
          </cell>
          <cell r="AK26">
            <v>237.95226340372417</v>
          </cell>
          <cell r="AL26">
            <v>1.8693019622024858</v>
          </cell>
          <cell r="AM26">
            <v>1.8478433253689328</v>
          </cell>
          <cell r="AN26">
            <v>1.2315743318756247</v>
          </cell>
          <cell r="AO26">
            <v>10.249999999999998</v>
          </cell>
          <cell r="AP26">
            <v>8.6315789473684212</v>
          </cell>
          <cell r="AQ26">
            <v>3.1150747480720971</v>
          </cell>
          <cell r="AR26">
            <v>2.1480827915051446</v>
          </cell>
          <cell r="AS26">
            <v>8.1999999999999993</v>
          </cell>
          <cell r="AT26">
            <v>9.1111111111111107</v>
          </cell>
          <cell r="AU26">
            <v>5.9914529914529897</v>
          </cell>
          <cell r="AV26">
            <v>5.0454340980656758</v>
          </cell>
          <cell r="AW26">
            <v>1.8208608700425597</v>
          </cell>
          <cell r="AX26">
            <v>1.2556231284928965</v>
          </cell>
          <cell r="AY26">
            <v>4.7931623931623921</v>
          </cell>
          <cell r="AZ26">
            <v>5.3257359924026577</v>
          </cell>
          <cell r="BB26">
            <v>20</v>
          </cell>
          <cell r="BC26">
            <v>0</v>
          </cell>
          <cell r="BD26">
            <v>0</v>
          </cell>
          <cell r="BE26">
            <v>0</v>
          </cell>
          <cell r="BF26">
            <v>1</v>
          </cell>
          <cell r="BG26">
            <v>24</v>
          </cell>
          <cell r="BH26">
            <v>0</v>
          </cell>
          <cell r="BI26">
            <v>81</v>
          </cell>
          <cell r="BJ26">
            <v>0</v>
          </cell>
          <cell r="BK26">
            <v>109</v>
          </cell>
        </row>
        <row r="27">
          <cell r="B27">
            <v>21</v>
          </cell>
          <cell r="C27">
            <v>1</v>
          </cell>
          <cell r="D27">
            <v>2</v>
          </cell>
          <cell r="E27">
            <v>1</v>
          </cell>
          <cell r="F27">
            <v>2</v>
          </cell>
          <cell r="G27">
            <v>62.760870665112201</v>
          </cell>
          <cell r="H27">
            <v>13.376237403420333</v>
          </cell>
          <cell r="I27">
            <v>0.4936799999999999</v>
          </cell>
          <cell r="J27">
            <v>0.30854999999999994</v>
          </cell>
          <cell r="K27">
            <v>5.1094560777879341</v>
          </cell>
          <cell r="L27">
            <v>4.9609162730974292</v>
          </cell>
          <cell r="M27">
            <v>128.09195781100695</v>
          </cell>
          <cell r="N27">
            <v>99.543368502774783</v>
          </cell>
          <cell r="O27">
            <v>847</v>
          </cell>
          <cell r="P27">
            <v>232</v>
          </cell>
          <cell r="Q27">
            <v>630</v>
          </cell>
          <cell r="R27">
            <v>1314</v>
          </cell>
          <cell r="S27">
            <v>31.698723632810108</v>
          </cell>
          <cell r="T27"/>
          <cell r="U27">
            <v>2.3621984954999391</v>
          </cell>
          <cell r="V27">
            <v>2.9110582570766463</v>
          </cell>
          <cell r="W27">
            <v>3.471108364523928</v>
          </cell>
          <cell r="X27">
            <v>4.2324416301618939</v>
          </cell>
          <cell r="Y27">
            <v>8.1999999999999993</v>
          </cell>
          <cell r="Z27">
            <v>4.7931623931623921</v>
          </cell>
          <cell r="AA27">
            <v>2.1436909748778157</v>
          </cell>
          <cell r="AB27">
            <v>21</v>
          </cell>
          <cell r="AC27">
            <v>78.451088331390253</v>
          </cell>
          <cell r="AD27">
            <v>78.451088331390253</v>
          </cell>
          <cell r="AE27">
            <v>66.064074384328634</v>
          </cell>
          <cell r="AF27">
            <v>64.701928520734228</v>
          </cell>
          <cell r="AG27">
            <v>63.394818853648687</v>
          </cell>
          <cell r="AH27">
            <v>26.568838641068307</v>
          </cell>
          <cell r="AI27">
            <v>18.080930951782609</v>
          </cell>
          <cell r="AJ27">
            <v>62.760870665112201</v>
          </cell>
          <cell r="AK27">
            <v>69.734300739013548</v>
          </cell>
          <cell r="AL27">
            <v>4.7772276440786907</v>
          </cell>
          <cell r="AM27">
            <v>4.5949741372929678</v>
          </cell>
          <cell r="AN27">
            <v>3.1604068224110824</v>
          </cell>
          <cell r="AO27">
            <v>10.249999999999998</v>
          </cell>
          <cell r="AP27">
            <v>8.6315789473684212</v>
          </cell>
          <cell r="AQ27">
            <v>3.471342486933783</v>
          </cell>
          <cell r="AR27">
            <v>2.3623578231688689</v>
          </cell>
          <cell r="AS27">
            <v>8.1999999999999993</v>
          </cell>
          <cell r="AT27">
            <v>9.1111111111111107</v>
          </cell>
          <cell r="AU27">
            <v>5.9914529914529897</v>
          </cell>
          <cell r="AV27">
            <v>5.0454340980656758</v>
          </cell>
          <cell r="AW27">
            <v>2.0291107636777834</v>
          </cell>
          <cell r="AX27">
            <v>1.3808737411226824</v>
          </cell>
          <cell r="AY27">
            <v>4.7931623931623921</v>
          </cell>
          <cell r="AZ27">
            <v>5.3257359924026577</v>
          </cell>
          <cell r="BB27">
            <v>21</v>
          </cell>
          <cell r="BC27">
            <v>0</v>
          </cell>
          <cell r="BD27">
            <v>0</v>
          </cell>
          <cell r="BE27">
            <v>0</v>
          </cell>
          <cell r="BF27">
            <v>1</v>
          </cell>
          <cell r="BG27">
            <v>24</v>
          </cell>
          <cell r="BH27">
            <v>0</v>
          </cell>
          <cell r="BI27">
            <v>91</v>
          </cell>
          <cell r="BJ27">
            <v>0</v>
          </cell>
          <cell r="BK27">
            <v>0</v>
          </cell>
        </row>
        <row r="28">
          <cell r="B28">
            <v>22</v>
          </cell>
          <cell r="C28">
            <v>1</v>
          </cell>
          <cell r="D28">
            <v>2</v>
          </cell>
          <cell r="E28">
            <v>2</v>
          </cell>
          <cell r="F28">
            <v>2</v>
          </cell>
          <cell r="G28">
            <v>69.799630515845678</v>
          </cell>
          <cell r="H28">
            <v>8.0646848721258362</v>
          </cell>
          <cell r="I28">
            <v>0.49337999999999999</v>
          </cell>
          <cell r="J28">
            <v>0.30836249999999998</v>
          </cell>
          <cell r="K28">
            <v>4.973362014908175</v>
          </cell>
          <cell r="L28">
            <v>4.9729716813360536</v>
          </cell>
          <cell r="M28">
            <v>125.73238422594076</v>
          </cell>
          <cell r="N28">
            <v>80.055048916656901</v>
          </cell>
          <cell r="O28">
            <v>959</v>
          </cell>
          <cell r="P28">
            <v>174</v>
          </cell>
          <cell r="Q28">
            <v>528</v>
          </cell>
          <cell r="R28">
            <v>1233</v>
          </cell>
          <cell r="S28">
            <v>20.629208984375001</v>
          </cell>
          <cell r="T28"/>
          <cell r="U28">
            <v>2.4177004179781161</v>
          </cell>
          <cell r="V28">
            <v>2.9316720159690632</v>
          </cell>
          <cell r="W28">
            <v>3.5428343127127593</v>
          </cell>
          <cell r="X28">
            <v>4.3148508545704729</v>
          </cell>
          <cell r="Y28">
            <v>8.1999999999999993</v>
          </cell>
          <cell r="Z28">
            <v>4.7931623931623921</v>
          </cell>
          <cell r="AA28">
            <v>1.7874119567685445</v>
          </cell>
          <cell r="AB28">
            <v>22</v>
          </cell>
          <cell r="AC28">
            <v>87.24953814480709</v>
          </cell>
          <cell r="AD28">
            <v>87.24953814480709</v>
          </cell>
          <cell r="AE28">
            <v>73.473295279837558</v>
          </cell>
          <cell r="AF28">
            <v>71.958381975098632</v>
          </cell>
          <cell r="AG28">
            <v>70.504677288733006</v>
          </cell>
          <cell r="AH28">
            <v>28.870256214050698</v>
          </cell>
          <cell r="AI28">
            <v>19.701635570532758</v>
          </cell>
          <cell r="AJ28">
            <v>69.799630515845678</v>
          </cell>
          <cell r="AK28">
            <v>77.555145017606307</v>
          </cell>
          <cell r="AL28">
            <v>2.880244597187799</v>
          </cell>
          <cell r="AM28">
            <v>2.7508823729928933</v>
          </cell>
          <cell r="AN28">
            <v>1.8690529855935532</v>
          </cell>
          <cell r="AO28">
            <v>10.249999999999998</v>
          </cell>
          <cell r="AP28">
            <v>8.6315789473684212</v>
          </cell>
          <cell r="AQ28">
            <v>3.3916526377811222</v>
          </cell>
          <cell r="AR28">
            <v>2.3145310438526363</v>
          </cell>
          <cell r="AS28">
            <v>8.1999999999999993</v>
          </cell>
          <cell r="AT28">
            <v>9.1111111111111107</v>
          </cell>
          <cell r="AU28">
            <v>5.9914529914529897</v>
          </cell>
          <cell r="AV28">
            <v>5.0454340980656758</v>
          </cell>
          <cell r="AW28">
            <v>1.9825294968393299</v>
          </cell>
          <cell r="AX28">
            <v>1.3529174581952867</v>
          </cell>
          <cell r="AY28">
            <v>4.7931623931623921</v>
          </cell>
          <cell r="AZ28">
            <v>5.3257359924026577</v>
          </cell>
          <cell r="BB28">
            <v>22</v>
          </cell>
          <cell r="BC28">
            <v>0</v>
          </cell>
          <cell r="BD28">
            <v>0</v>
          </cell>
          <cell r="BE28">
            <v>0</v>
          </cell>
          <cell r="BF28">
            <v>1</v>
          </cell>
          <cell r="BG28">
            <v>24</v>
          </cell>
          <cell r="BH28">
            <v>0</v>
          </cell>
          <cell r="BI28">
            <v>91</v>
          </cell>
          <cell r="BJ28">
            <v>0</v>
          </cell>
          <cell r="BK28">
            <v>109</v>
          </cell>
        </row>
        <row r="29">
          <cell r="B29">
            <v>23</v>
          </cell>
          <cell r="C29">
            <v>2</v>
          </cell>
          <cell r="D29">
            <v>1</v>
          </cell>
          <cell r="E29">
            <v>1</v>
          </cell>
          <cell r="F29">
            <v>2</v>
          </cell>
          <cell r="G29">
            <v>156.14652900648707</v>
          </cell>
          <cell r="H29">
            <v>10.78313236564121</v>
          </cell>
          <cell r="I29">
            <v>2.4806800000000004</v>
          </cell>
          <cell r="J29">
            <v>1.5504250000000004</v>
          </cell>
          <cell r="K29">
            <v>5.0561213212913616</v>
          </cell>
          <cell r="L29">
            <v>4.9700453324226093</v>
          </cell>
          <cell r="M29">
            <v>191.35641864106543</v>
          </cell>
          <cell r="N29">
            <v>93.225621023132618</v>
          </cell>
          <cell r="O29">
            <v>1410</v>
          </cell>
          <cell r="P29">
            <v>200</v>
          </cell>
          <cell r="Q29">
            <v>170</v>
          </cell>
          <cell r="R29">
            <v>1924</v>
          </cell>
          <cell r="S29">
            <v>31.10609033202908</v>
          </cell>
          <cell r="T29"/>
          <cell r="U29">
            <v>2.5245546571157562</v>
          </cell>
          <cell r="V29">
            <v>2.9177796740684818</v>
          </cell>
          <cell r="W29">
            <v>3.6965865714831612</v>
          </cell>
          <cell r="X29">
            <v>4.3099149700758046</v>
          </cell>
          <cell r="Y29">
            <v>8.1999999999999993</v>
          </cell>
          <cell r="Z29">
            <v>4.7931623931623921</v>
          </cell>
          <cell r="AA29">
            <v>0.94382026187158008</v>
          </cell>
          <cell r="AB29">
            <v>23</v>
          </cell>
          <cell r="AC29">
            <v>195.18316125810884</v>
          </cell>
          <cell r="AD29">
            <v>195.18316125810884</v>
          </cell>
          <cell r="AE29">
            <v>164.36476737524956</v>
          </cell>
          <cell r="AF29">
            <v>160.97580309947122</v>
          </cell>
          <cell r="AG29">
            <v>157.72376667321927</v>
          </cell>
          <cell r="AH29">
            <v>61.85111840077203</v>
          </cell>
          <cell r="AI29">
            <v>42.240733711218688</v>
          </cell>
          <cell r="AJ29">
            <v>156.14652900648707</v>
          </cell>
          <cell r="AK29">
            <v>173.49614334054118</v>
          </cell>
          <cell r="AL29">
            <v>3.851118702014718</v>
          </cell>
          <cell r="AM29">
            <v>3.6956636792953832</v>
          </cell>
          <cell r="AN29">
            <v>2.5019362192780226</v>
          </cell>
          <cell r="AO29">
            <v>10.249999999999998</v>
          </cell>
          <cell r="AP29">
            <v>8.6315789473684212</v>
          </cell>
          <cell r="AQ29">
            <v>3.2480976305612272</v>
          </cell>
          <cell r="AR29">
            <v>2.2182626705560851</v>
          </cell>
          <cell r="AS29">
            <v>8.1999999999999993</v>
          </cell>
          <cell r="AT29">
            <v>9.1111111111111107</v>
          </cell>
          <cell r="AU29">
            <v>5.9914529914529897</v>
          </cell>
          <cell r="AV29">
            <v>5.0454340980656758</v>
          </cell>
          <cell r="AW29">
            <v>1.8986170014787742</v>
          </cell>
          <cell r="AX29">
            <v>1.2966455134957811</v>
          </cell>
          <cell r="AY29">
            <v>4.7931623931623921</v>
          </cell>
          <cell r="AZ29">
            <v>5.3257359924026577</v>
          </cell>
          <cell r="BB29">
            <v>23</v>
          </cell>
          <cell r="BC29">
            <v>10</v>
          </cell>
          <cell r="BD29">
            <v>10</v>
          </cell>
          <cell r="BE29">
            <v>5</v>
          </cell>
          <cell r="BF29">
            <v>11</v>
          </cell>
          <cell r="BG29">
            <v>34</v>
          </cell>
          <cell r="BH29">
            <v>63</v>
          </cell>
          <cell r="BI29">
            <v>81</v>
          </cell>
          <cell r="BJ29">
            <v>0</v>
          </cell>
          <cell r="BK29">
            <v>0</v>
          </cell>
        </row>
        <row r="30">
          <cell r="B30">
            <v>24</v>
          </cell>
          <cell r="C30">
            <v>2</v>
          </cell>
          <cell r="D30">
            <v>1</v>
          </cell>
          <cell r="E30">
            <v>2</v>
          </cell>
          <cell r="F30">
            <v>2</v>
          </cell>
          <cell r="G30">
            <v>166.13071605364681</v>
          </cell>
          <cell r="H30">
            <v>6.2545007066578826</v>
          </cell>
          <cell r="I30">
            <v>2.4794799999999997</v>
          </cell>
          <cell r="J30">
            <v>1.5496749999999997</v>
          </cell>
          <cell r="K30">
            <v>4.8179305166881363</v>
          </cell>
          <cell r="L30">
            <v>4.9735245073885981</v>
          </cell>
          <cell r="M30">
            <v>192.44441496942972</v>
          </cell>
          <cell r="N30">
            <v>80.177577857851219</v>
          </cell>
          <cell r="O30">
            <v>1492</v>
          </cell>
          <cell r="P30">
            <v>135</v>
          </cell>
          <cell r="Q30">
            <v>93</v>
          </cell>
          <cell r="R30">
            <v>1925</v>
          </cell>
          <cell r="S30">
            <v>20.226831054687501</v>
          </cell>
          <cell r="T30"/>
          <cell r="U30">
            <v>2.5457771167317951</v>
          </cell>
          <cell r="V30">
            <v>2.8775422040683774</v>
          </cell>
          <cell r="W30">
            <v>3.7164334568735837</v>
          </cell>
          <cell r="X30">
            <v>4.3060415657072539</v>
          </cell>
          <cell r="Y30">
            <v>8.1999999999999993</v>
          </cell>
          <cell r="Z30">
            <v>4.7931623931623921</v>
          </cell>
          <cell r="AA30">
            <v>0.70991667299843364</v>
          </cell>
          <cell r="AB30">
            <v>24</v>
          </cell>
          <cell r="AC30">
            <v>207.6633950670585</v>
          </cell>
          <cell r="AD30">
            <v>207.6633950670585</v>
          </cell>
          <cell r="AE30">
            <v>174.87443795120717</v>
          </cell>
          <cell r="AF30">
            <v>171.2687794367493</v>
          </cell>
          <cell r="AG30">
            <v>167.80880409459274</v>
          </cell>
          <cell r="AH30">
            <v>65.257368746766517</v>
          </cell>
          <cell r="AI30">
            <v>44.701652264588851</v>
          </cell>
          <cell r="AJ30">
            <v>166.13071605364681</v>
          </cell>
          <cell r="AK30">
            <v>184.589684504052</v>
          </cell>
          <cell r="AL30">
            <v>2.2337502523778152</v>
          </cell>
          <cell r="AM30">
            <v>2.1735565503835304</v>
          </cell>
          <cell r="AN30">
            <v>1.4524942714134252</v>
          </cell>
          <cell r="AO30">
            <v>10.249999999999998</v>
          </cell>
          <cell r="AP30">
            <v>8.6315789473684212</v>
          </cell>
          <cell r="AQ30">
            <v>3.2210203894545781</v>
          </cell>
          <cell r="AR30">
            <v>2.206416472985413</v>
          </cell>
          <cell r="AS30">
            <v>8.1999999999999993</v>
          </cell>
          <cell r="AT30">
            <v>9.1111111111111107</v>
          </cell>
          <cell r="AU30">
            <v>5.9914529914529897</v>
          </cell>
          <cell r="AV30">
            <v>5.0454340980656758</v>
          </cell>
          <cell r="AW30">
            <v>1.8827894876028008</v>
          </cell>
          <cell r="AX30">
            <v>1.2897210319472792</v>
          </cell>
          <cell r="AY30">
            <v>4.7931623931623921</v>
          </cell>
          <cell r="AZ30">
            <v>5.3257359924026577</v>
          </cell>
          <cell r="BB30">
            <v>24</v>
          </cell>
          <cell r="BC30">
            <v>10</v>
          </cell>
          <cell r="BD30">
            <v>10</v>
          </cell>
          <cell r="BE30">
            <v>5</v>
          </cell>
          <cell r="BF30">
            <v>11</v>
          </cell>
          <cell r="BG30">
            <v>34</v>
          </cell>
          <cell r="BH30">
            <v>63</v>
          </cell>
          <cell r="BI30">
            <v>81</v>
          </cell>
          <cell r="BJ30">
            <v>0</v>
          </cell>
          <cell r="BK30">
            <v>109</v>
          </cell>
        </row>
        <row r="31">
          <cell r="B31">
            <v>25</v>
          </cell>
          <cell r="C31">
            <v>2</v>
          </cell>
          <cell r="D31">
            <v>2</v>
          </cell>
          <cell r="E31">
            <v>2</v>
          </cell>
          <cell r="F31">
            <v>2</v>
          </cell>
          <cell r="G31">
            <v>30.95971900345836</v>
          </cell>
          <cell r="H31">
            <v>11.392438564432171</v>
          </cell>
          <cell r="I31">
            <v>0.49390000000000006</v>
          </cell>
          <cell r="J31">
            <v>0.30868750000000006</v>
          </cell>
          <cell r="K31">
            <v>5.1423572868648657</v>
          </cell>
          <cell r="L31">
            <v>5.0421529377593277</v>
          </cell>
          <cell r="M31">
            <v>98.225114114610861</v>
          </cell>
          <cell r="N31">
            <v>87.576995766580339</v>
          </cell>
          <cell r="O31">
            <v>545</v>
          </cell>
          <cell r="P31">
            <v>225</v>
          </cell>
          <cell r="Q31">
            <v>596</v>
          </cell>
          <cell r="R31">
            <v>960</v>
          </cell>
          <cell r="S31">
            <v>20.627402343749999</v>
          </cell>
          <cell r="T31"/>
          <cell r="U31">
            <v>2.1358088624787115</v>
          </cell>
          <cell r="V31">
            <v>2.9617482902462484</v>
          </cell>
          <cell r="W31">
            <v>3.366770144298723</v>
          </cell>
          <cell r="X31">
            <v>4.3148471148335883</v>
          </cell>
          <cell r="Y31">
            <v>8.1999999999999993</v>
          </cell>
          <cell r="Z31">
            <v>4.7931623931623921</v>
          </cell>
          <cell r="AA31">
            <v>1.9761921242120835</v>
          </cell>
          <cell r="AB31">
            <v>25</v>
          </cell>
          <cell r="AC31">
            <v>38.699648754322951</v>
          </cell>
          <cell r="AD31">
            <v>38.699648754322951</v>
          </cell>
          <cell r="AE31">
            <v>32.589177898377223</v>
          </cell>
          <cell r="AF31">
            <v>31.917236086039548</v>
          </cell>
          <cell r="AG31">
            <v>31.272443437836728</v>
          </cell>
          <cell r="AH31">
            <v>14.495547587309886</v>
          </cell>
          <cell r="AI31">
            <v>9.1956735020611493</v>
          </cell>
          <cell r="AJ31">
            <v>30.95971900345836</v>
          </cell>
          <cell r="AK31">
            <v>34.399687781620401</v>
          </cell>
          <cell r="AL31">
            <v>4.0687280587257755</v>
          </cell>
          <cell r="AM31">
            <v>3.8465249062353539</v>
          </cell>
          <cell r="AN31">
            <v>2.6402878853499181</v>
          </cell>
          <cell r="AO31">
            <v>10.249999999999998</v>
          </cell>
          <cell r="AP31">
            <v>8.6315789473684212</v>
          </cell>
          <cell r="AQ31">
            <v>3.8392948657790917</v>
          </cell>
          <cell r="AR31">
            <v>2.4355687048864478</v>
          </cell>
          <cell r="AS31">
            <v>8.1999999999999993</v>
          </cell>
          <cell r="AT31">
            <v>9.1111111111111107</v>
          </cell>
          <cell r="AU31">
            <v>5.9914529914529897</v>
          </cell>
          <cell r="AV31">
            <v>5.0454340980656758</v>
          </cell>
          <cell r="AW31">
            <v>2.2441907032821704</v>
          </cell>
          <cell r="AX31">
            <v>1.4236678441737749</v>
          </cell>
          <cell r="AY31">
            <v>4.7931623931623921</v>
          </cell>
          <cell r="AZ31">
            <v>5.3257359924026577</v>
          </cell>
          <cell r="BB31">
            <v>25</v>
          </cell>
          <cell r="BC31">
            <v>10</v>
          </cell>
          <cell r="BD31">
            <v>10</v>
          </cell>
          <cell r="BE31">
            <v>5</v>
          </cell>
          <cell r="BF31">
            <v>11</v>
          </cell>
          <cell r="BG31">
            <v>34</v>
          </cell>
          <cell r="BH31">
            <v>63</v>
          </cell>
          <cell r="BI31">
            <v>91</v>
          </cell>
          <cell r="BJ31">
            <v>0</v>
          </cell>
          <cell r="BK31">
            <v>109</v>
          </cell>
        </row>
        <row r="32">
          <cell r="B32">
            <v>26</v>
          </cell>
          <cell r="C32">
            <v>2</v>
          </cell>
          <cell r="D32">
            <v>2</v>
          </cell>
          <cell r="E32">
            <v>3</v>
          </cell>
          <cell r="F32">
            <v>2</v>
          </cell>
          <cell r="G32">
            <v>37.280951749617273</v>
          </cell>
          <cell r="H32">
            <v>3.6164141679236135</v>
          </cell>
          <cell r="I32">
            <v>0.49295999999999973</v>
          </cell>
          <cell r="J32">
            <v>0.30809999999999982</v>
          </cell>
          <cell r="K32">
            <v>3.6242371431193807</v>
          </cell>
          <cell r="L32">
            <v>4.0830407476258692</v>
          </cell>
          <cell r="M32">
            <v>100.37140851455784</v>
          </cell>
          <cell r="N32">
            <v>57.067803706876674</v>
          </cell>
          <cell r="O32">
            <v>642</v>
          </cell>
          <cell r="P32">
            <v>110</v>
          </cell>
          <cell r="Q32">
            <v>632</v>
          </cell>
          <cell r="R32">
            <v>971</v>
          </cell>
          <cell r="S32">
            <v>7.54450489971192</v>
          </cell>
          <cell r="T32"/>
          <cell r="U32">
            <v>2.3413729354867132</v>
          </cell>
          <cell r="V32">
            <v>2.7852805174422857</v>
          </cell>
          <cell r="W32">
            <v>3.4565651674744737</v>
          </cell>
          <cell r="X32">
            <v>4.1184889102703917</v>
          </cell>
          <cell r="Y32">
            <v>8.1999999999999993</v>
          </cell>
          <cell r="Z32">
            <v>4.7931623931623921</v>
          </cell>
          <cell r="AA32">
            <v>1.4933925479279249</v>
          </cell>
          <cell r="AB32">
            <v>26</v>
          </cell>
          <cell r="AC32">
            <v>46.601189687021588</v>
          </cell>
          <cell r="AD32">
            <v>46.601189687021588</v>
          </cell>
          <cell r="AE32">
            <v>39.243107104860286</v>
          </cell>
          <cell r="AF32">
            <v>38.433970875894097</v>
          </cell>
          <cell r="AG32">
            <v>37.657527019815426</v>
          </cell>
          <cell r="AH32">
            <v>15.922688429755635</v>
          </cell>
          <cell r="AI32">
            <v>10.785548642456655</v>
          </cell>
          <cell r="AJ32">
            <v>37.280951749617273</v>
          </cell>
          <cell r="AK32">
            <v>41.423279721796966</v>
          </cell>
          <cell r="AL32">
            <v>1.2915764885441479</v>
          </cell>
          <cell r="AM32">
            <v>1.298402134103374</v>
          </cell>
          <cell r="AN32">
            <v>0.87809248651981553</v>
          </cell>
          <cell r="AO32">
            <v>10.249999999999998</v>
          </cell>
          <cell r="AP32">
            <v>8.6315789473684212</v>
          </cell>
          <cell r="AQ32">
            <v>3.5022186665429373</v>
          </cell>
          <cell r="AR32">
            <v>2.3722972380674943</v>
          </cell>
          <cell r="AS32">
            <v>8.1999999999999993</v>
          </cell>
          <cell r="AT32">
            <v>9.1111111111111107</v>
          </cell>
          <cell r="AU32">
            <v>5.9914529914529897</v>
          </cell>
          <cell r="AV32">
            <v>5.0454340980656758</v>
          </cell>
          <cell r="AW32">
            <v>2.0471588786713353</v>
          </cell>
          <cell r="AX32">
            <v>1.3866836471839177</v>
          </cell>
          <cell r="AY32">
            <v>4.7931623931623921</v>
          </cell>
          <cell r="AZ32">
            <v>5.3257359924026577</v>
          </cell>
          <cell r="BB32">
            <v>26</v>
          </cell>
          <cell r="BC32">
            <v>10</v>
          </cell>
          <cell r="BD32">
            <v>10</v>
          </cell>
          <cell r="BE32">
            <v>5</v>
          </cell>
          <cell r="BF32">
            <v>11</v>
          </cell>
          <cell r="BG32">
            <v>34</v>
          </cell>
          <cell r="BH32">
            <v>63</v>
          </cell>
          <cell r="BI32">
            <v>91</v>
          </cell>
          <cell r="BJ32">
            <v>117</v>
          </cell>
          <cell r="BK32">
            <v>109</v>
          </cell>
        </row>
        <row r="33">
          <cell r="B33">
            <v>27</v>
          </cell>
          <cell r="C33">
            <v>2</v>
          </cell>
          <cell r="D33">
            <v>3</v>
          </cell>
          <cell r="E33">
            <v>2</v>
          </cell>
          <cell r="F33">
            <v>2</v>
          </cell>
          <cell r="G33">
            <v>10.673713250135185</v>
          </cell>
          <cell r="H33">
            <v>8.0108009833903076</v>
          </cell>
          <cell r="I33">
            <v>0.16866</v>
          </cell>
          <cell r="J33">
            <v>0.10541250000000001</v>
          </cell>
          <cell r="K33">
            <v>5.119502659823528</v>
          </cell>
          <cell r="L33">
            <v>5.0114052073199034</v>
          </cell>
          <cell r="M33">
            <v>55.04525050087075</v>
          </cell>
          <cell r="N33">
            <v>81.511413098686404</v>
          </cell>
          <cell r="O33">
            <v>335</v>
          </cell>
          <cell r="P33">
            <v>170</v>
          </cell>
          <cell r="Q33">
            <v>648</v>
          </cell>
          <cell r="R33">
            <v>804</v>
          </cell>
          <cell r="S33">
            <v>21.6833515625</v>
          </cell>
          <cell r="T33"/>
          <cell r="U33">
            <v>2.0783859266910336</v>
          </cell>
          <cell r="V33">
            <v>2.9169472939971199</v>
          </cell>
          <cell r="W33">
            <v>3.2596046565768302</v>
          </cell>
          <cell r="X33">
            <v>4.253010237228394</v>
          </cell>
          <cell r="Y33">
            <v>8.1999999999999993</v>
          </cell>
          <cell r="Z33">
            <v>4.7931623931623921</v>
          </cell>
          <cell r="AA33">
            <v>2.0815965085219825</v>
          </cell>
          <cell r="AB33">
            <v>27</v>
          </cell>
          <cell r="AC33">
            <v>13.34214156266898</v>
          </cell>
          <cell r="AD33">
            <v>13.34214156266898</v>
          </cell>
          <cell r="AE33">
            <v>11.235487631721247</v>
          </cell>
          <cell r="AF33">
            <v>11.003828092922872</v>
          </cell>
          <cell r="AG33">
            <v>10.781528535490086</v>
          </cell>
          <cell r="AH33">
            <v>5.1355781008047146</v>
          </cell>
          <cell r="AI33">
            <v>3.27454227573245</v>
          </cell>
          <cell r="AJ33">
            <v>10.673713250135185</v>
          </cell>
          <cell r="AK33">
            <v>11.859681389039094</v>
          </cell>
          <cell r="AL33">
            <v>2.8610003512108242</v>
          </cell>
          <cell r="AM33">
            <v>2.7462961020502474</v>
          </cell>
          <cell r="AN33">
            <v>1.8835602400550051</v>
          </cell>
          <cell r="AO33">
            <v>10.249999999999998</v>
          </cell>
          <cell r="AP33">
            <v>8.6315789473684212</v>
          </cell>
          <cell r="AQ33">
            <v>3.9453692861821352</v>
          </cell>
          <cell r="AR33">
            <v>2.5156424977658092</v>
          </cell>
          <cell r="AS33">
            <v>8.1999999999999993</v>
          </cell>
          <cell r="AT33">
            <v>9.1111111111111107</v>
          </cell>
          <cell r="AU33">
            <v>5.9914529914529897</v>
          </cell>
          <cell r="AV33">
            <v>5.0454340980656758</v>
          </cell>
          <cell r="AW33">
            <v>2.306194596300752</v>
          </cell>
          <cell r="AX33">
            <v>1.4704735384063639</v>
          </cell>
          <cell r="AY33">
            <v>4.7931623931623921</v>
          </cell>
          <cell r="AZ33">
            <v>5.3257359924026577</v>
          </cell>
          <cell r="BB33">
            <v>27</v>
          </cell>
          <cell r="BC33">
            <v>10</v>
          </cell>
          <cell r="BD33">
            <v>10</v>
          </cell>
          <cell r="BE33">
            <v>5</v>
          </cell>
          <cell r="BF33">
            <v>11</v>
          </cell>
          <cell r="BG33">
            <v>34</v>
          </cell>
          <cell r="BH33">
            <v>63</v>
          </cell>
          <cell r="BI33">
            <v>93</v>
          </cell>
          <cell r="BJ33">
            <v>0</v>
          </cell>
          <cell r="BK33">
            <v>109</v>
          </cell>
        </row>
        <row r="34">
          <cell r="B34">
            <v>28</v>
          </cell>
          <cell r="C34">
            <v>2</v>
          </cell>
          <cell r="D34">
            <v>3</v>
          </cell>
          <cell r="E34">
            <v>3</v>
          </cell>
          <cell r="F34">
            <v>2</v>
          </cell>
          <cell r="G34">
            <v>15.627632582099739</v>
          </cell>
          <cell r="H34">
            <v>2.1756529824162647</v>
          </cell>
          <cell r="I34">
            <v>0.16825000000000004</v>
          </cell>
          <cell r="J34">
            <v>0.10515625000000003</v>
          </cell>
          <cell r="K34">
            <v>3.2946617957016704</v>
          </cell>
          <cell r="L34">
            <v>3.3210927659173652</v>
          </cell>
          <cell r="M34">
            <v>72.075265234599925</v>
          </cell>
          <cell r="N34">
            <v>45.118274401972684</v>
          </cell>
          <cell r="O34">
            <v>375</v>
          </cell>
          <cell r="P34">
            <v>83</v>
          </cell>
          <cell r="Q34">
            <v>838</v>
          </cell>
          <cell r="R34">
            <v>1013</v>
          </cell>
          <cell r="S34">
            <v>7.9656213930698616</v>
          </cell>
          <cell r="T34"/>
          <cell r="U34">
            <v>2.0698528614688034</v>
          </cell>
          <cell r="V34">
            <v>2.7638591603438099</v>
          </cell>
          <cell r="W34">
            <v>3.2395611735524095</v>
          </cell>
          <cell r="X34">
            <v>4.0341023319109528</v>
          </cell>
          <cell r="Y34">
            <v>8.1999999999999993</v>
          </cell>
          <cell r="Z34">
            <v>4.7931623931623921</v>
          </cell>
          <cell r="AA34">
            <v>1.7329243109900423</v>
          </cell>
          <cell r="AB34">
            <v>28</v>
          </cell>
          <cell r="AC34">
            <v>19.534540727624673</v>
          </cell>
          <cell r="AD34">
            <v>19.534540727624673</v>
          </cell>
          <cell r="AE34">
            <v>16.45013956010499</v>
          </cell>
          <cell r="AF34">
            <v>16.110961424845094</v>
          </cell>
          <cell r="AG34">
            <v>15.785487456666404</v>
          </cell>
          <cell r="AH34">
            <v>7.5501176305885336</v>
          </cell>
          <cell r="AI34">
            <v>4.8239967529191397</v>
          </cell>
          <cell r="AJ34">
            <v>15.627632582099739</v>
          </cell>
          <cell r="AK34">
            <v>17.364036202333043</v>
          </cell>
          <cell r="AL34">
            <v>0.77701892229152314</v>
          </cell>
          <cell r="AM34">
            <v>0.78717939525747205</v>
          </cell>
          <cell r="AN34">
            <v>0.53931526853104361</v>
          </cell>
          <cell r="AO34">
            <v>10.249999999999998</v>
          </cell>
          <cell r="AP34">
            <v>8.6315789473684212</v>
          </cell>
          <cell r="AQ34">
            <v>3.9616342555775375</v>
          </cell>
          <cell r="AR34">
            <v>2.5312070248724816</v>
          </cell>
          <cell r="AS34">
            <v>8.1999999999999993</v>
          </cell>
          <cell r="AT34">
            <v>9.1111111111111107</v>
          </cell>
          <cell r="AU34">
            <v>5.9914529914529897</v>
          </cell>
          <cell r="AV34">
            <v>5.0454340980656758</v>
          </cell>
          <cell r="AW34">
            <v>2.3157019913778223</v>
          </cell>
          <cell r="AX34">
            <v>1.4795715025521028</v>
          </cell>
          <cell r="AY34">
            <v>4.7931623931623921</v>
          </cell>
          <cell r="AZ34">
            <v>5.3257359924026577</v>
          </cell>
          <cell r="BB34">
            <v>28</v>
          </cell>
          <cell r="BC34">
            <v>10</v>
          </cell>
          <cell r="BD34">
            <v>10</v>
          </cell>
          <cell r="BE34">
            <v>5</v>
          </cell>
          <cell r="BF34">
            <v>11</v>
          </cell>
          <cell r="BG34">
            <v>34</v>
          </cell>
          <cell r="BH34">
            <v>63</v>
          </cell>
          <cell r="BI34">
            <v>93</v>
          </cell>
          <cell r="BJ34">
            <v>117</v>
          </cell>
          <cell r="BK34">
            <v>109</v>
          </cell>
        </row>
        <row r="35">
          <cell r="B35">
            <v>29</v>
          </cell>
          <cell r="C35">
            <v>3</v>
          </cell>
          <cell r="D35">
            <v>2</v>
          </cell>
          <cell r="E35">
            <v>2</v>
          </cell>
          <cell r="F35">
            <v>2</v>
          </cell>
          <cell r="G35">
            <v>26.352569680692742</v>
          </cell>
          <cell r="H35">
            <v>12.253154755413776</v>
          </cell>
          <cell r="I35">
            <v>0.49403000000000008</v>
          </cell>
          <cell r="J35">
            <v>0.30876875000000004</v>
          </cell>
          <cell r="K35">
            <v>5.1583579194661064</v>
          </cell>
          <cell r="L35">
            <v>5.055649454359183</v>
          </cell>
          <cell r="M35">
            <v>94.065013880275814</v>
          </cell>
          <cell r="N35">
            <v>89.982430379366178</v>
          </cell>
          <cell r="O35">
            <v>484</v>
          </cell>
          <cell r="P35">
            <v>235</v>
          </cell>
          <cell r="Q35">
            <v>616</v>
          </cell>
          <cell r="R35">
            <v>946</v>
          </cell>
          <cell r="S35">
            <v>20.627146484375</v>
          </cell>
          <cell r="T35"/>
          <cell r="U35">
            <v>2.1115353883197323</v>
          </cell>
          <cell r="V35">
            <v>2.9653579428754848</v>
          </cell>
          <cell r="W35">
            <v>3.3353750366502788</v>
          </cell>
          <cell r="X35">
            <v>4.3113584508570968</v>
          </cell>
          <cell r="Y35">
            <v>8.1999999999999993</v>
          </cell>
          <cell r="Z35">
            <v>4.7931623931623921</v>
          </cell>
          <cell r="AA35">
            <v>2.0376650581442184</v>
          </cell>
          <cell r="AB35">
            <v>29</v>
          </cell>
          <cell r="AC35">
            <v>32.940712100865923</v>
          </cell>
          <cell r="AD35">
            <v>32.940712100865923</v>
          </cell>
          <cell r="AE35">
            <v>27.739547032308153</v>
          </cell>
          <cell r="AF35">
            <v>27.167597608961589</v>
          </cell>
          <cell r="AG35">
            <v>26.618757253224992</v>
          </cell>
          <cell r="AH35">
            <v>12.48028795845234</v>
          </cell>
          <cell r="AI35">
            <v>7.9009314967946329</v>
          </cell>
          <cell r="AJ35">
            <v>26.352569680692742</v>
          </cell>
          <cell r="AK35">
            <v>29.280632978547491</v>
          </cell>
          <cell r="AL35">
            <v>4.3761266983620635</v>
          </cell>
          <cell r="AM35">
            <v>4.1320997301027296</v>
          </cell>
          <cell r="AN35">
            <v>2.8420635618868233</v>
          </cell>
          <cell r="AO35">
            <v>10.249999999999998</v>
          </cell>
          <cell r="AP35">
            <v>8.6315789473684212</v>
          </cell>
          <cell r="AQ35">
            <v>3.8834300601162082</v>
          </cell>
          <cell r="AR35">
            <v>2.4584941453046518</v>
          </cell>
          <cell r="AS35">
            <v>8.1999999999999993</v>
          </cell>
          <cell r="AT35">
            <v>9.1111111111111107</v>
          </cell>
          <cell r="AU35">
            <v>5.9914529914529897</v>
          </cell>
          <cell r="AV35">
            <v>5.0454340980656758</v>
          </cell>
          <cell r="AW35">
            <v>2.2699891366616316</v>
          </cell>
          <cell r="AX35">
            <v>1.4370684976931922</v>
          </cell>
          <cell r="AY35">
            <v>4.7931623931623921</v>
          </cell>
          <cell r="AZ35">
            <v>5.3257359924026577</v>
          </cell>
          <cell r="BB35">
            <v>29</v>
          </cell>
          <cell r="BC35">
            <v>20</v>
          </cell>
          <cell r="BD35">
            <v>20</v>
          </cell>
          <cell r="BE35">
            <v>10</v>
          </cell>
          <cell r="BF35">
            <v>15</v>
          </cell>
          <cell r="BG35">
            <v>38</v>
          </cell>
          <cell r="BH35">
            <v>65</v>
          </cell>
          <cell r="BI35">
            <v>91</v>
          </cell>
          <cell r="BJ35">
            <v>0</v>
          </cell>
          <cell r="BK35">
            <v>109</v>
          </cell>
        </row>
        <row r="36">
          <cell r="B36">
            <v>30</v>
          </cell>
          <cell r="C36">
            <v>3</v>
          </cell>
          <cell r="D36">
            <v>2</v>
          </cell>
          <cell r="E36">
            <v>3</v>
          </cell>
          <cell r="F36">
            <v>2</v>
          </cell>
          <cell r="G36">
            <v>32.381057201854603</v>
          </cell>
          <cell r="H36">
            <v>3.9056051353567196</v>
          </cell>
          <cell r="I36">
            <v>0.49306999999999973</v>
          </cell>
          <cell r="J36">
            <v>0.30816874999999982</v>
          </cell>
          <cell r="K36">
            <v>3.9832259338812617</v>
          </cell>
          <cell r="L36">
            <v>4.2710880454268088</v>
          </cell>
          <cell r="M36">
            <v>96.43453313013751</v>
          </cell>
          <cell r="N36">
            <v>58.464620954995311</v>
          </cell>
          <cell r="O36">
            <v>580</v>
          </cell>
          <cell r="P36">
            <v>115</v>
          </cell>
          <cell r="Q36">
            <v>582</v>
          </cell>
          <cell r="R36">
            <v>887</v>
          </cell>
          <cell r="S36">
            <v>7.54450489971192</v>
          </cell>
          <cell r="T36"/>
          <cell r="U36">
            <v>2.1668352351215496</v>
          </cell>
          <cell r="V36">
            <v>2.7907807366104693</v>
          </cell>
          <cell r="W36">
            <v>3.4099375583129223</v>
          </cell>
          <cell r="X36">
            <v>4.1257920518666023</v>
          </cell>
          <cell r="Y36">
            <v>8.1999999999999993</v>
          </cell>
          <cell r="Z36">
            <v>4.7931623931623921</v>
          </cell>
          <cell r="AA36">
            <v>1.5008217007844404</v>
          </cell>
          <cell r="AB36">
            <v>30</v>
          </cell>
          <cell r="AC36">
            <v>40.47632150231825</v>
          </cell>
          <cell r="AD36">
            <v>40.47632150231825</v>
          </cell>
          <cell r="AE36">
            <v>34.085323370373267</v>
          </cell>
          <cell r="AF36">
            <v>33.382533197788248</v>
          </cell>
          <cell r="AG36">
            <v>32.708138587731924</v>
          </cell>
          <cell r="AH36">
            <v>14.943940673014842</v>
          </cell>
          <cell r="AI36">
            <v>9.4960850889818751</v>
          </cell>
          <cell r="AJ36">
            <v>32.381057201854603</v>
          </cell>
          <cell r="AK36">
            <v>35.978952446505112</v>
          </cell>
          <cell r="AL36">
            <v>1.3948589769131143</v>
          </cell>
          <cell r="AM36">
            <v>1.3994668531717958</v>
          </cell>
          <cell r="AN36">
            <v>0.9466316009770136</v>
          </cell>
          <cell r="AO36">
            <v>10.249999999999998</v>
          </cell>
          <cell r="AP36">
            <v>8.6315789473684212</v>
          </cell>
          <cell r="AQ36">
            <v>3.7843209613212778</v>
          </cell>
          <cell r="AR36">
            <v>2.4047361160645346</v>
          </cell>
          <cell r="AS36">
            <v>8.1999999999999993</v>
          </cell>
          <cell r="AT36">
            <v>9.1111111111111107</v>
          </cell>
          <cell r="AU36">
            <v>5.9914529914529897</v>
          </cell>
          <cell r="AV36">
            <v>5.0454340980656758</v>
          </cell>
          <cell r="AW36">
            <v>2.2120566970074758</v>
          </cell>
          <cell r="AX36">
            <v>1.4056452093902343</v>
          </cell>
          <cell r="AY36">
            <v>4.7931623931623921</v>
          </cell>
          <cell r="AZ36">
            <v>5.3257359924026577</v>
          </cell>
          <cell r="BB36">
            <v>30</v>
          </cell>
          <cell r="BC36">
            <v>20</v>
          </cell>
          <cell r="BD36">
            <v>20</v>
          </cell>
          <cell r="BE36">
            <v>10</v>
          </cell>
          <cell r="BF36">
            <v>15</v>
          </cell>
          <cell r="BG36">
            <v>38</v>
          </cell>
          <cell r="BH36">
            <v>65</v>
          </cell>
          <cell r="BI36">
            <v>91</v>
          </cell>
          <cell r="BJ36">
            <v>117</v>
          </cell>
          <cell r="BK36">
            <v>109</v>
          </cell>
        </row>
        <row r="37">
          <cell r="B37">
            <v>31</v>
          </cell>
          <cell r="C37">
            <v>3</v>
          </cell>
          <cell r="D37">
            <v>3</v>
          </cell>
          <cell r="E37">
            <v>2</v>
          </cell>
          <cell r="F37">
            <v>2</v>
          </cell>
          <cell r="G37">
            <v>7.1617611390091458</v>
          </cell>
          <cell r="H37">
            <v>8.7643646974390137</v>
          </cell>
          <cell r="I37">
            <v>0.16875999999999999</v>
          </cell>
          <cell r="J37">
            <v>0.10547499999999999</v>
          </cell>
          <cell r="K37">
            <v>5.1423572868648657</v>
          </cell>
          <cell r="L37">
            <v>5.0277064364476249</v>
          </cell>
          <cell r="M37">
            <v>57.897620673004916</v>
          </cell>
          <cell r="N37">
            <v>82.917881976632387</v>
          </cell>
          <cell r="O37">
            <v>214</v>
          </cell>
          <cell r="P37">
            <v>183</v>
          </cell>
          <cell r="Q37">
            <v>665</v>
          </cell>
          <cell r="R37">
            <v>802</v>
          </cell>
          <cell r="S37">
            <v>21.670791015624999</v>
          </cell>
          <cell r="T37"/>
          <cell r="U37">
            <v>1.8876637749745877</v>
          </cell>
          <cell r="V37">
            <v>2.9296362930523188</v>
          </cell>
          <cell r="W37">
            <v>2.9618723454001032</v>
          </cell>
          <cell r="X37">
            <v>4.2626970671586966</v>
          </cell>
          <cell r="Y37">
            <v>8.1999999999999993</v>
          </cell>
          <cell r="Z37">
            <v>4.7931623931623921</v>
          </cell>
          <cell r="AA37">
            <v>2.139992009079422</v>
          </cell>
          <cell r="AB37">
            <v>31</v>
          </cell>
          <cell r="AC37">
            <v>8.9522014237614318</v>
          </cell>
          <cell r="AD37">
            <v>8.9522014237614318</v>
          </cell>
          <cell r="AE37">
            <v>7.538695935799101</v>
          </cell>
          <cell r="AF37">
            <v>7.383258906194996</v>
          </cell>
          <cell r="AG37">
            <v>7.2341021606152989</v>
          </cell>
          <cell r="AH37">
            <v>3.7939813402975111</v>
          </cell>
          <cell r="AI37">
            <v>2.4179844044027163</v>
          </cell>
          <cell r="AJ37">
            <v>7.1617611390091458</v>
          </cell>
          <cell r="AK37">
            <v>7.9575123766768288</v>
          </cell>
          <cell r="AL37">
            <v>3.1301302490853624</v>
          </cell>
          <cell r="AM37">
            <v>2.9916221062061017</v>
          </cell>
          <cell r="AN37">
            <v>2.05606088336953</v>
          </cell>
          <cell r="AO37">
            <v>10.249999999999998</v>
          </cell>
          <cell r="AP37">
            <v>8.6315789473684212</v>
          </cell>
          <cell r="AQ37">
            <v>4.3439939403988355</v>
          </cell>
          <cell r="AR37">
            <v>2.7685190459794464</v>
          </cell>
          <cell r="AS37">
            <v>8.1999999999999993</v>
          </cell>
          <cell r="AT37">
            <v>9.1111111111111107</v>
          </cell>
          <cell r="AU37">
            <v>5.9914529914529897</v>
          </cell>
          <cell r="AV37">
            <v>5.0454340980656758</v>
          </cell>
          <cell r="AW37">
            <v>2.5392034623469528</v>
          </cell>
          <cell r="AX37">
            <v>1.6182879726759156</v>
          </cell>
          <cell r="AY37">
            <v>4.7931623931623921</v>
          </cell>
          <cell r="AZ37">
            <v>5.3257359924026577</v>
          </cell>
          <cell r="BB37">
            <v>31</v>
          </cell>
          <cell r="BC37">
            <v>20</v>
          </cell>
          <cell r="BD37">
            <v>20</v>
          </cell>
          <cell r="BE37">
            <v>10</v>
          </cell>
          <cell r="BF37">
            <v>15</v>
          </cell>
          <cell r="BG37">
            <v>38</v>
          </cell>
          <cell r="BH37">
            <v>65</v>
          </cell>
          <cell r="BI37">
            <v>93</v>
          </cell>
          <cell r="BJ37">
            <v>0</v>
          </cell>
          <cell r="BK37">
            <v>109</v>
          </cell>
        </row>
        <row r="38">
          <cell r="B38">
            <v>32</v>
          </cell>
          <cell r="C38">
            <v>3</v>
          </cell>
          <cell r="D38">
            <v>3</v>
          </cell>
          <cell r="E38">
            <v>3</v>
          </cell>
          <cell r="F38">
            <v>2</v>
          </cell>
          <cell r="G38">
            <v>11.307275547725443</v>
          </cell>
          <cell r="H38">
            <v>2.4113757165978966</v>
          </cell>
          <cell r="I38">
            <v>0.16836000000000007</v>
          </cell>
          <cell r="J38">
            <v>0.10522500000000004</v>
          </cell>
          <cell r="K38">
            <v>3.4384672080042114</v>
          </cell>
          <cell r="L38">
            <v>3.6312421780919988</v>
          </cell>
          <cell r="M38">
            <v>65.618371032776508</v>
          </cell>
          <cell r="N38">
            <v>46.835157550840911</v>
          </cell>
          <cell r="O38">
            <v>298</v>
          </cell>
          <cell r="P38">
            <v>89</v>
          </cell>
          <cell r="Q38">
            <v>810</v>
          </cell>
          <cell r="R38">
            <v>893</v>
          </cell>
          <cell r="S38">
            <v>7.9656213930698616</v>
          </cell>
          <cell r="T38"/>
          <cell r="U38">
            <v>2.0052446086055964</v>
          </cell>
          <cell r="V38">
            <v>2.7657405529765571</v>
          </cell>
          <cell r="W38">
            <v>3.1435814635594088</v>
          </cell>
          <cell r="X38">
            <v>4.0409295570989734</v>
          </cell>
          <cell r="Y38">
            <v>8.1999999999999993</v>
          </cell>
          <cell r="Z38">
            <v>4.7931623931623921</v>
          </cell>
          <cell r="AA38">
            <v>1.7409591893085039</v>
          </cell>
          <cell r="AB38">
            <v>32</v>
          </cell>
          <cell r="AC38">
            <v>14.134094434656802</v>
          </cell>
          <cell r="AD38">
            <v>14.134094434656802</v>
          </cell>
          <cell r="AE38">
            <v>11.902395313395203</v>
          </cell>
          <cell r="AF38">
            <v>11.65698510074788</v>
          </cell>
          <cell r="AG38">
            <v>11.421490452247921</v>
          </cell>
          <cell r="AH38">
            <v>5.6388509906471098</v>
          </cell>
          <cell r="AI38">
            <v>3.5969405211221916</v>
          </cell>
          <cell r="AJ38">
            <v>11.307275547725443</v>
          </cell>
          <cell r="AK38">
            <v>12.563639497472714</v>
          </cell>
          <cell r="AL38">
            <v>0.86120561307067744</v>
          </cell>
          <cell r="AM38">
            <v>0.87187343512851034</v>
          </cell>
          <cell r="AN38">
            <v>0.59673787491832675</v>
          </cell>
          <cell r="AO38">
            <v>10.249999999999998</v>
          </cell>
          <cell r="AP38">
            <v>8.6315789473684212</v>
          </cell>
          <cell r="AQ38">
            <v>4.0892766721871912</v>
          </cell>
          <cell r="AR38">
            <v>2.6084897417340405</v>
          </cell>
          <cell r="AS38">
            <v>8.1999999999999993</v>
          </cell>
          <cell r="AT38">
            <v>9.1111111111111107</v>
          </cell>
          <cell r="AU38">
            <v>5.9914529914529897</v>
          </cell>
          <cell r="AV38">
            <v>5.0454340980656758</v>
          </cell>
          <cell r="AW38">
            <v>2.3903130683370608</v>
          </cell>
          <cell r="AX38">
            <v>1.5247457235401811</v>
          </cell>
          <cell r="AY38">
            <v>4.7931623931623921</v>
          </cell>
          <cell r="AZ38">
            <v>5.3257359924026577</v>
          </cell>
          <cell r="BB38">
            <v>32</v>
          </cell>
          <cell r="BC38">
            <v>20</v>
          </cell>
          <cell r="BD38">
            <v>20</v>
          </cell>
          <cell r="BE38">
            <v>10</v>
          </cell>
          <cell r="BF38">
            <v>15</v>
          </cell>
          <cell r="BG38">
            <v>38</v>
          </cell>
          <cell r="BH38">
            <v>65</v>
          </cell>
          <cell r="BI38">
            <v>93</v>
          </cell>
          <cell r="BJ38">
            <v>117</v>
          </cell>
          <cell r="BK38">
            <v>109</v>
          </cell>
        </row>
        <row r="39">
          <cell r="B39">
            <v>33</v>
          </cell>
          <cell r="C39">
            <v>4</v>
          </cell>
          <cell r="D39">
            <v>2</v>
          </cell>
          <cell r="E39">
            <v>2</v>
          </cell>
          <cell r="F39">
            <v>2</v>
          </cell>
          <cell r="G39">
            <v>24.467417927881055</v>
          </cell>
          <cell r="H39">
            <v>12.69711591186954</v>
          </cell>
          <cell r="I39">
            <v>0.49410000000000009</v>
          </cell>
          <cell r="J39">
            <v>0.3088125000000001</v>
          </cell>
          <cell r="K39">
            <v>5.1583579194661064</v>
          </cell>
          <cell r="L39">
            <v>5.0516477852579724</v>
          </cell>
          <cell r="M39">
            <v>92.462438600828435</v>
          </cell>
          <cell r="N39">
            <v>91.436038194805121</v>
          </cell>
          <cell r="O39">
            <v>457</v>
          </cell>
          <cell r="P39">
            <v>240</v>
          </cell>
          <cell r="Q39">
            <v>627</v>
          </cell>
          <cell r="R39">
            <v>945</v>
          </cell>
          <cell r="S39">
            <v>20.619957031249999</v>
          </cell>
          <cell r="T39"/>
          <cell r="U39">
            <v>2.0968273096604828</v>
          </cell>
          <cell r="V39">
            <v>2.9650923215624911</v>
          </cell>
          <cell r="W39">
            <v>3.3141165237490444</v>
          </cell>
          <cell r="X39">
            <v>4.306364956092108</v>
          </cell>
          <cell r="Y39">
            <v>8.1999999999999993</v>
          </cell>
          <cell r="Z39">
            <v>4.7931623931623921</v>
          </cell>
          <cell r="AA39">
            <v>2.0695770248400644</v>
          </cell>
          <cell r="AB39">
            <v>33</v>
          </cell>
          <cell r="AC39">
            <v>30.584272409851316</v>
          </cell>
          <cell r="AD39">
            <v>30.584272409851316</v>
          </cell>
          <cell r="AE39">
            <v>25.755176766190583</v>
          </cell>
          <cell r="AF39">
            <v>25.224142193691812</v>
          </cell>
          <cell r="AG39">
            <v>24.714563563516219</v>
          </cell>
          <cell r="AH39">
            <v>11.668780645480435</v>
          </cell>
          <cell r="AI39">
            <v>7.3827874646370786</v>
          </cell>
          <cell r="AJ39">
            <v>24.467417927881055</v>
          </cell>
          <cell r="AK39">
            <v>27.186019919867839</v>
          </cell>
          <cell r="AL39">
            <v>4.5346842542391217</v>
          </cell>
          <cell r="AM39">
            <v>4.2821991812985578</v>
          </cell>
          <cell r="AN39">
            <v>2.9484532874779328</v>
          </cell>
          <cell r="AO39">
            <v>10.249999999999998</v>
          </cell>
          <cell r="AP39">
            <v>8.6315789473684212</v>
          </cell>
          <cell r="AQ39">
            <v>3.9106701645009285</v>
          </cell>
          <cell r="AR39">
            <v>2.4742642394250738</v>
          </cell>
          <cell r="AS39">
            <v>8.1999999999999993</v>
          </cell>
          <cell r="AT39">
            <v>9.1111111111111107</v>
          </cell>
          <cell r="AU39">
            <v>5.9914529914529897</v>
          </cell>
          <cell r="AV39">
            <v>5.0454340980656758</v>
          </cell>
          <cell r="AW39">
            <v>2.2859118493351263</v>
          </cell>
          <cell r="AX39">
            <v>1.4462866223364408</v>
          </cell>
          <cell r="AY39">
            <v>4.7931623931623921</v>
          </cell>
          <cell r="AZ39">
            <v>5.3257359924026577</v>
          </cell>
          <cell r="BB39">
            <v>33</v>
          </cell>
          <cell r="BC39">
            <v>30</v>
          </cell>
          <cell r="BD39">
            <v>30</v>
          </cell>
          <cell r="BE39">
            <v>15</v>
          </cell>
          <cell r="BF39">
            <v>17</v>
          </cell>
          <cell r="BG39" t="str">
            <v>f</v>
          </cell>
          <cell r="BH39">
            <v>67</v>
          </cell>
          <cell r="BI39">
            <v>91</v>
          </cell>
          <cell r="BJ39">
            <v>0</v>
          </cell>
          <cell r="BK39">
            <v>109</v>
          </cell>
        </row>
        <row r="40">
          <cell r="B40">
            <v>34</v>
          </cell>
          <cell r="C40">
            <v>4</v>
          </cell>
          <cell r="D40">
            <v>2</v>
          </cell>
          <cell r="E40">
            <v>3</v>
          </cell>
          <cell r="F40">
            <v>2</v>
          </cell>
          <cell r="G40">
            <v>30.406726708690453</v>
          </cell>
          <cell r="H40">
            <v>4.0456204054371163</v>
          </cell>
          <cell r="I40">
            <v>0.49311999999999973</v>
          </cell>
          <cell r="J40">
            <v>0.30819999999999986</v>
          </cell>
          <cell r="K40">
            <v>4.1651774864938638</v>
          </cell>
          <cell r="L40">
            <v>4.2829385621733831</v>
          </cell>
          <cell r="M40">
            <v>94.64672684592891</v>
          </cell>
          <cell r="N40">
            <v>59.040622529866781</v>
          </cell>
          <cell r="O40">
            <v>555</v>
          </cell>
          <cell r="P40">
            <v>118</v>
          </cell>
          <cell r="Q40">
            <v>560</v>
          </cell>
          <cell r="R40">
            <v>870</v>
          </cell>
          <cell r="S40">
            <v>7.54450489971192</v>
          </cell>
          <cell r="T40"/>
          <cell r="U40">
            <v>2.1582251622412252</v>
          </cell>
          <cell r="V40">
            <v>2.7939736007731852</v>
          </cell>
          <cell r="W40">
            <v>3.3994451582420648</v>
          </cell>
          <cell r="X40">
            <v>4.1306643023031437</v>
          </cell>
          <cell r="Y40">
            <v>8.1999999999999993</v>
          </cell>
          <cell r="Z40">
            <v>4.7931623931623921</v>
          </cell>
          <cell r="AA40">
            <v>1.505989993273011</v>
          </cell>
          <cell r="AB40">
            <v>34</v>
          </cell>
          <cell r="AC40">
            <v>38.008408385863063</v>
          </cell>
          <cell r="AD40">
            <v>38.008408385863063</v>
          </cell>
          <cell r="AE40">
            <v>32.007080745989953</v>
          </cell>
          <cell r="AF40">
            <v>31.347140936794283</v>
          </cell>
          <cell r="AG40">
            <v>30.713865362313587</v>
          </cell>
          <cell r="AH40">
            <v>14.088764805760285</v>
          </cell>
          <cell r="AI40">
            <v>8.9446145748132935</v>
          </cell>
          <cell r="AJ40">
            <v>30.406726708690453</v>
          </cell>
          <cell r="AK40">
            <v>33.785251898544949</v>
          </cell>
          <cell r="AL40">
            <v>1.4448644305132559</v>
          </cell>
          <cell r="AM40">
            <v>1.4479808987162794</v>
          </cell>
          <cell r="AN40">
            <v>0.97941156902568693</v>
          </cell>
          <cell r="AO40">
            <v>10.249999999999998</v>
          </cell>
          <cell r="AP40">
            <v>8.6315789473684212</v>
          </cell>
          <cell r="AQ40">
            <v>3.7994182180160698</v>
          </cell>
          <cell r="AR40">
            <v>2.4121583429927775</v>
          </cell>
          <cell r="AS40">
            <v>8.1999999999999993</v>
          </cell>
          <cell r="AT40">
            <v>9.1111111111111107</v>
          </cell>
          <cell r="AU40">
            <v>5.9914529914529897</v>
          </cell>
          <cell r="AV40">
            <v>5.0454340980656758</v>
          </cell>
          <cell r="AW40">
            <v>2.2208815266452073</v>
          </cell>
          <cell r="AX40">
            <v>1.409983738534865</v>
          </cell>
          <cell r="AY40">
            <v>4.7931623931623921</v>
          </cell>
          <cell r="AZ40">
            <v>5.3257359924026577</v>
          </cell>
          <cell r="BB40">
            <v>34</v>
          </cell>
          <cell r="BC40">
            <v>30</v>
          </cell>
          <cell r="BD40">
            <v>30</v>
          </cell>
          <cell r="BE40">
            <v>15</v>
          </cell>
          <cell r="BF40">
            <v>17</v>
          </cell>
          <cell r="BG40" t="str">
            <v>f</v>
          </cell>
          <cell r="BH40">
            <v>67</v>
          </cell>
          <cell r="BI40">
            <v>91</v>
          </cell>
          <cell r="BJ40">
            <v>117</v>
          </cell>
          <cell r="BK40">
            <v>109</v>
          </cell>
        </row>
        <row r="41">
          <cell r="BB41">
            <v>35</v>
          </cell>
          <cell r="BC41">
            <v>30</v>
          </cell>
          <cell r="BD41">
            <v>30</v>
          </cell>
          <cell r="BE41">
            <v>15</v>
          </cell>
          <cell r="BF41">
            <v>17</v>
          </cell>
          <cell r="BG41" t="str">
            <v>f</v>
          </cell>
          <cell r="BH41">
            <v>67</v>
          </cell>
          <cell r="BI41">
            <v>93</v>
          </cell>
          <cell r="BJ41">
            <v>0</v>
          </cell>
          <cell r="BK41">
            <v>109</v>
          </cell>
        </row>
        <row r="42">
          <cell r="BB42">
            <v>36</v>
          </cell>
          <cell r="BC42">
            <v>30</v>
          </cell>
          <cell r="BD42">
            <v>30</v>
          </cell>
          <cell r="BE42">
            <v>15</v>
          </cell>
          <cell r="BF42">
            <v>17</v>
          </cell>
          <cell r="BG42" t="str">
            <v>f</v>
          </cell>
          <cell r="BH42">
            <v>67</v>
          </cell>
          <cell r="BI42">
            <v>93</v>
          </cell>
          <cell r="BJ42">
            <v>117</v>
          </cell>
          <cell r="BK42">
            <v>109</v>
          </cell>
        </row>
      </sheetData>
      <sheetData sheetId="5">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167.78871927331463</v>
          </cell>
          <cell r="H7">
            <v>46.454615358765004</v>
          </cell>
          <cell r="I7">
            <v>2.4696800000000003</v>
          </cell>
          <cell r="J7">
            <v>1.5435500000000002</v>
          </cell>
          <cell r="K7">
            <v>4.8132337413259245</v>
          </cell>
          <cell r="L7">
            <v>5.2521817625785019</v>
          </cell>
          <cell r="M7">
            <v>199.51414206492782</v>
          </cell>
          <cell r="N7">
            <v>163.03863744506913</v>
          </cell>
          <cell r="O7">
            <v>1453</v>
          </cell>
          <cell r="P7">
            <v>492</v>
          </cell>
          <cell r="Q7">
            <v>461</v>
          </cell>
          <cell r="R7">
            <v>2555</v>
          </cell>
          <cell r="S7">
            <v>28.523052246092213</v>
          </cell>
          <cell r="T7"/>
          <cell r="U7">
            <v>2.5636758037107183</v>
          </cell>
          <cell r="V7">
            <v>2.2947770600497148</v>
          </cell>
          <cell r="W7">
            <v>3.7996016083191613</v>
          </cell>
          <cell r="X7">
            <v>4.2480918648157626</v>
          </cell>
          <cell r="Y7">
            <v>7.6</v>
          </cell>
          <cell r="Z7">
            <v>3.2393162393162394</v>
          </cell>
          <cell r="AA7">
            <v>0.6371948909491012</v>
          </cell>
          <cell r="AB7">
            <v>1</v>
          </cell>
          <cell r="AC7">
            <v>209.73589909164326</v>
          </cell>
          <cell r="AD7">
            <v>209.73589909164326</v>
          </cell>
          <cell r="AE7">
            <v>176.61970449822593</v>
          </cell>
          <cell r="AF7">
            <v>172.97806110650993</v>
          </cell>
          <cell r="AG7">
            <v>169.48355482152994</v>
          </cell>
          <cell r="AH7">
            <v>65.448493538244463</v>
          </cell>
          <cell r="AI7">
            <v>44.159555808678512</v>
          </cell>
          <cell r="AJ7">
            <v>167.78871927331463</v>
          </cell>
          <cell r="AK7">
            <v>186.43191030368291</v>
          </cell>
          <cell r="AL7">
            <v>15.484871786255001</v>
          </cell>
          <cell r="AM7">
            <v>20.243628964008643</v>
          </cell>
          <cell r="AN7">
            <v>10.935407433986768</v>
          </cell>
          <cell r="AO7">
            <v>9.4999999999999982</v>
          </cell>
          <cell r="AP7">
            <v>8</v>
          </cell>
          <cell r="AQ7">
            <v>2.9644934000623633</v>
          </cell>
          <cell r="AR7">
            <v>2.0002097018171412</v>
          </cell>
          <cell r="AS7">
            <v>7.6</v>
          </cell>
          <cell r="AT7">
            <v>8.4444444444444446</v>
          </cell>
          <cell r="AU7">
            <v>4.049145299145299</v>
          </cell>
          <cell r="AV7">
            <v>3.4098065677013047</v>
          </cell>
          <cell r="AW7">
            <v>1.2635436331799772</v>
          </cell>
          <cell r="AX7">
            <v>0.85254102225449457</v>
          </cell>
          <cell r="AY7">
            <v>3.2393162393162394</v>
          </cell>
          <cell r="AZ7">
            <v>3.5992402659069325</v>
          </cell>
          <cell r="BB7">
            <v>1</v>
          </cell>
          <cell r="BC7">
            <v>0</v>
          </cell>
          <cell r="BD7">
            <v>0</v>
          </cell>
          <cell r="BE7">
            <v>0</v>
          </cell>
          <cell r="BF7">
            <v>1</v>
          </cell>
          <cell r="BG7">
            <v>24</v>
          </cell>
          <cell r="BH7">
            <v>0</v>
          </cell>
          <cell r="BI7">
            <v>81</v>
          </cell>
          <cell r="BJ7">
            <v>0</v>
          </cell>
          <cell r="BK7">
            <v>0</v>
          </cell>
        </row>
        <row r="8">
          <cell r="B8">
            <v>2</v>
          </cell>
          <cell r="C8">
            <v>1</v>
          </cell>
          <cell r="D8">
            <v>1</v>
          </cell>
          <cell r="E8">
            <v>2</v>
          </cell>
          <cell r="F8">
            <v>1</v>
          </cell>
          <cell r="G8">
            <v>177.24994196420977</v>
          </cell>
          <cell r="H8">
            <v>32.874155355637306</v>
          </cell>
          <cell r="I8">
            <v>2.4677600000000002</v>
          </cell>
          <cell r="J8">
            <v>1.5423500000000003</v>
          </cell>
          <cell r="K8">
            <v>4.4180126241946152</v>
          </cell>
          <cell r="L8">
            <v>5.2573190302417245</v>
          </cell>
          <cell r="M8">
            <v>199.66204259694013</v>
          </cell>
          <cell r="N8">
            <v>148.99575961674691</v>
          </cell>
          <cell r="O8">
            <v>1534</v>
          </cell>
          <cell r="P8">
            <v>381</v>
          </cell>
          <cell r="Q8">
            <v>272</v>
          </cell>
          <cell r="R8">
            <v>2447</v>
          </cell>
          <cell r="S8">
            <v>18.4880556640625</v>
          </cell>
          <cell r="T8"/>
          <cell r="U8">
            <v>2.5855198794511476</v>
          </cell>
          <cell r="V8">
            <v>2.2369197775420959</v>
          </cell>
          <cell r="W8">
            <v>3.814048740096911</v>
          </cell>
          <cell r="X8">
            <v>4.2038155079792254</v>
          </cell>
          <cell r="Y8">
            <v>7.6</v>
          </cell>
          <cell r="Z8">
            <v>3.2393162393162394</v>
          </cell>
          <cell r="AA8">
            <v>0.61085753404565535</v>
          </cell>
          <cell r="AB8">
            <v>2</v>
          </cell>
          <cell r="AC8">
            <v>221.5624274552622</v>
          </cell>
          <cell r="AD8">
            <v>221.5624274552622</v>
          </cell>
          <cell r="AE8">
            <v>186.57888627811556</v>
          </cell>
          <cell r="AF8">
            <v>182.73189893217503</v>
          </cell>
          <cell r="AG8">
            <v>179.04034541839371</v>
          </cell>
          <cell r="AH8">
            <v>68.554855591300367</v>
          </cell>
          <cell r="AI8">
            <v>46.472909509726414</v>
          </cell>
          <cell r="AJ8">
            <v>177.24994196420977</v>
          </cell>
          <cell r="AK8">
            <v>196.94437996023308</v>
          </cell>
          <cell r="AL8">
            <v>10.958051785212435</v>
          </cell>
          <cell r="AM8">
            <v>14.696170906834704</v>
          </cell>
          <cell r="AN8">
            <v>7.82007566536618</v>
          </cell>
          <cell r="AO8">
            <v>9.4999999999999982</v>
          </cell>
          <cell r="AP8">
            <v>8</v>
          </cell>
          <cell r="AQ8">
            <v>2.9394475209424118</v>
          </cell>
          <cell r="AR8">
            <v>1.992633161737438</v>
          </cell>
          <cell r="AS8">
            <v>7.6</v>
          </cell>
          <cell r="AT8">
            <v>8.4444444444444446</v>
          </cell>
          <cell r="AU8">
            <v>4.049145299145299</v>
          </cell>
          <cell r="AV8">
            <v>3.4098065677013047</v>
          </cell>
          <cell r="AW8">
            <v>1.2528684327903443</v>
          </cell>
          <cell r="AX8">
            <v>0.84931170523896649</v>
          </cell>
          <cell r="AY8">
            <v>3.2393162393162394</v>
          </cell>
          <cell r="AZ8">
            <v>3.5992402659069325</v>
          </cell>
          <cell r="BB8">
            <v>2</v>
          </cell>
          <cell r="BC8">
            <v>0</v>
          </cell>
          <cell r="BD8">
            <v>0</v>
          </cell>
          <cell r="BE8">
            <v>0</v>
          </cell>
          <cell r="BF8">
            <v>1</v>
          </cell>
          <cell r="BG8">
            <v>24</v>
          </cell>
          <cell r="BH8">
            <v>0</v>
          </cell>
          <cell r="BI8">
            <v>81</v>
          </cell>
          <cell r="BJ8">
            <v>0</v>
          </cell>
          <cell r="BK8">
            <v>109</v>
          </cell>
        </row>
        <row r="9">
          <cell r="B9">
            <v>3</v>
          </cell>
          <cell r="C9">
            <v>1</v>
          </cell>
          <cell r="D9">
            <v>2</v>
          </cell>
          <cell r="E9">
            <v>1</v>
          </cell>
          <cell r="F9">
            <v>1</v>
          </cell>
          <cell r="G9">
            <v>66.169022673045092</v>
          </cell>
          <cell r="H9">
            <v>53.024096852022225</v>
          </cell>
          <cell r="I9">
            <v>0.49125000000000013</v>
          </cell>
          <cell r="J9">
            <v>0.30703125000000009</v>
          </cell>
          <cell r="K9">
            <v>5.1347345830588997</v>
          </cell>
          <cell r="L9">
            <v>4.9907429579190357</v>
          </cell>
          <cell r="M9">
            <v>153.21497477950049</v>
          </cell>
          <cell r="N9">
            <v>155.70915047262068</v>
          </cell>
          <cell r="O9">
            <v>746</v>
          </cell>
          <cell r="P9">
            <v>588</v>
          </cell>
          <cell r="Q9">
            <v>978</v>
          </cell>
          <cell r="R9">
            <v>1910</v>
          </cell>
          <cell r="S9">
            <v>28.973616210935798</v>
          </cell>
          <cell r="T9"/>
          <cell r="U9">
            <v>2.3260478521953472</v>
          </cell>
          <cell r="V9">
            <v>2.3441810814331037</v>
          </cell>
          <cell r="W9">
            <v>3.468050123554987</v>
          </cell>
          <cell r="X9">
            <v>4.2611786845697379</v>
          </cell>
          <cell r="Y9">
            <v>7.6</v>
          </cell>
          <cell r="Z9">
            <v>3.2393162393162394</v>
          </cell>
          <cell r="AA9">
            <v>0.4526267354997795</v>
          </cell>
          <cell r="AB9">
            <v>3</v>
          </cell>
          <cell r="AC9">
            <v>82.711278341306354</v>
          </cell>
          <cell r="AD9">
            <v>82.711278341306354</v>
          </cell>
          <cell r="AE9">
            <v>69.651602813731685</v>
          </cell>
          <cell r="AF9">
            <v>68.215487291799064</v>
          </cell>
          <cell r="AG9">
            <v>66.83739663943949</v>
          </cell>
          <cell r="AH9">
            <v>28.446973956530648</v>
          </cell>
          <cell r="AI9">
            <v>19.079603902961285</v>
          </cell>
          <cell r="AJ9">
            <v>66.169022673045092</v>
          </cell>
          <cell r="AK9">
            <v>73.521136303383429</v>
          </cell>
          <cell r="AL9">
            <v>17.674698950674074</v>
          </cell>
          <cell r="AM9">
            <v>22.619454304104444</v>
          </cell>
          <cell r="AN9">
            <v>12.443528135543605</v>
          </cell>
          <cell r="AO9">
            <v>9.4999999999999982</v>
          </cell>
          <cell r="AP9">
            <v>8</v>
          </cell>
          <cell r="AQ9">
            <v>3.2673446476292582</v>
          </cell>
          <cell r="AR9">
            <v>2.1914331480911478</v>
          </cell>
          <cell r="AS9">
            <v>7.6</v>
          </cell>
          <cell r="AT9">
            <v>8.4444444444444446</v>
          </cell>
          <cell r="AU9">
            <v>4.049145299145299</v>
          </cell>
          <cell r="AV9">
            <v>3.4098065677013047</v>
          </cell>
          <cell r="AW9">
            <v>1.3926266548037438</v>
          </cell>
          <cell r="AX9">
            <v>0.93404539262994279</v>
          </cell>
          <cell r="AY9">
            <v>3.2393162393162394</v>
          </cell>
          <cell r="AZ9">
            <v>3.5992402659069325</v>
          </cell>
          <cell r="BB9">
            <v>3</v>
          </cell>
          <cell r="BC9">
            <v>0</v>
          </cell>
          <cell r="BD9">
            <v>0</v>
          </cell>
          <cell r="BE9">
            <v>0</v>
          </cell>
          <cell r="BF9">
            <v>1</v>
          </cell>
          <cell r="BG9">
            <v>24</v>
          </cell>
          <cell r="BH9">
            <v>0</v>
          </cell>
          <cell r="BI9">
            <v>91</v>
          </cell>
          <cell r="BJ9">
            <v>0</v>
          </cell>
          <cell r="BK9">
            <v>0</v>
          </cell>
        </row>
        <row r="10">
          <cell r="B10">
            <v>4</v>
          </cell>
          <cell r="C10">
            <v>1</v>
          </cell>
          <cell r="D10">
            <v>2</v>
          </cell>
          <cell r="E10">
            <v>2</v>
          </cell>
          <cell r="F10">
            <v>1</v>
          </cell>
          <cell r="G10">
            <v>73.000906776458237</v>
          </cell>
          <cell r="H10">
            <v>32.891538832333403</v>
          </cell>
          <cell r="I10">
            <v>0.49051</v>
          </cell>
          <cell r="J10">
            <v>0.30656875</v>
          </cell>
          <cell r="K10">
            <v>4.7573461688665599</v>
          </cell>
          <cell r="L10">
            <v>4.6860432674570838</v>
          </cell>
          <cell r="M10">
            <v>154.07901040172834</v>
          </cell>
          <cell r="N10">
            <v>138.74748582310355</v>
          </cell>
          <cell r="O10">
            <v>819</v>
          </cell>
          <cell r="P10">
            <v>410</v>
          </cell>
          <cell r="Q10">
            <v>718</v>
          </cell>
          <cell r="R10">
            <v>1712</v>
          </cell>
          <cell r="S10">
            <v>18.789978515624998</v>
          </cell>
          <cell r="T10"/>
          <cell r="U10">
            <v>2.367321109823727</v>
          </cell>
          <cell r="V10">
            <v>2.2753253062067658</v>
          </cell>
          <cell r="W10">
            <v>3.5106466127331979</v>
          </cell>
          <cell r="X10">
            <v>4.2237333357099187</v>
          </cell>
          <cell r="Y10">
            <v>7.6</v>
          </cell>
          <cell r="Z10">
            <v>3.2393162393162394</v>
          </cell>
          <cell r="AA10">
            <v>0.38093571101075629</v>
          </cell>
          <cell r="AB10">
            <v>4</v>
          </cell>
          <cell r="AC10">
            <v>91.251133470572796</v>
          </cell>
          <cell r="AD10">
            <v>91.251133470572796</v>
          </cell>
          <cell r="AE10">
            <v>76.843059764692882</v>
          </cell>
          <cell r="AF10">
            <v>75.258666779853854</v>
          </cell>
          <cell r="AG10">
            <v>73.738289673190138</v>
          </cell>
          <cell r="AH10">
            <v>30.836926377889629</v>
          </cell>
          <cell r="AI10">
            <v>20.794148437408147</v>
          </cell>
          <cell r="AJ10">
            <v>73.000906776458237</v>
          </cell>
          <cell r="AK10">
            <v>81.112118640509152</v>
          </cell>
          <cell r="AL10">
            <v>10.963846277444468</v>
          </cell>
          <cell r="AM10">
            <v>14.455752213808696</v>
          </cell>
          <cell r="AN10">
            <v>7.7873142592239537</v>
          </cell>
          <cell r="AO10">
            <v>9.4999999999999982</v>
          </cell>
          <cell r="AP10">
            <v>8</v>
          </cell>
          <cell r="AQ10">
            <v>3.2103798544532487</v>
          </cell>
          <cell r="AR10">
            <v>2.1648433574699943</v>
          </cell>
          <cell r="AS10">
            <v>7.6</v>
          </cell>
          <cell r="AT10">
            <v>8.4444444444444446</v>
          </cell>
          <cell r="AU10">
            <v>4.049145299145299</v>
          </cell>
          <cell r="AV10">
            <v>3.4098065677013047</v>
          </cell>
          <cell r="AW10">
            <v>1.3683467890663308</v>
          </cell>
          <cell r="AX10">
            <v>0.92271213729321633</v>
          </cell>
          <cell r="AY10">
            <v>3.2393162393162394</v>
          </cell>
          <cell r="AZ10">
            <v>3.5992402659069325</v>
          </cell>
          <cell r="BB10">
            <v>4</v>
          </cell>
          <cell r="BC10">
            <v>0</v>
          </cell>
          <cell r="BD10">
            <v>0</v>
          </cell>
          <cell r="BE10">
            <v>0</v>
          </cell>
          <cell r="BF10">
            <v>1</v>
          </cell>
          <cell r="BG10">
            <v>24</v>
          </cell>
          <cell r="BH10">
            <v>0</v>
          </cell>
          <cell r="BI10">
            <v>91</v>
          </cell>
          <cell r="BJ10">
            <v>0</v>
          </cell>
          <cell r="BK10">
            <v>109</v>
          </cell>
        </row>
        <row r="11">
          <cell r="B11">
            <v>5</v>
          </cell>
          <cell r="C11">
            <v>2</v>
          </cell>
          <cell r="D11">
            <v>1</v>
          </cell>
          <cell r="E11">
            <v>1</v>
          </cell>
          <cell r="F11">
            <v>1</v>
          </cell>
          <cell r="G11">
            <v>135.91824874177931</v>
          </cell>
          <cell r="H11">
            <v>47.970725693717647</v>
          </cell>
          <cell r="I11">
            <v>2.4690099999999999</v>
          </cell>
          <cell r="J11">
            <v>1.5431312499999998</v>
          </cell>
          <cell r="K11">
            <v>5.1930348977121588</v>
          </cell>
          <cell r="L11">
            <v>5.0853791515466433</v>
          </cell>
          <cell r="M11">
            <v>193.78764734264573</v>
          </cell>
          <cell r="N11">
            <v>164.38641433062952</v>
          </cell>
          <cell r="O11">
            <v>1212</v>
          </cell>
          <cell r="P11">
            <v>504</v>
          </cell>
          <cell r="Q11">
            <v>459</v>
          </cell>
          <cell r="R11">
            <v>2318</v>
          </cell>
          <cell r="S11">
            <v>28.523052246092213</v>
          </cell>
          <cell r="T11"/>
          <cell r="U11">
            <v>2.4898380853715341</v>
          </cell>
          <cell r="V11">
            <v>2.3133379772797493</v>
          </cell>
          <cell r="W11">
            <v>3.7258368858365416</v>
          </cell>
          <cell r="X11">
            <v>4.2729619729297408</v>
          </cell>
          <cell r="Y11">
            <v>7.6</v>
          </cell>
          <cell r="Z11">
            <v>3.2393162393162394</v>
          </cell>
          <cell r="AA11">
            <v>0.55972976606292124</v>
          </cell>
          <cell r="AB11">
            <v>5</v>
          </cell>
          <cell r="AC11">
            <v>169.89781092722413</v>
          </cell>
          <cell r="AD11">
            <v>169.89781092722413</v>
          </cell>
          <cell r="AE11">
            <v>143.07184078082034</v>
          </cell>
          <cell r="AF11">
            <v>140.1219059193601</v>
          </cell>
          <cell r="AG11">
            <v>137.29116034523162</v>
          </cell>
          <cell r="AH11">
            <v>54.589191779311051</v>
          </cell>
          <cell r="AI11">
            <v>36.47992462001254</v>
          </cell>
          <cell r="AJ11">
            <v>135.91824874177931</v>
          </cell>
          <cell r="AK11">
            <v>151.02027637975479</v>
          </cell>
          <cell r="AL11">
            <v>15.990241897905882</v>
          </cell>
          <cell r="AM11">
            <v>20.736583311586124</v>
          </cell>
          <cell r="AN11">
            <v>11.226574445928591</v>
          </cell>
          <cell r="AO11">
            <v>9.4999999999999982</v>
          </cell>
          <cell r="AP11">
            <v>8</v>
          </cell>
          <cell r="AQ11">
            <v>3.0524073210430975</v>
          </cell>
          <cell r="AR11">
            <v>2.039810177651836</v>
          </cell>
          <cell r="AS11">
            <v>7.6</v>
          </cell>
          <cell r="AT11">
            <v>8.4444444444444446</v>
          </cell>
          <cell r="AU11">
            <v>4.049145299145299</v>
          </cell>
          <cell r="AV11">
            <v>3.4098065677013047</v>
          </cell>
          <cell r="AW11">
            <v>1.3010148163240374</v>
          </cell>
          <cell r="AX11">
            <v>0.86941976757764949</v>
          </cell>
          <cell r="AY11">
            <v>3.2393162393162394</v>
          </cell>
          <cell r="AZ11">
            <v>3.5992402659069325</v>
          </cell>
          <cell r="BB11">
            <v>5</v>
          </cell>
          <cell r="BC11">
            <v>5</v>
          </cell>
          <cell r="BD11">
            <v>5</v>
          </cell>
          <cell r="BE11">
            <v>5</v>
          </cell>
          <cell r="BF11">
            <v>9</v>
          </cell>
          <cell r="BG11">
            <v>32</v>
          </cell>
          <cell r="BH11">
            <v>63</v>
          </cell>
          <cell r="BI11">
            <v>81</v>
          </cell>
          <cell r="BJ11">
            <v>0</v>
          </cell>
          <cell r="BK11">
            <v>0</v>
          </cell>
        </row>
        <row r="12">
          <cell r="B12">
            <v>6</v>
          </cell>
          <cell r="C12">
            <v>2</v>
          </cell>
          <cell r="D12">
            <v>1</v>
          </cell>
          <cell r="E12">
            <v>2</v>
          </cell>
          <cell r="F12">
            <v>1</v>
          </cell>
          <cell r="G12">
            <v>145.30453441685006</v>
          </cell>
          <cell r="H12">
            <v>32.906569955672822</v>
          </cell>
          <cell r="I12">
            <v>2.4668299999999994</v>
          </cell>
          <cell r="J12">
            <v>1.5417687499999997</v>
          </cell>
          <cell r="K12">
            <v>4.9258291958668661</v>
          </cell>
          <cell r="L12">
            <v>5.092453722339898</v>
          </cell>
          <cell r="M12">
            <v>194.00313805302645</v>
          </cell>
          <cell r="N12">
            <v>148.63156580718706</v>
          </cell>
          <cell r="O12">
            <v>1294</v>
          </cell>
          <cell r="P12">
            <v>383</v>
          </cell>
          <cell r="Q12">
            <v>252</v>
          </cell>
          <cell r="R12">
            <v>2175</v>
          </cell>
          <cell r="S12">
            <v>18.4880556640625</v>
          </cell>
          <cell r="T12"/>
          <cell r="U12">
            <v>2.5146311160563819</v>
          </cell>
          <cell r="V12">
            <v>2.2500464485235669</v>
          </cell>
          <cell r="W12">
            <v>3.7429878075059131</v>
          </cell>
          <cell r="X12">
            <v>4.2270191441710088</v>
          </cell>
          <cell r="Y12">
            <v>7.6</v>
          </cell>
          <cell r="Z12">
            <v>3.2393162393162394</v>
          </cell>
          <cell r="AA12">
            <v>0.52593004967185542</v>
          </cell>
          <cell r="AB12">
            <v>6</v>
          </cell>
          <cell r="AC12">
            <v>181.63066802106258</v>
          </cell>
          <cell r="AD12">
            <v>181.63066802106258</v>
          </cell>
          <cell r="AE12">
            <v>152.95214149142112</v>
          </cell>
          <cell r="AF12">
            <v>149.79848908953616</v>
          </cell>
          <cell r="AG12">
            <v>146.77225698671722</v>
          </cell>
          <cell r="AH12">
            <v>57.783638120539393</v>
          </cell>
          <cell r="AI12">
            <v>38.820466934321026</v>
          </cell>
          <cell r="AJ12">
            <v>145.30453441685006</v>
          </cell>
          <cell r="AK12">
            <v>161.44948268538894</v>
          </cell>
          <cell r="AL12">
            <v>10.96885665189094</v>
          </cell>
          <cell r="AM12">
            <v>14.624840290415079</v>
          </cell>
          <cell r="AN12">
            <v>7.7848168729139662</v>
          </cell>
          <cell r="AO12">
            <v>9.4999999999999982</v>
          </cell>
          <cell r="AP12">
            <v>8</v>
          </cell>
          <cell r="AQ12">
            <v>3.0223120804767754</v>
          </cell>
          <cell r="AR12">
            <v>2.0304634668484671</v>
          </cell>
          <cell r="AS12">
            <v>7.6</v>
          </cell>
          <cell r="AT12">
            <v>8.4444444444444446</v>
          </cell>
          <cell r="AU12">
            <v>4.049145299145299</v>
          </cell>
          <cell r="AV12">
            <v>3.4098065677013047</v>
          </cell>
          <cell r="AW12">
            <v>1.288187447706588</v>
          </cell>
          <cell r="AX12">
            <v>0.86543595809218299</v>
          </cell>
          <cell r="AY12">
            <v>3.2393162393162394</v>
          </cell>
          <cell r="AZ12">
            <v>3.5992402659069325</v>
          </cell>
          <cell r="BB12">
            <v>6</v>
          </cell>
          <cell r="BC12">
            <v>5</v>
          </cell>
          <cell r="BD12">
            <v>5</v>
          </cell>
          <cell r="BE12">
            <v>5</v>
          </cell>
          <cell r="BF12">
            <v>9</v>
          </cell>
          <cell r="BG12">
            <v>32</v>
          </cell>
          <cell r="BH12">
            <v>63</v>
          </cell>
          <cell r="BI12">
            <v>81</v>
          </cell>
          <cell r="BJ12">
            <v>0</v>
          </cell>
          <cell r="BK12">
            <v>109</v>
          </cell>
        </row>
        <row r="13">
          <cell r="B13">
            <v>7</v>
          </cell>
          <cell r="C13">
            <v>2</v>
          </cell>
          <cell r="D13">
            <v>2</v>
          </cell>
          <cell r="E13">
            <v>2</v>
          </cell>
          <cell r="F13">
            <v>1</v>
          </cell>
          <cell r="G13">
            <v>44.667911719840447</v>
          </cell>
          <cell r="H13">
            <v>33.581327616262961</v>
          </cell>
          <cell r="I13">
            <v>0.49059000000000003</v>
          </cell>
          <cell r="J13">
            <v>0.30661875</v>
          </cell>
          <cell r="K13">
            <v>5.1206341523973382</v>
          </cell>
          <cell r="L13">
            <v>4.962723281259878</v>
          </cell>
          <cell r="M13">
            <v>136.85964689274783</v>
          </cell>
          <cell r="N13">
            <v>135.60757563912449</v>
          </cell>
          <cell r="O13">
            <v>564</v>
          </cell>
          <cell r="P13">
            <v>428</v>
          </cell>
          <cell r="Q13">
            <v>690</v>
          </cell>
          <cell r="R13">
            <v>1362</v>
          </cell>
          <cell r="S13">
            <v>18.7935078125</v>
          </cell>
          <cell r="T13"/>
          <cell r="U13">
            <v>2.2568380198607074</v>
          </cell>
          <cell r="V13">
            <v>2.3069597282127821</v>
          </cell>
          <cell r="W13">
            <v>3.390956842701867</v>
          </cell>
          <cell r="X13">
            <v>4.2737075976060286</v>
          </cell>
          <cell r="Y13">
            <v>7.6</v>
          </cell>
          <cell r="Z13">
            <v>3.2393162393162394</v>
          </cell>
          <cell r="AA13">
            <v>0.32095104981367306</v>
          </cell>
          <cell r="AB13">
            <v>7</v>
          </cell>
          <cell r="AC13">
            <v>55.834889649800559</v>
          </cell>
          <cell r="AD13">
            <v>55.834889649800559</v>
          </cell>
          <cell r="AE13">
            <v>47.018854441937314</v>
          </cell>
          <cell r="AF13">
            <v>46.049393525608707</v>
          </cell>
          <cell r="AG13">
            <v>45.119102747313583</v>
          </cell>
          <cell r="AH13">
            <v>19.792254174536353</v>
          </cell>
          <cell r="AI13">
            <v>13.172657097059862</v>
          </cell>
          <cell r="AJ13">
            <v>44.667911719840447</v>
          </cell>
          <cell r="AK13">
            <v>49.631013022044939</v>
          </cell>
          <cell r="AL13">
            <v>11.193775872087654</v>
          </cell>
          <cell r="AM13">
            <v>14.556529620167515</v>
          </cell>
          <cell r="AN13">
            <v>7.8576568118684502</v>
          </cell>
          <cell r="AO13">
            <v>9.4999999999999982</v>
          </cell>
          <cell r="AP13">
            <v>8</v>
          </cell>
          <cell r="AQ13">
            <v>3.3675434094596977</v>
          </cell>
          <cell r="AR13">
            <v>2.2412553012454226</v>
          </cell>
          <cell r="AS13">
            <v>7.6</v>
          </cell>
          <cell r="AT13">
            <v>8.4444444444444446</v>
          </cell>
          <cell r="AU13">
            <v>4.049145299145299</v>
          </cell>
          <cell r="AV13">
            <v>3.4098065677013047</v>
          </cell>
          <cell r="AW13">
            <v>1.4353339543243651</v>
          </cell>
          <cell r="AX13">
            <v>0.95528088076025097</v>
          </cell>
          <cell r="AY13">
            <v>3.2393162393162394</v>
          </cell>
          <cell r="AZ13">
            <v>3.5992402659069325</v>
          </cell>
          <cell r="BB13">
            <v>7</v>
          </cell>
          <cell r="BC13">
            <v>5</v>
          </cell>
          <cell r="BD13">
            <v>5</v>
          </cell>
          <cell r="BE13">
            <v>5</v>
          </cell>
          <cell r="BF13">
            <v>9</v>
          </cell>
          <cell r="BG13">
            <v>32</v>
          </cell>
          <cell r="BH13">
            <v>63</v>
          </cell>
          <cell r="BI13">
            <v>91</v>
          </cell>
          <cell r="BJ13">
            <v>0</v>
          </cell>
          <cell r="BK13">
            <v>109</v>
          </cell>
        </row>
        <row r="14">
          <cell r="B14">
            <v>8</v>
          </cell>
          <cell r="C14">
            <v>2</v>
          </cell>
          <cell r="D14">
            <v>2</v>
          </cell>
          <cell r="E14">
            <v>3</v>
          </cell>
          <cell r="F14">
            <v>1</v>
          </cell>
          <cell r="G14">
            <v>50.992423793583491</v>
          </cell>
          <cell r="H14">
            <v>17.405942702446143</v>
          </cell>
          <cell r="I14">
            <v>0.48981000000000008</v>
          </cell>
          <cell r="J14">
            <v>0.30613125000000002</v>
          </cell>
          <cell r="K14">
            <v>4.7590413225971044</v>
          </cell>
          <cell r="L14">
            <v>4.7742553899264282</v>
          </cell>
          <cell r="M14">
            <v>137.6523702845046</v>
          </cell>
          <cell r="N14">
            <v>111.09966207639589</v>
          </cell>
          <cell r="O14">
            <v>640</v>
          </cell>
          <cell r="P14">
            <v>271</v>
          </cell>
          <cell r="Q14">
            <v>563</v>
          </cell>
          <cell r="R14">
            <v>1138</v>
          </cell>
          <cell r="S14">
            <v>7.0018408190085664</v>
          </cell>
          <cell r="T14"/>
          <cell r="U14">
            <v>2.3033965694992826</v>
          </cell>
          <cell r="V14">
            <v>2.1662499189111033</v>
          </cell>
          <cell r="W14">
            <v>3.4287788891953035</v>
          </cell>
          <cell r="X14">
            <v>4.0765988046641537</v>
          </cell>
          <cell r="Y14">
            <v>7.6</v>
          </cell>
          <cell r="Z14">
            <v>3.2393162393162394</v>
          </cell>
          <cell r="AA14">
            <v>0.2579820813739922</v>
          </cell>
          <cell r="AB14">
            <v>8</v>
          </cell>
          <cell r="AC14">
            <v>63.740529741979358</v>
          </cell>
          <cell r="AD14">
            <v>63.740529741979358</v>
          </cell>
          <cell r="AE14">
            <v>53.67623557219315</v>
          </cell>
          <cell r="AF14">
            <v>52.569509065549994</v>
          </cell>
          <cell r="AG14">
            <v>51.507498781397466</v>
          </cell>
          <cell r="AH14">
            <v>22.137926429519837</v>
          </cell>
          <cell r="AI14">
            <v>14.871890384728438</v>
          </cell>
          <cell r="AJ14">
            <v>50.992423793583491</v>
          </cell>
          <cell r="AK14">
            <v>56.658248659537207</v>
          </cell>
          <cell r="AL14">
            <v>5.8019809008153809</v>
          </cell>
          <cell r="AM14">
            <v>8.0350575206001587</v>
          </cell>
          <cell r="AN14">
            <v>4.2697217794725111</v>
          </cell>
          <cell r="AO14">
            <v>9.4999999999999982</v>
          </cell>
          <cell r="AP14">
            <v>8</v>
          </cell>
          <cell r="AQ14">
            <v>3.2994752621569217</v>
          </cell>
          <cell r="AR14">
            <v>2.2165325457261069</v>
          </cell>
          <cell r="AS14">
            <v>7.6</v>
          </cell>
          <cell r="AT14">
            <v>8.4444444444444446</v>
          </cell>
          <cell r="AU14">
            <v>4.049145299145299</v>
          </cell>
          <cell r="AV14">
            <v>3.4098065677013047</v>
          </cell>
          <cell r="AW14">
            <v>1.4063215523588319</v>
          </cell>
          <cell r="AX14">
            <v>0.94474340399257151</v>
          </cell>
          <cell r="AY14">
            <v>3.2393162393162394</v>
          </cell>
          <cell r="AZ14">
            <v>3.5992402659069325</v>
          </cell>
          <cell r="BB14">
            <v>8</v>
          </cell>
          <cell r="BC14">
            <v>5</v>
          </cell>
          <cell r="BD14">
            <v>5</v>
          </cell>
          <cell r="BE14">
            <v>5</v>
          </cell>
          <cell r="BF14">
            <v>9</v>
          </cell>
          <cell r="BG14">
            <v>32</v>
          </cell>
          <cell r="BH14">
            <v>63</v>
          </cell>
          <cell r="BI14">
            <v>91</v>
          </cell>
          <cell r="BJ14">
            <v>117</v>
          </cell>
          <cell r="BK14">
            <v>109</v>
          </cell>
        </row>
        <row r="15">
          <cell r="B15">
            <v>9</v>
          </cell>
          <cell r="C15">
            <v>2</v>
          </cell>
          <cell r="D15">
            <v>3</v>
          </cell>
          <cell r="E15">
            <v>2</v>
          </cell>
          <cell r="F15">
            <v>1</v>
          </cell>
          <cell r="G15">
            <v>17.761378069809858</v>
          </cell>
          <cell r="H15">
            <v>29.4265160299482</v>
          </cell>
          <cell r="I15">
            <v>0.16761999999999996</v>
          </cell>
          <cell r="J15">
            <v>0.10476249999999998</v>
          </cell>
          <cell r="K15">
            <v>4.9119040067516693</v>
          </cell>
          <cell r="L15">
            <v>4.9326982378915236</v>
          </cell>
          <cell r="M15">
            <v>96.64906990512759</v>
          </cell>
          <cell r="N15">
            <v>122.71112415209605</v>
          </cell>
          <cell r="O15">
            <v>318</v>
          </cell>
          <cell r="P15">
            <v>414</v>
          </cell>
          <cell r="Q15">
            <v>812</v>
          </cell>
          <cell r="R15">
            <v>1130</v>
          </cell>
          <cell r="S15">
            <v>19.848203125000001</v>
          </cell>
          <cell r="T15"/>
          <cell r="U15">
            <v>2.0045232599186855</v>
          </cell>
          <cell r="V15">
            <v>2.3198131763153902</v>
          </cell>
          <cell r="W15">
            <v>3.1867879262085452</v>
          </cell>
          <cell r="X15">
            <v>4.2855543831167422</v>
          </cell>
          <cell r="Y15">
            <v>7.6</v>
          </cell>
          <cell r="Z15">
            <v>3.2393162393162394</v>
          </cell>
          <cell r="AA15">
            <v>0.26466994343862399</v>
          </cell>
          <cell r="AB15">
            <v>9</v>
          </cell>
          <cell r="AC15">
            <v>22.201722587262321</v>
          </cell>
          <cell r="AD15">
            <v>22.201722587262321</v>
          </cell>
          <cell r="AE15">
            <v>18.696187441905114</v>
          </cell>
          <cell r="AF15">
            <v>18.31069904104109</v>
          </cell>
          <cell r="AG15">
            <v>17.940785929100866</v>
          </cell>
          <cell r="AH15">
            <v>8.8606495244811256</v>
          </cell>
          <cell r="AI15">
            <v>5.5734421245097758</v>
          </cell>
          <cell r="AJ15">
            <v>17.761378069809858</v>
          </cell>
          <cell r="AK15">
            <v>19.734864522010952</v>
          </cell>
          <cell r="AL15">
            <v>9.8088386766493993</v>
          </cell>
          <cell r="AM15">
            <v>12.684864596159841</v>
          </cell>
          <cell r="AN15">
            <v>6.8664432648144968</v>
          </cell>
          <cell r="AO15">
            <v>9.4999999999999982</v>
          </cell>
          <cell r="AP15">
            <v>8</v>
          </cell>
          <cell r="AQ15">
            <v>3.7914251991809254</v>
          </cell>
          <cell r="AR15">
            <v>2.3848464899394912</v>
          </cell>
          <cell r="AS15">
            <v>7.6</v>
          </cell>
          <cell r="AT15">
            <v>8.4444444444444446</v>
          </cell>
          <cell r="AU15">
            <v>4.049145299145299</v>
          </cell>
          <cell r="AV15">
            <v>3.4098065677013047</v>
          </cell>
          <cell r="AW15">
            <v>1.6160033181394182</v>
          </cell>
          <cell r="AX15">
            <v>1.0164831530443852</v>
          </cell>
          <cell r="AY15">
            <v>3.2393162393162394</v>
          </cell>
          <cell r="AZ15">
            <v>3.5992402659069325</v>
          </cell>
          <cell r="BB15">
            <v>9</v>
          </cell>
          <cell r="BC15">
            <v>5</v>
          </cell>
          <cell r="BD15">
            <v>5</v>
          </cell>
          <cell r="BE15">
            <v>5</v>
          </cell>
          <cell r="BF15">
            <v>9</v>
          </cell>
          <cell r="BG15">
            <v>32</v>
          </cell>
          <cell r="BH15">
            <v>63</v>
          </cell>
          <cell r="BI15">
            <v>93</v>
          </cell>
          <cell r="BJ15">
            <v>0</v>
          </cell>
          <cell r="BK15">
            <v>109</v>
          </cell>
        </row>
        <row r="16">
          <cell r="B16">
            <v>10</v>
          </cell>
          <cell r="C16">
            <v>2</v>
          </cell>
          <cell r="D16">
            <v>3</v>
          </cell>
          <cell r="E16">
            <v>3</v>
          </cell>
          <cell r="F16">
            <v>1</v>
          </cell>
          <cell r="G16">
            <v>22.439348363289433</v>
          </cell>
          <cell r="H16">
            <v>14.56661193619731</v>
          </cell>
          <cell r="I16">
            <v>0.16726999999999995</v>
          </cell>
          <cell r="J16">
            <v>0.10454374999999996</v>
          </cell>
          <cell r="K16">
            <v>4.8045428969234685</v>
          </cell>
          <cell r="L16">
            <v>4.7399801200082639</v>
          </cell>
          <cell r="M16">
            <v>98.139629153247967</v>
          </cell>
          <cell r="N16">
            <v>109.149912299883</v>
          </cell>
          <cell r="O16">
            <v>395</v>
          </cell>
          <cell r="P16">
            <v>231</v>
          </cell>
          <cell r="Q16">
            <v>662</v>
          </cell>
          <cell r="R16">
            <v>904</v>
          </cell>
          <cell r="S16">
            <v>7.3610750078256713</v>
          </cell>
          <cell r="T16"/>
          <cell r="U16">
            <v>2.0927837310389115</v>
          </cell>
          <cell r="V16">
            <v>2.1355742637263591</v>
          </cell>
          <cell r="W16">
            <v>3.2973619098832119</v>
          </cell>
          <cell r="X16">
            <v>3.9949937949630288</v>
          </cell>
          <cell r="Y16">
            <v>7.6</v>
          </cell>
          <cell r="Z16">
            <v>3.2393162393162394</v>
          </cell>
          <cell r="AA16">
            <v>0.20346353411621415</v>
          </cell>
          <cell r="AB16">
            <v>10</v>
          </cell>
          <cell r="AC16">
            <v>28.04918545411179</v>
          </cell>
          <cell r="AD16">
            <v>28.04918545411179</v>
          </cell>
          <cell r="AE16">
            <v>23.620366698199405</v>
          </cell>
          <cell r="AF16">
            <v>23.133348828133435</v>
          </cell>
          <cell r="AG16">
            <v>22.666008447767105</v>
          </cell>
          <cell r="AH16">
            <v>10.722249045843817</v>
          </cell>
          <cell r="AI16">
            <v>6.8052427900109409</v>
          </cell>
          <cell r="AJ16">
            <v>22.439348363289433</v>
          </cell>
          <cell r="AK16">
            <v>24.932609292543813</v>
          </cell>
          <cell r="AL16">
            <v>4.8555373120657697</v>
          </cell>
          <cell r="AM16">
            <v>6.8209343892260899</v>
          </cell>
          <cell r="AN16">
            <v>3.646216410789723</v>
          </cell>
          <cell r="AO16">
            <v>9.4999999999999982</v>
          </cell>
          <cell r="AP16">
            <v>8</v>
          </cell>
          <cell r="AQ16">
            <v>3.6315267016277715</v>
          </cell>
          <cell r="AR16">
            <v>2.3048728673732941</v>
          </cell>
          <cell r="AS16">
            <v>7.6</v>
          </cell>
          <cell r="AT16">
            <v>8.4444444444444446</v>
          </cell>
          <cell r="AU16">
            <v>4.049145299145299</v>
          </cell>
          <cell r="AV16">
            <v>3.4098065677013047</v>
          </cell>
          <cell r="AW16">
            <v>1.547850449749129</v>
          </cell>
          <cell r="AX16">
            <v>0.98239633011074956</v>
          </cell>
          <cell r="AY16">
            <v>3.2393162393162394</v>
          </cell>
          <cell r="AZ16">
            <v>3.5992402659069325</v>
          </cell>
          <cell r="BB16">
            <v>10</v>
          </cell>
          <cell r="BC16">
            <v>5</v>
          </cell>
          <cell r="BD16">
            <v>5</v>
          </cell>
          <cell r="BE16">
            <v>5</v>
          </cell>
          <cell r="BF16">
            <v>9</v>
          </cell>
          <cell r="BG16">
            <v>32</v>
          </cell>
          <cell r="BH16">
            <v>63</v>
          </cell>
          <cell r="BI16">
            <v>93</v>
          </cell>
          <cell r="BJ16">
            <v>117</v>
          </cell>
          <cell r="BK16">
            <v>109</v>
          </cell>
        </row>
        <row r="17">
          <cell r="B17">
            <v>11</v>
          </cell>
          <cell r="C17">
            <v>3</v>
          </cell>
          <cell r="D17">
            <v>2</v>
          </cell>
          <cell r="E17">
            <v>2</v>
          </cell>
          <cell r="F17">
            <v>1</v>
          </cell>
          <cell r="G17">
            <v>36.995290714940232</v>
          </cell>
          <cell r="H17">
            <v>34.25876050463161</v>
          </cell>
          <cell r="I17">
            <v>0.49068999999999996</v>
          </cell>
          <cell r="J17">
            <v>0.30668124999999996</v>
          </cell>
          <cell r="K17">
            <v>5.1525869983934784</v>
          </cell>
          <cell r="L17">
            <v>4.9847245487720224</v>
          </cell>
          <cell r="M17">
            <v>131.58218939841879</v>
          </cell>
          <cell r="N17">
            <v>137.0388966323307</v>
          </cell>
          <cell r="O17">
            <v>486</v>
          </cell>
          <cell r="P17">
            <v>432</v>
          </cell>
          <cell r="Q17">
            <v>699</v>
          </cell>
          <cell r="R17">
            <v>1303</v>
          </cell>
          <cell r="S17">
            <v>18.789634765624999</v>
          </cell>
          <cell r="T17"/>
          <cell r="U17">
            <v>2.2181885973566637</v>
          </cell>
          <cell r="V17">
            <v>2.3091113199816595</v>
          </cell>
          <cell r="W17">
            <v>3.3489288097386174</v>
          </cell>
          <cell r="X17">
            <v>4.2733694398857747</v>
          </cell>
          <cell r="Y17">
            <v>7.6</v>
          </cell>
          <cell r="Z17">
            <v>3.2393162393162394</v>
          </cell>
          <cell r="AA17">
            <v>0.30840912094254247</v>
          </cell>
          <cell r="AB17">
            <v>11</v>
          </cell>
          <cell r="AC17">
            <v>46.244113393675285</v>
          </cell>
          <cell r="AD17">
            <v>46.244113393675285</v>
          </cell>
          <cell r="AE17">
            <v>38.942411278884457</v>
          </cell>
          <cell r="AF17">
            <v>38.139474963855911</v>
          </cell>
          <cell r="AG17">
            <v>37.368980520141648</v>
          </cell>
          <cell r="AH17">
            <v>16.678153858975833</v>
          </cell>
          <cell r="AI17">
            <v>11.046902701352945</v>
          </cell>
          <cell r="AJ17">
            <v>36.995290714940232</v>
          </cell>
          <cell r="AK17">
            <v>41.10587857215581</v>
          </cell>
          <cell r="AL17">
            <v>11.419586834877203</v>
          </cell>
          <cell r="AM17">
            <v>14.836339940901469</v>
          </cell>
          <cell r="AN17">
            <v>8.0168028967669436</v>
          </cell>
          <cell r="AO17">
            <v>9.4999999999999982</v>
          </cell>
          <cell r="AP17">
            <v>8</v>
          </cell>
          <cell r="AQ17">
            <v>3.4262190370361876</v>
          </cell>
          <cell r="AR17">
            <v>2.2693823702371199</v>
          </cell>
          <cell r="AS17">
            <v>7.6</v>
          </cell>
          <cell r="AT17">
            <v>8.4444444444444446</v>
          </cell>
          <cell r="AU17">
            <v>4.049145299145299</v>
          </cell>
          <cell r="AV17">
            <v>3.4098065677013047</v>
          </cell>
          <cell r="AW17">
            <v>1.4603430218586539</v>
          </cell>
          <cell r="AX17">
            <v>0.96726936383251061</v>
          </cell>
          <cell r="AY17">
            <v>3.2393162393162394</v>
          </cell>
          <cell r="AZ17">
            <v>3.5992402659069325</v>
          </cell>
          <cell r="BB17">
            <v>11</v>
          </cell>
          <cell r="BC17">
            <v>15</v>
          </cell>
          <cell r="BD17">
            <v>10</v>
          </cell>
          <cell r="BE17">
            <v>10</v>
          </cell>
          <cell r="BF17">
            <v>13</v>
          </cell>
          <cell r="BG17">
            <v>34</v>
          </cell>
          <cell r="BH17">
            <v>65</v>
          </cell>
          <cell r="BI17">
            <v>91</v>
          </cell>
          <cell r="BJ17">
            <v>0</v>
          </cell>
          <cell r="BK17">
            <v>109</v>
          </cell>
        </row>
        <row r="18">
          <cell r="B18">
            <v>12</v>
          </cell>
          <cell r="C18">
            <v>3</v>
          </cell>
          <cell r="D18">
            <v>2</v>
          </cell>
          <cell r="E18">
            <v>3</v>
          </cell>
          <cell r="F18">
            <v>1</v>
          </cell>
          <cell r="G18">
            <v>42.956178338346085</v>
          </cell>
          <cell r="H18">
            <v>17.354118690759154</v>
          </cell>
          <cell r="I18">
            <v>0.48984000000000005</v>
          </cell>
          <cell r="J18">
            <v>0.30615000000000003</v>
          </cell>
          <cell r="K18">
            <v>4.8820029149717614</v>
          </cell>
          <cell r="L18">
            <v>4.821190016888063</v>
          </cell>
          <cell r="M18">
            <v>132.46408449567804</v>
          </cell>
          <cell r="N18">
            <v>112.88771241362251</v>
          </cell>
          <cell r="O18">
            <v>560</v>
          </cell>
          <cell r="P18">
            <v>266</v>
          </cell>
          <cell r="Q18">
            <v>551</v>
          </cell>
          <cell r="R18">
            <v>1051</v>
          </cell>
          <cell r="S18">
            <v>7.0018408190085664</v>
          </cell>
          <cell r="T18"/>
          <cell r="U18">
            <v>2.2682790590383974</v>
          </cell>
          <cell r="V18">
            <v>2.1563379079435352</v>
          </cell>
          <cell r="W18">
            <v>3.3913060363529652</v>
          </cell>
          <cell r="X18">
            <v>4.0569575350869052</v>
          </cell>
          <cell r="Y18">
            <v>7.6</v>
          </cell>
          <cell r="Z18">
            <v>3.2393162393162394</v>
          </cell>
          <cell r="AA18">
            <v>0.24060164804127987</v>
          </cell>
          <cell r="AB18">
            <v>12</v>
          </cell>
          <cell r="AC18">
            <v>53.695222922932601</v>
          </cell>
          <cell r="AD18">
            <v>53.695222922932601</v>
          </cell>
          <cell r="AE18">
            <v>45.217029829837983</v>
          </cell>
          <cell r="AF18">
            <v>44.284719936439267</v>
          </cell>
          <cell r="AG18">
            <v>43.390079129642508</v>
          </cell>
          <cell r="AH18">
            <v>18.937783764823322</v>
          </cell>
          <cell r="AI18">
            <v>12.666559100794533</v>
          </cell>
          <cell r="AJ18">
            <v>42.956178338346085</v>
          </cell>
          <cell r="AK18">
            <v>47.729087042606757</v>
          </cell>
          <cell r="AL18">
            <v>5.7847062302530512</v>
          </cell>
          <cell r="AM18">
            <v>8.0479588226084182</v>
          </cell>
          <cell r="AN18">
            <v>4.2776190139213295</v>
          </cell>
          <cell r="AO18">
            <v>9.4999999999999982</v>
          </cell>
          <cell r="AP18">
            <v>8</v>
          </cell>
          <cell r="AQ18">
            <v>3.3505577586304152</v>
          </cell>
          <cell r="AR18">
            <v>2.2410245252218801</v>
          </cell>
          <cell r="AS18">
            <v>7.6</v>
          </cell>
          <cell r="AT18">
            <v>8.4444444444444446</v>
          </cell>
          <cell r="AU18">
            <v>4.049145299145299</v>
          </cell>
          <cell r="AV18">
            <v>3.4098065677013047</v>
          </cell>
          <cell r="AW18">
            <v>1.4280942313550691</v>
          </cell>
          <cell r="AX18">
            <v>0.95518251806015808</v>
          </cell>
          <cell r="AY18">
            <v>3.2393162393162394</v>
          </cell>
          <cell r="AZ18">
            <v>3.5992402659069325</v>
          </cell>
          <cell r="BB18">
            <v>12</v>
          </cell>
          <cell r="BC18">
            <v>15</v>
          </cell>
          <cell r="BD18">
            <v>10</v>
          </cell>
          <cell r="BE18">
            <v>10</v>
          </cell>
          <cell r="BF18">
            <v>13</v>
          </cell>
          <cell r="BG18">
            <v>34</v>
          </cell>
          <cell r="BH18">
            <v>65</v>
          </cell>
          <cell r="BI18">
            <v>91</v>
          </cell>
          <cell r="BJ18">
            <v>117</v>
          </cell>
          <cell r="BK18">
            <v>109</v>
          </cell>
        </row>
        <row r="19">
          <cell r="B19">
            <v>13</v>
          </cell>
          <cell r="C19">
            <v>3</v>
          </cell>
          <cell r="D19">
            <v>3</v>
          </cell>
          <cell r="E19">
            <v>2</v>
          </cell>
          <cell r="F19">
            <v>1</v>
          </cell>
          <cell r="G19">
            <v>11.643402972708593</v>
          </cell>
          <cell r="H19">
            <v>30.147311928302781</v>
          </cell>
          <cell r="I19">
            <v>0.16771999999999998</v>
          </cell>
          <cell r="J19">
            <v>0.10482499999999999</v>
          </cell>
          <cell r="K19">
            <v>5.081638217254107</v>
          </cell>
          <cell r="L19">
            <v>4.9798420963300458</v>
          </cell>
          <cell r="M19">
            <v>87.889278962211321</v>
          </cell>
          <cell r="N19">
            <v>122.57780979840216</v>
          </cell>
          <cell r="O19">
            <v>229</v>
          </cell>
          <cell r="P19">
            <v>425</v>
          </cell>
          <cell r="Q19">
            <v>802</v>
          </cell>
          <cell r="R19">
            <v>1096</v>
          </cell>
          <cell r="S19">
            <v>19.856649414062499</v>
          </cell>
          <cell r="T19"/>
          <cell r="U19">
            <v>1.9352275119315097</v>
          </cell>
          <cell r="V19">
            <v>2.3265233128799858</v>
          </cell>
          <cell r="W19">
            <v>3.0743396834401286</v>
          </cell>
          <cell r="X19">
            <v>4.2927040834705243</v>
          </cell>
          <cell r="Y19">
            <v>7.6</v>
          </cell>
          <cell r="Z19">
            <v>3.2393162393162394</v>
          </cell>
          <cell r="AA19">
            <v>0.25915987357918946</v>
          </cell>
          <cell r="AB19">
            <v>13</v>
          </cell>
          <cell r="AC19">
            <v>14.554253715885741</v>
          </cell>
          <cell r="AD19">
            <v>14.554253715885741</v>
          </cell>
          <cell r="AE19">
            <v>12.25621365548273</v>
          </cell>
          <cell r="AF19">
            <v>12.003508219287209</v>
          </cell>
          <cell r="AG19">
            <v>11.761013103746054</v>
          </cell>
          <cell r="AH19">
            <v>6.0165551083384292</v>
          </cell>
          <cell r="AI19">
            <v>3.787285782187817</v>
          </cell>
          <cell r="AJ19">
            <v>11.643402972708593</v>
          </cell>
          <cell r="AK19">
            <v>12.937114414120659</v>
          </cell>
          <cell r="AL19">
            <v>10.049103976100927</v>
          </cell>
          <cell r="AM19">
            <v>12.958095782407462</v>
          </cell>
          <cell r="AN19">
            <v>7.0229187342281394</v>
          </cell>
          <cell r="AO19">
            <v>9.4999999999999982</v>
          </cell>
          <cell r="AP19">
            <v>8</v>
          </cell>
          <cell r="AQ19">
            <v>3.9271868310794118</v>
          </cell>
          <cell r="AR19">
            <v>2.472075561766077</v>
          </cell>
          <cell r="AS19">
            <v>7.6</v>
          </cell>
          <cell r="AT19">
            <v>8.4444444444444446</v>
          </cell>
          <cell r="AU19">
            <v>4.049145299145299</v>
          </cell>
          <cell r="AV19">
            <v>3.4098065677013047</v>
          </cell>
          <cell r="AW19">
            <v>1.6738684311505816</v>
          </cell>
          <cell r="AX19">
            <v>1.0536624357954827</v>
          </cell>
          <cell r="AY19">
            <v>3.2393162393162394</v>
          </cell>
          <cell r="AZ19">
            <v>3.5992402659069325</v>
          </cell>
          <cell r="BB19">
            <v>13</v>
          </cell>
          <cell r="BC19">
            <v>15</v>
          </cell>
          <cell r="BD19">
            <v>10</v>
          </cell>
          <cell r="BE19">
            <v>10</v>
          </cell>
          <cell r="BF19">
            <v>13</v>
          </cell>
          <cell r="BG19">
            <v>34</v>
          </cell>
          <cell r="BH19">
            <v>65</v>
          </cell>
          <cell r="BI19">
            <v>93</v>
          </cell>
          <cell r="BJ19">
            <v>0</v>
          </cell>
          <cell r="BK19">
            <v>109</v>
          </cell>
        </row>
        <row r="20">
          <cell r="B20">
            <v>14</v>
          </cell>
          <cell r="C20">
            <v>3</v>
          </cell>
          <cell r="D20">
            <v>3</v>
          </cell>
          <cell r="E20">
            <v>3</v>
          </cell>
          <cell r="F20">
            <v>1</v>
          </cell>
          <cell r="G20">
            <v>15.589109916296104</v>
          </cell>
          <cell r="H20">
            <v>14.464880285701359</v>
          </cell>
          <cell r="I20">
            <v>0.16738</v>
          </cell>
          <cell r="J20">
            <v>0.1046125</v>
          </cell>
          <cell r="K20">
            <v>4.8614125322421193</v>
          </cell>
          <cell r="L20">
            <v>4.7563624705127818</v>
          </cell>
          <cell r="M20">
            <v>90.840025985967443</v>
          </cell>
          <cell r="N20">
            <v>109.53755278373967</v>
          </cell>
          <cell r="O20">
            <v>297</v>
          </cell>
          <cell r="P20">
            <v>228</v>
          </cell>
          <cell r="Q20">
            <v>659</v>
          </cell>
          <cell r="R20">
            <v>849</v>
          </cell>
          <cell r="S20">
            <v>7.3610750078256713</v>
          </cell>
          <cell r="T20"/>
          <cell r="U20">
            <v>2.0385982483980101</v>
          </cell>
          <cell r="V20">
            <v>2.130421868928142</v>
          </cell>
          <cell r="W20">
            <v>3.2174177959239114</v>
          </cell>
          <cell r="X20">
            <v>3.9836899830271508</v>
          </cell>
          <cell r="Y20">
            <v>7.6</v>
          </cell>
          <cell r="Z20">
            <v>3.2393162393162394</v>
          </cell>
          <cell r="AA20">
            <v>0.19174509674574319</v>
          </cell>
          <cell r="AB20">
            <v>14</v>
          </cell>
          <cell r="AC20">
            <v>19.48638739537013</v>
          </cell>
          <cell r="AD20">
            <v>19.48638739537013</v>
          </cell>
          <cell r="AE20">
            <v>16.409589385574847</v>
          </cell>
          <cell r="AF20">
            <v>16.071247336387739</v>
          </cell>
          <cell r="AG20">
            <v>15.746575673026369</v>
          </cell>
          <cell r="AH20">
            <v>7.6469750371592253</v>
          </cell>
          <cell r="AI20">
            <v>4.8452239979668379</v>
          </cell>
          <cell r="AJ20">
            <v>15.589109916296104</v>
          </cell>
          <cell r="AK20">
            <v>17.321233240329004</v>
          </cell>
          <cell r="AL20">
            <v>4.8216267619004531</v>
          </cell>
          <cell r="AM20">
            <v>6.7896788409231501</v>
          </cell>
          <cell r="AN20">
            <v>3.6310255936908264</v>
          </cell>
          <cell r="AO20">
            <v>9.4999999999999982</v>
          </cell>
          <cell r="AP20">
            <v>8</v>
          </cell>
          <cell r="AQ20">
            <v>3.7280518640552649</v>
          </cell>
          <cell r="AR20">
            <v>2.3621427125902961</v>
          </cell>
          <cell r="AS20">
            <v>7.6</v>
          </cell>
          <cell r="AT20">
            <v>8.4444444444444446</v>
          </cell>
          <cell r="AU20">
            <v>4.049145299145299</v>
          </cell>
          <cell r="AV20">
            <v>3.4098065677013047</v>
          </cell>
          <cell r="AW20">
            <v>1.5889919663483418</v>
          </cell>
          <cell r="AX20">
            <v>1.0068062169047709</v>
          </cell>
          <cell r="AY20">
            <v>3.2393162393162394</v>
          </cell>
          <cell r="AZ20">
            <v>3.5992402659069325</v>
          </cell>
          <cell r="BB20">
            <v>14</v>
          </cell>
          <cell r="BC20">
            <v>15</v>
          </cell>
          <cell r="BD20">
            <v>10</v>
          </cell>
          <cell r="BE20">
            <v>10</v>
          </cell>
          <cell r="BF20">
            <v>13</v>
          </cell>
          <cell r="BG20">
            <v>34</v>
          </cell>
          <cell r="BH20">
            <v>65</v>
          </cell>
          <cell r="BI20">
            <v>93</v>
          </cell>
          <cell r="BJ20">
            <v>117</v>
          </cell>
          <cell r="BK20">
            <v>109</v>
          </cell>
        </row>
        <row r="21">
          <cell r="B21">
            <v>15</v>
          </cell>
          <cell r="C21">
            <v>4</v>
          </cell>
          <cell r="D21">
            <v>2</v>
          </cell>
          <cell r="E21">
            <v>2</v>
          </cell>
          <cell r="F21">
            <v>1</v>
          </cell>
          <cell r="G21">
            <v>33.121807614786036</v>
          </cell>
          <cell r="H21">
            <v>34.700808547978298</v>
          </cell>
          <cell r="I21">
            <v>0.49071999999999993</v>
          </cell>
          <cell r="J21">
            <v>0.30669999999999997</v>
          </cell>
          <cell r="K21">
            <v>5.1957530089121198</v>
          </cell>
          <cell r="L21">
            <v>5.0715738656346527</v>
          </cell>
          <cell r="M21">
            <v>129.38510625954652</v>
          </cell>
          <cell r="N21">
            <v>138.27114130197452</v>
          </cell>
          <cell r="O21">
            <v>442</v>
          </cell>
          <cell r="P21">
            <v>434</v>
          </cell>
          <cell r="Q21">
            <v>703</v>
          </cell>
          <cell r="R21">
            <v>1258</v>
          </cell>
          <cell r="S21">
            <v>18.792485351562501</v>
          </cell>
          <cell r="T21"/>
          <cell r="U21">
            <v>2.1933258478889543</v>
          </cell>
          <cell r="V21">
            <v>2.3085638024998216</v>
          </cell>
          <cell r="W21">
            <v>3.3208735037226433</v>
          </cell>
          <cell r="X21">
            <v>4.2695822574353919</v>
          </cell>
          <cell r="Y21">
            <v>7.6</v>
          </cell>
          <cell r="Z21">
            <v>3.2393162393162394</v>
          </cell>
          <cell r="AA21">
            <v>0.30294586528814788</v>
          </cell>
          <cell r="AB21">
            <v>15</v>
          </cell>
          <cell r="AC21">
            <v>41.402259518482545</v>
          </cell>
          <cell r="AD21">
            <v>41.402259518482545</v>
          </cell>
          <cell r="AE21">
            <v>34.865060647143196</v>
          </cell>
          <cell r="AF21">
            <v>34.146193417305192</v>
          </cell>
          <cell r="AG21">
            <v>33.456371328066702</v>
          </cell>
          <cell r="AH21">
            <v>15.101179629404047</v>
          </cell>
          <cell r="AI21">
            <v>9.9738239284504662</v>
          </cell>
          <cell r="AJ21">
            <v>33.121807614786036</v>
          </cell>
          <cell r="AK21">
            <v>36.802008460873374</v>
          </cell>
          <cell r="AL21">
            <v>11.566936182659433</v>
          </cell>
          <cell r="AM21">
            <v>15.031340485544574</v>
          </cell>
          <cell r="AN21">
            <v>8.1274481800994778</v>
          </cell>
          <cell r="AO21">
            <v>9.4999999999999982</v>
          </cell>
          <cell r="AP21">
            <v>8</v>
          </cell>
          <cell r="AQ21">
            <v>3.4650574183105962</v>
          </cell>
          <cell r="AR21">
            <v>2.2885544997364482</v>
          </cell>
          <cell r="AS21">
            <v>7.6</v>
          </cell>
          <cell r="AT21">
            <v>8.4444444444444446</v>
          </cell>
          <cell r="AU21">
            <v>4.049145299145299</v>
          </cell>
          <cell r="AV21">
            <v>3.4098065677013047</v>
          </cell>
          <cell r="AW21">
            <v>1.4768969428021999</v>
          </cell>
          <cell r="AX21">
            <v>0.97544102046796433</v>
          </cell>
          <cell r="AY21">
            <v>3.2393162393162394</v>
          </cell>
          <cell r="AZ21">
            <v>3.5992402659069325</v>
          </cell>
          <cell r="BB21">
            <v>15</v>
          </cell>
          <cell r="BC21">
            <v>25</v>
          </cell>
          <cell r="BD21">
            <v>25</v>
          </cell>
          <cell r="BE21">
            <v>15</v>
          </cell>
          <cell r="BF21" t="str">
            <v>a</v>
          </cell>
          <cell r="BG21" t="str">
            <v>d</v>
          </cell>
          <cell r="BH21">
            <v>67</v>
          </cell>
          <cell r="BI21">
            <v>91</v>
          </cell>
          <cell r="BJ21">
            <v>0</v>
          </cell>
          <cell r="BK21">
            <v>109</v>
          </cell>
        </row>
        <row r="22">
          <cell r="B22">
            <v>16</v>
          </cell>
          <cell r="C22">
            <v>4</v>
          </cell>
          <cell r="D22">
            <v>2</v>
          </cell>
          <cell r="E22">
            <v>3</v>
          </cell>
          <cell r="F22">
            <v>1</v>
          </cell>
          <cell r="G22">
            <v>38.860395242266563</v>
          </cell>
          <cell r="H22">
            <v>17.387693036456568</v>
          </cell>
          <cell r="I22">
            <v>0.48987000000000003</v>
          </cell>
          <cell r="J22">
            <v>0.30616875000000005</v>
          </cell>
          <cell r="K22">
            <v>4.9168687308009895</v>
          </cell>
          <cell r="L22">
            <v>4.853975408686189</v>
          </cell>
          <cell r="M22">
            <v>130.35221961358783</v>
          </cell>
          <cell r="N22">
            <v>113.22155989529301</v>
          </cell>
          <cell r="O22">
            <v>515</v>
          </cell>
          <cell r="P22">
            <v>265</v>
          </cell>
          <cell r="Q22">
            <v>550</v>
          </cell>
          <cell r="R22">
            <v>1007</v>
          </cell>
          <cell r="S22">
            <v>7.0018408190085664</v>
          </cell>
          <cell r="T22"/>
          <cell r="U22">
            <v>2.2456101202502818</v>
          </cell>
          <cell r="V22">
            <v>2.1541669794369529</v>
          </cell>
          <cell r="W22">
            <v>3.3661013847535965</v>
          </cell>
          <cell r="X22">
            <v>4.0522001383072723</v>
          </cell>
          <cell r="Y22">
            <v>7.6</v>
          </cell>
          <cell r="Z22">
            <v>3.2393162393162394</v>
          </cell>
          <cell r="AA22">
            <v>0.23209654494525128</v>
          </cell>
          <cell r="AB22">
            <v>16</v>
          </cell>
          <cell r="AC22">
            <v>48.5754940528332</v>
          </cell>
          <cell r="AD22">
            <v>48.5754940528332</v>
          </cell>
          <cell r="AE22">
            <v>40.905679202385855</v>
          </cell>
          <cell r="AF22">
            <v>40.062263136357281</v>
          </cell>
          <cell r="AG22">
            <v>39.252924487137946</v>
          </cell>
          <cell r="AH22">
            <v>17.305049924666097</v>
          </cell>
          <cell r="AI22">
            <v>11.544630063218134</v>
          </cell>
          <cell r="AJ22">
            <v>38.860395242266563</v>
          </cell>
          <cell r="AK22">
            <v>43.178216935851736</v>
          </cell>
          <cell r="AL22">
            <v>5.7958976788188563</v>
          </cell>
          <cell r="AM22">
            <v>8.071655169926192</v>
          </cell>
          <cell r="AN22">
            <v>4.2909265196659163</v>
          </cell>
          <cell r="AO22">
            <v>9.4999999999999982</v>
          </cell>
          <cell r="AP22">
            <v>8</v>
          </cell>
          <cell r="AQ22">
            <v>3.3843809000793739</v>
          </cell>
          <cell r="AR22">
            <v>2.2578048404671955</v>
          </cell>
          <cell r="AS22">
            <v>7.6</v>
          </cell>
          <cell r="AT22">
            <v>8.4444444444444446</v>
          </cell>
          <cell r="AU22">
            <v>4.049145299145299</v>
          </cell>
          <cell r="AV22">
            <v>3.4098065677013047</v>
          </cell>
          <cell r="AW22">
            <v>1.4425105275866876</v>
          </cell>
          <cell r="AX22">
            <v>0.96233472170160494</v>
          </cell>
          <cell r="AY22">
            <v>3.2393162393162394</v>
          </cell>
          <cell r="AZ22">
            <v>3.5992402659069325</v>
          </cell>
          <cell r="BB22">
            <v>16</v>
          </cell>
          <cell r="BC22">
            <v>25</v>
          </cell>
          <cell r="BD22">
            <v>25</v>
          </cell>
          <cell r="BE22">
            <v>15</v>
          </cell>
          <cell r="BF22" t="str">
            <v>a</v>
          </cell>
          <cell r="BG22" t="str">
            <v>d</v>
          </cell>
          <cell r="BH22">
            <v>67</v>
          </cell>
          <cell r="BI22">
            <v>91</v>
          </cell>
          <cell r="BJ22">
            <v>117</v>
          </cell>
          <cell r="BK22">
            <v>109</v>
          </cell>
        </row>
        <row r="23">
          <cell r="B23">
            <v>17</v>
          </cell>
          <cell r="C23">
            <v>4</v>
          </cell>
          <cell r="D23">
            <v>3</v>
          </cell>
          <cell r="E23">
            <v>2</v>
          </cell>
          <cell r="F23">
            <v>1</v>
          </cell>
          <cell r="G23">
            <v>8.8026154372739835</v>
          </cell>
          <cell r="H23">
            <v>30.663565162585659</v>
          </cell>
          <cell r="I23">
            <v>0.16781000000000001</v>
          </cell>
          <cell r="J23">
            <v>0.10488125000000002</v>
          </cell>
          <cell r="K23">
            <v>5.1200746679212896</v>
          </cell>
          <cell r="L23">
            <v>5.0173374610072976</v>
          </cell>
          <cell r="M23">
            <v>63.34202585716676</v>
          </cell>
          <cell r="N23">
            <v>123.77734942262819</v>
          </cell>
          <cell r="O23">
            <v>240</v>
          </cell>
          <cell r="P23">
            <v>428</v>
          </cell>
          <cell r="Q23">
            <v>810</v>
          </cell>
          <cell r="R23">
            <v>1086</v>
          </cell>
          <cell r="S23">
            <v>19.856649414062499</v>
          </cell>
          <cell r="T23"/>
          <cell r="U23">
            <v>2.03369995816709</v>
          </cell>
          <cell r="V23">
            <v>2.3251807814962349</v>
          </cell>
          <cell r="W23">
            <v>3.2207754469645344</v>
          </cell>
          <cell r="X23">
            <v>4.2865014738825247</v>
          </cell>
          <cell r="Y23">
            <v>7.6</v>
          </cell>
          <cell r="Z23">
            <v>3.2393162393162394</v>
          </cell>
          <cell r="AA23">
            <v>0.25872879784681507</v>
          </cell>
          <cell r="AB23">
            <v>17</v>
          </cell>
          <cell r="AC23">
            <v>11.003269296592478</v>
          </cell>
          <cell r="AD23">
            <v>11.003269296592478</v>
          </cell>
          <cell r="AE23">
            <v>9.2659109866041938</v>
          </cell>
          <cell r="AF23">
            <v>9.0748612755401901</v>
          </cell>
          <cell r="AG23">
            <v>8.8915307447211962</v>
          </cell>
          <cell r="AH23">
            <v>4.3283746955512088</v>
          </cell>
          <cell r="AI23">
            <v>2.7330733179707183</v>
          </cell>
          <cell r="AJ23">
            <v>8.8026154372739835</v>
          </cell>
          <cell r="AK23">
            <v>9.7806838191933156</v>
          </cell>
          <cell r="AL23">
            <v>10.221188387528553</v>
          </cell>
          <cell r="AM23">
            <v>13.187604768887649</v>
          </cell>
          <cell r="AN23">
            <v>7.1535179328451157</v>
          </cell>
          <cell r="AO23">
            <v>9.4999999999999982</v>
          </cell>
          <cell r="AP23">
            <v>8</v>
          </cell>
          <cell r="AQ23">
            <v>3.7370311040619981</v>
          </cell>
          <cell r="AR23">
            <v>2.3596801842123849</v>
          </cell>
          <cell r="AS23">
            <v>7.6</v>
          </cell>
          <cell r="AT23">
            <v>8.4444444444444446</v>
          </cell>
          <cell r="AU23">
            <v>4.049145299145299</v>
          </cell>
          <cell r="AV23">
            <v>3.4098065677013047</v>
          </cell>
          <cell r="AW23">
            <v>1.5928191502918323</v>
          </cell>
          <cell r="AX23">
            <v>1.005756623725252</v>
          </cell>
          <cell r="AY23">
            <v>3.2393162393162394</v>
          </cell>
          <cell r="AZ23">
            <v>3.5992402659069325</v>
          </cell>
          <cell r="BB23">
            <v>17</v>
          </cell>
          <cell r="BC23">
            <v>25</v>
          </cell>
          <cell r="BD23">
            <v>25</v>
          </cell>
          <cell r="BE23">
            <v>15</v>
          </cell>
          <cell r="BF23" t="str">
            <v>a</v>
          </cell>
          <cell r="BG23" t="str">
            <v>d</v>
          </cell>
          <cell r="BH23">
            <v>67</v>
          </cell>
          <cell r="BI23">
            <v>93</v>
          </cell>
          <cell r="BJ23">
            <v>0</v>
          </cell>
          <cell r="BK23">
            <v>109</v>
          </cell>
        </row>
        <row r="24">
          <cell r="B24">
            <v>18</v>
          </cell>
          <cell r="C24">
            <v>4</v>
          </cell>
          <cell r="D24">
            <v>3</v>
          </cell>
          <cell r="E24">
            <v>3</v>
          </cell>
          <cell r="F24">
            <v>1</v>
          </cell>
          <cell r="G24">
            <v>12.225144040356183</v>
          </cell>
          <cell r="H24">
            <v>14.489631901021834</v>
          </cell>
          <cell r="I24">
            <v>0.16752999999999996</v>
          </cell>
          <cell r="J24">
            <v>0.10470624999999997</v>
          </cell>
          <cell r="K24">
            <v>4.8626162063612099</v>
          </cell>
          <cell r="L24">
            <v>4.7584204688403267</v>
          </cell>
          <cell r="M24">
            <v>68.879020754001829</v>
          </cell>
          <cell r="N24">
            <v>109.35382331220762</v>
          </cell>
          <cell r="O24">
            <v>307</v>
          </cell>
          <cell r="P24">
            <v>229</v>
          </cell>
          <cell r="Q24">
            <v>663</v>
          </cell>
          <cell r="R24">
            <v>829</v>
          </cell>
          <cell r="S24">
            <v>7.3610750078256713</v>
          </cell>
          <cell r="T24"/>
          <cell r="U24">
            <v>2.1300895699360822</v>
          </cell>
          <cell r="V24">
            <v>2.1297342211320109</v>
          </cell>
          <cell r="W24">
            <v>3.3629218972752408</v>
          </cell>
          <cell r="X24">
            <v>3.9794878533535947</v>
          </cell>
          <cell r="Y24">
            <v>7.6</v>
          </cell>
          <cell r="Z24">
            <v>3.2393162393162394</v>
          </cell>
          <cell r="AA24">
            <v>0.18730914381142599</v>
          </cell>
          <cell r="AB24">
            <v>18</v>
          </cell>
          <cell r="AC24">
            <v>15.281430050445227</v>
          </cell>
          <cell r="AD24">
            <v>15.281430050445227</v>
          </cell>
          <cell r="AE24">
            <v>12.86857267405914</v>
          </cell>
          <cell r="AF24">
            <v>12.603241278717714</v>
          </cell>
          <cell r="AG24">
            <v>12.348630343794124</v>
          </cell>
          <cell r="AH24">
            <v>5.7392628990352845</v>
          </cell>
          <cell r="AI24">
            <v>3.6352744469805947</v>
          </cell>
          <cell r="AJ24">
            <v>12.225144040356183</v>
          </cell>
          <cell r="AK24">
            <v>13.583493378173536</v>
          </cell>
          <cell r="AL24">
            <v>4.8298773003406117</v>
          </cell>
          <cell r="AM24">
            <v>6.80349301675784</v>
          </cell>
          <cell r="AN24">
            <v>3.6410795647513106</v>
          </cell>
          <cell r="AO24">
            <v>9.4999999999999982</v>
          </cell>
          <cell r="AP24">
            <v>8</v>
          </cell>
          <cell r="AQ24">
            <v>3.5679250803655425</v>
          </cell>
          <cell r="AR24">
            <v>2.2599394907618255</v>
          </cell>
          <cell r="AS24">
            <v>7.6</v>
          </cell>
          <cell r="AT24">
            <v>8.4444444444444446</v>
          </cell>
          <cell r="AU24">
            <v>4.049145299145299</v>
          </cell>
          <cell r="AV24">
            <v>3.4098065677013047</v>
          </cell>
          <cell r="AW24">
            <v>1.5207417965120789</v>
          </cell>
          <cell r="AX24">
            <v>0.96324456477590181</v>
          </cell>
          <cell r="AY24">
            <v>3.2393162393162394</v>
          </cell>
          <cell r="AZ24">
            <v>3.5992402659069325</v>
          </cell>
          <cell r="BB24">
            <v>18</v>
          </cell>
          <cell r="BC24">
            <v>25</v>
          </cell>
          <cell r="BD24">
            <v>25</v>
          </cell>
          <cell r="BE24">
            <v>15</v>
          </cell>
          <cell r="BF24" t="str">
            <v>a</v>
          </cell>
          <cell r="BG24" t="str">
            <v>d</v>
          </cell>
          <cell r="BH24">
            <v>67</v>
          </cell>
          <cell r="BI24">
            <v>93</v>
          </cell>
          <cell r="BJ24">
            <v>117</v>
          </cell>
          <cell r="BK24">
            <v>109</v>
          </cell>
        </row>
        <row r="25">
          <cell r="B25">
            <v>19</v>
          </cell>
          <cell r="C25">
            <v>1</v>
          </cell>
          <cell r="D25">
            <v>1</v>
          </cell>
          <cell r="E25">
            <v>1</v>
          </cell>
          <cell r="F25">
            <v>2</v>
          </cell>
          <cell r="G25">
            <v>167.35888922938113</v>
          </cell>
          <cell r="H25">
            <v>46.432966265874711</v>
          </cell>
          <cell r="I25">
            <v>2.4696800000000003</v>
          </cell>
          <cell r="J25">
            <v>1.5435500000000002</v>
          </cell>
          <cell r="K25">
            <v>4.8132337413296105</v>
          </cell>
          <cell r="L25">
            <v>5.2521817625790899</v>
          </cell>
          <cell r="M25">
            <v>199.4871471060973</v>
          </cell>
          <cell r="N25">
            <v>163.0378533370733</v>
          </cell>
          <cell r="O25">
            <v>1450</v>
          </cell>
          <cell r="P25">
            <v>492</v>
          </cell>
          <cell r="Q25">
            <v>461</v>
          </cell>
          <cell r="R25">
            <v>2555</v>
          </cell>
          <cell r="S25">
            <v>28.523052246092213</v>
          </cell>
          <cell r="T25"/>
          <cell r="U25">
            <v>2.5623731285626241</v>
          </cell>
          <cell r="V25">
            <v>2.2946319169414475</v>
          </cell>
          <cell r="W25">
            <v>3.7985515864374451</v>
          </cell>
          <cell r="X25">
            <v>4.2474934635479693</v>
          </cell>
          <cell r="Y25">
            <v>7.6</v>
          </cell>
          <cell r="Z25">
            <v>3.2393162393162394</v>
          </cell>
          <cell r="AA25">
            <v>1.9015258053383182</v>
          </cell>
          <cell r="AB25">
            <v>19</v>
          </cell>
          <cell r="AC25">
            <v>209.19861153672642</v>
          </cell>
          <cell r="AD25">
            <v>209.19861153672642</v>
          </cell>
          <cell r="AE25">
            <v>176.16725182040119</v>
          </cell>
          <cell r="AF25">
            <v>172.53493734987745</v>
          </cell>
          <cell r="AG25">
            <v>169.04938305998095</v>
          </cell>
          <cell r="AH25">
            <v>65.314019790420588</v>
          </cell>
          <cell r="AI25">
            <v>44.058606398009282</v>
          </cell>
          <cell r="AJ25">
            <v>167.35888922938113</v>
          </cell>
          <cell r="AK25">
            <v>185.95432136597904</v>
          </cell>
          <cell r="AL25">
            <v>15.477655421958238</v>
          </cell>
          <cell r="AM25">
            <v>20.235474771816985</v>
          </cell>
          <cell r="AN25">
            <v>10.931851140999482</v>
          </cell>
          <cell r="AO25">
            <v>9.4999999999999982</v>
          </cell>
          <cell r="AP25">
            <v>8</v>
          </cell>
          <cell r="AQ25">
            <v>2.9660005076088418</v>
          </cell>
          <cell r="AR25">
            <v>2.0007626136065788</v>
          </cell>
          <cell r="AS25">
            <v>7.6</v>
          </cell>
          <cell r="AT25">
            <v>8.4444444444444446</v>
          </cell>
          <cell r="AU25">
            <v>4.049145299145299</v>
          </cell>
          <cell r="AV25">
            <v>3.4098065677013047</v>
          </cell>
          <cell r="AW25">
            <v>1.264186001331254</v>
          </cell>
          <cell r="AX25">
            <v>0.85277668753586766</v>
          </cell>
          <cell r="AY25">
            <v>3.2393162393162394</v>
          </cell>
          <cell r="AZ25">
            <v>3.5992402659069325</v>
          </cell>
          <cell r="BB25">
            <v>19</v>
          </cell>
          <cell r="BC25">
            <v>0</v>
          </cell>
          <cell r="BD25">
            <v>0</v>
          </cell>
          <cell r="BE25">
            <v>0</v>
          </cell>
          <cell r="BF25">
            <v>1</v>
          </cell>
          <cell r="BG25">
            <v>24</v>
          </cell>
          <cell r="BH25">
            <v>0</v>
          </cell>
          <cell r="BI25">
            <v>81</v>
          </cell>
          <cell r="BJ25">
            <v>0</v>
          </cell>
          <cell r="BK25">
            <v>0</v>
          </cell>
        </row>
        <row r="26">
          <cell r="B26">
            <v>20</v>
          </cell>
          <cell r="C26">
            <v>1</v>
          </cell>
          <cell r="D26">
            <v>1</v>
          </cell>
          <cell r="E26">
            <v>2</v>
          </cell>
          <cell r="F26">
            <v>2</v>
          </cell>
          <cell r="G26">
            <v>176.80851717220821</v>
          </cell>
          <cell r="H26">
            <v>32.85430416536677</v>
          </cell>
          <cell r="I26">
            <v>2.4677600000000002</v>
          </cell>
          <cell r="J26">
            <v>1.5423500000000003</v>
          </cell>
          <cell r="K26">
            <v>4.4180126241945157</v>
          </cell>
          <cell r="L26">
            <v>5.2573190302416428</v>
          </cell>
          <cell r="M26">
            <v>199.63503873933132</v>
          </cell>
          <cell r="N26">
            <v>148.99528578227483</v>
          </cell>
          <cell r="O26">
            <v>1530</v>
          </cell>
          <cell r="P26">
            <v>381</v>
          </cell>
          <cell r="Q26">
            <v>272</v>
          </cell>
          <cell r="R26">
            <v>2446</v>
          </cell>
          <cell r="S26">
            <v>18.4880556640625</v>
          </cell>
          <cell r="T26"/>
          <cell r="U26">
            <v>2.5841216347404927</v>
          </cell>
          <cell r="V26">
            <v>2.2366629243322511</v>
          </cell>
          <cell r="W26">
            <v>3.8128725536936261</v>
          </cell>
          <cell r="X26">
            <v>4.2029543386684418</v>
          </cell>
          <cell r="Y26">
            <v>7.6</v>
          </cell>
          <cell r="Z26">
            <v>3.2393162393162394</v>
          </cell>
          <cell r="AA26">
            <v>1.2953369208614414</v>
          </cell>
          <cell r="AB26">
            <v>20</v>
          </cell>
          <cell r="AC26">
            <v>221.01064646526027</v>
          </cell>
          <cell r="AD26">
            <v>221.01064646526027</v>
          </cell>
          <cell r="AE26">
            <v>186.11422860232443</v>
          </cell>
          <cell r="AF26">
            <v>182.27682182701878</v>
          </cell>
          <cell r="AG26">
            <v>178.59446179010931</v>
          </cell>
          <cell r="AH26">
            <v>68.421128013180379</v>
          </cell>
          <cell r="AI26">
            <v>46.371473130128443</v>
          </cell>
          <cell r="AJ26">
            <v>176.80851717220821</v>
          </cell>
          <cell r="AK26">
            <v>196.45390796912022</v>
          </cell>
          <cell r="AL26">
            <v>10.951434721788923</v>
          </cell>
          <cell r="AM26">
            <v>14.688983220471329</v>
          </cell>
          <cell r="AN26">
            <v>7.8169548174952332</v>
          </cell>
          <cell r="AO26">
            <v>9.4999999999999982</v>
          </cell>
          <cell r="AP26">
            <v>8</v>
          </cell>
          <cell r="AQ26">
            <v>2.9410380292579457</v>
          </cell>
          <cell r="AR26">
            <v>1.9932478447614745</v>
          </cell>
          <cell r="AS26">
            <v>7.6</v>
          </cell>
          <cell r="AT26">
            <v>8.4444444444444446</v>
          </cell>
          <cell r="AU26">
            <v>4.049145299145299</v>
          </cell>
          <cell r="AV26">
            <v>3.4098065677013047</v>
          </cell>
          <cell r="AW26">
            <v>1.2535463485028806</v>
          </cell>
          <cell r="AX26">
            <v>0.84957369901551827</v>
          </cell>
          <cell r="AY26">
            <v>3.2393162393162394</v>
          </cell>
          <cell r="AZ26">
            <v>3.5992402659069325</v>
          </cell>
          <cell r="BB26">
            <v>20</v>
          </cell>
          <cell r="BC26">
            <v>0</v>
          </cell>
          <cell r="BD26">
            <v>0</v>
          </cell>
          <cell r="BE26">
            <v>0</v>
          </cell>
          <cell r="BF26">
            <v>1</v>
          </cell>
          <cell r="BG26">
            <v>24</v>
          </cell>
          <cell r="BH26">
            <v>0</v>
          </cell>
          <cell r="BI26">
            <v>81</v>
          </cell>
          <cell r="BJ26">
            <v>0</v>
          </cell>
          <cell r="BK26">
            <v>109</v>
          </cell>
        </row>
        <row r="27">
          <cell r="B27">
            <v>21</v>
          </cell>
          <cell r="C27">
            <v>1</v>
          </cell>
          <cell r="D27">
            <v>2</v>
          </cell>
          <cell r="E27">
            <v>1</v>
          </cell>
          <cell r="F27">
            <v>2</v>
          </cell>
          <cell r="G27">
            <v>60.585012245944128</v>
          </cell>
          <cell r="H27">
            <v>52.702752397248005</v>
          </cell>
          <cell r="I27">
            <v>0.49127000000000004</v>
          </cell>
          <cell r="J27">
            <v>0.30704375</v>
          </cell>
          <cell r="K27">
            <v>5.134734583060605</v>
          </cell>
          <cell r="L27">
            <v>4.9907429579207561</v>
          </cell>
          <cell r="M27">
            <v>150.71494198132598</v>
          </cell>
          <cell r="N27">
            <v>155.67615320586444</v>
          </cell>
          <cell r="O27">
            <v>695</v>
          </cell>
          <cell r="P27">
            <v>585</v>
          </cell>
          <cell r="Q27">
            <v>978</v>
          </cell>
          <cell r="R27">
            <v>1909</v>
          </cell>
          <cell r="S27">
            <v>28.973616210935798</v>
          </cell>
          <cell r="T27"/>
          <cell r="U27">
            <v>2.274490073459646</v>
          </cell>
          <cell r="V27">
            <v>2.3432687890138166</v>
          </cell>
          <cell r="W27">
            <v>3.4083175523349887</v>
          </cell>
          <cell r="X27">
            <v>4.2543504009503055</v>
          </cell>
          <cell r="Y27">
            <v>7.6</v>
          </cell>
          <cell r="Z27">
            <v>3.2393162393162394</v>
          </cell>
          <cell r="AA27">
            <v>3.3137974061476725</v>
          </cell>
          <cell r="AB27">
            <v>21</v>
          </cell>
          <cell r="AC27">
            <v>75.731265307430149</v>
          </cell>
          <cell r="AD27">
            <v>75.731265307430149</v>
          </cell>
          <cell r="AE27">
            <v>63.773697100993822</v>
          </cell>
          <cell r="AF27">
            <v>62.45877551128261</v>
          </cell>
          <cell r="AG27">
            <v>61.196982066610232</v>
          </cell>
          <cell r="AH27">
            <v>26.636745067781465</v>
          </cell>
          <cell r="AI27">
            <v>17.775636018550625</v>
          </cell>
          <cell r="AJ27">
            <v>60.585012245944128</v>
          </cell>
          <cell r="AK27">
            <v>67.316680273271245</v>
          </cell>
          <cell r="AL27">
            <v>17.567584132416002</v>
          </cell>
          <cell r="AM27">
            <v>22.491125492875437</v>
          </cell>
          <cell r="AN27">
            <v>12.387967005603405</v>
          </cell>
          <cell r="AO27">
            <v>9.4999999999999982</v>
          </cell>
          <cell r="AP27">
            <v>8</v>
          </cell>
          <cell r="AQ27">
            <v>3.3414082957240212</v>
          </cell>
          <cell r="AR27">
            <v>2.2298391752826405</v>
          </cell>
          <cell r="AS27">
            <v>7.6</v>
          </cell>
          <cell r="AT27">
            <v>8.4444444444444446</v>
          </cell>
          <cell r="AU27">
            <v>4.049145299145299</v>
          </cell>
          <cell r="AV27">
            <v>3.4098065677013047</v>
          </cell>
          <cell r="AW27">
            <v>1.424194494016424</v>
          </cell>
          <cell r="AX27">
            <v>0.95041503309955111</v>
          </cell>
          <cell r="AY27">
            <v>3.2393162393162394</v>
          </cell>
          <cell r="AZ27">
            <v>3.5992402659069325</v>
          </cell>
          <cell r="BB27">
            <v>21</v>
          </cell>
          <cell r="BC27">
            <v>0</v>
          </cell>
          <cell r="BD27">
            <v>0</v>
          </cell>
          <cell r="BE27">
            <v>0</v>
          </cell>
          <cell r="BF27">
            <v>1</v>
          </cell>
          <cell r="BG27">
            <v>24</v>
          </cell>
          <cell r="BH27">
            <v>0</v>
          </cell>
          <cell r="BI27">
            <v>91</v>
          </cell>
          <cell r="BJ27">
            <v>0</v>
          </cell>
          <cell r="BK27">
            <v>0</v>
          </cell>
        </row>
        <row r="28">
          <cell r="B28">
            <v>22</v>
          </cell>
          <cell r="C28">
            <v>1</v>
          </cell>
          <cell r="D28">
            <v>2</v>
          </cell>
          <cell r="E28">
            <v>2</v>
          </cell>
          <cell r="F28">
            <v>2</v>
          </cell>
          <cell r="G28">
            <v>66.790329058595518</v>
          </cell>
          <cell r="H28">
            <v>32.522889216989114</v>
          </cell>
          <cell r="I28">
            <v>0.49051999999999996</v>
          </cell>
          <cell r="J28">
            <v>0.30657499999999999</v>
          </cell>
          <cell r="K28">
            <v>4.7573455297774991</v>
          </cell>
          <cell r="L28">
            <v>4.6860432268965475</v>
          </cell>
          <cell r="M28">
            <v>151.57708771798943</v>
          </cell>
          <cell r="N28">
            <v>138.72319606772808</v>
          </cell>
          <cell r="O28">
            <v>761</v>
          </cell>
          <cell r="P28">
            <v>405</v>
          </cell>
          <cell r="Q28">
            <v>718</v>
          </cell>
          <cell r="R28">
            <v>1712</v>
          </cell>
          <cell r="S28">
            <v>18.789978515624998</v>
          </cell>
          <cell r="T28"/>
          <cell r="U28">
            <v>2.3119091319233815</v>
          </cell>
          <cell r="V28">
            <v>2.2721974247684469</v>
          </cell>
          <cell r="W28">
            <v>3.4469560621838569</v>
          </cell>
          <cell r="X28">
            <v>4.21062974493739</v>
          </cell>
          <cell r="Y28">
            <v>7.6</v>
          </cell>
          <cell r="Z28">
            <v>3.2393162393162394</v>
          </cell>
          <cell r="AA28">
            <v>2.3272457307222134</v>
          </cell>
          <cell r="AB28">
            <v>22</v>
          </cell>
          <cell r="AC28">
            <v>83.48791132324439</v>
          </cell>
          <cell r="AD28">
            <v>83.48791132324439</v>
          </cell>
          <cell r="AE28">
            <v>70.305609535363701</v>
          </cell>
          <cell r="AF28">
            <v>68.85600933875827</v>
          </cell>
          <cell r="AG28">
            <v>67.464978847066178</v>
          </cell>
          <cell r="AH28">
            <v>28.889686076472056</v>
          </cell>
          <cell r="AI28">
            <v>19.376611669450689</v>
          </cell>
          <cell r="AJ28">
            <v>66.790329058595518</v>
          </cell>
          <cell r="AK28">
            <v>74.211476731772791</v>
          </cell>
          <cell r="AL28">
            <v>10.840963072329705</v>
          </cell>
          <cell r="AM28">
            <v>14.313408184723837</v>
          </cell>
          <cell r="AN28">
            <v>7.7239964535216368</v>
          </cell>
          <cell r="AO28">
            <v>9.4999999999999982</v>
          </cell>
          <cell r="AP28">
            <v>8</v>
          </cell>
          <cell r="AQ28">
            <v>3.2873264329715313</v>
          </cell>
          <cell r="AR28">
            <v>2.2048438862852624</v>
          </cell>
          <cell r="AS28">
            <v>7.6</v>
          </cell>
          <cell r="AT28">
            <v>8.4444444444444446</v>
          </cell>
          <cell r="AU28">
            <v>4.049145299145299</v>
          </cell>
          <cell r="AV28">
            <v>3.4098065677013047</v>
          </cell>
          <cell r="AW28">
            <v>1.4011434076655538</v>
          </cell>
          <cell r="AX28">
            <v>0.93976139552644455</v>
          </cell>
          <cell r="AY28">
            <v>3.2393162393162394</v>
          </cell>
          <cell r="AZ28">
            <v>3.5992402659069325</v>
          </cell>
          <cell r="BB28">
            <v>22</v>
          </cell>
          <cell r="BC28">
            <v>0</v>
          </cell>
          <cell r="BD28">
            <v>0</v>
          </cell>
          <cell r="BE28">
            <v>0</v>
          </cell>
          <cell r="BF28">
            <v>1</v>
          </cell>
          <cell r="BG28">
            <v>24</v>
          </cell>
          <cell r="BH28">
            <v>0</v>
          </cell>
          <cell r="BI28">
            <v>91</v>
          </cell>
          <cell r="BJ28">
            <v>0</v>
          </cell>
          <cell r="BK28">
            <v>109</v>
          </cell>
        </row>
        <row r="29">
          <cell r="B29">
            <v>23</v>
          </cell>
          <cell r="C29">
            <v>2</v>
          </cell>
          <cell r="D29">
            <v>1</v>
          </cell>
          <cell r="E29">
            <v>1</v>
          </cell>
          <cell r="F29">
            <v>2</v>
          </cell>
          <cell r="G29">
            <v>135.5133146294819</v>
          </cell>
          <cell r="H29">
            <v>47.94787863821572</v>
          </cell>
          <cell r="I29">
            <v>2.4690099999999999</v>
          </cell>
          <cell r="J29">
            <v>1.5431312499999998</v>
          </cell>
          <cell r="K29">
            <v>5.1930348977121588</v>
          </cell>
          <cell r="L29">
            <v>5.0853791381897508</v>
          </cell>
          <cell r="M29">
            <v>193.76076956993032</v>
          </cell>
          <cell r="N29">
            <v>164.38557582618955</v>
          </cell>
          <cell r="O29">
            <v>1209</v>
          </cell>
          <cell r="P29">
            <v>504</v>
          </cell>
          <cell r="Q29">
            <v>459</v>
          </cell>
          <cell r="R29">
            <v>2318</v>
          </cell>
          <cell r="S29">
            <v>28.523052246092213</v>
          </cell>
          <cell r="T29"/>
          <cell r="U29">
            <v>2.488500381595852</v>
          </cell>
          <cell r="V29">
            <v>2.3132071807508794</v>
          </cell>
          <cell r="W29">
            <v>3.7248083303526518</v>
          </cell>
          <cell r="X29">
            <v>4.2723835542693518</v>
          </cell>
          <cell r="Y29">
            <v>7.6</v>
          </cell>
          <cell r="Z29">
            <v>3.2393162393162394</v>
          </cell>
          <cell r="AA29">
            <v>1.9179081224559549</v>
          </cell>
          <cell r="AB29">
            <v>23</v>
          </cell>
          <cell r="AC29">
            <v>169.39164328685237</v>
          </cell>
          <cell r="AD29">
            <v>169.39164328685237</v>
          </cell>
          <cell r="AE29">
            <v>142.64559434682306</v>
          </cell>
          <cell r="AF29">
            <v>139.70444807163082</v>
          </cell>
          <cell r="AG29">
            <v>136.88213598937566</v>
          </cell>
          <cell r="AH29">
            <v>54.45581428546074</v>
          </cell>
          <cell r="AI29">
            <v>36.38128532016357</v>
          </cell>
          <cell r="AJ29">
            <v>135.5133146294819</v>
          </cell>
          <cell r="AK29">
            <v>150.57034958831321</v>
          </cell>
          <cell r="AL29">
            <v>15.982626212738573</v>
          </cell>
          <cell r="AM29">
            <v>20.727879040498042</v>
          </cell>
          <cell r="AN29">
            <v>11.222746747609275</v>
          </cell>
          <cell r="AO29">
            <v>9.4999999999999982</v>
          </cell>
          <cell r="AP29">
            <v>8</v>
          </cell>
          <cell r="AQ29">
            <v>3.0540481553497658</v>
          </cell>
          <cell r="AR29">
            <v>2.0403734436666863</v>
          </cell>
          <cell r="AS29">
            <v>7.6</v>
          </cell>
          <cell r="AT29">
            <v>8.4444444444444446</v>
          </cell>
          <cell r="AU29">
            <v>4.049145299145299</v>
          </cell>
          <cell r="AV29">
            <v>3.4098065677013047</v>
          </cell>
          <cell r="AW29">
            <v>1.3017141822734608</v>
          </cell>
          <cell r="AX29">
            <v>0.86965984609724933</v>
          </cell>
          <cell r="AY29">
            <v>3.2393162393162394</v>
          </cell>
          <cell r="AZ29">
            <v>3.5992402659069325</v>
          </cell>
          <cell r="BB29">
            <v>23</v>
          </cell>
          <cell r="BC29">
            <v>5</v>
          </cell>
          <cell r="BD29">
            <v>5</v>
          </cell>
          <cell r="BE29">
            <v>5</v>
          </cell>
          <cell r="BF29">
            <v>9</v>
          </cell>
          <cell r="BG29">
            <v>32</v>
          </cell>
          <cell r="BH29">
            <v>63</v>
          </cell>
          <cell r="BI29">
            <v>81</v>
          </cell>
          <cell r="BJ29">
            <v>0</v>
          </cell>
          <cell r="BK29">
            <v>0</v>
          </cell>
        </row>
        <row r="30">
          <cell r="B30">
            <v>24</v>
          </cell>
          <cell r="C30">
            <v>2</v>
          </cell>
          <cell r="D30">
            <v>1</v>
          </cell>
          <cell r="E30">
            <v>2</v>
          </cell>
          <cell r="F30">
            <v>2</v>
          </cell>
          <cell r="G30">
            <v>144.88457825605536</v>
          </cell>
          <cell r="H30">
            <v>32.885810424129247</v>
          </cell>
          <cell r="I30">
            <v>2.4668299999999994</v>
          </cell>
          <cell r="J30">
            <v>1.5417687499999997</v>
          </cell>
          <cell r="K30">
            <v>4.9258291958666529</v>
          </cell>
          <cell r="L30">
            <v>5.0924537223392079</v>
          </cell>
          <cell r="M30">
            <v>193.97624576826271</v>
          </cell>
          <cell r="N30">
            <v>148.63126674626622</v>
          </cell>
          <cell r="O30">
            <v>1291</v>
          </cell>
          <cell r="P30">
            <v>382</v>
          </cell>
          <cell r="Q30">
            <v>252</v>
          </cell>
          <cell r="R30">
            <v>2175</v>
          </cell>
          <cell r="S30">
            <v>18.4880556640625</v>
          </cell>
          <cell r="T30"/>
          <cell r="U30">
            <v>2.5131642790393744</v>
          </cell>
          <cell r="V30">
            <v>2.2497945498036449</v>
          </cell>
          <cell r="W30">
            <v>3.7417849996410011</v>
          </cell>
          <cell r="X30">
            <v>4.2261560253863086</v>
          </cell>
          <cell r="Y30">
            <v>7.6</v>
          </cell>
          <cell r="Z30">
            <v>3.2393162393162394</v>
          </cell>
          <cell r="AA30">
            <v>1.2332286008731499</v>
          </cell>
          <cell r="AB30">
            <v>24</v>
          </cell>
          <cell r="AC30">
            <v>181.10572282006919</v>
          </cell>
          <cell r="AD30">
            <v>181.10572282006919</v>
          </cell>
          <cell r="AE30">
            <v>152.51008237479513</v>
          </cell>
          <cell r="AF30">
            <v>149.3655445938715</v>
          </cell>
          <cell r="AG30">
            <v>146.34805884450037</v>
          </cell>
          <cell r="AH30">
            <v>57.650261650000722</v>
          </cell>
          <cell r="AI30">
            <v>38.720711711110084</v>
          </cell>
          <cell r="AJ30">
            <v>144.88457825605536</v>
          </cell>
          <cell r="AK30">
            <v>160.9828647289504</v>
          </cell>
          <cell r="AL30">
            <v>10.961936808043083</v>
          </cell>
          <cell r="AM30">
            <v>14.617250462714214</v>
          </cell>
          <cell r="AN30">
            <v>7.7814946316666544</v>
          </cell>
          <cell r="AO30">
            <v>9.4999999999999982</v>
          </cell>
          <cell r="AP30">
            <v>8</v>
          </cell>
          <cell r="AQ30">
            <v>3.0240760874195636</v>
          </cell>
          <cell r="AR30">
            <v>2.0311161653406509</v>
          </cell>
          <cell r="AS30">
            <v>7.6</v>
          </cell>
          <cell r="AT30">
            <v>8.4444444444444446</v>
          </cell>
          <cell r="AU30">
            <v>4.049145299145299</v>
          </cell>
          <cell r="AV30">
            <v>3.4098065677013047</v>
          </cell>
          <cell r="AW30">
            <v>1.2889393130139615</v>
          </cell>
          <cell r="AX30">
            <v>0.8657141550428552</v>
          </cell>
          <cell r="AY30">
            <v>3.2393162393162394</v>
          </cell>
          <cell r="AZ30">
            <v>3.5992402659069325</v>
          </cell>
          <cell r="BB30">
            <v>24</v>
          </cell>
          <cell r="BC30">
            <v>5</v>
          </cell>
          <cell r="BD30">
            <v>5</v>
          </cell>
          <cell r="BE30">
            <v>5</v>
          </cell>
          <cell r="BF30">
            <v>9</v>
          </cell>
          <cell r="BG30">
            <v>32</v>
          </cell>
          <cell r="BH30">
            <v>63</v>
          </cell>
          <cell r="BI30">
            <v>81</v>
          </cell>
          <cell r="BJ30">
            <v>0</v>
          </cell>
          <cell r="BK30">
            <v>109</v>
          </cell>
        </row>
        <row r="31">
          <cell r="B31">
            <v>25</v>
          </cell>
          <cell r="C31">
            <v>2</v>
          </cell>
          <cell r="D31">
            <v>2</v>
          </cell>
          <cell r="E31">
            <v>2</v>
          </cell>
          <cell r="F31">
            <v>2</v>
          </cell>
          <cell r="G31">
            <v>39.454723397470026</v>
          </cell>
          <cell r="H31">
            <v>33.198318507845784</v>
          </cell>
          <cell r="I31">
            <v>0.49059000000000003</v>
          </cell>
          <cell r="J31">
            <v>0.30661875</v>
          </cell>
          <cell r="K31">
            <v>5.1206341780573243</v>
          </cell>
          <cell r="L31">
            <v>4.9627233054041682</v>
          </cell>
          <cell r="M31">
            <v>134.38388896272323</v>
          </cell>
          <cell r="N31">
            <v>135.5801745143344</v>
          </cell>
          <cell r="O31">
            <v>507</v>
          </cell>
          <cell r="P31">
            <v>423</v>
          </cell>
          <cell r="Q31">
            <v>690</v>
          </cell>
          <cell r="R31">
            <v>1361</v>
          </cell>
          <cell r="S31">
            <v>18.7935078125</v>
          </cell>
          <cell r="T31"/>
          <cell r="U31">
            <v>2.1849106842391399</v>
          </cell>
          <cell r="V31">
            <v>2.3042859385919408</v>
          </cell>
          <cell r="W31">
            <v>3.305762071106269</v>
          </cell>
          <cell r="X31">
            <v>4.2611892085493022</v>
          </cell>
          <cell r="Y31">
            <v>7.6</v>
          </cell>
          <cell r="Z31">
            <v>3.2393162393162394</v>
          </cell>
          <cell r="AA31">
            <v>2.3339561924487047</v>
          </cell>
          <cell r="AB31">
            <v>25</v>
          </cell>
          <cell r="AC31">
            <v>49.318404246837531</v>
          </cell>
          <cell r="AD31">
            <v>49.318404246837531</v>
          </cell>
          <cell r="AE31">
            <v>41.531287786810559</v>
          </cell>
          <cell r="AF31">
            <v>40.674972574711369</v>
          </cell>
          <cell r="AG31">
            <v>39.853255957040432</v>
          </cell>
          <cell r="AH31">
            <v>18.057819791937856</v>
          </cell>
          <cell r="AI31">
            <v>11.935137057297821</v>
          </cell>
          <cell r="AJ31">
            <v>39.454723397470026</v>
          </cell>
          <cell r="AK31">
            <v>43.838581552744472</v>
          </cell>
          <cell r="AL31">
            <v>11.066106169281928</v>
          </cell>
          <cell r="AM31">
            <v>14.407204397615679</v>
          </cell>
          <cell r="AN31">
            <v>7.7908576416272215</v>
          </cell>
          <cell r="AO31">
            <v>9.4999999999999982</v>
          </cell>
          <cell r="AP31">
            <v>8</v>
          </cell>
          <cell r="AQ31">
            <v>3.4784030554761909</v>
          </cell>
          <cell r="AR31">
            <v>2.299016032166123</v>
          </cell>
          <cell r="AS31">
            <v>7.6</v>
          </cell>
          <cell r="AT31">
            <v>8.4444444444444446</v>
          </cell>
          <cell r="AU31">
            <v>4.049145299145299</v>
          </cell>
          <cell r="AV31">
            <v>3.4098065677013047</v>
          </cell>
          <cell r="AW31">
            <v>1.4825851979593754</v>
          </cell>
          <cell r="AX31">
            <v>0.97989999571633002</v>
          </cell>
          <cell r="AY31">
            <v>3.2393162393162394</v>
          </cell>
          <cell r="AZ31">
            <v>3.5992402659069325</v>
          </cell>
          <cell r="BB31">
            <v>25</v>
          </cell>
          <cell r="BC31">
            <v>5</v>
          </cell>
          <cell r="BD31">
            <v>5</v>
          </cell>
          <cell r="BE31">
            <v>5</v>
          </cell>
          <cell r="BF31">
            <v>9</v>
          </cell>
          <cell r="BG31">
            <v>32</v>
          </cell>
          <cell r="BH31">
            <v>63</v>
          </cell>
          <cell r="BI31">
            <v>91</v>
          </cell>
          <cell r="BJ31">
            <v>0</v>
          </cell>
          <cell r="BK31">
            <v>109</v>
          </cell>
        </row>
        <row r="32">
          <cell r="B32">
            <v>26</v>
          </cell>
          <cell r="C32">
            <v>2</v>
          </cell>
          <cell r="D32">
            <v>2</v>
          </cell>
          <cell r="E32">
            <v>3</v>
          </cell>
          <cell r="F32">
            <v>2</v>
          </cell>
          <cell r="G32">
            <v>45.225425920688821</v>
          </cell>
          <cell r="H32">
            <v>17.100960420249805</v>
          </cell>
          <cell r="I32">
            <v>0.48981000000000008</v>
          </cell>
          <cell r="J32">
            <v>0.30613125000000002</v>
          </cell>
          <cell r="K32">
            <v>4.7590371628337147</v>
          </cell>
          <cell r="L32">
            <v>4.7742513993049913</v>
          </cell>
          <cell r="M32">
            <v>135.17530522233864</v>
          </cell>
          <cell r="N32">
            <v>111.0918789260798</v>
          </cell>
          <cell r="O32">
            <v>578</v>
          </cell>
          <cell r="P32">
            <v>266</v>
          </cell>
          <cell r="Q32">
            <v>563</v>
          </cell>
          <cell r="R32">
            <v>1138</v>
          </cell>
          <cell r="S32">
            <v>7.0018408190085664</v>
          </cell>
          <cell r="T32"/>
          <cell r="U32">
            <v>2.2288205312813911</v>
          </cell>
          <cell r="V32">
            <v>2.1588699441146533</v>
          </cell>
          <cell r="W32">
            <v>3.3411938178599896</v>
          </cell>
          <cell r="X32">
            <v>4.0518899967858326</v>
          </cell>
          <cell r="Y32">
            <v>7.6</v>
          </cell>
          <cell r="Z32">
            <v>3.2393162393162394</v>
          </cell>
          <cell r="AA32">
            <v>1.7846701407651309</v>
          </cell>
          <cell r="AB32">
            <v>26</v>
          </cell>
          <cell r="AC32">
            <v>56.531782400861026</v>
          </cell>
          <cell r="AD32">
            <v>56.531782400861026</v>
          </cell>
          <cell r="AE32">
            <v>47.605711495461918</v>
          </cell>
          <cell r="AF32">
            <v>46.624150433699818</v>
          </cell>
          <cell r="AG32">
            <v>45.682248404736185</v>
          </cell>
          <cell r="AH32">
            <v>20.291192263330359</v>
          </cell>
          <cell r="AI32">
            <v>13.535708607785997</v>
          </cell>
          <cell r="AJ32">
            <v>45.225425920688821</v>
          </cell>
          <cell r="AK32">
            <v>50.250473245209797</v>
          </cell>
          <cell r="AL32">
            <v>5.7003201400832682</v>
          </cell>
          <cell r="AM32">
            <v>7.92125550076286</v>
          </cell>
          <cell r="AN32">
            <v>4.2204898044653643</v>
          </cell>
          <cell r="AO32">
            <v>9.4999999999999982</v>
          </cell>
          <cell r="AP32">
            <v>8</v>
          </cell>
          <cell r="AQ32">
            <v>3.4098752651163959</v>
          </cell>
          <cell r="AR32">
            <v>2.2746360774927283</v>
          </cell>
          <cell r="AS32">
            <v>7.6</v>
          </cell>
          <cell r="AT32">
            <v>8.4444444444444446</v>
          </cell>
          <cell r="AU32">
            <v>4.049145299145299</v>
          </cell>
          <cell r="AV32">
            <v>3.4098065677013047</v>
          </cell>
          <cell r="AW32">
            <v>1.4533768842545143</v>
          </cell>
          <cell r="AX32">
            <v>0.96950862952062977</v>
          </cell>
          <cell r="AY32">
            <v>3.2393162393162394</v>
          </cell>
          <cell r="AZ32">
            <v>3.5992402659069325</v>
          </cell>
          <cell r="BB32">
            <v>26</v>
          </cell>
          <cell r="BC32">
            <v>5</v>
          </cell>
          <cell r="BD32">
            <v>5</v>
          </cell>
          <cell r="BE32">
            <v>5</v>
          </cell>
          <cell r="BF32">
            <v>9</v>
          </cell>
          <cell r="BG32">
            <v>32</v>
          </cell>
          <cell r="BH32">
            <v>63</v>
          </cell>
          <cell r="BI32">
            <v>91</v>
          </cell>
          <cell r="BJ32">
            <v>117</v>
          </cell>
          <cell r="BK32">
            <v>109</v>
          </cell>
        </row>
        <row r="33">
          <cell r="B33">
            <v>27</v>
          </cell>
          <cell r="C33">
            <v>2</v>
          </cell>
          <cell r="D33">
            <v>3</v>
          </cell>
          <cell r="E33">
            <v>2</v>
          </cell>
          <cell r="F33">
            <v>2</v>
          </cell>
          <cell r="G33">
            <v>13.215293638555343</v>
          </cell>
          <cell r="H33">
            <v>28.931154823657636</v>
          </cell>
          <cell r="I33">
            <v>0.16761999999999996</v>
          </cell>
          <cell r="J33">
            <v>0.10476249999999998</v>
          </cell>
          <cell r="K33">
            <v>4.9119040067422342</v>
          </cell>
          <cell r="L33">
            <v>4.932697927419051</v>
          </cell>
          <cell r="M33">
            <v>93.399744193767688</v>
          </cell>
          <cell r="N33">
            <v>122.6451704149965</v>
          </cell>
          <cell r="O33">
            <v>244</v>
          </cell>
          <cell r="P33">
            <v>408</v>
          </cell>
          <cell r="Q33">
            <v>812</v>
          </cell>
          <cell r="R33">
            <v>1130</v>
          </cell>
          <cell r="S33">
            <v>19.848203125000001</v>
          </cell>
          <cell r="T33"/>
          <cell r="U33">
            <v>1.8336822739402963</v>
          </cell>
          <cell r="V33">
            <v>2.3167236910061018</v>
          </cell>
          <cell r="W33">
            <v>2.9392657905601531</v>
          </cell>
          <cell r="X33">
            <v>4.2681304248463787</v>
          </cell>
          <cell r="Y33">
            <v>7.6</v>
          </cell>
          <cell r="Z33">
            <v>3.2393162393162394</v>
          </cell>
          <cell r="AA33">
            <v>2.5373001566799549</v>
          </cell>
          <cell r="AB33">
            <v>27</v>
          </cell>
          <cell r="AC33">
            <v>16.519117048194179</v>
          </cell>
          <cell r="AD33">
            <v>16.519117048194179</v>
          </cell>
          <cell r="AE33">
            <v>13.910835409005625</v>
          </cell>
          <cell r="AF33">
            <v>13.624014060366333</v>
          </cell>
          <cell r="AG33">
            <v>13.348781453086206</v>
          </cell>
          <cell r="AH33">
            <v>7.206970273076668</v>
          </cell>
          <cell r="AI33">
            <v>4.4961206574097634</v>
          </cell>
          <cell r="AJ33">
            <v>13.215293638555343</v>
          </cell>
          <cell r="AK33">
            <v>14.683659598394826</v>
          </cell>
          <cell r="AL33">
            <v>9.6437182745525458</v>
          </cell>
          <cell r="AM33">
            <v>12.487960880260811</v>
          </cell>
          <cell r="AN33">
            <v>6.778413952684903</v>
          </cell>
          <cell r="AO33">
            <v>9.4999999999999982</v>
          </cell>
          <cell r="AP33">
            <v>8</v>
          </cell>
          <cell r="AQ33">
            <v>4.1446656860944557</v>
          </cell>
          <cell r="AR33">
            <v>2.5856797382558665</v>
          </cell>
          <cell r="AS33">
            <v>7.6</v>
          </cell>
          <cell r="AT33">
            <v>8.4444444444444446</v>
          </cell>
          <cell r="AU33">
            <v>4.049145299145299</v>
          </cell>
          <cell r="AV33">
            <v>3.4098065677013047</v>
          </cell>
          <cell r="AW33">
            <v>1.7665635346713886</v>
          </cell>
          <cell r="AX33">
            <v>1.1020834691846306</v>
          </cell>
          <cell r="AY33">
            <v>3.2393162393162394</v>
          </cell>
          <cell r="AZ33">
            <v>3.5992402659069325</v>
          </cell>
          <cell r="BB33">
            <v>27</v>
          </cell>
          <cell r="BC33">
            <v>5</v>
          </cell>
          <cell r="BD33">
            <v>5</v>
          </cell>
          <cell r="BE33">
            <v>5</v>
          </cell>
          <cell r="BF33">
            <v>9</v>
          </cell>
          <cell r="BG33">
            <v>32</v>
          </cell>
          <cell r="BH33">
            <v>63</v>
          </cell>
          <cell r="BI33">
            <v>93</v>
          </cell>
          <cell r="BJ33">
            <v>0</v>
          </cell>
          <cell r="BK33">
            <v>109</v>
          </cell>
        </row>
        <row r="34">
          <cell r="B34">
            <v>28</v>
          </cell>
          <cell r="C34">
            <v>2</v>
          </cell>
          <cell r="D34">
            <v>3</v>
          </cell>
          <cell r="E34">
            <v>3</v>
          </cell>
          <cell r="F34">
            <v>2</v>
          </cell>
          <cell r="G34">
            <v>16.828378348727647</v>
          </cell>
          <cell r="H34">
            <v>14.209761426769536</v>
          </cell>
          <cell r="I34">
            <v>0.16726999999999995</v>
          </cell>
          <cell r="J34">
            <v>0.10454374999999996</v>
          </cell>
          <cell r="K34">
            <v>4.804466910262656</v>
          </cell>
          <cell r="L34">
            <v>4.7399056899063066</v>
          </cell>
          <cell r="M34">
            <v>94.900363239083546</v>
          </cell>
          <cell r="N34">
            <v>109.14438896119036</v>
          </cell>
          <cell r="O34">
            <v>306</v>
          </cell>
          <cell r="P34">
            <v>225</v>
          </cell>
          <cell r="Q34">
            <v>662</v>
          </cell>
          <cell r="R34">
            <v>903</v>
          </cell>
          <cell r="S34">
            <v>7.3610750078256713</v>
          </cell>
          <cell r="T34"/>
          <cell r="U34">
            <v>1.9161091677473279</v>
          </cell>
          <cell r="V34">
            <v>2.1261399774928984</v>
          </cell>
          <cell r="W34">
            <v>3.0493174647922761</v>
          </cell>
          <cell r="X34">
            <v>3.9615735140485655</v>
          </cell>
          <cell r="Y34">
            <v>7.6</v>
          </cell>
          <cell r="Z34">
            <v>3.2393162393162394</v>
          </cell>
          <cell r="AA34">
            <v>2.0155185172417824</v>
          </cell>
          <cell r="AB34">
            <v>28</v>
          </cell>
          <cell r="AC34">
            <v>21.035472935909556</v>
          </cell>
          <cell r="AD34">
            <v>21.035472935909556</v>
          </cell>
          <cell r="AE34">
            <v>17.714082472344892</v>
          </cell>
          <cell r="AF34">
            <v>17.34884365848211</v>
          </cell>
          <cell r="AG34">
            <v>16.998361968411764</v>
          </cell>
          <cell r="AH34">
            <v>8.7825780660044099</v>
          </cell>
          <cell r="AI34">
            <v>5.5187360919385346</v>
          </cell>
          <cell r="AJ34">
            <v>16.828378348727647</v>
          </cell>
          <cell r="AK34">
            <v>18.69819816525294</v>
          </cell>
          <cell r="AL34">
            <v>4.7365871422565116</v>
          </cell>
          <cell r="AM34">
            <v>6.6833611978480372</v>
          </cell>
          <cell r="AN34">
            <v>3.5868983312763878</v>
          </cell>
          <cell r="AO34">
            <v>9.4999999999999982</v>
          </cell>
          <cell r="AP34">
            <v>8</v>
          </cell>
          <cell r="AQ34">
            <v>3.966371085701204</v>
          </cell>
          <cell r="AR34">
            <v>2.4923610243112955</v>
          </cell>
          <cell r="AS34">
            <v>7.6</v>
          </cell>
          <cell r="AT34">
            <v>8.4444444444444446</v>
          </cell>
          <cell r="AU34">
            <v>4.049145299145299</v>
          </cell>
          <cell r="AV34">
            <v>3.4098065677013047</v>
          </cell>
          <cell r="AW34">
            <v>1.690569772245565</v>
          </cell>
          <cell r="AX34">
            <v>1.0623086237224257</v>
          </cell>
          <cell r="AY34">
            <v>3.2393162393162394</v>
          </cell>
          <cell r="AZ34">
            <v>3.5992402659069325</v>
          </cell>
          <cell r="BB34">
            <v>28</v>
          </cell>
          <cell r="BC34">
            <v>5</v>
          </cell>
          <cell r="BD34">
            <v>5</v>
          </cell>
          <cell r="BE34">
            <v>5</v>
          </cell>
          <cell r="BF34">
            <v>9</v>
          </cell>
          <cell r="BG34">
            <v>32</v>
          </cell>
          <cell r="BH34">
            <v>63</v>
          </cell>
          <cell r="BI34">
            <v>93</v>
          </cell>
          <cell r="BJ34">
            <v>117</v>
          </cell>
          <cell r="BK34">
            <v>109</v>
          </cell>
        </row>
        <row r="35">
          <cell r="B35">
            <v>29</v>
          </cell>
          <cell r="C35">
            <v>3</v>
          </cell>
          <cell r="D35">
            <v>2</v>
          </cell>
          <cell r="E35">
            <v>2</v>
          </cell>
          <cell r="F35">
            <v>2</v>
          </cell>
          <cell r="G35">
            <v>32.13702041461098</v>
          </cell>
          <cell r="H35">
            <v>33.872220470576842</v>
          </cell>
          <cell r="I35">
            <v>0.49068999999999996</v>
          </cell>
          <cell r="J35">
            <v>0.30668124999999996</v>
          </cell>
          <cell r="K35">
            <v>5.1525868253482612</v>
          </cell>
          <cell r="L35">
            <v>4.9847245189664884</v>
          </cell>
          <cell r="M35">
            <v>129.11940504765778</v>
          </cell>
          <cell r="N35">
            <v>137.01084127945091</v>
          </cell>
          <cell r="O35">
            <v>430</v>
          </cell>
          <cell r="P35">
            <v>427</v>
          </cell>
          <cell r="Q35">
            <v>699</v>
          </cell>
          <cell r="R35">
            <v>1302</v>
          </cell>
          <cell r="S35">
            <v>18.789634765624999</v>
          </cell>
          <cell r="T35"/>
          <cell r="U35">
            <v>2.1392870982248859</v>
          </cell>
          <cell r="V35">
            <v>2.3064933847937841</v>
          </cell>
          <cell r="W35">
            <v>3.2546230140652654</v>
          </cell>
          <cell r="X35">
            <v>4.2610268476945414</v>
          </cell>
          <cell r="Y35">
            <v>7.6</v>
          </cell>
          <cell r="Z35">
            <v>3.2393162393162394</v>
          </cell>
          <cell r="AA35">
            <v>2.3603993169380617</v>
          </cell>
          <cell r="AB35">
            <v>29</v>
          </cell>
          <cell r="AC35">
            <v>40.17127551826372</v>
          </cell>
          <cell r="AD35">
            <v>40.17127551826372</v>
          </cell>
          <cell r="AE35">
            <v>33.828442541695772</v>
          </cell>
          <cell r="AF35">
            <v>33.130948881042251</v>
          </cell>
          <cell r="AG35">
            <v>32.461636782435335</v>
          </cell>
          <cell r="AH35">
            <v>15.022303664280162</v>
          </cell>
          <cell r="AI35">
            <v>9.8742681643086705</v>
          </cell>
          <cell r="AJ35">
            <v>32.13702041461098</v>
          </cell>
          <cell r="AK35">
            <v>35.707800460678868</v>
          </cell>
          <cell r="AL35">
            <v>11.290740156858947</v>
          </cell>
          <cell r="AM35">
            <v>14.685591857270921</v>
          </cell>
          <cell r="AN35">
            <v>7.949309328783893</v>
          </cell>
          <cell r="AO35">
            <v>9.4999999999999982</v>
          </cell>
          <cell r="AP35">
            <v>8</v>
          </cell>
          <cell r="AQ35">
            <v>3.5525853478508069</v>
          </cell>
          <cell r="AR35">
            <v>2.3351398816869535</v>
          </cell>
          <cell r="AS35">
            <v>7.6</v>
          </cell>
          <cell r="AT35">
            <v>8.4444444444444446</v>
          </cell>
          <cell r="AU35">
            <v>4.049145299145299</v>
          </cell>
          <cell r="AV35">
            <v>3.4098065677013047</v>
          </cell>
          <cell r="AW35">
            <v>1.5142036064276383</v>
          </cell>
          <cell r="AX35">
            <v>0.99529691313467772</v>
          </cell>
          <cell r="AY35">
            <v>3.2393162393162394</v>
          </cell>
          <cell r="AZ35">
            <v>3.5992402659069325</v>
          </cell>
          <cell r="BB35">
            <v>29</v>
          </cell>
          <cell r="BC35">
            <v>15</v>
          </cell>
          <cell r="BD35">
            <v>10</v>
          </cell>
          <cell r="BE35">
            <v>10</v>
          </cell>
          <cell r="BF35">
            <v>13</v>
          </cell>
          <cell r="BG35">
            <v>34</v>
          </cell>
          <cell r="BH35">
            <v>65</v>
          </cell>
          <cell r="BI35">
            <v>91</v>
          </cell>
          <cell r="BJ35">
            <v>0</v>
          </cell>
          <cell r="BK35">
            <v>109</v>
          </cell>
        </row>
        <row r="36">
          <cell r="B36">
            <v>30</v>
          </cell>
          <cell r="C36">
            <v>3</v>
          </cell>
          <cell r="D36">
            <v>2</v>
          </cell>
          <cell r="E36">
            <v>3</v>
          </cell>
          <cell r="F36">
            <v>2</v>
          </cell>
          <cell r="G36">
            <v>37.538216126919032</v>
          </cell>
          <cell r="H36">
            <v>17.047102523118657</v>
          </cell>
          <cell r="I36">
            <v>0.48984000000000005</v>
          </cell>
          <cell r="J36">
            <v>0.30615000000000003</v>
          </cell>
          <cell r="K36">
            <v>4.8819970026603521</v>
          </cell>
          <cell r="L36">
            <v>4.8211842455709677</v>
          </cell>
          <cell r="M36">
            <v>129.99946265545253</v>
          </cell>
          <cell r="N36">
            <v>112.88537905889507</v>
          </cell>
          <cell r="O36">
            <v>499</v>
          </cell>
          <cell r="P36">
            <v>261</v>
          </cell>
          <cell r="Q36">
            <v>551</v>
          </cell>
          <cell r="R36">
            <v>1051</v>
          </cell>
          <cell r="S36">
            <v>7.0018408190085664</v>
          </cell>
          <cell r="T36"/>
          <cell r="U36">
            <v>2.1858512181904097</v>
          </cell>
          <cell r="V36">
            <v>2.1487401257259551</v>
          </cell>
          <cell r="W36">
            <v>3.2933345621786918</v>
          </cell>
          <cell r="X36">
            <v>4.0318933699261672</v>
          </cell>
          <cell r="Y36">
            <v>7.6</v>
          </cell>
          <cell r="Z36">
            <v>3.2393162393162394</v>
          </cell>
          <cell r="AA36">
            <v>1.7733536953316871</v>
          </cell>
          <cell r="AB36">
            <v>30</v>
          </cell>
          <cell r="AC36">
            <v>46.922770158648788</v>
          </cell>
          <cell r="AD36">
            <v>46.922770158648788</v>
          </cell>
          <cell r="AE36">
            <v>39.513911712546353</v>
          </cell>
          <cell r="AF36">
            <v>38.699191883421683</v>
          </cell>
          <cell r="AG36">
            <v>37.91739002719094</v>
          </cell>
          <cell r="AH36">
            <v>17.173271361989411</v>
          </cell>
          <cell r="AI36">
            <v>11.398239510195946</v>
          </cell>
          <cell r="AJ36">
            <v>37.538216126919032</v>
          </cell>
          <cell r="AK36">
            <v>41.709129029910038</v>
          </cell>
          <cell r="AL36">
            <v>5.6823675077062186</v>
          </cell>
          <cell r="AM36">
            <v>7.9335338503809378</v>
          </cell>
          <cell r="AN36">
            <v>4.2280638298306057</v>
          </cell>
          <cell r="AO36">
            <v>9.4999999999999982</v>
          </cell>
          <cell r="AP36">
            <v>8</v>
          </cell>
          <cell r="AQ36">
            <v>3.4769063588379887</v>
          </cell>
          <cell r="AR36">
            <v>2.3076914466206713</v>
          </cell>
          <cell r="AS36">
            <v>7.6</v>
          </cell>
          <cell r="AT36">
            <v>8.4444444444444446</v>
          </cell>
          <cell r="AU36">
            <v>4.049145299145299</v>
          </cell>
          <cell r="AV36">
            <v>3.4098065677013047</v>
          </cell>
          <cell r="AW36">
            <v>1.4819472672060254</v>
          </cell>
          <cell r="AX36">
            <v>0.98359768136441117</v>
          </cell>
          <cell r="AY36">
            <v>3.2393162393162394</v>
          </cell>
          <cell r="AZ36">
            <v>3.5992402659069325</v>
          </cell>
          <cell r="BB36">
            <v>30</v>
          </cell>
          <cell r="BC36">
            <v>15</v>
          </cell>
          <cell r="BD36">
            <v>10</v>
          </cell>
          <cell r="BE36">
            <v>10</v>
          </cell>
          <cell r="BF36">
            <v>13</v>
          </cell>
          <cell r="BG36">
            <v>34</v>
          </cell>
          <cell r="BH36">
            <v>65</v>
          </cell>
          <cell r="BI36">
            <v>91</v>
          </cell>
          <cell r="BJ36">
            <v>117</v>
          </cell>
          <cell r="BK36">
            <v>109</v>
          </cell>
        </row>
        <row r="37">
          <cell r="B37">
            <v>31</v>
          </cell>
          <cell r="C37">
            <v>3</v>
          </cell>
          <cell r="D37">
            <v>3</v>
          </cell>
          <cell r="E37">
            <v>2</v>
          </cell>
          <cell r="F37">
            <v>2</v>
          </cell>
          <cell r="G37">
            <v>8.0512052968820846</v>
          </cell>
          <cell r="H37">
            <v>29.64503971221313</v>
          </cell>
          <cell r="I37">
            <v>0.16771999999999998</v>
          </cell>
          <cell r="J37">
            <v>0.10482499999999999</v>
          </cell>
          <cell r="K37">
            <v>5.0816382053711076</v>
          </cell>
          <cell r="L37">
            <v>4.9798420876277323</v>
          </cell>
          <cell r="M37">
            <v>84.599621310787128</v>
          </cell>
          <cell r="N37">
            <v>122.51019256334705</v>
          </cell>
          <cell r="O37">
            <v>164</v>
          </cell>
          <cell r="P37">
            <v>418</v>
          </cell>
          <cell r="Q37">
            <v>802</v>
          </cell>
          <cell r="R37">
            <v>1096</v>
          </cell>
          <cell r="S37">
            <v>19.856649414062499</v>
          </cell>
          <cell r="T37"/>
          <cell r="U37">
            <v>1.7387308819010077</v>
          </cell>
          <cell r="V37">
            <v>2.3235937115119727</v>
          </cell>
          <cell r="W37">
            <v>2.7767503303279013</v>
          </cell>
          <cell r="X37">
            <v>4.2756647344326764</v>
          </cell>
          <cell r="Y37">
            <v>7.6</v>
          </cell>
          <cell r="Z37">
            <v>3.2393162393162394</v>
          </cell>
          <cell r="AA37">
            <v>2.581367189768828</v>
          </cell>
          <cell r="AB37">
            <v>31</v>
          </cell>
          <cell r="AC37">
            <v>10.064006621102605</v>
          </cell>
          <cell r="AD37">
            <v>10.064006621102605</v>
          </cell>
          <cell r="AE37">
            <v>8.4749529440864055</v>
          </cell>
          <cell r="AF37">
            <v>8.3002116462701903</v>
          </cell>
          <cell r="AG37">
            <v>8.1325306029111974</v>
          </cell>
          <cell r="AH37">
            <v>4.6305068718164453</v>
          </cell>
          <cell r="AI37">
            <v>2.8995063794343126</v>
          </cell>
          <cell r="AJ37">
            <v>8.0512052968820846</v>
          </cell>
          <cell r="AK37">
            <v>8.9457836632023167</v>
          </cell>
          <cell r="AL37">
            <v>9.8816799040710439</v>
          </cell>
          <cell r="AM37">
            <v>12.758271622676656</v>
          </cell>
          <cell r="AN37">
            <v>6.9334341099002543</v>
          </cell>
          <cell r="AO37">
            <v>9.4999999999999982</v>
          </cell>
          <cell r="AP37">
            <v>8</v>
          </cell>
          <cell r="AQ37">
            <v>4.3710042072127271</v>
          </cell>
          <cell r="AR37">
            <v>2.7370123690964068</v>
          </cell>
          <cell r="AS37">
            <v>7.6</v>
          </cell>
          <cell r="AT37">
            <v>8.4444444444444446</v>
          </cell>
          <cell r="AU37">
            <v>4.049145299145299</v>
          </cell>
          <cell r="AV37">
            <v>3.4098065677013047</v>
          </cell>
          <cell r="AW37">
            <v>1.8630348566504988</v>
          </cell>
          <cell r="AX37">
            <v>1.1665853440030796</v>
          </cell>
          <cell r="AY37">
            <v>3.2393162393162394</v>
          </cell>
          <cell r="AZ37">
            <v>3.5992402659069325</v>
          </cell>
          <cell r="BB37">
            <v>31</v>
          </cell>
          <cell r="BC37">
            <v>15</v>
          </cell>
          <cell r="BD37">
            <v>10</v>
          </cell>
          <cell r="BE37">
            <v>10</v>
          </cell>
          <cell r="BF37">
            <v>13</v>
          </cell>
          <cell r="BG37">
            <v>34</v>
          </cell>
          <cell r="BH37">
            <v>65</v>
          </cell>
          <cell r="BI37">
            <v>93</v>
          </cell>
          <cell r="BJ37">
            <v>0</v>
          </cell>
          <cell r="BK37">
            <v>109</v>
          </cell>
        </row>
        <row r="38">
          <cell r="B38">
            <v>32</v>
          </cell>
          <cell r="C38">
            <v>3</v>
          </cell>
          <cell r="D38">
            <v>3</v>
          </cell>
          <cell r="E38">
            <v>3</v>
          </cell>
          <cell r="F38">
            <v>2</v>
          </cell>
          <cell r="G38">
            <v>10.830669732437515</v>
          </cell>
          <cell r="H38">
            <v>14.107199781663974</v>
          </cell>
          <cell r="I38">
            <v>0.16739999999999999</v>
          </cell>
          <cell r="J38">
            <v>0.104625</v>
          </cell>
          <cell r="K38">
            <v>4.8613984911082317</v>
          </cell>
          <cell r="L38">
            <v>4.7563488213909064</v>
          </cell>
          <cell r="M38">
            <v>87.606223510037793</v>
          </cell>
          <cell r="N38">
            <v>109.53721332636204</v>
          </cell>
          <cell r="O38">
            <v>214</v>
          </cell>
          <cell r="P38">
            <v>223</v>
          </cell>
          <cell r="Q38">
            <v>659</v>
          </cell>
          <cell r="R38">
            <v>849</v>
          </cell>
          <cell r="S38">
            <v>7.3610750078256713</v>
          </cell>
          <cell r="T38"/>
          <cell r="U38">
            <v>1.8259211091444238</v>
          </cell>
          <cell r="V38">
            <v>2.1210608868160747</v>
          </cell>
          <cell r="W38">
            <v>2.9103524760765924</v>
          </cell>
          <cell r="X38">
            <v>3.9503922574558588</v>
          </cell>
          <cell r="Y38">
            <v>7.6</v>
          </cell>
          <cell r="Z38">
            <v>3.2393162393162394</v>
          </cell>
          <cell r="AA38">
            <v>2.0171927548454303</v>
          </cell>
          <cell r="AB38">
            <v>32</v>
          </cell>
          <cell r="AC38">
            <v>13.538337165546894</v>
          </cell>
          <cell r="AD38">
            <v>13.538337165546894</v>
          </cell>
          <cell r="AE38">
            <v>11.400704981513174</v>
          </cell>
          <cell r="AF38">
            <v>11.16563889942012</v>
          </cell>
          <cell r="AG38">
            <v>10.940070436805572</v>
          </cell>
          <cell r="AH38">
            <v>5.9316197606765542</v>
          </cell>
          <cell r="AI38">
            <v>3.7214288720925643</v>
          </cell>
          <cell r="AJ38">
            <v>10.830669732437515</v>
          </cell>
          <cell r="AK38">
            <v>12.034077480486127</v>
          </cell>
          <cell r="AL38">
            <v>4.7023999272213244</v>
          </cell>
          <cell r="AM38">
            <v>6.6510112318559118</v>
          </cell>
          <cell r="AN38">
            <v>3.5710883533245195</v>
          </cell>
          <cell r="AO38">
            <v>9.4999999999999982</v>
          </cell>
          <cell r="AP38">
            <v>8</v>
          </cell>
          <cell r="AQ38">
            <v>4.1622827853505395</v>
          </cell>
          <cell r="AR38">
            <v>2.611367544815554</v>
          </cell>
          <cell r="AS38">
            <v>7.6</v>
          </cell>
          <cell r="AT38">
            <v>8.4444444444444446</v>
          </cell>
          <cell r="AU38">
            <v>4.049145299145299</v>
          </cell>
          <cell r="AV38">
            <v>3.4098065677013047</v>
          </cell>
          <cell r="AW38">
            <v>1.7740723972647938</v>
          </cell>
          <cell r="AX38">
            <v>1.1130322756242634</v>
          </cell>
          <cell r="AY38">
            <v>3.2393162393162394</v>
          </cell>
          <cell r="AZ38">
            <v>3.5992402659069325</v>
          </cell>
          <cell r="BB38">
            <v>32</v>
          </cell>
          <cell r="BC38">
            <v>15</v>
          </cell>
          <cell r="BD38">
            <v>10</v>
          </cell>
          <cell r="BE38">
            <v>10</v>
          </cell>
          <cell r="BF38">
            <v>13</v>
          </cell>
          <cell r="BG38">
            <v>34</v>
          </cell>
          <cell r="BH38">
            <v>65</v>
          </cell>
          <cell r="BI38">
            <v>93</v>
          </cell>
          <cell r="BJ38">
            <v>117</v>
          </cell>
          <cell r="BK38">
            <v>109</v>
          </cell>
        </row>
        <row r="39">
          <cell r="B39">
            <v>33</v>
          </cell>
          <cell r="C39">
            <v>4</v>
          </cell>
          <cell r="D39">
            <v>2</v>
          </cell>
          <cell r="E39">
            <v>2</v>
          </cell>
          <cell r="F39">
            <v>2</v>
          </cell>
          <cell r="G39">
            <v>28.47894473235241</v>
          </cell>
          <cell r="H39">
            <v>34.314747004603625</v>
          </cell>
          <cell r="I39">
            <v>0.49071999999999993</v>
          </cell>
          <cell r="J39">
            <v>0.30669999999999997</v>
          </cell>
          <cell r="K39">
            <v>5.1957530089121198</v>
          </cell>
          <cell r="L39">
            <v>5.0715738635226648</v>
          </cell>
          <cell r="M39">
            <v>126.92886825791255</v>
          </cell>
          <cell r="N39">
            <v>138.24431468141637</v>
          </cell>
          <cell r="O39">
            <v>388</v>
          </cell>
          <cell r="P39">
            <v>429</v>
          </cell>
          <cell r="Q39">
            <v>703</v>
          </cell>
          <cell r="R39">
            <v>1257</v>
          </cell>
          <cell r="S39">
            <v>18.792485351562501</v>
          </cell>
          <cell r="T39"/>
          <cell r="U39">
            <v>2.1110931858170736</v>
          </cell>
          <cell r="V39">
            <v>2.3060341876492174</v>
          </cell>
          <cell r="W39">
            <v>3.2222783981970036</v>
          </cell>
          <cell r="X39">
            <v>4.2574362452838708</v>
          </cell>
          <cell r="Y39">
            <v>7.6</v>
          </cell>
          <cell r="Z39">
            <v>3.2393162393162394</v>
          </cell>
          <cell r="AA39">
            <v>2.3839667962787576</v>
          </cell>
          <cell r="AB39">
            <v>33</v>
          </cell>
          <cell r="AC39">
            <v>35.598680915440511</v>
          </cell>
          <cell r="AD39">
            <v>35.598680915440511</v>
          </cell>
          <cell r="AE39">
            <v>29.97783656037096</v>
          </cell>
          <cell r="AF39">
            <v>29.359736837476714</v>
          </cell>
          <cell r="AG39">
            <v>28.766610840760009</v>
          </cell>
          <cell r="AH39">
            <v>13.490140995993018</v>
          </cell>
          <cell r="AI39">
            <v>8.8381391093604904</v>
          </cell>
          <cell r="AJ39">
            <v>28.47894473235241</v>
          </cell>
          <cell r="AK39">
            <v>31.643271924836011</v>
          </cell>
          <cell r="AL39">
            <v>11.438249001534542</v>
          </cell>
          <cell r="AM39">
            <v>14.880415558619383</v>
          </cell>
          <cell r="AN39">
            <v>8.0599555759914008</v>
          </cell>
          <cell r="AO39">
            <v>9.4999999999999982</v>
          </cell>
          <cell r="AP39">
            <v>8</v>
          </cell>
          <cell r="AQ39">
            <v>3.6000305676030639</v>
          </cell>
          <cell r="AR39">
            <v>2.3585795703600625</v>
          </cell>
          <cell r="AS39">
            <v>7.6</v>
          </cell>
          <cell r="AT39">
            <v>8.4444444444444446</v>
          </cell>
          <cell r="AU39">
            <v>4.049145299145299</v>
          </cell>
          <cell r="AV39">
            <v>3.4098065677013047</v>
          </cell>
          <cell r="AW39">
            <v>1.5344259841672978</v>
          </cell>
          <cell r="AX39">
            <v>1.0052875136824828</v>
          </cell>
          <cell r="AY39">
            <v>3.2393162393162394</v>
          </cell>
          <cell r="AZ39">
            <v>3.5992402659069325</v>
          </cell>
          <cell r="BB39">
            <v>33</v>
          </cell>
          <cell r="BC39">
            <v>25</v>
          </cell>
          <cell r="BD39">
            <v>25</v>
          </cell>
          <cell r="BE39">
            <v>15</v>
          </cell>
          <cell r="BF39" t="str">
            <v>a</v>
          </cell>
          <cell r="BG39" t="str">
            <v>d</v>
          </cell>
          <cell r="BH39">
            <v>67</v>
          </cell>
          <cell r="BI39">
            <v>91</v>
          </cell>
          <cell r="BJ39">
            <v>0</v>
          </cell>
          <cell r="BK39">
            <v>109</v>
          </cell>
        </row>
        <row r="40">
          <cell r="B40">
            <v>34</v>
          </cell>
          <cell r="C40">
            <v>4</v>
          </cell>
          <cell r="D40">
            <v>2</v>
          </cell>
          <cell r="E40">
            <v>3</v>
          </cell>
          <cell r="F40">
            <v>2</v>
          </cell>
          <cell r="G40">
            <v>33.647500026770857</v>
          </cell>
          <cell r="H40">
            <v>17.081368242559709</v>
          </cell>
          <cell r="I40">
            <v>0.48987000000000003</v>
          </cell>
          <cell r="J40">
            <v>0.30616875000000005</v>
          </cell>
          <cell r="K40">
            <v>4.9168618811398899</v>
          </cell>
          <cell r="L40">
            <v>4.8539687025028533</v>
          </cell>
          <cell r="M40">
            <v>127.89453733026825</v>
          </cell>
          <cell r="N40">
            <v>113.22028065665761</v>
          </cell>
          <cell r="O40">
            <v>455</v>
          </cell>
          <cell r="P40">
            <v>261</v>
          </cell>
          <cell r="Q40">
            <v>550</v>
          </cell>
          <cell r="R40">
            <v>1007</v>
          </cell>
          <cell r="S40">
            <v>7.0018408190085664</v>
          </cell>
          <cell r="T40"/>
          <cell r="U40">
            <v>2.1590242432895557</v>
          </cell>
          <cell r="V40">
            <v>2.1465079676483589</v>
          </cell>
          <cell r="W40">
            <v>3.2626423645764753</v>
          </cell>
          <cell r="X40">
            <v>4.0269920386003379</v>
          </cell>
          <cell r="Y40">
            <v>7.6</v>
          </cell>
          <cell r="Z40">
            <v>3.2393162393162394</v>
          </cell>
          <cell r="AA40">
            <v>1.7729931101112844</v>
          </cell>
          <cell r="AB40">
            <v>34</v>
          </cell>
          <cell r="AC40">
            <v>42.059375033463567</v>
          </cell>
          <cell r="AD40">
            <v>42.059375033463567</v>
          </cell>
          <cell r="AE40">
            <v>35.418421080811427</v>
          </cell>
          <cell r="AF40">
            <v>34.68814435749573</v>
          </cell>
          <cell r="AG40">
            <v>33.987373764415004</v>
          </cell>
          <cell r="AH40">
            <v>15.584586477595311</v>
          </cell>
          <cell r="AI40">
            <v>10.312959946849293</v>
          </cell>
          <cell r="AJ40">
            <v>33.647500026770857</v>
          </cell>
          <cell r="AK40">
            <v>37.386111140856507</v>
          </cell>
          <cell r="AL40">
            <v>5.6937894141865693</v>
          </cell>
          <cell r="AM40">
            <v>7.9577474204642593</v>
          </cell>
          <cell r="AN40">
            <v>4.2417189005659619</v>
          </cell>
          <cell r="AO40">
            <v>9.4999999999999982</v>
          </cell>
          <cell r="AP40">
            <v>8</v>
          </cell>
          <cell r="AQ40">
            <v>3.5201086896645526</v>
          </cell>
          <cell r="AR40">
            <v>2.3294002684804096</v>
          </cell>
          <cell r="AS40">
            <v>7.6</v>
          </cell>
          <cell r="AT40">
            <v>8.4444444444444446</v>
          </cell>
          <cell r="AU40">
            <v>4.049145299145299</v>
          </cell>
          <cell r="AV40">
            <v>3.4098065677013047</v>
          </cell>
          <cell r="AW40">
            <v>1.5003612161300781</v>
          </cell>
          <cell r="AX40">
            <v>0.99285054178371035</v>
          </cell>
          <cell r="AY40">
            <v>3.2393162393162394</v>
          </cell>
          <cell r="AZ40">
            <v>3.5992402659069325</v>
          </cell>
          <cell r="BB40">
            <v>34</v>
          </cell>
          <cell r="BC40">
            <v>25</v>
          </cell>
          <cell r="BD40">
            <v>25</v>
          </cell>
          <cell r="BE40">
            <v>15</v>
          </cell>
          <cell r="BF40" t="str">
            <v>a</v>
          </cell>
          <cell r="BG40" t="str">
            <v>d</v>
          </cell>
          <cell r="BH40">
            <v>67</v>
          </cell>
          <cell r="BI40">
            <v>91</v>
          </cell>
          <cell r="BJ40">
            <v>117</v>
          </cell>
          <cell r="BK40">
            <v>109</v>
          </cell>
        </row>
        <row r="41">
          <cell r="BB41">
            <v>35</v>
          </cell>
          <cell r="BC41">
            <v>25</v>
          </cell>
          <cell r="BD41">
            <v>25</v>
          </cell>
          <cell r="BE41">
            <v>15</v>
          </cell>
          <cell r="BF41" t="str">
            <v>a</v>
          </cell>
          <cell r="BG41" t="str">
            <v>d</v>
          </cell>
          <cell r="BH41">
            <v>67</v>
          </cell>
          <cell r="BI41">
            <v>93</v>
          </cell>
          <cell r="BJ41">
            <v>0</v>
          </cell>
          <cell r="BK41">
            <v>109</v>
          </cell>
        </row>
        <row r="42">
          <cell r="BB42">
            <v>36</v>
          </cell>
          <cell r="BC42">
            <v>25</v>
          </cell>
          <cell r="BD42">
            <v>25</v>
          </cell>
          <cell r="BE42">
            <v>15</v>
          </cell>
          <cell r="BF42" t="str">
            <v>a</v>
          </cell>
          <cell r="BG42" t="str">
            <v>d</v>
          </cell>
          <cell r="BH42">
            <v>67</v>
          </cell>
          <cell r="BI42">
            <v>93</v>
          </cell>
          <cell r="BJ42">
            <v>117</v>
          </cell>
          <cell r="BK42">
            <v>109</v>
          </cell>
        </row>
      </sheetData>
      <sheetData sheetId="6">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89.318214003896372</v>
          </cell>
          <cell r="H7">
            <v>79.661435326290331</v>
          </cell>
          <cell r="I7">
            <v>2.4380899999999994</v>
          </cell>
          <cell r="J7">
            <v>1.5238062499999996</v>
          </cell>
          <cell r="K7">
            <v>4.9821490095792242</v>
          </cell>
          <cell r="L7">
            <v>5.2060138306452046</v>
          </cell>
          <cell r="M7">
            <v>203.71147254570317</v>
          </cell>
          <cell r="N7">
            <v>174.79542398882057</v>
          </cell>
          <cell r="O7">
            <v>758</v>
          </cell>
          <cell r="P7">
            <v>788</v>
          </cell>
          <cell r="Q7">
            <v>551</v>
          </cell>
          <cell r="R7">
            <v>2182</v>
          </cell>
          <cell r="S7">
            <v>26.95790332031131</v>
          </cell>
          <cell r="T7"/>
          <cell r="U7">
            <v>2.723286784865929</v>
          </cell>
          <cell r="V7">
            <v>2.3670308228376191</v>
          </cell>
          <cell r="W7">
            <v>3.5228830485744806</v>
          </cell>
          <cell r="X7">
            <v>4.3482964616189301</v>
          </cell>
          <cell r="Y7">
            <v>7.1</v>
          </cell>
          <cell r="Z7">
            <v>2.3076923076923075</v>
          </cell>
          <cell r="AA7">
            <v>0.53938851749609862</v>
          </cell>
          <cell r="AB7">
            <v>1</v>
          </cell>
          <cell r="AC7">
            <v>111.64776750487046</v>
          </cell>
          <cell r="AD7">
            <v>111.64776750487046</v>
          </cell>
          <cell r="AE7">
            <v>94.019172635680391</v>
          </cell>
          <cell r="AF7">
            <v>92.080632993707596</v>
          </cell>
          <cell r="AG7">
            <v>90.220418185753914</v>
          </cell>
          <cell r="AH7">
            <v>32.797946400747371</v>
          </cell>
          <cell r="AI7">
            <v>25.35372669837524</v>
          </cell>
          <cell r="AJ7">
            <v>89.318214003896372</v>
          </cell>
          <cell r="AK7">
            <v>99.242460004329303</v>
          </cell>
          <cell r="AL7">
            <v>26.553811775430109</v>
          </cell>
          <cell r="AM7">
            <v>33.654583015016023</v>
          </cell>
          <cell r="AN7">
            <v>18.320148138342731</v>
          </cell>
          <cell r="AO7">
            <v>8.8749999999999982</v>
          </cell>
          <cell r="AP7">
            <v>7.4736842105263159</v>
          </cell>
          <cell r="AQ7">
            <v>2.6071437057076388</v>
          </cell>
          <cell r="AR7">
            <v>2.0153947497272111</v>
          </cell>
          <cell r="AS7">
            <v>7.1</v>
          </cell>
          <cell r="AT7">
            <v>7.8888888888888884</v>
          </cell>
          <cell r="AU7">
            <v>2.8846153846153841</v>
          </cell>
          <cell r="AV7">
            <v>2.42914979757085</v>
          </cell>
          <cell r="AW7">
            <v>0.84739232038168111</v>
          </cell>
          <cell r="AX7">
            <v>0.65505788181816171</v>
          </cell>
          <cell r="AY7">
            <v>2.3076923076923075</v>
          </cell>
          <cell r="AZ7">
            <v>2.5641025641025639</v>
          </cell>
          <cell r="BB7">
            <v>1</v>
          </cell>
          <cell r="BC7">
            <v>0</v>
          </cell>
          <cell r="BD7">
            <v>0</v>
          </cell>
          <cell r="BE7">
            <v>0</v>
          </cell>
          <cell r="BF7">
            <v>1</v>
          </cell>
          <cell r="BG7">
            <v>24</v>
          </cell>
          <cell r="BH7">
            <v>0</v>
          </cell>
          <cell r="BI7">
            <v>81</v>
          </cell>
          <cell r="BJ7">
            <v>0</v>
          </cell>
          <cell r="BK7">
            <v>0</v>
          </cell>
        </row>
        <row r="8">
          <cell r="B8">
            <v>2</v>
          </cell>
          <cell r="C8">
            <v>1</v>
          </cell>
          <cell r="D8">
            <v>1</v>
          </cell>
          <cell r="E8">
            <v>2</v>
          </cell>
          <cell r="F8">
            <v>1</v>
          </cell>
          <cell r="G8">
            <v>98.004672778605297</v>
          </cell>
          <cell r="H8">
            <v>61.565260562725193</v>
          </cell>
          <cell r="I8">
            <v>2.4357700000000002</v>
          </cell>
          <cell r="J8">
            <v>1.5223562500000001</v>
          </cell>
          <cell r="K8">
            <v>4.9165125390326425</v>
          </cell>
          <cell r="L8">
            <v>5.212436913652911</v>
          </cell>
          <cell r="M8">
            <v>203.89031016761123</v>
          </cell>
          <cell r="N8">
            <v>163.7756848315741</v>
          </cell>
          <cell r="O8">
            <v>831</v>
          </cell>
          <cell r="P8">
            <v>650</v>
          </cell>
          <cell r="Q8">
            <v>342</v>
          </cell>
          <cell r="R8">
            <v>2073</v>
          </cell>
          <cell r="S8">
            <v>17.458212890624999</v>
          </cell>
          <cell r="T8"/>
          <cell r="U8">
            <v>2.7585629263341511</v>
          </cell>
          <cell r="V8">
            <v>2.3199126978645324</v>
          </cell>
          <cell r="W8">
            <v>3.5473652156860367</v>
          </cell>
          <cell r="X8">
            <v>4.2926854874751532</v>
          </cell>
          <cell r="Y8">
            <v>7.1</v>
          </cell>
          <cell r="Z8">
            <v>2.3076923076923075</v>
          </cell>
          <cell r="AA8">
            <v>0.51307605517580657</v>
          </cell>
          <cell r="AB8">
            <v>2</v>
          </cell>
          <cell r="AC8">
            <v>122.50584097325661</v>
          </cell>
          <cell r="AD8">
            <v>122.50584097325661</v>
          </cell>
          <cell r="AE8">
            <v>103.16281345116347</v>
          </cell>
          <cell r="AF8">
            <v>101.03574513258279</v>
          </cell>
          <cell r="AG8">
            <v>98.994618968288179</v>
          </cell>
          <cell r="AH8">
            <v>35.527437798507471</v>
          </cell>
          <cell r="AI8">
            <v>27.627454975664762</v>
          </cell>
          <cell r="AJ8">
            <v>98.004672778605297</v>
          </cell>
          <cell r="AK8">
            <v>108.89408086511699</v>
          </cell>
          <cell r="AL8">
            <v>20.521753520908398</v>
          </cell>
          <cell r="AM8">
            <v>26.537748864168766</v>
          </cell>
          <cell r="AN8">
            <v>14.34189873503551</v>
          </cell>
          <cell r="AO8">
            <v>8.8749999999999982</v>
          </cell>
          <cell r="AP8">
            <v>7.4736842105263159</v>
          </cell>
          <cell r="AQ8">
            <v>2.5738038934044458</v>
          </cell>
          <cell r="AR8">
            <v>2.0014854880474737</v>
          </cell>
          <cell r="AS8">
            <v>7.1</v>
          </cell>
          <cell r="AT8">
            <v>7.8888888888888884</v>
          </cell>
          <cell r="AU8">
            <v>2.8846153846153841</v>
          </cell>
          <cell r="AV8">
            <v>2.42914979757085</v>
          </cell>
          <cell r="AW8">
            <v>0.83655597835464113</v>
          </cell>
          <cell r="AX8">
            <v>0.65053699503168161</v>
          </cell>
          <cell r="AY8">
            <v>2.3076923076923075</v>
          </cell>
          <cell r="AZ8">
            <v>2.5641025641025639</v>
          </cell>
          <cell r="BB8">
            <v>2</v>
          </cell>
          <cell r="BC8">
            <v>0</v>
          </cell>
          <cell r="BD8">
            <v>0</v>
          </cell>
          <cell r="BE8">
            <v>0</v>
          </cell>
          <cell r="BF8">
            <v>1</v>
          </cell>
          <cell r="BG8">
            <v>24</v>
          </cell>
          <cell r="BH8">
            <v>0</v>
          </cell>
          <cell r="BI8">
            <v>81</v>
          </cell>
          <cell r="BJ8">
            <v>0</v>
          </cell>
          <cell r="BK8">
            <v>109</v>
          </cell>
        </row>
        <row r="9">
          <cell r="B9">
            <v>3</v>
          </cell>
          <cell r="C9">
            <v>1</v>
          </cell>
          <cell r="D9">
            <v>2</v>
          </cell>
          <cell r="E9">
            <v>1</v>
          </cell>
          <cell r="F9">
            <v>1</v>
          </cell>
          <cell r="G9">
            <v>37.763350225567883</v>
          </cell>
          <cell r="H9">
            <v>84.587969736388217</v>
          </cell>
          <cell r="I9">
            <v>1.2971699999999999</v>
          </cell>
          <cell r="J9">
            <v>0.81073125000000001</v>
          </cell>
          <cell r="K9">
            <v>5.1124435293124737</v>
          </cell>
          <cell r="L9">
            <v>4.9823916237581241</v>
          </cell>
          <cell r="M9">
            <v>167.35785226204129</v>
          </cell>
          <cell r="N9">
            <v>178.26467271369299</v>
          </cell>
          <cell r="O9">
            <v>390</v>
          </cell>
          <cell r="P9">
            <v>820</v>
          </cell>
          <cell r="Q9">
            <v>824</v>
          </cell>
          <cell r="R9">
            <v>1842</v>
          </cell>
          <cell r="S9">
            <v>27.444776367186179</v>
          </cell>
          <cell r="T9"/>
          <cell r="U9">
            <v>2.4151695774266515</v>
          </cell>
          <cell r="V9">
            <v>2.376573734026409</v>
          </cell>
          <cell r="W9">
            <v>3.1385884478973125</v>
          </cell>
          <cell r="X9">
            <v>4.3207263839003778</v>
          </cell>
          <cell r="Y9">
            <v>7.1</v>
          </cell>
          <cell r="Z9">
            <v>2.3076923076923075</v>
          </cell>
          <cell r="AA9">
            <v>0.43578183147969912</v>
          </cell>
          <cell r="AB9">
            <v>3</v>
          </cell>
          <cell r="AC9">
            <v>47.204187781959853</v>
          </cell>
          <cell r="AD9">
            <v>47.204187781959853</v>
          </cell>
          <cell r="AE9">
            <v>39.750894974281984</v>
          </cell>
          <cell r="AF9">
            <v>38.931288892338024</v>
          </cell>
          <cell r="AG9">
            <v>38.144798207644328</v>
          </cell>
          <cell r="AH9">
            <v>15.635900095182759</v>
          </cell>
          <cell r="AI9">
            <v>12.031953488794404</v>
          </cell>
          <cell r="AJ9">
            <v>37.763350225567883</v>
          </cell>
          <cell r="AK9">
            <v>41.959278028408761</v>
          </cell>
          <cell r="AL9">
            <v>28.195989912129406</v>
          </cell>
          <cell r="AM9">
            <v>35.592402846714393</v>
          </cell>
          <cell r="AN9">
            <v>19.577256743582435</v>
          </cell>
          <cell r="AO9">
            <v>8.8749999999999982</v>
          </cell>
          <cell r="AP9">
            <v>7.4736842105263159</v>
          </cell>
          <cell r="AQ9">
            <v>2.93975216745029</v>
          </cell>
          <cell r="AR9">
            <v>2.2621634272427857</v>
          </cell>
          <cell r="AS9">
            <v>7.1</v>
          </cell>
          <cell r="AT9">
            <v>7.8888888888888884</v>
          </cell>
          <cell r="AU9">
            <v>2.8846153846153841</v>
          </cell>
          <cell r="AV9">
            <v>2.42914979757085</v>
          </cell>
          <cell r="AW9">
            <v>0.95549907934462297</v>
          </cell>
          <cell r="AX9">
            <v>0.73526438588606247</v>
          </cell>
          <cell r="AY9">
            <v>2.3076923076923075</v>
          </cell>
          <cell r="AZ9">
            <v>2.5641025641025639</v>
          </cell>
          <cell r="BB9">
            <v>3</v>
          </cell>
          <cell r="BC9">
            <v>0</v>
          </cell>
          <cell r="BD9">
            <v>0</v>
          </cell>
          <cell r="BE9">
            <v>0</v>
          </cell>
          <cell r="BF9">
            <v>1</v>
          </cell>
          <cell r="BG9">
            <v>24</v>
          </cell>
          <cell r="BH9">
            <v>0</v>
          </cell>
          <cell r="BI9">
            <v>89</v>
          </cell>
          <cell r="BJ9">
            <v>0</v>
          </cell>
          <cell r="BK9">
            <v>0</v>
          </cell>
        </row>
        <row r="10">
          <cell r="B10">
            <v>4</v>
          </cell>
          <cell r="C10">
            <v>1</v>
          </cell>
          <cell r="D10">
            <v>2</v>
          </cell>
          <cell r="E10">
            <v>2</v>
          </cell>
          <cell r="F10">
            <v>1</v>
          </cell>
          <cell r="G10">
            <v>43.810602868291049</v>
          </cell>
          <cell r="H10">
            <v>60.397455159992589</v>
          </cell>
          <cell r="I10">
            <v>1.2950699999999999</v>
          </cell>
          <cell r="J10">
            <v>0.80941874999999996</v>
          </cell>
          <cell r="K10">
            <v>5.0893812853867368</v>
          </cell>
          <cell r="L10">
            <v>4.927642481783157</v>
          </cell>
          <cell r="M10">
            <v>164.20247009252674</v>
          </cell>
          <cell r="N10">
            <v>166.92294314038568</v>
          </cell>
          <cell r="O10">
            <v>461</v>
          </cell>
          <cell r="P10">
            <v>625</v>
          </cell>
          <cell r="Q10">
            <v>522</v>
          </cell>
          <cell r="R10">
            <v>1594</v>
          </cell>
          <cell r="S10">
            <v>17.789591796875001</v>
          </cell>
          <cell r="T10"/>
          <cell r="U10">
            <v>2.5048707785401638</v>
          </cell>
          <cell r="V10">
            <v>2.312614583384788</v>
          </cell>
          <cell r="W10">
            <v>3.2350945081975326</v>
          </cell>
          <cell r="X10">
            <v>4.2469786947454731</v>
          </cell>
          <cell r="Y10">
            <v>7.1</v>
          </cell>
          <cell r="Z10">
            <v>2.3076923076923075</v>
          </cell>
          <cell r="AA10">
            <v>0.37296591243885807</v>
          </cell>
          <cell r="AB10">
            <v>4</v>
          </cell>
          <cell r="AC10">
            <v>54.763253585363806</v>
          </cell>
          <cell r="AD10">
            <v>54.763253585363806</v>
          </cell>
          <cell r="AE10">
            <v>46.116424071885319</v>
          </cell>
          <cell r="AF10">
            <v>45.165569967310361</v>
          </cell>
          <cell r="AG10">
            <v>44.253134210394997</v>
          </cell>
          <cell r="AH10">
            <v>17.49016485945188</v>
          </cell>
          <cell r="AI10">
            <v>13.542294593644064</v>
          </cell>
          <cell r="AJ10">
            <v>43.810602868291049</v>
          </cell>
          <cell r="AK10">
            <v>48.678447631434494</v>
          </cell>
          <cell r="AL10">
            <v>20.132485053330864</v>
          </cell>
          <cell r="AM10">
            <v>26.11652438496418</v>
          </cell>
          <cell r="AN10">
            <v>14.221275758863275</v>
          </cell>
          <cell r="AO10">
            <v>8.8749999999999982</v>
          </cell>
          <cell r="AP10">
            <v>7.4736842105263159</v>
          </cell>
          <cell r="AQ10">
            <v>2.8344775550209711</v>
          </cell>
          <cell r="AR10">
            <v>2.1946808607937207</v>
          </cell>
          <cell r="AS10">
            <v>7.1</v>
          </cell>
          <cell r="AT10">
            <v>7.8888888888888884</v>
          </cell>
          <cell r="AU10">
            <v>2.8846153846153841</v>
          </cell>
          <cell r="AV10">
            <v>2.42914979757085</v>
          </cell>
          <cell r="AW10">
            <v>0.92128197888005559</v>
          </cell>
          <cell r="AX10">
            <v>0.713330723984958</v>
          </cell>
          <cell r="AY10">
            <v>2.3076923076923075</v>
          </cell>
          <cell r="AZ10">
            <v>2.5641025641025639</v>
          </cell>
          <cell r="BB10">
            <v>4</v>
          </cell>
          <cell r="BC10">
            <v>0</v>
          </cell>
          <cell r="BD10">
            <v>0</v>
          </cell>
          <cell r="BE10">
            <v>0</v>
          </cell>
          <cell r="BF10">
            <v>1</v>
          </cell>
          <cell r="BG10">
            <v>24</v>
          </cell>
          <cell r="BH10">
            <v>0</v>
          </cell>
          <cell r="BI10">
            <v>89</v>
          </cell>
          <cell r="BJ10">
            <v>0</v>
          </cell>
          <cell r="BK10">
            <v>109</v>
          </cell>
        </row>
        <row r="11">
          <cell r="B11">
            <v>5</v>
          </cell>
          <cell r="C11">
            <v>2</v>
          </cell>
          <cell r="D11">
            <v>1</v>
          </cell>
          <cell r="E11">
            <v>1</v>
          </cell>
          <cell r="F11">
            <v>1</v>
          </cell>
          <cell r="G11">
            <v>69.9428121210629</v>
          </cell>
          <cell r="H11">
            <v>84.490016343104358</v>
          </cell>
          <cell r="I11">
            <v>2.4381500000000007</v>
          </cell>
          <cell r="J11">
            <v>1.5238437500000004</v>
          </cell>
          <cell r="K11">
            <v>5.2039251310409442</v>
          </cell>
          <cell r="L11">
            <v>5.041884766006036</v>
          </cell>
          <cell r="M11">
            <v>196.66081967813409</v>
          </cell>
          <cell r="N11">
            <v>180.69017735355015</v>
          </cell>
          <cell r="O11">
            <v>615</v>
          </cell>
          <cell r="P11">
            <v>808</v>
          </cell>
          <cell r="Q11">
            <v>593</v>
          </cell>
          <cell r="R11">
            <v>2105</v>
          </cell>
          <cell r="S11">
            <v>26.95790332031131</v>
          </cell>
          <cell r="T11"/>
          <cell r="U11">
            <v>2.643081718900274</v>
          </cell>
          <cell r="V11">
            <v>2.3794608002336561</v>
          </cell>
          <cell r="W11">
            <v>3.4450879536276653</v>
          </cell>
          <cell r="X11">
            <v>4.3631232037809156</v>
          </cell>
          <cell r="Y11">
            <v>7.1</v>
          </cell>
          <cell r="Z11">
            <v>2.3076923076923075</v>
          </cell>
          <cell r="AA11">
            <v>0.50394907086622542</v>
          </cell>
          <cell r="AB11">
            <v>5</v>
          </cell>
          <cell r="AC11">
            <v>87.428515151328625</v>
          </cell>
          <cell r="AD11">
            <v>87.428515151328625</v>
          </cell>
          <cell r="AE11">
            <v>73.624012759013581</v>
          </cell>
          <cell r="AF11">
            <v>72.10599187738444</v>
          </cell>
          <cell r="AG11">
            <v>70.649305172790804</v>
          </cell>
          <cell r="AH11">
            <v>26.462599177661637</v>
          </cell>
          <cell r="AI11">
            <v>20.302184751890984</v>
          </cell>
          <cell r="AJ11">
            <v>69.9428121210629</v>
          </cell>
          <cell r="AK11">
            <v>77.714235690069884</v>
          </cell>
          <cell r="AL11">
            <v>28.163338781034785</v>
          </cell>
          <cell r="AM11">
            <v>35.508051376516768</v>
          </cell>
          <cell r="AN11">
            <v>19.364572668928659</v>
          </cell>
          <cell r="AO11">
            <v>8.8749999999999982</v>
          </cell>
          <cell r="AP11">
            <v>7.4736842105263159</v>
          </cell>
          <cell r="AQ11">
            <v>2.6862582224488118</v>
          </cell>
          <cell r="AR11">
            <v>2.0609052934406868</v>
          </cell>
          <cell r="AS11">
            <v>7.1</v>
          </cell>
          <cell r="AT11">
            <v>7.8888888888888884</v>
          </cell>
          <cell r="AU11">
            <v>2.8846153846153841</v>
          </cell>
          <cell r="AV11">
            <v>2.42914979757085</v>
          </cell>
          <cell r="AW11">
            <v>0.87310668118596257</v>
          </cell>
          <cell r="AX11">
            <v>0.66985004120499037</v>
          </cell>
          <cell r="AY11">
            <v>2.3076923076923075</v>
          </cell>
          <cell r="AZ11">
            <v>2.5641025641025639</v>
          </cell>
          <cell r="BB11">
            <v>5</v>
          </cell>
          <cell r="BC11">
            <v>5</v>
          </cell>
          <cell r="BD11">
            <v>5</v>
          </cell>
          <cell r="BE11">
            <v>5</v>
          </cell>
          <cell r="BF11">
            <v>9</v>
          </cell>
          <cell r="BG11">
            <v>32</v>
          </cell>
          <cell r="BH11">
            <v>63</v>
          </cell>
          <cell r="BI11">
            <v>81</v>
          </cell>
          <cell r="BJ11">
            <v>0</v>
          </cell>
          <cell r="BK11">
            <v>0</v>
          </cell>
        </row>
        <row r="12">
          <cell r="B12">
            <v>6</v>
          </cell>
          <cell r="C12">
            <v>2</v>
          </cell>
          <cell r="D12">
            <v>1</v>
          </cell>
          <cell r="E12">
            <v>2</v>
          </cell>
          <cell r="F12">
            <v>1</v>
          </cell>
          <cell r="G12">
            <v>78.177501751328606</v>
          </cell>
          <cell r="H12">
            <v>64.301122320934795</v>
          </cell>
          <cell r="I12">
            <v>2.4354400000000003</v>
          </cell>
          <cell r="J12">
            <v>1.5221500000000001</v>
          </cell>
          <cell r="K12">
            <v>5.1987955527232135</v>
          </cell>
          <cell r="L12">
            <v>5.0508125020185997</v>
          </cell>
          <cell r="M12">
            <v>196.94493933564394</v>
          </cell>
          <cell r="N12">
            <v>174.66576784510318</v>
          </cell>
          <cell r="O12">
            <v>686</v>
          </cell>
          <cell r="P12">
            <v>636</v>
          </cell>
          <cell r="Q12">
            <v>351</v>
          </cell>
          <cell r="R12">
            <v>1957</v>
          </cell>
          <cell r="S12">
            <v>17.458212890624999</v>
          </cell>
          <cell r="T12"/>
          <cell r="U12">
            <v>2.6831667053068964</v>
          </cell>
          <cell r="V12">
            <v>2.3120427169841089</v>
          </cell>
          <cell r="W12">
            <v>3.4742783382670721</v>
          </cell>
          <cell r="X12">
            <v>4.2746752429025801</v>
          </cell>
          <cell r="Y12">
            <v>7.1</v>
          </cell>
          <cell r="Z12">
            <v>2.3076923076923075</v>
          </cell>
          <cell r="AA12">
            <v>0.4693466318352516</v>
          </cell>
          <cell r="AB12">
            <v>6</v>
          </cell>
          <cell r="AC12">
            <v>97.72187718916075</v>
          </cell>
          <cell r="AD12">
            <v>97.72187718916075</v>
          </cell>
          <cell r="AE12">
            <v>82.292107106661689</v>
          </cell>
          <cell r="AF12">
            <v>80.595362630235684</v>
          </cell>
          <cell r="AG12">
            <v>78.967173486190518</v>
          </cell>
          <cell r="AH12">
            <v>29.136281989749417</v>
          </cell>
          <cell r="AI12">
            <v>22.501795809003202</v>
          </cell>
          <cell r="AJ12">
            <v>78.177501751328606</v>
          </cell>
          <cell r="AK12">
            <v>86.863890834809567</v>
          </cell>
          <cell r="AL12">
            <v>21.433707440311597</v>
          </cell>
          <cell r="AM12">
            <v>27.811390269125702</v>
          </cell>
          <cell r="AN12">
            <v>15.042340918809353</v>
          </cell>
          <cell r="AO12">
            <v>8.8749999999999982</v>
          </cell>
          <cell r="AP12">
            <v>7.4736842105263159</v>
          </cell>
          <cell r="AQ12">
            <v>2.6461270505322227</v>
          </cell>
          <cell r="AR12">
            <v>2.0435898649218167</v>
          </cell>
          <cell r="AS12">
            <v>7.1</v>
          </cell>
          <cell r="AT12">
            <v>7.8888888888888884</v>
          </cell>
          <cell r="AU12">
            <v>2.8846153846153841</v>
          </cell>
          <cell r="AV12">
            <v>2.42914979757085</v>
          </cell>
          <cell r="AW12">
            <v>0.86006296333658372</v>
          </cell>
          <cell r="AX12">
            <v>0.66422205793775191</v>
          </cell>
          <cell r="AY12">
            <v>2.3076923076923075</v>
          </cell>
          <cell r="AZ12">
            <v>2.5641025641025639</v>
          </cell>
          <cell r="BB12">
            <v>6</v>
          </cell>
          <cell r="BC12">
            <v>5</v>
          </cell>
          <cell r="BD12">
            <v>5</v>
          </cell>
          <cell r="BE12">
            <v>5</v>
          </cell>
          <cell r="BF12">
            <v>9</v>
          </cell>
          <cell r="BG12">
            <v>32</v>
          </cell>
          <cell r="BH12">
            <v>63</v>
          </cell>
          <cell r="BI12">
            <v>81</v>
          </cell>
          <cell r="BJ12">
            <v>0</v>
          </cell>
          <cell r="BK12">
            <v>109</v>
          </cell>
        </row>
        <row r="13">
          <cell r="B13">
            <v>7</v>
          </cell>
          <cell r="C13">
            <v>2</v>
          </cell>
          <cell r="D13">
            <v>2</v>
          </cell>
          <cell r="E13">
            <v>2</v>
          </cell>
          <cell r="F13">
            <v>1</v>
          </cell>
          <cell r="G13">
            <v>26.793439102989055</v>
          </cell>
          <cell r="H13">
            <v>64.051072587338084</v>
          </cell>
          <cell r="I13">
            <v>1.2956400000000001</v>
          </cell>
          <cell r="J13">
            <v>0.80977500000000002</v>
          </cell>
          <cell r="K13">
            <v>5.1221768903632876</v>
          </cell>
          <cell r="L13">
            <v>4.9989167386382896</v>
          </cell>
          <cell r="M13">
            <v>147.73814115551596</v>
          </cell>
          <cell r="N13">
            <v>175.2544300026376</v>
          </cell>
          <cell r="O13">
            <v>313</v>
          </cell>
          <cell r="P13">
            <v>632</v>
          </cell>
          <cell r="Q13">
            <v>561</v>
          </cell>
          <cell r="R13">
            <v>1456</v>
          </cell>
          <cell r="S13">
            <v>17.7872314453125</v>
          </cell>
          <cell r="T13"/>
          <cell r="U13">
            <v>2.3730611681631877</v>
          </cell>
          <cell r="V13">
            <v>2.3188948531617166</v>
          </cell>
          <cell r="W13">
            <v>3.0992586293066231</v>
          </cell>
          <cell r="X13">
            <v>4.25217765136943</v>
          </cell>
          <cell r="Y13">
            <v>7.1</v>
          </cell>
          <cell r="Z13">
            <v>2.3076923076923075</v>
          </cell>
          <cell r="AA13">
            <v>0.34560412020215331</v>
          </cell>
          <cell r="AB13">
            <v>7</v>
          </cell>
          <cell r="AC13">
            <v>33.491798878736319</v>
          </cell>
          <cell r="AD13">
            <v>33.491798878736319</v>
          </cell>
          <cell r="AE13">
            <v>28.203620108409531</v>
          </cell>
          <cell r="AF13">
            <v>27.622102168029954</v>
          </cell>
          <cell r="AG13">
            <v>27.064079902009148</v>
          </cell>
          <cell r="AH13">
            <v>11.29066518067374</v>
          </cell>
          <cell r="AI13">
            <v>8.6451123664317677</v>
          </cell>
          <cell r="AJ13">
            <v>26.793439102989055</v>
          </cell>
          <cell r="AK13">
            <v>29.77048789221006</v>
          </cell>
          <cell r="AL13">
            <v>21.350357529112696</v>
          </cell>
          <cell r="AM13">
            <v>27.62137856315784</v>
          </cell>
          <cell r="AN13">
            <v>15.06312243720819</v>
          </cell>
          <cell r="AO13">
            <v>8.8749999999999982</v>
          </cell>
          <cell r="AP13">
            <v>7.4736842105263159</v>
          </cell>
          <cell r="AQ13">
            <v>2.9919161356871338</v>
          </cell>
          <cell r="AR13">
            <v>2.2908704465197975</v>
          </cell>
          <cell r="AS13">
            <v>7.1</v>
          </cell>
          <cell r="AT13">
            <v>7.8888888888888884</v>
          </cell>
          <cell r="AU13">
            <v>2.8846153846153841</v>
          </cell>
          <cell r="AV13">
            <v>2.42914979757085</v>
          </cell>
          <cell r="AW13">
            <v>0.97245378191347787</v>
          </cell>
          <cell r="AX13">
            <v>0.74459494469765897</v>
          </cell>
          <cell r="AY13">
            <v>2.3076923076923075</v>
          </cell>
          <cell r="AZ13">
            <v>2.5641025641025639</v>
          </cell>
          <cell r="BB13">
            <v>7</v>
          </cell>
          <cell r="BC13">
            <v>5</v>
          </cell>
          <cell r="BD13">
            <v>5</v>
          </cell>
          <cell r="BE13">
            <v>5</v>
          </cell>
          <cell r="BF13">
            <v>9</v>
          </cell>
          <cell r="BG13">
            <v>32</v>
          </cell>
          <cell r="BH13">
            <v>63</v>
          </cell>
          <cell r="BI13">
            <v>89</v>
          </cell>
          <cell r="BJ13">
            <v>0</v>
          </cell>
          <cell r="BK13">
            <v>109</v>
          </cell>
        </row>
        <row r="14">
          <cell r="B14">
            <v>8</v>
          </cell>
          <cell r="C14">
            <v>2</v>
          </cell>
          <cell r="D14">
            <v>2</v>
          </cell>
          <cell r="E14">
            <v>3</v>
          </cell>
          <cell r="F14">
            <v>1</v>
          </cell>
          <cell r="G14">
            <v>33.426791305607189</v>
          </cell>
          <cell r="H14">
            <v>39.079489383480727</v>
          </cell>
          <cell r="I14">
            <v>1.2935999999999999</v>
          </cell>
          <cell r="J14">
            <v>0.80849999999999989</v>
          </cell>
          <cell r="K14">
            <v>4.8474090858307566</v>
          </cell>
          <cell r="L14">
            <v>4.7908767900543232</v>
          </cell>
          <cell r="M14">
            <v>148.89065379515083</v>
          </cell>
          <cell r="N14">
            <v>136.28653304389795</v>
          </cell>
          <cell r="O14">
            <v>388</v>
          </cell>
          <cell r="P14">
            <v>495</v>
          </cell>
          <cell r="Q14">
            <v>382</v>
          </cell>
          <cell r="R14">
            <v>1194</v>
          </cell>
          <cell r="S14">
            <v>6.9006892967120725</v>
          </cell>
          <cell r="T14"/>
          <cell r="U14">
            <v>2.4482165187696538</v>
          </cell>
          <cell r="V14">
            <v>2.2532930856868592</v>
          </cell>
          <cell r="W14">
            <v>3.1535809382204625</v>
          </cell>
          <cell r="X14">
            <v>4.1626501499826842</v>
          </cell>
          <cell r="Y14">
            <v>7.1</v>
          </cell>
          <cell r="Z14">
            <v>2.3076923076923075</v>
          </cell>
          <cell r="AA14">
            <v>0.27161951031931919</v>
          </cell>
          <cell r="AB14">
            <v>8</v>
          </cell>
          <cell r="AC14">
            <v>41.783489132008981</v>
          </cell>
          <cell r="AD14">
            <v>41.783489132008981</v>
          </cell>
          <cell r="AE14">
            <v>35.186096111165462</v>
          </cell>
          <cell r="AF14">
            <v>34.460609593409472</v>
          </cell>
          <cell r="AG14">
            <v>33.764435662229481</v>
          </cell>
          <cell r="AH14">
            <v>13.653527394058166</v>
          </cell>
          <cell r="AI14">
            <v>10.599630058795837</v>
          </cell>
          <cell r="AJ14">
            <v>33.426791305607189</v>
          </cell>
          <cell r="AK14">
            <v>37.140879228452434</v>
          </cell>
          <cell r="AL14">
            <v>13.026496461160242</v>
          </cell>
          <cell r="AM14">
            <v>17.343278436221862</v>
          </cell>
          <cell r="AN14">
            <v>9.3881272687889208</v>
          </cell>
          <cell r="AO14">
            <v>8.8749999999999982</v>
          </cell>
          <cell r="AP14">
            <v>7.4736842105263159</v>
          </cell>
          <cell r="AQ14">
            <v>2.9000702942597947</v>
          </cell>
          <cell r="AR14">
            <v>2.251408839376885</v>
          </cell>
          <cell r="AS14">
            <v>7.1</v>
          </cell>
          <cell r="AT14">
            <v>7.8888888888888884</v>
          </cell>
          <cell r="AU14">
            <v>2.8846153846153841</v>
          </cell>
          <cell r="AV14">
            <v>2.42914979757085</v>
          </cell>
          <cell r="AW14">
            <v>0.94260139575074575</v>
          </cell>
          <cell r="AX14">
            <v>0.7317688535352822</v>
          </cell>
          <cell r="AY14">
            <v>2.3076923076923075</v>
          </cell>
          <cell r="AZ14">
            <v>2.5641025641025639</v>
          </cell>
          <cell r="BB14">
            <v>8</v>
          </cell>
          <cell r="BC14">
            <v>5</v>
          </cell>
          <cell r="BD14">
            <v>5</v>
          </cell>
          <cell r="BE14">
            <v>5</v>
          </cell>
          <cell r="BF14">
            <v>9</v>
          </cell>
          <cell r="BG14">
            <v>32</v>
          </cell>
          <cell r="BH14">
            <v>63</v>
          </cell>
          <cell r="BI14">
            <v>89</v>
          </cell>
          <cell r="BJ14">
            <v>117</v>
          </cell>
          <cell r="BK14">
            <v>109</v>
          </cell>
        </row>
        <row r="15">
          <cell r="B15">
            <v>9</v>
          </cell>
          <cell r="C15">
            <v>2</v>
          </cell>
          <cell r="D15">
            <v>3</v>
          </cell>
          <cell r="E15">
            <v>2</v>
          </cell>
          <cell r="F15">
            <v>1</v>
          </cell>
          <cell r="G15">
            <v>11.662879371832792</v>
          </cell>
          <cell r="H15">
            <v>60.213941370833574</v>
          </cell>
          <cell r="I15">
            <v>0.48477000000000015</v>
          </cell>
          <cell r="J15">
            <v>0.30298125000000009</v>
          </cell>
          <cell r="K15">
            <v>5.1287373229950699</v>
          </cell>
          <cell r="L15">
            <v>5.0178288308681696</v>
          </cell>
          <cell r="M15">
            <v>110.93908176135351</v>
          </cell>
          <cell r="N15">
            <v>169.31955874079594</v>
          </cell>
          <cell r="O15">
            <v>182</v>
          </cell>
          <cell r="P15">
            <v>615</v>
          </cell>
          <cell r="Q15">
            <v>801</v>
          </cell>
          <cell r="R15">
            <v>1389</v>
          </cell>
          <cell r="S15">
            <v>18.0879951171875</v>
          </cell>
          <cell r="T15"/>
          <cell r="U15">
            <v>2.1955492947475648</v>
          </cell>
          <cell r="V15">
            <v>2.3207863809178644</v>
          </cell>
          <cell r="W15">
            <v>2.8609727305064427</v>
          </cell>
          <cell r="X15">
            <v>4.2434832944234184</v>
          </cell>
          <cell r="Y15">
            <v>7.1</v>
          </cell>
          <cell r="Z15">
            <v>2.3076923076923075</v>
          </cell>
          <cell r="AA15">
            <v>0.33094796989913988</v>
          </cell>
          <cell r="AB15">
            <v>9</v>
          </cell>
          <cell r="AC15">
            <v>14.578599214790989</v>
          </cell>
          <cell r="AD15">
            <v>14.578599214790989</v>
          </cell>
          <cell r="AE15">
            <v>12.276715128245046</v>
          </cell>
          <cell r="AF15">
            <v>12.02358698127092</v>
          </cell>
          <cell r="AG15">
            <v>11.780686234174539</v>
          </cell>
          <cell r="AH15">
            <v>5.3120553474859431</v>
          </cell>
          <cell r="AI15">
            <v>4.0765433544584173</v>
          </cell>
          <cell r="AJ15">
            <v>11.662879371832792</v>
          </cell>
          <cell r="AK15">
            <v>12.958754857591991</v>
          </cell>
          <cell r="AL15">
            <v>20.071313790277859</v>
          </cell>
          <cell r="AM15">
            <v>25.945490660376564</v>
          </cell>
          <cell r="AN15">
            <v>14.189743942191038</v>
          </cell>
          <cell r="AO15">
            <v>8.8749999999999982</v>
          </cell>
          <cell r="AP15">
            <v>7.4736842105263159</v>
          </cell>
          <cell r="AQ15">
            <v>3.2338148895064225</v>
          </cell>
          <cell r="AR15">
            <v>2.4816734267659988</v>
          </cell>
          <cell r="AS15">
            <v>7.1</v>
          </cell>
          <cell r="AT15">
            <v>7.8888888888888884</v>
          </cell>
          <cell r="AU15">
            <v>2.8846153846153841</v>
          </cell>
          <cell r="AV15">
            <v>2.42914979757085</v>
          </cell>
          <cell r="AW15">
            <v>1.0510774288753268</v>
          </cell>
          <cell r="AX15">
            <v>0.8066110812890569</v>
          </cell>
          <cell r="AY15">
            <v>2.3076923076923075</v>
          </cell>
          <cell r="AZ15">
            <v>2.5641025641025639</v>
          </cell>
          <cell r="BB15">
            <v>9</v>
          </cell>
          <cell r="BC15">
            <v>5</v>
          </cell>
          <cell r="BD15">
            <v>5</v>
          </cell>
          <cell r="BE15">
            <v>5</v>
          </cell>
          <cell r="BF15">
            <v>9</v>
          </cell>
          <cell r="BG15">
            <v>32</v>
          </cell>
          <cell r="BH15">
            <v>63</v>
          </cell>
          <cell r="BI15">
            <v>91</v>
          </cell>
          <cell r="BJ15">
            <v>0</v>
          </cell>
          <cell r="BK15">
            <v>109</v>
          </cell>
        </row>
        <row r="16">
          <cell r="B16">
            <v>10</v>
          </cell>
          <cell r="C16">
            <v>2</v>
          </cell>
          <cell r="D16">
            <v>3</v>
          </cell>
          <cell r="E16">
            <v>3</v>
          </cell>
          <cell r="F16">
            <v>1</v>
          </cell>
          <cell r="G16">
            <v>16.091563078008516</v>
          </cell>
          <cell r="H16">
            <v>36.13269073647929</v>
          </cell>
          <cell r="I16">
            <v>0.48381000000000002</v>
          </cell>
          <cell r="J16">
            <v>0.30238125000000005</v>
          </cell>
          <cell r="K16">
            <v>4.8154404659104317</v>
          </cell>
          <cell r="L16">
            <v>4.885636603298761</v>
          </cell>
          <cell r="M16">
            <v>112.30539223672656</v>
          </cell>
          <cell r="N16">
            <v>134.37081356742661</v>
          </cell>
          <cell r="O16">
            <v>248</v>
          </cell>
          <cell r="P16">
            <v>465</v>
          </cell>
          <cell r="Q16">
            <v>651</v>
          </cell>
          <cell r="R16">
            <v>1055</v>
          </cell>
          <cell r="S16">
            <v>7.0466600723413251</v>
          </cell>
          <cell r="T16"/>
          <cell r="U16">
            <v>2.3367764348425091</v>
          </cell>
          <cell r="V16">
            <v>2.2475810738089113</v>
          </cell>
          <cell r="W16">
            <v>2.9923609006653997</v>
          </cell>
          <cell r="X16">
            <v>4.1397538715941007</v>
          </cell>
          <cell r="Y16">
            <v>7.1</v>
          </cell>
          <cell r="Z16">
            <v>2.3076923076923075</v>
          </cell>
          <cell r="AA16">
            <v>0.24474580325167111</v>
          </cell>
          <cell r="AB16">
            <v>10</v>
          </cell>
          <cell r="AC16">
            <v>20.114453847510642</v>
          </cell>
          <cell r="AD16">
            <v>20.114453847510642</v>
          </cell>
          <cell r="AE16">
            <v>16.93848745053528</v>
          </cell>
          <cell r="AF16">
            <v>16.589240286606717</v>
          </cell>
          <cell r="AG16">
            <v>16.25410411920052</v>
          </cell>
          <cell r="AH16">
            <v>6.8862227631515092</v>
          </cell>
          <cell r="AI16">
            <v>5.3775475660139449</v>
          </cell>
          <cell r="AJ16">
            <v>16.091563078008516</v>
          </cell>
          <cell r="AK16">
            <v>17.879514531120574</v>
          </cell>
          <cell r="AL16">
            <v>12.044230245493097</v>
          </cell>
          <cell r="AM16">
            <v>16.076256895706216</v>
          </cell>
          <cell r="AN16">
            <v>8.7282219806380965</v>
          </cell>
          <cell r="AO16">
            <v>8.8749999999999982</v>
          </cell>
          <cell r="AP16">
            <v>7.4736842105263159</v>
          </cell>
          <cell r="AQ16">
            <v>3.038373673294303</v>
          </cell>
          <cell r="AR16">
            <v>2.3727084518519139</v>
          </cell>
          <cell r="AS16">
            <v>7.1</v>
          </cell>
          <cell r="AT16">
            <v>7.8888888888888884</v>
          </cell>
          <cell r="AU16">
            <v>2.8846153846153841</v>
          </cell>
          <cell r="AV16">
            <v>2.42914979757085</v>
          </cell>
          <cell r="AW16">
            <v>0.98755373996564555</v>
          </cell>
          <cell r="AX16">
            <v>0.77119451306129383</v>
          </cell>
          <cell r="AY16">
            <v>2.3076923076923075</v>
          </cell>
          <cell r="AZ16">
            <v>2.5641025641025639</v>
          </cell>
          <cell r="BB16">
            <v>10</v>
          </cell>
          <cell r="BC16">
            <v>5</v>
          </cell>
          <cell r="BD16">
            <v>5</v>
          </cell>
          <cell r="BE16">
            <v>5</v>
          </cell>
          <cell r="BF16">
            <v>9</v>
          </cell>
          <cell r="BG16">
            <v>32</v>
          </cell>
          <cell r="BH16">
            <v>63</v>
          </cell>
          <cell r="BI16">
            <v>91</v>
          </cell>
          <cell r="BJ16">
            <v>117</v>
          </cell>
          <cell r="BK16">
            <v>109</v>
          </cell>
        </row>
        <row r="17">
          <cell r="B17">
            <v>11</v>
          </cell>
          <cell r="C17">
            <v>3</v>
          </cell>
          <cell r="D17">
            <v>2</v>
          </cell>
          <cell r="E17">
            <v>2</v>
          </cell>
          <cell r="F17">
            <v>1</v>
          </cell>
          <cell r="G17">
            <v>22.618816735018353</v>
          </cell>
          <cell r="H17">
            <v>65.475784068868947</v>
          </cell>
          <cell r="I17">
            <v>1.29593</v>
          </cell>
          <cell r="J17">
            <v>0.80995625000000004</v>
          </cell>
          <cell r="K17">
            <v>5.2039251310409442</v>
          </cell>
          <cell r="L17">
            <v>5.0593287629061452</v>
          </cell>
          <cell r="M17">
            <v>144.37616804815625</v>
          </cell>
          <cell r="N17">
            <v>176.20860276903846</v>
          </cell>
          <cell r="O17">
            <v>271</v>
          </cell>
          <cell r="P17">
            <v>642</v>
          </cell>
          <cell r="Q17">
            <v>568</v>
          </cell>
          <cell r="R17">
            <v>1420</v>
          </cell>
          <cell r="S17">
            <v>17.780035156250001</v>
          </cell>
          <cell r="T17"/>
          <cell r="U17">
            <v>2.3175688116146582</v>
          </cell>
          <cell r="V17">
            <v>2.3259857724981248</v>
          </cell>
          <cell r="W17">
            <v>3.0409993786402212</v>
          </cell>
          <cell r="X17">
            <v>4.2618413629358356</v>
          </cell>
          <cell r="Y17">
            <v>7.1</v>
          </cell>
          <cell r="Z17">
            <v>2.3076923076923075</v>
          </cell>
          <cell r="AA17">
            <v>0.34113232874295946</v>
          </cell>
          <cell r="AB17">
            <v>11</v>
          </cell>
          <cell r="AC17">
            <v>28.273520918772938</v>
          </cell>
          <cell r="AD17">
            <v>28.273520918772938</v>
          </cell>
          <cell r="AE17">
            <v>23.809280773703531</v>
          </cell>
          <cell r="AF17">
            <v>23.31836776806016</v>
          </cell>
          <cell r="AG17">
            <v>22.84728963133167</v>
          </cell>
          <cell r="AH17">
            <v>9.7597174339172028</v>
          </cell>
          <cell r="AI17">
            <v>7.4379550663151814</v>
          </cell>
          <cell r="AJ17">
            <v>22.618816735018353</v>
          </cell>
          <cell r="AK17">
            <v>25.132018594464835</v>
          </cell>
          <cell r="AL17">
            <v>21.825261356289648</v>
          </cell>
          <cell r="AM17">
            <v>28.149692419892794</v>
          </cell>
          <cell r="AN17">
            <v>15.363261673298167</v>
          </cell>
          <cell r="AO17">
            <v>8.8749999999999982</v>
          </cell>
          <cell r="AP17">
            <v>7.4736842105263159</v>
          </cell>
          <cell r="AQ17">
            <v>3.0635552068261589</v>
          </cell>
          <cell r="AR17">
            <v>2.3347587802450507</v>
          </cell>
          <cell r="AS17">
            <v>7.1</v>
          </cell>
          <cell r="AT17">
            <v>7.8888888888888884</v>
          </cell>
          <cell r="AU17">
            <v>2.8846153846153841</v>
          </cell>
          <cell r="AV17">
            <v>2.42914979757085</v>
          </cell>
          <cell r="AW17">
            <v>0.99573842042020333</v>
          </cell>
          <cell r="AX17">
            <v>0.75885984189979971</v>
          </cell>
          <cell r="AY17">
            <v>2.3076923076923075</v>
          </cell>
          <cell r="AZ17">
            <v>2.5641025641025639</v>
          </cell>
          <cell r="BB17">
            <v>11</v>
          </cell>
          <cell r="BC17">
            <v>15</v>
          </cell>
          <cell r="BD17">
            <v>10</v>
          </cell>
          <cell r="BE17">
            <v>10</v>
          </cell>
          <cell r="BF17">
            <v>13</v>
          </cell>
          <cell r="BG17">
            <v>34</v>
          </cell>
          <cell r="BH17">
            <v>65</v>
          </cell>
          <cell r="BI17">
            <v>89</v>
          </cell>
          <cell r="BJ17">
            <v>0</v>
          </cell>
          <cell r="BK17">
            <v>109</v>
          </cell>
        </row>
        <row r="18">
          <cell r="B18">
            <v>12</v>
          </cell>
          <cell r="C18">
            <v>3</v>
          </cell>
          <cell r="D18">
            <v>2</v>
          </cell>
          <cell r="E18">
            <v>3</v>
          </cell>
          <cell r="F18">
            <v>1</v>
          </cell>
          <cell r="G18">
            <v>28.854913116612767</v>
          </cell>
          <cell r="H18">
            <v>39.545252428238697</v>
          </cell>
          <cell r="I18">
            <v>1.2937399999999999</v>
          </cell>
          <cell r="J18">
            <v>0.80858750000000001</v>
          </cell>
          <cell r="K18">
            <v>4.9440325441155455</v>
          </cell>
          <cell r="L18">
            <v>4.8404197658355317</v>
          </cell>
          <cell r="M18">
            <v>145.56075749157546</v>
          </cell>
          <cell r="N18">
            <v>141.89429301421518</v>
          </cell>
          <cell r="O18">
            <v>343</v>
          </cell>
          <cell r="P18">
            <v>482</v>
          </cell>
          <cell r="Q18">
            <v>380</v>
          </cell>
          <cell r="R18">
            <v>1139</v>
          </cell>
          <cell r="S18">
            <v>6.9006892967120725</v>
          </cell>
          <cell r="T18"/>
          <cell r="U18">
            <v>2.4025712276297844</v>
          </cell>
          <cell r="V18">
            <v>2.2410981942547452</v>
          </cell>
          <cell r="W18">
            <v>3.1061107022389431</v>
          </cell>
          <cell r="X18">
            <v>4.1399601380512792</v>
          </cell>
          <cell r="Y18">
            <v>7.1</v>
          </cell>
          <cell r="Z18">
            <v>2.3076923076923075</v>
          </cell>
          <cell r="AA18">
            <v>0.26178718486641356</v>
          </cell>
          <cell r="AB18">
            <v>12</v>
          </cell>
          <cell r="AC18">
            <v>36.068641395765958</v>
          </cell>
          <cell r="AD18">
            <v>36.068641395765958</v>
          </cell>
          <cell r="AE18">
            <v>30.373592754329231</v>
          </cell>
          <cell r="AF18">
            <v>29.74733310991007</v>
          </cell>
          <cell r="AG18">
            <v>29.146376885467443</v>
          </cell>
          <cell r="AH18">
            <v>12.010013599088627</v>
          </cell>
          <cell r="AI18">
            <v>9.2897246372492788</v>
          </cell>
          <cell r="AJ18">
            <v>28.854913116612767</v>
          </cell>
          <cell r="AK18">
            <v>32.061014574014187</v>
          </cell>
          <cell r="AL18">
            <v>13.181750809412899</v>
          </cell>
          <cell r="AM18">
            <v>17.645479582115801</v>
          </cell>
          <cell r="AN18">
            <v>9.5520853123124621</v>
          </cell>
          <cell r="AO18">
            <v>8.8749999999999982</v>
          </cell>
          <cell r="AP18">
            <v>7.4736842105263159</v>
          </cell>
          <cell r="AQ18">
            <v>2.9551673300459789</v>
          </cell>
          <cell r="AR18">
            <v>2.2858167916816958</v>
          </cell>
          <cell r="AS18">
            <v>7.1</v>
          </cell>
          <cell r="AT18">
            <v>7.8888888888888884</v>
          </cell>
          <cell r="AU18">
            <v>2.8846153846153841</v>
          </cell>
          <cell r="AV18">
            <v>2.42914979757085</v>
          </cell>
          <cell r="AW18">
            <v>0.96050942471700285</v>
          </cell>
          <cell r="AX18">
            <v>0.74295236999405057</v>
          </cell>
          <cell r="AY18">
            <v>2.3076923076923075</v>
          </cell>
          <cell r="AZ18">
            <v>2.5641025641025639</v>
          </cell>
          <cell r="BB18">
            <v>12</v>
          </cell>
          <cell r="BC18">
            <v>15</v>
          </cell>
          <cell r="BD18">
            <v>10</v>
          </cell>
          <cell r="BE18">
            <v>10</v>
          </cell>
          <cell r="BF18">
            <v>13</v>
          </cell>
          <cell r="BG18">
            <v>34</v>
          </cell>
          <cell r="BH18">
            <v>65</v>
          </cell>
          <cell r="BI18">
            <v>89</v>
          </cell>
          <cell r="BJ18">
            <v>117</v>
          </cell>
          <cell r="BK18">
            <v>109</v>
          </cell>
        </row>
        <row r="19">
          <cell r="B19">
            <v>13</v>
          </cell>
          <cell r="C19">
            <v>3</v>
          </cell>
          <cell r="D19">
            <v>3</v>
          </cell>
          <cell r="E19">
            <v>2</v>
          </cell>
          <cell r="F19">
            <v>1</v>
          </cell>
          <cell r="G19">
            <v>8.5053538821094286</v>
          </cell>
          <cell r="H19">
            <v>61.656770483085822</v>
          </cell>
          <cell r="I19">
            <v>0.48503000000000007</v>
          </cell>
          <cell r="J19">
            <v>0.30314375000000005</v>
          </cell>
          <cell r="K19">
            <v>5.1324585333910493</v>
          </cell>
          <cell r="L19">
            <v>5.0413109297276515</v>
          </cell>
          <cell r="M19">
            <v>99.041159240963296</v>
          </cell>
          <cell r="N19">
            <v>173.51665935992392</v>
          </cell>
          <cell r="O19">
            <v>148</v>
          </cell>
          <cell r="P19">
            <v>614</v>
          </cell>
          <cell r="Q19">
            <v>819</v>
          </cell>
          <cell r="R19">
            <v>1382</v>
          </cell>
          <cell r="S19">
            <v>18.065517578125</v>
          </cell>
          <cell r="T19"/>
          <cell r="U19">
            <v>1.9954642879927766</v>
          </cell>
          <cell r="V19">
            <v>2.3196156239452397</v>
          </cell>
          <cell r="W19">
            <v>2.8036348637872792</v>
          </cell>
          <cell r="X19">
            <v>4.2375701945830215</v>
          </cell>
          <cell r="Y19">
            <v>7.1</v>
          </cell>
          <cell r="Z19">
            <v>2.3076923076923075</v>
          </cell>
          <cell r="AA19">
            <v>0.3308210686079589</v>
          </cell>
          <cell r="AB19">
            <v>13</v>
          </cell>
          <cell r="AC19">
            <v>10.631692352636785</v>
          </cell>
          <cell r="AD19">
            <v>10.631692352636785</v>
          </cell>
          <cell r="AE19">
            <v>8.9530040864309779</v>
          </cell>
          <cell r="AF19">
            <v>8.768406064030339</v>
          </cell>
          <cell r="AG19">
            <v>8.5912665475852812</v>
          </cell>
          <cell r="AH19">
            <v>4.2623433219468456</v>
          </cell>
          <cell r="AI19">
            <v>3.0336881567452063</v>
          </cell>
          <cell r="AJ19">
            <v>8.5053538821094286</v>
          </cell>
          <cell r="AK19">
            <v>9.4503932023438093</v>
          </cell>
          <cell r="AL19">
            <v>20.552256827695274</v>
          </cell>
          <cell r="AM19">
            <v>26.580598029521369</v>
          </cell>
          <cell r="AN19">
            <v>14.550029297898833</v>
          </cell>
          <cell r="AO19">
            <v>8.8749999999999982</v>
          </cell>
          <cell r="AP19">
            <v>7.4736842105263159</v>
          </cell>
          <cell r="AQ19">
            <v>3.5580691885705655</v>
          </cell>
          <cell r="AR19">
            <v>2.5324267762917572</v>
          </cell>
          <cell r="AS19">
            <v>7.1</v>
          </cell>
          <cell r="AT19">
            <v>7.8888888888888884</v>
          </cell>
          <cell r="AU19">
            <v>2.8846153846153841</v>
          </cell>
          <cell r="AV19">
            <v>2.42914979757085</v>
          </cell>
          <cell r="AW19">
            <v>1.1564688586903245</v>
          </cell>
          <cell r="AX19">
            <v>0.8231072945693686</v>
          </cell>
          <cell r="AY19">
            <v>2.3076923076923075</v>
          </cell>
          <cell r="AZ19">
            <v>2.5641025641025639</v>
          </cell>
          <cell r="BB19">
            <v>13</v>
          </cell>
          <cell r="BC19">
            <v>15</v>
          </cell>
          <cell r="BD19">
            <v>10</v>
          </cell>
          <cell r="BE19">
            <v>10</v>
          </cell>
          <cell r="BF19">
            <v>13</v>
          </cell>
          <cell r="BG19">
            <v>34</v>
          </cell>
          <cell r="BH19">
            <v>65</v>
          </cell>
          <cell r="BI19">
            <v>91</v>
          </cell>
          <cell r="BJ19">
            <v>0</v>
          </cell>
          <cell r="BK19">
            <v>109</v>
          </cell>
        </row>
        <row r="20">
          <cell r="B20">
            <v>14</v>
          </cell>
          <cell r="C20">
            <v>3</v>
          </cell>
          <cell r="D20">
            <v>3</v>
          </cell>
          <cell r="E20">
            <v>3</v>
          </cell>
          <cell r="F20">
            <v>1</v>
          </cell>
          <cell r="G20">
            <v>12.308919413156726</v>
          </cell>
          <cell r="H20">
            <v>36.616573035695239</v>
          </cell>
          <cell r="I20">
            <v>0.48398000000000002</v>
          </cell>
          <cell r="J20">
            <v>0.30248750000000002</v>
          </cell>
          <cell r="K20">
            <v>4.9577382096737708</v>
          </cell>
          <cell r="L20">
            <v>4.8699993650859641</v>
          </cell>
          <cell r="M20">
            <v>101.72534979030777</v>
          </cell>
          <cell r="N20">
            <v>135.51785851209075</v>
          </cell>
          <cell r="O20">
            <v>209</v>
          </cell>
          <cell r="P20">
            <v>467</v>
          </cell>
          <cell r="Q20">
            <v>638</v>
          </cell>
          <cell r="R20">
            <v>1036</v>
          </cell>
          <cell r="S20">
            <v>7.0466600723413251</v>
          </cell>
          <cell r="T20"/>
          <cell r="U20">
            <v>2.3000810260197828</v>
          </cell>
          <cell r="V20">
            <v>2.2508943832107908</v>
          </cell>
          <cell r="W20">
            <v>2.9574867683293311</v>
          </cell>
          <cell r="X20">
            <v>4.1449599977782734</v>
          </cell>
          <cell r="Y20">
            <v>7.1</v>
          </cell>
          <cell r="Z20">
            <v>2.3076923076923075</v>
          </cell>
          <cell r="AA20">
            <v>0.23956881966899615</v>
          </cell>
          <cell r="AB20">
            <v>14</v>
          </cell>
          <cell r="AC20">
            <v>15.386149266445907</v>
          </cell>
          <cell r="AD20">
            <v>15.386149266445907</v>
          </cell>
          <cell r="AE20">
            <v>12.95675727700708</v>
          </cell>
          <cell r="AF20">
            <v>12.689607642429614</v>
          </cell>
          <cell r="AG20">
            <v>12.433251932481541</v>
          </cell>
          <cell r="AH20">
            <v>5.3515155657176656</v>
          </cell>
          <cell r="AI20">
            <v>4.1619524878246441</v>
          </cell>
          <cell r="AJ20">
            <v>12.308919413156726</v>
          </cell>
          <cell r="AK20">
            <v>13.676577125729695</v>
          </cell>
          <cell r="AL20">
            <v>12.205524345231746</v>
          </cell>
          <cell r="AM20">
            <v>16.267566043442468</v>
          </cell>
          <cell r="AN20">
            <v>8.8339991351718634</v>
          </cell>
          <cell r="AO20">
            <v>8.8749999999999982</v>
          </cell>
          <cell r="AP20">
            <v>7.4736842105263159</v>
          </cell>
          <cell r="AQ20">
            <v>3.086847776091751</v>
          </cell>
          <cell r="AR20">
            <v>2.4006869873540473</v>
          </cell>
          <cell r="AS20">
            <v>7.1</v>
          </cell>
          <cell r="AT20">
            <v>7.8888888888888884</v>
          </cell>
          <cell r="AU20">
            <v>2.8846153846153841</v>
          </cell>
          <cell r="AV20">
            <v>2.42914979757085</v>
          </cell>
          <cell r="AW20">
            <v>1.0033091363245128</v>
          </cell>
          <cell r="AX20">
            <v>0.78028829491464158</v>
          </cell>
          <cell r="AY20">
            <v>2.3076923076923075</v>
          </cell>
          <cell r="AZ20">
            <v>2.5641025641025639</v>
          </cell>
          <cell r="BB20">
            <v>14</v>
          </cell>
          <cell r="BC20">
            <v>15</v>
          </cell>
          <cell r="BD20">
            <v>10</v>
          </cell>
          <cell r="BE20">
            <v>10</v>
          </cell>
          <cell r="BF20">
            <v>13</v>
          </cell>
          <cell r="BG20">
            <v>34</v>
          </cell>
          <cell r="BH20">
            <v>65</v>
          </cell>
          <cell r="BI20">
            <v>91</v>
          </cell>
          <cell r="BJ20">
            <v>117</v>
          </cell>
          <cell r="BK20">
            <v>109</v>
          </cell>
        </row>
        <row r="21">
          <cell r="B21">
            <v>15</v>
          </cell>
          <cell r="C21">
            <v>4</v>
          </cell>
          <cell r="D21">
            <v>2</v>
          </cell>
          <cell r="E21">
            <v>2</v>
          </cell>
          <cell r="F21">
            <v>1</v>
          </cell>
          <cell r="G21">
            <v>20.757147431010967</v>
          </cell>
          <cell r="H21">
            <v>66.257891439947088</v>
          </cell>
          <cell r="I21">
            <v>1.2961199999999999</v>
          </cell>
          <cell r="J21">
            <v>0.81007499999999999</v>
          </cell>
          <cell r="K21">
            <v>5.2039251310409442</v>
          </cell>
          <cell r="L21">
            <v>5.0570270342794537</v>
          </cell>
          <cell r="M21">
            <v>142.30597000846748</v>
          </cell>
          <cell r="N21">
            <v>176.96099820915148</v>
          </cell>
          <cell r="O21">
            <v>252</v>
          </cell>
          <cell r="P21">
            <v>647</v>
          </cell>
          <cell r="Q21">
            <v>578</v>
          </cell>
          <cell r="R21">
            <v>1415</v>
          </cell>
          <cell r="S21">
            <v>17.781874023437499</v>
          </cell>
          <cell r="T21"/>
          <cell r="U21">
            <v>2.2926910339122348</v>
          </cell>
          <cell r="V21">
            <v>2.3289405922279545</v>
          </cell>
          <cell r="W21">
            <v>3.0151535342036193</v>
          </cell>
          <cell r="X21">
            <v>4.2657978137726689</v>
          </cell>
          <cell r="Y21">
            <v>7.1</v>
          </cell>
          <cell r="Z21">
            <v>2.3076923076923075</v>
          </cell>
          <cell r="AA21">
            <v>0.33977650776379043</v>
          </cell>
          <cell r="AB21">
            <v>15</v>
          </cell>
          <cell r="AC21">
            <v>25.946434288763708</v>
          </cell>
          <cell r="AD21">
            <v>25.946434288763708</v>
          </cell>
          <cell r="AE21">
            <v>21.849628874748387</v>
          </cell>
          <cell r="AF21">
            <v>21.399121062897905</v>
          </cell>
          <cell r="AG21">
            <v>20.966815586879765</v>
          </cell>
          <cell r="AH21">
            <v>9.0536173971907115</v>
          </cell>
          <cell r="AI21">
            <v>6.8842754425417576</v>
          </cell>
          <cell r="AJ21">
            <v>20.757147431010967</v>
          </cell>
          <cell r="AK21">
            <v>23.063497145567741</v>
          </cell>
          <cell r="AL21">
            <v>22.085963813315697</v>
          </cell>
          <cell r="AM21">
            <v>28.449798874672982</v>
          </cell>
          <cell r="AN21">
            <v>15.532356274839161</v>
          </cell>
          <cell r="AO21">
            <v>8.8749999999999982</v>
          </cell>
          <cell r="AP21">
            <v>7.4736842105263159</v>
          </cell>
          <cell r="AQ21">
            <v>3.0967975601512254</v>
          </cell>
          <cell r="AR21">
            <v>2.3547722925079153</v>
          </cell>
          <cell r="AS21">
            <v>7.1</v>
          </cell>
          <cell r="AT21">
            <v>7.8888888888888884</v>
          </cell>
          <cell r="AU21">
            <v>2.8846153846153841</v>
          </cell>
          <cell r="AV21">
            <v>2.42914979757085</v>
          </cell>
          <cell r="AW21">
            <v>1.0065430856396183</v>
          </cell>
          <cell r="AX21">
            <v>0.76536477546302772</v>
          </cell>
          <cell r="AY21">
            <v>2.3076923076923075</v>
          </cell>
          <cell r="AZ21">
            <v>2.5641025641025639</v>
          </cell>
          <cell r="BB21">
            <v>15</v>
          </cell>
          <cell r="BC21">
            <v>25</v>
          </cell>
          <cell r="BD21">
            <v>20</v>
          </cell>
          <cell r="BE21">
            <v>15</v>
          </cell>
          <cell r="BF21" t="str">
            <v>a</v>
          </cell>
          <cell r="BG21">
            <v>38</v>
          </cell>
          <cell r="BH21">
            <v>67</v>
          </cell>
          <cell r="BI21">
            <v>89</v>
          </cell>
          <cell r="BJ21">
            <v>0</v>
          </cell>
          <cell r="BK21">
            <v>109</v>
          </cell>
        </row>
        <row r="22">
          <cell r="B22">
            <v>16</v>
          </cell>
          <cell r="C22">
            <v>4</v>
          </cell>
          <cell r="D22">
            <v>2</v>
          </cell>
          <cell r="E22">
            <v>3</v>
          </cell>
          <cell r="F22">
            <v>1</v>
          </cell>
          <cell r="G22">
            <v>26.78918487408383</v>
          </cell>
          <cell r="H22">
            <v>39.899950496911913</v>
          </cell>
          <cell r="I22">
            <v>1.2938499999999999</v>
          </cell>
          <cell r="J22">
            <v>0.80865624999999997</v>
          </cell>
          <cell r="K22">
            <v>4.9685111028541478</v>
          </cell>
          <cell r="L22">
            <v>4.8634363291913303</v>
          </cell>
          <cell r="M22">
            <v>143.4567425996043</v>
          </cell>
          <cell r="N22">
            <v>144.34089801802</v>
          </cell>
          <cell r="O22">
            <v>323</v>
          </cell>
          <cell r="P22">
            <v>478</v>
          </cell>
          <cell r="Q22">
            <v>382</v>
          </cell>
          <cell r="R22">
            <v>1117</v>
          </cell>
          <cell r="S22">
            <v>6.9006892967120725</v>
          </cell>
          <cell r="T22"/>
          <cell r="U22">
            <v>2.3837799714360108</v>
          </cell>
          <cell r="V22">
            <v>2.2373993650727724</v>
          </cell>
          <cell r="W22">
            <v>3.0868177760030782</v>
          </cell>
          <cell r="X22">
            <v>4.1329264430031296</v>
          </cell>
          <cell r="Y22">
            <v>7.1</v>
          </cell>
          <cell r="Z22">
            <v>2.3076923076923075</v>
          </cell>
          <cell r="AA22">
            <v>0.25795149001456391</v>
          </cell>
          <cell r="AB22">
            <v>16</v>
          </cell>
          <cell r="AC22">
            <v>33.486481092604784</v>
          </cell>
          <cell r="AD22">
            <v>33.486481092604784</v>
          </cell>
          <cell r="AE22">
            <v>28.199141972719822</v>
          </cell>
          <cell r="AF22">
            <v>27.617716365034877</v>
          </cell>
          <cell r="AG22">
            <v>27.059782701094779</v>
          </cell>
          <cell r="AH22">
            <v>11.238111400837797</v>
          </cell>
          <cell r="AI22">
            <v>8.6785767149402062</v>
          </cell>
          <cell r="AJ22">
            <v>26.78918487408383</v>
          </cell>
          <cell r="AK22">
            <v>29.765760971204255</v>
          </cell>
          <cell r="AL22">
            <v>13.299983498970638</v>
          </cell>
          <cell r="AM22">
            <v>17.833182184537783</v>
          </cell>
          <cell r="AN22">
            <v>9.6541641974927597</v>
          </cell>
          <cell r="AO22">
            <v>8.8749999999999982</v>
          </cell>
          <cell r="AP22">
            <v>7.4736842105263159</v>
          </cell>
          <cell r="AQ22">
            <v>2.9784628132951778</v>
          </cell>
          <cell r="AR22">
            <v>2.300103379990682</v>
          </cell>
          <cell r="AS22">
            <v>7.1</v>
          </cell>
          <cell r="AT22">
            <v>7.8888888888888884</v>
          </cell>
          <cell r="AU22">
            <v>2.8846153846153841</v>
          </cell>
          <cell r="AV22">
            <v>2.42914979757085</v>
          </cell>
          <cell r="AW22">
            <v>0.96808108774491153</v>
          </cell>
          <cell r="AX22">
            <v>0.74759589815515115</v>
          </cell>
          <cell r="AY22">
            <v>2.3076923076923075</v>
          </cell>
          <cell r="AZ22">
            <v>2.5641025641025639</v>
          </cell>
          <cell r="BB22">
            <v>16</v>
          </cell>
          <cell r="BC22">
            <v>25</v>
          </cell>
          <cell r="BD22">
            <v>20</v>
          </cell>
          <cell r="BE22">
            <v>15</v>
          </cell>
          <cell r="BF22" t="str">
            <v>a</v>
          </cell>
          <cell r="BG22">
            <v>38</v>
          </cell>
          <cell r="BH22">
            <v>67</v>
          </cell>
          <cell r="BI22">
            <v>89</v>
          </cell>
          <cell r="BJ22">
            <v>117</v>
          </cell>
          <cell r="BK22">
            <v>109</v>
          </cell>
        </row>
        <row r="23">
          <cell r="B23">
            <v>17</v>
          </cell>
          <cell r="C23">
            <v>4</v>
          </cell>
          <cell r="D23">
            <v>3</v>
          </cell>
          <cell r="E23">
            <v>2</v>
          </cell>
          <cell r="F23">
            <v>1</v>
          </cell>
          <cell r="G23">
            <v>7.2080525526765964</v>
          </cell>
          <cell r="H23">
            <v>62.502658124451109</v>
          </cell>
          <cell r="I23">
            <v>0.48516000000000009</v>
          </cell>
          <cell r="J23">
            <v>0.30322500000000002</v>
          </cell>
          <cell r="K23">
            <v>5.1335409875831264</v>
          </cell>
          <cell r="L23">
            <v>5.0659430372480907</v>
          </cell>
          <cell r="M23">
            <v>93.8424674566958</v>
          </cell>
          <cell r="N23">
            <v>173.83590348546491</v>
          </cell>
          <cell r="O23">
            <v>133</v>
          </cell>
          <cell r="P23">
            <v>621</v>
          </cell>
          <cell r="Q23">
            <v>830</v>
          </cell>
          <cell r="R23">
            <v>1381</v>
          </cell>
          <cell r="S23">
            <v>18.084758789062501</v>
          </cell>
          <cell r="T23"/>
          <cell r="U23">
            <v>1.9804174960360883</v>
          </cell>
          <cell r="V23">
            <v>2.3243109328009406</v>
          </cell>
          <cell r="W23">
            <v>2.7919918066996003</v>
          </cell>
          <cell r="X23">
            <v>4.2441380758264167</v>
          </cell>
          <cell r="Y23">
            <v>7.1</v>
          </cell>
          <cell r="Z23">
            <v>2.3076923076923075</v>
          </cell>
          <cell r="AA23">
            <v>0.33219692946057044</v>
          </cell>
          <cell r="AB23">
            <v>17</v>
          </cell>
          <cell r="AC23">
            <v>9.0100656908457442</v>
          </cell>
          <cell r="AD23">
            <v>9.0100656908457442</v>
          </cell>
          <cell r="AE23">
            <v>7.5874237396595756</v>
          </cell>
          <cell r="AF23">
            <v>7.4309820130686566</v>
          </cell>
          <cell r="AG23">
            <v>7.280861164319794</v>
          </cell>
          <cell r="AH23">
            <v>3.6396631352247191</v>
          </cell>
          <cell r="AI23">
            <v>2.5816882898367814</v>
          </cell>
          <cell r="AJ23">
            <v>7.2080525526765964</v>
          </cell>
          <cell r="AK23">
            <v>8.008947280751773</v>
          </cell>
          <cell r="AL23">
            <v>20.834219374817035</v>
          </cell>
          <cell r="AM23">
            <v>26.890833426116309</v>
          </cell>
          <cell r="AN23">
            <v>14.726820147641078</v>
          </cell>
          <cell r="AO23">
            <v>8.8749999999999982</v>
          </cell>
          <cell r="AP23">
            <v>7.4736842105263159</v>
          </cell>
          <cell r="AQ23">
            <v>3.5851026433623363</v>
          </cell>
          <cell r="AR23">
            <v>2.5429874052506172</v>
          </cell>
          <cell r="AS23">
            <v>7.1</v>
          </cell>
          <cell r="AT23">
            <v>7.8888888888888884</v>
          </cell>
          <cell r="AU23">
            <v>2.8846153846153841</v>
          </cell>
          <cell r="AV23">
            <v>2.42914979757085</v>
          </cell>
          <cell r="AW23">
            <v>1.1652554637147354</v>
          </cell>
          <cell r="AX23">
            <v>0.82653978502186909</v>
          </cell>
          <cell r="AY23">
            <v>2.3076923076923075</v>
          </cell>
          <cell r="AZ23">
            <v>2.5641025641025639</v>
          </cell>
          <cell r="BB23">
            <v>17</v>
          </cell>
          <cell r="BC23">
            <v>25</v>
          </cell>
          <cell r="BD23">
            <v>20</v>
          </cell>
          <cell r="BE23">
            <v>15</v>
          </cell>
          <cell r="BF23" t="str">
            <v>a</v>
          </cell>
          <cell r="BG23">
            <v>38</v>
          </cell>
          <cell r="BH23">
            <v>67</v>
          </cell>
          <cell r="BI23">
            <v>91</v>
          </cell>
          <cell r="BJ23">
            <v>0</v>
          </cell>
          <cell r="BK23">
            <v>109</v>
          </cell>
        </row>
        <row r="24">
          <cell r="B24">
            <v>18</v>
          </cell>
          <cell r="C24">
            <v>4</v>
          </cell>
          <cell r="D24">
            <v>3</v>
          </cell>
          <cell r="E24">
            <v>3</v>
          </cell>
          <cell r="F24">
            <v>1</v>
          </cell>
          <cell r="G24">
            <v>10.698373469165132</v>
          </cell>
          <cell r="H24">
            <v>37.02053108558669</v>
          </cell>
          <cell r="I24">
            <v>0.48409000000000002</v>
          </cell>
          <cell r="J24">
            <v>0.30255625000000003</v>
          </cell>
          <cell r="K24">
            <v>4.9858216880575386</v>
          </cell>
          <cell r="L24">
            <v>4.8887575245584403</v>
          </cell>
          <cell r="M24">
            <v>96.617094482564923</v>
          </cell>
          <cell r="N24">
            <v>139.45676944335673</v>
          </cell>
          <cell r="O24">
            <v>191</v>
          </cell>
          <cell r="P24">
            <v>459</v>
          </cell>
          <cell r="Q24">
            <v>640</v>
          </cell>
          <cell r="R24">
            <v>1027</v>
          </cell>
          <cell r="S24">
            <v>7.0466600723413251</v>
          </cell>
          <cell r="T24"/>
          <cell r="U24">
            <v>2.1173642529619339</v>
          </cell>
          <cell r="V24">
            <v>2.2426589694696992</v>
          </cell>
          <cell r="W24">
            <v>2.927154633485769</v>
          </cell>
          <cell r="X24">
            <v>4.1290797445923753</v>
          </cell>
          <cell r="Y24">
            <v>7.1</v>
          </cell>
          <cell r="Z24">
            <v>2.3076923076923075</v>
          </cell>
          <cell r="AA24">
            <v>0.23840237311118317</v>
          </cell>
          <cell r="AB24">
            <v>18</v>
          </cell>
          <cell r="AC24">
            <v>13.372966836456413</v>
          </cell>
          <cell r="AD24">
            <v>13.372966836456413</v>
          </cell>
          <cell r="AE24">
            <v>11.261445757015929</v>
          </cell>
          <cell r="AF24">
            <v>11.029250999139311</v>
          </cell>
          <cell r="AG24">
            <v>10.806437847641547</v>
          </cell>
          <cell r="AH24">
            <v>5.0526844656980554</v>
          </cell>
          <cell r="AI24">
            <v>3.6548713029297994</v>
          </cell>
          <cell r="AJ24">
            <v>10.698373469165132</v>
          </cell>
          <cell r="AK24">
            <v>11.887081632405701</v>
          </cell>
          <cell r="AL24">
            <v>12.340177028528897</v>
          </cell>
          <cell r="AM24">
            <v>16.507427829894525</v>
          </cell>
          <cell r="AN24">
            <v>8.9658067597435984</v>
          </cell>
          <cell r="AO24">
            <v>8.8749999999999982</v>
          </cell>
          <cell r="AP24">
            <v>7.4736842105263159</v>
          </cell>
          <cell r="AQ24">
            <v>3.3532255917081661</v>
          </cell>
          <cell r="AR24">
            <v>2.4255636920503392</v>
          </cell>
          <cell r="AS24">
            <v>7.1</v>
          </cell>
          <cell r="AT24">
            <v>7.8888888888888884</v>
          </cell>
          <cell r="AU24">
            <v>2.8846153846153841</v>
          </cell>
          <cell r="AV24">
            <v>2.42914979757085</v>
          </cell>
          <cell r="AW24">
            <v>1.0898891414002707</v>
          </cell>
          <cell r="AX24">
            <v>0.78837389774117206</v>
          </cell>
          <cell r="AY24">
            <v>2.3076923076923075</v>
          </cell>
          <cell r="AZ24">
            <v>2.5641025641025639</v>
          </cell>
          <cell r="BB24">
            <v>18</v>
          </cell>
          <cell r="BC24">
            <v>25</v>
          </cell>
          <cell r="BD24">
            <v>20</v>
          </cell>
          <cell r="BE24">
            <v>15</v>
          </cell>
          <cell r="BF24" t="str">
            <v>a</v>
          </cell>
          <cell r="BG24">
            <v>38</v>
          </cell>
          <cell r="BH24">
            <v>67</v>
          </cell>
          <cell r="BI24">
            <v>91</v>
          </cell>
          <cell r="BJ24">
            <v>117</v>
          </cell>
          <cell r="BK24">
            <v>109</v>
          </cell>
        </row>
        <row r="25">
          <cell r="B25">
            <v>19</v>
          </cell>
          <cell r="C25">
            <v>1</v>
          </cell>
          <cell r="D25">
            <v>1</v>
          </cell>
          <cell r="E25">
            <v>1</v>
          </cell>
          <cell r="F25">
            <v>2</v>
          </cell>
          <cell r="G25">
            <v>89.078914138341318</v>
          </cell>
          <cell r="H25">
            <v>79.63070591505145</v>
          </cell>
          <cell r="I25">
            <v>2.4380899999999994</v>
          </cell>
          <cell r="J25">
            <v>1.5238062499999996</v>
          </cell>
          <cell r="K25">
            <v>4.9821490095797643</v>
          </cell>
          <cell r="L25">
            <v>5.2060138306452046</v>
          </cell>
          <cell r="M25">
            <v>203.68794643077521</v>
          </cell>
          <cell r="N25">
            <v>174.79531151468109</v>
          </cell>
          <cell r="O25">
            <v>756</v>
          </cell>
          <cell r="P25">
            <v>787</v>
          </cell>
          <cell r="Q25">
            <v>551</v>
          </cell>
          <cell r="R25">
            <v>2182</v>
          </cell>
          <cell r="S25">
            <v>26.95790332031131</v>
          </cell>
          <cell r="T25"/>
          <cell r="U25">
            <v>2.7221125472574137</v>
          </cell>
          <cell r="V25">
            <v>2.3669444138164253</v>
          </cell>
          <cell r="W25">
            <v>3.522124727042752</v>
          </cell>
          <cell r="X25">
            <v>4.3479369888342427</v>
          </cell>
          <cell r="Y25">
            <v>7.1</v>
          </cell>
          <cell r="Z25">
            <v>2.3076923076923075</v>
          </cell>
          <cell r="AA25">
            <v>2.1035845883100301</v>
          </cell>
          <cell r="AB25">
            <v>19</v>
          </cell>
          <cell r="AC25">
            <v>111.34864267292664</v>
          </cell>
          <cell r="AD25">
            <v>111.34864267292664</v>
          </cell>
          <cell r="AE25">
            <v>93.767278040359287</v>
          </cell>
          <cell r="AF25">
            <v>91.8339321013828</v>
          </cell>
          <cell r="AG25">
            <v>89.978701149839722</v>
          </cell>
          <cell r="AH25">
            <v>32.724184835079733</v>
          </cell>
          <cell r="AI25">
            <v>25.291243508327941</v>
          </cell>
          <cell r="AJ25">
            <v>89.078914138341318</v>
          </cell>
          <cell r="AK25">
            <v>98.97657126482369</v>
          </cell>
          <cell r="AL25">
            <v>26.543568638350482</v>
          </cell>
          <cell r="AM25">
            <v>33.642828893753403</v>
          </cell>
          <cell r="AN25">
            <v>18.314595202172381</v>
          </cell>
          <cell r="AO25">
            <v>8.8749999999999982</v>
          </cell>
          <cell r="AP25">
            <v>7.4736842105263159</v>
          </cell>
          <cell r="AQ25">
            <v>2.6082683492103955</v>
          </cell>
          <cell r="AR25">
            <v>2.0158286688391369</v>
          </cell>
          <cell r="AS25">
            <v>7.1</v>
          </cell>
          <cell r="AT25">
            <v>7.8888888888888884</v>
          </cell>
          <cell r="AU25">
            <v>2.8846153846153841</v>
          </cell>
          <cell r="AV25">
            <v>2.42914979757085</v>
          </cell>
          <cell r="AW25">
            <v>0.84775785998171038</v>
          </cell>
          <cell r="AX25">
            <v>0.65519891728249302</v>
          </cell>
          <cell r="AY25">
            <v>2.3076923076923075</v>
          </cell>
          <cell r="AZ25">
            <v>2.5641025641025639</v>
          </cell>
          <cell r="BB25">
            <v>19</v>
          </cell>
          <cell r="BC25">
            <v>0</v>
          </cell>
          <cell r="BD25">
            <v>0</v>
          </cell>
          <cell r="BE25">
            <v>0</v>
          </cell>
          <cell r="BF25">
            <v>1</v>
          </cell>
          <cell r="BG25">
            <v>24</v>
          </cell>
          <cell r="BH25">
            <v>0</v>
          </cell>
          <cell r="BI25">
            <v>81</v>
          </cell>
          <cell r="BJ25">
            <v>0</v>
          </cell>
          <cell r="BK25">
            <v>0</v>
          </cell>
        </row>
        <row r="26">
          <cell r="B26">
            <v>20</v>
          </cell>
          <cell r="C26">
            <v>1</v>
          </cell>
          <cell r="D26">
            <v>1</v>
          </cell>
          <cell r="E26">
            <v>2</v>
          </cell>
          <cell r="F26">
            <v>2</v>
          </cell>
          <cell r="G26">
            <v>97.754877661559632</v>
          </cell>
          <cell r="H26">
            <v>61.537133860292563</v>
          </cell>
          <cell r="I26">
            <v>2.4357700000000002</v>
          </cell>
          <cell r="J26">
            <v>1.5223562500000001</v>
          </cell>
          <cell r="K26">
            <v>4.9165125390071287</v>
          </cell>
          <cell r="L26">
            <v>5.212436913652911</v>
          </cell>
          <cell r="M26">
            <v>203.86677006014278</v>
          </cell>
          <cell r="N26">
            <v>163.7756847377089</v>
          </cell>
          <cell r="O26">
            <v>829</v>
          </cell>
          <cell r="P26">
            <v>649</v>
          </cell>
          <cell r="Q26">
            <v>342</v>
          </cell>
          <cell r="R26">
            <v>2073</v>
          </cell>
          <cell r="S26">
            <v>17.458212890624999</v>
          </cell>
          <cell r="T26"/>
          <cell r="U26">
            <v>2.7572460366677443</v>
          </cell>
          <cell r="V26">
            <v>2.3197812136897076</v>
          </cell>
          <cell r="W26">
            <v>3.5464182000529023</v>
          </cell>
          <cell r="X26">
            <v>4.292217760390745</v>
          </cell>
          <cell r="Y26">
            <v>7.1</v>
          </cell>
          <cell r="Z26">
            <v>2.3076923076923075</v>
          </cell>
          <cell r="AA26">
            <v>1.471165678161811</v>
          </cell>
          <cell r="AB26">
            <v>20</v>
          </cell>
          <cell r="AC26">
            <v>122.19359707694953</v>
          </cell>
          <cell r="AD26">
            <v>122.19359707694953</v>
          </cell>
          <cell r="AE26">
            <v>102.89987122269436</v>
          </cell>
          <cell r="AF26">
            <v>100.77822439336045</v>
          </cell>
          <cell r="AG26">
            <v>98.742300668242052</v>
          </cell>
          <cell r="AH26">
            <v>35.453810201029718</v>
          </cell>
          <cell r="AI26">
            <v>27.564396567810704</v>
          </cell>
          <cell r="AJ26">
            <v>97.754877661559632</v>
          </cell>
          <cell r="AK26">
            <v>108.61653073506625</v>
          </cell>
          <cell r="AL26">
            <v>20.512377953430853</v>
          </cell>
          <cell r="AM26">
            <v>26.527128290005944</v>
          </cell>
          <cell r="AN26">
            <v>14.336908632214991</v>
          </cell>
          <cell r="AO26">
            <v>8.8749999999999982</v>
          </cell>
          <cell r="AP26">
            <v>7.4736842105263159</v>
          </cell>
          <cell r="AQ26">
            <v>2.5750331691765416</v>
          </cell>
          <cell r="AR26">
            <v>2.0020199535108656</v>
          </cell>
          <cell r="AS26">
            <v>7.1</v>
          </cell>
          <cell r="AT26">
            <v>7.8888888888888884</v>
          </cell>
          <cell r="AU26">
            <v>2.8846153846153841</v>
          </cell>
          <cell r="AV26">
            <v>2.42914979757085</v>
          </cell>
          <cell r="AW26">
            <v>0.83695552627623226</v>
          </cell>
          <cell r="AX26">
            <v>0.65071071078359666</v>
          </cell>
          <cell r="AY26">
            <v>2.3076923076923075</v>
          </cell>
          <cell r="AZ26">
            <v>2.5641025641025639</v>
          </cell>
          <cell r="BB26">
            <v>20</v>
          </cell>
          <cell r="BC26">
            <v>0</v>
          </cell>
          <cell r="BD26">
            <v>0</v>
          </cell>
          <cell r="BE26">
            <v>0</v>
          </cell>
          <cell r="BF26">
            <v>1</v>
          </cell>
          <cell r="BG26">
            <v>24</v>
          </cell>
          <cell r="BH26">
            <v>0</v>
          </cell>
          <cell r="BI26">
            <v>81</v>
          </cell>
          <cell r="BJ26">
            <v>0</v>
          </cell>
          <cell r="BK26">
            <v>109</v>
          </cell>
        </row>
        <row r="27">
          <cell r="B27">
            <v>21</v>
          </cell>
          <cell r="C27">
            <v>1</v>
          </cell>
          <cell r="D27">
            <v>2</v>
          </cell>
          <cell r="E27">
            <v>1</v>
          </cell>
          <cell r="F27">
            <v>2</v>
          </cell>
          <cell r="G27">
            <v>36.770012555089593</v>
          </cell>
          <cell r="H27">
            <v>84.405099257895372</v>
          </cell>
          <cell r="I27">
            <v>1.2971699999999999</v>
          </cell>
          <cell r="J27">
            <v>0.81073125000000001</v>
          </cell>
          <cell r="K27">
            <v>5.1124435293124737</v>
          </cell>
          <cell r="L27">
            <v>4.98239162375926</v>
          </cell>
          <cell r="M27">
            <v>166.71869526051657</v>
          </cell>
          <cell r="N27">
            <v>178.26307612733757</v>
          </cell>
          <cell r="O27">
            <v>381</v>
          </cell>
          <cell r="P27">
            <v>818</v>
          </cell>
          <cell r="Q27">
            <v>824</v>
          </cell>
          <cell r="R27">
            <v>1842</v>
          </cell>
          <cell r="S27">
            <v>27.444776367186179</v>
          </cell>
          <cell r="T27"/>
          <cell r="U27">
            <v>2.4012208233000649</v>
          </cell>
          <cell r="V27">
            <v>2.3762617909407417</v>
          </cell>
          <cell r="W27">
            <v>3.1255416545613968</v>
          </cell>
          <cell r="X27">
            <v>4.3189320213579734</v>
          </cell>
          <cell r="Y27">
            <v>7.1</v>
          </cell>
          <cell r="Z27">
            <v>2.3076923076923075</v>
          </cell>
          <cell r="AA27">
            <v>2.8361541780059971</v>
          </cell>
          <cell r="AB27">
            <v>21</v>
          </cell>
          <cell r="AC27">
            <v>45.962515693861988</v>
          </cell>
          <cell r="AD27">
            <v>45.962515693861988</v>
          </cell>
          <cell r="AE27">
            <v>38.705276373778524</v>
          </cell>
          <cell r="AF27">
            <v>37.907229438236698</v>
          </cell>
          <cell r="AG27">
            <v>37.141426823322824</v>
          </cell>
          <cell r="AH27">
            <v>15.313049178274049</v>
          </cell>
          <cell r="AI27">
            <v>11.764364906616317</v>
          </cell>
          <cell r="AJ27">
            <v>36.770012555089593</v>
          </cell>
          <cell r="AK27">
            <v>40.855569505655104</v>
          </cell>
          <cell r="AL27">
            <v>28.135033085965123</v>
          </cell>
          <cell r="AM27">
            <v>35.520118018848471</v>
          </cell>
          <cell r="AN27">
            <v>19.543048800142131</v>
          </cell>
          <cell r="AO27">
            <v>8.8749999999999982</v>
          </cell>
          <cell r="AP27">
            <v>7.4736842105263159</v>
          </cell>
          <cell r="AQ27">
            <v>2.9568292641416756</v>
          </cell>
          <cell r="AR27">
            <v>2.2716062637137795</v>
          </cell>
          <cell r="AS27">
            <v>7.1</v>
          </cell>
          <cell r="AT27">
            <v>7.8888888888888884</v>
          </cell>
          <cell r="AU27">
            <v>2.8846153846153841</v>
          </cell>
          <cell r="AV27">
            <v>2.42914979757085</v>
          </cell>
          <cell r="AW27">
            <v>0.96104959831257064</v>
          </cell>
          <cell r="AX27">
            <v>0.73833356350393708</v>
          </cell>
          <cell r="AY27">
            <v>2.3076923076923075</v>
          </cell>
          <cell r="AZ27">
            <v>2.5641025641025639</v>
          </cell>
          <cell r="BB27">
            <v>21</v>
          </cell>
          <cell r="BC27">
            <v>0</v>
          </cell>
          <cell r="BD27">
            <v>0</v>
          </cell>
          <cell r="BE27">
            <v>0</v>
          </cell>
          <cell r="BF27">
            <v>1</v>
          </cell>
          <cell r="BG27">
            <v>24</v>
          </cell>
          <cell r="BH27">
            <v>0</v>
          </cell>
          <cell r="BI27">
            <v>89</v>
          </cell>
          <cell r="BJ27">
            <v>0</v>
          </cell>
          <cell r="BK27">
            <v>0</v>
          </cell>
        </row>
        <row r="28">
          <cell r="B28">
            <v>22</v>
          </cell>
          <cell r="C28">
            <v>1</v>
          </cell>
          <cell r="D28">
            <v>2</v>
          </cell>
          <cell r="E28">
            <v>2</v>
          </cell>
          <cell r="F28">
            <v>2</v>
          </cell>
          <cell r="G28">
            <v>42.624956755895646</v>
          </cell>
          <cell r="H28">
            <v>60.223172143517061</v>
          </cell>
          <cell r="I28">
            <v>1.29508</v>
          </cell>
          <cell r="J28">
            <v>0.80942500000000006</v>
          </cell>
          <cell r="K28">
            <v>5.089381145874567</v>
          </cell>
          <cell r="L28">
            <v>4.9276423593038343</v>
          </cell>
          <cell r="M28">
            <v>163.56121410468435</v>
          </cell>
          <cell r="N28">
            <v>166.9228455958459</v>
          </cell>
          <cell r="O28">
            <v>450</v>
          </cell>
          <cell r="P28">
            <v>623</v>
          </cell>
          <cell r="Q28">
            <v>522</v>
          </cell>
          <cell r="R28">
            <v>1593</v>
          </cell>
          <cell r="S28">
            <v>17.789591796875001</v>
          </cell>
          <cell r="T28"/>
          <cell r="U28">
            <v>2.4893509844429422</v>
          </cell>
          <cell r="V28">
            <v>2.3119713546671812</v>
          </cell>
          <cell r="W28">
            <v>3.2206461980446042</v>
          </cell>
          <cell r="X28">
            <v>4.2443495316698021</v>
          </cell>
          <cell r="Y28">
            <v>7.1</v>
          </cell>
          <cell r="Z28">
            <v>2.3076923076923075</v>
          </cell>
          <cell r="AA28">
            <v>1.8864965705664434</v>
          </cell>
          <cell r="AB28">
            <v>22</v>
          </cell>
          <cell r="AC28">
            <v>53.281195944869552</v>
          </cell>
          <cell r="AD28">
            <v>53.281195944869552</v>
          </cell>
          <cell r="AE28">
            <v>44.868375532521732</v>
          </cell>
          <cell r="AF28">
            <v>43.943254387521286</v>
          </cell>
          <cell r="AG28">
            <v>43.055511874642065</v>
          </cell>
          <cell r="AH28">
            <v>17.122919597227508</v>
          </cell>
          <cell r="AI28">
            <v>13.234908193819964</v>
          </cell>
          <cell r="AJ28">
            <v>42.624956755895646</v>
          </cell>
          <cell r="AK28">
            <v>47.361063062106275</v>
          </cell>
          <cell r="AL28">
            <v>20.074390714505686</v>
          </cell>
          <cell r="AM28">
            <v>26.048407573019631</v>
          </cell>
          <cell r="AN28">
            <v>14.189022768778472</v>
          </cell>
          <cell r="AO28">
            <v>8.8749999999999982</v>
          </cell>
          <cell r="AP28">
            <v>7.4736842105263159</v>
          </cell>
          <cell r="AQ28">
            <v>2.8521490317641214</v>
          </cell>
          <cell r="AR28">
            <v>2.2045265339330729</v>
          </cell>
          <cell r="AS28">
            <v>7.1</v>
          </cell>
          <cell r="AT28">
            <v>7.8888888888888884</v>
          </cell>
          <cell r="AU28">
            <v>2.8846153846153841</v>
          </cell>
          <cell r="AV28">
            <v>2.42914979757085</v>
          </cell>
          <cell r="AW28">
            <v>0.9270256874639613</v>
          </cell>
          <cell r="AX28">
            <v>0.71653083443111787</v>
          </cell>
          <cell r="AY28">
            <v>2.3076923076923075</v>
          </cell>
          <cell r="AZ28">
            <v>2.5641025641025639</v>
          </cell>
          <cell r="BB28">
            <v>22</v>
          </cell>
          <cell r="BC28">
            <v>0</v>
          </cell>
          <cell r="BD28">
            <v>0</v>
          </cell>
          <cell r="BE28">
            <v>0</v>
          </cell>
          <cell r="BF28">
            <v>1</v>
          </cell>
          <cell r="BG28">
            <v>24</v>
          </cell>
          <cell r="BH28">
            <v>0</v>
          </cell>
          <cell r="BI28">
            <v>89</v>
          </cell>
          <cell r="BJ28">
            <v>0</v>
          </cell>
          <cell r="BK28">
            <v>109</v>
          </cell>
        </row>
        <row r="29">
          <cell r="B29">
            <v>23</v>
          </cell>
          <cell r="C29">
            <v>2</v>
          </cell>
          <cell r="D29">
            <v>1</v>
          </cell>
          <cell r="E29">
            <v>1</v>
          </cell>
          <cell r="F29">
            <v>2</v>
          </cell>
          <cell r="G29">
            <v>69.722841991407776</v>
          </cell>
          <cell r="H29">
            <v>84.457346619537617</v>
          </cell>
          <cell r="I29">
            <v>2.4381500000000007</v>
          </cell>
          <cell r="J29">
            <v>1.5238437500000004</v>
          </cell>
          <cell r="K29">
            <v>5.2039251310409442</v>
          </cell>
          <cell r="L29">
            <v>5.041884766006036</v>
          </cell>
          <cell r="M29">
            <v>196.63748924996156</v>
          </cell>
          <cell r="N29">
            <v>180.69016564742881</v>
          </cell>
          <cell r="O29">
            <v>613</v>
          </cell>
          <cell r="P29">
            <v>808</v>
          </cell>
          <cell r="Q29">
            <v>593</v>
          </cell>
          <cell r="R29">
            <v>2105</v>
          </cell>
          <cell r="S29">
            <v>26.95790332031131</v>
          </cell>
          <cell r="T29"/>
          <cell r="U29">
            <v>2.6419682156922648</v>
          </cell>
          <cell r="V29">
            <v>2.3793803690487851</v>
          </cell>
          <cell r="W29">
            <v>3.4444698982646504</v>
          </cell>
          <cell r="X29">
            <v>4.362773835804278</v>
          </cell>
          <cell r="Y29">
            <v>7.1</v>
          </cell>
          <cell r="Z29">
            <v>2.3076923076923075</v>
          </cell>
          <cell r="AA29">
            <v>2.2623123772521399</v>
          </cell>
          <cell r="AB29">
            <v>23</v>
          </cell>
          <cell r="AC29">
            <v>87.15355248925971</v>
          </cell>
          <cell r="AD29">
            <v>87.15355248925971</v>
          </cell>
          <cell r="AE29">
            <v>73.392465254113446</v>
          </cell>
          <cell r="AF29">
            <v>71.879218547843067</v>
          </cell>
          <cell r="AG29">
            <v>70.427113122634111</v>
          </cell>
          <cell r="AH29">
            <v>26.390492352361086</v>
          </cell>
          <cell r="AI29">
            <v>20.241965832401284</v>
          </cell>
          <cell r="AJ29">
            <v>69.722841991407776</v>
          </cell>
          <cell r="AK29">
            <v>77.469824434897532</v>
          </cell>
          <cell r="AL29">
            <v>28.152448873179207</v>
          </cell>
          <cell r="AM29">
            <v>35.495521320662775</v>
          </cell>
          <cell r="AN29">
            <v>19.358635078998518</v>
          </cell>
          <cell r="AO29">
            <v>8.8749999999999982</v>
          </cell>
          <cell r="AP29">
            <v>7.4736842105263159</v>
          </cell>
          <cell r="AQ29">
            <v>2.6873903924463427</v>
          </cell>
          <cell r="AR29">
            <v>2.0612750901312951</v>
          </cell>
          <cell r="AS29">
            <v>7.1</v>
          </cell>
          <cell r="AT29">
            <v>7.8888888888888884</v>
          </cell>
          <cell r="AU29">
            <v>2.8846153846153841</v>
          </cell>
          <cell r="AV29">
            <v>2.42914979757085</v>
          </cell>
          <cell r="AW29">
            <v>0.87347466710065313</v>
          </cell>
          <cell r="AX29">
            <v>0.66997023514559961</v>
          </cell>
          <cell r="AY29">
            <v>2.3076923076923075</v>
          </cell>
          <cell r="AZ29">
            <v>2.5641025641025639</v>
          </cell>
          <cell r="BB29">
            <v>23</v>
          </cell>
          <cell r="BC29">
            <v>5</v>
          </cell>
          <cell r="BD29">
            <v>5</v>
          </cell>
          <cell r="BE29">
            <v>5</v>
          </cell>
          <cell r="BF29">
            <v>9</v>
          </cell>
          <cell r="BG29">
            <v>32</v>
          </cell>
          <cell r="BH29">
            <v>63</v>
          </cell>
          <cell r="BI29">
            <v>81</v>
          </cell>
          <cell r="BJ29">
            <v>0</v>
          </cell>
          <cell r="BK29">
            <v>0</v>
          </cell>
        </row>
        <row r="30">
          <cell r="B30">
            <v>24</v>
          </cell>
          <cell r="C30">
            <v>2</v>
          </cell>
          <cell r="D30">
            <v>1</v>
          </cell>
          <cell r="E30">
            <v>2</v>
          </cell>
          <cell r="F30">
            <v>2</v>
          </cell>
          <cell r="G30">
            <v>77.94531917717309</v>
          </cell>
          <cell r="H30">
            <v>64.271166654244155</v>
          </cell>
          <cell r="I30">
            <v>2.4354400000000003</v>
          </cell>
          <cell r="J30">
            <v>1.5221500000000001</v>
          </cell>
          <cell r="K30">
            <v>5.1987955527232135</v>
          </cell>
          <cell r="L30">
            <v>5.0508125020185997</v>
          </cell>
          <cell r="M30">
            <v>196.92158619368786</v>
          </cell>
          <cell r="N30">
            <v>174.66576784518028</v>
          </cell>
          <cell r="O30">
            <v>684</v>
          </cell>
          <cell r="P30">
            <v>636</v>
          </cell>
          <cell r="Q30">
            <v>351</v>
          </cell>
          <cell r="R30">
            <v>1957</v>
          </cell>
          <cell r="S30">
            <v>17.458212890624999</v>
          </cell>
          <cell r="T30"/>
          <cell r="U30">
            <v>2.681892839129095</v>
          </cell>
          <cell r="V30">
            <v>2.31190892204719</v>
          </cell>
          <cell r="W30">
            <v>3.4734398227778533</v>
          </cell>
          <cell r="X30">
            <v>4.2742044332012599</v>
          </cell>
          <cell r="Y30">
            <v>7.1</v>
          </cell>
          <cell r="Z30">
            <v>2.3076923076923075</v>
          </cell>
          <cell r="AA30">
            <v>1.5091057423798944</v>
          </cell>
          <cell r="AB30">
            <v>24</v>
          </cell>
          <cell r="AC30">
            <v>97.431648971466359</v>
          </cell>
          <cell r="AD30">
            <v>97.431648971466359</v>
          </cell>
          <cell r="AE30">
            <v>82.047704397024305</v>
          </cell>
          <cell r="AF30">
            <v>80.355999151724831</v>
          </cell>
          <cell r="AG30">
            <v>78.73264563350817</v>
          </cell>
          <cell r="AH30">
            <v>29.063547223044406</v>
          </cell>
          <cell r="AI30">
            <v>22.440382777334833</v>
          </cell>
          <cell r="AJ30">
            <v>77.94531917717309</v>
          </cell>
          <cell r="AK30">
            <v>86.605910196858986</v>
          </cell>
          <cell r="AL30">
            <v>21.423722218081384</v>
          </cell>
          <cell r="AM30">
            <v>27.800042657966035</v>
          </cell>
          <cell r="AN30">
            <v>15.03698937631461</v>
          </cell>
          <cell r="AO30">
            <v>8.8749999999999982</v>
          </cell>
          <cell r="AP30">
            <v>7.4736842105263159</v>
          </cell>
          <cell r="AQ30">
            <v>2.6473839283994729</v>
          </cell>
          <cell r="AR30">
            <v>2.0440832034688414</v>
          </cell>
          <cell r="AS30">
            <v>7.1</v>
          </cell>
          <cell r="AT30">
            <v>7.8888888888888884</v>
          </cell>
          <cell r="AU30">
            <v>2.8846153846153841</v>
          </cell>
          <cell r="AV30">
            <v>2.42914979757085</v>
          </cell>
          <cell r="AW30">
            <v>0.86047148268671925</v>
          </cell>
          <cell r="AX30">
            <v>0.6643824063279008</v>
          </cell>
          <cell r="AY30">
            <v>2.3076923076923075</v>
          </cell>
          <cell r="AZ30">
            <v>2.5641025641025639</v>
          </cell>
          <cell r="BB30">
            <v>24</v>
          </cell>
          <cell r="BC30">
            <v>5</v>
          </cell>
          <cell r="BD30">
            <v>5</v>
          </cell>
          <cell r="BE30">
            <v>5</v>
          </cell>
          <cell r="BF30">
            <v>9</v>
          </cell>
          <cell r="BG30">
            <v>32</v>
          </cell>
          <cell r="BH30">
            <v>63</v>
          </cell>
          <cell r="BI30">
            <v>81</v>
          </cell>
          <cell r="BJ30">
            <v>0</v>
          </cell>
          <cell r="BK30">
            <v>109</v>
          </cell>
        </row>
        <row r="31">
          <cell r="B31">
            <v>25</v>
          </cell>
          <cell r="C31">
            <v>2</v>
          </cell>
          <cell r="D31">
            <v>2</v>
          </cell>
          <cell r="E31">
            <v>2</v>
          </cell>
          <cell r="F31">
            <v>2</v>
          </cell>
          <cell r="G31">
            <v>25.858458546168915</v>
          </cell>
          <cell r="H31">
            <v>63.866709572874832</v>
          </cell>
          <cell r="I31">
            <v>1.29565</v>
          </cell>
          <cell r="J31">
            <v>0.80978125000000001</v>
          </cell>
          <cell r="K31">
            <v>5.122175098710632</v>
          </cell>
          <cell r="L31">
            <v>4.998916740926429</v>
          </cell>
          <cell r="M31">
            <v>147.10874072985598</v>
          </cell>
          <cell r="N31">
            <v>175.2542981049539</v>
          </cell>
          <cell r="O31">
            <v>304</v>
          </cell>
          <cell r="P31">
            <v>630</v>
          </cell>
          <cell r="Q31">
            <v>561</v>
          </cell>
          <cell r="R31">
            <v>1456</v>
          </cell>
          <cell r="S31">
            <v>17.7872314453125</v>
          </cell>
          <cell r="T31"/>
          <cell r="U31">
            <v>2.3558626786775547</v>
          </cell>
          <cell r="V31">
            <v>2.3183009358903157</v>
          </cell>
          <cell r="W31">
            <v>3.0830755741694076</v>
          </cell>
          <cell r="X31">
            <v>4.2496518224563404</v>
          </cell>
          <cell r="Y31">
            <v>7.1</v>
          </cell>
          <cell r="Z31">
            <v>2.3076923076923075</v>
          </cell>
          <cell r="AA31">
            <v>1.9829489809738297</v>
          </cell>
          <cell r="AB31">
            <v>25</v>
          </cell>
          <cell r="AC31">
            <v>32.323073182711141</v>
          </cell>
          <cell r="AD31">
            <v>32.323073182711141</v>
          </cell>
          <cell r="AE31">
            <v>27.219430048598859</v>
          </cell>
          <cell r="AF31">
            <v>26.658204686772077</v>
          </cell>
          <cell r="AG31">
            <v>26.119655097140317</v>
          </cell>
          <cell r="AH31">
            <v>10.976216389948654</v>
          </cell>
          <cell r="AI31">
            <v>8.3872282479274887</v>
          </cell>
          <cell r="AJ31">
            <v>25.858458546168915</v>
          </cell>
          <cell r="AK31">
            <v>28.731620606854349</v>
          </cell>
          <cell r="AL31">
            <v>21.288903190958276</v>
          </cell>
          <cell r="AM31">
            <v>27.548929728722896</v>
          </cell>
          <cell r="AN31">
            <v>15.028692288480059</v>
          </cell>
          <cell r="AO31">
            <v>8.8749999999999982</v>
          </cell>
          <cell r="AP31">
            <v>7.4736842105263159</v>
          </cell>
          <cell r="AQ31">
            <v>3.0137580022217296</v>
          </cell>
          <cell r="AR31">
            <v>2.3028952191393386</v>
          </cell>
          <cell r="AS31">
            <v>7.1</v>
          </cell>
          <cell r="AT31">
            <v>7.8888888888888884</v>
          </cell>
          <cell r="AU31">
            <v>2.8846153846153841</v>
          </cell>
          <cell r="AV31">
            <v>2.42914979757085</v>
          </cell>
          <cell r="AW31">
            <v>0.97955298013707348</v>
          </cell>
          <cell r="AX31">
            <v>0.74850332149707643</v>
          </cell>
          <cell r="AY31">
            <v>2.3076923076923075</v>
          </cell>
          <cell r="AZ31">
            <v>2.5641025641025639</v>
          </cell>
          <cell r="BB31">
            <v>25</v>
          </cell>
          <cell r="BC31">
            <v>5</v>
          </cell>
          <cell r="BD31">
            <v>5</v>
          </cell>
          <cell r="BE31">
            <v>5</v>
          </cell>
          <cell r="BF31">
            <v>9</v>
          </cell>
          <cell r="BG31">
            <v>32</v>
          </cell>
          <cell r="BH31">
            <v>63</v>
          </cell>
          <cell r="BI31">
            <v>89</v>
          </cell>
          <cell r="BJ31">
            <v>0</v>
          </cell>
          <cell r="BK31">
            <v>109</v>
          </cell>
        </row>
        <row r="32">
          <cell r="B32">
            <v>26</v>
          </cell>
          <cell r="C32">
            <v>2</v>
          </cell>
          <cell r="D32">
            <v>2</v>
          </cell>
          <cell r="E32">
            <v>3</v>
          </cell>
          <cell r="F32">
            <v>2</v>
          </cell>
          <cell r="G32">
            <v>32.253711466718485</v>
          </cell>
          <cell r="H32">
            <v>38.954403987201623</v>
          </cell>
          <cell r="I32">
            <v>1.2935999999999999</v>
          </cell>
          <cell r="J32">
            <v>0.80849999999999989</v>
          </cell>
          <cell r="K32">
            <v>4.8474089489626095</v>
          </cell>
          <cell r="L32">
            <v>4.7908767411837472</v>
          </cell>
          <cell r="M32">
            <v>148.26000901947108</v>
          </cell>
          <cell r="N32">
            <v>136.28651859521065</v>
          </cell>
          <cell r="O32">
            <v>376</v>
          </cell>
          <cell r="P32">
            <v>494</v>
          </cell>
          <cell r="Q32">
            <v>382</v>
          </cell>
          <cell r="R32">
            <v>1194</v>
          </cell>
          <cell r="S32">
            <v>6.9006892967120725</v>
          </cell>
          <cell r="T32"/>
          <cell r="U32">
            <v>2.4296134234413436</v>
          </cell>
          <cell r="V32">
            <v>2.2523859106020754</v>
          </cell>
          <cell r="W32">
            <v>3.1363741374005998</v>
          </cell>
          <cell r="X32">
            <v>4.1593815783330728</v>
          </cell>
          <cell r="Y32">
            <v>7.1</v>
          </cell>
          <cell r="Z32">
            <v>2.3076923076923075</v>
          </cell>
          <cell r="AA32">
            <v>1.3267250451575496</v>
          </cell>
          <cell r="AB32">
            <v>26</v>
          </cell>
          <cell r="AC32">
            <v>40.317139333398103</v>
          </cell>
          <cell r="AD32">
            <v>40.317139333398103</v>
          </cell>
          <cell r="AE32">
            <v>33.951275228124722</v>
          </cell>
          <cell r="AF32">
            <v>33.251248934761328</v>
          </cell>
          <cell r="AG32">
            <v>32.579506532038877</v>
          </cell>
          <cell r="AH32">
            <v>13.275244183098811</v>
          </cell>
          <cell r="AI32">
            <v>10.283757630220126</v>
          </cell>
          <cell r="AJ32">
            <v>32.253711466718485</v>
          </cell>
          <cell r="AK32">
            <v>35.837457185242762</v>
          </cell>
          <cell r="AL32">
            <v>12.984801329067208</v>
          </cell>
          <cell r="AM32">
            <v>17.294729026603125</v>
          </cell>
          <cell r="AN32">
            <v>9.3654316762188277</v>
          </cell>
          <cell r="AO32">
            <v>8.8749999999999982</v>
          </cell>
          <cell r="AP32">
            <v>7.4736842105263159</v>
          </cell>
          <cell r="AQ32">
            <v>2.9222755898110924</v>
          </cell>
          <cell r="AR32">
            <v>2.2637605365169922</v>
          </cell>
          <cell r="AS32">
            <v>7.1</v>
          </cell>
          <cell r="AT32">
            <v>7.8888888888888884</v>
          </cell>
          <cell r="AU32">
            <v>2.8846153846153841</v>
          </cell>
          <cell r="AV32">
            <v>2.42914979757085</v>
          </cell>
          <cell r="AW32">
            <v>0.94981871824845898</v>
          </cell>
          <cell r="AX32">
            <v>0.73578348965882723</v>
          </cell>
          <cell r="AY32">
            <v>2.3076923076923075</v>
          </cell>
          <cell r="AZ32">
            <v>2.5641025641025639</v>
          </cell>
          <cell r="BB32">
            <v>26</v>
          </cell>
          <cell r="BC32">
            <v>5</v>
          </cell>
          <cell r="BD32">
            <v>5</v>
          </cell>
          <cell r="BE32">
            <v>5</v>
          </cell>
          <cell r="BF32">
            <v>9</v>
          </cell>
          <cell r="BG32">
            <v>32</v>
          </cell>
          <cell r="BH32">
            <v>63</v>
          </cell>
          <cell r="BI32">
            <v>89</v>
          </cell>
          <cell r="BJ32">
            <v>117</v>
          </cell>
          <cell r="BK32">
            <v>109</v>
          </cell>
        </row>
        <row r="33">
          <cell r="B33">
            <v>27</v>
          </cell>
          <cell r="C33">
            <v>2</v>
          </cell>
          <cell r="D33">
            <v>3</v>
          </cell>
          <cell r="E33">
            <v>2</v>
          </cell>
          <cell r="F33">
            <v>2</v>
          </cell>
          <cell r="G33">
            <v>10.153697239034059</v>
          </cell>
          <cell r="H33">
            <v>59.712823667377165</v>
          </cell>
          <cell r="I33">
            <v>0.48480000000000012</v>
          </cell>
          <cell r="J33">
            <v>0.30300000000000005</v>
          </cell>
          <cell r="K33">
            <v>5.1287373229950699</v>
          </cell>
          <cell r="L33">
            <v>5.017828435273457</v>
          </cell>
          <cell r="M33">
            <v>108.86854055793191</v>
          </cell>
          <cell r="N33">
            <v>169.3183166783526</v>
          </cell>
          <cell r="O33">
            <v>161</v>
          </cell>
          <cell r="P33">
            <v>609</v>
          </cell>
          <cell r="Q33">
            <v>801</v>
          </cell>
          <cell r="R33">
            <v>1389</v>
          </cell>
          <cell r="S33">
            <v>18.0879951171875</v>
          </cell>
          <cell r="T33"/>
          <cell r="U33">
            <v>2.1133681299119802</v>
          </cell>
          <cell r="V33">
            <v>2.3191903425921092</v>
          </cell>
          <cell r="W33">
            <v>2.7695272837358975</v>
          </cell>
          <cell r="X33">
            <v>4.2363512817866376</v>
          </cell>
          <cell r="Y33">
            <v>7.1</v>
          </cell>
          <cell r="Z33">
            <v>2.3076923076923075</v>
          </cell>
          <cell r="AA33">
            <v>2.6717562604569531</v>
          </cell>
          <cell r="AB33">
            <v>27</v>
          </cell>
          <cell r="AC33">
            <v>12.692121548792574</v>
          </cell>
          <cell r="AD33">
            <v>12.692121548792574</v>
          </cell>
          <cell r="AE33">
            <v>10.688102356877957</v>
          </cell>
          <cell r="AF33">
            <v>10.467729112406246</v>
          </cell>
          <cell r="AG33">
            <v>10.256259837408141</v>
          </cell>
          <cell r="AH33">
            <v>4.8045094914235085</v>
          </cell>
          <cell r="AI33">
            <v>3.6662203324956728</v>
          </cell>
          <cell r="AJ33">
            <v>10.153697239034059</v>
          </cell>
          <cell r="AK33">
            <v>11.281885821148954</v>
          </cell>
          <cell r="AL33">
            <v>19.904274555792387</v>
          </cell>
          <cell r="AM33">
            <v>25.747271610590371</v>
          </cell>
          <cell r="AN33">
            <v>14.095342830539279</v>
          </cell>
          <cell r="AO33">
            <v>8.8749999999999982</v>
          </cell>
          <cell r="AP33">
            <v>7.4736842105263159</v>
          </cell>
          <cell r="AQ33">
            <v>3.3595661349808035</v>
          </cell>
          <cell r="AR33">
            <v>2.5636143906921904</v>
          </cell>
          <cell r="AS33">
            <v>7.1</v>
          </cell>
          <cell r="AT33">
            <v>7.8888888888888884</v>
          </cell>
          <cell r="AU33">
            <v>2.8846153846153841</v>
          </cell>
          <cell r="AV33">
            <v>2.42914979757085</v>
          </cell>
          <cell r="AW33">
            <v>1.0919499897012361</v>
          </cell>
          <cell r="AX33">
            <v>0.83324411398446052</v>
          </cell>
          <cell r="AY33">
            <v>2.3076923076923075</v>
          </cell>
          <cell r="AZ33">
            <v>2.5641025641025639</v>
          </cell>
          <cell r="BB33">
            <v>27</v>
          </cell>
          <cell r="BC33">
            <v>5</v>
          </cell>
          <cell r="BD33">
            <v>5</v>
          </cell>
          <cell r="BE33">
            <v>5</v>
          </cell>
          <cell r="BF33">
            <v>9</v>
          </cell>
          <cell r="BG33">
            <v>32</v>
          </cell>
          <cell r="BH33">
            <v>63</v>
          </cell>
          <cell r="BI33">
            <v>91</v>
          </cell>
          <cell r="BJ33">
            <v>0</v>
          </cell>
          <cell r="BK33">
            <v>109</v>
          </cell>
        </row>
        <row r="34">
          <cell r="B34">
            <v>28</v>
          </cell>
          <cell r="C34">
            <v>2</v>
          </cell>
          <cell r="D34">
            <v>3</v>
          </cell>
          <cell r="E34">
            <v>3</v>
          </cell>
          <cell r="F34">
            <v>2</v>
          </cell>
          <cell r="G34">
            <v>13.9019753317463</v>
          </cell>
          <cell r="H34">
            <v>35.753223270020122</v>
          </cell>
          <cell r="I34">
            <v>0.48381000000000002</v>
          </cell>
          <cell r="J34">
            <v>0.30238125000000005</v>
          </cell>
          <cell r="K34">
            <v>4.8154388350444668</v>
          </cell>
          <cell r="L34">
            <v>4.8856361257643659</v>
          </cell>
          <cell r="M34">
            <v>110.22164281643857</v>
          </cell>
          <cell r="N34">
            <v>134.36957500696391</v>
          </cell>
          <cell r="O34">
            <v>218</v>
          </cell>
          <cell r="P34">
            <v>460</v>
          </cell>
          <cell r="Q34">
            <v>651</v>
          </cell>
          <cell r="R34">
            <v>1054</v>
          </cell>
          <cell r="S34">
            <v>7.0466600723413251</v>
          </cell>
          <cell r="T34"/>
          <cell r="U34">
            <v>2.245514311325814</v>
          </cell>
          <cell r="V34">
            <v>2.2450132542146677</v>
          </cell>
          <cell r="W34">
            <v>2.894289231615176</v>
          </cell>
          <cell r="X34">
            <v>4.1300408327793967</v>
          </cell>
          <cell r="Y34">
            <v>7.1</v>
          </cell>
          <cell r="Z34">
            <v>2.3076923076923075</v>
          </cell>
          <cell r="AA34">
            <v>2.0307534974322419</v>
          </cell>
          <cell r="AB34">
            <v>28</v>
          </cell>
          <cell r="AC34">
            <v>17.377469164682875</v>
          </cell>
          <cell r="AD34">
            <v>17.377469164682875</v>
          </cell>
          <cell r="AE34">
            <v>14.633658243943474</v>
          </cell>
          <cell r="AF34">
            <v>14.331933331697217</v>
          </cell>
          <cell r="AG34">
            <v>14.042399324996262</v>
          </cell>
          <cell r="AH34">
            <v>6.1909983212434696</v>
          </cell>
          <cell r="AI34">
            <v>4.8032432902319915</v>
          </cell>
          <cell r="AJ34">
            <v>13.9019753317463</v>
          </cell>
          <cell r="AK34">
            <v>15.446639257495889</v>
          </cell>
          <cell r="AL34">
            <v>11.917741090006707</v>
          </cell>
          <cell r="AM34">
            <v>15.925617901319262</v>
          </cell>
          <cell r="AN34">
            <v>8.6568691975762491</v>
          </cell>
          <cell r="AO34">
            <v>8.8749999999999982</v>
          </cell>
          <cell r="AP34">
            <v>7.4736842105263159</v>
          </cell>
          <cell r="AQ34">
            <v>3.1618591625933403</v>
          </cell>
          <cell r="AR34">
            <v>2.453106594339157</v>
          </cell>
          <cell r="AS34">
            <v>7.1</v>
          </cell>
          <cell r="AT34">
            <v>7.8888888888888884</v>
          </cell>
          <cell r="AU34">
            <v>2.8846153846153841</v>
          </cell>
          <cell r="AV34">
            <v>2.42914979757085</v>
          </cell>
          <cell r="AW34">
            <v>1.0276898686652243</v>
          </cell>
          <cell r="AX34">
            <v>0.79732608700080931</v>
          </cell>
          <cell r="AY34">
            <v>2.3076923076923075</v>
          </cell>
          <cell r="AZ34">
            <v>2.5641025641025639</v>
          </cell>
          <cell r="BB34">
            <v>28</v>
          </cell>
          <cell r="BC34">
            <v>5</v>
          </cell>
          <cell r="BD34">
            <v>5</v>
          </cell>
          <cell r="BE34">
            <v>5</v>
          </cell>
          <cell r="BF34">
            <v>9</v>
          </cell>
          <cell r="BG34">
            <v>32</v>
          </cell>
          <cell r="BH34">
            <v>63</v>
          </cell>
          <cell r="BI34">
            <v>91</v>
          </cell>
          <cell r="BJ34">
            <v>117</v>
          </cell>
          <cell r="BK34">
            <v>109</v>
          </cell>
        </row>
        <row r="35">
          <cell r="B35">
            <v>29</v>
          </cell>
          <cell r="C35">
            <v>3</v>
          </cell>
          <cell r="D35">
            <v>2</v>
          </cell>
          <cell r="E35">
            <v>2</v>
          </cell>
          <cell r="F35">
            <v>2</v>
          </cell>
          <cell r="G35">
            <v>21.779762795407262</v>
          </cell>
          <cell r="H35">
            <v>65.288988463887137</v>
          </cell>
          <cell r="I35">
            <v>1.2959400000000001</v>
          </cell>
          <cell r="J35">
            <v>0.80996250000000003</v>
          </cell>
          <cell r="K35">
            <v>5.2039251310409442</v>
          </cell>
          <cell r="L35">
            <v>5.0593287629115782</v>
          </cell>
          <cell r="M35">
            <v>143.75179265081516</v>
          </cell>
          <cell r="N35">
            <v>176.20818750181621</v>
          </cell>
          <cell r="O35">
            <v>262</v>
          </cell>
          <cell r="P35">
            <v>640</v>
          </cell>
          <cell r="Q35">
            <v>568</v>
          </cell>
          <cell r="R35">
            <v>1420</v>
          </cell>
          <cell r="S35">
            <v>17.780035156250001</v>
          </cell>
          <cell r="T35"/>
          <cell r="U35">
            <v>2.2997331226089757</v>
          </cell>
          <cell r="V35">
            <v>2.3254287734855601</v>
          </cell>
          <cell r="W35">
            <v>3.0239382384138835</v>
          </cell>
          <cell r="X35">
            <v>4.2593883861016915</v>
          </cell>
          <cell r="Y35">
            <v>7.1</v>
          </cell>
          <cell r="Z35">
            <v>2.3076923076923075</v>
          </cell>
          <cell r="AA35">
            <v>2.0253656475075741</v>
          </cell>
          <cell r="AB35">
            <v>29</v>
          </cell>
          <cell r="AC35">
            <v>27.224703494259074</v>
          </cell>
          <cell r="AD35">
            <v>27.224703494259074</v>
          </cell>
          <cell r="AE35">
            <v>22.926066100428699</v>
          </cell>
          <cell r="AF35">
            <v>22.453363706605426</v>
          </cell>
          <cell r="AG35">
            <v>21.999760399401275</v>
          </cell>
          <cell r="AH35">
            <v>9.4705609887023758</v>
          </cell>
          <cell r="AI35">
            <v>7.2024496131346867</v>
          </cell>
          <cell r="AJ35">
            <v>21.779762795407262</v>
          </cell>
          <cell r="AK35">
            <v>24.1997364393414</v>
          </cell>
          <cell r="AL35">
            <v>21.762996154629047</v>
          </cell>
          <cell r="AM35">
            <v>28.076107601449422</v>
          </cell>
          <cell r="AN35">
            <v>15.328254327997875</v>
          </cell>
          <cell r="AO35">
            <v>8.8749999999999982</v>
          </cell>
          <cell r="AP35">
            <v>7.4736842105263159</v>
          </cell>
          <cell r="AQ35">
            <v>3.0873147541334145</v>
          </cell>
          <cell r="AR35">
            <v>2.3479315515796024</v>
          </cell>
          <cell r="AS35">
            <v>7.1</v>
          </cell>
          <cell r="AT35">
            <v>7.8888888888888884</v>
          </cell>
          <cell r="AU35">
            <v>2.8846153846153841</v>
          </cell>
          <cell r="AV35">
            <v>2.42914979757085</v>
          </cell>
          <cell r="AW35">
            <v>1.0034609168364295</v>
          </cell>
          <cell r="AX35">
            <v>0.76314134937581879</v>
          </cell>
          <cell r="AY35">
            <v>2.3076923076923075</v>
          </cell>
          <cell r="AZ35">
            <v>2.5641025641025639</v>
          </cell>
          <cell r="BB35">
            <v>29</v>
          </cell>
          <cell r="BC35">
            <v>15</v>
          </cell>
          <cell r="BD35">
            <v>10</v>
          </cell>
          <cell r="BE35">
            <v>10</v>
          </cell>
          <cell r="BF35">
            <v>13</v>
          </cell>
          <cell r="BG35">
            <v>34</v>
          </cell>
          <cell r="BH35">
            <v>65</v>
          </cell>
          <cell r="BI35">
            <v>89</v>
          </cell>
          <cell r="BJ35">
            <v>0</v>
          </cell>
          <cell r="BK35">
            <v>109</v>
          </cell>
        </row>
        <row r="36">
          <cell r="B36">
            <v>30</v>
          </cell>
          <cell r="C36">
            <v>3</v>
          </cell>
          <cell r="D36">
            <v>2</v>
          </cell>
          <cell r="E36">
            <v>3</v>
          </cell>
          <cell r="F36">
            <v>2</v>
          </cell>
          <cell r="G36">
            <v>27.763168211079812</v>
          </cell>
          <cell r="H36">
            <v>39.418719530833421</v>
          </cell>
          <cell r="I36">
            <v>1.2937399999999999</v>
          </cell>
          <cell r="J36">
            <v>0.80858750000000001</v>
          </cell>
          <cell r="K36">
            <v>4.9440325223060633</v>
          </cell>
          <cell r="L36">
            <v>4.8404197452065238</v>
          </cell>
          <cell r="M36">
            <v>144.9351908827378</v>
          </cell>
          <cell r="N36">
            <v>141.89428484947112</v>
          </cell>
          <cell r="O36">
            <v>331</v>
          </cell>
          <cell r="P36">
            <v>480</v>
          </cell>
          <cell r="Q36">
            <v>380</v>
          </cell>
          <cell r="R36">
            <v>1138</v>
          </cell>
          <cell r="S36">
            <v>6.9006892967120725</v>
          </cell>
          <cell r="T36"/>
          <cell r="U36">
            <v>2.3830777175014295</v>
          </cell>
          <cell r="V36">
            <v>2.2401778180129721</v>
          </cell>
          <cell r="W36">
            <v>3.0879148379325465</v>
          </cell>
          <cell r="X36">
            <v>4.1366853127891137</v>
          </cell>
          <cell r="Y36">
            <v>7.1</v>
          </cell>
          <cell r="Z36">
            <v>2.3076923076923075</v>
          </cell>
          <cell r="AA36">
            <v>1.3320601126192151</v>
          </cell>
          <cell r="AB36">
            <v>30</v>
          </cell>
          <cell r="AC36">
            <v>34.703960263849766</v>
          </cell>
          <cell r="AD36">
            <v>34.703960263849766</v>
          </cell>
          <cell r="AE36">
            <v>29.224387590610331</v>
          </cell>
          <cell r="AF36">
            <v>28.621822898020426</v>
          </cell>
          <cell r="AG36">
            <v>28.043604253615971</v>
          </cell>
          <cell r="AH36">
            <v>11.650131259751145</v>
          </cell>
          <cell r="AI36">
            <v>8.9909112356440843</v>
          </cell>
          <cell r="AJ36">
            <v>27.763168211079812</v>
          </cell>
          <cell r="AK36">
            <v>30.847964678977569</v>
          </cell>
          <cell r="AL36">
            <v>13.139573176944474</v>
          </cell>
          <cell r="AM36">
            <v>17.59624580418248</v>
          </cell>
          <cell r="AN36">
            <v>9.5290592709494231</v>
          </cell>
          <cell r="AO36">
            <v>8.8749999999999982</v>
          </cell>
          <cell r="AP36">
            <v>7.4736842105263159</v>
          </cell>
          <cell r="AQ36">
            <v>2.979340517456599</v>
          </cell>
          <cell r="AR36">
            <v>2.2992862085385966</v>
          </cell>
          <cell r="AS36">
            <v>7.1</v>
          </cell>
          <cell r="AT36">
            <v>7.8888888888888884</v>
          </cell>
          <cell r="AU36">
            <v>2.8846153846153841</v>
          </cell>
          <cell r="AV36">
            <v>2.42914979757085</v>
          </cell>
          <cell r="AW36">
            <v>0.9683663653705088</v>
          </cell>
          <cell r="AX36">
            <v>0.74733029529965211</v>
          </cell>
          <cell r="AY36">
            <v>2.3076923076923075</v>
          </cell>
          <cell r="AZ36">
            <v>2.5641025641025639</v>
          </cell>
          <cell r="BB36">
            <v>30</v>
          </cell>
          <cell r="BC36">
            <v>15</v>
          </cell>
          <cell r="BD36">
            <v>10</v>
          </cell>
          <cell r="BE36">
            <v>10</v>
          </cell>
          <cell r="BF36">
            <v>13</v>
          </cell>
          <cell r="BG36">
            <v>34</v>
          </cell>
          <cell r="BH36">
            <v>65</v>
          </cell>
          <cell r="BI36">
            <v>89</v>
          </cell>
          <cell r="BJ36">
            <v>117</v>
          </cell>
          <cell r="BK36">
            <v>109</v>
          </cell>
        </row>
        <row r="37">
          <cell r="B37">
            <v>31</v>
          </cell>
          <cell r="C37">
            <v>3</v>
          </cell>
          <cell r="D37">
            <v>3</v>
          </cell>
          <cell r="E37">
            <v>2</v>
          </cell>
          <cell r="F37">
            <v>2</v>
          </cell>
          <cell r="G37">
            <v>7.302074211732541</v>
          </cell>
          <cell r="H37">
            <v>61.154124530673819</v>
          </cell>
          <cell r="I37">
            <v>0.48504000000000014</v>
          </cell>
          <cell r="J37">
            <v>0.30315000000000009</v>
          </cell>
          <cell r="K37">
            <v>5.1324585333910493</v>
          </cell>
          <cell r="L37">
            <v>5.0413109297153582</v>
          </cell>
          <cell r="M37">
            <v>97.003084569622857</v>
          </cell>
          <cell r="N37">
            <v>173.51625301587879</v>
          </cell>
          <cell r="O37">
            <v>130</v>
          </cell>
          <cell r="P37">
            <v>609</v>
          </cell>
          <cell r="Q37">
            <v>819</v>
          </cell>
          <cell r="R37">
            <v>1382</v>
          </cell>
          <cell r="S37">
            <v>18.065517578125</v>
          </cell>
          <cell r="T37"/>
          <cell r="U37">
            <v>1.9079647444308527</v>
          </cell>
          <cell r="V37">
            <v>2.3180682438470184</v>
          </cell>
          <cell r="W37">
            <v>2.695414999963929</v>
          </cell>
          <cell r="X37">
            <v>4.2305800025615961</v>
          </cell>
          <cell r="Y37">
            <v>7.1</v>
          </cell>
          <cell r="Z37">
            <v>2.3076923076923075</v>
          </cell>
          <cell r="AA37">
            <v>2.7259683841896414</v>
          </cell>
          <cell r="AB37">
            <v>31</v>
          </cell>
          <cell r="AC37">
            <v>9.1275927646656765</v>
          </cell>
          <cell r="AD37">
            <v>9.1275927646656765</v>
          </cell>
          <cell r="AE37">
            <v>7.6863939070868854</v>
          </cell>
          <cell r="AF37">
            <v>7.5279115584871557</v>
          </cell>
          <cell r="AG37">
            <v>7.3758325371035767</v>
          </cell>
          <cell r="AH37">
            <v>3.8271536374277999</v>
          </cell>
          <cell r="AI37">
            <v>2.7090723364788949</v>
          </cell>
          <cell r="AJ37">
            <v>7.302074211732541</v>
          </cell>
          <cell r="AK37">
            <v>8.113415790813935</v>
          </cell>
          <cell r="AL37">
            <v>20.384708176891273</v>
          </cell>
          <cell r="AM37">
            <v>26.381503086890874</v>
          </cell>
          <cell r="AN37">
            <v>14.455257788209959</v>
          </cell>
          <cell r="AO37">
            <v>8.8749999999999982</v>
          </cell>
          <cell r="AP37">
            <v>7.4736842105263159</v>
          </cell>
          <cell r="AQ37">
            <v>3.7212427644295571</v>
          </cell>
          <cell r="AR37">
            <v>2.6341027263315722</v>
          </cell>
          <cell r="AS37">
            <v>7.1</v>
          </cell>
          <cell r="AT37">
            <v>7.8888888888888884</v>
          </cell>
          <cell r="AU37">
            <v>2.8846153846153841</v>
          </cell>
          <cell r="AV37">
            <v>2.42914979757085</v>
          </cell>
          <cell r="AW37">
            <v>1.2095046904971474</v>
          </cell>
          <cell r="AX37">
            <v>0.85615473228545136</v>
          </cell>
          <cell r="AY37">
            <v>2.3076923076923075</v>
          </cell>
          <cell r="AZ37">
            <v>2.5641025641025639</v>
          </cell>
          <cell r="BB37">
            <v>31</v>
          </cell>
          <cell r="BC37">
            <v>15</v>
          </cell>
          <cell r="BD37">
            <v>10</v>
          </cell>
          <cell r="BE37">
            <v>10</v>
          </cell>
          <cell r="BF37">
            <v>13</v>
          </cell>
          <cell r="BG37">
            <v>34</v>
          </cell>
          <cell r="BH37">
            <v>65</v>
          </cell>
          <cell r="BI37">
            <v>91</v>
          </cell>
          <cell r="BJ37">
            <v>0</v>
          </cell>
          <cell r="BK37">
            <v>109</v>
          </cell>
        </row>
        <row r="38">
          <cell r="B38">
            <v>32</v>
          </cell>
          <cell r="C38">
            <v>3</v>
          </cell>
          <cell r="D38">
            <v>3</v>
          </cell>
          <cell r="E38">
            <v>3</v>
          </cell>
          <cell r="F38">
            <v>2</v>
          </cell>
          <cell r="G38">
            <v>10.449311234477586</v>
          </cell>
          <cell r="H38">
            <v>36.238985398738933</v>
          </cell>
          <cell r="I38">
            <v>0.48398000000000002</v>
          </cell>
          <cell r="J38">
            <v>0.30248750000000002</v>
          </cell>
          <cell r="K38">
            <v>4.9577377681111461</v>
          </cell>
          <cell r="L38">
            <v>4.8699992261759872</v>
          </cell>
          <cell r="M38">
            <v>99.684633606766866</v>
          </cell>
          <cell r="N38">
            <v>135.51506243453832</v>
          </cell>
          <cell r="O38">
            <v>181</v>
          </cell>
          <cell r="P38">
            <v>462</v>
          </cell>
          <cell r="Q38">
            <v>638</v>
          </cell>
          <cell r="R38">
            <v>1035</v>
          </cell>
          <cell r="S38">
            <v>7.0466600723413251</v>
          </cell>
          <cell r="T38"/>
          <cell r="U38">
            <v>2.0384877920259239</v>
          </cell>
          <cell r="V38">
            <v>2.2483170350910169</v>
          </cell>
          <cell r="W38">
            <v>2.8302067653113996</v>
          </cell>
          <cell r="X38">
            <v>4.1351983948824627</v>
          </cell>
          <cell r="Y38">
            <v>7.1</v>
          </cell>
          <cell r="Z38">
            <v>2.3076923076923075</v>
          </cell>
          <cell r="AA38">
            <v>2.0416376805199938</v>
          </cell>
          <cell r="AB38">
            <v>32</v>
          </cell>
          <cell r="AC38">
            <v>13.061639043096982</v>
          </cell>
          <cell r="AD38">
            <v>13.061639043096982</v>
          </cell>
          <cell r="AE38">
            <v>10.999274983660618</v>
          </cell>
          <cell r="AF38">
            <v>10.772485808739779</v>
          </cell>
          <cell r="AG38">
            <v>10.554859832805642</v>
          </cell>
          <cell r="AH38">
            <v>5.1260111909194599</v>
          </cell>
          <cell r="AI38">
            <v>3.692066375697423</v>
          </cell>
          <cell r="AJ38">
            <v>10.449311234477586</v>
          </cell>
          <cell r="AK38">
            <v>11.610345816086205</v>
          </cell>
          <cell r="AL38">
            <v>12.079661799579645</v>
          </cell>
          <cell r="AM38">
            <v>16.118271948809877</v>
          </cell>
          <cell r="AN38">
            <v>8.7635421419167425</v>
          </cell>
          <cell r="AO38">
            <v>8.8749999999999982</v>
          </cell>
          <cell r="AP38">
            <v>7.4736842105263159</v>
          </cell>
          <cell r="AQ38">
            <v>3.4829740103293725</v>
          </cell>
          <cell r="AR38">
            <v>2.5086506353604898</v>
          </cell>
          <cell r="AS38">
            <v>7.1</v>
          </cell>
          <cell r="AT38">
            <v>7.8888888888888884</v>
          </cell>
          <cell r="AU38">
            <v>2.8846153846153841</v>
          </cell>
          <cell r="AV38">
            <v>2.42914979757085</v>
          </cell>
          <cell r="AW38">
            <v>1.132060891764693</v>
          </cell>
          <cell r="AX38">
            <v>0.81537940477589055</v>
          </cell>
          <cell r="AY38">
            <v>2.3076923076923075</v>
          </cell>
          <cell r="AZ38">
            <v>2.5641025641025639</v>
          </cell>
          <cell r="BB38">
            <v>32</v>
          </cell>
          <cell r="BC38">
            <v>15</v>
          </cell>
          <cell r="BD38">
            <v>10</v>
          </cell>
          <cell r="BE38">
            <v>10</v>
          </cell>
          <cell r="BF38">
            <v>13</v>
          </cell>
          <cell r="BG38">
            <v>34</v>
          </cell>
          <cell r="BH38">
            <v>65</v>
          </cell>
          <cell r="BI38">
            <v>91</v>
          </cell>
          <cell r="BJ38">
            <v>117</v>
          </cell>
          <cell r="BK38">
            <v>109</v>
          </cell>
        </row>
        <row r="39">
          <cell r="B39">
            <v>33</v>
          </cell>
          <cell r="C39">
            <v>4</v>
          </cell>
          <cell r="D39">
            <v>2</v>
          </cell>
          <cell r="E39">
            <v>2</v>
          </cell>
          <cell r="F39">
            <v>2</v>
          </cell>
          <cell r="G39">
            <v>19.968109682709237</v>
          </cell>
          <cell r="H39">
            <v>66.068442360750424</v>
          </cell>
          <cell r="I39">
            <v>1.2961199999999999</v>
          </cell>
          <cell r="J39">
            <v>0.81007499999999999</v>
          </cell>
          <cell r="K39">
            <v>5.2039251310409442</v>
          </cell>
          <cell r="L39">
            <v>5.0570270312836243</v>
          </cell>
          <cell r="M39">
            <v>141.68345173703943</v>
          </cell>
          <cell r="N39">
            <v>176.96078687428258</v>
          </cell>
          <cell r="O39">
            <v>244</v>
          </cell>
          <cell r="P39">
            <v>645</v>
          </cell>
          <cell r="Q39">
            <v>578</v>
          </cell>
          <cell r="R39">
            <v>1415</v>
          </cell>
          <cell r="S39">
            <v>17.781874023437499</v>
          </cell>
          <cell r="T39"/>
          <cell r="U39">
            <v>2.2746668526017673</v>
          </cell>
          <cell r="V39">
            <v>2.3283980167498797</v>
          </cell>
          <cell r="W39">
            <v>2.9977560035845849</v>
          </cell>
          <cell r="X39">
            <v>4.2633839385853092</v>
          </cell>
          <cell r="Y39">
            <v>7.1</v>
          </cell>
          <cell r="Z39">
            <v>2.3076923076923075</v>
          </cell>
          <cell r="AA39">
            <v>2.0536618213754183</v>
          </cell>
          <cell r="AB39">
            <v>33</v>
          </cell>
          <cell r="AC39">
            <v>24.960137103386543</v>
          </cell>
          <cell r="AD39">
            <v>24.960137103386543</v>
          </cell>
          <cell r="AE39">
            <v>21.019062823904459</v>
          </cell>
          <cell r="AF39">
            <v>20.585680085267256</v>
          </cell>
          <cell r="AG39">
            <v>20.169807760312359</v>
          </cell>
          <cell r="AH39">
            <v>8.7784765755344285</v>
          </cell>
          <cell r="AI39">
            <v>6.6610189951524568</v>
          </cell>
          <cell r="AJ39">
            <v>19.968109682709237</v>
          </cell>
          <cell r="AK39">
            <v>22.186788536343595</v>
          </cell>
          <cell r="AL39">
            <v>22.022814120250143</v>
          </cell>
          <cell r="AM39">
            <v>28.375063835938494</v>
          </cell>
          <cell r="AN39">
            <v>15.496714185838371</v>
          </cell>
          <cell r="AO39">
            <v>8.8749999999999982</v>
          </cell>
          <cell r="AP39">
            <v>7.4736842105263159</v>
          </cell>
          <cell r="AQ39">
            <v>3.1213362044112127</v>
          </cell>
          <cell r="AR39">
            <v>2.3684382556519381</v>
          </cell>
          <cell r="AS39">
            <v>7.1</v>
          </cell>
          <cell r="AT39">
            <v>7.8888888888888884</v>
          </cell>
          <cell r="AU39">
            <v>2.8846153846153841</v>
          </cell>
          <cell r="AV39">
            <v>2.42914979757085</v>
          </cell>
          <cell r="AW39">
            <v>1.0145188096677831</v>
          </cell>
          <cell r="AX39">
            <v>0.76980658363551613</v>
          </cell>
          <cell r="AY39">
            <v>2.3076923076923075</v>
          </cell>
          <cell r="AZ39">
            <v>2.5641025641025639</v>
          </cell>
          <cell r="BB39">
            <v>33</v>
          </cell>
          <cell r="BC39">
            <v>25</v>
          </cell>
          <cell r="BD39">
            <v>20</v>
          </cell>
          <cell r="BE39">
            <v>15</v>
          </cell>
          <cell r="BF39" t="str">
            <v>a</v>
          </cell>
          <cell r="BG39">
            <v>38</v>
          </cell>
          <cell r="BH39">
            <v>67</v>
          </cell>
          <cell r="BI39">
            <v>89</v>
          </cell>
          <cell r="BJ39">
            <v>0</v>
          </cell>
          <cell r="BK39">
            <v>109</v>
          </cell>
        </row>
        <row r="40">
          <cell r="B40">
            <v>34</v>
          </cell>
          <cell r="C40">
            <v>4</v>
          </cell>
          <cell r="D40">
            <v>2</v>
          </cell>
          <cell r="E40">
            <v>3</v>
          </cell>
          <cell r="F40">
            <v>2</v>
          </cell>
          <cell r="G40">
            <v>25.741969498336367</v>
          </cell>
          <cell r="H40">
            <v>39.771572320680193</v>
          </cell>
          <cell r="I40">
            <v>1.2938499999999999</v>
          </cell>
          <cell r="J40">
            <v>0.80865624999999997</v>
          </cell>
          <cell r="K40">
            <v>4.9685110701704724</v>
          </cell>
          <cell r="L40">
            <v>4.8634362983886881</v>
          </cell>
          <cell r="M40">
            <v>142.83310216321891</v>
          </cell>
          <cell r="N40">
            <v>144.34089354740865</v>
          </cell>
          <cell r="O40">
            <v>311</v>
          </cell>
          <cell r="P40">
            <v>476</v>
          </cell>
          <cell r="Q40">
            <v>382</v>
          </cell>
          <cell r="R40">
            <v>1116</v>
          </cell>
          <cell r="S40">
            <v>6.9006892967120725</v>
          </cell>
          <cell r="T40"/>
          <cell r="U40">
            <v>2.3639961119984436</v>
          </cell>
          <cell r="V40">
            <v>2.2364775484337773</v>
          </cell>
          <cell r="W40">
            <v>3.0682907327406901</v>
          </cell>
          <cell r="X40">
            <v>4.1296696937218611</v>
          </cell>
          <cell r="Y40">
            <v>7.1</v>
          </cell>
          <cell r="Z40">
            <v>2.3076923076923075</v>
          </cell>
          <cell r="AA40">
            <v>1.3391856436212355</v>
          </cell>
          <cell r="AB40">
            <v>34</v>
          </cell>
          <cell r="AC40">
            <v>32.177461872920453</v>
          </cell>
          <cell r="AD40">
            <v>32.177461872920453</v>
          </cell>
          <cell r="AE40">
            <v>27.096809998248808</v>
          </cell>
          <cell r="AF40">
            <v>26.538112884882853</v>
          </cell>
          <cell r="AG40">
            <v>26.001989392258956</v>
          </cell>
          <cell r="AH40">
            <v>10.889175903328777</v>
          </cell>
          <cell r="AI40">
            <v>8.3896774264747922</v>
          </cell>
          <cell r="AJ40">
            <v>25.741969498336367</v>
          </cell>
          <cell r="AK40">
            <v>28.60218833148485</v>
          </cell>
          <cell r="AL40">
            <v>13.257190773560064</v>
          </cell>
          <cell r="AM40">
            <v>17.78313059683185</v>
          </cell>
          <cell r="AN40">
            <v>9.6306908954832409</v>
          </cell>
          <cell r="AO40">
            <v>8.8749999999999982</v>
          </cell>
          <cell r="AP40">
            <v>7.4736842105263159</v>
          </cell>
          <cell r="AQ40">
            <v>3.0033890343406258</v>
          </cell>
          <cell r="AR40">
            <v>2.3139919318069526</v>
          </cell>
          <cell r="AS40">
            <v>7.1</v>
          </cell>
          <cell r="AT40">
            <v>7.8888888888888884</v>
          </cell>
          <cell r="AU40">
            <v>2.8846153846153841</v>
          </cell>
          <cell r="AV40">
            <v>2.42914979757085</v>
          </cell>
          <cell r="AW40">
            <v>0.97618278472609721</v>
          </cell>
          <cell r="AX40">
            <v>0.75211005367506578</v>
          </cell>
          <cell r="AY40">
            <v>2.3076923076923075</v>
          </cell>
          <cell r="AZ40">
            <v>2.5641025641025639</v>
          </cell>
          <cell r="BB40">
            <v>34</v>
          </cell>
          <cell r="BC40">
            <v>25</v>
          </cell>
          <cell r="BD40">
            <v>20</v>
          </cell>
          <cell r="BE40">
            <v>15</v>
          </cell>
          <cell r="BF40" t="str">
            <v>a</v>
          </cell>
          <cell r="BG40">
            <v>38</v>
          </cell>
          <cell r="BH40">
            <v>67</v>
          </cell>
          <cell r="BI40">
            <v>89</v>
          </cell>
          <cell r="BJ40">
            <v>117</v>
          </cell>
          <cell r="BK40">
            <v>109</v>
          </cell>
        </row>
        <row r="41">
          <cell r="BB41">
            <v>35</v>
          </cell>
          <cell r="BC41">
            <v>25</v>
          </cell>
          <cell r="BD41">
            <v>20</v>
          </cell>
          <cell r="BE41">
            <v>15</v>
          </cell>
          <cell r="BF41" t="str">
            <v>a</v>
          </cell>
          <cell r="BG41">
            <v>38</v>
          </cell>
          <cell r="BH41">
            <v>67</v>
          </cell>
          <cell r="BI41">
            <v>91</v>
          </cell>
          <cell r="BJ41">
            <v>0</v>
          </cell>
          <cell r="BK41">
            <v>109</v>
          </cell>
        </row>
        <row r="42">
          <cell r="BB42">
            <v>36</v>
          </cell>
          <cell r="BC42">
            <v>25</v>
          </cell>
          <cell r="BD42">
            <v>20</v>
          </cell>
          <cell r="BE42">
            <v>15</v>
          </cell>
          <cell r="BF42" t="str">
            <v>a</v>
          </cell>
          <cell r="BG42">
            <v>38</v>
          </cell>
          <cell r="BH42">
            <v>67</v>
          </cell>
          <cell r="BI42">
            <v>91</v>
          </cell>
          <cell r="BJ42">
            <v>117</v>
          </cell>
          <cell r="BK42">
            <v>109</v>
          </cell>
        </row>
      </sheetData>
      <sheetData sheetId="7">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141.07008688839406</v>
          </cell>
          <cell r="H7">
            <v>46.590234877369795</v>
          </cell>
          <cell r="I7">
            <v>1.6295800000000005</v>
          </cell>
          <cell r="J7">
            <v>1.0184875000000004</v>
          </cell>
          <cell r="K7">
            <v>5.1401784736605372</v>
          </cell>
          <cell r="L7">
            <v>5.2038582851627737</v>
          </cell>
          <cell r="M7">
            <v>208.42244401438009</v>
          </cell>
          <cell r="N7">
            <v>150.29972216937836</v>
          </cell>
          <cell r="O7">
            <v>1170</v>
          </cell>
          <cell r="P7">
            <v>536</v>
          </cell>
          <cell r="Q7">
            <v>492</v>
          </cell>
          <cell r="R7">
            <v>2353</v>
          </cell>
          <cell r="S7">
            <v>28.902140624998207</v>
          </cell>
          <cell r="T7"/>
          <cell r="U7">
            <v>2.3237994386762013</v>
          </cell>
          <cell r="V7">
            <v>2.2254518739758509</v>
          </cell>
          <cell r="W7">
            <v>3.6874795862901237</v>
          </cell>
          <cell r="X7">
            <v>4.2735670608046075</v>
          </cell>
          <cell r="Y7">
            <v>8.1999999999999993</v>
          </cell>
          <cell r="Z7">
            <v>3.4568376068376061</v>
          </cell>
          <cell r="AA7">
            <v>0.58141873432991487</v>
          </cell>
          <cell r="AB7">
            <v>1</v>
          </cell>
          <cell r="AC7">
            <v>141.07008688839406</v>
          </cell>
          <cell r="AD7">
            <v>176.33760861049257</v>
          </cell>
          <cell r="AE7">
            <v>148.49482830357269</v>
          </cell>
          <cell r="AF7">
            <v>145.43307926638562</v>
          </cell>
          <cell r="AG7">
            <v>142.49503726100411</v>
          </cell>
          <cell r="AH7">
            <v>60.706653311164175</v>
          </cell>
          <cell r="AI7">
            <v>38.25650653440524</v>
          </cell>
          <cell r="AJ7">
            <v>141.07008688839406</v>
          </cell>
          <cell r="AK7">
            <v>156.7445409871045</v>
          </cell>
          <cell r="AL7">
            <v>16.639369599060643</v>
          </cell>
          <cell r="AM7">
            <v>20.935179691904388</v>
          </cell>
          <cell r="AN7">
            <v>10.90195478729612</v>
          </cell>
          <cell r="AO7">
            <v>8.1999999999999993</v>
          </cell>
          <cell r="AP7">
            <v>8.6315789473684212</v>
          </cell>
          <cell r="AQ7">
            <v>3.5287038388611078</v>
          </cell>
          <cell r="AR7">
            <v>2.2237411240152256</v>
          </cell>
          <cell r="AS7">
            <v>8.1999999999999993</v>
          </cell>
          <cell r="AT7">
            <v>9.1111111111111107</v>
          </cell>
          <cell r="AU7">
            <v>3.4568376068376061</v>
          </cell>
          <cell r="AV7">
            <v>3.6387764282501118</v>
          </cell>
          <cell r="AW7">
            <v>1.4875800162886961</v>
          </cell>
          <cell r="AX7">
            <v>0.93745267626428808</v>
          </cell>
          <cell r="AY7">
            <v>3.4568376068376061</v>
          </cell>
          <cell r="AZ7">
            <v>3.8409306742640066</v>
          </cell>
          <cell r="BB7">
            <v>1</v>
          </cell>
          <cell r="BC7">
            <v>0</v>
          </cell>
          <cell r="BD7">
            <v>0</v>
          </cell>
          <cell r="BE7">
            <v>0</v>
          </cell>
          <cell r="BF7">
            <v>1</v>
          </cell>
          <cell r="BG7">
            <v>24</v>
          </cell>
          <cell r="BH7">
            <v>0</v>
          </cell>
          <cell r="BI7">
            <v>81</v>
          </cell>
          <cell r="BJ7">
            <v>0</v>
          </cell>
          <cell r="BK7">
            <v>0</v>
          </cell>
        </row>
        <row r="8">
          <cell r="B8">
            <v>2</v>
          </cell>
          <cell r="C8">
            <v>1</v>
          </cell>
          <cell r="D8">
            <v>1</v>
          </cell>
          <cell r="E8">
            <v>2</v>
          </cell>
          <cell r="F8">
            <v>1</v>
          </cell>
          <cell r="G8">
            <v>149.45586105670998</v>
          </cell>
          <cell r="H8">
            <v>30.556251320283593</v>
          </cell>
          <cell r="I8">
            <v>1.62778</v>
          </cell>
          <cell r="J8">
            <v>1.0173624999999999</v>
          </cell>
          <cell r="K8">
            <v>4.9944337419501164</v>
          </cell>
          <cell r="L8">
            <v>5.2142132452401126</v>
          </cell>
          <cell r="M8">
            <v>208.9135442796894</v>
          </cell>
          <cell r="N8">
            <v>123.77018879563397</v>
          </cell>
          <cell r="O8">
            <v>1236</v>
          </cell>
          <cell r="P8">
            <v>427</v>
          </cell>
          <cell r="Q8">
            <v>281</v>
          </cell>
          <cell r="R8">
            <v>2140</v>
          </cell>
          <cell r="S8">
            <v>18.84666015625</v>
          </cell>
          <cell r="T8"/>
          <cell r="U8">
            <v>2.3467540108860963</v>
          </cell>
          <cell r="V8">
            <v>2.1771495516860186</v>
          </cell>
          <cell r="W8">
            <v>3.7074001473497917</v>
          </cell>
          <cell r="X8">
            <v>4.3049052945377619</v>
          </cell>
          <cell r="Y8">
            <v>8.1999999999999993</v>
          </cell>
          <cell r="Z8">
            <v>3.4568376068376061</v>
          </cell>
          <cell r="AA8">
            <v>0.52983933261224303</v>
          </cell>
          <cell r="AB8">
            <v>2</v>
          </cell>
          <cell r="AC8">
            <v>149.45586105670998</v>
          </cell>
          <cell r="AD8">
            <v>186.81982632088747</v>
          </cell>
          <cell r="AE8">
            <v>157.32195900706313</v>
          </cell>
          <cell r="AF8">
            <v>154.07820727495874</v>
          </cell>
          <cell r="AG8">
            <v>150.96551621889896</v>
          </cell>
          <cell r="AH8">
            <v>63.686206719330528</v>
          </cell>
          <cell r="AI8">
            <v>40.312848658526221</v>
          </cell>
          <cell r="AJ8">
            <v>149.45586105670998</v>
          </cell>
          <cell r="AK8">
            <v>166.06206784078887</v>
          </cell>
          <cell r="AL8">
            <v>10.912946900101284</v>
          </cell>
          <cell r="AM8">
            <v>14.034980415847112</v>
          </cell>
          <cell r="AN8">
            <v>7.098007791031919</v>
          </cell>
          <cell r="AO8">
            <v>8.1999999999999993</v>
          </cell>
          <cell r="AP8">
            <v>8.6315789473684212</v>
          </cell>
          <cell r="AQ8">
            <v>3.4941881262211254</v>
          </cell>
          <cell r="AR8">
            <v>2.2117925430471028</v>
          </cell>
          <cell r="AS8">
            <v>8.1999999999999993</v>
          </cell>
          <cell r="AT8">
            <v>9.1111111111111107</v>
          </cell>
          <cell r="AU8">
            <v>3.4568376068376061</v>
          </cell>
          <cell r="AV8">
            <v>3.6387764282501118</v>
          </cell>
          <cell r="AW8">
            <v>1.4730293804983678</v>
          </cell>
          <cell r="AX8">
            <v>0.93241556601563536</v>
          </cell>
          <cell r="AY8">
            <v>3.4568376068376061</v>
          </cell>
          <cell r="AZ8">
            <v>3.8409306742640066</v>
          </cell>
          <cell r="BB8">
            <v>2</v>
          </cell>
          <cell r="BC8">
            <v>0</v>
          </cell>
          <cell r="BD8">
            <v>0</v>
          </cell>
          <cell r="BE8">
            <v>0</v>
          </cell>
          <cell r="BF8">
            <v>1</v>
          </cell>
          <cell r="BG8">
            <v>24</v>
          </cell>
          <cell r="BH8">
            <v>0</v>
          </cell>
          <cell r="BI8">
            <v>81</v>
          </cell>
          <cell r="BJ8">
            <v>0</v>
          </cell>
          <cell r="BK8">
            <v>109</v>
          </cell>
        </row>
        <row r="9">
          <cell r="B9">
            <v>3</v>
          </cell>
          <cell r="C9">
            <v>1</v>
          </cell>
          <cell r="D9">
            <v>2</v>
          </cell>
          <cell r="E9">
            <v>1</v>
          </cell>
          <cell r="F9">
            <v>1</v>
          </cell>
          <cell r="G9">
            <v>79.968941683414855</v>
          </cell>
          <cell r="H9">
            <v>48.417420423321779</v>
          </cell>
          <cell r="I9">
            <v>0.49325999999999987</v>
          </cell>
          <cell r="J9">
            <v>0.30828749999999988</v>
          </cell>
          <cell r="K9">
            <v>5.1644040511996225</v>
          </cell>
          <cell r="L9">
            <v>4.9884720066634296</v>
          </cell>
          <cell r="M9">
            <v>177.73495186107132</v>
          </cell>
          <cell r="N9">
            <v>148.37726368107488</v>
          </cell>
          <cell r="O9">
            <v>777</v>
          </cell>
          <cell r="P9">
            <v>564</v>
          </cell>
          <cell r="Q9">
            <v>869</v>
          </cell>
          <cell r="R9">
            <v>1988</v>
          </cell>
          <cell r="S9">
            <v>29.438941406247991</v>
          </cell>
          <cell r="T9"/>
          <cell r="U9">
            <v>2.1830789462898896</v>
          </cell>
          <cell r="V9">
            <v>2.2443024846045718</v>
          </cell>
          <cell r="W9">
            <v>3.4775099627388801</v>
          </cell>
          <cell r="X9">
            <v>4.2558763408002989</v>
          </cell>
          <cell r="Y9">
            <v>8.1999999999999993</v>
          </cell>
          <cell r="Z9">
            <v>3.4568376068376061</v>
          </cell>
          <cell r="AA9">
            <v>0.4708965977800047</v>
          </cell>
          <cell r="AB9">
            <v>3</v>
          </cell>
          <cell r="AC9">
            <v>79.968941683414855</v>
          </cell>
          <cell r="AD9">
            <v>99.961177104268558</v>
          </cell>
          <cell r="AE9">
            <v>84.177833350963013</v>
          </cell>
          <cell r="AF9">
            <v>82.442207921046247</v>
          </cell>
          <cell r="AG9">
            <v>80.77670877112611</v>
          </cell>
          <cell r="AH9">
            <v>36.631264214847057</v>
          </cell>
          <cell r="AI9">
            <v>22.996035249437927</v>
          </cell>
          <cell r="AJ9">
            <v>79.968941683414855</v>
          </cell>
          <cell r="AK9">
            <v>88.854379648238719</v>
          </cell>
          <cell r="AL9">
            <v>17.291935865472066</v>
          </cell>
          <cell r="AM9">
            <v>21.573482520941262</v>
          </cell>
          <cell r="AN9">
            <v>11.376604145931809</v>
          </cell>
          <cell r="AO9">
            <v>8.1999999999999993</v>
          </cell>
          <cell r="AP9">
            <v>8.6315789473684212</v>
          </cell>
          <cell r="AQ9">
            <v>3.75616283320206</v>
          </cell>
          <cell r="AR9">
            <v>2.3580090604662698</v>
          </cell>
          <cell r="AS9">
            <v>8.1999999999999993</v>
          </cell>
          <cell r="AT9">
            <v>9.1111111111111107</v>
          </cell>
          <cell r="AU9">
            <v>3.4568376068376061</v>
          </cell>
          <cell r="AV9">
            <v>3.6387764282501118</v>
          </cell>
          <cell r="AW9">
            <v>1.5834688950266551</v>
          </cell>
          <cell r="AX9">
            <v>0.99405541432726985</v>
          </cell>
          <cell r="AY9">
            <v>3.4568376068376061</v>
          </cell>
          <cell r="AZ9">
            <v>3.8409306742640066</v>
          </cell>
          <cell r="BB9">
            <v>3</v>
          </cell>
          <cell r="BC9">
            <v>0</v>
          </cell>
          <cell r="BD9">
            <v>0</v>
          </cell>
          <cell r="BE9">
            <v>0</v>
          </cell>
          <cell r="BF9">
            <v>1</v>
          </cell>
          <cell r="BG9">
            <v>24</v>
          </cell>
          <cell r="BH9">
            <v>0</v>
          </cell>
          <cell r="BI9">
            <v>91</v>
          </cell>
          <cell r="BJ9">
            <v>0</v>
          </cell>
          <cell r="BK9">
            <v>0</v>
          </cell>
        </row>
        <row r="10">
          <cell r="B10">
            <v>4</v>
          </cell>
          <cell r="C10">
            <v>1</v>
          </cell>
          <cell r="D10">
            <v>2</v>
          </cell>
          <cell r="E10">
            <v>2</v>
          </cell>
          <cell r="F10">
            <v>1</v>
          </cell>
          <cell r="G10">
            <v>87.338621088293777</v>
          </cell>
          <cell r="H10">
            <v>29.160957120754258</v>
          </cell>
          <cell r="I10">
            <v>0.49250000000000005</v>
          </cell>
          <cell r="J10">
            <v>0.30781250000000004</v>
          </cell>
          <cell r="K10">
            <v>4.9284894518826894</v>
          </cell>
          <cell r="L10">
            <v>4.8093271382998672</v>
          </cell>
          <cell r="M10">
            <v>180.73269734518323</v>
          </cell>
          <cell r="N10">
            <v>120.29508618441646</v>
          </cell>
          <cell r="O10">
            <v>835</v>
          </cell>
          <cell r="P10">
            <v>419</v>
          </cell>
          <cell r="Q10">
            <v>627</v>
          </cell>
          <cell r="R10">
            <v>1724</v>
          </cell>
          <cell r="S10">
            <v>19.250453125</v>
          </cell>
          <cell r="T10"/>
          <cell r="U10">
            <v>2.2141253793330407</v>
          </cell>
          <cell r="V10">
            <v>2.1805072594572761</v>
          </cell>
          <cell r="W10">
            <v>3.5078403813057557</v>
          </cell>
          <cell r="X10">
            <v>4.2788603851993594</v>
          </cell>
          <cell r="Y10">
            <v>8.1999999999999993</v>
          </cell>
          <cell r="Z10">
            <v>3.4568376068376061</v>
          </cell>
          <cell r="AA10">
            <v>0.39369800505360741</v>
          </cell>
          <cell r="AB10">
            <v>4</v>
          </cell>
          <cell r="AC10">
            <v>87.338621088293777</v>
          </cell>
          <cell r="AD10">
            <v>109.17327636036721</v>
          </cell>
          <cell r="AE10">
            <v>91.935390619256609</v>
          </cell>
          <cell r="AF10">
            <v>90.039815554942038</v>
          </cell>
          <cell r="AG10">
            <v>88.220829382114928</v>
          </cell>
          <cell r="AH10">
            <v>39.44610449955762</v>
          </cell>
          <cell r="AI10">
            <v>24.898117244372141</v>
          </cell>
          <cell r="AJ10">
            <v>87.338621088293777</v>
          </cell>
          <cell r="AK10">
            <v>97.042912320326423</v>
          </cell>
          <cell r="AL10">
            <v>10.414627543126521</v>
          </cell>
          <cell r="AM10">
            <v>13.373473990640308</v>
          </cell>
          <cell r="AN10">
            <v>6.8151223680077138</v>
          </cell>
          <cell r="AO10">
            <v>8.1999999999999993</v>
          </cell>
          <cell r="AP10">
            <v>8.6315789473684212</v>
          </cell>
          <cell r="AQ10">
            <v>3.7034939739817623</v>
          </cell>
          <cell r="AR10">
            <v>2.337620618001905</v>
          </cell>
          <cell r="AS10">
            <v>8.1999999999999993</v>
          </cell>
          <cell r="AT10">
            <v>9.1111111111111107</v>
          </cell>
          <cell r="AU10">
            <v>3.4568376068376061</v>
          </cell>
          <cell r="AV10">
            <v>3.6387764282501118</v>
          </cell>
          <cell r="AW10">
            <v>1.5612655177995867</v>
          </cell>
          <cell r="AX10">
            <v>0.98546034912536007</v>
          </cell>
          <cell r="AY10">
            <v>3.4568376068376061</v>
          </cell>
          <cell r="AZ10">
            <v>3.8409306742640066</v>
          </cell>
          <cell r="BB10">
            <v>4</v>
          </cell>
          <cell r="BC10">
            <v>0</v>
          </cell>
          <cell r="BD10">
            <v>0</v>
          </cell>
          <cell r="BE10">
            <v>0</v>
          </cell>
          <cell r="BF10">
            <v>1</v>
          </cell>
          <cell r="BG10">
            <v>24</v>
          </cell>
          <cell r="BH10">
            <v>0</v>
          </cell>
          <cell r="BI10">
            <v>91</v>
          </cell>
          <cell r="BJ10">
            <v>0</v>
          </cell>
          <cell r="BK10">
            <v>109</v>
          </cell>
        </row>
        <row r="11">
          <cell r="B11">
            <v>5</v>
          </cell>
          <cell r="C11">
            <v>2</v>
          </cell>
          <cell r="D11">
            <v>1</v>
          </cell>
          <cell r="E11">
            <v>1</v>
          </cell>
          <cell r="F11">
            <v>1</v>
          </cell>
          <cell r="G11">
            <v>123.35985572251585</v>
          </cell>
          <cell r="H11">
            <v>47.581748249847799</v>
          </cell>
          <cell r="I11">
            <v>1.6294100000000002</v>
          </cell>
          <cell r="J11">
            <v>1.0183812500000002</v>
          </cell>
          <cell r="K11">
            <v>5.1711307041843089</v>
          </cell>
          <cell r="L11">
            <v>5.1279534950503374</v>
          </cell>
          <cell r="M11">
            <v>203.80815082175809</v>
          </cell>
          <cell r="N11">
            <v>150.91196702457196</v>
          </cell>
          <cell r="O11">
            <v>1046</v>
          </cell>
          <cell r="P11">
            <v>545</v>
          </cell>
          <cell r="Q11">
            <v>509</v>
          </cell>
          <cell r="R11">
            <v>2224</v>
          </cell>
          <cell r="S11">
            <v>28.902140624998207</v>
          </cell>
          <cell r="T11"/>
          <cell r="U11">
            <v>2.2783682438785773</v>
          </cell>
          <cell r="V11">
            <v>2.2346396443865886</v>
          </cell>
          <cell r="W11">
            <v>3.6361746942266135</v>
          </cell>
          <cell r="X11">
            <v>4.2866666365254247</v>
          </cell>
          <cell r="Y11">
            <v>8.1999999999999993</v>
          </cell>
          <cell r="Z11">
            <v>3.4568376068376061</v>
          </cell>
          <cell r="AA11">
            <v>0.54152747260170697</v>
          </cell>
          <cell r="AB11">
            <v>5</v>
          </cell>
          <cell r="AC11">
            <v>123.35985572251585</v>
          </cell>
          <cell r="AD11">
            <v>154.1998196531448</v>
          </cell>
          <cell r="AE11">
            <v>129.85247970791141</v>
          </cell>
          <cell r="AF11">
            <v>127.17510899228438</v>
          </cell>
          <cell r="AG11">
            <v>124.60591487122812</v>
          </cell>
          <cell r="AH11">
            <v>54.143949756126496</v>
          </cell>
          <cell r="AI11">
            <v>33.925723073311673</v>
          </cell>
          <cell r="AJ11">
            <v>123.35985572251585</v>
          </cell>
          <cell r="AK11">
            <v>137.06650635835095</v>
          </cell>
          <cell r="AL11">
            <v>16.993481517802785</v>
          </cell>
          <cell r="AM11">
            <v>21.292805920351892</v>
          </cell>
          <cell r="AN11">
            <v>11.099941349396691</v>
          </cell>
          <cell r="AO11">
            <v>8.1999999999999993</v>
          </cell>
          <cell r="AP11">
            <v>8.6315789473684212</v>
          </cell>
          <cell r="AQ11">
            <v>3.5990670173846611</v>
          </cell>
          <cell r="AR11">
            <v>2.2551171738309663</v>
          </cell>
          <cell r="AS11">
            <v>8.1999999999999993</v>
          </cell>
          <cell r="AT11">
            <v>9.1111111111111107</v>
          </cell>
          <cell r="AU11">
            <v>3.4568376068376061</v>
          </cell>
          <cell r="AV11">
            <v>3.6387764282501118</v>
          </cell>
          <cell r="AW11">
            <v>1.5172427091736773</v>
          </cell>
          <cell r="AX11">
            <v>0.95067973833222252</v>
          </cell>
          <cell r="AY11">
            <v>3.4568376068376061</v>
          </cell>
          <cell r="AZ11">
            <v>3.8409306742640066</v>
          </cell>
          <cell r="BB11">
            <v>5</v>
          </cell>
          <cell r="BC11">
            <v>10</v>
          </cell>
          <cell r="BD11">
            <v>5</v>
          </cell>
          <cell r="BE11">
            <v>5</v>
          </cell>
          <cell r="BF11">
            <v>11</v>
          </cell>
          <cell r="BG11">
            <v>32</v>
          </cell>
          <cell r="BH11">
            <v>63</v>
          </cell>
          <cell r="BI11">
            <v>81</v>
          </cell>
          <cell r="BJ11">
            <v>0</v>
          </cell>
          <cell r="BK11">
            <v>0</v>
          </cell>
        </row>
        <row r="12">
          <cell r="B12">
            <v>6</v>
          </cell>
          <cell r="C12">
            <v>2</v>
          </cell>
          <cell r="D12">
            <v>1</v>
          </cell>
          <cell r="E12">
            <v>2</v>
          </cell>
          <cell r="F12">
            <v>1</v>
          </cell>
          <cell r="G12">
            <v>131.57427115419418</v>
          </cell>
          <cell r="H12">
            <v>30.481637948259504</v>
          </cell>
          <cell r="I12">
            <v>1.6275700000000002</v>
          </cell>
          <cell r="J12">
            <v>1.01723125</v>
          </cell>
          <cell r="K12">
            <v>5.1630038164902645</v>
          </cell>
          <cell r="L12">
            <v>5.1412144804710564</v>
          </cell>
          <cell r="M12">
            <v>204.27065007908038</v>
          </cell>
          <cell r="N12">
            <v>127.67168068281714</v>
          </cell>
          <cell r="O12">
            <v>1113</v>
          </cell>
          <cell r="P12">
            <v>413</v>
          </cell>
          <cell r="Q12">
            <v>273</v>
          </cell>
          <cell r="R12">
            <v>1979</v>
          </cell>
          <cell r="S12">
            <v>18.84666015625</v>
          </cell>
          <cell r="T12"/>
          <cell r="U12">
            <v>2.3038746238092278</v>
          </cell>
          <cell r="V12">
            <v>2.1681026925702889</v>
          </cell>
          <cell r="W12">
            <v>3.6594223965850379</v>
          </cell>
          <cell r="X12">
            <v>4.2902588895006382</v>
          </cell>
          <cell r="Y12">
            <v>8.1999999999999993</v>
          </cell>
          <cell r="Z12">
            <v>3.4568376068376061</v>
          </cell>
          <cell r="AA12">
            <v>0.48311792292745587</v>
          </cell>
          <cell r="AB12">
            <v>6</v>
          </cell>
          <cell r="AC12">
            <v>131.57427115419418</v>
          </cell>
          <cell r="AD12">
            <v>164.4678389427427</v>
          </cell>
          <cell r="AE12">
            <v>138.49923279388861</v>
          </cell>
          <cell r="AF12">
            <v>135.64357850947854</v>
          </cell>
          <cell r="AG12">
            <v>132.90330419615574</v>
          </cell>
          <cell r="AH12">
            <v>57.109996262144335</v>
          </cell>
          <cell r="AI12">
            <v>35.954928645837356</v>
          </cell>
          <cell r="AJ12">
            <v>131.57427115419418</v>
          </cell>
          <cell r="AK12">
            <v>146.19363461577132</v>
          </cell>
          <cell r="AL12">
            <v>10.886299267235538</v>
          </cell>
          <cell r="AM12">
            <v>14.059130156848557</v>
          </cell>
          <cell r="AN12">
            <v>7.1048481533027941</v>
          </cell>
          <cell r="AO12">
            <v>8.1999999999999993</v>
          </cell>
          <cell r="AP12">
            <v>8.6315789473684212</v>
          </cell>
          <cell r="AQ12">
            <v>3.559221459040212</v>
          </cell>
          <cell r="AR12">
            <v>2.2407907891836194</v>
          </cell>
          <cell r="AS12">
            <v>8.1999999999999993</v>
          </cell>
          <cell r="AT12">
            <v>9.1111111111111107</v>
          </cell>
          <cell r="AU12">
            <v>3.4568376068376061</v>
          </cell>
          <cell r="AV12">
            <v>3.6387764282501118</v>
          </cell>
          <cell r="AW12">
            <v>1.5004451939845878</v>
          </cell>
          <cell r="AX12">
            <v>0.94464022793966518</v>
          </cell>
          <cell r="AY12">
            <v>3.4568376068376061</v>
          </cell>
          <cell r="AZ12">
            <v>3.8409306742640066</v>
          </cell>
          <cell r="BB12">
            <v>6</v>
          </cell>
          <cell r="BC12">
            <v>10</v>
          </cell>
          <cell r="BD12">
            <v>5</v>
          </cell>
          <cell r="BE12">
            <v>5</v>
          </cell>
          <cell r="BF12">
            <v>11</v>
          </cell>
          <cell r="BG12">
            <v>32</v>
          </cell>
          <cell r="BH12">
            <v>63</v>
          </cell>
          <cell r="BI12">
            <v>81</v>
          </cell>
          <cell r="BJ12">
            <v>0</v>
          </cell>
          <cell r="BK12">
            <v>109</v>
          </cell>
        </row>
        <row r="13">
          <cell r="B13">
            <v>7</v>
          </cell>
          <cell r="C13">
            <v>2</v>
          </cell>
          <cell r="D13">
            <v>2</v>
          </cell>
          <cell r="E13">
            <v>2</v>
          </cell>
          <cell r="F13">
            <v>1</v>
          </cell>
          <cell r="G13">
            <v>70.532199874666418</v>
          </cell>
          <cell r="H13">
            <v>29.16486985875266</v>
          </cell>
          <cell r="I13">
            <v>0.49248000000000008</v>
          </cell>
          <cell r="J13">
            <v>0.30780000000000007</v>
          </cell>
          <cell r="K13">
            <v>5.1456292211751569</v>
          </cell>
          <cell r="L13">
            <v>5.028126868748779</v>
          </cell>
          <cell r="M13">
            <v>174.00414213005615</v>
          </cell>
          <cell r="N13">
            <v>123.22411706374498</v>
          </cell>
          <cell r="O13">
            <v>700</v>
          </cell>
          <cell r="P13">
            <v>409</v>
          </cell>
          <cell r="Q13">
            <v>602</v>
          </cell>
          <cell r="R13">
            <v>1484</v>
          </cell>
          <cell r="S13">
            <v>19.250453125</v>
          </cell>
          <cell r="T13"/>
          <cell r="U13">
            <v>2.1533571293186946</v>
          </cell>
          <cell r="V13">
            <v>2.1745417092135866</v>
          </cell>
          <cell r="W13">
            <v>3.4331418294317224</v>
          </cell>
          <cell r="X13">
            <v>4.2695582965423347</v>
          </cell>
          <cell r="Y13">
            <v>8.1999999999999993</v>
          </cell>
          <cell r="Z13">
            <v>3.4568376068376061</v>
          </cell>
          <cell r="AA13">
            <v>0.35430865494886926</v>
          </cell>
          <cell r="AB13">
            <v>7</v>
          </cell>
          <cell r="AC13">
            <v>70.532199874666418</v>
          </cell>
          <cell r="AD13">
            <v>88.165249843333015</v>
          </cell>
          <cell r="AE13">
            <v>74.244420920701501</v>
          </cell>
          <cell r="AF13">
            <v>72.713608118212804</v>
          </cell>
          <cell r="AG13">
            <v>71.244646338046891</v>
          </cell>
          <cell r="AH13">
            <v>32.754529619980993</v>
          </cell>
          <cell r="AI13">
            <v>20.544505114821138</v>
          </cell>
          <cell r="AJ13">
            <v>70.532199874666418</v>
          </cell>
          <cell r="AK13">
            <v>78.369110971851569</v>
          </cell>
          <cell r="AL13">
            <v>10.416024949554522</v>
          </cell>
          <cell r="AM13">
            <v>13.411961580309262</v>
          </cell>
          <cell r="AN13">
            <v>6.8308869051797654</v>
          </cell>
          <cell r="AO13">
            <v>8.1999999999999993</v>
          </cell>
          <cell r="AP13">
            <v>8.6315789473684212</v>
          </cell>
          <cell r="AQ13">
            <v>3.8080074541998594</v>
          </cell>
          <cell r="AR13">
            <v>2.3884827389602252</v>
          </cell>
          <cell r="AS13">
            <v>8.1999999999999993</v>
          </cell>
          <cell r="AT13">
            <v>9.1111111111111107</v>
          </cell>
          <cell r="AU13">
            <v>3.4568376068376061</v>
          </cell>
          <cell r="AV13">
            <v>3.6387764282501118</v>
          </cell>
          <cell r="AW13">
            <v>1.6053248018043911</v>
          </cell>
          <cell r="AX13">
            <v>1.0069020677219753</v>
          </cell>
          <cell r="AY13">
            <v>3.4568376068376061</v>
          </cell>
          <cell r="AZ13">
            <v>3.8409306742640066</v>
          </cell>
          <cell r="BB13">
            <v>7</v>
          </cell>
          <cell r="BC13">
            <v>10</v>
          </cell>
          <cell r="BD13">
            <v>5</v>
          </cell>
          <cell r="BE13">
            <v>5</v>
          </cell>
          <cell r="BF13">
            <v>11</v>
          </cell>
          <cell r="BG13">
            <v>32</v>
          </cell>
          <cell r="BH13">
            <v>63</v>
          </cell>
          <cell r="BI13">
            <v>91</v>
          </cell>
          <cell r="BJ13">
            <v>0</v>
          </cell>
          <cell r="BK13">
            <v>109</v>
          </cell>
        </row>
        <row r="14">
          <cell r="B14">
            <v>8</v>
          </cell>
          <cell r="C14">
            <v>2</v>
          </cell>
          <cell r="D14">
            <v>2</v>
          </cell>
          <cell r="E14">
            <v>3</v>
          </cell>
          <cell r="F14">
            <v>1</v>
          </cell>
          <cell r="G14">
            <v>76.891390463408399</v>
          </cell>
          <cell r="H14">
            <v>13.64351260522337</v>
          </cell>
          <cell r="I14">
            <v>0.49175999999999992</v>
          </cell>
          <cell r="J14">
            <v>0.30734999999999996</v>
          </cell>
          <cell r="K14">
            <v>3.3971172306540081</v>
          </cell>
          <cell r="L14">
            <v>4.5447711701371363</v>
          </cell>
          <cell r="M14">
            <v>174.9006307985083</v>
          </cell>
          <cell r="N14">
            <v>88.511810108874343</v>
          </cell>
          <cell r="O14">
            <v>760</v>
          </cell>
          <cell r="P14">
            <v>266</v>
          </cell>
          <cell r="Q14">
            <v>715</v>
          </cell>
          <cell r="R14">
            <v>1354</v>
          </cell>
          <cell r="S14">
            <v>7.0014540505000662</v>
          </cell>
          <cell r="T14"/>
          <cell r="U14">
            <v>2.1886487831954953</v>
          </cell>
          <cell r="V14">
            <v>2.6746374471849363</v>
          </cell>
          <cell r="W14">
            <v>3.4680916954060321</v>
          </cell>
          <cell r="X14">
            <v>4.1028657137389137</v>
          </cell>
          <cell r="Y14">
            <v>8.1999999999999993</v>
          </cell>
          <cell r="Z14">
            <v>3.4568376068376061</v>
          </cell>
          <cell r="AA14">
            <v>0.29219468966598677</v>
          </cell>
          <cell r="AB14">
            <v>8</v>
          </cell>
          <cell r="AC14">
            <v>76.891390463408399</v>
          </cell>
          <cell r="AD14">
            <v>96.114238079260488</v>
          </cell>
          <cell r="AE14">
            <v>80.938305750956218</v>
          </cell>
          <cell r="AF14">
            <v>79.269474704544749</v>
          </cell>
          <cell r="AG14">
            <v>77.668071175159994</v>
          </cell>
          <cell r="AH14">
            <v>35.1319001265907</v>
          </cell>
          <cell r="AI14">
            <v>22.171095004570294</v>
          </cell>
          <cell r="AJ14">
            <v>76.891390463408399</v>
          </cell>
          <cell r="AK14">
            <v>85.434878292676004</v>
          </cell>
          <cell r="AL14">
            <v>4.8726830732940609</v>
          </cell>
          <cell r="AM14">
            <v>5.1010699112072952</v>
          </cell>
          <cell r="AN14">
            <v>3.3253617244981992</v>
          </cell>
          <cell r="AO14">
            <v>8.1999999999999993</v>
          </cell>
          <cell r="AP14">
            <v>8.6315789473684212</v>
          </cell>
          <cell r="AQ14">
            <v>3.746603869455813</v>
          </cell>
          <cell r="AR14">
            <v>2.3644126857608856</v>
          </cell>
          <cell r="AS14">
            <v>8.1999999999999993</v>
          </cell>
          <cell r="AT14">
            <v>9.1111111111111107</v>
          </cell>
          <cell r="AU14">
            <v>3.4568376068376061</v>
          </cell>
          <cell r="AV14">
            <v>3.6387764282501118</v>
          </cell>
          <cell r="AW14">
            <v>1.5794391651046522</v>
          </cell>
          <cell r="AX14">
            <v>0.99675496222221183</v>
          </cell>
          <cell r="AY14">
            <v>3.4568376068376061</v>
          </cell>
          <cell r="AZ14">
            <v>3.8409306742640066</v>
          </cell>
          <cell r="BB14">
            <v>8</v>
          </cell>
          <cell r="BC14">
            <v>10</v>
          </cell>
          <cell r="BD14">
            <v>5</v>
          </cell>
          <cell r="BE14">
            <v>5</v>
          </cell>
          <cell r="BF14">
            <v>11</v>
          </cell>
          <cell r="BG14">
            <v>32</v>
          </cell>
          <cell r="BH14">
            <v>63</v>
          </cell>
          <cell r="BI14">
            <v>91</v>
          </cell>
          <cell r="BJ14">
            <v>117</v>
          </cell>
          <cell r="BK14">
            <v>109</v>
          </cell>
        </row>
        <row r="15">
          <cell r="B15">
            <v>9</v>
          </cell>
          <cell r="C15">
            <v>2</v>
          </cell>
          <cell r="D15">
            <v>3</v>
          </cell>
          <cell r="E15">
            <v>2</v>
          </cell>
          <cell r="F15">
            <v>1</v>
          </cell>
          <cell r="G15">
            <v>35.011226620473003</v>
          </cell>
          <cell r="H15">
            <v>24.765545058620457</v>
          </cell>
          <cell r="I15">
            <v>0.16809000000000007</v>
          </cell>
          <cell r="J15">
            <v>0.10505625000000005</v>
          </cell>
          <cell r="K15">
            <v>4.8715419801591757</v>
          </cell>
          <cell r="L15">
            <v>4.8335230723298608</v>
          </cell>
          <cell r="M15">
            <v>133.77417337033293</v>
          </cell>
          <cell r="N15">
            <v>113.72249099053792</v>
          </cell>
          <cell r="O15">
            <v>452</v>
          </cell>
          <cell r="P15">
            <v>376</v>
          </cell>
          <cell r="Q15">
            <v>733</v>
          </cell>
          <cell r="R15">
            <v>1183</v>
          </cell>
          <cell r="S15">
            <v>20.296887695312499</v>
          </cell>
          <cell r="T15"/>
          <cell r="U15">
            <v>2.0740024564164266</v>
          </cell>
          <cell r="V15">
            <v>2.1714831328425972</v>
          </cell>
          <cell r="W15">
            <v>3.3252279112179939</v>
          </cell>
          <cell r="X15">
            <v>4.2434222987088921</v>
          </cell>
          <cell r="Y15">
            <v>8.1999999999999993</v>
          </cell>
          <cell r="Z15">
            <v>3.4568376068376061</v>
          </cell>
          <cell r="AA15">
            <v>0.27151271579136871</v>
          </cell>
          <cell r="AB15">
            <v>9</v>
          </cell>
          <cell r="AC15">
            <v>35.011226620473003</v>
          </cell>
          <cell r="AD15">
            <v>43.764033275591252</v>
          </cell>
          <cell r="AE15">
            <v>36.853922758392635</v>
          </cell>
          <cell r="AF15">
            <v>36.094048062343305</v>
          </cell>
          <cell r="AG15">
            <v>35.364875374215153</v>
          </cell>
          <cell r="AH15">
            <v>16.880995734675885</v>
          </cell>
          <cell r="AI15">
            <v>10.528970511272048</v>
          </cell>
          <cell r="AJ15">
            <v>35.011226620473003</v>
          </cell>
          <cell r="AK15">
            <v>38.901362911636667</v>
          </cell>
          <cell r="AL15">
            <v>8.8448375209358776</v>
          </cell>
          <cell r="AM15">
            <v>11.404898653852735</v>
          </cell>
          <cell r="AN15">
            <v>5.8362197573773527</v>
          </cell>
          <cell r="AO15">
            <v>8.1999999999999993</v>
          </cell>
          <cell r="AP15">
            <v>8.6315789473684212</v>
          </cell>
          <cell r="AQ15">
            <v>3.9537079498779391</v>
          </cell>
          <cell r="AR15">
            <v>2.4659963824844806</v>
          </cell>
          <cell r="AS15">
            <v>8.1999999999999993</v>
          </cell>
          <cell r="AT15">
            <v>9.1111111111111107</v>
          </cell>
          <cell r="AU15">
            <v>3.4568376068376061</v>
          </cell>
          <cell r="AV15">
            <v>3.6387764282501118</v>
          </cell>
          <cell r="AW15">
            <v>1.6667471131208382</v>
          </cell>
          <cell r="AX15">
            <v>1.0395791504021765</v>
          </cell>
          <cell r="AY15">
            <v>3.4568376068376061</v>
          </cell>
          <cell r="AZ15">
            <v>3.8409306742640066</v>
          </cell>
          <cell r="BB15">
            <v>9</v>
          </cell>
          <cell r="BC15">
            <v>10</v>
          </cell>
          <cell r="BD15">
            <v>5</v>
          </cell>
          <cell r="BE15">
            <v>5</v>
          </cell>
          <cell r="BF15">
            <v>11</v>
          </cell>
          <cell r="BG15">
            <v>32</v>
          </cell>
          <cell r="BH15">
            <v>63</v>
          </cell>
          <cell r="BI15">
            <v>93</v>
          </cell>
          <cell r="BJ15">
            <v>0</v>
          </cell>
          <cell r="BK15">
            <v>109</v>
          </cell>
        </row>
        <row r="16">
          <cell r="B16">
            <v>10</v>
          </cell>
          <cell r="C16">
            <v>2</v>
          </cell>
          <cell r="D16">
            <v>3</v>
          </cell>
          <cell r="E16">
            <v>3</v>
          </cell>
          <cell r="F16">
            <v>1</v>
          </cell>
          <cell r="G16">
            <v>40.698575356991597</v>
          </cell>
          <cell r="H16">
            <v>10.560213369588203</v>
          </cell>
          <cell r="I16">
            <v>0.16783000000000003</v>
          </cell>
          <cell r="J16">
            <v>0.10489375000000002</v>
          </cell>
          <cell r="K16">
            <v>3.4395577583221071</v>
          </cell>
          <cell r="L16">
            <v>4.1650484673673942</v>
          </cell>
          <cell r="M16">
            <v>135.12378523446728</v>
          </cell>
          <cell r="N16">
            <v>78.064232913600705</v>
          </cell>
          <cell r="O16">
            <v>520</v>
          </cell>
          <cell r="P16">
            <v>234</v>
          </cell>
          <cell r="Q16">
            <v>853</v>
          </cell>
          <cell r="R16">
            <v>1085</v>
          </cell>
          <cell r="S16">
            <v>7.3603836712642501</v>
          </cell>
          <cell r="T16"/>
          <cell r="U16">
            <v>2.1344780654127735</v>
          </cell>
          <cell r="V16">
            <v>2.6728243657245887</v>
          </cell>
          <cell r="W16">
            <v>3.3891763041204177</v>
          </cell>
          <cell r="X16">
            <v>4.0620482898043946</v>
          </cell>
          <cell r="Y16">
            <v>8.1999999999999993</v>
          </cell>
          <cell r="Z16">
            <v>3.4568376068376061</v>
          </cell>
          <cell r="AA16">
            <v>0.21458108200824419</v>
          </cell>
          <cell r="AB16">
            <v>10</v>
          </cell>
          <cell r="AC16">
            <v>40.698575356991597</v>
          </cell>
          <cell r="AD16">
            <v>50.873219196239496</v>
          </cell>
          <cell r="AE16">
            <v>42.840605638938527</v>
          </cell>
          <cell r="AF16">
            <v>41.957294182465567</v>
          </cell>
          <cell r="AG16">
            <v>41.109672077769289</v>
          </cell>
          <cell r="AH16">
            <v>19.067225855572872</v>
          </cell>
          <cell r="AI16">
            <v>12.00839723431088</v>
          </cell>
          <cell r="AJ16">
            <v>40.698575356991597</v>
          </cell>
          <cell r="AK16">
            <v>45.22063928554622</v>
          </cell>
          <cell r="AL16">
            <v>3.77150477485293</v>
          </cell>
          <cell r="AM16">
            <v>3.9509567126852287</v>
          </cell>
          <cell r="AN16">
            <v>2.5997262012108484</v>
          </cell>
          <cell r="AO16">
            <v>8.1999999999999993</v>
          </cell>
          <cell r="AP16">
            <v>8.6315789473684212</v>
          </cell>
          <cell r="AQ16">
            <v>3.841688576178576</v>
          </cell>
          <cell r="AR16">
            <v>2.4194669336117998</v>
          </cell>
          <cell r="AS16">
            <v>8.1999999999999993</v>
          </cell>
          <cell r="AT16">
            <v>9.1111111111111107</v>
          </cell>
          <cell r="AU16">
            <v>3.4568376068376061</v>
          </cell>
          <cell r="AV16">
            <v>3.6387764282501118</v>
          </cell>
          <cell r="AW16">
            <v>1.6195236029137219</v>
          </cell>
          <cell r="AX16">
            <v>1.01996393714748</v>
          </cell>
          <cell r="AY16">
            <v>3.4568376068376061</v>
          </cell>
          <cell r="AZ16">
            <v>3.8409306742640066</v>
          </cell>
          <cell r="BB16">
            <v>10</v>
          </cell>
          <cell r="BC16">
            <v>10</v>
          </cell>
          <cell r="BD16">
            <v>5</v>
          </cell>
          <cell r="BE16">
            <v>5</v>
          </cell>
          <cell r="BF16">
            <v>11</v>
          </cell>
          <cell r="BG16">
            <v>32</v>
          </cell>
          <cell r="BH16">
            <v>63</v>
          </cell>
          <cell r="BI16">
            <v>93</v>
          </cell>
          <cell r="BJ16">
            <v>117</v>
          </cell>
          <cell r="BK16">
            <v>109</v>
          </cell>
        </row>
        <row r="17">
          <cell r="B17">
            <v>11</v>
          </cell>
          <cell r="C17">
            <v>3</v>
          </cell>
          <cell r="D17">
            <v>2</v>
          </cell>
          <cell r="E17">
            <v>2</v>
          </cell>
          <cell r="F17">
            <v>1</v>
          </cell>
          <cell r="G17">
            <v>67.817658451719396</v>
          </cell>
          <cell r="H17">
            <v>29.589159831640728</v>
          </cell>
          <cell r="I17">
            <v>0.49248000000000014</v>
          </cell>
          <cell r="J17">
            <v>0.30780000000000007</v>
          </cell>
          <cell r="K17">
            <v>5.1651129672431448</v>
          </cell>
          <cell r="L17">
            <v>5.0461112806667341</v>
          </cell>
          <cell r="M17">
            <v>172.6631071992295</v>
          </cell>
          <cell r="N17">
            <v>124.47717133447185</v>
          </cell>
          <cell r="O17">
            <v>679</v>
          </cell>
          <cell r="P17">
            <v>411</v>
          </cell>
          <cell r="Q17">
            <v>604</v>
          </cell>
          <cell r="R17">
            <v>1463</v>
          </cell>
          <cell r="S17">
            <v>19.257839843749998</v>
          </cell>
          <cell r="T17"/>
          <cell r="U17">
            <v>2.1428547650952345</v>
          </cell>
          <cell r="V17">
            <v>2.1755207900330964</v>
          </cell>
          <cell r="W17">
            <v>3.4217119282857889</v>
          </cell>
          <cell r="X17">
            <v>4.26872462024365</v>
          </cell>
          <cell r="Y17">
            <v>8.1999999999999993</v>
          </cell>
          <cell r="Z17">
            <v>3.4568376068376061</v>
          </cell>
          <cell r="AA17">
            <v>0.35054419770253714</v>
          </cell>
          <cell r="AB17">
            <v>11</v>
          </cell>
          <cell r="AC17">
            <v>67.817658451719396</v>
          </cell>
          <cell r="AD17">
            <v>84.772073064649234</v>
          </cell>
          <cell r="AE17">
            <v>71.387008896546732</v>
          </cell>
          <cell r="AF17">
            <v>69.915111805896288</v>
          </cell>
          <cell r="AG17">
            <v>68.50268530476707</v>
          </cell>
          <cell r="AH17">
            <v>31.64827572843248</v>
          </cell>
          <cell r="AI17">
            <v>19.819803616751198</v>
          </cell>
          <cell r="AJ17">
            <v>67.817658451719396</v>
          </cell>
          <cell r="AK17">
            <v>75.352953835243767</v>
          </cell>
          <cell r="AL17">
            <v>10.567557082728833</v>
          </cell>
          <cell r="AM17">
            <v>13.600954754006549</v>
          </cell>
          <cell r="AN17">
            <v>6.9316159893096687</v>
          </cell>
          <cell r="AO17">
            <v>8.1999999999999993</v>
          </cell>
          <cell r="AP17">
            <v>8.6315789473684212</v>
          </cell>
          <cell r="AQ17">
            <v>3.8266709128257546</v>
          </cell>
          <cell r="AR17">
            <v>2.3964612369072342</v>
          </cell>
          <cell r="AS17">
            <v>8.1999999999999993</v>
          </cell>
          <cell r="AT17">
            <v>9.1111111111111107</v>
          </cell>
          <cell r="AU17">
            <v>3.4568376068376061</v>
          </cell>
          <cell r="AV17">
            <v>3.6387764282501118</v>
          </cell>
          <cell r="AW17">
            <v>1.6131926732253246</v>
          </cell>
          <cell r="AX17">
            <v>1.0102655276914017</v>
          </cell>
          <cell r="AY17">
            <v>3.4568376068376061</v>
          </cell>
          <cell r="AZ17">
            <v>3.8409306742640066</v>
          </cell>
          <cell r="BB17">
            <v>11</v>
          </cell>
          <cell r="BC17">
            <v>20</v>
          </cell>
          <cell r="BD17">
            <v>10</v>
          </cell>
          <cell r="BE17">
            <v>10</v>
          </cell>
          <cell r="BF17">
            <v>15</v>
          </cell>
          <cell r="BG17">
            <v>34</v>
          </cell>
          <cell r="BH17">
            <v>65</v>
          </cell>
          <cell r="BI17">
            <v>91</v>
          </cell>
          <cell r="BJ17">
            <v>0</v>
          </cell>
          <cell r="BK17">
            <v>109</v>
          </cell>
        </row>
        <row r="18">
          <cell r="B18">
            <v>12</v>
          </cell>
          <cell r="C18">
            <v>3</v>
          </cell>
          <cell r="D18">
            <v>2</v>
          </cell>
          <cell r="E18">
            <v>3</v>
          </cell>
          <cell r="F18">
            <v>1</v>
          </cell>
          <cell r="G18">
            <v>74.143966049110389</v>
          </cell>
          <cell r="H18">
            <v>13.771202960031909</v>
          </cell>
          <cell r="I18">
            <v>0.49179999999999996</v>
          </cell>
          <cell r="J18">
            <v>0.30737499999999995</v>
          </cell>
          <cell r="K18">
            <v>3.3577075682374184</v>
          </cell>
          <cell r="L18">
            <v>4.5036090228936176</v>
          </cell>
          <cell r="M18">
            <v>173.67508661835035</v>
          </cell>
          <cell r="N18">
            <v>88.826621673066015</v>
          </cell>
          <cell r="O18">
            <v>738</v>
          </cell>
          <cell r="P18">
            <v>268</v>
          </cell>
          <cell r="Q18">
            <v>726</v>
          </cell>
          <cell r="R18">
            <v>1340</v>
          </cell>
          <cell r="S18">
            <v>7.0014540505000662</v>
          </cell>
          <cell r="T18"/>
          <cell r="U18">
            <v>2.1788023308192197</v>
          </cell>
          <cell r="V18">
            <v>2.6767454397562367</v>
          </cell>
          <cell r="W18">
            <v>3.4572690222843518</v>
          </cell>
          <cell r="X18">
            <v>4.1062353525539326</v>
          </cell>
          <cell r="Y18">
            <v>8.1999999999999993</v>
          </cell>
          <cell r="Z18">
            <v>3.4568376068376061</v>
          </cell>
          <cell r="AA18">
            <v>0.28655442026008776</v>
          </cell>
          <cell r="AB18">
            <v>12</v>
          </cell>
          <cell r="AC18">
            <v>74.143966049110389</v>
          </cell>
          <cell r="AD18">
            <v>92.67995756138798</v>
          </cell>
          <cell r="AE18">
            <v>78.046280051695149</v>
          </cell>
          <cell r="AF18">
            <v>76.437078401144731</v>
          </cell>
          <cell r="AG18">
            <v>74.892894999101401</v>
          </cell>
          <cell r="AH18">
            <v>34.029689155524537</v>
          </cell>
          <cell r="AI18">
            <v>21.445819104965281</v>
          </cell>
          <cell r="AJ18">
            <v>74.143966049110389</v>
          </cell>
          <cell r="AK18">
            <v>82.382184499011544</v>
          </cell>
          <cell r="AL18">
            <v>4.9182867714399681</v>
          </cell>
          <cell r="AM18">
            <v>5.1447562982627186</v>
          </cell>
          <cell r="AN18">
            <v>3.3537295789601318</v>
          </cell>
          <cell r="AO18">
            <v>8.1999999999999993</v>
          </cell>
          <cell r="AP18">
            <v>8.6315789473684212</v>
          </cell>
          <cell r="AQ18">
            <v>3.7635355369373213</v>
          </cell>
          <cell r="AR18">
            <v>2.3718142693396596</v>
          </cell>
          <cell r="AS18">
            <v>8.1999999999999993</v>
          </cell>
          <cell r="AT18">
            <v>9.1111111111111107</v>
          </cell>
          <cell r="AU18">
            <v>3.4568376068376061</v>
          </cell>
          <cell r="AV18">
            <v>3.6387764282501118</v>
          </cell>
          <cell r="AW18">
            <v>1.5865769730188655</v>
          </cell>
          <cell r="AX18">
            <v>0.99987521496187748</v>
          </cell>
          <cell r="AY18">
            <v>3.4568376068376061</v>
          </cell>
          <cell r="AZ18">
            <v>3.8409306742640066</v>
          </cell>
          <cell r="BB18">
            <v>12</v>
          </cell>
          <cell r="BC18">
            <v>20</v>
          </cell>
          <cell r="BD18">
            <v>10</v>
          </cell>
          <cell r="BE18">
            <v>10</v>
          </cell>
          <cell r="BF18">
            <v>15</v>
          </cell>
          <cell r="BG18">
            <v>34</v>
          </cell>
          <cell r="BH18">
            <v>65</v>
          </cell>
          <cell r="BI18">
            <v>91</v>
          </cell>
          <cell r="BJ18">
            <v>117</v>
          </cell>
          <cell r="BK18">
            <v>109</v>
          </cell>
        </row>
        <row r="19">
          <cell r="B19">
            <v>13</v>
          </cell>
          <cell r="C19">
            <v>3</v>
          </cell>
          <cell r="D19">
            <v>3</v>
          </cell>
          <cell r="E19">
            <v>2</v>
          </cell>
          <cell r="F19">
            <v>1</v>
          </cell>
          <cell r="G19">
            <v>32.398088428618493</v>
          </cell>
          <cell r="H19">
            <v>25.175749559923162</v>
          </cell>
          <cell r="I19">
            <v>0.16810000000000008</v>
          </cell>
          <cell r="J19">
            <v>0.10506250000000006</v>
          </cell>
          <cell r="K19">
            <v>4.9767884351126019</v>
          </cell>
          <cell r="L19">
            <v>4.903612437371847</v>
          </cell>
          <cell r="M19">
            <v>131.71396140347787</v>
          </cell>
          <cell r="N19">
            <v>115.08007400565123</v>
          </cell>
          <cell r="O19">
            <v>425</v>
          </cell>
          <cell r="P19">
            <v>378</v>
          </cell>
          <cell r="Q19">
            <v>722</v>
          </cell>
          <cell r="R19">
            <v>1156</v>
          </cell>
          <cell r="S19">
            <v>20.2895146484375</v>
          </cell>
          <cell r="T19"/>
          <cell r="U19">
            <v>2.0552779860983152</v>
          </cell>
          <cell r="V19">
            <v>2.1717413610235523</v>
          </cell>
          <cell r="W19">
            <v>3.3048642463311491</v>
          </cell>
          <cell r="X19">
            <v>4.2421069182037323</v>
          </cell>
          <cell r="Y19">
            <v>8.1999999999999993</v>
          </cell>
          <cell r="Z19">
            <v>3.4568376068376061</v>
          </cell>
          <cell r="AA19">
            <v>0.26916315183294659</v>
          </cell>
          <cell r="AB19">
            <v>13</v>
          </cell>
          <cell r="AC19">
            <v>32.398088428618493</v>
          </cell>
          <cell r="AD19">
            <v>40.497610535773113</v>
          </cell>
          <cell r="AE19">
            <v>34.103250977493154</v>
          </cell>
          <cell r="AF19">
            <v>33.400091163524223</v>
          </cell>
          <cell r="AG19">
            <v>32.725341847089389</v>
          </cell>
          <cell r="AH19">
            <v>15.763360794868513</v>
          </cell>
          <cell r="AI19">
            <v>9.8031525696054835</v>
          </cell>
          <cell r="AJ19">
            <v>32.398088428618493</v>
          </cell>
          <cell r="AK19">
            <v>35.997876031798327</v>
          </cell>
          <cell r="AL19">
            <v>8.9913391285439861</v>
          </cell>
          <cell r="AM19">
            <v>11.592425328243372</v>
          </cell>
          <cell r="AN19">
            <v>5.9347277297252852</v>
          </cell>
          <cell r="AO19">
            <v>8.1999999999999993</v>
          </cell>
          <cell r="AP19">
            <v>8.6315789473684212</v>
          </cell>
          <cell r="AQ19">
            <v>3.9897279372736629</v>
          </cell>
          <cell r="AR19">
            <v>2.4811911742223964</v>
          </cell>
          <cell r="AS19">
            <v>8.1999999999999993</v>
          </cell>
          <cell r="AT19">
            <v>9.1111111111111107</v>
          </cell>
          <cell r="AU19">
            <v>3.4568376068376061</v>
          </cell>
          <cell r="AV19">
            <v>3.6387764282501118</v>
          </cell>
          <cell r="AW19">
            <v>1.6819318993436865</v>
          </cell>
          <cell r="AX19">
            <v>1.0459847513177487</v>
          </cell>
          <cell r="AY19">
            <v>3.4568376068376061</v>
          </cell>
          <cell r="AZ19">
            <v>3.8409306742640066</v>
          </cell>
          <cell r="BB19">
            <v>13</v>
          </cell>
          <cell r="BC19">
            <v>20</v>
          </cell>
          <cell r="BD19">
            <v>10</v>
          </cell>
          <cell r="BE19">
            <v>10</v>
          </cell>
          <cell r="BF19">
            <v>15</v>
          </cell>
          <cell r="BG19">
            <v>34</v>
          </cell>
          <cell r="BH19">
            <v>65</v>
          </cell>
          <cell r="BI19">
            <v>93</v>
          </cell>
          <cell r="BJ19">
            <v>0</v>
          </cell>
          <cell r="BK19">
            <v>109</v>
          </cell>
        </row>
        <row r="20">
          <cell r="B20">
            <v>14</v>
          </cell>
          <cell r="C20">
            <v>3</v>
          </cell>
          <cell r="D20">
            <v>3</v>
          </cell>
          <cell r="E20">
            <v>3</v>
          </cell>
          <cell r="F20">
            <v>1</v>
          </cell>
          <cell r="G20">
            <v>38.06920349623622</v>
          </cell>
          <cell r="H20">
            <v>10.650937853794535</v>
          </cell>
          <cell r="I20">
            <v>0.16784000000000004</v>
          </cell>
          <cell r="J20">
            <v>0.10490000000000002</v>
          </cell>
          <cell r="K20">
            <v>3.4542812708456037</v>
          </cell>
          <cell r="L20">
            <v>4.2162275573421741</v>
          </cell>
          <cell r="M20">
            <v>133.14887692431489</v>
          </cell>
          <cell r="N20">
            <v>78.279006386691222</v>
          </cell>
          <cell r="O20">
            <v>494</v>
          </cell>
          <cell r="P20">
            <v>235</v>
          </cell>
          <cell r="Q20">
            <v>851</v>
          </cell>
          <cell r="R20">
            <v>1049</v>
          </cell>
          <cell r="S20">
            <v>7.3603836712642501</v>
          </cell>
          <cell r="T20"/>
          <cell r="U20">
            <v>2.1218151096992592</v>
          </cell>
          <cell r="V20">
            <v>2.67394353369219</v>
          </cell>
          <cell r="W20">
            <v>3.37636264647207</v>
          </cell>
          <cell r="X20">
            <v>4.0653868854006339</v>
          </cell>
          <cell r="Y20">
            <v>8.1999999999999993</v>
          </cell>
          <cell r="Z20">
            <v>3.4568376068376061</v>
          </cell>
          <cell r="AA20">
            <v>0.21001057491224792</v>
          </cell>
          <cell r="AB20">
            <v>14</v>
          </cell>
          <cell r="AC20">
            <v>38.06920349623622</v>
          </cell>
          <cell r="AD20">
            <v>47.586504370295273</v>
          </cell>
          <cell r="AE20">
            <v>40.072845785511809</v>
          </cell>
          <cell r="AF20">
            <v>39.24660154251157</v>
          </cell>
          <cell r="AG20">
            <v>38.453740905289109</v>
          </cell>
          <cell r="AH20">
            <v>17.941809973081046</v>
          </cell>
          <cell r="AI20">
            <v>11.275211664841269</v>
          </cell>
          <cell r="AJ20">
            <v>38.06920349623622</v>
          </cell>
          <cell r="AK20">
            <v>42.299114995818023</v>
          </cell>
          <cell r="AL20">
            <v>3.803906376355191</v>
          </cell>
          <cell r="AM20">
            <v>3.9832321511620274</v>
          </cell>
          <cell r="AN20">
            <v>2.6199075645281202</v>
          </cell>
          <cell r="AO20">
            <v>8.1999999999999993</v>
          </cell>
          <cell r="AP20">
            <v>8.6315789473684212</v>
          </cell>
          <cell r="AQ20">
            <v>3.8646157068615872</v>
          </cell>
          <cell r="AR20">
            <v>2.4286490696039724</v>
          </cell>
          <cell r="AS20">
            <v>8.1999999999999993</v>
          </cell>
          <cell r="AT20">
            <v>9.1111111111111107</v>
          </cell>
          <cell r="AU20">
            <v>3.4568376068376061</v>
          </cell>
          <cell r="AV20">
            <v>3.6387764282501118</v>
          </cell>
          <cell r="AW20">
            <v>1.6291888916407846</v>
          </cell>
          <cell r="AX20">
            <v>1.0238348094656311</v>
          </cell>
          <cell r="AY20">
            <v>3.4568376068376061</v>
          </cell>
          <cell r="AZ20">
            <v>3.8409306742640066</v>
          </cell>
          <cell r="BB20">
            <v>14</v>
          </cell>
          <cell r="BC20">
            <v>20</v>
          </cell>
          <cell r="BD20">
            <v>10</v>
          </cell>
          <cell r="BE20">
            <v>10</v>
          </cell>
          <cell r="BF20">
            <v>15</v>
          </cell>
          <cell r="BG20">
            <v>34</v>
          </cell>
          <cell r="BH20">
            <v>65</v>
          </cell>
          <cell r="BI20">
            <v>93</v>
          </cell>
          <cell r="BJ20">
            <v>117</v>
          </cell>
          <cell r="BK20">
            <v>109</v>
          </cell>
        </row>
        <row r="21">
          <cell r="B21">
            <v>15</v>
          </cell>
          <cell r="C21">
            <v>4</v>
          </cell>
          <cell r="D21">
            <v>2</v>
          </cell>
          <cell r="E21">
            <v>2</v>
          </cell>
          <cell r="F21">
            <v>1</v>
          </cell>
          <cell r="G21">
            <v>66.651319339057835</v>
          </cell>
          <cell r="H21">
            <v>29.80391529405593</v>
          </cell>
          <cell r="I21">
            <v>0.49249000000000015</v>
          </cell>
          <cell r="J21">
            <v>0.30780625000000011</v>
          </cell>
          <cell r="K21">
            <v>5.168397087821301</v>
          </cell>
          <cell r="L21">
            <v>5.0486665974484195</v>
          </cell>
          <cell r="M21">
            <v>171.94684903803031</v>
          </cell>
          <cell r="N21">
            <v>124.64257751935234</v>
          </cell>
          <cell r="O21">
            <v>670</v>
          </cell>
          <cell r="P21">
            <v>413</v>
          </cell>
          <cell r="Q21">
            <v>606</v>
          </cell>
          <cell r="R21">
            <v>1456</v>
          </cell>
          <cell r="S21">
            <v>19.257839843749998</v>
          </cell>
          <cell r="T21"/>
          <cell r="U21">
            <v>2.1385130017792635</v>
          </cell>
          <cell r="V21">
            <v>2.1776070360675086</v>
          </cell>
          <cell r="W21">
            <v>3.4172270802375455</v>
          </cell>
          <cell r="X21">
            <v>4.2713098698596692</v>
          </cell>
          <cell r="Y21">
            <v>8.1999999999999993</v>
          </cell>
          <cell r="Z21">
            <v>3.4568376068376061</v>
          </cell>
          <cell r="AA21">
            <v>0.34904361661371791</v>
          </cell>
          <cell r="AB21">
            <v>15</v>
          </cell>
          <cell r="AC21">
            <v>66.651319339057835</v>
          </cell>
          <cell r="AD21">
            <v>83.314149173822287</v>
          </cell>
          <cell r="AE21">
            <v>70.159283514797721</v>
          </cell>
          <cell r="AF21">
            <v>68.712700349544164</v>
          </cell>
          <cell r="AG21">
            <v>67.324564988947316</v>
          </cell>
          <cell r="AH21">
            <v>31.167133089021807</v>
          </cell>
          <cell r="AI21">
            <v>19.504504024480756</v>
          </cell>
          <cell r="AJ21">
            <v>66.651319339057835</v>
          </cell>
          <cell r="AK21">
            <v>74.057021487842036</v>
          </cell>
          <cell r="AL21">
            <v>10.644255462162834</v>
          </cell>
          <cell r="AM21">
            <v>13.686544358287044</v>
          </cell>
          <cell r="AN21">
            <v>6.977699160710884</v>
          </cell>
          <cell r="AO21">
            <v>8.1999999999999993</v>
          </cell>
          <cell r="AP21">
            <v>8.6315789473684212</v>
          </cell>
          <cell r="AQ21">
            <v>3.8344400960749456</v>
          </cell>
          <cell r="AR21">
            <v>2.3996064081963158</v>
          </cell>
          <cell r="AS21">
            <v>8.1999999999999993</v>
          </cell>
          <cell r="AT21">
            <v>9.1111111111111107</v>
          </cell>
          <cell r="AU21">
            <v>3.4568376068376061</v>
          </cell>
          <cell r="AV21">
            <v>3.6387764282501118</v>
          </cell>
          <cell r="AW21">
            <v>1.6164678933265704</v>
          </cell>
          <cell r="AX21">
            <v>1.0115914235928702</v>
          </cell>
          <cell r="AY21">
            <v>3.4568376068376061</v>
          </cell>
          <cell r="AZ21">
            <v>3.8409306742640066</v>
          </cell>
          <cell r="BB21">
            <v>15</v>
          </cell>
          <cell r="BC21">
            <v>30</v>
          </cell>
          <cell r="BD21">
            <v>25</v>
          </cell>
          <cell r="BE21">
            <v>15</v>
          </cell>
          <cell r="BF21">
            <v>17</v>
          </cell>
          <cell r="BG21" t="str">
            <v>d</v>
          </cell>
          <cell r="BH21">
            <v>67</v>
          </cell>
          <cell r="BI21">
            <v>91</v>
          </cell>
          <cell r="BJ21">
            <v>0</v>
          </cell>
          <cell r="BK21">
            <v>109</v>
          </cell>
        </row>
        <row r="22">
          <cell r="B22">
            <v>16</v>
          </cell>
          <cell r="C22">
            <v>4</v>
          </cell>
          <cell r="D22">
            <v>2</v>
          </cell>
          <cell r="E22">
            <v>3</v>
          </cell>
          <cell r="F22">
            <v>1</v>
          </cell>
          <cell r="G22">
            <v>72.966297048867318</v>
          </cell>
          <cell r="H22">
            <v>13.863255565298152</v>
          </cell>
          <cell r="I22">
            <v>0.49179999999999996</v>
          </cell>
          <cell r="J22">
            <v>0.30737499999999995</v>
          </cell>
          <cell r="K22">
            <v>3.4118478896864755</v>
          </cell>
          <cell r="L22">
            <v>4.4811829355544148</v>
          </cell>
          <cell r="M22">
            <v>172.99379664686404</v>
          </cell>
          <cell r="N22">
            <v>89.028683099357508</v>
          </cell>
          <cell r="O22">
            <v>729</v>
          </cell>
          <cell r="P22">
            <v>269</v>
          </cell>
          <cell r="Q22">
            <v>716</v>
          </cell>
          <cell r="R22">
            <v>1337</v>
          </cell>
          <cell r="S22">
            <v>7.0014540505000662</v>
          </cell>
          <cell r="T22"/>
          <cell r="U22">
            <v>2.1749234042145775</v>
          </cell>
          <cell r="V22">
            <v>2.6788309409230782</v>
          </cell>
          <cell r="W22">
            <v>3.4532915966335085</v>
          </cell>
          <cell r="X22">
            <v>4.1088412871719768</v>
          </cell>
          <cell r="Y22">
            <v>8.1999999999999993</v>
          </cell>
          <cell r="Z22">
            <v>3.4568376068376061</v>
          </cell>
          <cell r="AA22">
            <v>0.28448915407579545</v>
          </cell>
          <cell r="AB22">
            <v>16</v>
          </cell>
          <cell r="AC22">
            <v>72.966297048867318</v>
          </cell>
          <cell r="AD22">
            <v>91.207871311084148</v>
          </cell>
          <cell r="AE22">
            <v>76.806628472491923</v>
          </cell>
          <cell r="AF22">
            <v>75.222986648316819</v>
          </cell>
          <cell r="AG22">
            <v>73.703330352391234</v>
          </cell>
          <cell r="AH22">
            <v>33.548904254500577</v>
          </cell>
          <cell r="AI22">
            <v>21.129491966447194</v>
          </cell>
          <cell r="AJ22">
            <v>72.966297048867318</v>
          </cell>
          <cell r="AK22">
            <v>81.073663387630347</v>
          </cell>
          <cell r="AL22">
            <v>4.9511627018921978</v>
          </cell>
          <cell r="AM22">
            <v>5.1751140221342666</v>
          </cell>
          <cell r="AN22">
            <v>3.37400609962229</v>
          </cell>
          <cell r="AO22">
            <v>8.1999999999999993</v>
          </cell>
          <cell r="AP22">
            <v>8.6315789473684212</v>
          </cell>
          <cell r="AQ22">
            <v>3.7702477172805251</v>
          </cell>
          <cell r="AR22">
            <v>2.3745460730839785</v>
          </cell>
          <cell r="AS22">
            <v>8.1999999999999993</v>
          </cell>
          <cell r="AT22">
            <v>9.1111111111111107</v>
          </cell>
          <cell r="AU22">
            <v>3.4568376068376061</v>
          </cell>
          <cell r="AV22">
            <v>3.6387764282501118</v>
          </cell>
          <cell r="AW22">
            <v>1.5894065970962143</v>
          </cell>
          <cell r="AX22">
            <v>1.0010268493421044</v>
          </cell>
          <cell r="AY22">
            <v>3.4568376068376061</v>
          </cell>
          <cell r="AZ22">
            <v>3.8409306742640066</v>
          </cell>
          <cell r="BB22">
            <v>16</v>
          </cell>
          <cell r="BC22">
            <v>30</v>
          </cell>
          <cell r="BD22">
            <v>25</v>
          </cell>
          <cell r="BE22">
            <v>15</v>
          </cell>
          <cell r="BF22">
            <v>17</v>
          </cell>
          <cell r="BG22" t="str">
            <v>d</v>
          </cell>
          <cell r="BH22">
            <v>67</v>
          </cell>
          <cell r="BI22">
            <v>91</v>
          </cell>
          <cell r="BJ22">
            <v>117</v>
          </cell>
          <cell r="BK22">
            <v>109</v>
          </cell>
        </row>
        <row r="23">
          <cell r="B23">
            <v>17</v>
          </cell>
          <cell r="C23">
            <v>4</v>
          </cell>
          <cell r="D23">
            <v>3</v>
          </cell>
          <cell r="E23">
            <v>2</v>
          </cell>
          <cell r="F23">
            <v>1</v>
          </cell>
          <cell r="G23">
            <v>31.312789163207395</v>
          </cell>
          <cell r="H23">
            <v>25.410531644094252</v>
          </cell>
          <cell r="I23">
            <v>0.16811000000000006</v>
          </cell>
          <cell r="J23">
            <v>0.10506875000000004</v>
          </cell>
          <cell r="K23">
            <v>5.0043820043572591</v>
          </cell>
          <cell r="L23">
            <v>4.9243972025079028</v>
          </cell>
          <cell r="M23">
            <v>130.77686088477068</v>
          </cell>
          <cell r="N23">
            <v>115.68088340748056</v>
          </cell>
          <cell r="O23">
            <v>414</v>
          </cell>
          <cell r="P23">
            <v>380</v>
          </cell>
          <cell r="Q23">
            <v>721</v>
          </cell>
          <cell r="R23">
            <v>1148</v>
          </cell>
          <cell r="S23">
            <v>20.2895146484375</v>
          </cell>
          <cell r="T23"/>
          <cell r="U23">
            <v>2.0472770666083</v>
          </cell>
          <cell r="V23">
            <v>2.1726866050491256</v>
          </cell>
          <cell r="W23">
            <v>3.2963149061867032</v>
          </cell>
          <cell r="X23">
            <v>4.2424822174297656</v>
          </cell>
          <cell r="Y23">
            <v>8.1999999999999993</v>
          </cell>
          <cell r="Z23">
            <v>3.4568376068376061</v>
          </cell>
          <cell r="AA23">
            <v>0.26843342775304235</v>
          </cell>
          <cell r="AB23">
            <v>17</v>
          </cell>
          <cell r="AC23">
            <v>31.312789163207395</v>
          </cell>
          <cell r="AD23">
            <v>39.140986454009244</v>
          </cell>
          <cell r="AE23">
            <v>32.96083069811305</v>
          </cell>
          <cell r="AF23">
            <v>32.28122594145092</v>
          </cell>
          <cell r="AG23">
            <v>31.629079962835753</v>
          </cell>
          <cell r="AH23">
            <v>15.294846835305457</v>
          </cell>
          <cell r="AI23">
            <v>9.4993318461284897</v>
          </cell>
          <cell r="AJ23">
            <v>31.312789163207395</v>
          </cell>
          <cell r="AK23">
            <v>34.791987959119325</v>
          </cell>
          <cell r="AL23">
            <v>9.0751898728908049</v>
          </cell>
          <cell r="AM23">
            <v>11.695442676841886</v>
          </cell>
          <cell r="AN23">
            <v>5.9895434657799891</v>
          </cell>
          <cell r="AO23">
            <v>8.1999999999999993</v>
          </cell>
          <cell r="AP23">
            <v>8.6315789473684212</v>
          </cell>
          <cell r="AQ23">
            <v>4.0053201072509657</v>
          </cell>
          <cell r="AR23">
            <v>2.4876264050530468</v>
          </cell>
          <cell r="AS23">
            <v>8.1999999999999993</v>
          </cell>
          <cell r="AT23">
            <v>9.1111111111111107</v>
          </cell>
          <cell r="AU23">
            <v>3.4568376068376061</v>
          </cell>
          <cell r="AV23">
            <v>3.6387764282501118</v>
          </cell>
          <cell r="AW23">
            <v>1.6885050212399968</v>
          </cell>
          <cell r="AX23">
            <v>1.0486976230182454</v>
          </cell>
          <cell r="AY23">
            <v>3.4568376068376061</v>
          </cell>
          <cell r="AZ23">
            <v>3.8409306742640066</v>
          </cell>
          <cell r="BB23">
            <v>17</v>
          </cell>
          <cell r="BC23">
            <v>30</v>
          </cell>
          <cell r="BD23">
            <v>25</v>
          </cell>
          <cell r="BE23">
            <v>15</v>
          </cell>
          <cell r="BF23">
            <v>17</v>
          </cell>
          <cell r="BG23" t="str">
            <v>d</v>
          </cell>
          <cell r="BH23">
            <v>67</v>
          </cell>
          <cell r="BI23">
            <v>93</v>
          </cell>
          <cell r="BJ23">
            <v>0</v>
          </cell>
          <cell r="BK23">
            <v>109</v>
          </cell>
        </row>
        <row r="24">
          <cell r="B24">
            <v>18</v>
          </cell>
          <cell r="C24">
            <v>4</v>
          </cell>
          <cell r="D24">
            <v>3</v>
          </cell>
          <cell r="E24">
            <v>3</v>
          </cell>
          <cell r="F24">
            <v>1</v>
          </cell>
          <cell r="G24">
            <v>36.928012111614635</v>
          </cell>
          <cell r="H24">
            <v>10.72267843693346</v>
          </cell>
          <cell r="I24">
            <v>0.16784000000000004</v>
          </cell>
          <cell r="J24">
            <v>0.10490000000000002</v>
          </cell>
          <cell r="K24">
            <v>3.4809809510897995</v>
          </cell>
          <cell r="L24">
            <v>4.1675142790931954</v>
          </cell>
          <cell r="M24">
            <v>132.26241370451672</v>
          </cell>
          <cell r="N24">
            <v>78.478255395889889</v>
          </cell>
          <cell r="O24">
            <v>482</v>
          </cell>
          <cell r="P24">
            <v>236</v>
          </cell>
          <cell r="Q24">
            <v>846</v>
          </cell>
          <cell r="R24">
            <v>1053</v>
          </cell>
          <cell r="S24">
            <v>7.3603836712642501</v>
          </cell>
          <cell r="T24"/>
          <cell r="U24">
            <v>2.114407740464205</v>
          </cell>
          <cell r="V24">
            <v>2.6744654616046435</v>
          </cell>
          <cell r="W24">
            <v>3.3683938068141486</v>
          </cell>
          <cell r="X24">
            <v>4.0669297086036904</v>
          </cell>
          <cell r="Y24">
            <v>8.1999999999999993</v>
          </cell>
          <cell r="Z24">
            <v>3.4568376068376061</v>
          </cell>
          <cell r="AA24">
            <v>0.20837571395465976</v>
          </cell>
          <cell r="AB24">
            <v>18</v>
          </cell>
          <cell r="AC24">
            <v>36.928012111614635</v>
          </cell>
          <cell r="AD24">
            <v>46.160015139518293</v>
          </cell>
          <cell r="AE24">
            <v>38.871591696436461</v>
          </cell>
          <cell r="AF24">
            <v>38.070115578984158</v>
          </cell>
          <cell r="AG24">
            <v>37.30102233496428</v>
          </cell>
          <cell r="AH24">
            <v>17.464943683713209</v>
          </cell>
          <cell r="AI24">
            <v>10.963092271726214</v>
          </cell>
          <cell r="AJ24">
            <v>36.928012111614635</v>
          </cell>
          <cell r="AK24">
            <v>41.031124568460704</v>
          </cell>
          <cell r="AL24">
            <v>3.8295280131905218</v>
          </cell>
          <cell r="AM24">
            <v>4.009279084314664</v>
          </cell>
          <cell r="AN24">
            <v>2.6365536670696246</v>
          </cell>
          <cell r="AO24">
            <v>8.1999999999999993</v>
          </cell>
          <cell r="AP24">
            <v>8.6315789473684212</v>
          </cell>
          <cell r="AQ24">
            <v>3.878154550361105</v>
          </cell>
          <cell r="AR24">
            <v>2.4343946908498859</v>
          </cell>
          <cell r="AS24">
            <v>8.1999999999999993</v>
          </cell>
          <cell r="AT24">
            <v>9.1111111111111107</v>
          </cell>
          <cell r="AU24">
            <v>3.4568376068376061</v>
          </cell>
          <cell r="AV24">
            <v>3.6387764282501118</v>
          </cell>
          <cell r="AW24">
            <v>1.6348964018069092</v>
          </cell>
          <cell r="AX24">
            <v>1.0262569655141089</v>
          </cell>
          <cell r="AY24">
            <v>3.4568376068376061</v>
          </cell>
          <cell r="AZ24">
            <v>3.8409306742640066</v>
          </cell>
          <cell r="BB24">
            <v>18</v>
          </cell>
          <cell r="BC24">
            <v>30</v>
          </cell>
          <cell r="BD24">
            <v>25</v>
          </cell>
          <cell r="BE24">
            <v>15</v>
          </cell>
          <cell r="BF24">
            <v>17</v>
          </cell>
          <cell r="BG24" t="str">
            <v>d</v>
          </cell>
          <cell r="BH24">
            <v>67</v>
          </cell>
          <cell r="BI24">
            <v>93</v>
          </cell>
          <cell r="BJ24">
            <v>117</v>
          </cell>
          <cell r="BK24">
            <v>109</v>
          </cell>
        </row>
        <row r="25">
          <cell r="B25">
            <v>19</v>
          </cell>
          <cell r="C25">
            <v>1</v>
          </cell>
          <cell r="D25">
            <v>1</v>
          </cell>
          <cell r="E25">
            <v>1</v>
          </cell>
          <cell r="F25">
            <v>2</v>
          </cell>
          <cell r="G25">
            <v>139.36042488609408</v>
          </cell>
          <cell r="H25">
            <v>46.448374403483498</v>
          </cell>
          <cell r="I25">
            <v>1.6295800000000005</v>
          </cell>
          <cell r="J25">
            <v>1.0184875000000004</v>
          </cell>
          <cell r="K25">
            <v>5.1401784736605372</v>
          </cell>
          <cell r="L25">
            <v>5.2038582653552883</v>
          </cell>
          <cell r="M25">
            <v>208.03364596175268</v>
          </cell>
          <cell r="N25">
            <v>150.29972216964723</v>
          </cell>
          <cell r="O25">
            <v>1158</v>
          </cell>
          <cell r="P25">
            <v>534</v>
          </cell>
          <cell r="Q25">
            <v>492</v>
          </cell>
          <cell r="R25">
            <v>2353</v>
          </cell>
          <cell r="S25">
            <v>28.902140624998207</v>
          </cell>
          <cell r="T25"/>
          <cell r="U25">
            <v>2.3182305867591793</v>
          </cell>
          <cell r="V25">
            <v>2.2252952138092321</v>
          </cell>
          <cell r="W25">
            <v>3.6810638515583665</v>
          </cell>
          <cell r="X25">
            <v>4.2697208189128464</v>
          </cell>
          <cell r="Y25">
            <v>8.1999999999999993</v>
          </cell>
          <cell r="Z25">
            <v>3.4568376068376061</v>
          </cell>
          <cell r="AA25">
            <v>2.022426030715708</v>
          </cell>
          <cell r="AB25">
            <v>19</v>
          </cell>
          <cell r="AC25">
            <v>139.36042488609408</v>
          </cell>
          <cell r="AD25">
            <v>174.20053110761759</v>
          </cell>
          <cell r="AE25">
            <v>146.69518409062536</v>
          </cell>
          <cell r="AF25">
            <v>143.67054111968463</v>
          </cell>
          <cell r="AG25">
            <v>140.76810594554956</v>
          </cell>
          <cell r="AH25">
            <v>60.114997050796404</v>
          </cell>
          <cell r="AI25">
            <v>37.858736089866056</v>
          </cell>
          <cell r="AJ25">
            <v>139.36042488609408</v>
          </cell>
          <cell r="AK25">
            <v>154.84491654010452</v>
          </cell>
          <cell r="AL25">
            <v>16.588705144101251</v>
          </cell>
          <cell r="AM25">
            <v>20.872904464650226</v>
          </cell>
          <cell r="AN25">
            <v>10.878550700022151</v>
          </cell>
          <cell r="AO25">
            <v>8.1999999999999993</v>
          </cell>
          <cell r="AP25">
            <v>8.6315789473684212</v>
          </cell>
          <cell r="AQ25">
            <v>3.5371804887896707</v>
          </cell>
          <cell r="AR25">
            <v>2.227616887582256</v>
          </cell>
          <cell r="AS25">
            <v>8.1999999999999993</v>
          </cell>
          <cell r="AT25">
            <v>9.1111111111111107</v>
          </cell>
          <cell r="AU25">
            <v>3.4568376068376061</v>
          </cell>
          <cell r="AV25">
            <v>3.6387764282501118</v>
          </cell>
          <cell r="AW25">
            <v>1.4911534799780928</v>
          </cell>
          <cell r="AX25">
            <v>0.93908656470986374</v>
          </cell>
          <cell r="AY25">
            <v>3.4568376068376061</v>
          </cell>
          <cell r="AZ25">
            <v>3.8409306742640066</v>
          </cell>
          <cell r="BB25">
            <v>19</v>
          </cell>
          <cell r="BC25">
            <v>0</v>
          </cell>
          <cell r="BD25">
            <v>0</v>
          </cell>
          <cell r="BE25">
            <v>0</v>
          </cell>
          <cell r="BF25">
            <v>1</v>
          </cell>
          <cell r="BG25">
            <v>24</v>
          </cell>
          <cell r="BH25">
            <v>0</v>
          </cell>
          <cell r="BI25">
            <v>81</v>
          </cell>
          <cell r="BJ25">
            <v>0</v>
          </cell>
          <cell r="BK25">
            <v>0</v>
          </cell>
        </row>
        <row r="26">
          <cell r="B26">
            <v>20</v>
          </cell>
          <cell r="C26">
            <v>1</v>
          </cell>
          <cell r="D26">
            <v>1</v>
          </cell>
          <cell r="E26">
            <v>2</v>
          </cell>
          <cell r="F26">
            <v>2</v>
          </cell>
          <cell r="G26">
            <v>147.69317488999866</v>
          </cell>
          <cell r="H26">
            <v>30.430248829845599</v>
          </cell>
          <cell r="I26">
            <v>1.62778</v>
          </cell>
          <cell r="J26">
            <v>1.0173624999999999</v>
          </cell>
          <cell r="K26">
            <v>4.9944327405264639</v>
          </cell>
          <cell r="L26">
            <v>5.2142132254100346</v>
          </cell>
          <cell r="M26">
            <v>208.52465036764457</v>
          </cell>
          <cell r="N26">
            <v>123.76996264483584</v>
          </cell>
          <cell r="O26">
            <v>1224</v>
          </cell>
          <cell r="P26">
            <v>425</v>
          </cell>
          <cell r="Q26">
            <v>281</v>
          </cell>
          <cell r="R26">
            <v>2140</v>
          </cell>
          <cell r="S26">
            <v>18.84666015625</v>
          </cell>
          <cell r="T26"/>
          <cell r="U26">
            <v>2.3409645965188868</v>
          </cell>
          <cell r="V26">
            <v>2.1766221192332122</v>
          </cell>
          <cell r="W26">
            <v>3.700683915287228</v>
          </cell>
          <cell r="X26">
            <v>4.2995719234102072</v>
          </cell>
          <cell r="Y26">
            <v>8.1999999999999993</v>
          </cell>
          <cell r="Z26">
            <v>3.4568376068376061</v>
          </cell>
          <cell r="AA26">
            <v>1.3295177352057315</v>
          </cell>
          <cell r="AB26">
            <v>20</v>
          </cell>
          <cell r="AC26">
            <v>147.69317488999866</v>
          </cell>
          <cell r="AD26">
            <v>184.61646861249832</v>
          </cell>
          <cell r="AE26">
            <v>155.46649988420913</v>
          </cell>
          <cell r="AF26">
            <v>152.26100504123573</v>
          </cell>
          <cell r="AG26">
            <v>149.18502514141278</v>
          </cell>
          <cell r="AH26">
            <v>63.090734097228399</v>
          </cell>
          <cell r="AI26">
            <v>39.909697307540917</v>
          </cell>
          <cell r="AJ26">
            <v>147.69317488999866</v>
          </cell>
          <cell r="AK26">
            <v>164.10352765555407</v>
          </cell>
          <cell r="AL26">
            <v>10.867946010659143</v>
          </cell>
          <cell r="AM26">
            <v>13.980492323842444</v>
          </cell>
          <cell r="AN26">
            <v>7.0775066383143175</v>
          </cell>
          <cell r="AO26">
            <v>8.1999999999999993</v>
          </cell>
          <cell r="AP26">
            <v>8.6315789473684212</v>
          </cell>
          <cell r="AQ26">
            <v>3.5028295652970343</v>
          </cell>
          <cell r="AR26">
            <v>2.2158066421524025</v>
          </cell>
          <cell r="AS26">
            <v>8.1999999999999993</v>
          </cell>
          <cell r="AT26">
            <v>9.1111111111111107</v>
          </cell>
          <cell r="AU26">
            <v>3.4568376068376061</v>
          </cell>
          <cell r="AV26">
            <v>3.6387764282501118</v>
          </cell>
          <cell r="AW26">
            <v>1.4766723136172455</v>
          </cell>
          <cell r="AX26">
            <v>0.93410777196012007</v>
          </cell>
          <cell r="AY26">
            <v>3.4568376068376061</v>
          </cell>
          <cell r="AZ26">
            <v>3.8409306742640066</v>
          </cell>
          <cell r="BB26">
            <v>20</v>
          </cell>
          <cell r="BC26">
            <v>0</v>
          </cell>
          <cell r="BD26">
            <v>0</v>
          </cell>
          <cell r="BE26">
            <v>0</v>
          </cell>
          <cell r="BF26">
            <v>1</v>
          </cell>
          <cell r="BG26">
            <v>24</v>
          </cell>
          <cell r="BH26">
            <v>0</v>
          </cell>
          <cell r="BI26">
            <v>81</v>
          </cell>
          <cell r="BJ26">
            <v>0</v>
          </cell>
          <cell r="BK26">
            <v>109</v>
          </cell>
        </row>
        <row r="27">
          <cell r="B27">
            <v>21</v>
          </cell>
          <cell r="C27">
            <v>1</v>
          </cell>
          <cell r="D27">
            <v>2</v>
          </cell>
          <cell r="E27">
            <v>1</v>
          </cell>
          <cell r="F27">
            <v>2</v>
          </cell>
          <cell r="G27">
            <v>72.444290774458182</v>
          </cell>
          <cell r="H27">
            <v>47.765620687517512</v>
          </cell>
          <cell r="I27">
            <v>0.49325999999999987</v>
          </cell>
          <cell r="J27">
            <v>0.30828749999999988</v>
          </cell>
          <cell r="K27">
            <v>5.1644040511996225</v>
          </cell>
          <cell r="L27">
            <v>4.9884720066636703</v>
          </cell>
          <cell r="M27">
            <v>174.29348174412968</v>
          </cell>
          <cell r="N27">
            <v>148.37726368088659</v>
          </cell>
          <cell r="O27">
            <v>718</v>
          </cell>
          <cell r="P27">
            <v>556</v>
          </cell>
          <cell r="Q27">
            <v>869</v>
          </cell>
          <cell r="R27">
            <v>1988</v>
          </cell>
          <cell r="S27">
            <v>29.438941406247991</v>
          </cell>
          <cell r="T27"/>
          <cell r="U27">
            <v>2.1272340735774398</v>
          </cell>
          <cell r="V27">
            <v>2.2446055967556089</v>
          </cell>
          <cell r="W27">
            <v>3.4030485341810519</v>
          </cell>
          <cell r="X27">
            <v>4.2387009919972645</v>
          </cell>
          <cell r="Y27">
            <v>8.1999999999999993</v>
          </cell>
          <cell r="Z27">
            <v>3.4568376068376061</v>
          </cell>
          <cell r="AA27">
            <v>3.0280858402258803</v>
          </cell>
          <cell r="AB27">
            <v>21</v>
          </cell>
          <cell r="AC27">
            <v>72.444290774458182</v>
          </cell>
          <cell r="AD27">
            <v>90.555363468072727</v>
          </cell>
          <cell r="AE27">
            <v>76.257148183640197</v>
          </cell>
          <cell r="AF27">
            <v>74.684835849956897</v>
          </cell>
          <cell r="AG27">
            <v>73.176051287331504</v>
          </cell>
          <cell r="AH27">
            <v>34.055627292875307</v>
          </cell>
          <cell r="AI27">
            <v>21.288056883940975</v>
          </cell>
          <cell r="AJ27">
            <v>72.444290774458182</v>
          </cell>
          <cell r="AK27">
            <v>80.493656416064638</v>
          </cell>
          <cell r="AL27">
            <v>17.059150245541968</v>
          </cell>
          <cell r="AM27">
            <v>21.280184258899983</v>
          </cell>
          <cell r="AN27">
            <v>11.268929036914793</v>
          </cell>
          <cell r="AO27">
            <v>8.1999999999999993</v>
          </cell>
          <cell r="AP27">
            <v>8.6315789473684212</v>
          </cell>
          <cell r="AQ27">
            <v>3.8547708979716502</v>
          </cell>
          <cell r="AR27">
            <v>2.4096041880205918</v>
          </cell>
          <cell r="AS27">
            <v>8.1999999999999993</v>
          </cell>
          <cell r="AT27">
            <v>9.1111111111111107</v>
          </cell>
          <cell r="AU27">
            <v>3.4568376068376061</v>
          </cell>
          <cell r="AV27">
            <v>3.6387764282501118</v>
          </cell>
          <cell r="AW27">
            <v>1.6250386592501915</v>
          </cell>
          <cell r="AX27">
            <v>1.0158061432613386</v>
          </cell>
          <cell r="AY27">
            <v>3.4568376068376061</v>
          </cell>
          <cell r="AZ27">
            <v>3.8409306742640066</v>
          </cell>
          <cell r="BB27">
            <v>21</v>
          </cell>
          <cell r="BC27">
            <v>0</v>
          </cell>
          <cell r="BD27">
            <v>0</v>
          </cell>
          <cell r="BE27">
            <v>0</v>
          </cell>
          <cell r="BF27">
            <v>1</v>
          </cell>
          <cell r="BG27">
            <v>24</v>
          </cell>
          <cell r="BH27">
            <v>0</v>
          </cell>
          <cell r="BI27">
            <v>91</v>
          </cell>
          <cell r="BJ27">
            <v>0</v>
          </cell>
          <cell r="BK27">
            <v>0</v>
          </cell>
        </row>
        <row r="28">
          <cell r="B28">
            <v>22</v>
          </cell>
          <cell r="C28">
            <v>1</v>
          </cell>
          <cell r="D28">
            <v>2</v>
          </cell>
          <cell r="E28">
            <v>2</v>
          </cell>
          <cell r="F28">
            <v>2</v>
          </cell>
          <cell r="G28">
            <v>79.220872374568586</v>
          </cell>
          <cell r="H28">
            <v>28.474006741721286</v>
          </cell>
          <cell r="I28">
            <v>0.49251</v>
          </cell>
          <cell r="J28">
            <v>0.30781875000000003</v>
          </cell>
          <cell r="K28">
            <v>4.9284871255184992</v>
          </cell>
          <cell r="L28">
            <v>4.8093248745857808</v>
          </cell>
          <cell r="M28">
            <v>177.29013184514309</v>
          </cell>
          <cell r="N28">
            <v>120.29507570835398</v>
          </cell>
          <cell r="O28">
            <v>772</v>
          </cell>
          <cell r="P28">
            <v>409</v>
          </cell>
          <cell r="Q28">
            <v>627</v>
          </cell>
          <cell r="R28">
            <v>1724</v>
          </cell>
          <cell r="S28">
            <v>19.250453125</v>
          </cell>
          <cell r="T28"/>
          <cell r="U28">
            <v>2.1560677707367879</v>
          </cell>
          <cell r="V28">
            <v>2.1777782730101265</v>
          </cell>
          <cell r="W28">
            <v>3.4309452445573028</v>
          </cell>
          <cell r="X28">
            <v>4.2494654987567904</v>
          </cell>
          <cell r="Y28">
            <v>8.1999999999999993</v>
          </cell>
          <cell r="Z28">
            <v>3.4568376068376061</v>
          </cell>
          <cell r="AA28">
            <v>2.1544735620221784</v>
          </cell>
          <cell r="AB28">
            <v>22</v>
          </cell>
          <cell r="AC28">
            <v>79.220872374568586</v>
          </cell>
          <cell r="AD28">
            <v>99.026090468210725</v>
          </cell>
          <cell r="AE28">
            <v>83.390391973230095</v>
          </cell>
          <cell r="AF28">
            <v>81.671002448008849</v>
          </cell>
          <cell r="AG28">
            <v>80.021083206634941</v>
          </cell>
          <cell r="AH28">
            <v>36.743219971929094</v>
          </cell>
          <cell r="AI28">
            <v>23.09010104438158</v>
          </cell>
          <cell r="AJ28">
            <v>79.220872374568586</v>
          </cell>
          <cell r="AK28">
            <v>88.023191527298422</v>
          </cell>
          <cell r="AL28">
            <v>10.169288122043318</v>
          </cell>
          <cell r="AM28">
            <v>13.074796040812959</v>
          </cell>
          <cell r="AN28">
            <v>6.70060899424917</v>
          </cell>
          <cell r="AO28">
            <v>8.1999999999999993</v>
          </cell>
          <cell r="AP28">
            <v>8.6315789473684212</v>
          </cell>
          <cell r="AQ28">
            <v>3.8032199689149069</v>
          </cell>
          <cell r="AR28">
            <v>2.3900119108598745</v>
          </cell>
          <cell r="AS28">
            <v>8.1999999999999993</v>
          </cell>
          <cell r="AT28">
            <v>9.1111111111111107</v>
          </cell>
          <cell r="AU28">
            <v>3.4568376068376061</v>
          </cell>
          <cell r="AV28">
            <v>3.6387764282501118</v>
          </cell>
          <cell r="AW28">
            <v>1.6033065628805858</v>
          </cell>
          <cell r="AX28">
            <v>1.0075467139329541</v>
          </cell>
          <cell r="AY28">
            <v>3.4568376068376061</v>
          </cell>
          <cell r="AZ28">
            <v>3.8409306742640066</v>
          </cell>
          <cell r="BB28">
            <v>22</v>
          </cell>
          <cell r="BC28">
            <v>0</v>
          </cell>
          <cell r="BD28">
            <v>0</v>
          </cell>
          <cell r="BE28">
            <v>0</v>
          </cell>
          <cell r="BF28">
            <v>1</v>
          </cell>
          <cell r="BG28">
            <v>24</v>
          </cell>
          <cell r="BH28">
            <v>0</v>
          </cell>
          <cell r="BI28">
            <v>91</v>
          </cell>
          <cell r="BJ28">
            <v>0</v>
          </cell>
          <cell r="BK28">
            <v>109</v>
          </cell>
        </row>
        <row r="29">
          <cell r="B29">
            <v>23</v>
          </cell>
          <cell r="C29">
            <v>2</v>
          </cell>
          <cell r="D29">
            <v>1</v>
          </cell>
          <cell r="E29">
            <v>1</v>
          </cell>
          <cell r="F29">
            <v>2</v>
          </cell>
          <cell r="G29">
            <v>121.70926140832718</v>
          </cell>
          <cell r="H29">
            <v>47.436109957870244</v>
          </cell>
          <cell r="I29">
            <v>1.6294100000000002</v>
          </cell>
          <cell r="J29">
            <v>1.0183812500000002</v>
          </cell>
          <cell r="K29">
            <v>5.1711307041843089</v>
          </cell>
          <cell r="L29">
            <v>5.1279533026624229</v>
          </cell>
          <cell r="M29">
            <v>203.41865013282199</v>
          </cell>
          <cell r="N29">
            <v>150.91196700366942</v>
          </cell>
          <cell r="O29">
            <v>1034</v>
          </cell>
          <cell r="P29">
            <v>543</v>
          </cell>
          <cell r="Q29">
            <v>509</v>
          </cell>
          <cell r="R29">
            <v>2223</v>
          </cell>
          <cell r="S29">
            <v>28.902140624998207</v>
          </cell>
          <cell r="T29"/>
          <cell r="U29">
            <v>2.2722727910503173</v>
          </cell>
          <cell r="V29">
            <v>2.2345183017256129</v>
          </cell>
          <cell r="W29">
            <v>3.6291469826417861</v>
          </cell>
          <cell r="X29">
            <v>4.2829097997287544</v>
          </cell>
          <cell r="Y29">
            <v>8.1999999999999993</v>
          </cell>
          <cell r="Z29">
            <v>3.4568376068376061</v>
          </cell>
          <cell r="AA29">
            <v>2.0410591896000154</v>
          </cell>
          <cell r="AB29">
            <v>23</v>
          </cell>
          <cell r="AC29">
            <v>121.70926140832718</v>
          </cell>
          <cell r="AD29">
            <v>152.13657676040896</v>
          </cell>
          <cell r="AE29">
            <v>128.11501200876546</v>
          </cell>
          <cell r="AF29">
            <v>125.47346536940947</v>
          </cell>
          <cell r="AG29">
            <v>122.93864788719917</v>
          </cell>
          <cell r="AH29">
            <v>53.562786073792338</v>
          </cell>
          <cell r="AI29">
            <v>33.536602951179077</v>
          </cell>
          <cell r="AJ29">
            <v>121.70926140832718</v>
          </cell>
          <cell r="AK29">
            <v>135.23251267591908</v>
          </cell>
          <cell r="AL29">
            <v>16.941467842096518</v>
          </cell>
          <cell r="AM29">
            <v>21.228785605039608</v>
          </cell>
          <cell r="AN29">
            <v>11.075673356668513</v>
          </cell>
          <cell r="AO29">
            <v>8.1999999999999993</v>
          </cell>
          <cell r="AP29">
            <v>8.6315789473684212</v>
          </cell>
          <cell r="AQ29">
            <v>3.6087216430601612</v>
          </cell>
          <cell r="AR29">
            <v>2.2594841264960079</v>
          </cell>
          <cell r="AS29">
            <v>8.1999999999999993</v>
          </cell>
          <cell r="AT29">
            <v>9.1111111111111107</v>
          </cell>
          <cell r="AU29">
            <v>3.4568376068376061</v>
          </cell>
          <cell r="AV29">
            <v>3.6387764282501118</v>
          </cell>
          <cell r="AW29">
            <v>1.5213127668706294</v>
          </cell>
          <cell r="AX29">
            <v>0.95252069518585603</v>
          </cell>
          <cell r="AY29">
            <v>3.4568376068376061</v>
          </cell>
          <cell r="AZ29">
            <v>3.8409306742640066</v>
          </cell>
          <cell r="BB29">
            <v>23</v>
          </cell>
          <cell r="BC29">
            <v>10</v>
          </cell>
          <cell r="BD29">
            <v>5</v>
          </cell>
          <cell r="BE29">
            <v>5</v>
          </cell>
          <cell r="BF29">
            <v>11</v>
          </cell>
          <cell r="BG29">
            <v>32</v>
          </cell>
          <cell r="BH29">
            <v>63</v>
          </cell>
          <cell r="BI29">
            <v>81</v>
          </cell>
          <cell r="BJ29">
            <v>0</v>
          </cell>
          <cell r="BK29">
            <v>0</v>
          </cell>
        </row>
        <row r="30">
          <cell r="B30">
            <v>24</v>
          </cell>
          <cell r="C30">
            <v>2</v>
          </cell>
          <cell r="D30">
            <v>1</v>
          </cell>
          <cell r="E30">
            <v>2</v>
          </cell>
          <cell r="F30">
            <v>2</v>
          </cell>
          <cell r="G30">
            <v>129.86749331186564</v>
          </cell>
          <cell r="H30">
            <v>30.353231106817457</v>
          </cell>
          <cell r="I30">
            <v>1.6275700000000002</v>
          </cell>
          <cell r="J30">
            <v>1.01723125</v>
          </cell>
          <cell r="K30">
            <v>5.1630037895466891</v>
          </cell>
          <cell r="L30">
            <v>5.1412143028432933</v>
          </cell>
          <cell r="M30">
            <v>203.88089472451153</v>
          </cell>
          <cell r="N30">
            <v>127.67166853853783</v>
          </cell>
          <cell r="O30">
            <v>1101</v>
          </cell>
          <cell r="P30">
            <v>411</v>
          </cell>
          <cell r="Q30">
            <v>273</v>
          </cell>
          <cell r="R30">
            <v>1979</v>
          </cell>
          <cell r="S30">
            <v>18.84666015625</v>
          </cell>
          <cell r="T30"/>
          <cell r="U30">
            <v>2.2975024347040209</v>
          </cell>
          <cell r="V30">
            <v>2.1675127183504928</v>
          </cell>
          <cell r="W30">
            <v>3.6520044977276971</v>
          </cell>
          <cell r="X30">
            <v>4.284825620407311</v>
          </cell>
          <cell r="Y30">
            <v>8.1999999999999993</v>
          </cell>
          <cell r="Z30">
            <v>3.4568376068376061</v>
          </cell>
          <cell r="AA30">
            <v>1.286251829054218</v>
          </cell>
          <cell r="AB30">
            <v>24</v>
          </cell>
          <cell r="AC30">
            <v>129.86749331186564</v>
          </cell>
          <cell r="AD30">
            <v>162.33436663983204</v>
          </cell>
          <cell r="AE30">
            <v>136.70262453880594</v>
          </cell>
          <cell r="AF30">
            <v>133.88401372357282</v>
          </cell>
          <cell r="AG30">
            <v>131.17928617360167</v>
          </cell>
          <cell r="AH30">
            <v>56.525508460928364</v>
          </cell>
          <cell r="AI30">
            <v>35.560606070630556</v>
          </cell>
          <cell r="AJ30">
            <v>129.86749331186564</v>
          </cell>
          <cell r="AK30">
            <v>144.29721479096182</v>
          </cell>
          <cell r="AL30">
            <v>10.840439681006236</v>
          </cell>
          <cell r="AM30">
            <v>14.003715341479836</v>
          </cell>
          <cell r="AN30">
            <v>7.0838894731805002</v>
          </cell>
          <cell r="AO30">
            <v>8.1999999999999993</v>
          </cell>
          <cell r="AP30">
            <v>8.6315789473684212</v>
          </cell>
          <cell r="AQ30">
            <v>3.5690930621609445</v>
          </cell>
          <cell r="AR30">
            <v>2.245342251112258</v>
          </cell>
          <cell r="AS30">
            <v>8.1999999999999993</v>
          </cell>
          <cell r="AT30">
            <v>9.1111111111111107</v>
          </cell>
          <cell r="AU30">
            <v>3.4568376068376061</v>
          </cell>
          <cell r="AV30">
            <v>3.6387764282501118</v>
          </cell>
          <cell r="AW30">
            <v>1.5046067219001393</v>
          </cell>
          <cell r="AX30">
            <v>0.94655896754466617</v>
          </cell>
          <cell r="AY30">
            <v>3.4568376068376061</v>
          </cell>
          <cell r="AZ30">
            <v>3.8409306742640066</v>
          </cell>
          <cell r="BB30">
            <v>24</v>
          </cell>
          <cell r="BC30">
            <v>10</v>
          </cell>
          <cell r="BD30">
            <v>5</v>
          </cell>
          <cell r="BE30">
            <v>5</v>
          </cell>
          <cell r="BF30">
            <v>11</v>
          </cell>
          <cell r="BG30">
            <v>32</v>
          </cell>
          <cell r="BH30">
            <v>63</v>
          </cell>
          <cell r="BI30">
            <v>81</v>
          </cell>
          <cell r="BJ30">
            <v>0</v>
          </cell>
          <cell r="BK30">
            <v>109</v>
          </cell>
        </row>
        <row r="31">
          <cell r="B31">
            <v>25</v>
          </cell>
          <cell r="C31">
            <v>2</v>
          </cell>
          <cell r="D31">
            <v>2</v>
          </cell>
          <cell r="E31">
            <v>2</v>
          </cell>
          <cell r="F31">
            <v>2</v>
          </cell>
          <cell r="G31">
            <v>62.865862602781917</v>
          </cell>
          <cell r="H31">
            <v>28.465704473374181</v>
          </cell>
          <cell r="I31">
            <v>0.49248000000000008</v>
          </cell>
          <cell r="J31">
            <v>0.30780000000000007</v>
          </cell>
          <cell r="K31">
            <v>5.145629221532146</v>
          </cell>
          <cell r="L31">
            <v>5.0281268688480214</v>
          </cell>
          <cell r="M31">
            <v>170.55538228668323</v>
          </cell>
          <cell r="N31">
            <v>123.22410955880865</v>
          </cell>
          <cell r="O31">
            <v>637</v>
          </cell>
          <cell r="P31">
            <v>399</v>
          </cell>
          <cell r="Q31">
            <v>602</v>
          </cell>
          <cell r="R31">
            <v>1484</v>
          </cell>
          <cell r="S31">
            <v>19.250453125</v>
          </cell>
          <cell r="T31"/>
          <cell r="U31">
            <v>2.08386902929497</v>
          </cell>
          <cell r="V31">
            <v>2.1714975699982104</v>
          </cell>
          <cell r="W31">
            <v>3.3402164855009149</v>
          </cell>
          <cell r="X31">
            <v>4.2397879342075502</v>
          </cell>
          <cell r="Y31">
            <v>8.1999999999999993</v>
          </cell>
          <cell r="Z31">
            <v>3.4568376068376061</v>
          </cell>
          <cell r="AA31">
            <v>2.1193620973275729</v>
          </cell>
          <cell r="AB31">
            <v>25</v>
          </cell>
          <cell r="AC31">
            <v>62.865862602781917</v>
          </cell>
          <cell r="AD31">
            <v>78.582328253477385</v>
          </cell>
          <cell r="AE31">
            <v>66.174592213454659</v>
          </cell>
          <cell r="AF31">
            <v>64.810167631733933</v>
          </cell>
          <cell r="AG31">
            <v>63.500871315941332</v>
          </cell>
          <cell r="AH31">
            <v>30.167856865770091</v>
          </cell>
          <cell r="AI31">
            <v>18.820894656279815</v>
          </cell>
          <cell r="AJ31">
            <v>62.865862602781917</v>
          </cell>
          <cell r="AK31">
            <v>69.850958447535461</v>
          </cell>
          <cell r="AL31">
            <v>10.166323026205065</v>
          </cell>
          <cell r="AM31">
            <v>13.108789467076235</v>
          </cell>
          <cell r="AN31">
            <v>6.713945347055347</v>
          </cell>
          <cell r="AO31">
            <v>8.1999999999999993</v>
          </cell>
          <cell r="AP31">
            <v>8.6315789473684212</v>
          </cell>
          <cell r="AQ31">
            <v>3.9349881805068545</v>
          </cell>
          <cell r="AR31">
            <v>2.4549307015261581</v>
          </cell>
          <cell r="AS31">
            <v>8.1999999999999993</v>
          </cell>
          <cell r="AT31">
            <v>9.1111111111111107</v>
          </cell>
          <cell r="AU31">
            <v>3.4568376068376061</v>
          </cell>
          <cell r="AV31">
            <v>3.6387764282501118</v>
          </cell>
          <cell r="AW31">
            <v>1.6588555030289736</v>
          </cell>
          <cell r="AX31">
            <v>1.0349142403921769</v>
          </cell>
          <cell r="AY31">
            <v>3.4568376068376061</v>
          </cell>
          <cell r="AZ31">
            <v>3.8409306742640066</v>
          </cell>
          <cell r="BB31">
            <v>25</v>
          </cell>
          <cell r="BC31">
            <v>10</v>
          </cell>
          <cell r="BD31">
            <v>5</v>
          </cell>
          <cell r="BE31">
            <v>5</v>
          </cell>
          <cell r="BF31">
            <v>11</v>
          </cell>
          <cell r="BG31">
            <v>32</v>
          </cell>
          <cell r="BH31">
            <v>63</v>
          </cell>
          <cell r="BI31">
            <v>91</v>
          </cell>
          <cell r="BJ31">
            <v>0</v>
          </cell>
          <cell r="BK31">
            <v>109</v>
          </cell>
        </row>
        <row r="32">
          <cell r="B32">
            <v>26</v>
          </cell>
          <cell r="C32">
            <v>2</v>
          </cell>
          <cell r="D32">
            <v>2</v>
          </cell>
          <cell r="E32">
            <v>3</v>
          </cell>
          <cell r="F32">
            <v>2</v>
          </cell>
          <cell r="G32">
            <v>68.832876193890556</v>
          </cell>
          <cell r="H32">
            <v>13.123263270028049</v>
          </cell>
          <cell r="I32">
            <v>0.49176999999999998</v>
          </cell>
          <cell r="J32">
            <v>0.30735625</v>
          </cell>
          <cell r="K32">
            <v>3.3980538230889499</v>
          </cell>
          <cell r="L32">
            <v>4.5447676766434544</v>
          </cell>
          <cell r="M32">
            <v>171.45088841182005</v>
          </cell>
          <cell r="N32">
            <v>79.386644693028444</v>
          </cell>
          <cell r="O32">
            <v>694</v>
          </cell>
          <cell r="P32">
            <v>286</v>
          </cell>
          <cell r="Q32">
            <v>715</v>
          </cell>
          <cell r="R32">
            <v>1354</v>
          </cell>
          <cell r="S32">
            <v>7.0014540505000662</v>
          </cell>
          <cell r="T32"/>
          <cell r="U32">
            <v>2.119121617892473</v>
          </cell>
          <cell r="V32">
            <v>2.720851997865978</v>
          </cell>
          <cell r="W32">
            <v>3.3752337641227736</v>
          </cell>
          <cell r="X32">
            <v>4.1470930268967043</v>
          </cell>
          <cell r="Y32">
            <v>8.1999999999999993</v>
          </cell>
          <cell r="Z32">
            <v>3.4568376068376061</v>
          </cell>
          <cell r="AA32">
            <v>1.6765867633560505</v>
          </cell>
          <cell r="AB32">
            <v>26</v>
          </cell>
          <cell r="AC32">
            <v>68.832876193890556</v>
          </cell>
          <cell r="AD32">
            <v>86.041095242363184</v>
          </cell>
          <cell r="AE32">
            <v>72.455659151463749</v>
          </cell>
          <cell r="AF32">
            <v>70.961728034938716</v>
          </cell>
          <cell r="AG32">
            <v>69.528157771606629</v>
          </cell>
          <cell r="AH32">
            <v>32.481796048282881</v>
          </cell>
          <cell r="AI32">
            <v>20.393513754677755</v>
          </cell>
          <cell r="AJ32">
            <v>68.832876193890556</v>
          </cell>
          <cell r="AK32">
            <v>76.480973548767281</v>
          </cell>
          <cell r="AL32">
            <v>4.6868797392957324</v>
          </cell>
          <cell r="AM32">
            <v>4.8232183449599253</v>
          </cell>
          <cell r="AN32">
            <v>3.1644487318984185</v>
          </cell>
          <cell r="AO32">
            <v>8.1999999999999993</v>
          </cell>
          <cell r="AP32">
            <v>8.6315789473684212</v>
          </cell>
          <cell r="AQ32">
            <v>3.8695277943297723</v>
          </cell>
          <cell r="AR32">
            <v>2.4294613567695174</v>
          </cell>
          <cell r="AS32">
            <v>8.1999999999999993</v>
          </cell>
          <cell r="AT32">
            <v>9.1111111111111107</v>
          </cell>
          <cell r="AU32">
            <v>3.4568376068376061</v>
          </cell>
          <cell r="AV32">
            <v>3.6387764282501118</v>
          </cell>
          <cell r="AW32">
            <v>1.6312596585539672</v>
          </cell>
          <cell r="AX32">
            <v>1.0241772417609247</v>
          </cell>
          <cell r="AY32">
            <v>3.4568376068376061</v>
          </cell>
          <cell r="AZ32">
            <v>3.8409306742640066</v>
          </cell>
          <cell r="BB32">
            <v>26</v>
          </cell>
          <cell r="BC32">
            <v>10</v>
          </cell>
          <cell r="BD32">
            <v>5</v>
          </cell>
          <cell r="BE32">
            <v>5</v>
          </cell>
          <cell r="BF32">
            <v>11</v>
          </cell>
          <cell r="BG32">
            <v>32</v>
          </cell>
          <cell r="BH32">
            <v>63</v>
          </cell>
          <cell r="BI32">
            <v>91</v>
          </cell>
          <cell r="BJ32">
            <v>117</v>
          </cell>
          <cell r="BK32">
            <v>109</v>
          </cell>
        </row>
        <row r="33">
          <cell r="B33">
            <v>27</v>
          </cell>
          <cell r="C33">
            <v>2</v>
          </cell>
          <cell r="D33">
            <v>3</v>
          </cell>
          <cell r="E33">
            <v>2</v>
          </cell>
          <cell r="F33">
            <v>2</v>
          </cell>
          <cell r="G33">
            <v>26.64609340779457</v>
          </cell>
          <cell r="H33">
            <v>23.876325974591857</v>
          </cell>
          <cell r="I33">
            <v>0.16809000000000007</v>
          </cell>
          <cell r="J33">
            <v>0.10505625000000005</v>
          </cell>
          <cell r="K33">
            <v>4.8715415640855948</v>
          </cell>
          <cell r="L33">
            <v>4.8335202743148438</v>
          </cell>
          <cell r="M33">
            <v>129.26136955812183</v>
          </cell>
          <cell r="N33">
            <v>113.72245374935775</v>
          </cell>
          <cell r="O33">
            <v>356</v>
          </cell>
          <cell r="P33">
            <v>363</v>
          </cell>
          <cell r="Q33">
            <v>733</v>
          </cell>
          <cell r="R33">
            <v>1183</v>
          </cell>
          <cell r="S33">
            <v>20.296887695312499</v>
          </cell>
          <cell r="T33"/>
          <cell r="U33">
            <v>1.8978475142017839</v>
          </cell>
          <cell r="V33">
            <v>2.168248570426337</v>
          </cell>
          <cell r="W33">
            <v>3.0745647097274955</v>
          </cell>
          <cell r="X33">
            <v>4.1996239395247335</v>
          </cell>
          <cell r="Y33">
            <v>8.1999999999999993</v>
          </cell>
          <cell r="Z33">
            <v>3.4568376068376061</v>
          </cell>
          <cell r="AA33">
            <v>2.3061792061828745</v>
          </cell>
          <cell r="AB33">
            <v>27</v>
          </cell>
          <cell r="AC33">
            <v>26.64609340779457</v>
          </cell>
          <cell r="AD33">
            <v>33.307616759743212</v>
          </cell>
          <cell r="AE33">
            <v>28.048519376625865</v>
          </cell>
          <cell r="AF33">
            <v>27.470199389478939</v>
          </cell>
          <cell r="AG33">
            <v>26.915245866459163</v>
          </cell>
          <cell r="AH33">
            <v>14.040165613095454</v>
          </cell>
          <cell r="AI33">
            <v>8.6666230583763717</v>
          </cell>
          <cell r="AJ33">
            <v>26.64609340779457</v>
          </cell>
          <cell r="AK33">
            <v>29.606770453105078</v>
          </cell>
          <cell r="AL33">
            <v>8.5272592766399491</v>
          </cell>
          <cell r="AM33">
            <v>11.011802936365878</v>
          </cell>
          <cell r="AN33">
            <v>5.6853485736853653</v>
          </cell>
          <cell r="AO33">
            <v>8.1999999999999993</v>
          </cell>
          <cell r="AP33">
            <v>8.6315789473684212</v>
          </cell>
          <cell r="AQ33">
            <v>4.3206843219165787</v>
          </cell>
          <cell r="AR33">
            <v>2.6670442076097274</v>
          </cell>
          <cell r="AS33">
            <v>8.1999999999999993</v>
          </cell>
          <cell r="AT33">
            <v>9.1111111111111107</v>
          </cell>
          <cell r="AU33">
            <v>3.4568376068376061</v>
          </cell>
          <cell r="AV33">
            <v>3.6387764282501118</v>
          </cell>
          <cell r="AW33">
            <v>1.8214517135701065</v>
          </cell>
          <cell r="AX33">
            <v>1.124333989751672</v>
          </cell>
          <cell r="AY33">
            <v>3.4568376068376061</v>
          </cell>
          <cell r="AZ33">
            <v>3.8409306742640066</v>
          </cell>
          <cell r="BB33">
            <v>27</v>
          </cell>
          <cell r="BC33">
            <v>10</v>
          </cell>
          <cell r="BD33">
            <v>5</v>
          </cell>
          <cell r="BE33">
            <v>5</v>
          </cell>
          <cell r="BF33">
            <v>11</v>
          </cell>
          <cell r="BG33">
            <v>32</v>
          </cell>
          <cell r="BH33">
            <v>63</v>
          </cell>
          <cell r="BI33">
            <v>93</v>
          </cell>
          <cell r="BJ33">
            <v>0</v>
          </cell>
          <cell r="BK33">
            <v>109</v>
          </cell>
        </row>
        <row r="34">
          <cell r="B34">
            <v>28</v>
          </cell>
          <cell r="C34">
            <v>2</v>
          </cell>
          <cell r="D34">
            <v>3</v>
          </cell>
          <cell r="E34">
            <v>3</v>
          </cell>
          <cell r="F34">
            <v>2</v>
          </cell>
          <cell r="G34">
            <v>31.593454192858566</v>
          </cell>
          <cell r="H34">
            <v>9.9578056399988828</v>
          </cell>
          <cell r="I34">
            <v>0.16783000000000003</v>
          </cell>
          <cell r="J34">
            <v>0.10489375000000002</v>
          </cell>
          <cell r="K34">
            <v>3.4393404220922132</v>
          </cell>
          <cell r="L34">
            <v>4.1650684619962863</v>
          </cell>
          <cell r="M34">
            <v>130.61851184733814</v>
          </cell>
          <cell r="N34">
            <v>72.537194699484672</v>
          </cell>
          <cell r="O34">
            <v>418</v>
          </cell>
          <cell r="P34">
            <v>237</v>
          </cell>
          <cell r="Q34">
            <v>853</v>
          </cell>
          <cell r="R34">
            <v>1084</v>
          </cell>
          <cell r="S34">
            <v>7.3603836712642501</v>
          </cell>
          <cell r="T34"/>
          <cell r="U34">
            <v>1.9628665600308997</v>
          </cell>
          <cell r="V34">
            <v>2.6987588049916313</v>
          </cell>
          <cell r="W34">
            <v>3.1463759866275249</v>
          </cell>
          <cell r="X34">
            <v>4.057431973601644</v>
          </cell>
          <cell r="Y34">
            <v>8.1999999999999993</v>
          </cell>
          <cell r="Z34">
            <v>3.4568376068376061</v>
          </cell>
          <cell r="AA34">
            <v>1.8860409673950553</v>
          </cell>
          <cell r="AB34">
            <v>28</v>
          </cell>
          <cell r="AC34">
            <v>31.593454192858566</v>
          </cell>
          <cell r="AD34">
            <v>39.491817741073206</v>
          </cell>
          <cell r="AE34">
            <v>33.256267571430072</v>
          </cell>
          <cell r="AF34">
            <v>32.570571332843883</v>
          </cell>
          <cell r="AG34">
            <v>31.91257999278643</v>
          </cell>
          <cell r="AH34">
            <v>16.095569019404568</v>
          </cell>
          <cell r="AI34">
            <v>10.041220225152536</v>
          </cell>
          <cell r="AJ34">
            <v>31.593454192858566</v>
          </cell>
          <cell r="AK34">
            <v>35.103837992065074</v>
          </cell>
          <cell r="AL34">
            <v>3.5563591571424582</v>
          </cell>
          <cell r="AM34">
            <v>3.6897723581599435</v>
          </cell>
          <cell r="AN34">
            <v>2.4542138241099525</v>
          </cell>
          <cell r="AO34">
            <v>8.1999999999999993</v>
          </cell>
          <cell r="AP34">
            <v>8.6315789473684212</v>
          </cell>
          <cell r="AQ34">
            <v>4.1775636545924515</v>
          </cell>
          <cell r="AR34">
            <v>2.606172954170443</v>
          </cell>
          <cell r="AS34">
            <v>8.1999999999999993</v>
          </cell>
          <cell r="AT34">
            <v>9.1111111111111107</v>
          </cell>
          <cell r="AU34">
            <v>3.4568376068376061</v>
          </cell>
          <cell r="AV34">
            <v>3.6387764282501118</v>
          </cell>
          <cell r="AW34">
            <v>1.7611169690430655</v>
          </cell>
          <cell r="AX34">
            <v>1.0986727655974939</v>
          </cell>
          <cell r="AY34">
            <v>3.4568376068376061</v>
          </cell>
          <cell r="AZ34">
            <v>3.8409306742640066</v>
          </cell>
          <cell r="BB34">
            <v>28</v>
          </cell>
          <cell r="BC34">
            <v>10</v>
          </cell>
          <cell r="BD34">
            <v>5</v>
          </cell>
          <cell r="BE34">
            <v>5</v>
          </cell>
          <cell r="BF34">
            <v>11</v>
          </cell>
          <cell r="BG34">
            <v>32</v>
          </cell>
          <cell r="BH34">
            <v>63</v>
          </cell>
          <cell r="BI34">
            <v>93</v>
          </cell>
          <cell r="BJ34">
            <v>117</v>
          </cell>
          <cell r="BK34">
            <v>109</v>
          </cell>
        </row>
        <row r="35">
          <cell r="B35">
            <v>29</v>
          </cell>
          <cell r="C35">
            <v>3</v>
          </cell>
          <cell r="D35">
            <v>2</v>
          </cell>
          <cell r="E35">
            <v>2</v>
          </cell>
          <cell r="F35">
            <v>2</v>
          </cell>
          <cell r="G35">
            <v>60.259933825827765</v>
          </cell>
          <cell r="H35">
            <v>28.887564582244199</v>
          </cell>
          <cell r="I35">
            <v>0.49248000000000014</v>
          </cell>
          <cell r="J35">
            <v>0.30780000000000007</v>
          </cell>
          <cell r="K35">
            <v>5.1651129605917392</v>
          </cell>
          <cell r="L35">
            <v>5.0461112774235053</v>
          </cell>
          <cell r="M35">
            <v>169.21463927662884</v>
          </cell>
          <cell r="N35">
            <v>124.47716932362658</v>
          </cell>
          <cell r="O35">
            <v>615</v>
          </cell>
          <cell r="P35">
            <v>401</v>
          </cell>
          <cell r="Q35">
            <v>604</v>
          </cell>
          <cell r="R35">
            <v>1463</v>
          </cell>
          <cell r="S35">
            <v>19.257839843749998</v>
          </cell>
          <cell r="T35"/>
          <cell r="U35">
            <v>2.0713178827328949</v>
          </cell>
          <cell r="V35">
            <v>2.1725503761499372</v>
          </cell>
          <cell r="W35">
            <v>3.3258643412394466</v>
          </cell>
          <cell r="X35">
            <v>4.239378108760949</v>
          </cell>
          <cell r="Y35">
            <v>8.1999999999999993</v>
          </cell>
          <cell r="Z35">
            <v>3.4568376068376061</v>
          </cell>
          <cell r="AA35">
            <v>2.1281671195270424</v>
          </cell>
          <cell r="AB35">
            <v>29</v>
          </cell>
          <cell r="AC35">
            <v>60.259933825827765</v>
          </cell>
          <cell r="AD35">
            <v>75.324917282284702</v>
          </cell>
          <cell r="AE35">
            <v>63.431509290345019</v>
          </cell>
          <cell r="AF35">
            <v>62.123643119410069</v>
          </cell>
          <cell r="AG35">
            <v>60.868620026088649</v>
          </cell>
          <cell r="AH35">
            <v>29.092557124221255</v>
          </cell>
          <cell r="AI35">
            <v>18.118578403402573</v>
          </cell>
          <cell r="AJ35">
            <v>60.259933825827765</v>
          </cell>
          <cell r="AK35">
            <v>66.955482028697517</v>
          </cell>
          <cell r="AL35">
            <v>10.316987350801501</v>
          </cell>
          <cell r="AM35">
            <v>13.296614384351814</v>
          </cell>
          <cell r="AN35">
            <v>6.8141042957565352</v>
          </cell>
          <cell r="AO35">
            <v>8.1999999999999993</v>
          </cell>
          <cell r="AP35">
            <v>8.6315789473684212</v>
          </cell>
          <cell r="AQ35">
            <v>3.9588322335058139</v>
          </cell>
          <cell r="AR35">
            <v>2.4655244948878803</v>
          </cell>
          <cell r="AS35">
            <v>8.1999999999999993</v>
          </cell>
          <cell r="AT35">
            <v>9.1111111111111107</v>
          </cell>
          <cell r="AU35">
            <v>3.4568376068376061</v>
          </cell>
          <cell r="AV35">
            <v>3.6387764282501118</v>
          </cell>
          <cell r="AW35">
            <v>1.6689073346272942</v>
          </cell>
          <cell r="AX35">
            <v>1.0393802188424046</v>
          </cell>
          <cell r="AY35">
            <v>3.4568376068376061</v>
          </cell>
          <cell r="AZ35">
            <v>3.8409306742640066</v>
          </cell>
          <cell r="BB35">
            <v>29</v>
          </cell>
          <cell r="BC35">
            <v>20</v>
          </cell>
          <cell r="BD35">
            <v>10</v>
          </cell>
          <cell r="BE35">
            <v>10</v>
          </cell>
          <cell r="BF35">
            <v>15</v>
          </cell>
          <cell r="BG35">
            <v>34</v>
          </cell>
          <cell r="BH35">
            <v>65</v>
          </cell>
          <cell r="BI35">
            <v>91</v>
          </cell>
          <cell r="BJ35">
            <v>0</v>
          </cell>
          <cell r="BK35">
            <v>109</v>
          </cell>
        </row>
        <row r="36">
          <cell r="B36">
            <v>30</v>
          </cell>
          <cell r="C36">
            <v>3</v>
          </cell>
          <cell r="D36">
            <v>2</v>
          </cell>
          <cell r="E36">
            <v>3</v>
          </cell>
          <cell r="F36">
            <v>2</v>
          </cell>
          <cell r="G36">
            <v>66.185137528568205</v>
          </cell>
          <cell r="H36">
            <v>13.247129431000984</v>
          </cell>
          <cell r="I36">
            <v>0.49179999999999996</v>
          </cell>
          <cell r="J36">
            <v>0.30737499999999995</v>
          </cell>
          <cell r="K36">
            <v>3.3574842076416789</v>
          </cell>
          <cell r="L36">
            <v>4.5036022507410083</v>
          </cell>
          <cell r="M36">
            <v>170.22549148901871</v>
          </cell>
          <cell r="N36">
            <v>79.678954283823842</v>
          </cell>
          <cell r="O36">
            <v>672</v>
          </cell>
          <cell r="P36">
            <v>287</v>
          </cell>
          <cell r="Q36">
            <v>726</v>
          </cell>
          <cell r="R36">
            <v>1340</v>
          </cell>
          <cell r="S36">
            <v>7.0014540505000662</v>
          </cell>
          <cell r="T36"/>
          <cell r="U36">
            <v>2.107187451624303</v>
          </cell>
          <cell r="V36">
            <v>2.7227971579084755</v>
          </cell>
          <cell r="W36">
            <v>3.3614585364516256</v>
          </cell>
          <cell r="X36">
            <v>4.1502613048775929</v>
          </cell>
          <cell r="Y36">
            <v>8.1999999999999993</v>
          </cell>
          <cell r="Z36">
            <v>3.4568376068376061</v>
          </cell>
          <cell r="AA36">
            <v>1.6754619863707148</v>
          </cell>
          <cell r="AB36">
            <v>30</v>
          </cell>
          <cell r="AC36">
            <v>66.185137528568205</v>
          </cell>
          <cell r="AD36">
            <v>82.731421910710253</v>
          </cell>
          <cell r="AE36">
            <v>69.668565819545478</v>
          </cell>
          <cell r="AF36">
            <v>68.232100544915681</v>
          </cell>
          <cell r="AG36">
            <v>66.853674271281022</v>
          </cell>
          <cell r="AH36">
            <v>31.409231047551131</v>
          </cell>
          <cell r="AI36">
            <v>19.689410656373468</v>
          </cell>
          <cell r="AJ36">
            <v>66.185137528568205</v>
          </cell>
          <cell r="AK36">
            <v>73.539041698409122</v>
          </cell>
          <cell r="AL36">
            <v>4.7311176539289228</v>
          </cell>
          <cell r="AM36">
            <v>4.8652648958899327</v>
          </cell>
          <cell r="AN36">
            <v>3.1918784042422339</v>
          </cell>
          <cell r="AO36">
            <v>8.1999999999999993</v>
          </cell>
          <cell r="AP36">
            <v>8.6315789473684212</v>
          </cell>
          <cell r="AQ36">
            <v>3.8914430672407034</v>
          </cell>
          <cell r="AR36">
            <v>2.4394172681528792</v>
          </cell>
          <cell r="AS36">
            <v>8.1999999999999993</v>
          </cell>
          <cell r="AT36">
            <v>9.1111111111111107</v>
          </cell>
          <cell r="AU36">
            <v>3.4568376068376061</v>
          </cell>
          <cell r="AV36">
            <v>3.6387764282501118</v>
          </cell>
          <cell r="AW36">
            <v>1.6404983828908717</v>
          </cell>
          <cell r="AX36">
            <v>1.0283743111365768</v>
          </cell>
          <cell r="AY36">
            <v>3.4568376068376061</v>
          </cell>
          <cell r="AZ36">
            <v>3.8409306742640066</v>
          </cell>
          <cell r="BB36">
            <v>30</v>
          </cell>
          <cell r="BC36">
            <v>20</v>
          </cell>
          <cell r="BD36">
            <v>10</v>
          </cell>
          <cell r="BE36">
            <v>10</v>
          </cell>
          <cell r="BF36">
            <v>15</v>
          </cell>
          <cell r="BG36">
            <v>34</v>
          </cell>
          <cell r="BH36">
            <v>65</v>
          </cell>
          <cell r="BI36">
            <v>91</v>
          </cell>
          <cell r="BJ36">
            <v>117</v>
          </cell>
          <cell r="BK36">
            <v>109</v>
          </cell>
        </row>
        <row r="37">
          <cell r="B37">
            <v>31</v>
          </cell>
          <cell r="C37">
            <v>3</v>
          </cell>
          <cell r="D37">
            <v>3</v>
          </cell>
          <cell r="E37">
            <v>2</v>
          </cell>
          <cell r="F37">
            <v>2</v>
          </cell>
          <cell r="G37">
            <v>24.262605068109238</v>
          </cell>
          <cell r="H37">
            <v>24.282293794896667</v>
          </cell>
          <cell r="I37">
            <v>0.16811000000000006</v>
          </cell>
          <cell r="J37">
            <v>0.10506875000000004</v>
          </cell>
          <cell r="K37">
            <v>4.976784463341648</v>
          </cell>
          <cell r="L37">
            <v>4.903612418331786</v>
          </cell>
          <cell r="M37">
            <v>127.2086671901282</v>
          </cell>
          <cell r="N37">
            <v>115.08005023278226</v>
          </cell>
          <cell r="O37">
            <v>330</v>
          </cell>
          <cell r="P37">
            <v>365</v>
          </cell>
          <cell r="Q37">
            <v>722</v>
          </cell>
          <cell r="R37">
            <v>1155</v>
          </cell>
          <cell r="S37">
            <v>20.2895146484375</v>
          </cell>
          <cell r="T37"/>
          <cell r="U37">
            <v>1.8676309083529656</v>
          </cell>
          <cell r="V37">
            <v>2.1684331187837689</v>
          </cell>
          <cell r="W37">
            <v>3.0372122400336434</v>
          </cell>
          <cell r="X37">
            <v>4.1986012287850683</v>
          </cell>
          <cell r="Y37">
            <v>8.1999999999999993</v>
          </cell>
          <cell r="Z37">
            <v>3.4568376068376061</v>
          </cell>
          <cell r="AA37">
            <v>2.3163595884883783</v>
          </cell>
          <cell r="AB37">
            <v>31</v>
          </cell>
          <cell r="AC37">
            <v>24.262605068109238</v>
          </cell>
          <cell r="AD37">
            <v>30.328256335136548</v>
          </cell>
          <cell r="AE37">
            <v>25.53958428222025</v>
          </cell>
          <cell r="AF37">
            <v>25.012994915576535</v>
          </cell>
          <cell r="AG37">
            <v>24.507681886979029</v>
          </cell>
          <cell r="AH37">
            <v>12.99111347943264</v>
          </cell>
          <cell r="AI37">
            <v>7.9884457030373612</v>
          </cell>
          <cell r="AJ37">
            <v>24.262605068109238</v>
          </cell>
          <cell r="AK37">
            <v>26.958450075676929</v>
          </cell>
          <cell r="AL37">
            <v>8.6722477838916667</v>
          </cell>
          <cell r="AM37">
            <v>11.198082885081613</v>
          </cell>
          <cell r="AN37">
            <v>5.7834246387631181</v>
          </cell>
          <cell r="AO37">
            <v>8.1999999999999993</v>
          </cell>
          <cell r="AP37">
            <v>8.6315789473684212</v>
          </cell>
          <cell r="AQ37">
            <v>4.3905891487046818</v>
          </cell>
          <cell r="AR37">
            <v>2.6998442492478456</v>
          </cell>
          <cell r="AS37">
            <v>8.1999999999999993</v>
          </cell>
          <cell r="AT37">
            <v>9.1111111111111107</v>
          </cell>
          <cell r="AU37">
            <v>3.4568376068376061</v>
          </cell>
          <cell r="AV37">
            <v>3.6387764282501118</v>
          </cell>
          <cell r="AW37">
            <v>1.8509211811482265</v>
          </cell>
          <cell r="AX37">
            <v>1.1381613577322192</v>
          </cell>
          <cell r="AY37">
            <v>3.4568376068376061</v>
          </cell>
          <cell r="AZ37">
            <v>3.8409306742640066</v>
          </cell>
          <cell r="BB37">
            <v>31</v>
          </cell>
          <cell r="BC37">
            <v>20</v>
          </cell>
          <cell r="BD37">
            <v>10</v>
          </cell>
          <cell r="BE37">
            <v>10</v>
          </cell>
          <cell r="BF37">
            <v>15</v>
          </cell>
          <cell r="BG37">
            <v>34</v>
          </cell>
          <cell r="BH37">
            <v>65</v>
          </cell>
          <cell r="BI37">
            <v>93</v>
          </cell>
          <cell r="BJ37">
            <v>0</v>
          </cell>
          <cell r="BK37">
            <v>109</v>
          </cell>
        </row>
        <row r="38">
          <cell r="B38">
            <v>32</v>
          </cell>
          <cell r="C38">
            <v>3</v>
          </cell>
          <cell r="D38">
            <v>3</v>
          </cell>
          <cell r="E38">
            <v>3</v>
          </cell>
          <cell r="F38">
            <v>2</v>
          </cell>
          <cell r="G38">
            <v>29.148126061955743</v>
          </cell>
          <cell r="H38">
            <v>10.041128573411109</v>
          </cell>
          <cell r="I38">
            <v>0.16784000000000004</v>
          </cell>
          <cell r="J38">
            <v>0.10490000000000002</v>
          </cell>
          <cell r="K38">
            <v>3.4537744485250177</v>
          </cell>
          <cell r="L38">
            <v>4.216338104027856</v>
          </cell>
          <cell r="M38">
            <v>128.65226047955213</v>
          </cell>
          <cell r="N38">
            <v>73.371335685119902</v>
          </cell>
          <cell r="O38">
            <v>392</v>
          </cell>
          <cell r="P38">
            <v>236</v>
          </cell>
          <cell r="Q38">
            <v>851</v>
          </cell>
          <cell r="R38">
            <v>1048</v>
          </cell>
          <cell r="S38">
            <v>7.3603836712642501</v>
          </cell>
          <cell r="T38"/>
          <cell r="U38">
            <v>1.9411320881969225</v>
          </cell>
          <cell r="V38">
            <v>2.6944705365716688</v>
          </cell>
          <cell r="W38">
            <v>3.1203209962812806</v>
          </cell>
          <cell r="X38">
            <v>4.0526686071316256</v>
          </cell>
          <cell r="Y38">
            <v>8.1999999999999993</v>
          </cell>
          <cell r="Z38">
            <v>3.4568376068376061</v>
          </cell>
          <cell r="AA38">
            <v>1.8845520893332706</v>
          </cell>
          <cell r="AB38">
            <v>32</v>
          </cell>
          <cell r="AC38">
            <v>29.148126061955743</v>
          </cell>
          <cell r="AD38">
            <v>36.435157577444677</v>
          </cell>
          <cell r="AE38">
            <v>30.682237959953415</v>
          </cell>
          <cell r="AF38">
            <v>30.04961449686159</v>
          </cell>
          <cell r="AG38">
            <v>29.442551577733074</v>
          </cell>
          <cell r="AH38">
            <v>15.01604462632465</v>
          </cell>
          <cell r="AI38">
            <v>9.3413870229036498</v>
          </cell>
          <cell r="AJ38">
            <v>29.148126061955743</v>
          </cell>
          <cell r="AK38">
            <v>32.386806735506383</v>
          </cell>
          <cell r="AL38">
            <v>3.5861173476468249</v>
          </cell>
          <cell r="AM38">
            <v>3.7265683321173073</v>
          </cell>
          <cell r="AN38">
            <v>2.4776584386252005</v>
          </cell>
          <cell r="AO38">
            <v>8.1999999999999993</v>
          </cell>
          <cell r="AP38">
            <v>8.6315789473684212</v>
          </cell>
          <cell r="AQ38">
            <v>4.2243390080768846</v>
          </cell>
          <cell r="AR38">
            <v>2.6279347572805976</v>
          </cell>
          <cell r="AS38">
            <v>8.1999999999999993</v>
          </cell>
          <cell r="AT38">
            <v>9.1111111111111107</v>
          </cell>
          <cell r="AU38">
            <v>3.4568376068376061</v>
          </cell>
          <cell r="AV38">
            <v>3.6387764282501118</v>
          </cell>
          <cell r="AW38">
            <v>1.7808358472135666</v>
          </cell>
          <cell r="AX38">
            <v>1.1078467923516131</v>
          </cell>
          <cell r="AY38">
            <v>3.4568376068376061</v>
          </cell>
          <cell r="AZ38">
            <v>3.8409306742640066</v>
          </cell>
          <cell r="BB38">
            <v>32</v>
          </cell>
          <cell r="BC38">
            <v>20</v>
          </cell>
          <cell r="BD38">
            <v>10</v>
          </cell>
          <cell r="BE38">
            <v>10</v>
          </cell>
          <cell r="BF38">
            <v>15</v>
          </cell>
          <cell r="BG38">
            <v>34</v>
          </cell>
          <cell r="BH38">
            <v>65</v>
          </cell>
          <cell r="BI38">
            <v>93</v>
          </cell>
          <cell r="BJ38">
            <v>117</v>
          </cell>
          <cell r="BK38">
            <v>109</v>
          </cell>
        </row>
        <row r="39">
          <cell r="B39">
            <v>33</v>
          </cell>
          <cell r="C39">
            <v>4</v>
          </cell>
          <cell r="D39">
            <v>2</v>
          </cell>
          <cell r="E39">
            <v>2</v>
          </cell>
          <cell r="F39">
            <v>2</v>
          </cell>
          <cell r="G39">
            <v>59.136915829702509</v>
          </cell>
          <cell r="H39">
            <v>29.099976255125124</v>
          </cell>
          <cell r="I39">
            <v>0.49249000000000015</v>
          </cell>
          <cell r="J39">
            <v>0.30780625000000011</v>
          </cell>
          <cell r="K39">
            <v>5.168397064199624</v>
          </cell>
          <cell r="L39">
            <v>5.0486665842279965</v>
          </cell>
          <cell r="M39">
            <v>168.49897499288258</v>
          </cell>
          <cell r="N39">
            <v>124.64250968413775</v>
          </cell>
          <cell r="O39">
            <v>606</v>
          </cell>
          <cell r="P39">
            <v>403</v>
          </cell>
          <cell r="Q39">
            <v>606</v>
          </cell>
          <cell r="R39">
            <v>1456</v>
          </cell>
          <cell r="S39">
            <v>19.257839843749998</v>
          </cell>
          <cell r="T39"/>
          <cell r="U39">
            <v>2.0660356606924855</v>
          </cell>
          <cell r="V39">
            <v>2.1747092529228742</v>
          </cell>
          <cell r="W39">
            <v>3.3200911419560426</v>
          </cell>
          <cell r="X39">
            <v>4.2422068598095057</v>
          </cell>
          <cell r="Y39">
            <v>8.1999999999999993</v>
          </cell>
          <cell r="Z39">
            <v>3.4568376068376061</v>
          </cell>
          <cell r="AA39">
            <v>2.1336867045344552</v>
          </cell>
          <cell r="AB39">
            <v>33</v>
          </cell>
          <cell r="AC39">
            <v>59.136915829702509</v>
          </cell>
          <cell r="AD39">
            <v>73.921144787128128</v>
          </cell>
          <cell r="AE39">
            <v>62.24938508389738</v>
          </cell>
          <cell r="AF39">
            <v>60.965892607940731</v>
          </cell>
          <cell r="AG39">
            <v>59.734258413840919</v>
          </cell>
          <cell r="AH39">
            <v>28.623376137603181</v>
          </cell>
          <cell r="AI39">
            <v>17.811835067534261</v>
          </cell>
          <cell r="AJ39">
            <v>59.136915829702509</v>
          </cell>
          <cell r="AK39">
            <v>65.707684255225004</v>
          </cell>
          <cell r="AL39">
            <v>10.392848662544688</v>
          </cell>
          <cell r="AM39">
            <v>13.38108816891908</v>
          </cell>
          <cell r="AN39">
            <v>6.8596316060909501</v>
          </cell>
          <cell r="AO39">
            <v>8.1999999999999993</v>
          </cell>
          <cell r="AP39">
            <v>8.6315789473684212</v>
          </cell>
          <cell r="AQ39">
            <v>3.9689537581609584</v>
          </cell>
          <cell r="AR39">
            <v>2.4698117158220367</v>
          </cell>
          <cell r="AS39">
            <v>8.1999999999999993</v>
          </cell>
          <cell r="AT39">
            <v>9.1111111111111107</v>
          </cell>
          <cell r="AU39">
            <v>3.4568376068376061</v>
          </cell>
          <cell r="AV39">
            <v>3.6387764282501118</v>
          </cell>
          <cell r="AW39">
            <v>1.6731742208549087</v>
          </cell>
          <cell r="AX39">
            <v>1.0411875635441137</v>
          </cell>
          <cell r="AY39">
            <v>3.4568376068376061</v>
          </cell>
          <cell r="AZ39">
            <v>3.8409306742640066</v>
          </cell>
          <cell r="BB39">
            <v>33</v>
          </cell>
          <cell r="BC39">
            <v>30</v>
          </cell>
          <cell r="BD39">
            <v>25</v>
          </cell>
          <cell r="BE39">
            <v>15</v>
          </cell>
          <cell r="BF39">
            <v>17</v>
          </cell>
          <cell r="BG39" t="str">
            <v>d</v>
          </cell>
          <cell r="BH39">
            <v>67</v>
          </cell>
          <cell r="BI39">
            <v>91</v>
          </cell>
          <cell r="BJ39">
            <v>0</v>
          </cell>
          <cell r="BK39">
            <v>109</v>
          </cell>
        </row>
        <row r="40">
          <cell r="B40">
            <v>34</v>
          </cell>
          <cell r="C40">
            <v>4</v>
          </cell>
          <cell r="D40">
            <v>2</v>
          </cell>
          <cell r="E40">
            <v>3</v>
          </cell>
          <cell r="F40">
            <v>2</v>
          </cell>
          <cell r="G40">
            <v>65.052636815245762</v>
          </cell>
          <cell r="H40">
            <v>13.33785943443289</v>
          </cell>
          <cell r="I40">
            <v>0.49180999999999997</v>
          </cell>
          <cell r="J40">
            <v>0.30738124999999999</v>
          </cell>
          <cell r="K40">
            <v>3.4117493517155464</v>
          </cell>
          <cell r="L40">
            <v>4.4811748857700442</v>
          </cell>
          <cell r="M40">
            <v>169.54464283128129</v>
          </cell>
          <cell r="N40">
            <v>79.873230743520736</v>
          </cell>
          <cell r="O40">
            <v>663</v>
          </cell>
          <cell r="P40">
            <v>289</v>
          </cell>
          <cell r="Q40">
            <v>716</v>
          </cell>
          <cell r="R40">
            <v>1337</v>
          </cell>
          <cell r="S40">
            <v>7.0014540505000662</v>
          </cell>
          <cell r="T40"/>
          <cell r="U40">
            <v>2.1023964968600288</v>
          </cell>
          <cell r="V40">
            <v>2.7249058976957343</v>
          </cell>
          <cell r="W40">
            <v>3.3561867289660565</v>
          </cell>
          <cell r="X40">
            <v>4.1529187623867658</v>
          </cell>
          <cell r="Y40">
            <v>8.1999999999999993</v>
          </cell>
          <cell r="Z40">
            <v>3.4568376068376061</v>
          </cell>
          <cell r="AA40">
            <v>1.6764046178639371</v>
          </cell>
          <cell r="AB40">
            <v>34</v>
          </cell>
          <cell r="AC40">
            <v>65.052636815245762</v>
          </cell>
          <cell r="AD40">
            <v>81.315796019057203</v>
          </cell>
          <cell r="AE40">
            <v>68.476459805521856</v>
          </cell>
          <cell r="AF40">
            <v>67.064574036335841</v>
          </cell>
          <cell r="AG40">
            <v>65.709734156813909</v>
          </cell>
          <cell r="AH40">
            <v>30.942135278670399</v>
          </cell>
          <cell r="AI40">
            <v>19.382901509561297</v>
          </cell>
          <cell r="AJ40">
            <v>65.052636815245762</v>
          </cell>
          <cell r="AK40">
            <v>72.280707572495288</v>
          </cell>
          <cell r="AL40">
            <v>4.7635212265831752</v>
          </cell>
          <cell r="AM40">
            <v>4.894796347173604</v>
          </cell>
          <cell r="AN40">
            <v>3.2116832034458951</v>
          </cell>
          <cell r="AO40">
            <v>8.1999999999999993</v>
          </cell>
          <cell r="AP40">
            <v>8.6315789473684212</v>
          </cell>
          <cell r="AQ40">
            <v>3.9003109129257316</v>
          </cell>
          <cell r="AR40">
            <v>2.4432490389252508</v>
          </cell>
          <cell r="AS40">
            <v>8.1999999999999993</v>
          </cell>
          <cell r="AT40">
            <v>9.1111111111111107</v>
          </cell>
          <cell r="AU40">
            <v>3.4568376068376061</v>
          </cell>
          <cell r="AV40">
            <v>3.6387764282501118</v>
          </cell>
          <cell r="AW40">
            <v>1.6442367612391202</v>
          </cell>
          <cell r="AX40">
            <v>1.0299896537349569</v>
          </cell>
          <cell r="AY40">
            <v>3.4568376068376061</v>
          </cell>
          <cell r="AZ40">
            <v>3.8409306742640066</v>
          </cell>
          <cell r="BB40">
            <v>34</v>
          </cell>
          <cell r="BC40">
            <v>30</v>
          </cell>
          <cell r="BD40">
            <v>25</v>
          </cell>
          <cell r="BE40">
            <v>15</v>
          </cell>
          <cell r="BF40">
            <v>17</v>
          </cell>
          <cell r="BG40" t="str">
            <v>d</v>
          </cell>
          <cell r="BH40">
            <v>67</v>
          </cell>
          <cell r="BI40">
            <v>91</v>
          </cell>
          <cell r="BJ40">
            <v>117</v>
          </cell>
          <cell r="BK40">
            <v>109</v>
          </cell>
        </row>
        <row r="41">
          <cell r="BB41">
            <v>35</v>
          </cell>
          <cell r="BC41">
            <v>30</v>
          </cell>
          <cell r="BD41">
            <v>25</v>
          </cell>
          <cell r="BE41">
            <v>15</v>
          </cell>
          <cell r="BF41">
            <v>17</v>
          </cell>
          <cell r="BG41" t="str">
            <v>d</v>
          </cell>
          <cell r="BH41">
            <v>67</v>
          </cell>
          <cell r="BI41">
            <v>93</v>
          </cell>
          <cell r="BJ41">
            <v>0</v>
          </cell>
          <cell r="BK41">
            <v>109</v>
          </cell>
        </row>
        <row r="42">
          <cell r="BB42">
            <v>36</v>
          </cell>
          <cell r="BC42">
            <v>30</v>
          </cell>
          <cell r="BD42">
            <v>25</v>
          </cell>
          <cell r="BE42">
            <v>15</v>
          </cell>
          <cell r="BF42">
            <v>17</v>
          </cell>
          <cell r="BG42" t="str">
            <v>d</v>
          </cell>
          <cell r="BH42">
            <v>67</v>
          </cell>
          <cell r="BI42">
            <v>93</v>
          </cell>
          <cell r="BJ42">
            <v>117</v>
          </cell>
          <cell r="BK42">
            <v>109</v>
          </cell>
        </row>
      </sheetData>
      <sheetData sheetId="8">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123.9670239673144</v>
          </cell>
          <cell r="H7">
            <v>47.651765187830392</v>
          </cell>
          <cell r="I7">
            <v>2.4506399999999999</v>
          </cell>
          <cell r="J7">
            <v>1.53165</v>
          </cell>
          <cell r="K7">
            <v>5.1892993196464969</v>
          </cell>
          <cell r="L7">
            <v>5.2368256066488863</v>
          </cell>
          <cell r="M7">
            <v>184.52120397565969</v>
          </cell>
          <cell r="N7">
            <v>145.22830923559604</v>
          </cell>
          <cell r="O7">
            <v>1161</v>
          </cell>
          <cell r="P7">
            <v>567</v>
          </cell>
          <cell r="Q7">
            <v>393</v>
          </cell>
          <cell r="R7">
            <v>2445</v>
          </cell>
          <cell r="S7">
            <v>27.689288085935914</v>
          </cell>
          <cell r="T7"/>
          <cell r="U7">
            <v>2.7289515944960798</v>
          </cell>
          <cell r="V7">
            <v>2.0016338500400734</v>
          </cell>
          <cell r="W7">
            <v>3.7517837496059538</v>
          </cell>
          <cell r="X7">
            <v>4.2638369989914935</v>
          </cell>
          <cell r="Y7">
            <v>7.4</v>
          </cell>
          <cell r="Z7">
            <v>1.7410256410256411</v>
          </cell>
          <cell r="AA7">
            <v>0.60797904122775526</v>
          </cell>
          <cell r="AB7">
            <v>1</v>
          </cell>
          <cell r="AC7">
            <v>154.95877995914299</v>
          </cell>
          <cell r="AD7">
            <v>154.95877995914299</v>
          </cell>
          <cell r="AE7">
            <v>130.49160417612043</v>
          </cell>
          <cell r="AF7">
            <v>127.8010556364066</v>
          </cell>
          <cell r="AG7">
            <v>125.21921612860041</v>
          </cell>
          <cell r="AH7">
            <v>45.426611529987873</v>
          </cell>
          <cell r="AI7">
            <v>33.04215600921416</v>
          </cell>
          <cell r="AJ7">
            <v>123.9670239673144</v>
          </cell>
          <cell r="AK7">
            <v>137.74113774146045</v>
          </cell>
          <cell r="AL7">
            <v>18.32760199531938</v>
          </cell>
          <cell r="AM7">
            <v>23.806434521916376</v>
          </cell>
          <cell r="AN7">
            <v>11.175794290236999</v>
          </cell>
          <cell r="AO7">
            <v>9.25</v>
          </cell>
          <cell r="AP7">
            <v>7.7894736842105274</v>
          </cell>
          <cell r="AQ7">
            <v>2.7116640745569773</v>
          </cell>
          <cell r="AR7">
            <v>1.9723951309233148</v>
          </cell>
          <cell r="AS7">
            <v>7.4</v>
          </cell>
          <cell r="AT7">
            <v>8.2222222222222232</v>
          </cell>
          <cell r="AU7">
            <v>2.1762820512820511</v>
          </cell>
          <cell r="AV7">
            <v>1.832658569500675</v>
          </cell>
          <cell r="AW7">
            <v>0.63798333562861664</v>
          </cell>
          <cell r="AX7">
            <v>0.46405276988805638</v>
          </cell>
          <cell r="AY7">
            <v>1.7410256410256411</v>
          </cell>
          <cell r="AZ7">
            <v>1.9344729344729346</v>
          </cell>
          <cell r="BB7">
            <v>1</v>
          </cell>
          <cell r="BC7">
            <v>0</v>
          </cell>
          <cell r="BD7">
            <v>0</v>
          </cell>
          <cell r="BE7">
            <v>0</v>
          </cell>
          <cell r="BF7">
            <v>1</v>
          </cell>
          <cell r="BG7">
            <v>24</v>
          </cell>
          <cell r="BH7">
            <v>0</v>
          </cell>
          <cell r="BI7">
            <v>81</v>
          </cell>
          <cell r="BJ7">
            <v>0</v>
          </cell>
          <cell r="BK7">
            <v>0</v>
          </cell>
        </row>
        <row r="8">
          <cell r="B8">
            <v>2</v>
          </cell>
          <cell r="C8">
            <v>1</v>
          </cell>
          <cell r="D8">
            <v>1</v>
          </cell>
          <cell r="E8">
            <v>2</v>
          </cell>
          <cell r="F8">
            <v>1</v>
          </cell>
          <cell r="G8">
            <v>130.34206648550008</v>
          </cell>
          <cell r="H8">
            <v>39.596121042101288</v>
          </cell>
          <cell r="I8">
            <v>2.4489199999999998</v>
          </cell>
          <cell r="J8">
            <v>1.5305749999999998</v>
          </cell>
          <cell r="K8">
            <v>5.0322463696877966</v>
          </cell>
          <cell r="L8">
            <v>5.2380705525038573</v>
          </cell>
          <cell r="M8">
            <v>185.00395208354828</v>
          </cell>
          <cell r="N8">
            <v>133.25890443826404</v>
          </cell>
          <cell r="O8">
            <v>1217</v>
          </cell>
          <cell r="P8">
            <v>513</v>
          </cell>
          <cell r="Q8">
            <v>252</v>
          </cell>
          <cell r="R8">
            <v>2302</v>
          </cell>
          <cell r="S8">
            <v>17.908912109374999</v>
          </cell>
          <cell r="T8"/>
          <cell r="U8">
            <v>2.7457483075029114</v>
          </cell>
          <cell r="V8">
            <v>1.9878452016968451</v>
          </cell>
          <cell r="W8">
            <v>3.7629861513945317</v>
          </cell>
          <cell r="X8">
            <v>4.3185305403105945</v>
          </cell>
          <cell r="Y8">
            <v>7.4</v>
          </cell>
          <cell r="Z8">
            <v>1.7410256410256411</v>
          </cell>
          <cell r="AA8">
            <v>0.57255642981309973</v>
          </cell>
          <cell r="AB8">
            <v>2</v>
          </cell>
          <cell r="AC8">
            <v>162.92758310687509</v>
          </cell>
          <cell r="AD8">
            <v>162.92758310687509</v>
          </cell>
          <cell r="AE8">
            <v>137.20217524789484</v>
          </cell>
          <cell r="AF8">
            <v>134.37326441804132</v>
          </cell>
          <cell r="AG8">
            <v>131.65865301565665</v>
          </cell>
          <cell r="AH8">
            <v>47.470507813601515</v>
          </cell>
          <cell r="AI8">
            <v>34.637934141000329</v>
          </cell>
          <cell r="AJ8">
            <v>130.34206648550008</v>
          </cell>
          <cell r="AK8">
            <v>144.8245183172223</v>
          </cell>
          <cell r="AL8">
            <v>15.22927732388511</v>
          </cell>
          <cell r="AM8">
            <v>19.919116945475249</v>
          </cell>
          <cell r="AN8">
            <v>9.1688875816664908</v>
          </cell>
          <cell r="AO8">
            <v>9.25</v>
          </cell>
          <cell r="AP8">
            <v>7.7894736842105274</v>
          </cell>
          <cell r="AQ8">
            <v>2.6950758668517012</v>
          </cell>
          <cell r="AR8">
            <v>1.9665233148034895</v>
          </cell>
          <cell r="AS8">
            <v>7.4</v>
          </cell>
          <cell r="AT8">
            <v>8.2222222222222232</v>
          </cell>
          <cell r="AU8">
            <v>2.1762820512820511</v>
          </cell>
          <cell r="AV8">
            <v>1.832658569500675</v>
          </cell>
          <cell r="AW8">
            <v>0.63408056604029972</v>
          </cell>
          <cell r="AX8">
            <v>0.46267128577670458</v>
          </cell>
          <cell r="AY8">
            <v>1.7410256410256411</v>
          </cell>
          <cell r="AZ8">
            <v>1.9344729344729346</v>
          </cell>
          <cell r="BB8">
            <v>2</v>
          </cell>
          <cell r="BC8">
            <v>0</v>
          </cell>
          <cell r="BD8">
            <v>0</v>
          </cell>
          <cell r="BE8">
            <v>0</v>
          </cell>
          <cell r="BF8">
            <v>1</v>
          </cell>
          <cell r="BG8">
            <v>24</v>
          </cell>
          <cell r="BH8">
            <v>0</v>
          </cell>
          <cell r="BI8">
            <v>81</v>
          </cell>
          <cell r="BJ8">
            <v>0</v>
          </cell>
          <cell r="BK8">
            <v>109</v>
          </cell>
        </row>
        <row r="9">
          <cell r="B9">
            <v>3</v>
          </cell>
          <cell r="C9">
            <v>1</v>
          </cell>
          <cell r="D9">
            <v>2</v>
          </cell>
          <cell r="E9">
            <v>1</v>
          </cell>
          <cell r="F9">
            <v>1</v>
          </cell>
          <cell r="G9">
            <v>58.513789023890588</v>
          </cell>
          <cell r="H9">
            <v>48.584674547035483</v>
          </cell>
          <cell r="I9">
            <v>1.3034599999999996</v>
          </cell>
          <cell r="J9">
            <v>0.81466249999999973</v>
          </cell>
          <cell r="K9">
            <v>5.1892993196464969</v>
          </cell>
          <cell r="L9">
            <v>4.985235357945661</v>
          </cell>
          <cell r="M9">
            <v>143.01024337259253</v>
          </cell>
          <cell r="N9">
            <v>150.58591765835325</v>
          </cell>
          <cell r="O9">
            <v>707</v>
          </cell>
          <cell r="P9">
            <v>558</v>
          </cell>
          <cell r="Q9">
            <v>663</v>
          </cell>
          <cell r="R9">
            <v>2022</v>
          </cell>
          <cell r="S9">
            <v>28.254588867185692</v>
          </cell>
          <cell r="T9"/>
          <cell r="U9">
            <v>2.5521903082664537</v>
          </cell>
          <cell r="V9">
            <v>1.990532341195087</v>
          </cell>
          <cell r="W9">
            <v>3.5445559027851798</v>
          </cell>
          <cell r="X9">
            <v>4.1598652180705766</v>
          </cell>
          <cell r="Y9">
            <v>7.4</v>
          </cell>
          <cell r="Z9">
            <v>1.7410256410256411</v>
          </cell>
          <cell r="AA9">
            <v>0.47863940616173439</v>
          </cell>
          <cell r="AB9">
            <v>3</v>
          </cell>
          <cell r="AC9">
            <v>73.142236279863226</v>
          </cell>
          <cell r="AD9">
            <v>73.142236279863226</v>
          </cell>
          <cell r="AE9">
            <v>61.593462130411147</v>
          </cell>
          <cell r="AF9">
            <v>60.323493839062465</v>
          </cell>
          <cell r="AG9">
            <v>59.104837397869282</v>
          </cell>
          <cell r="AH9">
            <v>22.926891005880911</v>
          </cell>
          <cell r="AI9">
            <v>16.508073402908565</v>
          </cell>
          <cell r="AJ9">
            <v>58.513789023890588</v>
          </cell>
          <cell r="AK9">
            <v>65.015321137656201</v>
          </cell>
          <cell r="AL9">
            <v>18.68641328732134</v>
          </cell>
          <cell r="AM9">
            <v>24.407880013577646</v>
          </cell>
          <cell r="AN9">
            <v>11.679386710892034</v>
          </cell>
          <cell r="AO9">
            <v>9.25</v>
          </cell>
          <cell r="AP9">
            <v>7.7894736842105274</v>
          </cell>
          <cell r="AQ9">
            <v>2.8994703004833391</v>
          </cell>
          <cell r="AR9">
            <v>2.0877086447375133</v>
          </cell>
          <cell r="AS9">
            <v>7.4</v>
          </cell>
          <cell r="AT9">
            <v>8.2222222222222232</v>
          </cell>
          <cell r="AU9">
            <v>2.1762820512820511</v>
          </cell>
          <cell r="AV9">
            <v>1.832658569500675</v>
          </cell>
          <cell r="AW9">
            <v>0.68216920790997482</v>
          </cell>
          <cell r="AX9">
            <v>0.49118301101066231</v>
          </cell>
          <cell r="AY9">
            <v>1.7410256410256411</v>
          </cell>
          <cell r="AZ9">
            <v>1.9344729344729346</v>
          </cell>
          <cell r="BB9">
            <v>3</v>
          </cell>
          <cell r="BC9">
            <v>0</v>
          </cell>
          <cell r="BD9">
            <v>0</v>
          </cell>
          <cell r="BE9">
            <v>0</v>
          </cell>
          <cell r="BF9">
            <v>1</v>
          </cell>
          <cell r="BG9">
            <v>24</v>
          </cell>
          <cell r="BH9">
            <v>0</v>
          </cell>
          <cell r="BI9">
            <v>89</v>
          </cell>
          <cell r="BJ9">
            <v>0</v>
          </cell>
          <cell r="BK9">
            <v>0</v>
          </cell>
        </row>
        <row r="10">
          <cell r="B10">
            <v>4</v>
          </cell>
          <cell r="C10">
            <v>1</v>
          </cell>
          <cell r="D10">
            <v>2</v>
          </cell>
          <cell r="E10">
            <v>2</v>
          </cell>
          <cell r="F10">
            <v>1</v>
          </cell>
          <cell r="G10">
            <v>63.138522910646991</v>
          </cell>
          <cell r="H10">
            <v>38.328176533719109</v>
          </cell>
          <cell r="I10">
            <v>1.3019899999999998</v>
          </cell>
          <cell r="J10">
            <v>0.81374374999999977</v>
          </cell>
          <cell r="K10">
            <v>5.1021823795943204</v>
          </cell>
          <cell r="L10">
            <v>4.9686535426842386</v>
          </cell>
          <cell r="M10">
            <v>144.34229046546878</v>
          </cell>
          <cell r="N10">
            <v>140.45575225029017</v>
          </cell>
          <cell r="O10">
            <v>756</v>
          </cell>
          <cell r="P10">
            <v>472</v>
          </cell>
          <cell r="Q10">
            <v>446</v>
          </cell>
          <cell r="R10">
            <v>1766</v>
          </cell>
          <cell r="S10">
            <v>18.317853515625</v>
          </cell>
          <cell r="T10"/>
          <cell r="U10">
            <v>2.5781281130340319</v>
          </cell>
          <cell r="V10">
            <v>1.9542905137981412</v>
          </cell>
          <cell r="W10">
            <v>3.5695491470039791</v>
          </cell>
          <cell r="X10">
            <v>4.1876215755108532</v>
          </cell>
          <cell r="Y10">
            <v>7.4</v>
          </cell>
          <cell r="Z10">
            <v>1.7410256410256411</v>
          </cell>
          <cell r="AA10">
            <v>0.41664967504180273</v>
          </cell>
          <cell r="AB10">
            <v>4</v>
          </cell>
          <cell r="AC10">
            <v>78.923153638308733</v>
          </cell>
          <cell r="AD10">
            <v>78.923153638308733</v>
          </cell>
          <cell r="AE10">
            <v>66.461603063838936</v>
          </cell>
          <cell r="AF10">
            <v>65.09126073262577</v>
          </cell>
          <cell r="AG10">
            <v>63.776285768330297</v>
          </cell>
          <cell r="AH10">
            <v>24.490064163779415</v>
          </cell>
          <cell r="AI10">
            <v>17.688094577333636</v>
          </cell>
          <cell r="AJ10">
            <v>63.138522910646991</v>
          </cell>
          <cell r="AK10">
            <v>70.153914345163315</v>
          </cell>
          <cell r="AL10">
            <v>14.741606359122734</v>
          </cell>
          <cell r="AM10">
            <v>19.612322867611294</v>
          </cell>
          <cell r="AN10">
            <v>9.1527316503147507</v>
          </cell>
          <cell r="AO10">
            <v>9.25</v>
          </cell>
          <cell r="AP10">
            <v>7.7894736842105274</v>
          </cell>
          <cell r="AQ10">
            <v>2.8702995644740943</v>
          </cell>
          <cell r="AR10">
            <v>2.0730909409696809</v>
          </cell>
          <cell r="AS10">
            <v>7.4</v>
          </cell>
          <cell r="AT10">
            <v>8.2222222222222232</v>
          </cell>
          <cell r="AU10">
            <v>2.1762820512820511</v>
          </cell>
          <cell r="AV10">
            <v>1.832658569500675</v>
          </cell>
          <cell r="AW10">
            <v>0.67530609988839574</v>
          </cell>
          <cell r="AX10">
            <v>0.48774384924407943</v>
          </cell>
          <cell r="AY10">
            <v>1.7410256410256411</v>
          </cell>
          <cell r="AZ10">
            <v>1.9344729344729346</v>
          </cell>
          <cell r="BB10">
            <v>4</v>
          </cell>
          <cell r="BC10">
            <v>0</v>
          </cell>
          <cell r="BD10">
            <v>0</v>
          </cell>
          <cell r="BE10">
            <v>0</v>
          </cell>
          <cell r="BF10">
            <v>1</v>
          </cell>
          <cell r="BG10">
            <v>24</v>
          </cell>
          <cell r="BH10">
            <v>0</v>
          </cell>
          <cell r="BI10">
            <v>89</v>
          </cell>
          <cell r="BJ10">
            <v>0</v>
          </cell>
          <cell r="BK10">
            <v>109</v>
          </cell>
        </row>
        <row r="11">
          <cell r="B11">
            <v>5</v>
          </cell>
          <cell r="C11">
            <v>2</v>
          </cell>
          <cell r="D11">
            <v>1</v>
          </cell>
          <cell r="E11">
            <v>1</v>
          </cell>
          <cell r="F11">
            <v>1</v>
          </cell>
          <cell r="G11">
            <v>100.19491870785636</v>
          </cell>
          <cell r="H11">
            <v>48.069727739917774</v>
          </cell>
          <cell r="I11">
            <v>2.45024</v>
          </cell>
          <cell r="J11">
            <v>1.5313999999999999</v>
          </cell>
          <cell r="K11">
            <v>5.1892993196464969</v>
          </cell>
          <cell r="L11">
            <v>5.0457507407652153</v>
          </cell>
          <cell r="M11">
            <v>178.33844393102649</v>
          </cell>
          <cell r="N11">
            <v>144.91866714111796</v>
          </cell>
          <cell r="O11">
            <v>971</v>
          </cell>
          <cell r="P11">
            <v>573</v>
          </cell>
          <cell r="Q11">
            <v>410</v>
          </cell>
          <cell r="R11">
            <v>2283</v>
          </cell>
          <cell r="S11">
            <v>27.692354003904665</v>
          </cell>
          <cell r="T11"/>
          <cell r="U11">
            <v>2.6624719542341366</v>
          </cell>
          <cell r="V11">
            <v>2.0189845970517624</v>
          </cell>
          <cell r="W11">
            <v>3.6887011041054567</v>
          </cell>
          <cell r="X11">
            <v>4.282406611299761</v>
          </cell>
          <cell r="Y11">
            <v>7.4</v>
          </cell>
          <cell r="Z11">
            <v>1.7410256410256411</v>
          </cell>
          <cell r="AA11">
            <v>0.54698238087212658</v>
          </cell>
          <cell r="AB11">
            <v>5</v>
          </cell>
          <cell r="AC11">
            <v>125.24364838482045</v>
          </cell>
          <cell r="AD11">
            <v>125.24364838482045</v>
          </cell>
          <cell r="AE11">
            <v>105.46833548195407</v>
          </cell>
          <cell r="AF11">
            <v>103.29373062665604</v>
          </cell>
          <cell r="AG11">
            <v>101.20698859379431</v>
          </cell>
          <cell r="AH11">
            <v>37.632290754656061</v>
          </cell>
          <cell r="AI11">
            <v>27.162655872643423</v>
          </cell>
          <cell r="AJ11">
            <v>100.19491870785636</v>
          </cell>
          <cell r="AK11">
            <v>111.32768745317372</v>
          </cell>
          <cell r="AL11">
            <v>18.488356823045297</v>
          </cell>
          <cell r="AM11">
            <v>23.808863034473845</v>
          </cell>
          <cell r="AN11">
            <v>11.224933104922524</v>
          </cell>
          <cell r="AO11">
            <v>9.25</v>
          </cell>
          <cell r="AP11">
            <v>7.7894736842105274</v>
          </cell>
          <cell r="AQ11">
            <v>2.7793719998559081</v>
          </cell>
          <cell r="AR11">
            <v>2.0061262192710427</v>
          </cell>
          <cell r="AS11">
            <v>7.4</v>
          </cell>
          <cell r="AT11">
            <v>8.2222222222222232</v>
          </cell>
          <cell r="AU11">
            <v>2.1762820512820511</v>
          </cell>
          <cell r="AV11">
            <v>1.832658569500675</v>
          </cell>
          <cell r="AW11">
            <v>0.65391323212133112</v>
          </cell>
          <cell r="AX11">
            <v>0.47198880903847468</v>
          </cell>
          <cell r="AY11">
            <v>1.7410256410256411</v>
          </cell>
          <cell r="AZ11">
            <v>1.9344729344729346</v>
          </cell>
          <cell r="BB11">
            <v>5</v>
          </cell>
          <cell r="BC11">
            <v>5</v>
          </cell>
          <cell r="BD11">
            <v>5</v>
          </cell>
          <cell r="BE11">
            <v>5</v>
          </cell>
          <cell r="BF11">
            <v>9</v>
          </cell>
          <cell r="BG11">
            <v>32</v>
          </cell>
          <cell r="BH11">
            <v>63</v>
          </cell>
          <cell r="BI11">
            <v>81</v>
          </cell>
          <cell r="BJ11">
            <v>0</v>
          </cell>
          <cell r="BK11">
            <v>0</v>
          </cell>
        </row>
        <row r="12">
          <cell r="B12">
            <v>6</v>
          </cell>
          <cell r="C12">
            <v>2</v>
          </cell>
          <cell r="D12">
            <v>1</v>
          </cell>
          <cell r="E12">
            <v>2</v>
          </cell>
          <cell r="F12">
            <v>1</v>
          </cell>
          <cell r="G12">
            <v>106.49569666630202</v>
          </cell>
          <cell r="H12">
            <v>39.1486455949752</v>
          </cell>
          <cell r="I12">
            <v>2.44828</v>
          </cell>
          <cell r="J12">
            <v>1.5301750000000001</v>
          </cell>
          <cell r="K12">
            <v>5.1502913572147699</v>
          </cell>
          <cell r="L12">
            <v>5.0516014677999275</v>
          </cell>
          <cell r="M12">
            <v>178.88201343946523</v>
          </cell>
          <cell r="N12">
            <v>134.83378238535201</v>
          </cell>
          <cell r="O12">
            <v>1029</v>
          </cell>
          <cell r="P12">
            <v>502</v>
          </cell>
          <cell r="Q12">
            <v>249</v>
          </cell>
          <cell r="R12">
            <v>2110</v>
          </cell>
          <cell r="S12">
            <v>17.9109560546875</v>
          </cell>
          <cell r="T12"/>
          <cell r="U12">
            <v>2.6821840714772245</v>
          </cell>
          <cell r="V12">
            <v>1.9938805345003106</v>
          </cell>
          <cell r="W12">
            <v>3.7029114037298574</v>
          </cell>
          <cell r="X12">
            <v>4.3214876298419531</v>
          </cell>
          <cell r="Y12">
            <v>7.4</v>
          </cell>
          <cell r="Z12">
            <v>1.7410256410256411</v>
          </cell>
          <cell r="AA12">
            <v>0.506119615244912</v>
          </cell>
          <cell r="AB12">
            <v>6</v>
          </cell>
          <cell r="AC12">
            <v>133.11962083287753</v>
          </cell>
          <cell r="AD12">
            <v>133.11962083287753</v>
          </cell>
          <cell r="AE12">
            <v>112.1007333329495</v>
          </cell>
          <cell r="AF12">
            <v>109.78937800649693</v>
          </cell>
          <cell r="AG12">
            <v>107.57141077404245</v>
          </cell>
          <cell r="AH12">
            <v>39.704842705910579</v>
          </cell>
          <cell r="AI12">
            <v>28.759990465618852</v>
          </cell>
          <cell r="AJ12">
            <v>106.49569666630202</v>
          </cell>
          <cell r="AK12">
            <v>118.32855185144669</v>
          </cell>
          <cell r="AL12">
            <v>15.057171382682769</v>
          </cell>
          <cell r="AM12">
            <v>19.634398810551758</v>
          </cell>
          <cell r="AN12">
            <v>9.059066911272625</v>
          </cell>
          <cell r="AO12">
            <v>9.25</v>
          </cell>
          <cell r="AP12">
            <v>7.7894736842105274</v>
          </cell>
          <cell r="AQ12">
            <v>2.7589456214779542</v>
          </cell>
          <cell r="AR12">
            <v>1.9984275055963128</v>
          </cell>
          <cell r="AS12">
            <v>7.4</v>
          </cell>
          <cell r="AT12">
            <v>8.2222222222222232</v>
          </cell>
          <cell r="AU12">
            <v>2.1762820512820511</v>
          </cell>
          <cell r="AV12">
            <v>1.832658569500675</v>
          </cell>
          <cell r="AW12">
            <v>0.64910744178223523</v>
          </cell>
          <cell r="AX12">
            <v>0.47017750391541802</v>
          </cell>
          <cell r="AY12">
            <v>1.7410256410256411</v>
          </cell>
          <cell r="AZ12">
            <v>1.9344729344729346</v>
          </cell>
          <cell r="BB12">
            <v>6</v>
          </cell>
          <cell r="BC12">
            <v>5</v>
          </cell>
          <cell r="BD12">
            <v>5</v>
          </cell>
          <cell r="BE12">
            <v>5</v>
          </cell>
          <cell r="BF12">
            <v>9</v>
          </cell>
          <cell r="BG12">
            <v>32</v>
          </cell>
          <cell r="BH12">
            <v>63</v>
          </cell>
          <cell r="BI12">
            <v>81</v>
          </cell>
          <cell r="BJ12">
            <v>0</v>
          </cell>
          <cell r="BK12">
            <v>109</v>
          </cell>
        </row>
        <row r="13">
          <cell r="B13">
            <v>7</v>
          </cell>
          <cell r="C13">
            <v>2</v>
          </cell>
          <cell r="D13">
            <v>2</v>
          </cell>
          <cell r="E13">
            <v>2</v>
          </cell>
          <cell r="F13">
            <v>1</v>
          </cell>
          <cell r="G13">
            <v>41.477424261475079</v>
          </cell>
          <cell r="H13">
            <v>38.155745206797576</v>
          </cell>
          <cell r="I13">
            <v>1.3021500000000001</v>
          </cell>
          <cell r="J13">
            <v>0.81384375000000009</v>
          </cell>
          <cell r="K13">
            <v>5.1892993196464969</v>
          </cell>
          <cell r="L13">
            <v>5.0072157446595078</v>
          </cell>
          <cell r="M13">
            <v>127.71669005368918</v>
          </cell>
          <cell r="N13">
            <v>142.6300080470954</v>
          </cell>
          <cell r="O13">
            <v>561</v>
          </cell>
          <cell r="P13">
            <v>462</v>
          </cell>
          <cell r="Q13">
            <v>458</v>
          </cell>
          <cell r="R13">
            <v>1531</v>
          </cell>
          <cell r="S13">
            <v>18.305103515624999</v>
          </cell>
          <cell r="T13"/>
          <cell r="U13">
            <v>2.4942426789785563</v>
          </cell>
          <cell r="V13">
            <v>1.9650573009005419</v>
          </cell>
          <cell r="W13">
            <v>3.4862099256795855</v>
          </cell>
          <cell r="X13">
            <v>4.1900310817296669</v>
          </cell>
          <cell r="Y13">
            <v>7.4</v>
          </cell>
          <cell r="Z13">
            <v>1.7410256410256411</v>
          </cell>
          <cell r="AA13">
            <v>0.36400984354575999</v>
          </cell>
          <cell r="AB13">
            <v>7</v>
          </cell>
          <cell r="AC13">
            <v>51.846780326843849</v>
          </cell>
          <cell r="AD13">
            <v>51.846780326843849</v>
          </cell>
          <cell r="AE13">
            <v>43.6604465910264</v>
          </cell>
          <cell r="AF13">
            <v>42.76023119739699</v>
          </cell>
          <cell r="AG13">
            <v>41.896388142904122</v>
          </cell>
          <cell r="AH13">
            <v>16.629265713014316</v>
          </cell>
          <cell r="AI13">
            <v>11.897569321901825</v>
          </cell>
          <cell r="AJ13">
            <v>41.477424261475079</v>
          </cell>
          <cell r="AK13">
            <v>46.086026957194534</v>
          </cell>
          <cell r="AL13">
            <v>14.675286617999067</v>
          </cell>
          <cell r="AM13">
            <v>19.417115821157811</v>
          </cell>
          <cell r="AN13">
            <v>9.1063155529258477</v>
          </cell>
          <cell r="AO13">
            <v>9.25</v>
          </cell>
          <cell r="AP13">
            <v>7.7894736842105274</v>
          </cell>
          <cell r="AQ13">
            <v>2.9668324026234898</v>
          </cell>
          <cell r="AR13">
            <v>2.1226489964047355</v>
          </cell>
          <cell r="AS13">
            <v>7.4</v>
          </cell>
          <cell r="AT13">
            <v>8.2222222222222232</v>
          </cell>
          <cell r="AU13">
            <v>2.1762820512820511</v>
          </cell>
          <cell r="AV13">
            <v>1.832658569500675</v>
          </cell>
          <cell r="AW13">
            <v>0.69801774129637895</v>
          </cell>
          <cell r="AX13">
            <v>0.49940355805918762</v>
          </cell>
          <cell r="AY13">
            <v>1.7410256410256411</v>
          </cell>
          <cell r="AZ13">
            <v>1.9344729344729346</v>
          </cell>
          <cell r="BB13">
            <v>7</v>
          </cell>
          <cell r="BC13">
            <v>5</v>
          </cell>
          <cell r="BD13">
            <v>5</v>
          </cell>
          <cell r="BE13">
            <v>5</v>
          </cell>
          <cell r="BF13">
            <v>9</v>
          </cell>
          <cell r="BG13">
            <v>32</v>
          </cell>
          <cell r="BH13">
            <v>63</v>
          </cell>
          <cell r="BI13">
            <v>89</v>
          </cell>
          <cell r="BJ13">
            <v>0</v>
          </cell>
          <cell r="BK13">
            <v>109</v>
          </cell>
        </row>
        <row r="14">
          <cell r="B14">
            <v>8</v>
          </cell>
          <cell r="C14">
            <v>2</v>
          </cell>
          <cell r="D14">
            <v>2</v>
          </cell>
          <cell r="E14">
            <v>3</v>
          </cell>
          <cell r="F14">
            <v>1</v>
          </cell>
          <cell r="G14">
            <v>48.572022338664269</v>
          </cell>
          <cell r="H14">
            <v>23.014436806189611</v>
          </cell>
          <cell r="I14">
            <v>1.3001799999999994</v>
          </cell>
          <cell r="J14">
            <v>0.81261249999999974</v>
          </cell>
          <cell r="K14">
            <v>5.1439895908582534</v>
          </cell>
          <cell r="L14">
            <v>5.0018356305600467</v>
          </cell>
          <cell r="M14">
            <v>129.72732756819761</v>
          </cell>
          <cell r="N14">
            <v>90.206587078464096</v>
          </cell>
          <cell r="O14">
            <v>647</v>
          </cell>
          <cell r="P14">
            <v>441</v>
          </cell>
          <cell r="Q14">
            <v>309</v>
          </cell>
          <cell r="R14">
            <v>1207</v>
          </cell>
          <cell r="S14">
            <v>6.8569962850291937</v>
          </cell>
          <cell r="T14"/>
          <cell r="U14">
            <v>2.5339113075788644</v>
          </cell>
          <cell r="V14">
            <v>2.6443629668155237</v>
          </cell>
          <cell r="W14">
            <v>3.5161499714772573</v>
          </cell>
          <cell r="X14">
            <v>4.3613270798040409</v>
          </cell>
          <cell r="Y14">
            <v>7.4</v>
          </cell>
          <cell r="Z14">
            <v>1.7410256410256411</v>
          </cell>
          <cell r="AA14">
            <v>0.2866674076963901</v>
          </cell>
          <cell r="AB14">
            <v>8</v>
          </cell>
          <cell r="AC14">
            <v>60.715027923330332</v>
          </cell>
          <cell r="AD14">
            <v>60.715027923330332</v>
          </cell>
          <cell r="AE14">
            <v>51.128444567015023</v>
          </cell>
          <cell r="AF14">
            <v>50.074249833674507</v>
          </cell>
          <cell r="AG14">
            <v>49.062648826933604</v>
          </cell>
          <cell r="AH14">
            <v>19.168793395959277</v>
          </cell>
          <cell r="AI14">
            <v>13.813979134188484</v>
          </cell>
          <cell r="AJ14">
            <v>48.572022338664269</v>
          </cell>
          <cell r="AK14">
            <v>53.96891370962696</v>
          </cell>
          <cell r="AL14">
            <v>8.851706463919081</v>
          </cell>
          <cell r="AM14">
            <v>8.7032064414004271</v>
          </cell>
          <cell r="AN14">
            <v>5.2769343791623342</v>
          </cell>
          <cell r="AO14">
            <v>9.25</v>
          </cell>
          <cell r="AP14">
            <v>7.7894736842105274</v>
          </cell>
          <cell r="AQ14">
            <v>2.9203863520663838</v>
          </cell>
          <cell r="AR14">
            <v>2.1045746228199143</v>
          </cell>
          <cell r="AS14">
            <v>7.4</v>
          </cell>
          <cell r="AT14">
            <v>8.2222222222222232</v>
          </cell>
          <cell r="AU14">
            <v>2.1762820512820511</v>
          </cell>
          <cell r="AV14">
            <v>1.832658569500675</v>
          </cell>
          <cell r="AW14">
            <v>0.68709020549309585</v>
          </cell>
          <cell r="AX14">
            <v>0.49515113267315369</v>
          </cell>
          <cell r="AY14">
            <v>1.7410256410256411</v>
          </cell>
          <cell r="AZ14">
            <v>1.9344729344729346</v>
          </cell>
          <cell r="BB14">
            <v>8</v>
          </cell>
          <cell r="BC14">
            <v>5</v>
          </cell>
          <cell r="BD14">
            <v>5</v>
          </cell>
          <cell r="BE14">
            <v>5</v>
          </cell>
          <cell r="BF14">
            <v>9</v>
          </cell>
          <cell r="BG14">
            <v>32</v>
          </cell>
          <cell r="BH14">
            <v>63</v>
          </cell>
          <cell r="BI14">
            <v>89</v>
          </cell>
          <cell r="BJ14">
            <v>117</v>
          </cell>
          <cell r="BK14">
            <v>109</v>
          </cell>
        </row>
        <row r="15">
          <cell r="B15">
            <v>9</v>
          </cell>
          <cell r="C15">
            <v>2</v>
          </cell>
          <cell r="D15">
            <v>3</v>
          </cell>
          <cell r="E15">
            <v>2</v>
          </cell>
          <cell r="F15">
            <v>1</v>
          </cell>
          <cell r="G15">
            <v>20.179504934259388</v>
          </cell>
          <cell r="H15">
            <v>34.877603992649654</v>
          </cell>
          <cell r="I15">
            <v>0.48711000000000004</v>
          </cell>
          <cell r="J15">
            <v>0.30444375000000001</v>
          </cell>
          <cell r="K15">
            <v>5.1892993196464969</v>
          </cell>
          <cell r="L15">
            <v>5.0157249019578964</v>
          </cell>
          <cell r="M15">
            <v>99.097522221273309</v>
          </cell>
          <cell r="N15">
            <v>141.02987080892223</v>
          </cell>
          <cell r="O15">
            <v>352</v>
          </cell>
          <cell r="P15">
            <v>427</v>
          </cell>
          <cell r="Q15">
            <v>695</v>
          </cell>
          <cell r="R15">
            <v>1402</v>
          </cell>
          <cell r="S15">
            <v>18.799034179687499</v>
          </cell>
          <cell r="T15"/>
          <cell r="U15">
            <v>2.2136020930053877</v>
          </cell>
          <cell r="V15">
            <v>1.9497116214873456</v>
          </cell>
          <cell r="W15">
            <v>3.2962875100351114</v>
          </cell>
          <cell r="X15">
            <v>4.1393400775853211</v>
          </cell>
          <cell r="Y15">
            <v>7.4</v>
          </cell>
          <cell r="Z15">
            <v>1.7410256410256411</v>
          </cell>
          <cell r="AA15">
            <v>0.33390533297934333</v>
          </cell>
          <cell r="AB15">
            <v>9</v>
          </cell>
          <cell r="AC15">
            <v>25.224381167824234</v>
          </cell>
          <cell r="AD15">
            <v>25.224381167824234</v>
          </cell>
          <cell r="AE15">
            <v>21.241584141325671</v>
          </cell>
          <cell r="AF15">
            <v>20.803613334288031</v>
          </cell>
          <cell r="AG15">
            <v>20.383338317433726</v>
          </cell>
          <cell r="AH15">
            <v>9.1161392546669742</v>
          </cell>
          <cell r="AI15">
            <v>6.121888601290256</v>
          </cell>
          <cell r="AJ15">
            <v>20.179504934259388</v>
          </cell>
          <cell r="AK15">
            <v>22.421672149177098</v>
          </cell>
          <cell r="AL15">
            <v>13.41446307409602</v>
          </cell>
          <cell r="AM15">
            <v>17.888596245860775</v>
          </cell>
          <cell r="AN15">
            <v>8.4258851263546006</v>
          </cell>
          <cell r="AO15">
            <v>9.25</v>
          </cell>
          <cell r="AP15">
            <v>7.7894736842105274</v>
          </cell>
          <cell r="AQ15">
            <v>3.3429675655723141</v>
          </cell>
          <cell r="AR15">
            <v>2.2449498041271214</v>
          </cell>
          <cell r="AS15">
            <v>7.4</v>
          </cell>
          <cell r="AT15">
            <v>8.2222222222222232</v>
          </cell>
          <cell r="AU15">
            <v>2.1762820512820511</v>
          </cell>
          <cell r="AV15">
            <v>1.832658569500675</v>
          </cell>
          <cell r="AW15">
            <v>0.78651246605114389</v>
          </cell>
          <cell r="AX15">
            <v>0.52817772591902823</v>
          </cell>
          <cell r="AY15">
            <v>1.7410256410256411</v>
          </cell>
          <cell r="AZ15">
            <v>1.9344729344729346</v>
          </cell>
          <cell r="BB15">
            <v>9</v>
          </cell>
          <cell r="BC15">
            <v>5</v>
          </cell>
          <cell r="BD15">
            <v>5</v>
          </cell>
          <cell r="BE15">
            <v>5</v>
          </cell>
          <cell r="BF15">
            <v>9</v>
          </cell>
          <cell r="BG15">
            <v>32</v>
          </cell>
          <cell r="BH15">
            <v>63</v>
          </cell>
          <cell r="BI15">
            <v>91</v>
          </cell>
          <cell r="BJ15">
            <v>0</v>
          </cell>
          <cell r="BK15">
            <v>109</v>
          </cell>
        </row>
        <row r="16">
          <cell r="B16">
            <v>10</v>
          </cell>
          <cell r="C16">
            <v>2</v>
          </cell>
          <cell r="D16">
            <v>3</v>
          </cell>
          <cell r="E16">
            <v>3</v>
          </cell>
          <cell r="F16">
            <v>1</v>
          </cell>
          <cell r="G16">
            <v>25.136668349610957</v>
          </cell>
          <cell r="H16">
            <v>20.18009935324508</v>
          </cell>
          <cell r="I16">
            <v>0.4861899999999999</v>
          </cell>
          <cell r="J16">
            <v>0.30386874999999997</v>
          </cell>
          <cell r="K16">
            <v>5.1439895908582534</v>
          </cell>
          <cell r="L16">
            <v>5.0042725760058495</v>
          </cell>
          <cell r="M16">
            <v>99.924578268763923</v>
          </cell>
          <cell r="N16">
            <v>88.610208386115602</v>
          </cell>
          <cell r="O16">
            <v>435</v>
          </cell>
          <cell r="P16">
            <v>394</v>
          </cell>
          <cell r="Q16">
            <v>551</v>
          </cell>
          <cell r="R16">
            <v>1057</v>
          </cell>
          <cell r="S16">
            <v>7.0055523496863916</v>
          </cell>
          <cell r="T16"/>
          <cell r="U16">
            <v>2.27930225034144</v>
          </cell>
          <cell r="V16">
            <v>2.6146314645429132</v>
          </cell>
          <cell r="W16">
            <v>3.3781236364644673</v>
          </cell>
          <cell r="X16">
            <v>4.2985516247245279</v>
          </cell>
          <cell r="Y16">
            <v>7.4</v>
          </cell>
          <cell r="Z16">
            <v>1.7410256410256411</v>
          </cell>
          <cell r="AA16">
            <v>0.25116410792204102</v>
          </cell>
          <cell r="AB16">
            <v>10</v>
          </cell>
          <cell r="AC16">
            <v>31.420835437013697</v>
          </cell>
          <cell r="AD16">
            <v>31.420835437013697</v>
          </cell>
          <cell r="AE16">
            <v>26.459650894327325</v>
          </cell>
          <cell r="AF16">
            <v>25.914091082073153</v>
          </cell>
          <cell r="AG16">
            <v>25.390574090516118</v>
          </cell>
          <cell r="AH16">
            <v>11.028229514468947</v>
          </cell>
          <cell r="AI16">
            <v>7.441014910845273</v>
          </cell>
          <cell r="AJ16">
            <v>25.136668349610957</v>
          </cell>
          <cell r="AK16">
            <v>27.92963149956773</v>
          </cell>
          <cell r="AL16">
            <v>7.7615766743250303</v>
          </cell>
          <cell r="AM16">
            <v>7.7181429302400524</v>
          </cell>
          <cell r="AN16">
            <v>4.6946276595057341</v>
          </cell>
          <cell r="AO16">
            <v>9.25</v>
          </cell>
          <cell r="AP16">
            <v>7.7894736842105274</v>
          </cell>
          <cell r="AQ16">
            <v>3.2466075962025127</v>
          </cell>
          <cell r="AR16">
            <v>2.1905651765146215</v>
          </cell>
          <cell r="AS16">
            <v>7.4</v>
          </cell>
          <cell r="AT16">
            <v>8.2222222222222232</v>
          </cell>
          <cell r="AU16">
            <v>2.1762820512820511</v>
          </cell>
          <cell r="AV16">
            <v>1.832658569500675</v>
          </cell>
          <cell r="AW16">
            <v>0.76384149612664798</v>
          </cell>
          <cell r="AX16">
            <v>0.51538245143916417</v>
          </cell>
          <cell r="AY16">
            <v>1.7410256410256411</v>
          </cell>
          <cell r="AZ16">
            <v>1.9344729344729346</v>
          </cell>
          <cell r="BB16">
            <v>10</v>
          </cell>
          <cell r="BC16">
            <v>5</v>
          </cell>
          <cell r="BD16">
            <v>5</v>
          </cell>
          <cell r="BE16">
            <v>5</v>
          </cell>
          <cell r="BF16">
            <v>9</v>
          </cell>
          <cell r="BG16">
            <v>32</v>
          </cell>
          <cell r="BH16">
            <v>63</v>
          </cell>
          <cell r="BI16">
            <v>91</v>
          </cell>
          <cell r="BJ16">
            <v>117</v>
          </cell>
          <cell r="BK16">
            <v>109</v>
          </cell>
        </row>
        <row r="17">
          <cell r="B17">
            <v>11</v>
          </cell>
          <cell r="C17">
            <v>3</v>
          </cell>
          <cell r="D17">
            <v>2</v>
          </cell>
          <cell r="E17">
            <v>2</v>
          </cell>
          <cell r="F17">
            <v>1</v>
          </cell>
          <cell r="G17">
            <v>35.803514844257393</v>
          </cell>
          <cell r="H17">
            <v>38.420660109153687</v>
          </cell>
          <cell r="I17">
            <v>1.3023000000000002</v>
          </cell>
          <cell r="J17">
            <v>0.81393750000000009</v>
          </cell>
          <cell r="K17">
            <v>5.1892993196464969</v>
          </cell>
          <cell r="L17">
            <v>5.0181410137200526</v>
          </cell>
          <cell r="M17">
            <v>122.36958090930783</v>
          </cell>
          <cell r="N17">
            <v>143.25151112572647</v>
          </cell>
          <cell r="O17">
            <v>506</v>
          </cell>
          <cell r="P17">
            <v>463</v>
          </cell>
          <cell r="Q17">
            <v>472</v>
          </cell>
          <cell r="R17">
            <v>1483</v>
          </cell>
          <cell r="S17">
            <v>18.311342773437499</v>
          </cell>
          <cell r="T17"/>
          <cell r="U17">
            <v>2.4706074986983837</v>
          </cell>
          <cell r="V17">
            <v>1.9672635274124126</v>
          </cell>
          <cell r="W17">
            <v>3.4638697500294509</v>
          </cell>
          <cell r="X17">
            <v>4.1881507917059553</v>
          </cell>
          <cell r="Y17">
            <v>7.4</v>
          </cell>
          <cell r="Z17">
            <v>1.7410256410256411</v>
          </cell>
          <cell r="AA17">
            <v>0.35336672000697233</v>
          </cell>
          <cell r="AB17">
            <v>11</v>
          </cell>
          <cell r="AC17">
            <v>44.754393555321741</v>
          </cell>
          <cell r="AD17">
            <v>44.754393555321741</v>
          </cell>
          <cell r="AE17">
            <v>37.687910362376208</v>
          </cell>
          <cell r="AF17">
            <v>36.91084004562618</v>
          </cell>
          <cell r="AG17">
            <v>36.165166509350904</v>
          </cell>
          <cell r="AH17">
            <v>14.491785871742128</v>
          </cell>
          <cell r="AI17">
            <v>10.336276311761717</v>
          </cell>
          <cell r="AJ17">
            <v>35.803514844257393</v>
          </cell>
          <cell r="AK17">
            <v>39.781683160285993</v>
          </cell>
          <cell r="AL17">
            <v>14.777176965059109</v>
          </cell>
          <cell r="AM17">
            <v>19.53000173784001</v>
          </cell>
          <cell r="AN17">
            <v>9.1736573060455253</v>
          </cell>
          <cell r="AO17">
            <v>9.25</v>
          </cell>
          <cell r="AP17">
            <v>7.7894736842105274</v>
          </cell>
          <cell r="AQ17">
            <v>2.9952147412725902</v>
          </cell>
          <cell r="AR17">
            <v>2.1363389890561222</v>
          </cell>
          <cell r="AS17">
            <v>7.4</v>
          </cell>
          <cell r="AT17">
            <v>8.2222222222222232</v>
          </cell>
          <cell r="AU17">
            <v>2.1762820512820511</v>
          </cell>
          <cell r="AV17">
            <v>1.832658569500675</v>
          </cell>
          <cell r="AW17">
            <v>0.70469536012615686</v>
          </cell>
          <cell r="AX17">
            <v>0.50262445376614939</v>
          </cell>
          <cell r="AY17">
            <v>1.7410256410256411</v>
          </cell>
          <cell r="AZ17">
            <v>1.9344729344729346</v>
          </cell>
          <cell r="BB17">
            <v>11</v>
          </cell>
          <cell r="BC17">
            <v>15</v>
          </cell>
          <cell r="BD17">
            <v>10</v>
          </cell>
          <cell r="BE17">
            <v>10</v>
          </cell>
          <cell r="BF17">
            <v>13</v>
          </cell>
          <cell r="BG17">
            <v>34</v>
          </cell>
          <cell r="BH17">
            <v>65</v>
          </cell>
          <cell r="BI17">
            <v>89</v>
          </cell>
          <cell r="BJ17">
            <v>0</v>
          </cell>
          <cell r="BK17">
            <v>109</v>
          </cell>
        </row>
        <row r="18">
          <cell r="B18">
            <v>12</v>
          </cell>
          <cell r="C18">
            <v>3</v>
          </cell>
          <cell r="D18">
            <v>2</v>
          </cell>
          <cell r="E18">
            <v>3</v>
          </cell>
          <cell r="F18">
            <v>1</v>
          </cell>
          <cell r="G18">
            <v>42.563955183215349</v>
          </cell>
          <cell r="H18">
            <v>22.843355651521474</v>
          </cell>
          <cell r="I18">
            <v>1.3002199999999995</v>
          </cell>
          <cell r="J18">
            <v>0.81263749999999979</v>
          </cell>
          <cell r="K18">
            <v>5.1439895908582534</v>
          </cell>
          <cell r="L18">
            <v>5.0031130272653073</v>
          </cell>
          <cell r="M18">
            <v>123.24680449736933</v>
          </cell>
          <cell r="N18">
            <v>89.414618188420278</v>
          </cell>
          <cell r="O18">
            <v>597</v>
          </cell>
          <cell r="P18">
            <v>441</v>
          </cell>
          <cell r="Q18">
            <v>314</v>
          </cell>
          <cell r="R18">
            <v>1144</v>
          </cell>
          <cell r="S18">
            <v>6.8569962850291937</v>
          </cell>
          <cell r="T18"/>
          <cell r="U18">
            <v>2.520833292690285</v>
          </cell>
          <cell r="V18">
            <v>2.6467652539257558</v>
          </cell>
          <cell r="W18">
            <v>3.5089619613044309</v>
          </cell>
          <cell r="X18">
            <v>4.3639887726181454</v>
          </cell>
          <cell r="Y18">
            <v>7.4</v>
          </cell>
          <cell r="Z18">
            <v>1.7410256410256411</v>
          </cell>
          <cell r="AA18">
            <v>0.27177404098725128</v>
          </cell>
          <cell r="AB18">
            <v>12</v>
          </cell>
          <cell r="AC18">
            <v>53.204943979019184</v>
          </cell>
          <cell r="AD18">
            <v>53.204943979019184</v>
          </cell>
          <cell r="AE18">
            <v>44.804163350753001</v>
          </cell>
          <cell r="AF18">
            <v>43.880366168263244</v>
          </cell>
          <cell r="AG18">
            <v>42.993894124459949</v>
          </cell>
          <cell r="AH18">
            <v>16.884875055656785</v>
          </cell>
          <cell r="AI18">
            <v>12.130070275082865</v>
          </cell>
          <cell r="AJ18">
            <v>42.563955183215349</v>
          </cell>
          <cell r="AK18">
            <v>47.293283536905939</v>
          </cell>
          <cell r="AL18">
            <v>8.7859060198159504</v>
          </cell>
          <cell r="AM18">
            <v>8.6306693113941915</v>
          </cell>
          <cell r="AN18">
            <v>5.2345129288260654</v>
          </cell>
          <cell r="AO18">
            <v>9.25</v>
          </cell>
          <cell r="AP18">
            <v>7.7894736842105274</v>
          </cell>
          <cell r="AQ18">
            <v>2.9355372374119071</v>
          </cell>
          <cell r="AR18">
            <v>2.1088857849143241</v>
          </cell>
          <cell r="AS18">
            <v>7.4</v>
          </cell>
          <cell r="AT18">
            <v>8.2222222222222232</v>
          </cell>
          <cell r="AU18">
            <v>2.1762820512820511</v>
          </cell>
          <cell r="AV18">
            <v>1.832658569500675</v>
          </cell>
          <cell r="AW18">
            <v>0.69065481088104119</v>
          </cell>
          <cell r="AX18">
            <v>0.49616543588247608</v>
          </cell>
          <cell r="AY18">
            <v>1.7410256410256411</v>
          </cell>
          <cell r="AZ18">
            <v>1.9344729344729346</v>
          </cell>
          <cell r="BB18">
            <v>12</v>
          </cell>
          <cell r="BC18">
            <v>15</v>
          </cell>
          <cell r="BD18">
            <v>10</v>
          </cell>
          <cell r="BE18">
            <v>10</v>
          </cell>
          <cell r="BF18">
            <v>13</v>
          </cell>
          <cell r="BG18">
            <v>34</v>
          </cell>
          <cell r="BH18">
            <v>65</v>
          </cell>
          <cell r="BI18">
            <v>89</v>
          </cell>
          <cell r="BJ18">
            <v>117</v>
          </cell>
          <cell r="BK18">
            <v>109</v>
          </cell>
        </row>
        <row r="19">
          <cell r="B19">
            <v>13</v>
          </cell>
          <cell r="C19">
            <v>3</v>
          </cell>
          <cell r="D19">
            <v>3</v>
          </cell>
          <cell r="E19">
            <v>2</v>
          </cell>
          <cell r="F19">
            <v>1</v>
          </cell>
          <cell r="G19">
            <v>15.600762648095952</v>
          </cell>
          <cell r="H19">
            <v>35.137803633448719</v>
          </cell>
          <cell r="I19">
            <v>0.48725000000000007</v>
          </cell>
          <cell r="J19">
            <v>0.30453125000000009</v>
          </cell>
          <cell r="K19">
            <v>5.1892993196464969</v>
          </cell>
          <cell r="L19">
            <v>5.0237533580424856</v>
          </cell>
          <cell r="M19">
            <v>94.810192754807318</v>
          </cell>
          <cell r="N19">
            <v>141.91376243544934</v>
          </cell>
          <cell r="O19">
            <v>284</v>
          </cell>
          <cell r="P19">
            <v>428</v>
          </cell>
          <cell r="Q19">
            <v>710</v>
          </cell>
          <cell r="R19">
            <v>1376</v>
          </cell>
          <cell r="S19">
            <v>18.7907548828125</v>
          </cell>
          <cell r="T19"/>
          <cell r="U19">
            <v>2.1603353462714399</v>
          </cell>
          <cell r="V19">
            <v>1.9514922511555441</v>
          </cell>
          <cell r="W19">
            <v>3.2187693982457115</v>
          </cell>
          <cell r="X19">
            <v>4.1350118691477524</v>
          </cell>
          <cell r="Y19">
            <v>7.4</v>
          </cell>
          <cell r="Z19">
            <v>1.7410256410256411</v>
          </cell>
          <cell r="AA19">
            <v>0.32823763630894875</v>
          </cell>
          <cell r="AB19">
            <v>13</v>
          </cell>
          <cell r="AC19">
            <v>19.500953310119939</v>
          </cell>
          <cell r="AD19">
            <v>19.500953310119939</v>
          </cell>
          <cell r="AE19">
            <v>16.42185541904837</v>
          </cell>
          <cell r="AF19">
            <v>16.083260461954591</v>
          </cell>
          <cell r="AG19">
            <v>15.75834610918783</v>
          </cell>
          <cell r="AH19">
            <v>7.221454148320805</v>
          </cell>
          <cell r="AI19">
            <v>4.8468096709875068</v>
          </cell>
          <cell r="AJ19">
            <v>15.600762648095952</v>
          </cell>
          <cell r="AK19">
            <v>17.334180720106612</v>
          </cell>
          <cell r="AL19">
            <v>13.514539859018738</v>
          </cell>
          <cell r="AM19">
            <v>18.005607561414834</v>
          </cell>
          <cell r="AN19">
            <v>8.4976306587218584</v>
          </cell>
          <cell r="AO19">
            <v>9.25</v>
          </cell>
          <cell r="AP19">
            <v>7.7894736842105274</v>
          </cell>
          <cell r="AQ19">
            <v>3.4253941235428047</v>
          </cell>
          <cell r="AR19">
            <v>2.2990152708774776</v>
          </cell>
          <cell r="AS19">
            <v>7.4</v>
          </cell>
          <cell r="AT19">
            <v>8.2222222222222232</v>
          </cell>
          <cell r="AU19">
            <v>2.1762820512820511</v>
          </cell>
          <cell r="AV19">
            <v>1.832658569500675</v>
          </cell>
          <cell r="AW19">
            <v>0.80590527023061831</v>
          </cell>
          <cell r="AX19">
            <v>0.54089791023070244</v>
          </cell>
          <cell r="AY19">
            <v>1.7410256410256411</v>
          </cell>
          <cell r="AZ19">
            <v>1.9344729344729346</v>
          </cell>
          <cell r="BB19">
            <v>13</v>
          </cell>
          <cell r="BC19">
            <v>15</v>
          </cell>
          <cell r="BD19">
            <v>10</v>
          </cell>
          <cell r="BE19">
            <v>10</v>
          </cell>
          <cell r="BF19">
            <v>13</v>
          </cell>
          <cell r="BG19">
            <v>34</v>
          </cell>
          <cell r="BH19">
            <v>65</v>
          </cell>
          <cell r="BI19">
            <v>91</v>
          </cell>
          <cell r="BJ19">
            <v>0</v>
          </cell>
          <cell r="BK19">
            <v>109</v>
          </cell>
        </row>
        <row r="20">
          <cell r="B20">
            <v>14</v>
          </cell>
          <cell r="C20">
            <v>3</v>
          </cell>
          <cell r="D20">
            <v>3</v>
          </cell>
          <cell r="E20">
            <v>3</v>
          </cell>
          <cell r="F20">
            <v>1</v>
          </cell>
          <cell r="G20">
            <v>19.886750679871451</v>
          </cell>
          <cell r="H20">
            <v>19.983534367758928</v>
          </cell>
          <cell r="I20">
            <v>0.48632999999999982</v>
          </cell>
          <cell r="J20">
            <v>0.30395624999999987</v>
          </cell>
          <cell r="K20">
            <v>5.1439895908582534</v>
          </cell>
          <cell r="L20">
            <v>5.0069109991535719</v>
          </cell>
          <cell r="M20">
            <v>95.685857550021069</v>
          </cell>
          <cell r="N20">
            <v>87.977532965241565</v>
          </cell>
          <cell r="O20">
            <v>359</v>
          </cell>
          <cell r="P20">
            <v>393</v>
          </cell>
          <cell r="Q20">
            <v>559</v>
          </cell>
          <cell r="R20">
            <v>1013</v>
          </cell>
          <cell r="S20">
            <v>7.0055523496863916</v>
          </cell>
          <cell r="T20"/>
          <cell r="U20">
            <v>2.2326494303770015</v>
          </cell>
          <cell r="V20">
            <v>2.6150058844334541</v>
          </cell>
          <cell r="W20">
            <v>3.3166350217070648</v>
          </cell>
          <cell r="X20">
            <v>4.2971498331336155</v>
          </cell>
          <cell r="Y20">
            <v>7.4</v>
          </cell>
          <cell r="Z20">
            <v>1.7410256410256411</v>
          </cell>
          <cell r="AA20">
            <v>0.24083574749015046</v>
          </cell>
          <cell r="AB20">
            <v>14</v>
          </cell>
          <cell r="AC20">
            <v>24.858438349839311</v>
          </cell>
          <cell r="AD20">
            <v>24.858438349839311</v>
          </cell>
          <cell r="AE20">
            <v>20.93342176828574</v>
          </cell>
          <cell r="AF20">
            <v>20.501804824609742</v>
          </cell>
          <cell r="AG20">
            <v>20.087626949365102</v>
          </cell>
          <cell r="AH20">
            <v>8.9072428520555533</v>
          </cell>
          <cell r="AI20">
            <v>5.9960624397060682</v>
          </cell>
          <cell r="AJ20">
            <v>19.886750679871451</v>
          </cell>
          <cell r="AK20">
            <v>22.096389644301613</v>
          </cell>
          <cell r="AL20">
            <v>7.6859747568303565</v>
          </cell>
          <cell r="AM20">
            <v>7.6418697513135418</v>
          </cell>
          <cell r="AN20">
            <v>4.6504160068317448</v>
          </cell>
          <cell r="AO20">
            <v>9.25</v>
          </cell>
          <cell r="AP20">
            <v>7.7894736842105274</v>
          </cell>
          <cell r="AQ20">
            <v>3.3144478032766878</v>
          </cell>
          <cell r="AR20">
            <v>2.2311770669873821</v>
          </cell>
          <cell r="AS20">
            <v>7.4</v>
          </cell>
          <cell r="AT20">
            <v>8.2222222222222232</v>
          </cell>
          <cell r="AU20">
            <v>2.1762820512820511</v>
          </cell>
          <cell r="AV20">
            <v>1.832658569500675</v>
          </cell>
          <cell r="AW20">
            <v>0.77980251504673281</v>
          </cell>
          <cell r="AX20">
            <v>0.52493736260721835</v>
          </cell>
          <cell r="AY20">
            <v>1.7410256410256411</v>
          </cell>
          <cell r="AZ20">
            <v>1.9344729344729346</v>
          </cell>
          <cell r="BB20">
            <v>14</v>
          </cell>
          <cell r="BC20">
            <v>15</v>
          </cell>
          <cell r="BD20">
            <v>10</v>
          </cell>
          <cell r="BE20">
            <v>10</v>
          </cell>
          <cell r="BF20">
            <v>13</v>
          </cell>
          <cell r="BG20">
            <v>34</v>
          </cell>
          <cell r="BH20">
            <v>65</v>
          </cell>
          <cell r="BI20">
            <v>91</v>
          </cell>
          <cell r="BJ20">
            <v>117</v>
          </cell>
          <cell r="BK20">
            <v>109</v>
          </cell>
        </row>
        <row r="21">
          <cell r="B21">
            <v>15</v>
          </cell>
          <cell r="C21">
            <v>4</v>
          </cell>
          <cell r="D21">
            <v>2</v>
          </cell>
          <cell r="E21">
            <v>2</v>
          </cell>
          <cell r="F21">
            <v>1</v>
          </cell>
          <cell r="G21">
            <v>33.227334557672947</v>
          </cell>
          <cell r="H21">
            <v>38.652696711374624</v>
          </cell>
          <cell r="I21">
            <v>1.3024100000000005</v>
          </cell>
          <cell r="J21">
            <v>0.81400625000000038</v>
          </cell>
          <cell r="K21">
            <v>5.1892993196464969</v>
          </cell>
          <cell r="L21">
            <v>5.0163153482842295</v>
          </cell>
          <cell r="M21">
            <v>120.61077448530308</v>
          </cell>
          <cell r="N21">
            <v>143.6331313260815</v>
          </cell>
          <cell r="O21">
            <v>476</v>
          </cell>
          <cell r="P21">
            <v>465</v>
          </cell>
          <cell r="Q21">
            <v>480</v>
          </cell>
          <cell r="R21">
            <v>1467</v>
          </cell>
          <cell r="S21">
            <v>18.311342773437499</v>
          </cell>
          <cell r="T21"/>
          <cell r="U21">
            <v>2.4547524583720026</v>
          </cell>
          <cell r="V21">
            <v>1.9686762793272414</v>
          </cell>
          <cell r="W21">
            <v>3.4468587199546206</v>
          </cell>
          <cell r="X21">
            <v>4.1870697279379669</v>
          </cell>
          <cell r="Y21">
            <v>7.4</v>
          </cell>
          <cell r="Z21">
            <v>1.7410256410256411</v>
          </cell>
          <cell r="AA21">
            <v>0.34942709477364498</v>
          </cell>
          <cell r="AB21">
            <v>15</v>
          </cell>
          <cell r="AC21">
            <v>41.534168197091184</v>
          </cell>
          <cell r="AD21">
            <v>41.534168197091184</v>
          </cell>
          <cell r="AE21">
            <v>34.976141639655737</v>
          </cell>
          <cell r="AF21">
            <v>34.254984080075204</v>
          </cell>
          <cell r="AG21">
            <v>33.562964199669644</v>
          </cell>
          <cell r="AH21">
            <v>13.535920676787667</v>
          </cell>
          <cell r="AI21">
            <v>9.6398887384947418</v>
          </cell>
          <cell r="AJ21">
            <v>33.227334557672947</v>
          </cell>
          <cell r="AK21">
            <v>36.91926061963661</v>
          </cell>
          <cell r="AL21">
            <v>14.866421812067163</v>
          </cell>
          <cell r="AM21">
            <v>19.633850987722301</v>
          </cell>
          <cell r="AN21">
            <v>9.2314432820325081</v>
          </cell>
          <cell r="AO21">
            <v>9.25</v>
          </cell>
          <cell r="AP21">
            <v>7.7894736842105274</v>
          </cell>
          <cell r="AQ21">
            <v>3.0145605821727934</v>
          </cell>
          <cell r="AR21">
            <v>2.1468823068261482</v>
          </cell>
          <cell r="AS21">
            <v>7.4</v>
          </cell>
          <cell r="AT21">
            <v>8.2222222222222232</v>
          </cell>
          <cell r="AU21">
            <v>2.1762820512820511</v>
          </cell>
          <cell r="AV21">
            <v>1.832658569500675</v>
          </cell>
          <cell r="AW21">
            <v>0.70924692837675907</v>
          </cell>
          <cell r="AX21">
            <v>0.50510501952008124</v>
          </cell>
          <cell r="AY21">
            <v>1.7410256410256411</v>
          </cell>
          <cell r="AZ21">
            <v>1.9344729344729346</v>
          </cell>
          <cell r="BB21">
            <v>15</v>
          </cell>
          <cell r="BC21">
            <v>25</v>
          </cell>
          <cell r="BD21">
            <v>20</v>
          </cell>
          <cell r="BE21">
            <v>15</v>
          </cell>
          <cell r="BF21" t="str">
            <v>a</v>
          </cell>
          <cell r="BG21">
            <v>38</v>
          </cell>
          <cell r="BH21">
            <v>67</v>
          </cell>
          <cell r="BI21">
            <v>89</v>
          </cell>
          <cell r="BJ21">
            <v>0</v>
          </cell>
          <cell r="BK21">
            <v>109</v>
          </cell>
        </row>
        <row r="22">
          <cell r="B22">
            <v>16</v>
          </cell>
          <cell r="C22">
            <v>4</v>
          </cell>
          <cell r="D22">
            <v>2</v>
          </cell>
          <cell r="E22">
            <v>3</v>
          </cell>
          <cell r="F22">
            <v>1</v>
          </cell>
          <cell r="G22">
            <v>39.8200729136028</v>
          </cell>
          <cell r="H22">
            <v>22.839283663275737</v>
          </cell>
          <cell r="I22">
            <v>1.3002699999999996</v>
          </cell>
          <cell r="J22">
            <v>0.81266874999999983</v>
          </cell>
          <cell r="K22">
            <v>5.1439895908582534</v>
          </cell>
          <cell r="L22">
            <v>5.0037326792844743</v>
          </cell>
          <cell r="M22">
            <v>122.64776179776271</v>
          </cell>
          <cell r="N22">
            <v>89.116877723648571</v>
          </cell>
          <cell r="O22">
            <v>561</v>
          </cell>
          <cell r="P22">
            <v>443</v>
          </cell>
          <cell r="Q22">
            <v>318</v>
          </cell>
          <cell r="R22">
            <v>1118</v>
          </cell>
          <cell r="S22">
            <v>6.8569962850291937</v>
          </cell>
          <cell r="T22"/>
          <cell r="U22">
            <v>2.5020830919033479</v>
          </cell>
          <cell r="V22">
            <v>2.6482941670402536</v>
          </cell>
          <cell r="W22">
            <v>3.48795804063628</v>
          </cell>
          <cell r="X22">
            <v>4.3652740095368161</v>
          </cell>
          <cell r="Y22">
            <v>7.4</v>
          </cell>
          <cell r="Z22">
            <v>1.7410256410256411</v>
          </cell>
          <cell r="AA22">
            <v>0.26563025334473134</v>
          </cell>
          <cell r="AB22">
            <v>16</v>
          </cell>
          <cell r="AC22">
            <v>49.775091142003497</v>
          </cell>
          <cell r="AD22">
            <v>49.775091142003497</v>
          </cell>
          <cell r="AE22">
            <v>41.915866224845054</v>
          </cell>
          <cell r="AF22">
            <v>41.051621560415256</v>
          </cell>
          <cell r="AG22">
            <v>40.222295872326065</v>
          </cell>
          <cell r="AH22">
            <v>15.914768395365902</v>
          </cell>
          <cell r="AI22">
            <v>11.416442643426624</v>
          </cell>
          <cell r="AJ22">
            <v>39.8200729136028</v>
          </cell>
          <cell r="AK22">
            <v>44.244525459558666</v>
          </cell>
          <cell r="AL22">
            <v>8.7843398704906672</v>
          </cell>
          <cell r="AM22">
            <v>8.6241490645282166</v>
          </cell>
          <cell r="AN22">
            <v>5.2320389541134746</v>
          </cell>
          <cell r="AO22">
            <v>9.25</v>
          </cell>
          <cell r="AP22">
            <v>7.7894736842105274</v>
          </cell>
          <cell r="AQ22">
            <v>2.9575356725546555</v>
          </cell>
          <cell r="AR22">
            <v>2.1215851549206359</v>
          </cell>
          <cell r="AS22">
            <v>7.4</v>
          </cell>
          <cell r="AT22">
            <v>8.2222222222222232</v>
          </cell>
          <cell r="AU22">
            <v>2.1762820512820511</v>
          </cell>
          <cell r="AV22">
            <v>1.832658569500675</v>
          </cell>
          <cell r="AW22">
            <v>0.69583046488725264</v>
          </cell>
          <cell r="AX22">
            <v>0.49915326409948435</v>
          </cell>
          <cell r="AY22">
            <v>1.7410256410256411</v>
          </cell>
          <cell r="AZ22">
            <v>1.9344729344729346</v>
          </cell>
          <cell r="BB22">
            <v>16</v>
          </cell>
          <cell r="BC22">
            <v>25</v>
          </cell>
          <cell r="BD22">
            <v>20</v>
          </cell>
          <cell r="BE22">
            <v>15</v>
          </cell>
          <cell r="BF22" t="str">
            <v>a</v>
          </cell>
          <cell r="BG22">
            <v>38</v>
          </cell>
          <cell r="BH22">
            <v>67</v>
          </cell>
          <cell r="BI22">
            <v>89</v>
          </cell>
          <cell r="BJ22">
            <v>117</v>
          </cell>
          <cell r="BK22">
            <v>109</v>
          </cell>
        </row>
        <row r="23">
          <cell r="B23">
            <v>17</v>
          </cell>
          <cell r="C23">
            <v>4</v>
          </cell>
          <cell r="D23">
            <v>3</v>
          </cell>
          <cell r="E23">
            <v>2</v>
          </cell>
          <cell r="F23">
            <v>1</v>
          </cell>
          <cell r="G23">
            <v>13.590857736455176</v>
          </cell>
          <cell r="H23">
            <v>35.382778940109894</v>
          </cell>
          <cell r="I23">
            <v>0.48736000000000007</v>
          </cell>
          <cell r="J23">
            <v>0.30460000000000004</v>
          </cell>
          <cell r="K23">
            <v>5.1892993196464969</v>
          </cell>
          <cell r="L23">
            <v>5.0261893565020079</v>
          </cell>
          <cell r="M23">
            <v>90.211488022071862</v>
          </cell>
          <cell r="N23">
            <v>142.29112249786661</v>
          </cell>
          <cell r="O23">
            <v>260</v>
          </cell>
          <cell r="P23">
            <v>430</v>
          </cell>
          <cell r="Q23">
            <v>719</v>
          </cell>
          <cell r="R23">
            <v>1370</v>
          </cell>
          <cell r="S23">
            <v>18.794196289062501</v>
          </cell>
          <cell r="T23"/>
          <cell r="U23">
            <v>2.1479312572201326</v>
          </cell>
          <cell r="V23">
            <v>1.9533055464889615</v>
          </cell>
          <cell r="W23">
            <v>3.2001090725508434</v>
          </cell>
          <cell r="X23">
            <v>4.1338158529908329</v>
          </cell>
          <cell r="Y23">
            <v>7.4</v>
          </cell>
          <cell r="Z23">
            <v>1.7410256410256411</v>
          </cell>
          <cell r="AA23">
            <v>0.32696483468222942</v>
          </cell>
          <cell r="AB23">
            <v>17</v>
          </cell>
          <cell r="AC23">
            <v>16.988572170568968</v>
          </cell>
          <cell r="AD23">
            <v>16.988572170568968</v>
          </cell>
          <cell r="AE23">
            <v>14.30616603837387</v>
          </cell>
          <cell r="AF23">
            <v>14.011193542737296</v>
          </cell>
          <cell r="AG23">
            <v>13.728139127732501</v>
          </cell>
          <cell r="AH23">
            <v>6.3274174584360567</v>
          </cell>
          <cell r="AI23">
            <v>4.2469982829746948</v>
          </cell>
          <cell r="AJ23">
            <v>13.590857736455176</v>
          </cell>
          <cell r="AK23">
            <v>15.10095304050575</v>
          </cell>
          <cell r="AL23">
            <v>13.608761130811498</v>
          </cell>
          <cell r="AM23">
            <v>18.114308334254172</v>
          </cell>
          <cell r="AN23">
            <v>8.5593505367468907</v>
          </cell>
          <cell r="AO23">
            <v>9.25</v>
          </cell>
          <cell r="AP23">
            <v>7.7894736842105274</v>
          </cell>
          <cell r="AQ23">
            <v>3.445175433396845</v>
          </cell>
          <cell r="AR23">
            <v>2.3124211807259982</v>
          </cell>
          <cell r="AS23">
            <v>7.4</v>
          </cell>
          <cell r="AT23">
            <v>8.2222222222222232</v>
          </cell>
          <cell r="AU23">
            <v>2.1762820512820511</v>
          </cell>
          <cell r="AV23">
            <v>1.832658569500675</v>
          </cell>
          <cell r="AW23">
            <v>0.81055929288858553</v>
          </cell>
          <cell r="AX23">
            <v>0.54405196871550687</v>
          </cell>
          <cell r="AY23">
            <v>1.7410256410256411</v>
          </cell>
          <cell r="AZ23">
            <v>1.9344729344729346</v>
          </cell>
          <cell r="BB23">
            <v>17</v>
          </cell>
          <cell r="BC23">
            <v>25</v>
          </cell>
          <cell r="BD23">
            <v>20</v>
          </cell>
          <cell r="BE23">
            <v>15</v>
          </cell>
          <cell r="BF23" t="str">
            <v>a</v>
          </cell>
          <cell r="BG23">
            <v>38</v>
          </cell>
          <cell r="BH23">
            <v>67</v>
          </cell>
          <cell r="BI23">
            <v>91</v>
          </cell>
          <cell r="BJ23">
            <v>0</v>
          </cell>
          <cell r="BK23">
            <v>109</v>
          </cell>
        </row>
        <row r="24">
          <cell r="B24">
            <v>18</v>
          </cell>
          <cell r="C24">
            <v>4</v>
          </cell>
          <cell r="D24">
            <v>3</v>
          </cell>
          <cell r="E24">
            <v>3</v>
          </cell>
          <cell r="F24">
            <v>1</v>
          </cell>
          <cell r="G24">
            <v>17.552590945690508</v>
          </cell>
          <cell r="H24">
            <v>20.000574275791077</v>
          </cell>
          <cell r="I24">
            <v>0.4864199999999998</v>
          </cell>
          <cell r="J24">
            <v>0.30401249999999985</v>
          </cell>
          <cell r="K24">
            <v>5.1439895908582534</v>
          </cell>
          <cell r="L24">
            <v>5.00752645617401</v>
          </cell>
          <cell r="M24">
            <v>91.288983847899928</v>
          </cell>
          <cell r="N24">
            <v>87.785045183496237</v>
          </cell>
          <cell r="O24">
            <v>332</v>
          </cell>
          <cell r="P24">
            <v>394</v>
          </cell>
          <cell r="Q24">
            <v>565</v>
          </cell>
          <cell r="R24">
            <v>997</v>
          </cell>
          <cell r="S24">
            <v>7.0055523496863916</v>
          </cell>
          <cell r="T24"/>
          <cell r="U24">
            <v>2.2261155791339617</v>
          </cell>
          <cell r="V24">
            <v>2.6156469603733932</v>
          </cell>
          <cell r="W24">
            <v>3.309746476194841</v>
          </cell>
          <cell r="X24">
            <v>4.2957775366238877</v>
          </cell>
          <cell r="Y24">
            <v>7.4</v>
          </cell>
          <cell r="Z24">
            <v>1.7410256410256411</v>
          </cell>
          <cell r="AA24">
            <v>0.23706096281127675</v>
          </cell>
          <cell r="AB24">
            <v>18</v>
          </cell>
          <cell r="AC24">
            <v>21.940738682113132</v>
          </cell>
          <cell r="AD24">
            <v>21.940738682113132</v>
          </cell>
          <cell r="AE24">
            <v>18.476411521779482</v>
          </cell>
          <cell r="AF24">
            <v>18.09545458318609</v>
          </cell>
          <cell r="AG24">
            <v>17.729889844131826</v>
          </cell>
          <cell r="AH24">
            <v>7.8848515819286842</v>
          </cell>
          <cell r="AI24">
            <v>5.3033037641814857</v>
          </cell>
          <cell r="AJ24">
            <v>17.552590945690508</v>
          </cell>
          <cell r="AK24">
            <v>19.502878828545008</v>
          </cell>
          <cell r="AL24">
            <v>7.6925285676119524</v>
          </cell>
          <cell r="AM24">
            <v>7.6465113904117707</v>
          </cell>
          <cell r="AN24">
            <v>4.6558682579056017</v>
          </cell>
          <cell r="AO24">
            <v>9.25</v>
          </cell>
          <cell r="AP24">
            <v>7.7894736842105274</v>
          </cell>
          <cell r="AQ24">
            <v>3.3241760083629011</v>
          </cell>
          <cell r="AR24">
            <v>2.2358207957086953</v>
          </cell>
          <cell r="AS24">
            <v>7.4</v>
          </cell>
          <cell r="AT24">
            <v>8.2222222222222232</v>
          </cell>
          <cell r="AU24">
            <v>2.1762820512820511</v>
          </cell>
          <cell r="AV24">
            <v>1.832658569500675</v>
          </cell>
          <cell r="AW24">
            <v>0.7820913061948751</v>
          </cell>
          <cell r="AX24">
            <v>0.52602991000907973</v>
          </cell>
          <cell r="AY24">
            <v>1.7410256410256411</v>
          </cell>
          <cell r="AZ24">
            <v>1.9344729344729346</v>
          </cell>
          <cell r="BB24">
            <v>18</v>
          </cell>
          <cell r="BC24">
            <v>25</v>
          </cell>
          <cell r="BD24">
            <v>20</v>
          </cell>
          <cell r="BE24">
            <v>15</v>
          </cell>
          <cell r="BF24" t="str">
            <v>a</v>
          </cell>
          <cell r="BG24">
            <v>38</v>
          </cell>
          <cell r="BH24">
            <v>67</v>
          </cell>
          <cell r="BI24">
            <v>91</v>
          </cell>
          <cell r="BJ24">
            <v>117</v>
          </cell>
          <cell r="BK24">
            <v>109</v>
          </cell>
        </row>
        <row r="25">
          <cell r="B25">
            <v>19</v>
          </cell>
          <cell r="C25">
            <v>1</v>
          </cell>
          <cell r="D25">
            <v>1</v>
          </cell>
          <cell r="E25">
            <v>1</v>
          </cell>
          <cell r="F25">
            <v>2</v>
          </cell>
          <cell r="G25">
            <v>123.64310285576646</v>
          </cell>
          <cell r="H25">
            <v>47.603490229569125</v>
          </cell>
          <cell r="I25">
            <v>2.4506399999999999</v>
          </cell>
          <cell r="J25">
            <v>1.53165</v>
          </cell>
          <cell r="K25">
            <v>5.1892993196464969</v>
          </cell>
          <cell r="L25">
            <v>5.2368256066488863</v>
          </cell>
          <cell r="M25">
            <v>184.50194161188119</v>
          </cell>
          <cell r="N25">
            <v>145.22830923566804</v>
          </cell>
          <cell r="O25">
            <v>1158</v>
          </cell>
          <cell r="P25">
            <v>566</v>
          </cell>
          <cell r="Q25">
            <v>393</v>
          </cell>
          <cell r="R25">
            <v>2445</v>
          </cell>
          <cell r="S25">
            <v>27.689288085935914</v>
          </cell>
          <cell r="T25"/>
          <cell r="U25">
            <v>2.7278504009762337</v>
          </cell>
          <cell r="V25">
            <v>2.0012934579392354</v>
          </cell>
          <cell r="W25">
            <v>3.7506424064762713</v>
          </cell>
          <cell r="X25">
            <v>4.2624550431280346</v>
          </cell>
          <cell r="Y25">
            <v>7.4</v>
          </cell>
          <cell r="Z25">
            <v>1.7410256410256411</v>
          </cell>
          <cell r="AA25">
            <v>1.7700272649434663</v>
          </cell>
          <cell r="AB25">
            <v>19</v>
          </cell>
          <cell r="AC25">
            <v>154.55387856970808</v>
          </cell>
          <cell r="AD25">
            <v>154.55387856970808</v>
          </cell>
          <cell r="AE25">
            <v>130.15063458501734</v>
          </cell>
          <cell r="AF25">
            <v>127.46711634615099</v>
          </cell>
          <cell r="AG25">
            <v>124.89202308663279</v>
          </cell>
          <cell r="AH25">
            <v>45.326203669936405</v>
          </cell>
          <cell r="AI25">
            <v>32.965846768615073</v>
          </cell>
          <cell r="AJ25">
            <v>123.64310285576646</v>
          </cell>
          <cell r="AK25">
            <v>137.38122539529607</v>
          </cell>
          <cell r="AL25">
            <v>18.309034703680432</v>
          </cell>
          <cell r="AM25">
            <v>23.786361785536048</v>
          </cell>
          <cell r="AN25">
            <v>11.168092038018294</v>
          </cell>
          <cell r="AO25">
            <v>9.25</v>
          </cell>
          <cell r="AP25">
            <v>7.7894736842105274</v>
          </cell>
          <cell r="AQ25">
            <v>2.7127587338923402</v>
          </cell>
          <cell r="AR25">
            <v>1.9729953426704576</v>
          </cell>
          <cell r="AS25">
            <v>7.4</v>
          </cell>
          <cell r="AT25">
            <v>8.2222222222222232</v>
          </cell>
          <cell r="AU25">
            <v>2.1762820512820511</v>
          </cell>
          <cell r="AV25">
            <v>1.832658569500675</v>
          </cell>
          <cell r="AW25">
            <v>0.6382408802192997</v>
          </cell>
          <cell r="AX25">
            <v>0.46419398394776185</v>
          </cell>
          <cell r="AY25">
            <v>1.7410256410256411</v>
          </cell>
          <cell r="AZ25">
            <v>1.9344729344729346</v>
          </cell>
          <cell r="BB25">
            <v>19</v>
          </cell>
          <cell r="BC25">
            <v>0</v>
          </cell>
          <cell r="BD25">
            <v>0</v>
          </cell>
          <cell r="BE25">
            <v>0</v>
          </cell>
          <cell r="BF25">
            <v>1</v>
          </cell>
          <cell r="BG25">
            <v>24</v>
          </cell>
          <cell r="BH25">
            <v>0</v>
          </cell>
          <cell r="BI25">
            <v>81</v>
          </cell>
          <cell r="BJ25">
            <v>0</v>
          </cell>
          <cell r="BK25">
            <v>0</v>
          </cell>
        </row>
        <row r="26">
          <cell r="B26">
            <v>20</v>
          </cell>
          <cell r="C26">
            <v>1</v>
          </cell>
          <cell r="D26">
            <v>1</v>
          </cell>
          <cell r="E26">
            <v>2</v>
          </cell>
          <cell r="F26">
            <v>2</v>
          </cell>
          <cell r="G26">
            <v>130.00811313234587</v>
          </cell>
          <cell r="H26">
            <v>39.548082333993293</v>
          </cell>
          <cell r="I26">
            <v>2.4489199999999998</v>
          </cell>
          <cell r="J26">
            <v>1.5305749999999998</v>
          </cell>
          <cell r="K26">
            <v>5.0322463696281643</v>
          </cell>
          <cell r="L26">
            <v>5.2380705525038573</v>
          </cell>
          <cell r="M26">
            <v>184.98466699347662</v>
          </cell>
          <cell r="N26">
            <v>133.25890443941731</v>
          </cell>
          <cell r="O26">
            <v>1214</v>
          </cell>
          <cell r="P26">
            <v>513</v>
          </cell>
          <cell r="Q26">
            <v>252</v>
          </cell>
          <cell r="R26">
            <v>2302</v>
          </cell>
          <cell r="S26">
            <v>17.908912109374999</v>
          </cell>
          <cell r="T26"/>
          <cell r="U26">
            <v>2.7445999655144395</v>
          </cell>
          <cell r="V26">
            <v>1.9874378767224374</v>
          </cell>
          <cell r="W26">
            <v>3.7617912671370459</v>
          </cell>
          <cell r="X26">
            <v>4.3170643066601144</v>
          </cell>
          <cell r="Y26">
            <v>7.4</v>
          </cell>
          <cell r="Z26">
            <v>1.7410256410256411</v>
          </cell>
          <cell r="AA26">
            <v>1.2951353957084257</v>
          </cell>
          <cell r="AB26">
            <v>20</v>
          </cell>
          <cell r="AC26">
            <v>162.51014141543232</v>
          </cell>
          <cell r="AD26">
            <v>162.51014141543232</v>
          </cell>
          <cell r="AE26">
            <v>136.85064540246935</v>
          </cell>
          <cell r="AF26">
            <v>134.02898261066585</v>
          </cell>
          <cell r="AG26">
            <v>131.32132639630896</v>
          </cell>
          <cell r="AH26">
            <v>47.368692984727026</v>
          </cell>
          <cell r="AI26">
            <v>34.560161343372471</v>
          </cell>
          <cell r="AJ26">
            <v>130.00811313234587</v>
          </cell>
          <cell r="AK26">
            <v>144.45345903593986</v>
          </cell>
          <cell r="AL26">
            <v>15.210800897689728</v>
          </cell>
          <cell r="AM26">
            <v>19.899028189607417</v>
          </cell>
          <cell r="AN26">
            <v>9.1608740395598982</v>
          </cell>
          <cell r="AO26">
            <v>9.25</v>
          </cell>
          <cell r="AP26">
            <v>7.7894736842105274</v>
          </cell>
          <cell r="AQ26">
            <v>2.6962034879327001</v>
          </cell>
          <cell r="AR26">
            <v>1.9671479554557674</v>
          </cell>
          <cell r="AS26">
            <v>7.4</v>
          </cell>
          <cell r="AT26">
            <v>8.2222222222222232</v>
          </cell>
          <cell r="AU26">
            <v>2.1762820512820511</v>
          </cell>
          <cell r="AV26">
            <v>1.832658569500675</v>
          </cell>
          <cell r="AW26">
            <v>0.63434586566399975</v>
          </cell>
          <cell r="AX26">
            <v>0.46281824731616977</v>
          </cell>
          <cell r="AY26">
            <v>1.7410256410256411</v>
          </cell>
          <cell r="AZ26">
            <v>1.9344729344729346</v>
          </cell>
          <cell r="BB26">
            <v>20</v>
          </cell>
          <cell r="BC26">
            <v>0</v>
          </cell>
          <cell r="BD26">
            <v>0</v>
          </cell>
          <cell r="BE26">
            <v>0</v>
          </cell>
          <cell r="BF26">
            <v>1</v>
          </cell>
          <cell r="BG26">
            <v>24</v>
          </cell>
          <cell r="BH26">
            <v>0</v>
          </cell>
          <cell r="BI26">
            <v>81</v>
          </cell>
          <cell r="BJ26">
            <v>0</v>
          </cell>
          <cell r="BK26">
            <v>109</v>
          </cell>
        </row>
        <row r="27">
          <cell r="B27">
            <v>21</v>
          </cell>
          <cell r="C27">
            <v>1</v>
          </cell>
          <cell r="D27">
            <v>2</v>
          </cell>
          <cell r="E27">
            <v>1</v>
          </cell>
          <cell r="F27">
            <v>2</v>
          </cell>
          <cell r="G27">
            <v>56.991686942221719</v>
          </cell>
          <cell r="H27">
            <v>48.264585769480234</v>
          </cell>
          <cell r="I27">
            <v>1.3034599999999996</v>
          </cell>
          <cell r="J27">
            <v>0.81466249999999973</v>
          </cell>
          <cell r="K27">
            <v>5.1892993196464969</v>
          </cell>
          <cell r="L27">
            <v>4.9852353579431314</v>
          </cell>
          <cell r="M27">
            <v>142.4857598323967</v>
          </cell>
          <cell r="N27">
            <v>150.58591765871498</v>
          </cell>
          <cell r="O27">
            <v>691</v>
          </cell>
          <cell r="P27">
            <v>554</v>
          </cell>
          <cell r="Q27">
            <v>663</v>
          </cell>
          <cell r="R27">
            <v>2022</v>
          </cell>
          <cell r="S27">
            <v>28.254588867185692</v>
          </cell>
          <cell r="T27"/>
          <cell r="U27">
            <v>2.54046906569336</v>
          </cell>
          <cell r="V27">
            <v>1.9883760924373721</v>
          </cell>
          <cell r="W27">
            <v>3.52981223923444</v>
          </cell>
          <cell r="X27">
            <v>4.1499092981001517</v>
          </cell>
          <cell r="Y27">
            <v>7.4</v>
          </cell>
          <cell r="Z27">
            <v>1.7410256410256411</v>
          </cell>
          <cell r="AA27">
            <v>2.4390413713612791</v>
          </cell>
          <cell r="AB27">
            <v>21</v>
          </cell>
          <cell r="AC27">
            <v>71.239608677777142</v>
          </cell>
          <cell r="AD27">
            <v>71.239608677777142</v>
          </cell>
          <cell r="AE27">
            <v>59.991249412864967</v>
          </cell>
          <cell r="AF27">
            <v>58.754316435280124</v>
          </cell>
          <cell r="AG27">
            <v>57.567360547698705</v>
          </cell>
          <cell r="AH27">
            <v>22.433529190274633</v>
          </cell>
          <cell r="AI27">
            <v>16.145812604067096</v>
          </cell>
          <cell r="AJ27">
            <v>56.991686942221719</v>
          </cell>
          <cell r="AK27">
            <v>63.324096602468572</v>
          </cell>
          <cell r="AL27">
            <v>18.563302219030859</v>
          </cell>
          <cell r="AM27">
            <v>24.273368581049979</v>
          </cell>
          <cell r="AN27">
            <v>11.630274857230251</v>
          </cell>
          <cell r="AO27">
            <v>9.25</v>
          </cell>
          <cell r="AP27">
            <v>7.7894736842105274</v>
          </cell>
          <cell r="AQ27">
            <v>2.912847906683858</v>
          </cell>
          <cell r="AR27">
            <v>2.0964287895395088</v>
          </cell>
          <cell r="AS27">
            <v>7.4</v>
          </cell>
          <cell r="AT27">
            <v>8.2222222222222232</v>
          </cell>
          <cell r="AU27">
            <v>2.1762820512820511</v>
          </cell>
          <cell r="AV27">
            <v>1.832658569500675</v>
          </cell>
          <cell r="AW27">
            <v>0.68531660728979193</v>
          </cell>
          <cell r="AX27">
            <v>0.49323463205035567</v>
          </cell>
          <cell r="AY27">
            <v>1.7410256410256411</v>
          </cell>
          <cell r="AZ27">
            <v>1.9344729344729346</v>
          </cell>
          <cell r="BB27">
            <v>21</v>
          </cell>
          <cell r="BC27">
            <v>0</v>
          </cell>
          <cell r="BD27">
            <v>0</v>
          </cell>
          <cell r="BE27">
            <v>0</v>
          </cell>
          <cell r="BF27">
            <v>1</v>
          </cell>
          <cell r="BG27">
            <v>24</v>
          </cell>
          <cell r="BH27">
            <v>0</v>
          </cell>
          <cell r="BI27">
            <v>89</v>
          </cell>
          <cell r="BJ27">
            <v>0</v>
          </cell>
          <cell r="BK27">
            <v>0</v>
          </cell>
        </row>
        <row r="28">
          <cell r="B28">
            <v>22</v>
          </cell>
          <cell r="C28">
            <v>1</v>
          </cell>
          <cell r="D28">
            <v>2</v>
          </cell>
          <cell r="E28">
            <v>2</v>
          </cell>
          <cell r="F28">
            <v>2</v>
          </cell>
          <cell r="G28">
            <v>61.491936234010211</v>
          </cell>
          <cell r="H28">
            <v>38.00460720840691</v>
          </cell>
          <cell r="I28">
            <v>1.3019899999999998</v>
          </cell>
          <cell r="J28">
            <v>0.81374374999999977</v>
          </cell>
          <cell r="K28">
            <v>5.1021823795683403</v>
          </cell>
          <cell r="L28">
            <v>4.9686535426678828</v>
          </cell>
          <cell r="M28">
            <v>143.81790695319188</v>
          </cell>
          <cell r="N28">
            <v>140.45574832509158</v>
          </cell>
          <cell r="O28">
            <v>739</v>
          </cell>
          <cell r="P28">
            <v>468</v>
          </cell>
          <cell r="Q28">
            <v>446</v>
          </cell>
          <cell r="R28">
            <v>1766</v>
          </cell>
          <cell r="S28">
            <v>18.317853515625</v>
          </cell>
          <cell r="T28"/>
          <cell r="U28">
            <v>2.5657722853114797</v>
          </cell>
          <cell r="V28">
            <v>1.9511143294988704</v>
          </cell>
          <cell r="W28">
            <v>3.5543475328225229</v>
          </cell>
          <cell r="X28">
            <v>4.175532082701527</v>
          </cell>
          <cell r="Y28">
            <v>7.4</v>
          </cell>
          <cell r="Z28">
            <v>1.7410256410256411</v>
          </cell>
          <cell r="AA28">
            <v>1.7132726615290237</v>
          </cell>
          <cell r="AB28">
            <v>22</v>
          </cell>
          <cell r="AC28">
            <v>76.864920292512764</v>
          </cell>
          <cell r="AD28">
            <v>76.864920292512764</v>
          </cell>
          <cell r="AE28">
            <v>64.728353930537068</v>
          </cell>
          <cell r="AF28">
            <v>63.393748694855887</v>
          </cell>
          <cell r="AG28">
            <v>62.113066903040618</v>
          </cell>
          <cell r="AH28">
            <v>23.966248519418087</v>
          </cell>
          <cell r="AI28">
            <v>17.300485016213145</v>
          </cell>
          <cell r="AJ28">
            <v>61.491936234010211</v>
          </cell>
          <cell r="AK28">
            <v>68.324373593344674</v>
          </cell>
          <cell r="AL28">
            <v>14.617156618618042</v>
          </cell>
          <cell r="AM28">
            <v>19.478411200110511</v>
          </cell>
          <cell r="AN28">
            <v>9.1017399592864141</v>
          </cell>
          <cell r="AO28">
            <v>9.25</v>
          </cell>
          <cell r="AP28">
            <v>7.7894736842105274</v>
          </cell>
          <cell r="AQ28">
            <v>2.8841218850026102</v>
          </cell>
          <cell r="AR28">
            <v>2.0819573583238293</v>
          </cell>
          <cell r="AS28">
            <v>7.4</v>
          </cell>
          <cell r="AT28">
            <v>8.2222222222222232</v>
          </cell>
          <cell r="AU28">
            <v>2.1762820512820511</v>
          </cell>
          <cell r="AV28">
            <v>1.832658569500675</v>
          </cell>
          <cell r="AW28">
            <v>0.67855812886929046</v>
          </cell>
          <cell r="AX28">
            <v>0.48982988437348585</v>
          </cell>
          <cell r="AY28">
            <v>1.7410256410256411</v>
          </cell>
          <cell r="AZ28">
            <v>1.9344729344729346</v>
          </cell>
          <cell r="BB28">
            <v>22</v>
          </cell>
          <cell r="BC28">
            <v>0</v>
          </cell>
          <cell r="BD28">
            <v>0</v>
          </cell>
          <cell r="BE28">
            <v>0</v>
          </cell>
          <cell r="BF28">
            <v>1</v>
          </cell>
          <cell r="BG28">
            <v>24</v>
          </cell>
          <cell r="BH28">
            <v>0</v>
          </cell>
          <cell r="BI28">
            <v>89</v>
          </cell>
          <cell r="BJ28">
            <v>0</v>
          </cell>
          <cell r="BK28">
            <v>109</v>
          </cell>
        </row>
        <row r="29">
          <cell r="B29">
            <v>23</v>
          </cell>
          <cell r="C29">
            <v>2</v>
          </cell>
          <cell r="D29">
            <v>1</v>
          </cell>
          <cell r="E29">
            <v>1</v>
          </cell>
          <cell r="F29">
            <v>2</v>
          </cell>
          <cell r="G29">
            <v>99.894468471248885</v>
          </cell>
          <cell r="H29">
            <v>48.020737918786232</v>
          </cell>
          <cell r="I29">
            <v>2.45024</v>
          </cell>
          <cell r="J29">
            <v>1.5313999999999999</v>
          </cell>
          <cell r="K29">
            <v>5.1892993196464969</v>
          </cell>
          <cell r="L29">
            <v>5.0457507407652153</v>
          </cell>
          <cell r="M29">
            <v>178.31949107133184</v>
          </cell>
          <cell r="N29">
            <v>144.91866714004442</v>
          </cell>
          <cell r="O29">
            <v>968</v>
          </cell>
          <cell r="P29">
            <v>573</v>
          </cell>
          <cell r="Q29">
            <v>410</v>
          </cell>
          <cell r="R29">
            <v>2283</v>
          </cell>
          <cell r="S29">
            <v>27.692354003904665</v>
          </cell>
          <cell r="T29"/>
          <cell r="U29">
            <v>2.6614065766275306</v>
          </cell>
          <cell r="V29">
            <v>2.0186748438249382</v>
          </cell>
          <cell r="W29">
            <v>3.687625719047233</v>
          </cell>
          <cell r="X29">
            <v>4.281099145041197</v>
          </cell>
          <cell r="Y29">
            <v>7.4</v>
          </cell>
          <cell r="Z29">
            <v>1.7410256410256411</v>
          </cell>
          <cell r="AA29">
            <v>1.7592973216442427</v>
          </cell>
          <cell r="AB29">
            <v>23</v>
          </cell>
          <cell r="AC29">
            <v>124.8680855890611</v>
          </cell>
          <cell r="AD29">
            <v>124.8680855890611</v>
          </cell>
          <cell r="AE29">
            <v>105.15207207499883</v>
          </cell>
          <cell r="AF29">
            <v>102.98398811468958</v>
          </cell>
          <cell r="AG29">
            <v>100.90350350631201</v>
          </cell>
          <cell r="AH29">
            <v>37.534463673653619</v>
          </cell>
          <cell r="AI29">
            <v>27.089101791235606</v>
          </cell>
          <cell r="AJ29">
            <v>99.894468471248885</v>
          </cell>
          <cell r="AK29">
            <v>110.9938538569432</v>
          </cell>
          <cell r="AL29">
            <v>18.469514584148548</v>
          </cell>
          <cell r="AM29">
            <v>23.788248050784471</v>
          </cell>
          <cell r="AN29">
            <v>11.216917967061967</v>
          </cell>
          <cell r="AO29">
            <v>9.25</v>
          </cell>
          <cell r="AP29">
            <v>7.7894736842105274</v>
          </cell>
          <cell r="AQ29">
            <v>2.7804845997551788</v>
          </cell>
          <cell r="AR29">
            <v>2.0067112456065441</v>
          </cell>
          <cell r="AS29">
            <v>7.4</v>
          </cell>
          <cell r="AT29">
            <v>8.2222222222222232</v>
          </cell>
          <cell r="AU29">
            <v>2.1762820512820511</v>
          </cell>
          <cell r="AV29">
            <v>1.832658569500675</v>
          </cell>
          <cell r="AW29">
            <v>0.65417499765549769</v>
          </cell>
          <cell r="AX29">
            <v>0.47212645036966155</v>
          </cell>
          <cell r="AY29">
            <v>1.7410256410256411</v>
          </cell>
          <cell r="AZ29">
            <v>1.9344729344729346</v>
          </cell>
          <cell r="BB29">
            <v>23</v>
          </cell>
          <cell r="BC29">
            <v>5</v>
          </cell>
          <cell r="BD29">
            <v>5</v>
          </cell>
          <cell r="BE29">
            <v>5</v>
          </cell>
          <cell r="BF29">
            <v>9</v>
          </cell>
          <cell r="BG29">
            <v>32</v>
          </cell>
          <cell r="BH29">
            <v>63</v>
          </cell>
          <cell r="BI29">
            <v>81</v>
          </cell>
          <cell r="BJ29">
            <v>0</v>
          </cell>
          <cell r="BK29">
            <v>0</v>
          </cell>
        </row>
        <row r="30">
          <cell r="B30">
            <v>24</v>
          </cell>
          <cell r="C30">
            <v>2</v>
          </cell>
          <cell r="D30">
            <v>1</v>
          </cell>
          <cell r="E30">
            <v>2</v>
          </cell>
          <cell r="F30">
            <v>2</v>
          </cell>
          <cell r="G30">
            <v>106.18409759720421</v>
          </cell>
          <cell r="H30">
            <v>39.099742093316813</v>
          </cell>
          <cell r="I30">
            <v>2.44828</v>
          </cell>
          <cell r="J30">
            <v>1.5301750000000001</v>
          </cell>
          <cell r="K30">
            <v>5.1502913573146021</v>
          </cell>
          <cell r="L30">
            <v>5.0516014677999275</v>
          </cell>
          <cell r="M30">
            <v>178.86300234152458</v>
          </cell>
          <cell r="N30">
            <v>134.83378239079161</v>
          </cell>
          <cell r="O30">
            <v>1026</v>
          </cell>
          <cell r="P30">
            <v>501</v>
          </cell>
          <cell r="Q30">
            <v>249</v>
          </cell>
          <cell r="R30">
            <v>2110</v>
          </cell>
          <cell r="S30">
            <v>17.9109560546875</v>
          </cell>
          <cell r="T30"/>
          <cell r="U30">
            <v>2.6810495846176678</v>
          </cell>
          <cell r="V30">
            <v>1.9934581306401125</v>
          </cell>
          <cell r="W30">
            <v>3.701753563405989</v>
          </cell>
          <cell r="X30">
            <v>4.3199575022951215</v>
          </cell>
          <cell r="Y30">
            <v>7.4</v>
          </cell>
          <cell r="Z30">
            <v>1.7410256410256411</v>
          </cell>
          <cell r="AA30">
            <v>1.2368447138040777</v>
          </cell>
          <cell r="AB30">
            <v>24</v>
          </cell>
          <cell r="AC30">
            <v>132.73012199650526</v>
          </cell>
          <cell r="AD30">
            <v>132.73012199650526</v>
          </cell>
          <cell r="AE30">
            <v>111.77273431284655</v>
          </cell>
          <cell r="AF30">
            <v>109.46814185278785</v>
          </cell>
          <cell r="AG30">
            <v>107.25666423960021</v>
          </cell>
          <cell r="AH30">
            <v>39.605421028550893</v>
          </cell>
          <cell r="AI30">
            <v>28.684809990296618</v>
          </cell>
          <cell r="AJ30">
            <v>106.18409759720421</v>
          </cell>
          <cell r="AK30">
            <v>117.98233066356023</v>
          </cell>
          <cell r="AL30">
            <v>15.038362343583389</v>
          </cell>
          <cell r="AM30">
            <v>19.614027248599211</v>
          </cell>
          <cell r="AN30">
            <v>9.0509552634589046</v>
          </cell>
          <cell r="AO30">
            <v>9.25</v>
          </cell>
          <cell r="AP30">
            <v>7.7894736842105274</v>
          </cell>
          <cell r="AQ30">
            <v>2.7601130700666547</v>
          </cell>
          <cell r="AR30">
            <v>1.9990525769066185</v>
          </cell>
          <cell r="AS30">
            <v>7.4</v>
          </cell>
          <cell r="AT30">
            <v>8.2222222222222232</v>
          </cell>
          <cell r="AU30">
            <v>2.1762820512820511</v>
          </cell>
          <cell r="AV30">
            <v>1.832658569500675</v>
          </cell>
          <cell r="AW30">
            <v>0.64938211177243887</v>
          </cell>
          <cell r="AX30">
            <v>0.47032456677740608</v>
          </cell>
          <cell r="AY30">
            <v>1.7410256410256411</v>
          </cell>
          <cell r="AZ30">
            <v>1.9344729344729346</v>
          </cell>
          <cell r="BB30">
            <v>24</v>
          </cell>
          <cell r="BC30">
            <v>5</v>
          </cell>
          <cell r="BD30">
            <v>5</v>
          </cell>
          <cell r="BE30">
            <v>5</v>
          </cell>
          <cell r="BF30">
            <v>9</v>
          </cell>
          <cell r="BG30">
            <v>32</v>
          </cell>
          <cell r="BH30">
            <v>63</v>
          </cell>
          <cell r="BI30">
            <v>81</v>
          </cell>
          <cell r="BJ30">
            <v>0</v>
          </cell>
          <cell r="BK30">
            <v>109</v>
          </cell>
        </row>
        <row r="31">
          <cell r="B31">
            <v>25</v>
          </cell>
          <cell r="C31">
            <v>2</v>
          </cell>
          <cell r="D31">
            <v>2</v>
          </cell>
          <cell r="E31">
            <v>2</v>
          </cell>
          <cell r="F31">
            <v>2</v>
          </cell>
          <cell r="G31">
            <v>40.114483964338966</v>
          </cell>
          <cell r="H31">
            <v>37.823675796918742</v>
          </cell>
          <cell r="I31">
            <v>1.3021500000000001</v>
          </cell>
          <cell r="J31">
            <v>0.81384375000000009</v>
          </cell>
          <cell r="K31">
            <v>5.1892993196464969</v>
          </cell>
          <cell r="L31">
            <v>5.0072157462602584</v>
          </cell>
          <cell r="M31">
            <v>127.12002302402755</v>
          </cell>
          <cell r="N31">
            <v>142.63000751143758</v>
          </cell>
          <cell r="O31">
            <v>545</v>
          </cell>
          <cell r="P31">
            <v>458</v>
          </cell>
          <cell r="Q31">
            <v>458</v>
          </cell>
          <cell r="R31">
            <v>1531</v>
          </cell>
          <cell r="S31">
            <v>18.305103515624999</v>
          </cell>
          <cell r="T31"/>
          <cell r="U31">
            <v>2.4808381594758981</v>
          </cell>
          <cell r="V31">
            <v>1.9619600096199696</v>
          </cell>
          <cell r="W31">
            <v>3.4693696980642885</v>
          </cell>
          <cell r="X31">
            <v>4.1778742580480497</v>
          </cell>
          <cell r="Y31">
            <v>7.4</v>
          </cell>
          <cell r="Z31">
            <v>1.7410256410256411</v>
          </cell>
          <cell r="AA31">
            <v>1.7182543384758593</v>
          </cell>
          <cell r="AB31">
            <v>25</v>
          </cell>
          <cell r="AC31">
            <v>50.143104955423702</v>
          </cell>
          <cell r="AD31">
            <v>50.143104955423702</v>
          </cell>
          <cell r="AE31">
            <v>42.225772594041018</v>
          </cell>
          <cell r="AF31">
            <v>41.355138107565942</v>
          </cell>
          <cell r="AG31">
            <v>40.519680772059559</v>
          </cell>
          <cell r="AH31">
            <v>16.169730303089803</v>
          </cell>
          <cell r="AI31">
            <v>11.562470262745585</v>
          </cell>
          <cell r="AJ31">
            <v>40.114483964338966</v>
          </cell>
          <cell r="AK31">
            <v>44.571648849265515</v>
          </cell>
          <cell r="AL31">
            <v>14.547567614199515</v>
          </cell>
          <cell r="AM31">
            <v>19.278515164152179</v>
          </cell>
          <cell r="AN31">
            <v>9.0533303447457971</v>
          </cell>
          <cell r="AO31">
            <v>9.25</v>
          </cell>
          <cell r="AP31">
            <v>7.7894736842105274</v>
          </cell>
          <cell r="AQ31">
            <v>2.9828628569480422</v>
          </cell>
          <cell r="AR31">
            <v>2.1329522777952379</v>
          </cell>
          <cell r="AS31">
            <v>7.4</v>
          </cell>
          <cell r="AT31">
            <v>8.2222222222222232</v>
          </cell>
          <cell r="AU31">
            <v>2.1762820512820511</v>
          </cell>
          <cell r="AV31">
            <v>1.832658569500675</v>
          </cell>
          <cell r="AW31">
            <v>0.70178928616345138</v>
          </cell>
          <cell r="AX31">
            <v>0.50182764955750736</v>
          </cell>
          <cell r="AY31">
            <v>1.7410256410256411</v>
          </cell>
          <cell r="AZ31">
            <v>1.9344729344729346</v>
          </cell>
          <cell r="BB31">
            <v>25</v>
          </cell>
          <cell r="BC31">
            <v>5</v>
          </cell>
          <cell r="BD31">
            <v>5</v>
          </cell>
          <cell r="BE31">
            <v>5</v>
          </cell>
          <cell r="BF31">
            <v>9</v>
          </cell>
          <cell r="BG31">
            <v>32</v>
          </cell>
          <cell r="BH31">
            <v>63</v>
          </cell>
          <cell r="BI31">
            <v>89</v>
          </cell>
          <cell r="BJ31">
            <v>0</v>
          </cell>
          <cell r="BK31">
            <v>109</v>
          </cell>
        </row>
        <row r="32">
          <cell r="B32">
            <v>26</v>
          </cell>
          <cell r="C32">
            <v>2</v>
          </cell>
          <cell r="D32">
            <v>2</v>
          </cell>
          <cell r="E32">
            <v>3</v>
          </cell>
          <cell r="F32">
            <v>2</v>
          </cell>
          <cell r="G32">
            <v>46.969765527031662</v>
          </cell>
          <cell r="H32">
            <v>22.710334866445123</v>
          </cell>
          <cell r="I32">
            <v>1.3001799999999994</v>
          </cell>
          <cell r="J32">
            <v>0.81261249999999974</v>
          </cell>
          <cell r="K32">
            <v>5.1439895908582534</v>
          </cell>
          <cell r="L32">
            <v>5.0018356310205609</v>
          </cell>
          <cell r="M32">
            <v>129.12936033583532</v>
          </cell>
          <cell r="N32">
            <v>86.381444209669027</v>
          </cell>
          <cell r="O32">
            <v>629</v>
          </cell>
          <cell r="P32">
            <v>454</v>
          </cell>
          <cell r="Q32">
            <v>309</v>
          </cell>
          <cell r="R32">
            <v>1207</v>
          </cell>
          <cell r="S32">
            <v>6.8569962850291937</v>
          </cell>
          <cell r="T32"/>
          <cell r="U32">
            <v>2.5194134001847077</v>
          </cell>
          <cell r="V32">
            <v>2.6569484037785167</v>
          </cell>
          <cell r="W32">
            <v>3.4986918721365039</v>
          </cell>
          <cell r="X32">
            <v>4.378095232917981</v>
          </cell>
          <cell r="Y32">
            <v>7.4</v>
          </cell>
          <cell r="Z32">
            <v>1.7410256410256411</v>
          </cell>
          <cell r="AA32">
            <v>1.1923613014978265</v>
          </cell>
          <cell r="AB32">
            <v>26</v>
          </cell>
          <cell r="AC32">
            <v>58.712206908789575</v>
          </cell>
          <cell r="AD32">
            <v>58.712206908789575</v>
          </cell>
          <cell r="AE32">
            <v>49.441858449507016</v>
          </cell>
          <cell r="AF32">
            <v>48.422438687661511</v>
          </cell>
          <cell r="AG32">
            <v>47.444207603062281</v>
          </cell>
          <cell r="AH32">
            <v>18.643135550357925</v>
          </cell>
          <cell r="AI32">
            <v>13.424950593991349</v>
          </cell>
          <cell r="AJ32">
            <v>46.969765527031662</v>
          </cell>
          <cell r="AK32">
            <v>52.188628363368508</v>
          </cell>
          <cell r="AL32">
            <v>8.7347441794019698</v>
          </cell>
          <cell r="AM32">
            <v>8.547525738229675</v>
          </cell>
          <cell r="AN32">
            <v>5.1872637889854181</v>
          </cell>
          <cell r="AO32">
            <v>9.25</v>
          </cell>
          <cell r="AP32">
            <v>7.7894736842105274</v>
          </cell>
          <cell r="AQ32">
            <v>2.9371916492376671</v>
          </cell>
          <cell r="AR32">
            <v>2.1150762257555225</v>
          </cell>
          <cell r="AS32">
            <v>7.4</v>
          </cell>
          <cell r="AT32">
            <v>8.2222222222222232</v>
          </cell>
          <cell r="AU32">
            <v>2.1762820512820511</v>
          </cell>
          <cell r="AV32">
            <v>1.832658569500675</v>
          </cell>
          <cell r="AW32">
            <v>0.69104405053096885</v>
          </cell>
          <cell r="AX32">
            <v>0.49762188402217594</v>
          </cell>
          <cell r="AY32">
            <v>1.7410256410256411</v>
          </cell>
          <cell r="AZ32">
            <v>1.9344729344729346</v>
          </cell>
          <cell r="BB32">
            <v>26</v>
          </cell>
          <cell r="BC32">
            <v>5</v>
          </cell>
          <cell r="BD32">
            <v>5</v>
          </cell>
          <cell r="BE32">
            <v>5</v>
          </cell>
          <cell r="BF32">
            <v>9</v>
          </cell>
          <cell r="BG32">
            <v>32</v>
          </cell>
          <cell r="BH32">
            <v>63</v>
          </cell>
          <cell r="BI32">
            <v>89</v>
          </cell>
          <cell r="BJ32">
            <v>117</v>
          </cell>
          <cell r="BK32">
            <v>109</v>
          </cell>
        </row>
        <row r="33">
          <cell r="B33">
            <v>27</v>
          </cell>
          <cell r="C33">
            <v>2</v>
          </cell>
          <cell r="D33">
            <v>3</v>
          </cell>
          <cell r="E33">
            <v>2</v>
          </cell>
          <cell r="F33">
            <v>2</v>
          </cell>
          <cell r="G33">
            <v>17.558379764100735</v>
          </cell>
          <cell r="H33">
            <v>33.970711001522574</v>
          </cell>
          <cell r="I33">
            <v>0.48711000000000004</v>
          </cell>
          <cell r="J33">
            <v>0.30444375000000001</v>
          </cell>
          <cell r="K33">
            <v>5.1892993196464969</v>
          </cell>
          <cell r="L33">
            <v>5.0157249021258909</v>
          </cell>
          <cell r="M33">
            <v>97.479473895944096</v>
          </cell>
          <cell r="N33">
            <v>141.02987075061796</v>
          </cell>
          <cell r="O33">
            <v>311</v>
          </cell>
          <cell r="P33">
            <v>416</v>
          </cell>
          <cell r="Q33">
            <v>695</v>
          </cell>
          <cell r="R33">
            <v>1402</v>
          </cell>
          <cell r="S33">
            <v>18.799034179687499</v>
          </cell>
          <cell r="T33"/>
          <cell r="U33">
            <v>2.1498411760727074</v>
          </cell>
          <cell r="V33">
            <v>1.9397821431331133</v>
          </cell>
          <cell r="W33">
            <v>3.2026991325435281</v>
          </cell>
          <cell r="X33">
            <v>4.0998297756565307</v>
          </cell>
          <cell r="Y33">
            <v>7.4</v>
          </cell>
          <cell r="Z33">
            <v>1.7410256410256411</v>
          </cell>
          <cell r="AA33">
            <v>2.3889270008847232</v>
          </cell>
          <cell r="AB33">
            <v>27</v>
          </cell>
          <cell r="AC33">
            <v>21.947974705125919</v>
          </cell>
          <cell r="AD33">
            <v>21.947974705125919</v>
          </cell>
          <cell r="AE33">
            <v>18.482505014842879</v>
          </cell>
          <cell r="AF33">
            <v>18.101422437217252</v>
          </cell>
          <cell r="AG33">
            <v>17.735737135455288</v>
          </cell>
          <cell r="AH33">
            <v>8.1672915932218206</v>
          </cell>
          <cell r="AI33">
            <v>5.4823694132505585</v>
          </cell>
          <cell r="AJ33">
            <v>17.558379764100735</v>
          </cell>
          <cell r="AK33">
            <v>19.509310849000816</v>
          </cell>
          <cell r="AL33">
            <v>13.065658077508681</v>
          </cell>
          <cell r="AM33">
            <v>17.512642397384628</v>
          </cell>
          <cell r="AN33">
            <v>8.2858832830645106</v>
          </cell>
          <cell r="AO33">
            <v>9.25</v>
          </cell>
          <cell r="AP33">
            <v>7.7894736842105274</v>
          </cell>
          <cell r="AQ33">
            <v>3.4421147396191341</v>
          </cell>
          <cell r="AR33">
            <v>2.3105510988548739</v>
          </cell>
          <cell r="AS33">
            <v>7.4</v>
          </cell>
          <cell r="AT33">
            <v>8.2222222222222232</v>
          </cell>
          <cell r="AU33">
            <v>2.1762820512820511</v>
          </cell>
          <cell r="AV33">
            <v>1.832658569500675</v>
          </cell>
          <cell r="AW33">
            <v>0.80983919203097432</v>
          </cell>
          <cell r="AX33">
            <v>0.54361198756841977</v>
          </cell>
          <cell r="AY33">
            <v>1.7410256410256411</v>
          </cell>
          <cell r="AZ33">
            <v>1.9344729344729346</v>
          </cell>
          <cell r="BB33">
            <v>27</v>
          </cell>
          <cell r="BC33">
            <v>5</v>
          </cell>
          <cell r="BD33">
            <v>5</v>
          </cell>
          <cell r="BE33">
            <v>5</v>
          </cell>
          <cell r="BF33">
            <v>9</v>
          </cell>
          <cell r="BG33">
            <v>32</v>
          </cell>
          <cell r="BH33">
            <v>63</v>
          </cell>
          <cell r="BI33">
            <v>91</v>
          </cell>
          <cell r="BJ33">
            <v>0</v>
          </cell>
          <cell r="BK33">
            <v>109</v>
          </cell>
        </row>
        <row r="34">
          <cell r="B34">
            <v>28</v>
          </cell>
          <cell r="C34">
            <v>2</v>
          </cell>
          <cell r="D34">
            <v>3</v>
          </cell>
          <cell r="E34">
            <v>3</v>
          </cell>
          <cell r="F34">
            <v>2</v>
          </cell>
          <cell r="G34">
            <v>21.834147511509837</v>
          </cell>
          <cell r="H34">
            <v>19.319322821875307</v>
          </cell>
          <cell r="I34">
            <v>0.48619999999999985</v>
          </cell>
          <cell r="J34">
            <v>0.3038749999999999</v>
          </cell>
          <cell r="K34">
            <v>5.1439895908582534</v>
          </cell>
          <cell r="L34">
            <v>5.0042725790244731</v>
          </cell>
          <cell r="M34">
            <v>98.304343702563301</v>
          </cell>
          <cell r="N34">
            <v>85.778462502681393</v>
          </cell>
          <cell r="O34">
            <v>384</v>
          </cell>
          <cell r="P34">
            <v>389</v>
          </cell>
          <cell r="Q34">
            <v>551</v>
          </cell>
          <cell r="R34">
            <v>1057</v>
          </cell>
          <cell r="S34">
            <v>7.0055523496863916</v>
          </cell>
          <cell r="T34"/>
          <cell r="U34">
            <v>2.2118728947177448</v>
          </cell>
          <cell r="V34">
            <v>2.60656695049909</v>
          </cell>
          <cell r="W34">
            <v>3.2826201088182283</v>
          </cell>
          <cell r="X34">
            <v>4.2693050123509071</v>
          </cell>
          <cell r="Y34">
            <v>7.4</v>
          </cell>
          <cell r="Z34">
            <v>1.7410256410256411</v>
          </cell>
          <cell r="AA34">
            <v>1.8661716662290426</v>
          </cell>
          <cell r="AB34">
            <v>28</v>
          </cell>
          <cell r="AC34">
            <v>27.292684389387293</v>
          </cell>
          <cell r="AD34">
            <v>27.292684389387293</v>
          </cell>
          <cell r="AE34">
            <v>22.983313170010355</v>
          </cell>
          <cell r="AF34">
            <v>22.509430424236946</v>
          </cell>
          <cell r="AG34">
            <v>22.054694456070543</v>
          </cell>
          <cell r="AH34">
            <v>9.8713391549997151</v>
          </cell>
          <cell r="AI34">
            <v>6.651439029711641</v>
          </cell>
          <cell r="AJ34">
            <v>21.834147511509837</v>
          </cell>
          <cell r="AK34">
            <v>24.260163901677597</v>
          </cell>
          <cell r="AL34">
            <v>7.4305087776443486</v>
          </cell>
          <cell r="AM34">
            <v>7.4117884515401213</v>
          </cell>
          <cell r="AN34">
            <v>4.5251680931639635</v>
          </cell>
          <cell r="AO34">
            <v>9.25</v>
          </cell>
          <cell r="AP34">
            <v>7.7894736842105274</v>
          </cell>
          <cell r="AQ34">
            <v>3.34558103120311</v>
          </cell>
          <cell r="AR34">
            <v>2.2542967978905315</v>
          </cell>
          <cell r="AS34">
            <v>7.4</v>
          </cell>
          <cell r="AT34">
            <v>8.2222222222222232</v>
          </cell>
          <cell r="AU34">
            <v>2.1762820512820511</v>
          </cell>
          <cell r="AV34">
            <v>1.832658569500675</v>
          </cell>
          <cell r="AW34">
            <v>0.78712734587211075</v>
          </cell>
          <cell r="AX34">
            <v>0.53037682805532604</v>
          </cell>
          <cell r="AY34">
            <v>1.7410256410256411</v>
          </cell>
          <cell r="AZ34">
            <v>1.9344729344729346</v>
          </cell>
          <cell r="BB34">
            <v>28</v>
          </cell>
          <cell r="BC34">
            <v>5</v>
          </cell>
          <cell r="BD34">
            <v>5</v>
          </cell>
          <cell r="BE34">
            <v>5</v>
          </cell>
          <cell r="BF34">
            <v>9</v>
          </cell>
          <cell r="BG34">
            <v>32</v>
          </cell>
          <cell r="BH34">
            <v>63</v>
          </cell>
          <cell r="BI34">
            <v>91</v>
          </cell>
          <cell r="BJ34">
            <v>117</v>
          </cell>
          <cell r="BK34">
            <v>109</v>
          </cell>
        </row>
        <row r="35">
          <cell r="B35">
            <v>29</v>
          </cell>
          <cell r="C35">
            <v>3</v>
          </cell>
          <cell r="D35">
            <v>2</v>
          </cell>
          <cell r="E35">
            <v>2</v>
          </cell>
          <cell r="F35">
            <v>2</v>
          </cell>
          <cell r="G35">
            <v>34.543794658053152</v>
          </cell>
          <cell r="H35">
            <v>38.087871544157068</v>
          </cell>
          <cell r="I35">
            <v>1.3023100000000003</v>
          </cell>
          <cell r="J35">
            <v>0.81394375000000008</v>
          </cell>
          <cell r="K35">
            <v>5.1892993196464969</v>
          </cell>
          <cell r="L35">
            <v>5.0181410137188092</v>
          </cell>
          <cell r="M35">
            <v>121.88727807665518</v>
          </cell>
          <cell r="N35">
            <v>143.25151113493536</v>
          </cell>
          <cell r="O35">
            <v>490</v>
          </cell>
          <cell r="P35">
            <v>459</v>
          </cell>
          <cell r="Q35">
            <v>472</v>
          </cell>
          <cell r="R35">
            <v>1483</v>
          </cell>
          <cell r="S35">
            <v>18.311342773437499</v>
          </cell>
          <cell r="T35"/>
          <cell r="U35">
            <v>2.4560608489574389</v>
          </cell>
          <cell r="V35">
            <v>1.9641985920655287</v>
          </cell>
          <cell r="W35">
            <v>3.4452767819596524</v>
          </cell>
          <cell r="X35">
            <v>4.1759871132053261</v>
          </cell>
          <cell r="Y35">
            <v>7.4</v>
          </cell>
          <cell r="Z35">
            <v>1.7410256410256411</v>
          </cell>
          <cell r="AA35">
            <v>1.7490073347494184</v>
          </cell>
          <cell r="AB35">
            <v>29</v>
          </cell>
          <cell r="AC35">
            <v>43.179743322566438</v>
          </cell>
          <cell r="AD35">
            <v>43.179743322566438</v>
          </cell>
          <cell r="AE35">
            <v>36.361889113740162</v>
          </cell>
          <cell r="AF35">
            <v>35.612159441291908</v>
          </cell>
          <cell r="AG35">
            <v>34.892721876821362</v>
          </cell>
          <cell r="AH35">
            <v>14.064714509299098</v>
          </cell>
          <cell r="AI35">
            <v>10.026420762167286</v>
          </cell>
          <cell r="AJ35">
            <v>34.543794658053152</v>
          </cell>
          <cell r="AK35">
            <v>38.381994064503502</v>
          </cell>
          <cell r="AL35">
            <v>14.649181363137334</v>
          </cell>
          <cell r="AM35">
            <v>19.391049203484204</v>
          </cell>
          <cell r="AN35">
            <v>9.1206870403683524</v>
          </cell>
          <cell r="AO35">
            <v>9.25</v>
          </cell>
          <cell r="AP35">
            <v>7.7894736842105274</v>
          </cell>
          <cell r="AQ35">
            <v>3.0129546680983861</v>
          </cell>
          <cell r="AR35">
            <v>2.1478680722397363</v>
          </cell>
          <cell r="AS35">
            <v>7.4</v>
          </cell>
          <cell r="AT35">
            <v>8.2222222222222232</v>
          </cell>
          <cell r="AU35">
            <v>2.1762820512820511</v>
          </cell>
          <cell r="AV35">
            <v>1.832658569500675</v>
          </cell>
          <cell r="AW35">
            <v>0.70886909897394457</v>
          </cell>
          <cell r="AX35">
            <v>0.50533694423103981</v>
          </cell>
          <cell r="AY35">
            <v>1.7410256410256411</v>
          </cell>
          <cell r="AZ35">
            <v>1.9344729344729346</v>
          </cell>
          <cell r="BB35">
            <v>29</v>
          </cell>
          <cell r="BC35">
            <v>15</v>
          </cell>
          <cell r="BD35">
            <v>10</v>
          </cell>
          <cell r="BE35">
            <v>10</v>
          </cell>
          <cell r="BF35">
            <v>13</v>
          </cell>
          <cell r="BG35">
            <v>34</v>
          </cell>
          <cell r="BH35">
            <v>65</v>
          </cell>
          <cell r="BI35">
            <v>89</v>
          </cell>
          <cell r="BJ35">
            <v>0</v>
          </cell>
          <cell r="BK35">
            <v>109</v>
          </cell>
        </row>
        <row r="36">
          <cell r="B36">
            <v>30</v>
          </cell>
          <cell r="C36">
            <v>3</v>
          </cell>
          <cell r="D36">
            <v>2</v>
          </cell>
          <cell r="E36">
            <v>3</v>
          </cell>
          <cell r="F36">
            <v>2</v>
          </cell>
          <cell r="G36">
            <v>13.364325466450731</v>
          </cell>
          <cell r="H36">
            <v>34.229490008555189</v>
          </cell>
          <cell r="I36">
            <v>0.48725000000000007</v>
          </cell>
          <cell r="J36">
            <v>0.30453125000000009</v>
          </cell>
          <cell r="K36">
            <v>5.1892993196464969</v>
          </cell>
          <cell r="L36">
            <v>5.0237533581033187</v>
          </cell>
          <cell r="M36">
            <v>93.202373685549588</v>
          </cell>
          <cell r="N36">
            <v>141.91376244225748</v>
          </cell>
          <cell r="O36">
            <v>248</v>
          </cell>
          <cell r="P36">
            <v>417</v>
          </cell>
          <cell r="Q36">
            <v>710</v>
          </cell>
          <cell r="R36">
            <v>1376</v>
          </cell>
          <cell r="S36">
            <v>18.7907548828125</v>
          </cell>
          <cell r="T36"/>
          <cell r="U36">
            <v>2.0898665943257613</v>
          </cell>
          <cell r="V36">
            <v>1.9417085469854283</v>
          </cell>
          <cell r="W36">
            <v>3.1143463498874122</v>
          </cell>
          <cell r="X36">
            <v>4.0955355001374434</v>
          </cell>
          <cell r="Y36">
            <v>7.4</v>
          </cell>
          <cell r="Z36">
            <v>1.7410256410256411</v>
          </cell>
          <cell r="AA36">
            <v>2.4276122898451242</v>
          </cell>
          <cell r="AB36">
            <v>30</v>
          </cell>
          <cell r="AC36">
            <v>16.705406833063414</v>
          </cell>
          <cell r="AD36">
            <v>16.705406833063414</v>
          </cell>
          <cell r="AE36">
            <v>14.06771101731656</v>
          </cell>
          <cell r="AF36">
            <v>13.777655120052302</v>
          </cell>
          <cell r="AG36">
            <v>13.499318652980536</v>
          </cell>
          <cell r="AH36">
            <v>6.3948222832674961</v>
          </cell>
          <cell r="AI36">
            <v>4.2912136175650053</v>
          </cell>
          <cell r="AJ36">
            <v>13.364325466450731</v>
          </cell>
          <cell r="AK36">
            <v>14.849250518278589</v>
          </cell>
          <cell r="AL36">
            <v>13.165188464828919</v>
          </cell>
          <cell r="AM36">
            <v>17.628541658168881</v>
          </cell>
          <cell r="AN36">
            <v>8.3577568812201655</v>
          </cell>
          <cell r="AO36">
            <v>9.25</v>
          </cell>
          <cell r="AP36">
            <v>7.7894736842105274</v>
          </cell>
          <cell r="AQ36">
            <v>3.5408958734934988</v>
          </cell>
          <cell r="AR36">
            <v>2.3761005259635044</v>
          </cell>
          <cell r="AS36">
            <v>7.4</v>
          </cell>
          <cell r="AT36">
            <v>8.2222222222222232</v>
          </cell>
          <cell r="AU36">
            <v>2.1762820512820511</v>
          </cell>
          <cell r="AV36">
            <v>1.832658569500675</v>
          </cell>
          <cell r="AW36">
            <v>0.83307979837217105</v>
          </cell>
          <cell r="AX36">
            <v>0.55903404612932073</v>
          </cell>
          <cell r="AY36">
            <v>1.7410256410256411</v>
          </cell>
          <cell r="AZ36">
            <v>1.9344729344729346</v>
          </cell>
          <cell r="BB36">
            <v>30</v>
          </cell>
          <cell r="BC36">
            <v>15</v>
          </cell>
          <cell r="BD36">
            <v>10</v>
          </cell>
          <cell r="BE36">
            <v>10</v>
          </cell>
          <cell r="BF36">
            <v>13</v>
          </cell>
          <cell r="BG36">
            <v>34</v>
          </cell>
          <cell r="BH36">
            <v>65</v>
          </cell>
          <cell r="BI36">
            <v>89</v>
          </cell>
          <cell r="BJ36">
            <v>117</v>
          </cell>
          <cell r="BK36">
            <v>109</v>
          </cell>
        </row>
        <row r="37">
          <cell r="B37">
            <v>31</v>
          </cell>
          <cell r="C37">
            <v>3</v>
          </cell>
          <cell r="D37">
            <v>3</v>
          </cell>
          <cell r="E37">
            <v>2</v>
          </cell>
          <cell r="F37">
            <v>2</v>
          </cell>
          <cell r="G37">
            <v>16.953309957690653</v>
          </cell>
          <cell r="H37">
            <v>19.121887100340047</v>
          </cell>
          <cell r="I37">
            <v>0.48634999999999984</v>
          </cell>
          <cell r="J37">
            <v>0.3039687499999999</v>
          </cell>
          <cell r="K37">
            <v>5.1439895908582534</v>
          </cell>
          <cell r="L37">
            <v>5.0069110059883268</v>
          </cell>
          <cell r="M37">
            <v>94.078463740561475</v>
          </cell>
          <cell r="N37">
            <v>84.963927733918453</v>
          </cell>
          <cell r="O37">
            <v>311</v>
          </cell>
          <cell r="P37">
            <v>389</v>
          </cell>
          <cell r="Q37">
            <v>559</v>
          </cell>
          <cell r="R37">
            <v>1013</v>
          </cell>
          <cell r="S37">
            <v>7.0055523496863916</v>
          </cell>
          <cell r="T37"/>
          <cell r="U37">
            <v>2.1566068285649864</v>
          </cell>
          <cell r="V37">
            <v>2.6077036303371193</v>
          </cell>
          <cell r="W37">
            <v>3.2080030709635405</v>
          </cell>
          <cell r="X37">
            <v>4.2687882827465131</v>
          </cell>
          <cell r="Y37">
            <v>7.4</v>
          </cell>
          <cell r="Z37">
            <v>1.7410256410256411</v>
          </cell>
          <cell r="AA37">
            <v>1.8792916915737576</v>
          </cell>
          <cell r="AB37">
            <v>31</v>
          </cell>
          <cell r="AC37">
            <v>21.191637447113315</v>
          </cell>
          <cell r="AD37">
            <v>21.191637447113315</v>
          </cell>
          <cell r="AE37">
            <v>17.845589429148056</v>
          </cell>
          <cell r="AF37">
            <v>17.477639131639847</v>
          </cell>
          <cell r="AG37">
            <v>17.124555512818841</v>
          </cell>
          <cell r="AH37">
            <v>7.8611037177191188</v>
          </cell>
          <cell r="AI37">
            <v>5.2846925587881799</v>
          </cell>
          <cell r="AJ37">
            <v>16.953309957690653</v>
          </cell>
          <cell r="AK37">
            <v>18.837011064100725</v>
          </cell>
          <cell r="AL37">
            <v>7.3545719616692482</v>
          </cell>
          <cell r="AM37">
            <v>7.3328452197874965</v>
          </cell>
          <cell r="AN37">
            <v>4.4794648583595569</v>
          </cell>
          <cell r="AO37">
            <v>9.25</v>
          </cell>
          <cell r="AP37">
            <v>7.7894736842105274</v>
          </cell>
          <cell r="AQ37">
            <v>3.4313162241649704</v>
          </cell>
          <cell r="AR37">
            <v>2.3067309588881946</v>
          </cell>
          <cell r="AS37">
            <v>7.4</v>
          </cell>
          <cell r="AT37">
            <v>8.2222222222222232</v>
          </cell>
          <cell r="AU37">
            <v>2.1762820512820511</v>
          </cell>
          <cell r="AV37">
            <v>1.832658569500675</v>
          </cell>
          <cell r="AW37">
            <v>0.807298584964662</v>
          </cell>
          <cell r="AX37">
            <v>0.54271320896919062</v>
          </cell>
          <cell r="AY37">
            <v>1.7410256410256411</v>
          </cell>
          <cell r="AZ37">
            <v>1.9344729344729346</v>
          </cell>
          <cell r="BB37">
            <v>31</v>
          </cell>
          <cell r="BC37">
            <v>15</v>
          </cell>
          <cell r="BD37">
            <v>10</v>
          </cell>
          <cell r="BE37">
            <v>10</v>
          </cell>
          <cell r="BF37">
            <v>13</v>
          </cell>
          <cell r="BG37">
            <v>34</v>
          </cell>
          <cell r="BH37">
            <v>65</v>
          </cell>
          <cell r="BI37">
            <v>91</v>
          </cell>
          <cell r="BJ37">
            <v>0</v>
          </cell>
          <cell r="BK37">
            <v>109</v>
          </cell>
        </row>
        <row r="38">
          <cell r="B38">
            <v>32</v>
          </cell>
          <cell r="C38">
            <v>3</v>
          </cell>
          <cell r="D38">
            <v>3</v>
          </cell>
          <cell r="E38">
            <v>3</v>
          </cell>
          <cell r="F38">
            <v>2</v>
          </cell>
          <cell r="G38">
            <v>32.01758663651939</v>
          </cell>
          <cell r="H38">
            <v>38.319887882821696</v>
          </cell>
          <cell r="I38">
            <v>1.3024100000000005</v>
          </cell>
          <cell r="J38">
            <v>0.81400625000000038</v>
          </cell>
          <cell r="K38">
            <v>5.1892993196464969</v>
          </cell>
          <cell r="L38">
            <v>5.0163153482766907</v>
          </cell>
          <cell r="M38">
            <v>120.13062439555542</v>
          </cell>
          <cell r="N38">
            <v>143.63313132623341</v>
          </cell>
          <cell r="O38">
            <v>461</v>
          </cell>
          <cell r="P38">
            <v>461</v>
          </cell>
          <cell r="Q38">
            <v>480</v>
          </cell>
          <cell r="R38">
            <v>1467</v>
          </cell>
          <cell r="S38">
            <v>18.311342773437499</v>
          </cell>
          <cell r="T38"/>
          <cell r="U38">
            <v>2.4398932040385577</v>
          </cell>
          <cell r="V38">
            <v>1.9656403903122823</v>
          </cell>
          <cell r="W38">
            <v>3.4277827089458253</v>
          </cell>
          <cell r="X38">
            <v>4.1749386753252962</v>
          </cell>
          <cell r="Y38">
            <v>7.4</v>
          </cell>
          <cell r="Z38">
            <v>1.7410256410256411</v>
          </cell>
          <cell r="AA38">
            <v>1.7687226351892558</v>
          </cell>
          <cell r="AB38">
            <v>32</v>
          </cell>
          <cell r="AC38">
            <v>40.021983295649235</v>
          </cell>
          <cell r="AD38">
            <v>40.021983295649235</v>
          </cell>
          <cell r="AE38">
            <v>33.702722775283569</v>
          </cell>
          <cell r="AF38">
            <v>33.007821274762257</v>
          </cell>
          <cell r="AG38">
            <v>32.340996602544841</v>
          </cell>
          <cell r="AH38">
            <v>13.122536094417276</v>
          </cell>
          <cell r="AI38">
            <v>9.3406115133727443</v>
          </cell>
          <cell r="AJ38">
            <v>32.01758663651939</v>
          </cell>
          <cell r="AK38">
            <v>35.57509626279932</v>
          </cell>
          <cell r="AL38">
            <v>14.738418416469882</v>
          </cell>
          <cell r="AM38">
            <v>19.494861863686978</v>
          </cell>
          <cell r="AN38">
            <v>9.1785510789175717</v>
          </cell>
          <cell r="AO38">
            <v>9.25</v>
          </cell>
          <cell r="AP38">
            <v>7.7894736842105274</v>
          </cell>
          <cell r="AQ38">
            <v>3.0329196326098944</v>
          </cell>
          <cell r="AR38">
            <v>2.1588299575371228</v>
          </cell>
          <cell r="AS38">
            <v>7.4</v>
          </cell>
          <cell r="AT38">
            <v>8.2222222222222232</v>
          </cell>
          <cell r="AU38">
            <v>2.1762820512820511</v>
          </cell>
          <cell r="AV38">
            <v>1.832658569500675</v>
          </cell>
          <cell r="AW38">
            <v>0.71356633074917475</v>
          </cell>
          <cell r="AX38">
            <v>0.50791598793059822</v>
          </cell>
          <cell r="AY38">
            <v>1.7410256410256411</v>
          </cell>
          <cell r="AZ38">
            <v>1.9344729344729346</v>
          </cell>
          <cell r="BB38">
            <v>32</v>
          </cell>
          <cell r="BC38">
            <v>15</v>
          </cell>
          <cell r="BD38">
            <v>10</v>
          </cell>
          <cell r="BE38">
            <v>10</v>
          </cell>
          <cell r="BF38">
            <v>13</v>
          </cell>
          <cell r="BG38">
            <v>34</v>
          </cell>
          <cell r="BH38">
            <v>65</v>
          </cell>
          <cell r="BI38">
            <v>91</v>
          </cell>
          <cell r="BJ38">
            <v>117</v>
          </cell>
          <cell r="BK38">
            <v>109</v>
          </cell>
        </row>
        <row r="39">
          <cell r="B39">
            <v>33</v>
          </cell>
          <cell r="C39">
            <v>4</v>
          </cell>
          <cell r="D39">
            <v>2</v>
          </cell>
          <cell r="E39">
            <v>2</v>
          </cell>
          <cell r="F39">
            <v>2</v>
          </cell>
          <cell r="G39">
            <v>38.344570772669222</v>
          </cell>
          <cell r="H39">
            <v>22.533498598198346</v>
          </cell>
          <cell r="I39">
            <v>1.3002699999999996</v>
          </cell>
          <cell r="J39">
            <v>0.81266874999999983</v>
          </cell>
          <cell r="K39">
            <v>5.1439895908582534</v>
          </cell>
          <cell r="L39">
            <v>5.0037326800804331</v>
          </cell>
          <cell r="M39">
            <v>122.1370926773598</v>
          </cell>
          <cell r="N39">
            <v>85.738044257022793</v>
          </cell>
          <cell r="O39">
            <v>543</v>
          </cell>
          <cell r="P39">
            <v>454</v>
          </cell>
          <cell r="Q39">
            <v>318</v>
          </cell>
          <cell r="R39">
            <v>1118</v>
          </cell>
          <cell r="S39">
            <v>6.8569962850291937</v>
          </cell>
          <cell r="T39"/>
          <cell r="U39">
            <v>2.486361665295544</v>
          </cell>
          <cell r="V39">
            <v>2.6587144389229946</v>
          </cell>
          <cell r="W39">
            <v>3.4688795715015268</v>
          </cell>
          <cell r="X39">
            <v>4.378289192568702</v>
          </cell>
          <cell r="Y39">
            <v>7.4</v>
          </cell>
          <cell r="Z39">
            <v>1.7410256410256411</v>
          </cell>
          <cell r="AA39">
            <v>1.1977035809613019</v>
          </cell>
          <cell r="AB39">
            <v>33</v>
          </cell>
          <cell r="AC39">
            <v>47.930713465836526</v>
          </cell>
          <cell r="AD39">
            <v>47.930713465836526</v>
          </cell>
          <cell r="AE39">
            <v>40.362706076493922</v>
          </cell>
          <cell r="AF39">
            <v>39.530485332648681</v>
          </cell>
          <cell r="AG39">
            <v>38.73188966936285</v>
          </cell>
          <cell r="AH39">
            <v>15.421960251350383</v>
          </cell>
          <cell r="AI39">
            <v>11.053877767244462</v>
          </cell>
          <cell r="AJ39">
            <v>38.344570772669222</v>
          </cell>
          <cell r="AK39">
            <v>42.605078636299133</v>
          </cell>
          <cell r="AL39">
            <v>8.6667302300762863</v>
          </cell>
          <cell r="AM39">
            <v>8.4753361505518914</v>
          </cell>
          <cell r="AN39">
            <v>5.1466446383771531</v>
          </cell>
          <cell r="AO39">
            <v>9.25</v>
          </cell>
          <cell r="AP39">
            <v>7.7894736842105274</v>
          </cell>
          <cell r="AQ39">
            <v>2.9762363630716577</v>
          </cell>
          <cell r="AR39">
            <v>2.1332536478909421</v>
          </cell>
          <cell r="AS39">
            <v>7.4</v>
          </cell>
          <cell r="AT39">
            <v>8.2222222222222232</v>
          </cell>
          <cell r="AU39">
            <v>2.1762820512820511</v>
          </cell>
          <cell r="AV39">
            <v>1.832658569500675</v>
          </cell>
          <cell r="AW39">
            <v>0.70023024619738583</v>
          </cell>
          <cell r="AX39">
            <v>0.50189855402562356</v>
          </cell>
          <cell r="AY39">
            <v>1.7410256410256411</v>
          </cell>
          <cell r="AZ39">
            <v>1.9344729344729346</v>
          </cell>
          <cell r="BB39">
            <v>33</v>
          </cell>
          <cell r="BC39">
            <v>25</v>
          </cell>
          <cell r="BD39">
            <v>20</v>
          </cell>
          <cell r="BE39">
            <v>15</v>
          </cell>
          <cell r="BF39" t="str">
            <v>a</v>
          </cell>
          <cell r="BG39">
            <v>38</v>
          </cell>
          <cell r="BH39">
            <v>67</v>
          </cell>
          <cell r="BI39">
            <v>89</v>
          </cell>
          <cell r="BJ39">
            <v>0</v>
          </cell>
          <cell r="BK39">
            <v>109</v>
          </cell>
        </row>
        <row r="40">
          <cell r="B40">
            <v>34</v>
          </cell>
          <cell r="C40">
            <v>4</v>
          </cell>
          <cell r="D40">
            <v>2</v>
          </cell>
          <cell r="E40">
            <v>3</v>
          </cell>
          <cell r="F40">
            <v>2</v>
          </cell>
          <cell r="G40">
            <v>11.550271818120441</v>
          </cell>
          <cell r="H40">
            <v>34.475671465867634</v>
          </cell>
          <cell r="I40">
            <v>0.48737000000000008</v>
          </cell>
          <cell r="J40">
            <v>0.30460625000000008</v>
          </cell>
          <cell r="K40">
            <v>5.1892993196464969</v>
          </cell>
          <cell r="L40">
            <v>5.0277137731300741</v>
          </cell>
          <cell r="M40">
            <v>88.60934870696731</v>
          </cell>
          <cell r="N40">
            <v>142.29112249809862</v>
          </cell>
          <cell r="O40">
            <v>225</v>
          </cell>
          <cell r="P40">
            <v>419</v>
          </cell>
          <cell r="Q40">
            <v>719</v>
          </cell>
          <cell r="R40">
            <v>1369</v>
          </cell>
          <cell r="S40">
            <v>18.794196289062501</v>
          </cell>
          <cell r="T40"/>
          <cell r="U40">
            <v>2.0747041065869314</v>
          </cell>
          <cell r="V40">
            <v>1.9436973920476597</v>
          </cell>
          <cell r="W40">
            <v>3.0912493604154547</v>
          </cell>
          <cell r="X40">
            <v>4.0946211121865748</v>
          </cell>
          <cell r="Y40">
            <v>7.4</v>
          </cell>
          <cell r="Z40">
            <v>1.7410256410256411</v>
          </cell>
          <cell r="AA40">
            <v>2.4528117134532308</v>
          </cell>
          <cell r="AB40">
            <v>34</v>
          </cell>
          <cell r="AC40">
            <v>14.43783977265055</v>
          </cell>
          <cell r="AD40">
            <v>14.43783977265055</v>
          </cell>
          <cell r="AE40">
            <v>12.158180861179412</v>
          </cell>
          <cell r="AF40">
            <v>11.907496719711796</v>
          </cell>
          <cell r="AG40">
            <v>11.666941230424689</v>
          </cell>
          <cell r="AH40">
            <v>5.5671899339523856</v>
          </cell>
          <cell r="AI40">
            <v>3.7364413127021621</v>
          </cell>
          <cell r="AJ40">
            <v>11.550271818120441</v>
          </cell>
          <cell r="AK40">
            <v>12.833635353467157</v>
          </cell>
          <cell r="AL40">
            <v>13.25987364071832</v>
          </cell>
          <cell r="AM40">
            <v>17.737159913327851</v>
          </cell>
          <cell r="AN40">
            <v>8.4197464237313113</v>
          </cell>
          <cell r="AO40">
            <v>9.25</v>
          </cell>
          <cell r="AP40">
            <v>7.7894736842105274</v>
          </cell>
          <cell r="AQ40">
            <v>3.5667736794398328</v>
          </cell>
          <cell r="AR40">
            <v>2.3938541143783567</v>
          </cell>
          <cell r="AS40">
            <v>7.4</v>
          </cell>
          <cell r="AT40">
            <v>8.2222222222222232</v>
          </cell>
          <cell r="AU40">
            <v>2.1762820512820511</v>
          </cell>
          <cell r="AV40">
            <v>1.832658569500675</v>
          </cell>
          <cell r="AW40">
            <v>0.83916816643785397</v>
          </cell>
          <cell r="AX40">
            <v>0.56321099919019546</v>
          </cell>
          <cell r="AY40">
            <v>1.7410256410256411</v>
          </cell>
          <cell r="AZ40">
            <v>1.9344729344729346</v>
          </cell>
          <cell r="BB40">
            <v>34</v>
          </cell>
          <cell r="BC40">
            <v>25</v>
          </cell>
          <cell r="BD40">
            <v>20</v>
          </cell>
          <cell r="BE40">
            <v>15</v>
          </cell>
          <cell r="BF40" t="str">
            <v>a</v>
          </cell>
          <cell r="BG40">
            <v>38</v>
          </cell>
          <cell r="BH40">
            <v>67</v>
          </cell>
          <cell r="BI40">
            <v>89</v>
          </cell>
          <cell r="BJ40">
            <v>117</v>
          </cell>
          <cell r="BK40">
            <v>109</v>
          </cell>
        </row>
        <row r="41">
          <cell r="BB41">
            <v>35</v>
          </cell>
          <cell r="BC41">
            <v>25</v>
          </cell>
          <cell r="BD41">
            <v>20</v>
          </cell>
          <cell r="BE41">
            <v>15</v>
          </cell>
          <cell r="BF41" t="str">
            <v>a</v>
          </cell>
          <cell r="BG41">
            <v>38</v>
          </cell>
          <cell r="BH41">
            <v>67</v>
          </cell>
          <cell r="BI41">
            <v>91</v>
          </cell>
          <cell r="BJ41">
            <v>0</v>
          </cell>
          <cell r="BK41">
            <v>109</v>
          </cell>
        </row>
        <row r="42">
          <cell r="BB42">
            <v>36</v>
          </cell>
          <cell r="BC42">
            <v>25</v>
          </cell>
          <cell r="BD42">
            <v>20</v>
          </cell>
          <cell r="BE42">
            <v>15</v>
          </cell>
          <cell r="BF42" t="str">
            <v>a</v>
          </cell>
          <cell r="BG42">
            <v>38</v>
          </cell>
          <cell r="BH42">
            <v>67</v>
          </cell>
          <cell r="BI42">
            <v>91</v>
          </cell>
          <cell r="BJ42">
            <v>117</v>
          </cell>
          <cell r="BK42">
            <v>109</v>
          </cell>
        </row>
      </sheetData>
      <sheetData sheetId="9">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46.529104930654917</v>
          </cell>
          <cell r="H7">
            <v>88.762937723616787</v>
          </cell>
          <cell r="I7">
            <v>2.4230999999999998</v>
          </cell>
          <cell r="J7">
            <v>1.5144374999999999</v>
          </cell>
          <cell r="K7">
            <v>5.1291002834810797</v>
          </cell>
          <cell r="L7">
            <v>4.9906842621572185</v>
          </cell>
          <cell r="M7">
            <v>161.57261817959414</v>
          </cell>
          <cell r="N7">
            <v>146.45700046365599</v>
          </cell>
          <cell r="O7">
            <v>498</v>
          </cell>
          <cell r="P7">
            <v>1047</v>
          </cell>
          <cell r="Q7">
            <v>585</v>
          </cell>
          <cell r="R7">
            <v>2382</v>
          </cell>
          <cell r="S7">
            <v>27.115415039061013</v>
          </cell>
          <cell r="T7"/>
          <cell r="U7">
            <v>2.8014836318360055</v>
          </cell>
          <cell r="V7">
            <v>1.9910554110566152</v>
          </cell>
          <cell r="W7">
            <v>3.558012039079232</v>
          </cell>
          <cell r="X7">
            <v>4.3647301641050529</v>
          </cell>
          <cell r="Y7">
            <v>6.5</v>
          </cell>
          <cell r="Z7">
            <v>0.72606837606837615</v>
          </cell>
          <cell r="AA7">
            <v>0.56447340514997613</v>
          </cell>
          <cell r="AB7">
            <v>1</v>
          </cell>
          <cell r="AC7">
            <v>58.161381163318644</v>
          </cell>
          <cell r="AD7">
            <v>58.161381163318644</v>
          </cell>
          <cell r="AE7">
            <v>48.978005190163074</v>
          </cell>
          <cell r="AF7">
            <v>47.968149413046305</v>
          </cell>
          <cell r="AG7">
            <v>46.999095889550425</v>
          </cell>
          <cell r="AH7">
            <v>16.608737028444171</v>
          </cell>
          <cell r="AI7">
            <v>13.077275855057549</v>
          </cell>
          <cell r="AJ7">
            <v>46.529104930654917</v>
          </cell>
          <cell r="AK7">
            <v>51.699005478505462</v>
          </cell>
          <cell r="AL7">
            <v>35.505175089446716</v>
          </cell>
          <cell r="AM7">
            <v>44.580847539804019</v>
          </cell>
          <cell r="AN7">
            <v>20.336408984360848</v>
          </cell>
          <cell r="AO7">
            <v>8.125</v>
          </cell>
          <cell r="AP7">
            <v>6.8421052631578947</v>
          </cell>
          <cell r="AQ7">
            <v>2.3201991709443264</v>
          </cell>
          <cell r="AR7">
            <v>1.8268628460521221</v>
          </cell>
          <cell r="AS7">
            <v>6.5</v>
          </cell>
          <cell r="AT7">
            <v>7.2222222222222223</v>
          </cell>
          <cell r="AU7">
            <v>0.90758547008547019</v>
          </cell>
          <cell r="AV7">
            <v>0.76428250112460649</v>
          </cell>
          <cell r="AW7">
            <v>0.25917280680042148</v>
          </cell>
          <cell r="AX7">
            <v>0.20406574460503324</v>
          </cell>
          <cell r="AY7">
            <v>0.72606837606837615</v>
          </cell>
          <cell r="AZ7">
            <v>0.80674264007597352</v>
          </cell>
          <cell r="BB7">
            <v>1</v>
          </cell>
          <cell r="BC7">
            <v>0</v>
          </cell>
          <cell r="BD7">
            <v>0</v>
          </cell>
          <cell r="BE7">
            <v>0</v>
          </cell>
          <cell r="BF7">
            <v>1</v>
          </cell>
          <cell r="BG7">
            <v>24</v>
          </cell>
          <cell r="BH7">
            <v>0</v>
          </cell>
          <cell r="BI7">
            <v>81</v>
          </cell>
          <cell r="BJ7">
            <v>0</v>
          </cell>
          <cell r="BK7">
            <v>0</v>
          </cell>
        </row>
        <row r="8">
          <cell r="B8">
            <v>2</v>
          </cell>
          <cell r="C8">
            <v>1</v>
          </cell>
          <cell r="D8">
            <v>1</v>
          </cell>
          <cell r="E8">
            <v>2</v>
          </cell>
          <cell r="F8">
            <v>1</v>
          </cell>
          <cell r="G8">
            <v>53.673967070579096</v>
          </cell>
          <cell r="H8">
            <v>72.191097151827947</v>
          </cell>
          <cell r="I8">
            <v>2.42015</v>
          </cell>
          <cell r="J8">
            <v>1.5125937500000002</v>
          </cell>
          <cell r="K8">
            <v>5.0153592758730046</v>
          </cell>
          <cell r="L8">
            <v>4.9576149750446614</v>
          </cell>
          <cell r="M8">
            <v>172.40006912588299</v>
          </cell>
          <cell r="N8">
            <v>142.59016755168687</v>
          </cell>
          <cell r="O8">
            <v>538</v>
          </cell>
          <cell r="P8">
            <v>875</v>
          </cell>
          <cell r="Q8">
            <v>311</v>
          </cell>
          <cell r="R8">
            <v>2100</v>
          </cell>
          <cell r="S8">
            <v>17.536611328125002</v>
          </cell>
          <cell r="T8"/>
          <cell r="U8">
            <v>2.8193477437468224</v>
          </cell>
          <cell r="V8">
            <v>1.9496893685312846</v>
          </cell>
          <cell r="W8">
            <v>3.5614039748035466</v>
          </cell>
          <cell r="X8">
            <v>4.3797863279738856</v>
          </cell>
          <cell r="Y8">
            <v>6.5</v>
          </cell>
          <cell r="Z8">
            <v>0.72606837606837615</v>
          </cell>
          <cell r="AA8">
            <v>0.49434907158565006</v>
          </cell>
          <cell r="AB8">
            <v>2</v>
          </cell>
          <cell r="AC8">
            <v>67.092458838223862</v>
          </cell>
          <cell r="AD8">
            <v>67.092458838223862</v>
          </cell>
          <cell r="AE8">
            <v>56.498912705872733</v>
          </cell>
          <cell r="AF8">
            <v>55.333986670700099</v>
          </cell>
          <cell r="AG8">
            <v>54.216128354120301</v>
          </cell>
          <cell r="AH8">
            <v>19.037725016229505</v>
          </cell>
          <cell r="AI8">
            <v>15.071013412214729</v>
          </cell>
          <cell r="AJ8">
            <v>53.673967070579096</v>
          </cell>
          <cell r="AK8">
            <v>59.637741189532328</v>
          </cell>
          <cell r="AL8">
            <v>28.876438860731177</v>
          </cell>
          <cell r="AM8">
            <v>37.026973792348279</v>
          </cell>
          <cell r="AN8">
            <v>16.482789740389908</v>
          </cell>
          <cell r="AO8">
            <v>8.125</v>
          </cell>
          <cell r="AP8">
            <v>6.8421052631578947</v>
          </cell>
          <cell r="AQ8">
            <v>2.3054977926780005</v>
          </cell>
          <cell r="AR8">
            <v>1.8251229138807685</v>
          </cell>
          <cell r="AS8">
            <v>6.5</v>
          </cell>
          <cell r="AT8">
            <v>7.2222222222222223</v>
          </cell>
          <cell r="AU8">
            <v>0.90758547008547019</v>
          </cell>
          <cell r="AV8">
            <v>0.76428250112460649</v>
          </cell>
          <cell r="AW8">
            <v>0.25753062128599102</v>
          </cell>
          <cell r="AX8">
            <v>0.20387138926255266</v>
          </cell>
          <cell r="AY8">
            <v>0.72606837606837615</v>
          </cell>
          <cell r="AZ8">
            <v>0.80674264007597352</v>
          </cell>
          <cell r="BB8">
            <v>2</v>
          </cell>
          <cell r="BC8">
            <v>0</v>
          </cell>
          <cell r="BD8">
            <v>0</v>
          </cell>
          <cell r="BE8">
            <v>0</v>
          </cell>
          <cell r="BF8">
            <v>1</v>
          </cell>
          <cell r="BG8">
            <v>24</v>
          </cell>
          <cell r="BH8">
            <v>0</v>
          </cell>
          <cell r="BI8">
            <v>81</v>
          </cell>
          <cell r="BJ8">
            <v>0</v>
          </cell>
          <cell r="BK8">
            <v>109</v>
          </cell>
        </row>
        <row r="9">
          <cell r="B9">
            <v>3</v>
          </cell>
          <cell r="C9">
            <v>1</v>
          </cell>
          <cell r="D9">
            <v>2</v>
          </cell>
          <cell r="E9">
            <v>1</v>
          </cell>
          <cell r="F9">
            <v>1</v>
          </cell>
          <cell r="G9">
            <v>17.650168570954154</v>
          </cell>
          <cell r="H9">
            <v>88.308063179191407</v>
          </cell>
          <cell r="I9">
            <v>1.2893700000000003</v>
          </cell>
          <cell r="J9">
            <v>0.80585625000000016</v>
          </cell>
          <cell r="K9">
            <v>5.1313848518005685</v>
          </cell>
          <cell r="L9">
            <v>4.9803804425715947</v>
          </cell>
          <cell r="M9">
            <v>102.13394474846869</v>
          </cell>
          <cell r="N9">
            <v>146.32260606184229</v>
          </cell>
          <cell r="O9">
            <v>299</v>
          </cell>
          <cell r="P9">
            <v>1043</v>
          </cell>
          <cell r="Q9">
            <v>897</v>
          </cell>
          <cell r="R9">
            <v>2243</v>
          </cell>
          <cell r="S9">
            <v>27.679422363279595</v>
          </cell>
          <cell r="T9"/>
          <cell r="U9">
            <v>2.6571386156900556</v>
          </cell>
          <cell r="V9">
            <v>1.9932326110515803</v>
          </cell>
          <cell r="W9">
            <v>3.3892390213049901</v>
          </cell>
          <cell r="X9">
            <v>4.2815050403680024</v>
          </cell>
          <cell r="Y9">
            <v>6.5</v>
          </cell>
          <cell r="Z9">
            <v>0.72606837606837615</v>
          </cell>
          <cell r="AA9">
            <v>0.53043653051700312</v>
          </cell>
          <cell r="AB9">
            <v>3</v>
          </cell>
          <cell r="AC9">
            <v>22.062710713692692</v>
          </cell>
          <cell r="AD9">
            <v>22.062710713692692</v>
          </cell>
          <cell r="AE9">
            <v>18.57912481153069</v>
          </cell>
          <cell r="AF9">
            <v>18.196050073148612</v>
          </cell>
          <cell r="AG9">
            <v>17.828453101973892</v>
          </cell>
          <cell r="AH9">
            <v>6.6425471620984391</v>
          </cell>
          <cell r="AI9">
            <v>5.2077084147810107</v>
          </cell>
          <cell r="AJ9">
            <v>17.650168570954154</v>
          </cell>
          <cell r="AK9">
            <v>19.611298412171283</v>
          </cell>
          <cell r="AL9">
            <v>35.323225271676563</v>
          </cell>
          <cell r="AM9">
            <v>44.303942595341269</v>
          </cell>
          <cell r="AN9">
            <v>20.625472198813803</v>
          </cell>
          <cell r="AO9">
            <v>8.125</v>
          </cell>
          <cell r="AP9">
            <v>6.8421052631578947</v>
          </cell>
          <cell r="AQ9">
            <v>2.4462404639405531</v>
          </cell>
          <cell r="AR9">
            <v>1.9178346405020572</v>
          </cell>
          <cell r="AS9">
            <v>6.5</v>
          </cell>
          <cell r="AT9">
            <v>7.2222222222222223</v>
          </cell>
          <cell r="AU9">
            <v>0.90758547008547019</v>
          </cell>
          <cell r="AV9">
            <v>0.76428250112460649</v>
          </cell>
          <cell r="AW9">
            <v>0.27325197555785669</v>
          </cell>
          <cell r="AX9">
            <v>0.21422755123030873</v>
          </cell>
          <cell r="AY9">
            <v>0.72606837606837615</v>
          </cell>
          <cell r="AZ9">
            <v>0.80674264007597352</v>
          </cell>
          <cell r="BB9">
            <v>3</v>
          </cell>
          <cell r="BC9">
            <v>0</v>
          </cell>
          <cell r="BD9">
            <v>0</v>
          </cell>
          <cell r="BE9">
            <v>0</v>
          </cell>
          <cell r="BF9">
            <v>1</v>
          </cell>
          <cell r="BG9">
            <v>24</v>
          </cell>
          <cell r="BH9">
            <v>0</v>
          </cell>
          <cell r="BI9">
            <v>89</v>
          </cell>
          <cell r="BJ9">
            <v>0</v>
          </cell>
          <cell r="BK9">
            <v>0</v>
          </cell>
        </row>
        <row r="10">
          <cell r="B10">
            <v>4</v>
          </cell>
          <cell r="C10">
            <v>1</v>
          </cell>
          <cell r="D10">
            <v>2</v>
          </cell>
          <cell r="E10">
            <v>2</v>
          </cell>
          <cell r="F10">
            <v>1</v>
          </cell>
          <cell r="G10">
            <v>21.671642784368622</v>
          </cell>
          <cell r="H10">
            <v>67.129822914029873</v>
          </cell>
          <cell r="I10">
            <v>1.2869599999999999</v>
          </cell>
          <cell r="J10">
            <v>0.8043499999999999</v>
          </cell>
          <cell r="K10">
            <v>5.0221088269191663</v>
          </cell>
          <cell r="L10">
            <v>4.9474596532168498</v>
          </cell>
          <cell r="M10">
            <v>119.39907444882554</v>
          </cell>
          <cell r="N10">
            <v>134.9369387832057</v>
          </cell>
          <cell r="O10">
            <v>314</v>
          </cell>
          <cell r="P10">
            <v>860</v>
          </cell>
          <cell r="Q10">
            <v>514</v>
          </cell>
          <cell r="R10">
            <v>1778</v>
          </cell>
          <cell r="S10">
            <v>17.9646513671875</v>
          </cell>
          <cell r="T10"/>
          <cell r="U10">
            <v>2.6589467875966739</v>
          </cell>
          <cell r="V10">
            <v>1.9491302843029856</v>
          </cell>
          <cell r="W10">
            <v>3.3822458284364121</v>
          </cell>
          <cell r="X10">
            <v>4.3291743418684776</v>
          </cell>
          <cell r="Y10">
            <v>6.5</v>
          </cell>
          <cell r="Z10">
            <v>0.72606837606837615</v>
          </cell>
          <cell r="AA10">
            <v>0.41769151298288504</v>
          </cell>
          <cell r="AB10">
            <v>4</v>
          </cell>
          <cell r="AC10">
            <v>27.089553480460776</v>
          </cell>
          <cell r="AD10">
            <v>27.089553480460776</v>
          </cell>
          <cell r="AE10">
            <v>22.812255562493288</v>
          </cell>
          <cell r="AF10">
            <v>22.341899777699609</v>
          </cell>
          <cell r="AG10">
            <v>21.890548267039012</v>
          </cell>
          <cell r="AH10">
            <v>8.1504612598723121</v>
          </cell>
          <cell r="AI10">
            <v>6.4074712139972592</v>
          </cell>
          <cell r="AJ10">
            <v>21.671642784368622</v>
          </cell>
          <cell r="AK10">
            <v>24.079603093742911</v>
          </cell>
          <cell r="AL10">
            <v>26.851929165611949</v>
          </cell>
          <cell r="AM10">
            <v>34.440911135930392</v>
          </cell>
          <cell r="AN10">
            <v>15.506380111514877</v>
          </cell>
          <cell r="AO10">
            <v>8.125</v>
          </cell>
          <cell r="AP10">
            <v>6.8421052631578947</v>
          </cell>
          <cell r="AQ10">
            <v>2.4445769393809931</v>
          </cell>
          <cell r="AR10">
            <v>1.9217999902168268</v>
          </cell>
          <cell r="AS10">
            <v>6.5</v>
          </cell>
          <cell r="AT10">
            <v>7.2222222222222223</v>
          </cell>
          <cell r="AU10">
            <v>0.90758547008547019</v>
          </cell>
          <cell r="AV10">
            <v>0.76428250112460649</v>
          </cell>
          <cell r="AW10">
            <v>0.27306615516162441</v>
          </cell>
          <cell r="AX10">
            <v>0.21467049200383886</v>
          </cell>
          <cell r="AY10">
            <v>0.72606837606837615</v>
          </cell>
          <cell r="AZ10">
            <v>0.80674264007597352</v>
          </cell>
          <cell r="BB10">
            <v>4</v>
          </cell>
          <cell r="BC10">
            <v>0</v>
          </cell>
          <cell r="BD10">
            <v>0</v>
          </cell>
          <cell r="BE10">
            <v>0</v>
          </cell>
          <cell r="BF10">
            <v>1</v>
          </cell>
          <cell r="BG10">
            <v>24</v>
          </cell>
          <cell r="BH10">
            <v>0</v>
          </cell>
          <cell r="BI10">
            <v>89</v>
          </cell>
          <cell r="BJ10">
            <v>0</v>
          </cell>
          <cell r="BK10">
            <v>109</v>
          </cell>
        </row>
        <row r="11">
          <cell r="B11">
            <v>5</v>
          </cell>
          <cell r="C11">
            <v>2</v>
          </cell>
          <cell r="D11">
            <v>1</v>
          </cell>
          <cell r="E11">
            <v>1</v>
          </cell>
          <cell r="F11">
            <v>1</v>
          </cell>
          <cell r="G11">
            <v>34.75014295464846</v>
          </cell>
          <cell r="H11">
            <v>88.538908652721616</v>
          </cell>
          <cell r="I11">
            <v>2.4234400000000003</v>
          </cell>
          <cell r="J11">
            <v>1.5146500000000003</v>
          </cell>
          <cell r="K11">
            <v>5.1575752715257464</v>
          </cell>
          <cell r="L11">
            <v>5.0166582822994989</v>
          </cell>
          <cell r="M11">
            <v>149.44414523086792</v>
          </cell>
          <cell r="N11">
            <v>151.8191556597836</v>
          </cell>
          <cell r="O11">
            <v>402</v>
          </cell>
          <cell r="P11">
            <v>1008</v>
          </cell>
          <cell r="Q11">
            <v>600</v>
          </cell>
          <cell r="R11">
            <v>2256</v>
          </cell>
          <cell r="S11">
            <v>27.142502929686</v>
          </cell>
          <cell r="T11"/>
          <cell r="U11">
            <v>2.7473353495801209</v>
          </cell>
          <cell r="V11">
            <v>1.9892506063905973</v>
          </cell>
          <cell r="W11">
            <v>3.5139002915520283</v>
          </cell>
          <cell r="X11">
            <v>4.3476521162283266</v>
          </cell>
          <cell r="Y11">
            <v>6.5</v>
          </cell>
          <cell r="Z11">
            <v>0.72606837606837615</v>
          </cell>
          <cell r="AA11">
            <v>0.53739701257681238</v>
          </cell>
          <cell r="AB11">
            <v>5</v>
          </cell>
          <cell r="AC11">
            <v>43.437678693310573</v>
          </cell>
          <cell r="AD11">
            <v>43.437678693310573</v>
          </cell>
          <cell r="AE11">
            <v>36.57909784699838</v>
          </cell>
          <cell r="AF11">
            <v>35.824889643967488</v>
          </cell>
          <cell r="AG11">
            <v>35.101154499644906</v>
          </cell>
          <cell r="AH11">
            <v>12.648671724752996</v>
          </cell>
          <cell r="AI11">
            <v>9.8893366548257777</v>
          </cell>
          <cell r="AJ11">
            <v>34.75014295464846</v>
          </cell>
          <cell r="AK11">
            <v>38.611269949609401</v>
          </cell>
          <cell r="AL11">
            <v>35.415563461088645</v>
          </cell>
          <cell r="AM11">
            <v>44.508674959446836</v>
          </cell>
          <cell r="AN11">
            <v>20.364763850869203</v>
          </cell>
          <cell r="AO11">
            <v>8.125</v>
          </cell>
          <cell r="AP11">
            <v>6.8421052631578947</v>
          </cell>
          <cell r="AQ11">
            <v>2.3659288630321029</v>
          </cell>
          <cell r="AR11">
            <v>1.8497963689029615</v>
          </cell>
          <cell r="AS11">
            <v>6.5</v>
          </cell>
          <cell r="AT11">
            <v>7.2222222222222223</v>
          </cell>
          <cell r="AU11">
            <v>0.90758547008547019</v>
          </cell>
          <cell r="AV11">
            <v>0.76428250112460649</v>
          </cell>
          <cell r="AW11">
            <v>0.26428094268846436</v>
          </cell>
          <cell r="AX11">
            <v>0.20662748394254649</v>
          </cell>
          <cell r="AY11">
            <v>0.72606837606837615</v>
          </cell>
          <cell r="AZ11">
            <v>0.80674264007597352</v>
          </cell>
          <cell r="BB11">
            <v>5</v>
          </cell>
          <cell r="BC11">
            <v>5</v>
          </cell>
          <cell r="BD11">
            <v>5</v>
          </cell>
          <cell r="BE11">
            <v>5</v>
          </cell>
          <cell r="BF11">
            <v>9</v>
          </cell>
          <cell r="BG11">
            <v>32</v>
          </cell>
          <cell r="BH11">
            <v>63</v>
          </cell>
          <cell r="BI11">
            <v>81</v>
          </cell>
          <cell r="BJ11">
            <v>0</v>
          </cell>
          <cell r="BK11">
            <v>0</v>
          </cell>
        </row>
        <row r="12">
          <cell r="B12">
            <v>6</v>
          </cell>
          <cell r="C12">
            <v>2</v>
          </cell>
          <cell r="D12">
            <v>1</v>
          </cell>
          <cell r="E12">
            <v>2</v>
          </cell>
          <cell r="F12">
            <v>1</v>
          </cell>
          <cell r="G12">
            <v>41.554074128606352</v>
          </cell>
          <cell r="H12">
            <v>70.215356801910218</v>
          </cell>
          <cell r="I12">
            <v>2.4200900000000001</v>
          </cell>
          <cell r="J12">
            <v>1.51255625</v>
          </cell>
          <cell r="K12">
            <v>5.1291002834810797</v>
          </cell>
          <cell r="L12">
            <v>5.0071242838065624</v>
          </cell>
          <cell r="M12">
            <v>164.53627764235648</v>
          </cell>
          <cell r="N12">
            <v>141.88888875694963</v>
          </cell>
          <cell r="O12">
            <v>436</v>
          </cell>
          <cell r="P12">
            <v>855</v>
          </cell>
          <cell r="Q12">
            <v>292</v>
          </cell>
          <cell r="R12">
            <v>1922</v>
          </cell>
          <cell r="S12">
            <v>17.554669921875</v>
          </cell>
          <cell r="T12"/>
          <cell r="U12">
            <v>2.7603864706575876</v>
          </cell>
          <cell r="V12">
            <v>1.9545774947322503</v>
          </cell>
          <cell r="W12">
            <v>3.5092484987174943</v>
          </cell>
          <cell r="X12">
            <v>4.3921442015343644</v>
          </cell>
          <cell r="Y12">
            <v>6.5</v>
          </cell>
          <cell r="Z12">
            <v>0.72606837606837615</v>
          </cell>
          <cell r="AA12">
            <v>0.45696547357436906</v>
          </cell>
          <cell r="AB12">
            <v>6</v>
          </cell>
          <cell r="AC12">
            <v>51.942592660757938</v>
          </cell>
          <cell r="AD12">
            <v>51.942592660757938</v>
          </cell>
          <cell r="AE12">
            <v>43.741130661690896</v>
          </cell>
          <cell r="AF12">
            <v>42.839251678975621</v>
          </cell>
          <cell r="AG12">
            <v>41.973812251117529</v>
          </cell>
          <cell r="AH12">
            <v>15.053716054008632</v>
          </cell>
          <cell r="AI12">
            <v>11.841302815629298</v>
          </cell>
          <cell r="AJ12">
            <v>41.554074128606352</v>
          </cell>
          <cell r="AK12">
            <v>46.171193476229277</v>
          </cell>
          <cell r="AL12">
            <v>28.086142720764087</v>
          </cell>
          <cell r="AM12">
            <v>35.923547155918079</v>
          </cell>
          <cell r="AN12">
            <v>15.9865782132975</v>
          </cell>
          <cell r="AO12">
            <v>8.125</v>
          </cell>
          <cell r="AP12">
            <v>6.8421052631578947</v>
          </cell>
          <cell r="AQ12">
            <v>2.354742739501817</v>
          </cell>
          <cell r="AR12">
            <v>1.8522484236654997</v>
          </cell>
          <cell r="AS12">
            <v>6.5</v>
          </cell>
          <cell r="AT12">
            <v>7.2222222222222223</v>
          </cell>
          <cell r="AU12">
            <v>0.90758547008547019</v>
          </cell>
          <cell r="AV12">
            <v>0.76428250112460649</v>
          </cell>
          <cell r="AW12">
            <v>0.2630314210659821</v>
          </cell>
          <cell r="AX12">
            <v>0.20690138539169523</v>
          </cell>
          <cell r="AY12">
            <v>0.72606837606837615</v>
          </cell>
          <cell r="AZ12">
            <v>0.80674264007597352</v>
          </cell>
          <cell r="BB12">
            <v>6</v>
          </cell>
          <cell r="BC12">
            <v>5</v>
          </cell>
          <cell r="BD12">
            <v>5</v>
          </cell>
          <cell r="BE12">
            <v>5</v>
          </cell>
          <cell r="BF12">
            <v>9</v>
          </cell>
          <cell r="BG12">
            <v>32</v>
          </cell>
          <cell r="BH12">
            <v>63</v>
          </cell>
          <cell r="BI12">
            <v>81</v>
          </cell>
          <cell r="BJ12">
            <v>0</v>
          </cell>
          <cell r="BK12">
            <v>109</v>
          </cell>
        </row>
        <row r="13">
          <cell r="B13">
            <v>7</v>
          </cell>
          <cell r="C13">
            <v>2</v>
          </cell>
          <cell r="D13">
            <v>2</v>
          </cell>
          <cell r="E13">
            <v>2</v>
          </cell>
          <cell r="F13">
            <v>1</v>
          </cell>
          <cell r="G13">
            <v>12.30374113877912</v>
          </cell>
          <cell r="H13">
            <v>65.274734182000941</v>
          </cell>
          <cell r="I13">
            <v>1.2875700000000001</v>
          </cell>
          <cell r="J13">
            <v>0.80473125000000012</v>
          </cell>
          <cell r="K13">
            <v>5.1313848518005685</v>
          </cell>
          <cell r="L13">
            <v>5.0330526179547386</v>
          </cell>
          <cell r="M13">
            <v>101.92741699224005</v>
          </cell>
          <cell r="N13">
            <v>139.43413803259878</v>
          </cell>
          <cell r="O13">
            <v>209</v>
          </cell>
          <cell r="P13">
            <v>809</v>
          </cell>
          <cell r="Q13">
            <v>501</v>
          </cell>
          <cell r="R13">
            <v>1637</v>
          </cell>
          <cell r="S13">
            <v>17.963112304687499</v>
          </cell>
          <cell r="T13"/>
          <cell r="U13">
            <v>2.5725412386954809</v>
          </cell>
          <cell r="V13">
            <v>1.9469315173471995</v>
          </cell>
          <cell r="W13">
            <v>3.2913787952643956</v>
          </cell>
          <cell r="X13">
            <v>4.3146874962646127</v>
          </cell>
          <cell r="Y13">
            <v>6.5</v>
          </cell>
          <cell r="Z13">
            <v>0.72606837606837615</v>
          </cell>
          <cell r="AA13">
            <v>0.39122066170901743</v>
          </cell>
          <cell r="AB13">
            <v>7</v>
          </cell>
          <cell r="AC13">
            <v>15.379676423473899</v>
          </cell>
          <cell r="AD13">
            <v>15.379676423473899</v>
          </cell>
          <cell r="AE13">
            <v>12.951306461872759</v>
          </cell>
          <cell r="AF13">
            <v>12.684269215236206</v>
          </cell>
          <cell r="AG13">
            <v>12.428021352302142</v>
          </cell>
          <cell r="AH13">
            <v>4.7827187194162404</v>
          </cell>
          <cell r="AI13">
            <v>3.7381723296272145</v>
          </cell>
          <cell r="AJ13">
            <v>12.30374113877912</v>
          </cell>
          <cell r="AK13">
            <v>13.670823487532356</v>
          </cell>
          <cell r="AL13">
            <v>26.109893672800375</v>
          </cell>
          <cell r="AM13">
            <v>33.526980071153879</v>
          </cell>
          <cell r="AN13">
            <v>15.128496383228619</v>
          </cell>
          <cell r="AO13">
            <v>8.125</v>
          </cell>
          <cell r="AP13">
            <v>6.8421052631578947</v>
          </cell>
          <cell r="AQ13">
            <v>2.5266844714590886</v>
          </cell>
          <cell r="AR13">
            <v>1.974856254573961</v>
          </cell>
          <cell r="AS13">
            <v>6.5</v>
          </cell>
          <cell r="AT13">
            <v>7.2222222222222223</v>
          </cell>
          <cell r="AU13">
            <v>0.90758547008547019</v>
          </cell>
          <cell r="AV13">
            <v>0.76428250112460649</v>
          </cell>
          <cell r="AW13">
            <v>0.28223779861992054</v>
          </cell>
          <cell r="AX13">
            <v>0.22059702672722944</v>
          </cell>
          <cell r="AY13">
            <v>0.72606837606837615</v>
          </cell>
          <cell r="AZ13">
            <v>0.80674264007597352</v>
          </cell>
          <cell r="BB13">
            <v>7</v>
          </cell>
          <cell r="BC13">
            <v>5</v>
          </cell>
          <cell r="BD13">
            <v>5</v>
          </cell>
          <cell r="BE13">
            <v>5</v>
          </cell>
          <cell r="BF13">
            <v>9</v>
          </cell>
          <cell r="BG13">
            <v>32</v>
          </cell>
          <cell r="BH13">
            <v>63</v>
          </cell>
          <cell r="BI13">
            <v>89</v>
          </cell>
          <cell r="BJ13">
            <v>0</v>
          </cell>
          <cell r="BK13">
            <v>109</v>
          </cell>
        </row>
        <row r="14">
          <cell r="B14">
            <v>8</v>
          </cell>
          <cell r="C14">
            <v>2</v>
          </cell>
          <cell r="D14">
            <v>2</v>
          </cell>
          <cell r="E14">
            <v>3</v>
          </cell>
          <cell r="F14">
            <v>1</v>
          </cell>
          <cell r="G14">
            <v>17.647534320053104</v>
          </cell>
          <cell r="H14">
            <v>43.137402792663813</v>
          </cell>
          <cell r="I14">
            <v>1.2850299999999999</v>
          </cell>
          <cell r="J14">
            <v>0.80314374999999982</v>
          </cell>
          <cell r="K14">
            <v>4.8474698347704983</v>
          </cell>
          <cell r="L14">
            <v>4.8747292200260226</v>
          </cell>
          <cell r="M14">
            <v>113.04431337210181</v>
          </cell>
          <cell r="N14">
            <v>118.54037334057837</v>
          </cell>
          <cell r="O14">
            <v>270</v>
          </cell>
          <cell r="P14">
            <v>629</v>
          </cell>
          <cell r="Q14">
            <v>351</v>
          </cell>
          <cell r="R14">
            <v>1242</v>
          </cell>
          <cell r="S14">
            <v>7.0630284963192604</v>
          </cell>
          <cell r="T14"/>
          <cell r="U14">
            <v>2.6315440715980407</v>
          </cell>
          <cell r="V14">
            <v>1.8806004945083121</v>
          </cell>
          <cell r="W14">
            <v>3.3452188600083366</v>
          </cell>
          <cell r="X14">
            <v>4.3140401445118295</v>
          </cell>
          <cell r="Y14">
            <v>6.5</v>
          </cell>
          <cell r="Z14">
            <v>0.72606837606837615</v>
          </cell>
          <cell r="AA14">
            <v>0.28748403092461156</v>
          </cell>
          <cell r="AB14">
            <v>8</v>
          </cell>
          <cell r="AC14">
            <v>22.059417900066379</v>
          </cell>
          <cell r="AD14">
            <v>22.059417900066379</v>
          </cell>
          <cell r="AE14">
            <v>18.576351915845375</v>
          </cell>
          <cell r="AF14">
            <v>18.193334350570211</v>
          </cell>
          <cell r="AG14">
            <v>17.825792242477885</v>
          </cell>
          <cell r="AH14">
            <v>6.7061519168616472</v>
          </cell>
          <cell r="AI14">
            <v>5.275449846055551</v>
          </cell>
          <cell r="AJ14">
            <v>17.647534320053104</v>
          </cell>
          <cell r="AK14">
            <v>19.608371466725671</v>
          </cell>
          <cell r="AL14">
            <v>17.254961117065527</v>
          </cell>
          <cell r="AM14">
            <v>22.938100313507679</v>
          </cell>
          <cell r="AN14">
            <v>9.9993049085418697</v>
          </cell>
          <cell r="AO14">
            <v>8.125</v>
          </cell>
          <cell r="AP14">
            <v>6.8421052631578947</v>
          </cell>
          <cell r="AQ14">
            <v>2.4700327348319071</v>
          </cell>
          <cell r="AR14">
            <v>1.9430716709470548</v>
          </cell>
          <cell r="AS14">
            <v>6.5</v>
          </cell>
          <cell r="AT14">
            <v>7.2222222222222223</v>
          </cell>
          <cell r="AU14">
            <v>0.90758547008547019</v>
          </cell>
          <cell r="AV14">
            <v>0.76428250112460649</v>
          </cell>
          <cell r="AW14">
            <v>0.27590963947925118</v>
          </cell>
          <cell r="AX14">
            <v>0.2170465988783068</v>
          </cell>
          <cell r="AY14">
            <v>0.72606837606837615</v>
          </cell>
          <cell r="AZ14">
            <v>0.80674264007597352</v>
          </cell>
          <cell r="BB14">
            <v>8</v>
          </cell>
          <cell r="BC14">
            <v>5</v>
          </cell>
          <cell r="BD14">
            <v>5</v>
          </cell>
          <cell r="BE14">
            <v>5</v>
          </cell>
          <cell r="BF14">
            <v>9</v>
          </cell>
          <cell r="BG14">
            <v>32</v>
          </cell>
          <cell r="BH14">
            <v>63</v>
          </cell>
          <cell r="BI14">
            <v>89</v>
          </cell>
          <cell r="BJ14">
            <v>117</v>
          </cell>
          <cell r="BK14">
            <v>109</v>
          </cell>
        </row>
        <row r="15">
          <cell r="B15">
            <v>9</v>
          </cell>
          <cell r="C15">
            <v>2</v>
          </cell>
          <cell r="D15">
            <v>3</v>
          </cell>
          <cell r="E15">
            <v>2</v>
          </cell>
          <cell r="F15">
            <v>1</v>
          </cell>
          <cell r="G15">
            <v>4.4136312965048026</v>
          </cell>
          <cell r="H15">
            <v>58.712686775752246</v>
          </cell>
          <cell r="I15">
            <v>0.48162000000000021</v>
          </cell>
          <cell r="J15">
            <v>0.30101250000000013</v>
          </cell>
          <cell r="K15">
            <v>5.1291002834810797</v>
          </cell>
          <cell r="L15">
            <v>5.0121988665905928</v>
          </cell>
          <cell r="M15">
            <v>41.197294140415863</v>
          </cell>
          <cell r="N15">
            <v>132.61017936582829</v>
          </cell>
          <cell r="O15">
            <v>185</v>
          </cell>
          <cell r="P15">
            <v>765</v>
          </cell>
          <cell r="Q15">
            <v>741</v>
          </cell>
          <cell r="R15">
            <v>1589</v>
          </cell>
          <cell r="S15">
            <v>18.485414062499999</v>
          </cell>
          <cell r="T15"/>
          <cell r="U15">
            <v>2.6033512233123921</v>
          </cell>
          <cell r="V15">
            <v>1.9457973150641064</v>
          </cell>
          <cell r="W15">
            <v>3.4826665373135013</v>
          </cell>
          <cell r="X15">
            <v>4.3033035231243657</v>
          </cell>
          <cell r="Y15">
            <v>6.5</v>
          </cell>
          <cell r="Z15">
            <v>0.72606837606837615</v>
          </cell>
          <cell r="AA15">
            <v>0.37817587839565298</v>
          </cell>
          <cell r="AB15">
            <v>9</v>
          </cell>
          <cell r="AC15">
            <v>5.5170391206310025</v>
          </cell>
          <cell r="AD15">
            <v>5.5170391206310025</v>
          </cell>
          <cell r="AE15">
            <v>4.6459276805313712</v>
          </cell>
          <cell r="AF15">
            <v>4.5501353572214462</v>
          </cell>
          <cell r="AG15">
            <v>4.4582134308129318</v>
          </cell>
          <cell r="AH15">
            <v>1.6953652880109999</v>
          </cell>
          <cell r="AI15">
            <v>1.2673137807530201</v>
          </cell>
          <cell r="AJ15">
            <v>4.4136312965048026</v>
          </cell>
          <cell r="AK15">
            <v>4.9040347738942254</v>
          </cell>
          <cell r="AL15">
            <v>23.4850747103009</v>
          </cell>
          <cell r="AM15">
            <v>30.174102061507828</v>
          </cell>
          <cell r="AN15">
            <v>13.643631331197515</v>
          </cell>
          <cell r="AO15">
            <v>8.125</v>
          </cell>
          <cell r="AP15">
            <v>6.8421052631578947</v>
          </cell>
          <cell r="AQ15">
            <v>2.4967818179099477</v>
          </cell>
          <cell r="AR15">
            <v>1.8663859805004597</v>
          </cell>
          <cell r="AS15">
            <v>6.5</v>
          </cell>
          <cell r="AT15">
            <v>7.2222222222222223</v>
          </cell>
          <cell r="AU15">
            <v>0.90758547008547019</v>
          </cell>
          <cell r="AV15">
            <v>0.76428250112460649</v>
          </cell>
          <cell r="AW15">
            <v>0.27889758768106515</v>
          </cell>
          <cell r="AX15">
            <v>0.20848059045826967</v>
          </cell>
          <cell r="AY15">
            <v>0.72606837606837615</v>
          </cell>
          <cell r="AZ15">
            <v>0.80674264007597352</v>
          </cell>
          <cell r="BB15">
            <v>9</v>
          </cell>
          <cell r="BC15">
            <v>5</v>
          </cell>
          <cell r="BD15">
            <v>5</v>
          </cell>
          <cell r="BE15">
            <v>5</v>
          </cell>
          <cell r="BF15">
            <v>9</v>
          </cell>
          <cell r="BG15">
            <v>32</v>
          </cell>
          <cell r="BH15">
            <v>63</v>
          </cell>
          <cell r="BI15">
            <v>91</v>
          </cell>
          <cell r="BJ15">
            <v>0</v>
          </cell>
          <cell r="BK15">
            <v>109</v>
          </cell>
        </row>
        <row r="16">
          <cell r="B16">
            <v>10</v>
          </cell>
          <cell r="C16">
            <v>2</v>
          </cell>
          <cell r="D16">
            <v>3</v>
          </cell>
          <cell r="E16">
            <v>3</v>
          </cell>
          <cell r="F16">
            <v>1</v>
          </cell>
          <cell r="G16">
            <v>7.3412082828237795</v>
          </cell>
          <cell r="H16">
            <v>37.434300125492129</v>
          </cell>
          <cell r="I16">
            <v>0.48048000000000002</v>
          </cell>
          <cell r="J16">
            <v>0.30030000000000001</v>
          </cell>
          <cell r="K16">
            <v>4.8182623869774437</v>
          </cell>
          <cell r="L16">
            <v>4.8223331390553366</v>
          </cell>
          <cell r="M16">
            <v>68.733255215011255</v>
          </cell>
          <cell r="N16">
            <v>118.66687127549494</v>
          </cell>
          <cell r="O16">
            <v>185</v>
          </cell>
          <cell r="P16">
            <v>545</v>
          </cell>
          <cell r="Q16">
            <v>617</v>
          </cell>
          <cell r="R16">
            <v>1174</v>
          </cell>
          <cell r="S16">
            <v>7.2283023261737656</v>
          </cell>
          <cell r="T16"/>
          <cell r="U16">
            <v>2.4179592546164925</v>
          </cell>
          <cell r="V16">
            <v>1.8586855572237488</v>
          </cell>
          <cell r="W16">
            <v>3.3071743237525184</v>
          </cell>
          <cell r="X16">
            <v>4.2517682734203239</v>
          </cell>
          <cell r="Y16">
            <v>6.5</v>
          </cell>
          <cell r="Z16">
            <v>0.72606837606837615</v>
          </cell>
          <cell r="AA16">
            <v>0.26882331933765263</v>
          </cell>
          <cell r="AB16">
            <v>10</v>
          </cell>
          <cell r="AC16">
            <v>9.1765103535297232</v>
          </cell>
          <cell r="AD16">
            <v>9.1765103535297232</v>
          </cell>
          <cell r="AE16">
            <v>7.7275876661302947</v>
          </cell>
          <cell r="AF16">
            <v>7.5682559616739997</v>
          </cell>
          <cell r="AG16">
            <v>7.4153619018422017</v>
          </cell>
          <cell r="AH16">
            <v>3.0361174485498736</v>
          </cell>
          <cell r="AI16">
            <v>2.2197826797633105</v>
          </cell>
          <cell r="AJ16">
            <v>7.3412082828237795</v>
          </cell>
          <cell r="AK16">
            <v>8.156898092026422</v>
          </cell>
          <cell r="AL16">
            <v>14.973720050196851</v>
          </cell>
          <cell r="AM16">
            <v>20.140200681069683</v>
          </cell>
          <cell r="AN16">
            <v>8.8044074178525733</v>
          </cell>
          <cell r="AO16">
            <v>8.125</v>
          </cell>
          <cell r="AP16">
            <v>6.8421052631578947</v>
          </cell>
          <cell r="AQ16">
            <v>2.6882173417893065</v>
          </cell>
          <cell r="AR16">
            <v>1.9654240640767644</v>
          </cell>
          <cell r="AS16">
            <v>6.5</v>
          </cell>
          <cell r="AT16">
            <v>7.2222222222222223</v>
          </cell>
          <cell r="AU16">
            <v>0.90758547008547019</v>
          </cell>
          <cell r="AV16">
            <v>0.76428250112460649</v>
          </cell>
          <cell r="AW16">
            <v>0.30028147690335516</v>
          </cell>
          <cell r="AX16">
            <v>0.21954342438306532</v>
          </cell>
          <cell r="AY16">
            <v>0.72606837606837615</v>
          </cell>
          <cell r="AZ16">
            <v>0.80674264007597352</v>
          </cell>
          <cell r="BB16">
            <v>10</v>
          </cell>
          <cell r="BC16">
            <v>5</v>
          </cell>
          <cell r="BD16">
            <v>5</v>
          </cell>
          <cell r="BE16">
            <v>5</v>
          </cell>
          <cell r="BF16">
            <v>9</v>
          </cell>
          <cell r="BG16">
            <v>32</v>
          </cell>
          <cell r="BH16">
            <v>63</v>
          </cell>
          <cell r="BI16">
            <v>91</v>
          </cell>
          <cell r="BJ16">
            <v>117</v>
          </cell>
          <cell r="BK16">
            <v>109</v>
          </cell>
        </row>
        <row r="17">
          <cell r="B17">
            <v>11</v>
          </cell>
          <cell r="C17">
            <v>3</v>
          </cell>
          <cell r="D17">
            <v>2</v>
          </cell>
          <cell r="E17">
            <v>2</v>
          </cell>
          <cell r="F17">
            <v>1</v>
          </cell>
          <cell r="G17">
            <v>10.047651278752038</v>
          </cell>
          <cell r="H17">
            <v>65.296646455282101</v>
          </cell>
          <cell r="I17">
            <v>1.2878200000000002</v>
          </cell>
          <cell r="J17">
            <v>0.8048875000000002</v>
          </cell>
          <cell r="K17">
            <v>5.1665533747308894</v>
          </cell>
          <cell r="L17">
            <v>5.0340546526346364</v>
          </cell>
          <cell r="M17">
            <v>97.180967431043996</v>
          </cell>
          <cell r="N17">
            <v>138.50725302833624</v>
          </cell>
          <cell r="O17">
            <v>179</v>
          </cell>
          <cell r="P17">
            <v>815</v>
          </cell>
          <cell r="Q17">
            <v>504</v>
          </cell>
          <cell r="R17">
            <v>1623</v>
          </cell>
          <cell r="S17">
            <v>17.963112304687499</v>
          </cell>
          <cell r="T17"/>
          <cell r="U17">
            <v>2.346872319224691</v>
          </cell>
          <cell r="V17">
            <v>1.9507238608355495</v>
          </cell>
          <cell r="W17">
            <v>3.2267113935451914</v>
          </cell>
          <cell r="X17">
            <v>4.3204333498336123</v>
          </cell>
          <cell r="Y17">
            <v>6.5</v>
          </cell>
          <cell r="Z17">
            <v>0.72606837606837615</v>
          </cell>
          <cell r="AA17">
            <v>0.38795207508195706</v>
          </cell>
          <cell r="AB17">
            <v>11</v>
          </cell>
          <cell r="AC17">
            <v>12.559564098440047</v>
          </cell>
          <cell r="AD17">
            <v>12.559564098440047</v>
          </cell>
          <cell r="AE17">
            <v>10.576475030265303</v>
          </cell>
          <cell r="AF17">
            <v>10.358403380156741</v>
          </cell>
          <cell r="AG17">
            <v>10.14914270581014</v>
          </cell>
          <cell r="AH17">
            <v>4.2812943833567241</v>
          </cell>
          <cell r="AI17">
            <v>3.1138983482847755</v>
          </cell>
          <cell r="AJ17">
            <v>10.047651278752038</v>
          </cell>
          <cell r="AK17">
            <v>11.164056976391153</v>
          </cell>
          <cell r="AL17">
            <v>26.11865858211284</v>
          </cell>
          <cell r="AM17">
            <v>33.473034172716645</v>
          </cell>
          <cell r="AN17">
            <v>15.113448390031706</v>
          </cell>
          <cell r="AO17">
            <v>8.125</v>
          </cell>
          <cell r="AP17">
            <v>6.8421052631578947</v>
          </cell>
          <cell r="AQ17">
            <v>2.769643643053973</v>
          </cell>
          <cell r="AR17">
            <v>2.0144348865544006</v>
          </cell>
          <cell r="AS17">
            <v>6.5</v>
          </cell>
          <cell r="AT17">
            <v>7.2222222222222223</v>
          </cell>
          <cell r="AU17">
            <v>0.90758547008547019</v>
          </cell>
          <cell r="AV17">
            <v>0.76428250112460649</v>
          </cell>
          <cell r="AW17">
            <v>0.30937702495389224</v>
          </cell>
          <cell r="AX17">
            <v>0.22501807181169806</v>
          </cell>
          <cell r="AY17">
            <v>0.72606837606837615</v>
          </cell>
          <cell r="AZ17">
            <v>0.80674264007597352</v>
          </cell>
          <cell r="BB17">
            <v>11</v>
          </cell>
          <cell r="BC17">
            <v>15</v>
          </cell>
          <cell r="BD17">
            <v>10</v>
          </cell>
          <cell r="BE17">
            <v>10</v>
          </cell>
          <cell r="BF17">
            <v>13</v>
          </cell>
          <cell r="BG17">
            <v>34</v>
          </cell>
          <cell r="BH17">
            <v>65</v>
          </cell>
          <cell r="BI17">
            <v>89</v>
          </cell>
          <cell r="BJ17">
            <v>0</v>
          </cell>
          <cell r="BK17">
            <v>109</v>
          </cell>
        </row>
        <row r="18">
          <cell r="B18">
            <v>12</v>
          </cell>
          <cell r="C18">
            <v>3</v>
          </cell>
          <cell r="D18">
            <v>2</v>
          </cell>
          <cell r="E18">
            <v>3</v>
          </cell>
          <cell r="F18">
            <v>1</v>
          </cell>
          <cell r="G18">
            <v>14.951078611166254</v>
          </cell>
          <cell r="H18">
            <v>42.532265666863822</v>
          </cell>
          <cell r="I18">
            <v>1.2852200000000003</v>
          </cell>
          <cell r="J18">
            <v>0.80326250000000021</v>
          </cell>
          <cell r="K18">
            <v>4.9872118040845006</v>
          </cell>
          <cell r="L18">
            <v>4.9426939052053891</v>
          </cell>
          <cell r="M18">
            <v>109.93586233657655</v>
          </cell>
          <cell r="N18">
            <v>118.23075765070533</v>
          </cell>
          <cell r="O18">
            <v>235</v>
          </cell>
          <cell r="P18">
            <v>622</v>
          </cell>
          <cell r="Q18">
            <v>340</v>
          </cell>
          <cell r="R18">
            <v>1187</v>
          </cell>
          <cell r="S18">
            <v>7.0630284963192604</v>
          </cell>
          <cell r="T18"/>
          <cell r="U18">
            <v>2.598479528349817</v>
          </cell>
          <cell r="V18">
            <v>1.8789044976511984</v>
          </cell>
          <cell r="W18">
            <v>3.3129574434581608</v>
          </cell>
          <cell r="X18">
            <v>4.3128726907075796</v>
          </cell>
          <cell r="Y18">
            <v>6.5</v>
          </cell>
          <cell r="Z18">
            <v>0.72606837606837615</v>
          </cell>
          <cell r="AA18">
            <v>0.27858393473308629</v>
          </cell>
          <cell r="AB18">
            <v>12</v>
          </cell>
          <cell r="AC18">
            <v>18.688848263957816</v>
          </cell>
          <cell r="AD18">
            <v>18.688848263957816</v>
          </cell>
          <cell r="AE18">
            <v>15.737977485438163</v>
          </cell>
          <cell r="AF18">
            <v>15.413483104295109</v>
          </cell>
          <cell r="AG18">
            <v>15.102099607238641</v>
          </cell>
          <cell r="AH18">
            <v>5.7537796423053003</v>
          </cell>
          <cell r="AI18">
            <v>4.51290995019842</v>
          </cell>
          <cell r="AJ18">
            <v>14.951078611166254</v>
          </cell>
          <cell r="AK18">
            <v>16.612309567962505</v>
          </cell>
          <cell r="AL18">
            <v>17.012906266745528</v>
          </cell>
          <cell r="AM18">
            <v>22.636736310990273</v>
          </cell>
          <cell r="AN18">
            <v>9.8617020990447735</v>
          </cell>
          <cell r="AO18">
            <v>8.125</v>
          </cell>
          <cell r="AP18">
            <v>6.8421052631578947</v>
          </cell>
          <cell r="AQ18">
            <v>2.5014628474398148</v>
          </cell>
          <cell r="AR18">
            <v>1.9619932072580781</v>
          </cell>
          <cell r="AS18">
            <v>6.5</v>
          </cell>
          <cell r="AT18">
            <v>7.2222222222222223</v>
          </cell>
          <cell r="AU18">
            <v>0.90758547008547019</v>
          </cell>
          <cell r="AV18">
            <v>0.76428250112460649</v>
          </cell>
          <cell r="AW18">
            <v>0.27942047191323116</v>
          </cell>
          <cell r="AX18">
            <v>0.21916018797708581</v>
          </cell>
          <cell r="AY18">
            <v>0.72606837606837615</v>
          </cell>
          <cell r="AZ18">
            <v>0.80674264007597352</v>
          </cell>
          <cell r="BB18">
            <v>12</v>
          </cell>
          <cell r="BC18">
            <v>15</v>
          </cell>
          <cell r="BD18">
            <v>10</v>
          </cell>
          <cell r="BE18">
            <v>10</v>
          </cell>
          <cell r="BF18">
            <v>13</v>
          </cell>
          <cell r="BG18">
            <v>34</v>
          </cell>
          <cell r="BH18">
            <v>65</v>
          </cell>
          <cell r="BI18">
            <v>89</v>
          </cell>
          <cell r="BJ18">
            <v>117</v>
          </cell>
          <cell r="BK18">
            <v>109</v>
          </cell>
        </row>
        <row r="19">
          <cell r="B19">
            <v>13</v>
          </cell>
          <cell r="C19">
            <v>3</v>
          </cell>
          <cell r="D19">
            <v>3</v>
          </cell>
          <cell r="E19">
            <v>2</v>
          </cell>
          <cell r="F19">
            <v>1</v>
          </cell>
          <cell r="G19">
            <v>3.0012843755774417</v>
          </cell>
          <cell r="H19">
            <v>58.709237106389558</v>
          </cell>
          <cell r="I19">
            <v>0.4818200000000003</v>
          </cell>
          <cell r="J19">
            <v>0.30113750000000017</v>
          </cell>
          <cell r="K19">
            <v>5.1665533747308894</v>
          </cell>
          <cell r="L19">
            <v>5.0452908281442514</v>
          </cell>
          <cell r="M19">
            <v>40.410631372636665</v>
          </cell>
          <cell r="N19">
            <v>130.75352022265903</v>
          </cell>
          <cell r="O19">
            <v>128</v>
          </cell>
          <cell r="P19">
            <v>776</v>
          </cell>
          <cell r="Q19">
            <v>744</v>
          </cell>
          <cell r="R19">
            <v>1576</v>
          </cell>
          <cell r="S19">
            <v>18.485414062499999</v>
          </cell>
          <cell r="T19"/>
          <cell r="U19">
            <v>2.5921253383924681</v>
          </cell>
          <cell r="V19">
            <v>1.9526782585346492</v>
          </cell>
          <cell r="W19">
            <v>3.3689869060781592</v>
          </cell>
          <cell r="X19">
            <v>4.3147477240082699</v>
          </cell>
          <cell r="Y19">
            <v>6.5</v>
          </cell>
          <cell r="Z19">
            <v>0.72606837606837615</v>
          </cell>
          <cell r="AA19">
            <v>0.37755832598078537</v>
          </cell>
          <cell r="AB19">
            <v>13</v>
          </cell>
          <cell r="AC19">
            <v>3.751605469471802</v>
          </cell>
          <cell r="AD19">
            <v>3.751605469471802</v>
          </cell>
          <cell r="AE19">
            <v>3.1592467111341493</v>
          </cell>
          <cell r="AF19">
            <v>3.0941076036880841</v>
          </cell>
          <cell r="AG19">
            <v>3.0316003793711532</v>
          </cell>
          <cell r="AH19">
            <v>1.1578469339907451</v>
          </cell>
          <cell r="AI19">
            <v>0.89085664600318659</v>
          </cell>
          <cell r="AJ19">
            <v>3.0012843755774417</v>
          </cell>
          <cell r="AK19">
            <v>3.3347604173082686</v>
          </cell>
          <cell r="AL19">
            <v>23.483694842555824</v>
          </cell>
          <cell r="AM19">
            <v>30.066006445141049</v>
          </cell>
          <cell r="AN19">
            <v>13.606644203024333</v>
          </cell>
          <cell r="AO19">
            <v>8.125</v>
          </cell>
          <cell r="AP19">
            <v>6.8421052631578947</v>
          </cell>
          <cell r="AQ19">
            <v>2.5075947924767554</v>
          </cell>
          <cell r="AR19">
            <v>1.9293633906006051</v>
          </cell>
          <cell r="AS19">
            <v>6.5</v>
          </cell>
          <cell r="AT19">
            <v>7.2222222222222223</v>
          </cell>
          <cell r="AU19">
            <v>0.90758547008547019</v>
          </cell>
          <cell r="AV19">
            <v>0.76428250112460649</v>
          </cell>
          <cell r="AW19">
            <v>0.28010542750940221</v>
          </cell>
          <cell r="AX19">
            <v>0.21551534520910115</v>
          </cell>
          <cell r="AY19">
            <v>0.72606837606837615</v>
          </cell>
          <cell r="AZ19">
            <v>0.80674264007597352</v>
          </cell>
          <cell r="BB19">
            <v>13</v>
          </cell>
          <cell r="BC19">
            <v>15</v>
          </cell>
          <cell r="BD19">
            <v>10</v>
          </cell>
          <cell r="BE19">
            <v>10</v>
          </cell>
          <cell r="BF19">
            <v>13</v>
          </cell>
          <cell r="BG19">
            <v>34</v>
          </cell>
          <cell r="BH19">
            <v>65</v>
          </cell>
          <cell r="BI19">
            <v>91</v>
          </cell>
          <cell r="BJ19">
            <v>0</v>
          </cell>
          <cell r="BK19">
            <v>109</v>
          </cell>
        </row>
        <row r="20">
          <cell r="B20">
            <v>14</v>
          </cell>
          <cell r="C20">
            <v>3</v>
          </cell>
          <cell r="D20">
            <v>3</v>
          </cell>
          <cell r="E20">
            <v>3</v>
          </cell>
          <cell r="F20">
            <v>1</v>
          </cell>
          <cell r="G20">
            <v>5.313074282142729</v>
          </cell>
          <cell r="H20">
            <v>36.762262804512098</v>
          </cell>
          <cell r="I20">
            <v>0.48066999999999999</v>
          </cell>
          <cell r="J20">
            <v>0.30041875000000001</v>
          </cell>
          <cell r="K20">
            <v>4.991633621881288</v>
          </cell>
          <cell r="L20">
            <v>4.9292082058490827</v>
          </cell>
          <cell r="M20">
            <v>62.069695278100518</v>
          </cell>
          <cell r="N20">
            <v>122.37472174561678</v>
          </cell>
          <cell r="O20">
            <v>148</v>
          </cell>
          <cell r="P20">
            <v>519</v>
          </cell>
          <cell r="Q20">
            <v>594</v>
          </cell>
          <cell r="R20">
            <v>1121</v>
          </cell>
          <cell r="S20">
            <v>7.2283023261737656</v>
          </cell>
          <cell r="T20"/>
          <cell r="U20">
            <v>2.3950086751699144</v>
          </cell>
          <cell r="V20">
            <v>1.8435673271948532</v>
          </cell>
          <cell r="W20">
            <v>3.2830864327125315</v>
          </cell>
          <cell r="X20">
            <v>4.2200353903399845</v>
          </cell>
          <cell r="Y20">
            <v>6.5</v>
          </cell>
          <cell r="Z20">
            <v>0.72606837606837615</v>
          </cell>
          <cell r="AA20">
            <v>0.26237618227715204</v>
          </cell>
          <cell r="AB20">
            <v>14</v>
          </cell>
          <cell r="AC20">
            <v>6.6413428526784113</v>
          </cell>
          <cell r="AD20">
            <v>6.6413428526784113</v>
          </cell>
          <cell r="AE20">
            <v>5.5927097706765574</v>
          </cell>
          <cell r="AF20">
            <v>5.4773961671574529</v>
          </cell>
          <cell r="AG20">
            <v>5.36674169913407</v>
          </cell>
          <cell r="AH20">
            <v>2.218394587554382</v>
          </cell>
          <cell r="AI20">
            <v>1.6183169072868402</v>
          </cell>
          <cell r="AJ20">
            <v>5.313074282142729</v>
          </cell>
          <cell r="AK20">
            <v>5.9034158690474765</v>
          </cell>
          <cell r="AL20">
            <v>14.704905121804838</v>
          </cell>
          <cell r="AM20">
            <v>19.940830075595368</v>
          </cell>
          <cell r="AN20">
            <v>8.7113636271070156</v>
          </cell>
          <cell r="AO20">
            <v>8.125</v>
          </cell>
          <cell r="AP20">
            <v>6.8421052631578947</v>
          </cell>
          <cell r="AQ20">
            <v>2.7139776433331106</v>
          </cell>
          <cell r="AR20">
            <v>1.9798443121187066</v>
          </cell>
          <cell r="AS20">
            <v>6.5</v>
          </cell>
          <cell r="AT20">
            <v>7.2222222222222223</v>
          </cell>
          <cell r="AU20">
            <v>0.90758547008547019</v>
          </cell>
          <cell r="AV20">
            <v>0.76428250112460649</v>
          </cell>
          <cell r="AW20">
            <v>0.30315897541242309</v>
          </cell>
          <cell r="AX20">
            <v>0.22115420685665238</v>
          </cell>
          <cell r="AY20">
            <v>0.72606837606837615</v>
          </cell>
          <cell r="AZ20">
            <v>0.80674264007597352</v>
          </cell>
          <cell r="BB20">
            <v>14</v>
          </cell>
          <cell r="BC20">
            <v>15</v>
          </cell>
          <cell r="BD20">
            <v>10</v>
          </cell>
          <cell r="BE20">
            <v>10</v>
          </cell>
          <cell r="BF20">
            <v>13</v>
          </cell>
          <cell r="BG20">
            <v>34</v>
          </cell>
          <cell r="BH20">
            <v>65</v>
          </cell>
          <cell r="BI20">
            <v>91</v>
          </cell>
          <cell r="BJ20">
            <v>117</v>
          </cell>
          <cell r="BK20">
            <v>109</v>
          </cell>
        </row>
        <row r="21">
          <cell r="B21">
            <v>15</v>
          </cell>
          <cell r="C21">
            <v>4</v>
          </cell>
          <cell r="D21">
            <v>2</v>
          </cell>
          <cell r="E21">
            <v>2</v>
          </cell>
          <cell r="F21">
            <v>1</v>
          </cell>
          <cell r="G21">
            <v>9.0424705771050355</v>
          </cell>
          <cell r="H21">
            <v>65.442575573328511</v>
          </cell>
          <cell r="I21">
            <v>1.2880000000000003</v>
          </cell>
          <cell r="J21">
            <v>0.80500000000000016</v>
          </cell>
          <cell r="K21">
            <v>5.1665533747308894</v>
          </cell>
          <cell r="L21">
            <v>5.037992341969634</v>
          </cell>
          <cell r="M21">
            <v>93.089567675891857</v>
          </cell>
          <cell r="N21">
            <v>137.83386771096028</v>
          </cell>
          <cell r="O21">
            <v>168</v>
          </cell>
          <cell r="P21">
            <v>820</v>
          </cell>
          <cell r="Q21">
            <v>509</v>
          </cell>
          <cell r="R21">
            <v>1618</v>
          </cell>
          <cell r="S21">
            <v>17.957127929687498</v>
          </cell>
          <cell r="T21"/>
          <cell r="U21">
            <v>2.3414013323212384</v>
          </cell>
          <cell r="V21">
            <v>1.953559003711689</v>
          </cell>
          <cell r="W21">
            <v>3.2185157812746259</v>
          </cell>
          <cell r="X21">
            <v>4.3244757446631406</v>
          </cell>
          <cell r="Y21">
            <v>6.5</v>
          </cell>
          <cell r="Z21">
            <v>0.72606837606837615</v>
          </cell>
          <cell r="AA21">
            <v>0.38705943064135173</v>
          </cell>
          <cell r="AB21">
            <v>15</v>
          </cell>
          <cell r="AC21">
            <v>11.303088221381294</v>
          </cell>
          <cell r="AD21">
            <v>11.303088221381294</v>
          </cell>
          <cell r="AE21">
            <v>9.5183900811631954</v>
          </cell>
          <cell r="AF21">
            <v>9.3221346155722014</v>
          </cell>
          <cell r="AG21">
            <v>9.1338086637424603</v>
          </cell>
          <cell r="AH21">
            <v>3.8619908737048654</v>
          </cell>
          <cell r="AI21">
            <v>2.8095156872351748</v>
          </cell>
          <cell r="AJ21">
            <v>9.0424705771050355</v>
          </cell>
          <cell r="AK21">
            <v>10.047189530116706</v>
          </cell>
          <cell r="AL21">
            <v>26.177030229331404</v>
          </cell>
          <cell r="AM21">
            <v>33.499154849682078</v>
          </cell>
          <cell r="AN21">
            <v>15.133065702609514</v>
          </cell>
          <cell r="AO21">
            <v>8.125</v>
          </cell>
          <cell r="AP21">
            <v>6.8421052631578947</v>
          </cell>
          <cell r="AQ21">
            <v>2.7761152734785433</v>
          </cell>
          <cell r="AR21">
            <v>2.0195644333382172</v>
          </cell>
          <cell r="AS21">
            <v>6.5</v>
          </cell>
          <cell r="AT21">
            <v>7.2222222222222223</v>
          </cell>
          <cell r="AU21">
            <v>0.90758547008547019</v>
          </cell>
          <cell r="AV21">
            <v>0.76428250112460649</v>
          </cell>
          <cell r="AW21">
            <v>0.31009992436818179</v>
          </cell>
          <cell r="AX21">
            <v>0.22559105668912766</v>
          </cell>
          <cell r="AY21">
            <v>0.72606837606837615</v>
          </cell>
          <cell r="AZ21">
            <v>0.80674264007597352</v>
          </cell>
          <cell r="BB21">
            <v>15</v>
          </cell>
          <cell r="BC21">
            <v>25</v>
          </cell>
          <cell r="BD21">
            <v>20</v>
          </cell>
          <cell r="BE21">
            <v>15</v>
          </cell>
          <cell r="BF21" t="str">
            <v>a</v>
          </cell>
          <cell r="BG21">
            <v>38</v>
          </cell>
          <cell r="BH21">
            <v>67</v>
          </cell>
          <cell r="BI21">
            <v>89</v>
          </cell>
          <cell r="BJ21">
            <v>0</v>
          </cell>
          <cell r="BK21">
            <v>109</v>
          </cell>
        </row>
        <row r="22">
          <cell r="B22">
            <v>16</v>
          </cell>
          <cell r="C22">
            <v>4</v>
          </cell>
          <cell r="D22">
            <v>2</v>
          </cell>
          <cell r="E22">
            <v>3</v>
          </cell>
          <cell r="F22">
            <v>1</v>
          </cell>
          <cell r="G22">
            <v>13.726215090602929</v>
          </cell>
          <cell r="H22">
            <v>42.369374952089196</v>
          </cell>
          <cell r="I22">
            <v>1.2853000000000003</v>
          </cell>
          <cell r="J22">
            <v>0.8033125000000001</v>
          </cell>
          <cell r="K22">
            <v>4.9869275696066104</v>
          </cell>
          <cell r="L22">
            <v>4.9446981003801831</v>
          </cell>
          <cell r="M22">
            <v>108.11534027700229</v>
          </cell>
          <cell r="N22">
            <v>119.39259228689303</v>
          </cell>
          <cell r="O22">
            <v>219</v>
          </cell>
          <cell r="P22">
            <v>613</v>
          </cell>
          <cell r="Q22">
            <v>341</v>
          </cell>
          <cell r="R22">
            <v>1172</v>
          </cell>
          <cell r="S22">
            <v>7.0630284963192604</v>
          </cell>
          <cell r="T22"/>
          <cell r="U22">
            <v>2.5828755936273504</v>
          </cell>
          <cell r="V22">
            <v>1.8747304807626173</v>
          </cell>
          <cell r="W22">
            <v>3.2979856805015455</v>
          </cell>
          <cell r="X22">
            <v>4.3035106846284839</v>
          </cell>
          <cell r="Y22">
            <v>6.5</v>
          </cell>
          <cell r="Z22">
            <v>0.72606837606837615</v>
          </cell>
          <cell r="AA22">
            <v>0.2751750319869693</v>
          </cell>
          <cell r="AB22">
            <v>16</v>
          </cell>
          <cell r="AC22">
            <v>17.157768863253661</v>
          </cell>
          <cell r="AD22">
            <v>17.157768863253661</v>
          </cell>
          <cell r="AE22">
            <v>14.448647463792557</v>
          </cell>
          <cell r="AF22">
            <v>14.150737206807143</v>
          </cell>
          <cell r="AG22">
            <v>13.864863727881747</v>
          </cell>
          <cell r="AH22">
            <v>5.3143152246547212</v>
          </cell>
          <cell r="AI22">
            <v>4.1619996022892058</v>
          </cell>
          <cell r="AJ22">
            <v>13.726215090602929</v>
          </cell>
          <cell r="AK22">
            <v>15.251350100669921</v>
          </cell>
          <cell r="AL22">
            <v>16.947749980835678</v>
          </cell>
          <cell r="AM22">
            <v>22.60024861539236</v>
          </cell>
          <cell r="AN22">
            <v>9.8453049282360237</v>
          </cell>
          <cell r="AO22">
            <v>8.125</v>
          </cell>
          <cell r="AP22">
            <v>6.8421052631578947</v>
          </cell>
          <cell r="AQ22">
            <v>2.5165749430740103</v>
          </cell>
          <cell r="AR22">
            <v>1.9709000067615527</v>
          </cell>
          <cell r="AS22">
            <v>6.5</v>
          </cell>
          <cell r="AT22">
            <v>7.2222222222222223</v>
          </cell>
          <cell r="AU22">
            <v>0.90758547008547019</v>
          </cell>
          <cell r="AV22">
            <v>0.76428250112460649</v>
          </cell>
          <cell r="AW22">
            <v>0.28110853571878658</v>
          </cell>
          <cell r="AX22">
            <v>0.22015510266192495</v>
          </cell>
          <cell r="AY22">
            <v>0.72606837606837615</v>
          </cell>
          <cell r="AZ22">
            <v>0.80674264007597352</v>
          </cell>
          <cell r="BB22">
            <v>16</v>
          </cell>
          <cell r="BC22">
            <v>25</v>
          </cell>
          <cell r="BD22">
            <v>20</v>
          </cell>
          <cell r="BE22">
            <v>15</v>
          </cell>
          <cell r="BF22" t="str">
            <v>a</v>
          </cell>
          <cell r="BG22">
            <v>38</v>
          </cell>
          <cell r="BH22">
            <v>67</v>
          </cell>
          <cell r="BI22">
            <v>89</v>
          </cell>
          <cell r="BJ22">
            <v>117</v>
          </cell>
          <cell r="BK22">
            <v>109</v>
          </cell>
        </row>
        <row r="23">
          <cell r="B23">
            <v>17</v>
          </cell>
          <cell r="C23">
            <v>4</v>
          </cell>
          <cell r="D23">
            <v>3</v>
          </cell>
          <cell r="E23">
            <v>2</v>
          </cell>
          <cell r="F23">
            <v>1</v>
          </cell>
          <cell r="G23">
            <v>2.4588421975935848</v>
          </cell>
          <cell r="H23">
            <v>58.892048778992311</v>
          </cell>
          <cell r="I23">
            <v>0.48192000000000035</v>
          </cell>
          <cell r="J23">
            <v>0.30120000000000019</v>
          </cell>
          <cell r="K23">
            <v>5.1665533747308894</v>
          </cell>
          <cell r="L23">
            <v>5.0429822346602107</v>
          </cell>
          <cell r="M23">
            <v>42.865507853894087</v>
          </cell>
          <cell r="N23">
            <v>130.70876590924524</v>
          </cell>
          <cell r="O23">
            <v>99</v>
          </cell>
          <cell r="P23">
            <v>779</v>
          </cell>
          <cell r="Q23">
            <v>751</v>
          </cell>
          <cell r="R23">
            <v>1581</v>
          </cell>
          <cell r="S23">
            <v>18.485414062499999</v>
          </cell>
          <cell r="T23"/>
          <cell r="U23">
            <v>2.5810150455549428</v>
          </cell>
          <cell r="V23">
            <v>1.9542205029190667</v>
          </cell>
          <cell r="W23">
            <v>3.276636333622581</v>
          </cell>
          <cell r="X23">
            <v>4.3146844708199943</v>
          </cell>
          <cell r="Y23">
            <v>6.5</v>
          </cell>
          <cell r="Z23">
            <v>0.72606837606837615</v>
          </cell>
          <cell r="AA23">
            <v>0.3785828543683662</v>
          </cell>
          <cell r="AB23">
            <v>17</v>
          </cell>
          <cell r="AC23">
            <v>3.073552746991981</v>
          </cell>
          <cell r="AD23">
            <v>3.073552746991981</v>
          </cell>
          <cell r="AE23">
            <v>2.5882549448353527</v>
          </cell>
          <cell r="AF23">
            <v>2.5348888634985411</v>
          </cell>
          <cell r="AG23">
            <v>2.4836789874682674</v>
          </cell>
          <cell r="AH23">
            <v>0.95266480597555381</v>
          </cell>
          <cell r="AI23">
            <v>0.75041656968844628</v>
          </cell>
          <cell r="AJ23">
            <v>2.4588421975935848</v>
          </cell>
          <cell r="AK23">
            <v>2.7320468862150942</v>
          </cell>
          <cell r="AL23">
            <v>23.556819511596924</v>
          </cell>
          <cell r="AM23">
            <v>30.135825865619477</v>
          </cell>
          <cell r="AN23">
            <v>13.649213326554104</v>
          </cell>
          <cell r="AO23">
            <v>8.125</v>
          </cell>
          <cell r="AP23">
            <v>6.8421052631578947</v>
          </cell>
          <cell r="AQ23">
            <v>2.5183890389148966</v>
          </cell>
          <cell r="AR23">
            <v>1.9837416600986462</v>
          </cell>
          <cell r="AS23">
            <v>6.5</v>
          </cell>
          <cell r="AT23">
            <v>7.2222222222222223</v>
          </cell>
          <cell r="AU23">
            <v>0.90758547008547019</v>
          </cell>
          <cell r="AV23">
            <v>0.76428250112460649</v>
          </cell>
          <cell r="AW23">
            <v>0.28131117535282113</v>
          </cell>
          <cell r="AX23">
            <v>0.22158955164415517</v>
          </cell>
          <cell r="AY23">
            <v>0.72606837606837615</v>
          </cell>
          <cell r="AZ23">
            <v>0.80674264007597352</v>
          </cell>
          <cell r="BB23">
            <v>17</v>
          </cell>
          <cell r="BC23">
            <v>25</v>
          </cell>
          <cell r="BD23">
            <v>20</v>
          </cell>
          <cell r="BE23">
            <v>15</v>
          </cell>
          <cell r="BF23" t="str">
            <v>a</v>
          </cell>
          <cell r="BG23">
            <v>38</v>
          </cell>
          <cell r="BH23">
            <v>67</v>
          </cell>
          <cell r="BI23">
            <v>91</v>
          </cell>
          <cell r="BJ23">
            <v>0</v>
          </cell>
          <cell r="BK23">
            <v>109</v>
          </cell>
        </row>
        <row r="24">
          <cell r="B24">
            <v>18</v>
          </cell>
          <cell r="C24">
            <v>4</v>
          </cell>
          <cell r="D24">
            <v>3</v>
          </cell>
          <cell r="E24">
            <v>3</v>
          </cell>
          <cell r="F24">
            <v>1</v>
          </cell>
          <cell r="G24">
            <v>4.439233045631898</v>
          </cell>
          <cell r="H24">
            <v>36.598967515518368</v>
          </cell>
          <cell r="I24">
            <v>0.48072000000000004</v>
          </cell>
          <cell r="J24">
            <v>0.30044999999999999</v>
          </cell>
          <cell r="K24">
            <v>5.0373406423499452</v>
          </cell>
          <cell r="L24">
            <v>4.9637561649501203</v>
          </cell>
          <cell r="M24">
            <v>47.259172503291893</v>
          </cell>
          <cell r="N24">
            <v>122.77242428096507</v>
          </cell>
          <cell r="O24">
            <v>162</v>
          </cell>
          <cell r="P24">
            <v>515</v>
          </cell>
          <cell r="Q24">
            <v>590</v>
          </cell>
          <cell r="R24">
            <v>1105</v>
          </cell>
          <cell r="S24">
            <v>7.2283023261737656</v>
          </cell>
          <cell r="T24"/>
          <cell r="U24">
            <v>2.5142529611267612</v>
          </cell>
          <cell r="V24">
            <v>1.8408016894836985</v>
          </cell>
          <cell r="W24">
            <v>3.4401040504803166</v>
          </cell>
          <cell r="X24">
            <v>4.2143747329211214</v>
          </cell>
          <cell r="Y24">
            <v>6.5</v>
          </cell>
          <cell r="Z24">
            <v>0.72606837606837615</v>
          </cell>
          <cell r="AA24">
            <v>0.26044399630911125</v>
          </cell>
          <cell r="AB24">
            <v>18</v>
          </cell>
          <cell r="AC24">
            <v>5.5490413070398725</v>
          </cell>
          <cell r="AD24">
            <v>5.5490413070398725</v>
          </cell>
          <cell r="AE24">
            <v>4.6728768901388404</v>
          </cell>
          <cell r="AF24">
            <v>4.5765289130225755</v>
          </cell>
          <cell r="AG24">
            <v>4.484073783466564</v>
          </cell>
          <cell r="AH24">
            <v>1.7656270527538558</v>
          </cell>
          <cell r="AI24">
            <v>1.2904356904588627</v>
          </cell>
          <cell r="AJ24">
            <v>4.439233045631898</v>
          </cell>
          <cell r="AK24">
            <v>4.9324811618132198</v>
          </cell>
          <cell r="AL24">
            <v>14.639587006207346</v>
          </cell>
          <cell r="AM24">
            <v>19.882080576416417</v>
          </cell>
          <cell r="AN24">
            <v>8.6843173269858767</v>
          </cell>
          <cell r="AO24">
            <v>8.125</v>
          </cell>
          <cell r="AP24">
            <v>6.8421052631578947</v>
          </cell>
          <cell r="AQ24">
            <v>2.5852609504681774</v>
          </cell>
          <cell r="AR24">
            <v>1.8894777322483756</v>
          </cell>
          <cell r="AS24">
            <v>6.5</v>
          </cell>
          <cell r="AT24">
            <v>7.2222222222222223</v>
          </cell>
          <cell r="AU24">
            <v>0.90758547008547019</v>
          </cell>
          <cell r="AV24">
            <v>0.76428250112460649</v>
          </cell>
          <cell r="AW24">
            <v>0.28878095692606404</v>
          </cell>
          <cell r="AX24">
            <v>0.21106000441091324</v>
          </cell>
          <cell r="AY24">
            <v>0.72606837606837615</v>
          </cell>
          <cell r="AZ24">
            <v>0.80674264007597352</v>
          </cell>
          <cell r="BB24">
            <v>18</v>
          </cell>
          <cell r="BC24">
            <v>25</v>
          </cell>
          <cell r="BD24">
            <v>20</v>
          </cell>
          <cell r="BE24">
            <v>15</v>
          </cell>
          <cell r="BF24" t="str">
            <v>a</v>
          </cell>
          <cell r="BG24">
            <v>38</v>
          </cell>
          <cell r="BH24">
            <v>67</v>
          </cell>
          <cell r="BI24">
            <v>91</v>
          </cell>
          <cell r="BJ24">
            <v>117</v>
          </cell>
          <cell r="BK24">
            <v>109</v>
          </cell>
        </row>
        <row r="25">
          <cell r="B25">
            <v>19</v>
          </cell>
          <cell r="C25">
            <v>1</v>
          </cell>
          <cell r="D25">
            <v>1</v>
          </cell>
          <cell r="E25">
            <v>1</v>
          </cell>
          <cell r="F25">
            <v>2</v>
          </cell>
          <cell r="G25">
            <v>46.387898237265865</v>
          </cell>
          <cell r="H25">
            <v>88.66131266854407</v>
          </cell>
          <cell r="I25">
            <v>2.4230999999999998</v>
          </cell>
          <cell r="J25">
            <v>1.5144374999999999</v>
          </cell>
          <cell r="K25">
            <v>5.1291002834810797</v>
          </cell>
          <cell r="L25">
            <v>4.9906842621588003</v>
          </cell>
          <cell r="M25">
            <v>161.55246785713109</v>
          </cell>
          <cell r="N25">
            <v>146.45700046382976</v>
          </cell>
          <cell r="O25">
            <v>496</v>
          </cell>
          <cell r="P25">
            <v>1046</v>
          </cell>
          <cell r="Q25">
            <v>585</v>
          </cell>
          <cell r="R25">
            <v>2382</v>
          </cell>
          <cell r="S25">
            <v>27.115415039061013</v>
          </cell>
          <cell r="T25"/>
          <cell r="U25">
            <v>2.800325184040299</v>
          </cell>
          <cell r="V25">
            <v>1.990898316849707</v>
          </cell>
          <cell r="W25">
            <v>3.5569185377317263</v>
          </cell>
          <cell r="X25">
            <v>4.3633176452434244</v>
          </cell>
          <cell r="Y25">
            <v>6.5</v>
          </cell>
          <cell r="Z25">
            <v>0.72606837606837615</v>
          </cell>
          <cell r="AA25">
            <v>2.2741734996438479</v>
          </cell>
          <cell r="AB25">
            <v>19</v>
          </cell>
          <cell r="AC25">
            <v>57.98487279658233</v>
          </cell>
          <cell r="AD25">
            <v>57.98487279658233</v>
          </cell>
          <cell r="AE25">
            <v>48.829366565543019</v>
          </cell>
          <cell r="AF25">
            <v>47.822575502335944</v>
          </cell>
          <cell r="AG25">
            <v>46.856462865925117</v>
          </cell>
          <cell r="AH25">
            <v>16.565182680083453</v>
          </cell>
          <cell r="AI25">
            <v>13.041597029896495</v>
          </cell>
          <cell r="AJ25">
            <v>46.387898237265865</v>
          </cell>
          <cell r="AK25">
            <v>51.542109152517625</v>
          </cell>
          <cell r="AL25">
            <v>35.464525067417625</v>
          </cell>
          <cell r="AM25">
            <v>44.533320420320152</v>
          </cell>
          <cell r="AN25">
            <v>20.319701630064973</v>
          </cell>
          <cell r="AO25">
            <v>8.125</v>
          </cell>
          <cell r="AP25">
            <v>6.8421052631578947</v>
          </cell>
          <cell r="AQ25">
            <v>2.3211589986209473</v>
          </cell>
          <cell r="AR25">
            <v>1.8274244774087796</v>
          </cell>
          <cell r="AS25">
            <v>6.5</v>
          </cell>
          <cell r="AT25">
            <v>7.2222222222222223</v>
          </cell>
          <cell r="AU25">
            <v>0.90758547008547019</v>
          </cell>
          <cell r="AV25">
            <v>0.76428250112460649</v>
          </cell>
          <cell r="AW25">
            <v>0.2592800222654168</v>
          </cell>
          <cell r="AX25">
            <v>0.20412848041535284</v>
          </cell>
          <cell r="AY25">
            <v>0.72606837606837615</v>
          </cell>
          <cell r="AZ25">
            <v>0.80674264007597352</v>
          </cell>
          <cell r="BB25">
            <v>19</v>
          </cell>
          <cell r="BC25">
            <v>0</v>
          </cell>
          <cell r="BD25">
            <v>0</v>
          </cell>
          <cell r="BE25">
            <v>0</v>
          </cell>
          <cell r="BF25">
            <v>1</v>
          </cell>
          <cell r="BG25">
            <v>24</v>
          </cell>
          <cell r="BH25">
            <v>0</v>
          </cell>
          <cell r="BI25">
            <v>81</v>
          </cell>
          <cell r="BJ25">
            <v>0</v>
          </cell>
          <cell r="BK25">
            <v>0</v>
          </cell>
        </row>
        <row r="26">
          <cell r="B26">
            <v>20</v>
          </cell>
          <cell r="C26">
            <v>1</v>
          </cell>
          <cell r="D26">
            <v>1</v>
          </cell>
          <cell r="E26">
            <v>2</v>
          </cell>
          <cell r="F26">
            <v>2</v>
          </cell>
          <cell r="G26">
            <v>53.521196487533402</v>
          </cell>
          <cell r="H26">
            <v>72.090067772918985</v>
          </cell>
          <cell r="I26">
            <v>2.42015</v>
          </cell>
          <cell r="J26">
            <v>1.5125937500000002</v>
          </cell>
          <cell r="K26">
            <v>5.0153592752365341</v>
          </cell>
          <cell r="L26">
            <v>4.9576149750446614</v>
          </cell>
          <cell r="M26">
            <v>172.38007617165721</v>
          </cell>
          <cell r="N26">
            <v>141.52621100377863</v>
          </cell>
          <cell r="O26">
            <v>537</v>
          </cell>
          <cell r="P26">
            <v>880</v>
          </cell>
          <cell r="Q26">
            <v>311</v>
          </cell>
          <cell r="R26">
            <v>2100</v>
          </cell>
          <cell r="S26">
            <v>17.536611328125002</v>
          </cell>
          <cell r="T26"/>
          <cell r="U26">
            <v>2.8181161090510543</v>
          </cell>
          <cell r="V26">
            <v>1.9519140614883308</v>
          </cell>
          <cell r="W26">
            <v>3.5602276182827546</v>
          </cell>
          <cell r="X26">
            <v>4.3839926614655162</v>
          </cell>
          <cell r="Y26">
            <v>6.5</v>
          </cell>
          <cell r="Z26">
            <v>0.72606837606837615</v>
          </cell>
          <cell r="AA26">
            <v>1.3831107437215828</v>
          </cell>
          <cell r="AB26">
            <v>20</v>
          </cell>
          <cell r="AC26">
            <v>66.901495609416742</v>
          </cell>
          <cell r="AD26">
            <v>66.901495609416742</v>
          </cell>
          <cell r="AE26">
            <v>56.338101565824637</v>
          </cell>
          <cell r="AF26">
            <v>55.176491224261241</v>
          </cell>
          <cell r="AG26">
            <v>54.061814633872125</v>
          </cell>
          <cell r="AH26">
            <v>18.991835118374745</v>
          </cell>
          <cell r="AI26">
            <v>15.033082776136908</v>
          </cell>
          <cell r="AJ26">
            <v>53.521196487533402</v>
          </cell>
          <cell r="AK26">
            <v>59.467996097259331</v>
          </cell>
          <cell r="AL26">
            <v>28.836027109167595</v>
          </cell>
          <cell r="AM26">
            <v>36.933013187040849</v>
          </cell>
          <cell r="AN26">
            <v>16.443929846547721</v>
          </cell>
          <cell r="AO26">
            <v>8.125</v>
          </cell>
          <cell r="AP26">
            <v>6.8421052631578947</v>
          </cell>
          <cell r="AQ26">
            <v>2.3065053917131713</v>
          </cell>
          <cell r="AR26">
            <v>1.8257259638739669</v>
          </cell>
          <cell r="AS26">
            <v>6.5</v>
          </cell>
          <cell r="AT26">
            <v>7.2222222222222223</v>
          </cell>
          <cell r="AU26">
            <v>0.90758547008547019</v>
          </cell>
          <cell r="AV26">
            <v>0.76428250112460649</v>
          </cell>
          <cell r="AW26">
            <v>0.25764317294679018</v>
          </cell>
          <cell r="AX26">
            <v>0.203938751651668</v>
          </cell>
          <cell r="AY26">
            <v>0.72606837606837615</v>
          </cell>
          <cell r="AZ26">
            <v>0.80674264007597352</v>
          </cell>
          <cell r="BB26">
            <v>20</v>
          </cell>
          <cell r="BC26">
            <v>0</v>
          </cell>
          <cell r="BD26">
            <v>0</v>
          </cell>
          <cell r="BE26">
            <v>0</v>
          </cell>
          <cell r="BF26">
            <v>1</v>
          </cell>
          <cell r="BG26">
            <v>24</v>
          </cell>
          <cell r="BH26">
            <v>0</v>
          </cell>
          <cell r="BI26">
            <v>81</v>
          </cell>
          <cell r="BJ26">
            <v>0</v>
          </cell>
          <cell r="BK26">
            <v>109</v>
          </cell>
        </row>
        <row r="27">
          <cell r="B27">
            <v>21</v>
          </cell>
          <cell r="C27">
            <v>1</v>
          </cell>
          <cell r="D27">
            <v>2</v>
          </cell>
          <cell r="E27">
            <v>1</v>
          </cell>
          <cell r="F27">
            <v>2</v>
          </cell>
          <cell r="G27">
            <v>17.152037769907373</v>
          </cell>
          <cell r="H27">
            <v>87.620414547112048</v>
          </cell>
          <cell r="I27">
            <v>1.2893700000000003</v>
          </cell>
          <cell r="J27">
            <v>0.80585625000000016</v>
          </cell>
          <cell r="K27">
            <v>5.1313848518005685</v>
          </cell>
          <cell r="L27">
            <v>4.9803804425700084</v>
          </cell>
          <cell r="M27">
            <v>101.66763031055736</v>
          </cell>
          <cell r="N27">
            <v>146.32260605915215</v>
          </cell>
          <cell r="O27">
            <v>292</v>
          </cell>
          <cell r="P27">
            <v>1035</v>
          </cell>
          <cell r="Q27">
            <v>897</v>
          </cell>
          <cell r="R27">
            <v>2242</v>
          </cell>
          <cell r="S27">
            <v>27.679422363279595</v>
          </cell>
          <cell r="T27"/>
          <cell r="U27">
            <v>2.6447763068978092</v>
          </cell>
          <cell r="V27">
            <v>1.9926377042493713</v>
          </cell>
          <cell r="W27">
            <v>3.3732292711048006</v>
          </cell>
          <cell r="X27">
            <v>4.2705721761449622</v>
          </cell>
          <cell r="Y27">
            <v>6.5</v>
          </cell>
          <cell r="Z27">
            <v>0.72606837606837615</v>
          </cell>
          <cell r="AA27">
            <v>3.15290785835818</v>
          </cell>
          <cell r="AB27">
            <v>21</v>
          </cell>
          <cell r="AC27">
            <v>21.440047212384215</v>
          </cell>
          <cell r="AD27">
            <v>21.440047212384215</v>
          </cell>
          <cell r="AE27">
            <v>18.0547765999025</v>
          </cell>
          <cell r="AF27">
            <v>17.682513164852963</v>
          </cell>
          <cell r="AG27">
            <v>17.325290676674115</v>
          </cell>
          <cell r="AH27">
            <v>6.4852508415072192</v>
          </cell>
          <cell r="AI27">
            <v>5.0847530337864448</v>
          </cell>
          <cell r="AJ27">
            <v>17.152037769907373</v>
          </cell>
          <cell r="AK27">
            <v>19.057819744341526</v>
          </cell>
          <cell r="AL27">
            <v>35.048165818844822</v>
          </cell>
          <cell r="AM27">
            <v>43.972074983956382</v>
          </cell>
          <cell r="AN27">
            <v>20.517254113290001</v>
          </cell>
          <cell r="AO27">
            <v>8.125</v>
          </cell>
          <cell r="AP27">
            <v>6.8421052631578947</v>
          </cell>
          <cell r="AQ27">
            <v>2.4576747693358523</v>
          </cell>
          <cell r="AR27">
            <v>1.9269369134435144</v>
          </cell>
          <cell r="AS27">
            <v>6.5</v>
          </cell>
          <cell r="AT27">
            <v>7.2222222222222223</v>
          </cell>
          <cell r="AU27">
            <v>0.90758547008547019</v>
          </cell>
          <cell r="AV27">
            <v>0.76428250112460649</v>
          </cell>
          <cell r="AW27">
            <v>0.2745292197962928</v>
          </cell>
          <cell r="AX27">
            <v>0.21524430085079099</v>
          </cell>
          <cell r="AY27">
            <v>0.72606837606837615</v>
          </cell>
          <cell r="AZ27">
            <v>0.80674264007597352</v>
          </cell>
          <cell r="BB27">
            <v>21</v>
          </cell>
          <cell r="BC27">
            <v>0</v>
          </cell>
          <cell r="BD27">
            <v>0</v>
          </cell>
          <cell r="BE27">
            <v>0</v>
          </cell>
          <cell r="BF27">
            <v>1</v>
          </cell>
          <cell r="BG27">
            <v>24</v>
          </cell>
          <cell r="BH27">
            <v>0</v>
          </cell>
          <cell r="BI27">
            <v>89</v>
          </cell>
          <cell r="BJ27">
            <v>0</v>
          </cell>
          <cell r="BK27">
            <v>0</v>
          </cell>
        </row>
        <row r="28">
          <cell r="B28">
            <v>22</v>
          </cell>
          <cell r="C28">
            <v>1</v>
          </cell>
          <cell r="D28">
            <v>2</v>
          </cell>
          <cell r="E28">
            <v>2</v>
          </cell>
          <cell r="F28">
            <v>2</v>
          </cell>
          <cell r="G28">
            <v>21.027001185462119</v>
          </cell>
          <cell r="H28">
            <v>66.433146889079595</v>
          </cell>
          <cell r="I28">
            <v>1.2869599999999999</v>
          </cell>
          <cell r="J28">
            <v>0.8043499999999999</v>
          </cell>
          <cell r="K28">
            <v>5.0221088269191663</v>
          </cell>
          <cell r="L28">
            <v>4.9474596532168542</v>
          </cell>
          <cell r="M28">
            <v>118.84071000679717</v>
          </cell>
          <cell r="N28">
            <v>134.93693878412424</v>
          </cell>
          <cell r="O28">
            <v>306</v>
          </cell>
          <cell r="P28">
            <v>851</v>
          </cell>
          <cell r="Q28">
            <v>514</v>
          </cell>
          <cell r="R28">
            <v>1778</v>
          </cell>
          <cell r="S28">
            <v>17.9646513671875</v>
          </cell>
          <cell r="T28"/>
          <cell r="U28">
            <v>2.644797425439529</v>
          </cell>
          <cell r="V28">
            <v>1.9475317671368957</v>
          </cell>
          <cell r="W28">
            <v>3.3651147171136406</v>
          </cell>
          <cell r="X28">
            <v>4.3159911685654757</v>
          </cell>
          <cell r="Y28">
            <v>6.5</v>
          </cell>
          <cell r="Z28">
            <v>0.72606837606837615</v>
          </cell>
          <cell r="AA28">
            <v>1.8885541551688974</v>
          </cell>
          <cell r="AB28">
            <v>22</v>
          </cell>
          <cell r="AC28">
            <v>26.283751481827647</v>
          </cell>
          <cell r="AD28">
            <v>26.283751481827647</v>
          </cell>
          <cell r="AE28">
            <v>22.13368545838118</v>
          </cell>
          <cell r="AF28">
            <v>21.677320809754761</v>
          </cell>
          <cell r="AG28">
            <v>21.239395136830424</v>
          </cell>
          <cell r="AH28">
            <v>7.9503257917637002</v>
          </cell>
          <cell r="AI28">
            <v>6.2485243306943206</v>
          </cell>
          <cell r="AJ28">
            <v>21.027001185462119</v>
          </cell>
          <cell r="AK28">
            <v>23.363334650513465</v>
          </cell>
          <cell r="AL28">
            <v>26.573258755631837</v>
          </cell>
          <cell r="AM28">
            <v>34.111457389341716</v>
          </cell>
          <cell r="AN28">
            <v>15.392326882624337</v>
          </cell>
          <cell r="AO28">
            <v>8.125</v>
          </cell>
          <cell r="AP28">
            <v>6.8421052631578947</v>
          </cell>
          <cell r="AQ28">
            <v>2.4576551449568163</v>
          </cell>
          <cell r="AR28">
            <v>1.9315834812238568</v>
          </cell>
          <cell r="AS28">
            <v>6.5</v>
          </cell>
          <cell r="AT28">
            <v>7.2222222222222223</v>
          </cell>
          <cell r="AU28">
            <v>0.90758547008547019</v>
          </cell>
          <cell r="AV28">
            <v>0.76428250112460649</v>
          </cell>
          <cell r="AW28">
            <v>0.27452702769767462</v>
          </cell>
          <cell r="AX28">
            <v>0.21576333560810868</v>
          </cell>
          <cell r="AY28">
            <v>0.72606837606837615</v>
          </cell>
          <cell r="AZ28">
            <v>0.80674264007597352</v>
          </cell>
          <cell r="BB28">
            <v>22</v>
          </cell>
          <cell r="BC28">
            <v>0</v>
          </cell>
          <cell r="BD28">
            <v>0</v>
          </cell>
          <cell r="BE28">
            <v>0</v>
          </cell>
          <cell r="BF28">
            <v>1</v>
          </cell>
          <cell r="BG28">
            <v>24</v>
          </cell>
          <cell r="BH28">
            <v>0</v>
          </cell>
          <cell r="BI28">
            <v>89</v>
          </cell>
          <cell r="BJ28">
            <v>0</v>
          </cell>
          <cell r="BK28">
            <v>109</v>
          </cell>
        </row>
        <row r="29">
          <cell r="B29">
            <v>23</v>
          </cell>
          <cell r="C29">
            <v>2</v>
          </cell>
          <cell r="D29">
            <v>1</v>
          </cell>
          <cell r="E29">
            <v>1</v>
          </cell>
          <cell r="F29">
            <v>2</v>
          </cell>
          <cell r="G29">
            <v>34.626110548602199</v>
          </cell>
          <cell r="H29">
            <v>88.435931410838577</v>
          </cell>
          <cell r="I29">
            <v>2.4234400000000003</v>
          </cell>
          <cell r="J29">
            <v>1.5146500000000003</v>
          </cell>
          <cell r="K29">
            <v>5.1575752715257464</v>
          </cell>
          <cell r="L29">
            <v>5.016658282301786</v>
          </cell>
          <cell r="M29">
            <v>149.42434091378095</v>
          </cell>
          <cell r="N29">
            <v>151.81915564980349</v>
          </cell>
          <cell r="O29">
            <v>400</v>
          </cell>
          <cell r="P29">
            <v>1007</v>
          </cell>
          <cell r="Q29">
            <v>600</v>
          </cell>
          <cell r="R29">
            <v>2256</v>
          </cell>
          <cell r="S29">
            <v>27.142502929686</v>
          </cell>
          <cell r="T29"/>
          <cell r="U29">
            <v>2.7463413086076991</v>
          </cell>
          <cell r="V29">
            <v>1.989080801902001</v>
          </cell>
          <cell r="W29">
            <v>3.5130024700190989</v>
          </cell>
          <cell r="X29">
            <v>4.3462075302863195</v>
          </cell>
          <cell r="Y29">
            <v>6.5</v>
          </cell>
          <cell r="Z29">
            <v>0.72606837606837615</v>
          </cell>
          <cell r="AA29">
            <v>2.3006706096798766</v>
          </cell>
          <cell r="AB29">
            <v>23</v>
          </cell>
          <cell r="AC29">
            <v>43.282638185752745</v>
          </cell>
          <cell r="AD29">
            <v>43.282638185752745</v>
          </cell>
          <cell r="AE29">
            <v>36.448537419581264</v>
          </cell>
          <cell r="AF29">
            <v>35.69702118412598</v>
          </cell>
          <cell r="AG29">
            <v>34.975869241012326</v>
          </cell>
          <cell r="AH29">
            <v>12.6080871449137</v>
          </cell>
          <cell r="AI29">
            <v>9.8565574160879965</v>
          </cell>
          <cell r="AJ29">
            <v>34.626110548602199</v>
          </cell>
          <cell r="AK29">
            <v>38.473456165113554</v>
          </cell>
          <cell r="AL29">
            <v>35.374372564335431</v>
          </cell>
          <cell r="AM29">
            <v>44.46070331897743</v>
          </cell>
          <cell r="AN29">
            <v>20.347839074544282</v>
          </cell>
          <cell r="AO29">
            <v>8.125</v>
          </cell>
          <cell r="AP29">
            <v>6.8421052631578947</v>
          </cell>
          <cell r="AQ29">
            <v>2.3667852133409002</v>
          </cell>
          <cell r="AR29">
            <v>1.8502691231995239</v>
          </cell>
          <cell r="AS29">
            <v>6.5</v>
          </cell>
          <cell r="AT29">
            <v>7.2222222222222223</v>
          </cell>
          <cell r="AU29">
            <v>0.90758547008547019</v>
          </cell>
          <cell r="AV29">
            <v>0.76428250112460649</v>
          </cell>
          <cell r="AW29">
            <v>0.26437659943893427</v>
          </cell>
          <cell r="AX29">
            <v>0.20668029193399023</v>
          </cell>
          <cell r="AY29">
            <v>0.72606837606837615</v>
          </cell>
          <cell r="AZ29">
            <v>0.80674264007597352</v>
          </cell>
          <cell r="BB29">
            <v>23</v>
          </cell>
          <cell r="BC29">
            <v>5</v>
          </cell>
          <cell r="BD29">
            <v>5</v>
          </cell>
          <cell r="BE29">
            <v>5</v>
          </cell>
          <cell r="BF29">
            <v>9</v>
          </cell>
          <cell r="BG29">
            <v>32</v>
          </cell>
          <cell r="BH29">
            <v>63</v>
          </cell>
          <cell r="BI29">
            <v>81</v>
          </cell>
          <cell r="BJ29">
            <v>0</v>
          </cell>
          <cell r="BK29">
            <v>0</v>
          </cell>
        </row>
        <row r="30">
          <cell r="B30">
            <v>24</v>
          </cell>
          <cell r="C30">
            <v>2</v>
          </cell>
          <cell r="D30">
            <v>1</v>
          </cell>
          <cell r="E30">
            <v>2</v>
          </cell>
          <cell r="F30">
            <v>2</v>
          </cell>
          <cell r="G30">
            <v>41.417362015676154</v>
          </cell>
          <cell r="H30">
            <v>70.112639297649906</v>
          </cell>
          <cell r="I30">
            <v>2.4200900000000001</v>
          </cell>
          <cell r="J30">
            <v>1.51255625</v>
          </cell>
          <cell r="K30">
            <v>5.1291002834810797</v>
          </cell>
          <cell r="L30">
            <v>5.0071242838119421</v>
          </cell>
          <cell r="M30">
            <v>164.51481995572294</v>
          </cell>
          <cell r="N30">
            <v>141.88888875687624</v>
          </cell>
          <cell r="O30">
            <v>435</v>
          </cell>
          <cell r="P30">
            <v>854</v>
          </cell>
          <cell r="Q30">
            <v>292</v>
          </cell>
          <cell r="R30">
            <v>1922</v>
          </cell>
          <cell r="S30">
            <v>17.554669921875</v>
          </cell>
          <cell r="T30"/>
          <cell r="U30">
            <v>2.7592846631033057</v>
          </cell>
          <cell r="V30">
            <v>1.9542955042883636</v>
          </cell>
          <cell r="W30">
            <v>3.50822323113713</v>
          </cell>
          <cell r="X30">
            <v>4.390514668027051</v>
          </cell>
          <cell r="Y30">
            <v>6.5</v>
          </cell>
          <cell r="Z30">
            <v>0.72606837606837615</v>
          </cell>
          <cell r="AA30">
            <v>1.3103542386896607</v>
          </cell>
          <cell r="AB30">
            <v>24</v>
          </cell>
          <cell r="AC30">
            <v>51.771702519595188</v>
          </cell>
          <cell r="AD30">
            <v>51.771702519595188</v>
          </cell>
          <cell r="AE30">
            <v>43.597223174395957</v>
          </cell>
          <cell r="AF30">
            <v>42.698311356367171</v>
          </cell>
          <cell r="AG30">
            <v>41.835719207753691</v>
          </cell>
          <cell r="AH30">
            <v>15.01018092460782</v>
          </cell>
          <cell r="AI30">
            <v>11.805794354269592</v>
          </cell>
          <cell r="AJ30">
            <v>41.417362015676154</v>
          </cell>
          <cell r="AK30">
            <v>46.019291128529062</v>
          </cell>
          <cell r="AL30">
            <v>28.045055719059963</v>
          </cell>
          <cell r="AM30">
            <v>35.876170795972172</v>
          </cell>
          <cell r="AN30">
            <v>15.969116287944473</v>
          </cell>
          <cell r="AO30">
            <v>8.125</v>
          </cell>
          <cell r="AP30">
            <v>6.8421052631578947</v>
          </cell>
          <cell r="AQ30">
            <v>2.3556830097731183</v>
          </cell>
          <cell r="AR30">
            <v>1.8527897376396818</v>
          </cell>
          <cell r="AS30">
            <v>6.5</v>
          </cell>
          <cell r="AT30">
            <v>7.2222222222222223</v>
          </cell>
          <cell r="AU30">
            <v>0.90758547008547019</v>
          </cell>
          <cell r="AV30">
            <v>0.76428250112460649</v>
          </cell>
          <cell r="AW30">
            <v>0.2631364519135127</v>
          </cell>
          <cell r="AX30">
            <v>0.20696185169295331</v>
          </cell>
          <cell r="AY30">
            <v>0.72606837606837615</v>
          </cell>
          <cell r="AZ30">
            <v>0.80674264007597352</v>
          </cell>
          <cell r="BB30">
            <v>24</v>
          </cell>
          <cell r="BC30">
            <v>5</v>
          </cell>
          <cell r="BD30">
            <v>5</v>
          </cell>
          <cell r="BE30">
            <v>5</v>
          </cell>
          <cell r="BF30">
            <v>9</v>
          </cell>
          <cell r="BG30">
            <v>32</v>
          </cell>
          <cell r="BH30">
            <v>63</v>
          </cell>
          <cell r="BI30">
            <v>81</v>
          </cell>
          <cell r="BJ30">
            <v>0</v>
          </cell>
          <cell r="BK30">
            <v>109</v>
          </cell>
        </row>
        <row r="31">
          <cell r="B31">
            <v>25</v>
          </cell>
          <cell r="C31">
            <v>2</v>
          </cell>
          <cell r="D31">
            <v>2</v>
          </cell>
          <cell r="E31">
            <v>2</v>
          </cell>
          <cell r="F31">
            <v>2</v>
          </cell>
          <cell r="G31">
            <v>11.851583682887744</v>
          </cell>
          <cell r="H31">
            <v>64.563394185126</v>
          </cell>
          <cell r="I31">
            <v>1.2875700000000001</v>
          </cell>
          <cell r="J31">
            <v>0.80473125000000012</v>
          </cell>
          <cell r="K31">
            <v>5.1313848518005685</v>
          </cell>
          <cell r="L31">
            <v>5.0330526176759749</v>
          </cell>
          <cell r="M31">
            <v>101.37293329329621</v>
          </cell>
          <cell r="N31">
            <v>139.43413803200195</v>
          </cell>
          <cell r="O31">
            <v>202</v>
          </cell>
          <cell r="P31">
            <v>800</v>
          </cell>
          <cell r="Q31">
            <v>501</v>
          </cell>
          <cell r="R31">
            <v>1637</v>
          </cell>
          <cell r="S31">
            <v>17.963112304687499</v>
          </cell>
          <cell r="T31"/>
          <cell r="U31">
            <v>2.5591798911005936</v>
          </cell>
          <cell r="V31">
            <v>1.9451871842309079</v>
          </cell>
          <cell r="W31">
            <v>3.2733189427384968</v>
          </cell>
          <cell r="X31">
            <v>4.3009996156179779</v>
          </cell>
          <cell r="Y31">
            <v>6.5</v>
          </cell>
          <cell r="Z31">
            <v>0.72606837606837615</v>
          </cell>
          <cell r="AA31">
            <v>1.8560775339107591</v>
          </cell>
          <cell r="AB31">
            <v>25</v>
          </cell>
          <cell r="AC31">
            <v>14.81447960360968</v>
          </cell>
          <cell r="AD31">
            <v>14.81447960360968</v>
          </cell>
          <cell r="AE31">
            <v>12.475351245144994</v>
          </cell>
          <cell r="AF31">
            <v>12.218127508131696</v>
          </cell>
          <cell r="AG31">
            <v>11.971296649381561</v>
          </cell>
          <cell r="AH31">
            <v>4.6310084430176133</v>
          </cell>
          <cell r="AI31">
            <v>3.6206626638626824</v>
          </cell>
          <cell r="AJ31">
            <v>11.851583682887744</v>
          </cell>
          <cell r="AK31">
            <v>13.168426314319715</v>
          </cell>
          <cell r="AL31">
            <v>25.825357674050402</v>
          </cell>
          <cell r="AM31">
            <v>33.191352846925739</v>
          </cell>
          <cell r="AN31">
            <v>15.011253186510546</v>
          </cell>
          <cell r="AO31">
            <v>8.125</v>
          </cell>
          <cell r="AP31">
            <v>6.8421052631578947</v>
          </cell>
          <cell r="AQ31">
            <v>2.5398761621265429</v>
          </cell>
          <cell r="AR31">
            <v>1.9857521108413665</v>
          </cell>
          <cell r="AS31">
            <v>6.5</v>
          </cell>
          <cell r="AT31">
            <v>7.2222222222222223</v>
          </cell>
          <cell r="AU31">
            <v>0.90758547008547019</v>
          </cell>
          <cell r="AV31">
            <v>0.76428250112460649</v>
          </cell>
          <cell r="AW31">
            <v>0.28371134776153828</v>
          </cell>
          <cell r="AX31">
            <v>0.22181412467583708</v>
          </cell>
          <cell r="AY31">
            <v>0.72606837606837615</v>
          </cell>
          <cell r="AZ31">
            <v>0.80674264007597352</v>
          </cell>
          <cell r="BB31">
            <v>25</v>
          </cell>
          <cell r="BC31">
            <v>5</v>
          </cell>
          <cell r="BD31">
            <v>5</v>
          </cell>
          <cell r="BE31">
            <v>5</v>
          </cell>
          <cell r="BF31">
            <v>9</v>
          </cell>
          <cell r="BG31">
            <v>32</v>
          </cell>
          <cell r="BH31">
            <v>63</v>
          </cell>
          <cell r="BI31">
            <v>89</v>
          </cell>
          <cell r="BJ31">
            <v>0</v>
          </cell>
          <cell r="BK31">
            <v>109</v>
          </cell>
        </row>
        <row r="32">
          <cell r="B32">
            <v>26</v>
          </cell>
          <cell r="C32">
            <v>2</v>
          </cell>
          <cell r="D32">
            <v>2</v>
          </cell>
          <cell r="E32">
            <v>3</v>
          </cell>
          <cell r="F32">
            <v>2</v>
          </cell>
          <cell r="G32">
            <v>16.96471771860887</v>
          </cell>
          <cell r="H32">
            <v>42.472835855851478</v>
          </cell>
          <cell r="I32">
            <v>1.2850299999999999</v>
          </cell>
          <cell r="J32">
            <v>0.80314374999999982</v>
          </cell>
          <cell r="K32">
            <v>4.8474698149710544</v>
          </cell>
          <cell r="L32">
            <v>4.8747292007836256</v>
          </cell>
          <cell r="M32">
            <v>112.48161311454329</v>
          </cell>
          <cell r="N32">
            <v>118.09532995617099</v>
          </cell>
          <cell r="O32">
            <v>261</v>
          </cell>
          <cell r="P32">
            <v>621</v>
          </cell>
          <cell r="Q32">
            <v>351</v>
          </cell>
          <cell r="R32">
            <v>1242</v>
          </cell>
          <cell r="S32">
            <v>7.0630284963192604</v>
          </cell>
          <cell r="T32"/>
          <cell r="U32">
            <v>2.6147591581926286</v>
          </cell>
          <cell r="V32">
            <v>1.8785022961719862</v>
          </cell>
          <cell r="W32">
            <v>3.3258556574979106</v>
          </cell>
          <cell r="X32">
            <v>4.297593254551046</v>
          </cell>
          <cell r="Y32">
            <v>6.5</v>
          </cell>
          <cell r="Z32">
            <v>0.72606837606837615</v>
          </cell>
          <cell r="AA32">
            <v>1.2569779927840143</v>
          </cell>
          <cell r="AB32">
            <v>26</v>
          </cell>
          <cell r="AC32">
            <v>21.205897148261087</v>
          </cell>
          <cell r="AD32">
            <v>21.205897148261087</v>
          </cell>
          <cell r="AE32">
            <v>17.857597598535655</v>
          </cell>
          <cell r="AF32">
            <v>17.489399709906053</v>
          </cell>
          <cell r="AG32">
            <v>17.136078503645322</v>
          </cell>
          <cell r="AH32">
            <v>6.4880613059350392</v>
          </cell>
          <cell r="AI32">
            <v>5.1008580845542992</v>
          </cell>
          <cell r="AJ32">
            <v>16.96471771860887</v>
          </cell>
          <cell r="AK32">
            <v>18.849686354009854</v>
          </cell>
          <cell r="AL32">
            <v>16.989134342340591</v>
          </cell>
          <cell r="AM32">
            <v>22.609946201504606</v>
          </cell>
          <cell r="AN32">
            <v>9.8829352477398338</v>
          </cell>
          <cell r="AO32">
            <v>8.125</v>
          </cell>
          <cell r="AP32">
            <v>6.8421052631578947</v>
          </cell>
          <cell r="AQ32">
            <v>2.4858886064645906</v>
          </cell>
          <cell r="AR32">
            <v>1.954384275621283</v>
          </cell>
          <cell r="AS32">
            <v>6.5</v>
          </cell>
          <cell r="AT32">
            <v>7.2222222222222223</v>
          </cell>
          <cell r="AU32">
            <v>0.90758547008547019</v>
          </cell>
          <cell r="AV32">
            <v>0.76428250112460649</v>
          </cell>
          <cell r="AW32">
            <v>0.27768078516655753</v>
          </cell>
          <cell r="AX32">
            <v>0.21831024880214073</v>
          </cell>
          <cell r="AY32">
            <v>0.72606837606837615</v>
          </cell>
          <cell r="AZ32">
            <v>0.80674264007597352</v>
          </cell>
          <cell r="BB32">
            <v>26</v>
          </cell>
          <cell r="BC32">
            <v>5</v>
          </cell>
          <cell r="BD32">
            <v>5</v>
          </cell>
          <cell r="BE32">
            <v>5</v>
          </cell>
          <cell r="BF32">
            <v>9</v>
          </cell>
          <cell r="BG32">
            <v>32</v>
          </cell>
          <cell r="BH32">
            <v>63</v>
          </cell>
          <cell r="BI32">
            <v>89</v>
          </cell>
          <cell r="BJ32">
            <v>117</v>
          </cell>
          <cell r="BK32">
            <v>109</v>
          </cell>
        </row>
        <row r="33">
          <cell r="B33">
            <v>27</v>
          </cell>
          <cell r="C33">
            <v>2</v>
          </cell>
          <cell r="D33">
            <v>3</v>
          </cell>
          <cell r="E33">
            <v>2</v>
          </cell>
          <cell r="F33">
            <v>2</v>
          </cell>
          <cell r="G33">
            <v>3.8287608297520688</v>
          </cell>
          <cell r="H33">
            <v>56.745677321581063</v>
          </cell>
          <cell r="I33">
            <v>0.48162000000000021</v>
          </cell>
          <cell r="J33">
            <v>0.30101250000000013</v>
          </cell>
          <cell r="K33">
            <v>5.1291002834810797</v>
          </cell>
          <cell r="L33">
            <v>5.012198765260198</v>
          </cell>
          <cell r="M33">
            <v>40.045372246994418</v>
          </cell>
          <cell r="N33">
            <v>132.61017902525091</v>
          </cell>
          <cell r="O33">
            <v>165</v>
          </cell>
          <cell r="P33">
            <v>739</v>
          </cell>
          <cell r="Q33">
            <v>742</v>
          </cell>
          <cell r="R33">
            <v>1589</v>
          </cell>
          <cell r="S33">
            <v>18.485414062499999</v>
          </cell>
          <cell r="T33"/>
          <cell r="U33">
            <v>2.5897609534184016</v>
          </cell>
          <cell r="V33">
            <v>1.9407616071420746</v>
          </cell>
          <cell r="W33">
            <v>3.4273609574112966</v>
          </cell>
          <cell r="X33">
            <v>4.2588079534292884</v>
          </cell>
          <cell r="Y33">
            <v>6.5</v>
          </cell>
          <cell r="Z33">
            <v>0.72606837606837615</v>
          </cell>
          <cell r="AA33">
            <v>2.546718554706267</v>
          </cell>
          <cell r="AB33">
            <v>27</v>
          </cell>
          <cell r="AC33">
            <v>4.7859510371900855</v>
          </cell>
          <cell r="AD33">
            <v>4.7859510371900855</v>
          </cell>
          <cell r="AE33">
            <v>4.0302745576337564</v>
          </cell>
          <cell r="AF33">
            <v>3.9471761131464627</v>
          </cell>
          <cell r="AG33">
            <v>3.8674351815677461</v>
          </cell>
          <cell r="AH33">
            <v>1.4784224871018412</v>
          </cell>
          <cell r="AI33">
            <v>1.1171163111585281</v>
          </cell>
          <cell r="AJ33">
            <v>3.8287608297520688</v>
          </cell>
          <cell r="AK33">
            <v>4.2541786997245206</v>
          </cell>
          <cell r="AL33">
            <v>22.698270928632425</v>
          </cell>
          <cell r="AM33">
            <v>29.238870509780732</v>
          </cell>
          <cell r="AN33">
            <v>13.324309981127033</v>
          </cell>
          <cell r="AO33">
            <v>8.125</v>
          </cell>
          <cell r="AP33">
            <v>6.8421052631578947</v>
          </cell>
          <cell r="AQ33">
            <v>2.5098841618645178</v>
          </cell>
          <cell r="AR33">
            <v>1.8965029014362944</v>
          </cell>
          <cell r="AS33">
            <v>6.5</v>
          </cell>
          <cell r="AT33">
            <v>7.2222222222222223</v>
          </cell>
          <cell r="AU33">
            <v>0.90758547008547019</v>
          </cell>
          <cell r="AV33">
            <v>0.76428250112460649</v>
          </cell>
          <cell r="AW33">
            <v>0.28036115654226273</v>
          </cell>
          <cell r="AX33">
            <v>0.21184473566997136</v>
          </cell>
          <cell r="AY33">
            <v>0.72606837606837615</v>
          </cell>
          <cell r="AZ33">
            <v>0.80674264007597352</v>
          </cell>
          <cell r="BB33">
            <v>27</v>
          </cell>
          <cell r="BC33">
            <v>5</v>
          </cell>
          <cell r="BD33">
            <v>5</v>
          </cell>
          <cell r="BE33">
            <v>5</v>
          </cell>
          <cell r="BF33">
            <v>9</v>
          </cell>
          <cell r="BG33">
            <v>32</v>
          </cell>
          <cell r="BH33">
            <v>63</v>
          </cell>
          <cell r="BI33">
            <v>91</v>
          </cell>
          <cell r="BJ33">
            <v>0</v>
          </cell>
          <cell r="BK33">
            <v>109</v>
          </cell>
        </row>
        <row r="34">
          <cell r="B34">
            <v>28</v>
          </cell>
          <cell r="C34">
            <v>2</v>
          </cell>
          <cell r="D34">
            <v>3</v>
          </cell>
          <cell r="E34">
            <v>3</v>
          </cell>
          <cell r="F34">
            <v>2</v>
          </cell>
          <cell r="G34">
            <v>6.1878136465684506</v>
          </cell>
          <cell r="H34">
            <v>35.562857824607569</v>
          </cell>
          <cell r="I34">
            <v>0.48048000000000002</v>
          </cell>
          <cell r="J34">
            <v>0.30030000000000001</v>
          </cell>
          <cell r="K34">
            <v>4.8182620671305347</v>
          </cell>
          <cell r="L34">
            <v>4.8223328277426054</v>
          </cell>
          <cell r="M34">
            <v>66.849849097624897</v>
          </cell>
          <cell r="N34">
            <v>118.65369425697425</v>
          </cell>
          <cell r="O34">
            <v>160</v>
          </cell>
          <cell r="P34">
            <v>518</v>
          </cell>
          <cell r="Q34">
            <v>617</v>
          </cell>
          <cell r="R34">
            <v>1173</v>
          </cell>
          <cell r="S34">
            <v>7.2283023261737656</v>
          </cell>
          <cell r="T34"/>
          <cell r="U34">
            <v>2.3496646393928446</v>
          </cell>
          <cell r="V34">
            <v>1.8470304971602445</v>
          </cell>
          <cell r="W34">
            <v>3.2122601330381269</v>
          </cell>
          <cell r="X34">
            <v>4.1849116186683553</v>
          </cell>
          <cell r="Y34">
            <v>6.5</v>
          </cell>
          <cell r="Z34">
            <v>0.72606837606837615</v>
          </cell>
          <cell r="AA34">
            <v>1.9625360281090485</v>
          </cell>
          <cell r="AB34">
            <v>28</v>
          </cell>
          <cell r="AC34">
            <v>7.7347670582105632</v>
          </cell>
          <cell r="AD34">
            <v>7.7347670582105632</v>
          </cell>
          <cell r="AE34">
            <v>6.513488049019422</v>
          </cell>
          <cell r="AF34">
            <v>6.3791893263592279</v>
          </cell>
          <cell r="AG34">
            <v>6.2503168147156067</v>
          </cell>
          <cell r="AH34">
            <v>2.633488006257517</v>
          </cell>
          <cell r="AI34">
            <v>1.9263115035195084</v>
          </cell>
          <cell r="AJ34">
            <v>6.1878136465684506</v>
          </cell>
          <cell r="AK34">
            <v>6.8753484961871667</v>
          </cell>
          <cell r="AL34">
            <v>14.225143129843028</v>
          </cell>
          <cell r="AM34">
            <v>19.254071808388886</v>
          </cell>
          <cell r="AN34">
            <v>8.4978754786519772</v>
          </cell>
          <cell r="AO34">
            <v>8.125</v>
          </cell>
          <cell r="AP34">
            <v>6.8421052631578947</v>
          </cell>
          <cell r="AQ34">
            <v>2.7663522236431177</v>
          </cell>
          <cell r="AR34">
            <v>2.0234973914931222</v>
          </cell>
          <cell r="AS34">
            <v>6.5</v>
          </cell>
          <cell r="AT34">
            <v>7.2222222222222223</v>
          </cell>
          <cell r="AU34">
            <v>0.90758547008547019</v>
          </cell>
          <cell r="AV34">
            <v>0.76428250112460649</v>
          </cell>
          <cell r="AW34">
            <v>0.30900936410056917</v>
          </cell>
          <cell r="AX34">
            <v>0.22603037923384717</v>
          </cell>
          <cell r="AY34">
            <v>0.72606837606837615</v>
          </cell>
          <cell r="AZ34">
            <v>0.80674264007597352</v>
          </cell>
          <cell r="BB34">
            <v>28</v>
          </cell>
          <cell r="BC34">
            <v>5</v>
          </cell>
          <cell r="BD34">
            <v>5</v>
          </cell>
          <cell r="BE34">
            <v>5</v>
          </cell>
          <cell r="BF34">
            <v>9</v>
          </cell>
          <cell r="BG34">
            <v>32</v>
          </cell>
          <cell r="BH34">
            <v>63</v>
          </cell>
          <cell r="BI34">
            <v>91</v>
          </cell>
          <cell r="BJ34">
            <v>117</v>
          </cell>
          <cell r="BK34">
            <v>109</v>
          </cell>
        </row>
        <row r="35">
          <cell r="B35">
            <v>29</v>
          </cell>
          <cell r="C35">
            <v>3</v>
          </cell>
          <cell r="D35">
            <v>2</v>
          </cell>
          <cell r="E35">
            <v>2</v>
          </cell>
          <cell r="F35">
            <v>2</v>
          </cell>
          <cell r="G35">
            <v>9.6600490013912435</v>
          </cell>
          <cell r="H35">
            <v>64.583140462675402</v>
          </cell>
          <cell r="I35">
            <v>1.2878200000000002</v>
          </cell>
          <cell r="J35">
            <v>0.8048875000000002</v>
          </cell>
          <cell r="K35">
            <v>5.1665533747308894</v>
          </cell>
          <cell r="L35">
            <v>5.0340546520313643</v>
          </cell>
          <cell r="M35">
            <v>96.648093642371933</v>
          </cell>
          <cell r="N35">
            <v>138.50725305030926</v>
          </cell>
          <cell r="O35">
            <v>173</v>
          </cell>
          <cell r="P35">
            <v>806</v>
          </cell>
          <cell r="Q35">
            <v>504</v>
          </cell>
          <cell r="R35">
            <v>1622</v>
          </cell>
          <cell r="S35">
            <v>17.963112304687499</v>
          </cell>
          <cell r="T35"/>
          <cell r="U35">
            <v>2.3349092135758065</v>
          </cell>
          <cell r="V35">
            <v>1.9490027159903094</v>
          </cell>
          <cell r="W35">
            <v>3.2083164361128196</v>
          </cell>
          <cell r="X35">
            <v>4.3067308100100776</v>
          </cell>
          <cell r="Y35">
            <v>6.5</v>
          </cell>
          <cell r="Z35">
            <v>0.72606837606837615</v>
          </cell>
          <cell r="AA35">
            <v>1.8714411897420367</v>
          </cell>
          <cell r="AB35">
            <v>29</v>
          </cell>
          <cell r="AC35">
            <v>12.075061251739054</v>
          </cell>
          <cell r="AD35">
            <v>12.075061251739054</v>
          </cell>
          <cell r="AE35">
            <v>10.168472633043415</v>
          </cell>
          <cell r="AF35">
            <v>9.9588134034961282</v>
          </cell>
          <cell r="AG35">
            <v>9.7576252539305486</v>
          </cell>
          <cell r="AH35">
            <v>4.1372268117428517</v>
          </cell>
          <cell r="AI35">
            <v>3.0109402216868957</v>
          </cell>
          <cell r="AJ35">
            <v>9.6600490013912435</v>
          </cell>
          <cell r="AK35">
            <v>10.733387779323603</v>
          </cell>
          <cell r="AL35">
            <v>25.833256185070162</v>
          </cell>
          <cell r="AM35">
            <v>33.136506138658717</v>
          </cell>
          <cell r="AN35">
            <v>14.995861898906163</v>
          </cell>
          <cell r="AO35">
            <v>8.125</v>
          </cell>
          <cell r="AP35">
            <v>6.8421052631578947</v>
          </cell>
          <cell r="AQ35">
            <v>2.7838341474722896</v>
          </cell>
          <cell r="AR35">
            <v>2.0259846961590138</v>
          </cell>
          <cell r="AS35">
            <v>6.5</v>
          </cell>
          <cell r="AT35">
            <v>7.2222222222222223</v>
          </cell>
          <cell r="AU35">
            <v>0.90758547008547019</v>
          </cell>
          <cell r="AV35">
            <v>0.76428250112460649</v>
          </cell>
          <cell r="AW35">
            <v>0.31096214441521508</v>
          </cell>
          <cell r="AX35">
            <v>0.22630821819685498</v>
          </cell>
          <cell r="AY35">
            <v>0.72606837606837615</v>
          </cell>
          <cell r="AZ35">
            <v>0.80674264007597352</v>
          </cell>
          <cell r="BB35">
            <v>29</v>
          </cell>
          <cell r="BC35">
            <v>15</v>
          </cell>
          <cell r="BD35">
            <v>10</v>
          </cell>
          <cell r="BE35">
            <v>10</v>
          </cell>
          <cell r="BF35">
            <v>13</v>
          </cell>
          <cell r="BG35">
            <v>34</v>
          </cell>
          <cell r="BH35">
            <v>65</v>
          </cell>
          <cell r="BI35">
            <v>89</v>
          </cell>
          <cell r="BJ35">
            <v>0</v>
          </cell>
          <cell r="BK35">
            <v>109</v>
          </cell>
        </row>
        <row r="36">
          <cell r="B36">
            <v>30</v>
          </cell>
          <cell r="C36">
            <v>3</v>
          </cell>
          <cell r="D36">
            <v>2</v>
          </cell>
          <cell r="E36">
            <v>3</v>
          </cell>
          <cell r="F36">
            <v>2</v>
          </cell>
          <cell r="G36">
            <v>14.330017730534996</v>
          </cell>
          <cell r="H36">
            <v>41.865914830285881</v>
          </cell>
          <cell r="I36">
            <v>1.2852200000000003</v>
          </cell>
          <cell r="J36">
            <v>0.80326250000000021</v>
          </cell>
          <cell r="K36">
            <v>4.9872118039022579</v>
          </cell>
          <cell r="L36">
            <v>4.9426939050619705</v>
          </cell>
          <cell r="M36">
            <v>109.37463705626998</v>
          </cell>
          <cell r="N36">
            <v>118.23075762572836</v>
          </cell>
          <cell r="O36">
            <v>226</v>
          </cell>
          <cell r="P36">
            <v>612</v>
          </cell>
          <cell r="Q36">
            <v>340</v>
          </cell>
          <cell r="R36">
            <v>1187</v>
          </cell>
          <cell r="S36">
            <v>7.0630284963192604</v>
          </cell>
          <cell r="T36"/>
          <cell r="U36">
            <v>2.5812141046170418</v>
          </cell>
          <cell r="V36">
            <v>1.8753997088675065</v>
          </cell>
          <cell r="W36">
            <v>3.2927190106199271</v>
          </cell>
          <cell r="X36">
            <v>4.2930839420661489</v>
          </cell>
          <cell r="Y36">
            <v>6.5</v>
          </cell>
          <cell r="Z36">
            <v>0.72606837606837615</v>
          </cell>
          <cell r="AA36">
            <v>1.2447674181020782</v>
          </cell>
          <cell r="AB36">
            <v>30</v>
          </cell>
          <cell r="AC36">
            <v>17.912522163168745</v>
          </cell>
          <cell r="AD36">
            <v>17.912522163168745</v>
          </cell>
          <cell r="AE36">
            <v>15.084229190036838</v>
          </cell>
          <cell r="AF36">
            <v>14.773214155190718</v>
          </cell>
          <cell r="AG36">
            <v>14.474765384378784</v>
          </cell>
          <cell r="AH36">
            <v>5.5516579213257664</v>
          </cell>
          <cell r="AI36">
            <v>4.3520317659407732</v>
          </cell>
          <cell r="AJ36">
            <v>14.330017730534996</v>
          </cell>
          <cell r="AK36">
            <v>15.922241922816662</v>
          </cell>
          <cell r="AL36">
            <v>16.746365932114351</v>
          </cell>
          <cell r="AM36">
            <v>22.323728980190232</v>
          </cell>
          <cell r="AN36">
            <v>9.7519441490670946</v>
          </cell>
          <cell r="AO36">
            <v>8.125</v>
          </cell>
          <cell r="AP36">
            <v>6.8421052631578947</v>
          </cell>
          <cell r="AQ36">
            <v>2.5181948248203776</v>
          </cell>
          <cell r="AR36">
            <v>1.9740524408659552</v>
          </cell>
          <cell r="AS36">
            <v>6.5</v>
          </cell>
          <cell r="AT36">
            <v>7.2222222222222223</v>
          </cell>
          <cell r="AU36">
            <v>0.90758547008547019</v>
          </cell>
          <cell r="AV36">
            <v>0.76428250112460649</v>
          </cell>
          <cell r="AW36">
            <v>0.28128948108940316</v>
          </cell>
          <cell r="AX36">
            <v>0.22050723846359357</v>
          </cell>
          <cell r="AY36">
            <v>0.72606837606837615</v>
          </cell>
          <cell r="AZ36">
            <v>0.80674264007597352</v>
          </cell>
          <cell r="BB36">
            <v>30</v>
          </cell>
          <cell r="BC36">
            <v>15</v>
          </cell>
          <cell r="BD36">
            <v>10</v>
          </cell>
          <cell r="BE36">
            <v>10</v>
          </cell>
          <cell r="BF36">
            <v>13</v>
          </cell>
          <cell r="BG36">
            <v>34</v>
          </cell>
          <cell r="BH36">
            <v>65</v>
          </cell>
          <cell r="BI36">
            <v>89</v>
          </cell>
          <cell r="BJ36">
            <v>117</v>
          </cell>
          <cell r="BK36">
            <v>109</v>
          </cell>
        </row>
        <row r="37">
          <cell r="B37">
            <v>31</v>
          </cell>
          <cell r="C37">
            <v>3</v>
          </cell>
          <cell r="D37">
            <v>3</v>
          </cell>
          <cell r="E37">
            <v>2</v>
          </cell>
          <cell r="F37">
            <v>2</v>
          </cell>
          <cell r="G37">
            <v>2.6048933239623664</v>
          </cell>
          <cell r="H37">
            <v>56.73512737838206</v>
          </cell>
          <cell r="I37">
            <v>0.4818200000000003</v>
          </cell>
          <cell r="J37">
            <v>0.30113750000000017</v>
          </cell>
          <cell r="K37">
            <v>5.1665533747308894</v>
          </cell>
          <cell r="L37">
            <v>5.0452904517914465</v>
          </cell>
          <cell r="M37">
            <v>40.41130592217386</v>
          </cell>
          <cell r="N37">
            <v>130.30994261998794</v>
          </cell>
          <cell r="O37">
            <v>111</v>
          </cell>
          <cell r="P37">
            <v>752</v>
          </cell>
          <cell r="Q37">
            <v>744</v>
          </cell>
          <cell r="R37">
            <v>1576</v>
          </cell>
          <cell r="S37">
            <v>18.485414062499999</v>
          </cell>
          <cell r="T37"/>
          <cell r="U37">
            <v>2.589819393241791</v>
          </cell>
          <cell r="V37">
            <v>1.9491650707676342</v>
          </cell>
          <cell r="W37">
            <v>3.3114786149437156</v>
          </cell>
          <cell r="X37">
            <v>4.2732729058804155</v>
          </cell>
          <cell r="Y37">
            <v>6.5</v>
          </cell>
          <cell r="Z37">
            <v>0.72606837606837615</v>
          </cell>
          <cell r="AA37">
            <v>2.5678236600959496</v>
          </cell>
          <cell r="AB37">
            <v>31</v>
          </cell>
          <cell r="AC37">
            <v>3.2561166549529577</v>
          </cell>
          <cell r="AD37">
            <v>3.2561166549529577</v>
          </cell>
          <cell r="AE37">
            <v>2.7419929725919649</v>
          </cell>
          <cell r="AF37">
            <v>2.6854570350127491</v>
          </cell>
          <cell r="AG37">
            <v>2.6312053777397639</v>
          </cell>
          <cell r="AH37">
            <v>1.0058204563453002</v>
          </cell>
          <cell r="AI37">
            <v>0.78662544043233729</v>
          </cell>
          <cell r="AJ37">
            <v>2.6048933239623664</v>
          </cell>
          <cell r="AK37">
            <v>2.8943259155137402</v>
          </cell>
          <cell r="AL37">
            <v>22.694050951352825</v>
          </cell>
          <cell r="AM37">
            <v>29.107399998727775</v>
          </cell>
          <cell r="AN37">
            <v>13.276738609488133</v>
          </cell>
          <cell r="AO37">
            <v>8.125</v>
          </cell>
          <cell r="AP37">
            <v>6.8421052631578947</v>
          </cell>
          <cell r="AQ37">
            <v>2.5098275257965628</v>
          </cell>
          <cell r="AR37">
            <v>1.962869387308569</v>
          </cell>
          <cell r="AS37">
            <v>6.5</v>
          </cell>
          <cell r="AT37">
            <v>7.2222222222222223</v>
          </cell>
          <cell r="AU37">
            <v>0.90758547008547019</v>
          </cell>
          <cell r="AV37">
            <v>0.76428250112460649</v>
          </cell>
          <cell r="AW37">
            <v>0.28035483013335705</v>
          </cell>
          <cell r="AX37">
            <v>0.21925805976576326</v>
          </cell>
          <cell r="AY37">
            <v>0.72606837606837615</v>
          </cell>
          <cell r="AZ37">
            <v>0.80674264007597352</v>
          </cell>
          <cell r="BB37">
            <v>31</v>
          </cell>
          <cell r="BC37">
            <v>15</v>
          </cell>
          <cell r="BD37">
            <v>10</v>
          </cell>
          <cell r="BE37">
            <v>10</v>
          </cell>
          <cell r="BF37">
            <v>13</v>
          </cell>
          <cell r="BG37">
            <v>34</v>
          </cell>
          <cell r="BH37">
            <v>65</v>
          </cell>
          <cell r="BI37">
            <v>91</v>
          </cell>
          <cell r="BJ37">
            <v>0</v>
          </cell>
          <cell r="BK37">
            <v>109</v>
          </cell>
        </row>
        <row r="38">
          <cell r="B38">
            <v>32</v>
          </cell>
          <cell r="C38">
            <v>3</v>
          </cell>
          <cell r="D38">
            <v>3</v>
          </cell>
          <cell r="E38">
            <v>3</v>
          </cell>
          <cell r="F38">
            <v>2</v>
          </cell>
          <cell r="G38">
            <v>4.3885843877845891</v>
          </cell>
          <cell r="H38">
            <v>34.885146423420686</v>
          </cell>
          <cell r="I38">
            <v>0.48066999999999999</v>
          </cell>
          <cell r="J38">
            <v>0.30041875000000001</v>
          </cell>
          <cell r="K38">
            <v>4.9916336122692417</v>
          </cell>
          <cell r="L38">
            <v>4.9292081964023362</v>
          </cell>
          <cell r="M38">
            <v>60.273213844441017</v>
          </cell>
          <cell r="N38">
            <v>122.37143636205599</v>
          </cell>
          <cell r="O38">
            <v>126</v>
          </cell>
          <cell r="P38">
            <v>493</v>
          </cell>
          <cell r="Q38">
            <v>594</v>
          </cell>
          <cell r="R38">
            <v>1121</v>
          </cell>
          <cell r="S38">
            <v>7.2283023261737656</v>
          </cell>
          <cell r="T38"/>
          <cell r="U38">
            <v>2.3281427764786695</v>
          </cell>
          <cell r="V38">
            <v>1.8306163081330726</v>
          </cell>
          <cell r="W38">
            <v>3.1849708138492336</v>
          </cell>
          <cell r="X38">
            <v>4.1504233745707531</v>
          </cell>
          <cell r="Y38">
            <v>6.5</v>
          </cell>
          <cell r="Z38">
            <v>0.72606837606837615</v>
          </cell>
          <cell r="AA38">
            <v>1.9518521736192866</v>
          </cell>
          <cell r="AB38">
            <v>32</v>
          </cell>
          <cell r="AC38">
            <v>5.4857304847307358</v>
          </cell>
          <cell r="AD38">
            <v>5.4857304847307358</v>
          </cell>
          <cell r="AE38">
            <v>4.6195625134574625</v>
          </cell>
          <cell r="AF38">
            <v>4.5243138018397824</v>
          </cell>
          <cell r="AG38">
            <v>4.4329135230147365</v>
          </cell>
          <cell r="AH38">
            <v>1.8850151425946267</v>
          </cell>
          <cell r="AI38">
            <v>1.3779041141292954</v>
          </cell>
          <cell r="AJ38">
            <v>4.3885843877845891</v>
          </cell>
          <cell r="AK38">
            <v>4.8762048753162102</v>
          </cell>
          <cell r="AL38">
            <v>13.954058569368275</v>
          </cell>
          <cell r="AM38">
            <v>19.056503685907721</v>
          </cell>
          <cell r="AN38">
            <v>8.4052018975121037</v>
          </cell>
          <cell r="AO38">
            <v>8.125</v>
          </cell>
          <cell r="AP38">
            <v>6.8421052631578947</v>
          </cell>
          <cell r="AQ38">
            <v>2.7919249908853487</v>
          </cell>
          <cell r="AR38">
            <v>2.0408350279807901</v>
          </cell>
          <cell r="AS38">
            <v>6.5</v>
          </cell>
          <cell r="AT38">
            <v>7.2222222222222223</v>
          </cell>
          <cell r="AU38">
            <v>0.90758547008547019</v>
          </cell>
          <cell r="AV38">
            <v>0.76428250112460649</v>
          </cell>
          <cell r="AW38">
            <v>0.31186591449797557</v>
          </cell>
          <cell r="AX38">
            <v>0.22796704224453401</v>
          </cell>
          <cell r="AY38">
            <v>0.72606837606837615</v>
          </cell>
          <cell r="AZ38">
            <v>0.80674264007597352</v>
          </cell>
          <cell r="BB38">
            <v>32</v>
          </cell>
          <cell r="BC38">
            <v>15</v>
          </cell>
          <cell r="BD38">
            <v>10</v>
          </cell>
          <cell r="BE38">
            <v>10</v>
          </cell>
          <cell r="BF38">
            <v>13</v>
          </cell>
          <cell r="BG38">
            <v>34</v>
          </cell>
          <cell r="BH38">
            <v>65</v>
          </cell>
          <cell r="BI38">
            <v>91</v>
          </cell>
          <cell r="BJ38">
            <v>117</v>
          </cell>
          <cell r="BK38">
            <v>109</v>
          </cell>
        </row>
        <row r="39">
          <cell r="B39">
            <v>33</v>
          </cell>
          <cell r="C39">
            <v>4</v>
          </cell>
          <cell r="D39">
            <v>2</v>
          </cell>
          <cell r="E39">
            <v>2</v>
          </cell>
          <cell r="F39">
            <v>2</v>
          </cell>
          <cell r="G39">
            <v>8.6873263129549958</v>
          </cell>
          <cell r="H39">
            <v>64.727384748622441</v>
          </cell>
          <cell r="I39">
            <v>1.2880000000000003</v>
          </cell>
          <cell r="J39">
            <v>0.80500000000000016</v>
          </cell>
          <cell r="K39">
            <v>5.1665533747308894</v>
          </cell>
          <cell r="L39">
            <v>5.0379923721928028</v>
          </cell>
          <cell r="M39">
            <v>92.551234257330961</v>
          </cell>
          <cell r="N39">
            <v>137.83386770959208</v>
          </cell>
          <cell r="O39">
            <v>162</v>
          </cell>
          <cell r="P39">
            <v>811</v>
          </cell>
          <cell r="Q39">
            <v>509</v>
          </cell>
          <cell r="R39">
            <v>1618</v>
          </cell>
          <cell r="S39">
            <v>17.957127929687498</v>
          </cell>
          <cell r="T39"/>
          <cell r="U39">
            <v>2.3300017666748247</v>
          </cell>
          <cell r="V39">
            <v>1.9518738595509388</v>
          </cell>
          <cell r="W39">
            <v>3.2004322139352754</v>
          </cell>
          <cell r="X39">
            <v>4.3108337630991569</v>
          </cell>
          <cell r="Y39">
            <v>6.5</v>
          </cell>
          <cell r="Z39">
            <v>0.72606837606837615</v>
          </cell>
          <cell r="AA39">
            <v>1.8855071068881402</v>
          </cell>
          <cell r="AB39">
            <v>33</v>
          </cell>
          <cell r="AC39">
            <v>10.859157891193744</v>
          </cell>
          <cell r="AD39">
            <v>10.859157891193744</v>
          </cell>
          <cell r="AE39">
            <v>9.1445540136368386</v>
          </cell>
          <cell r="AF39">
            <v>8.9560065082010265</v>
          </cell>
          <cell r="AG39">
            <v>8.7750770837929259</v>
          </cell>
          <cell r="AH39">
            <v>3.7284634017049654</v>
          </cell>
          <cell r="AI39">
            <v>2.714422844242339</v>
          </cell>
          <cell r="AJ39">
            <v>8.6873263129549958</v>
          </cell>
          <cell r="AK39">
            <v>9.6525847921722168</v>
          </cell>
          <cell r="AL39">
            <v>25.890953899448977</v>
          </cell>
          <cell r="AM39">
            <v>33.161663819563657</v>
          </cell>
          <cell r="AN39">
            <v>15.015050058921419</v>
          </cell>
          <cell r="AO39">
            <v>8.125</v>
          </cell>
          <cell r="AP39">
            <v>6.8421052631578947</v>
          </cell>
          <cell r="AQ39">
            <v>2.7896974555844363</v>
          </cell>
          <cell r="AR39">
            <v>2.0309756825024428</v>
          </cell>
          <cell r="AS39">
            <v>6.5</v>
          </cell>
          <cell r="AT39">
            <v>7.2222222222222223</v>
          </cell>
          <cell r="AU39">
            <v>0.90758547008547019</v>
          </cell>
          <cell r="AV39">
            <v>0.76428250112460649</v>
          </cell>
          <cell r="AW39">
            <v>0.31161709250742653</v>
          </cell>
          <cell r="AX39">
            <v>0.22686572548137085</v>
          </cell>
          <cell r="AY39">
            <v>0.72606837606837615</v>
          </cell>
          <cell r="AZ39">
            <v>0.80674264007597352</v>
          </cell>
          <cell r="BB39">
            <v>33</v>
          </cell>
          <cell r="BC39">
            <v>25</v>
          </cell>
          <cell r="BD39">
            <v>20</v>
          </cell>
          <cell r="BE39">
            <v>15</v>
          </cell>
          <cell r="BF39" t="str">
            <v>a</v>
          </cell>
          <cell r="BG39">
            <v>38</v>
          </cell>
          <cell r="BH39">
            <v>67</v>
          </cell>
          <cell r="BI39">
            <v>89</v>
          </cell>
          <cell r="BJ39">
            <v>0</v>
          </cell>
          <cell r="BK39">
            <v>109</v>
          </cell>
        </row>
        <row r="40">
          <cell r="B40">
            <v>34</v>
          </cell>
          <cell r="C40">
            <v>4</v>
          </cell>
          <cell r="D40">
            <v>2</v>
          </cell>
          <cell r="E40">
            <v>3</v>
          </cell>
          <cell r="F40">
            <v>2</v>
          </cell>
          <cell r="G40">
            <v>13.137956133988716</v>
          </cell>
          <cell r="H40">
            <v>41.702668423410003</v>
          </cell>
          <cell r="I40">
            <v>1.2853000000000003</v>
          </cell>
          <cell r="J40">
            <v>0.8033125000000001</v>
          </cell>
          <cell r="K40">
            <v>4.9869273373601368</v>
          </cell>
          <cell r="L40">
            <v>4.9446978739028635</v>
          </cell>
          <cell r="M40">
            <v>107.55942183913788</v>
          </cell>
          <cell r="N40">
            <v>119.39161373770268</v>
          </cell>
          <cell r="O40">
            <v>211</v>
          </cell>
          <cell r="P40">
            <v>604</v>
          </cell>
          <cell r="Q40">
            <v>341</v>
          </cell>
          <cell r="R40">
            <v>1172</v>
          </cell>
          <cell r="S40">
            <v>7.0630284963192604</v>
          </cell>
          <cell r="T40"/>
          <cell r="U40">
            <v>2.5653577943728361</v>
          </cell>
          <cell r="V40">
            <v>1.8711010423475611</v>
          </cell>
          <cell r="W40">
            <v>3.2772528831804144</v>
          </cell>
          <cell r="X40">
            <v>4.2834362867995317</v>
          </cell>
          <cell r="Y40">
            <v>6.5</v>
          </cell>
          <cell r="Z40">
            <v>0.72606837606837615</v>
          </cell>
          <cell r="AA40">
            <v>1.244144946471597</v>
          </cell>
          <cell r="AB40">
            <v>34</v>
          </cell>
          <cell r="AC40">
            <v>16.422445167485893</v>
          </cell>
          <cell r="AD40">
            <v>16.422445167485893</v>
          </cell>
          <cell r="AE40">
            <v>13.829427509461807</v>
          </cell>
          <cell r="AF40">
            <v>13.544284674215172</v>
          </cell>
          <cell r="AG40">
            <v>13.270662761604763</v>
          </cell>
          <cell r="AH40">
            <v>5.1212958140993381</v>
          </cell>
          <cell r="AI40">
            <v>4.0088319706470044</v>
          </cell>
          <cell r="AJ40">
            <v>13.137956133988716</v>
          </cell>
          <cell r="AK40">
            <v>14.597729037765239</v>
          </cell>
          <cell r="AL40">
            <v>16.681067369364001</v>
          </cell>
          <cell r="AM40">
            <v>22.287769329168938</v>
          </cell>
          <cell r="AN40">
            <v>9.7357975305777487</v>
          </cell>
          <cell r="AO40">
            <v>8.125</v>
          </cell>
          <cell r="AP40">
            <v>6.8421052631578947</v>
          </cell>
          <cell r="AQ40">
            <v>2.5337596238068159</v>
          </cell>
          <cell r="AR40">
            <v>1.983368458796523</v>
          </cell>
          <cell r="AS40">
            <v>6.5</v>
          </cell>
          <cell r="AT40">
            <v>7.2222222222222223</v>
          </cell>
          <cell r="AU40">
            <v>0.90758547008547019</v>
          </cell>
          <cell r="AV40">
            <v>0.76428250112460649</v>
          </cell>
          <cell r="AW40">
            <v>0.28302811313923609</v>
          </cell>
          <cell r="AX40">
            <v>0.2215478640036353</v>
          </cell>
          <cell r="AY40">
            <v>0.72606837606837615</v>
          </cell>
          <cell r="AZ40">
            <v>0.80674264007597352</v>
          </cell>
          <cell r="BB40">
            <v>34</v>
          </cell>
          <cell r="BC40">
            <v>25</v>
          </cell>
          <cell r="BD40">
            <v>20</v>
          </cell>
          <cell r="BE40">
            <v>15</v>
          </cell>
          <cell r="BF40" t="str">
            <v>a</v>
          </cell>
          <cell r="BG40">
            <v>38</v>
          </cell>
          <cell r="BH40">
            <v>67</v>
          </cell>
          <cell r="BI40">
            <v>89</v>
          </cell>
          <cell r="BJ40">
            <v>117</v>
          </cell>
          <cell r="BK40">
            <v>109</v>
          </cell>
        </row>
        <row r="41">
          <cell r="BB41">
            <v>35</v>
          </cell>
          <cell r="BC41">
            <v>25</v>
          </cell>
          <cell r="BD41">
            <v>20</v>
          </cell>
          <cell r="BE41">
            <v>15</v>
          </cell>
          <cell r="BF41" t="str">
            <v>a</v>
          </cell>
          <cell r="BG41">
            <v>38</v>
          </cell>
          <cell r="BH41">
            <v>67</v>
          </cell>
          <cell r="BI41">
            <v>91</v>
          </cell>
          <cell r="BJ41">
            <v>0</v>
          </cell>
          <cell r="BK41">
            <v>109</v>
          </cell>
        </row>
        <row r="42">
          <cell r="BB42">
            <v>36</v>
          </cell>
          <cell r="BC42">
            <v>25</v>
          </cell>
          <cell r="BD42">
            <v>20</v>
          </cell>
          <cell r="BE42">
            <v>15</v>
          </cell>
          <cell r="BF42" t="str">
            <v>a</v>
          </cell>
          <cell r="BG42">
            <v>38</v>
          </cell>
          <cell r="BH42">
            <v>67</v>
          </cell>
          <cell r="BI42">
            <v>91</v>
          </cell>
          <cell r="BJ42">
            <v>117</v>
          </cell>
          <cell r="BK42">
            <v>109</v>
          </cell>
        </row>
      </sheetData>
      <sheetData sheetId="10"/>
      <sheetData sheetId="11"/>
      <sheetData sheetId="12">
        <row r="3">
          <cell r="A3">
            <v>1</v>
          </cell>
          <cell r="B3">
            <v>0</v>
          </cell>
          <cell r="C3">
            <v>0</v>
          </cell>
          <cell r="D3">
            <v>0</v>
          </cell>
          <cell r="E3">
            <v>0</v>
          </cell>
          <cell r="F3">
            <v>0</v>
          </cell>
          <cell r="G3">
            <v>0</v>
          </cell>
          <cell r="H3">
            <v>0</v>
          </cell>
          <cell r="I3">
            <v>0</v>
          </cell>
          <cell r="J3">
            <v>0</v>
          </cell>
          <cell r="K3">
            <v>0</v>
          </cell>
        </row>
        <row r="4">
          <cell r="A4">
            <v>2</v>
          </cell>
          <cell r="B4">
            <v>0</v>
          </cell>
          <cell r="C4">
            <v>0</v>
          </cell>
          <cell r="D4">
            <v>0</v>
          </cell>
          <cell r="E4">
            <v>0</v>
          </cell>
          <cell r="F4">
            <v>0</v>
          </cell>
          <cell r="G4">
            <v>0</v>
          </cell>
          <cell r="H4">
            <v>0</v>
          </cell>
          <cell r="I4">
            <v>0</v>
          </cell>
          <cell r="J4">
            <v>0</v>
          </cell>
          <cell r="K4">
            <v>0</v>
          </cell>
        </row>
        <row r="5">
          <cell r="A5">
            <v>3</v>
          </cell>
          <cell r="B5">
            <v>1</v>
          </cell>
          <cell r="C5">
            <v>1</v>
          </cell>
          <cell r="D5">
            <v>1</v>
          </cell>
          <cell r="E5">
            <v>1</v>
          </cell>
          <cell r="F5">
            <v>1</v>
          </cell>
          <cell r="G5">
            <v>0</v>
          </cell>
          <cell r="H5">
            <v>0</v>
          </cell>
          <cell r="I5">
            <v>1</v>
          </cell>
          <cell r="J5">
            <v>1</v>
          </cell>
          <cell r="K5">
            <v>1</v>
          </cell>
        </row>
        <row r="6">
          <cell r="A6">
            <v>4</v>
          </cell>
          <cell r="B6">
            <v>1</v>
          </cell>
          <cell r="C6">
            <v>1</v>
          </cell>
          <cell r="D6">
            <v>1</v>
          </cell>
          <cell r="E6">
            <v>1</v>
          </cell>
          <cell r="F6">
            <v>1</v>
          </cell>
          <cell r="G6">
            <v>0</v>
          </cell>
          <cell r="H6">
            <v>1</v>
          </cell>
          <cell r="I6">
            <v>1</v>
          </cell>
          <cell r="J6">
            <v>1</v>
          </cell>
          <cell r="K6">
            <v>1</v>
          </cell>
        </row>
        <row r="7">
          <cell r="A7">
            <v>5</v>
          </cell>
          <cell r="B7">
            <v>0</v>
          </cell>
          <cell r="C7">
            <v>0</v>
          </cell>
          <cell r="D7">
            <v>0</v>
          </cell>
          <cell r="E7">
            <v>0</v>
          </cell>
          <cell r="F7">
            <v>0</v>
          </cell>
          <cell r="G7">
            <v>0</v>
          </cell>
          <cell r="H7">
            <v>0</v>
          </cell>
          <cell r="I7">
            <v>0</v>
          </cell>
          <cell r="J7">
            <v>0</v>
          </cell>
          <cell r="K7">
            <v>0</v>
          </cell>
        </row>
        <row r="8">
          <cell r="A8">
            <v>6</v>
          </cell>
          <cell r="B8">
            <v>0</v>
          </cell>
          <cell r="C8">
            <v>0</v>
          </cell>
          <cell r="D8">
            <v>0</v>
          </cell>
          <cell r="E8">
            <v>0</v>
          </cell>
          <cell r="F8">
            <v>0</v>
          </cell>
          <cell r="G8">
            <v>0</v>
          </cell>
          <cell r="H8">
            <v>0</v>
          </cell>
          <cell r="I8">
            <v>0</v>
          </cell>
          <cell r="J8">
            <v>0</v>
          </cell>
          <cell r="K8">
            <v>0</v>
          </cell>
        </row>
        <row r="9">
          <cell r="A9">
            <v>7</v>
          </cell>
          <cell r="B9">
            <v>2</v>
          </cell>
          <cell r="C9">
            <v>1</v>
          </cell>
          <cell r="D9">
            <v>1</v>
          </cell>
          <cell r="E9">
            <v>1</v>
          </cell>
          <cell r="F9">
            <v>2</v>
          </cell>
          <cell r="G9">
            <v>1</v>
          </cell>
          <cell r="H9">
            <v>1</v>
          </cell>
          <cell r="I9">
            <v>1</v>
          </cell>
          <cell r="J9">
            <v>1</v>
          </cell>
          <cell r="K9">
            <v>1</v>
          </cell>
        </row>
        <row r="10">
          <cell r="A10">
            <v>8</v>
          </cell>
          <cell r="B10">
            <v>2</v>
          </cell>
          <cell r="C10">
            <v>1</v>
          </cell>
          <cell r="D10">
            <v>1</v>
          </cell>
          <cell r="E10">
            <v>1</v>
          </cell>
          <cell r="F10">
            <v>2</v>
          </cell>
          <cell r="G10">
            <v>1</v>
          </cell>
          <cell r="H10">
            <v>1</v>
          </cell>
          <cell r="I10">
            <v>1</v>
          </cell>
          <cell r="J10">
            <v>1</v>
          </cell>
          <cell r="K10">
            <v>1</v>
          </cell>
        </row>
        <row r="11">
          <cell r="A11">
            <v>9</v>
          </cell>
          <cell r="B11">
            <v>2</v>
          </cell>
          <cell r="C11">
            <v>2</v>
          </cell>
          <cell r="D11">
            <v>2</v>
          </cell>
          <cell r="E11">
            <v>2</v>
          </cell>
          <cell r="F11">
            <v>2</v>
          </cell>
          <cell r="G11">
            <v>2</v>
          </cell>
          <cell r="H11">
            <v>2</v>
          </cell>
          <cell r="I11">
            <v>2</v>
          </cell>
          <cell r="J11">
            <v>2</v>
          </cell>
          <cell r="K11">
            <v>2</v>
          </cell>
        </row>
        <row r="12">
          <cell r="A12">
            <v>10</v>
          </cell>
          <cell r="B12">
            <v>2</v>
          </cell>
          <cell r="C12">
            <v>2</v>
          </cell>
          <cell r="D12">
            <v>2</v>
          </cell>
          <cell r="E12">
            <v>2</v>
          </cell>
          <cell r="F12">
            <v>2</v>
          </cell>
          <cell r="G12">
            <v>2</v>
          </cell>
          <cell r="H12">
            <v>2</v>
          </cell>
          <cell r="I12">
            <v>2</v>
          </cell>
          <cell r="J12">
            <v>2</v>
          </cell>
          <cell r="K12">
            <v>2</v>
          </cell>
        </row>
        <row r="13">
          <cell r="A13">
            <v>11</v>
          </cell>
          <cell r="B13">
            <v>2</v>
          </cell>
          <cell r="C13">
            <v>1</v>
          </cell>
          <cell r="D13">
            <v>1</v>
          </cell>
          <cell r="E13">
            <v>1</v>
          </cell>
          <cell r="F13">
            <v>2</v>
          </cell>
          <cell r="G13">
            <v>1</v>
          </cell>
          <cell r="H13">
            <v>1</v>
          </cell>
          <cell r="I13">
            <v>1</v>
          </cell>
          <cell r="J13">
            <v>1</v>
          </cell>
          <cell r="K13">
            <v>1</v>
          </cell>
        </row>
        <row r="14">
          <cell r="A14">
            <v>12</v>
          </cell>
          <cell r="B14">
            <v>2</v>
          </cell>
          <cell r="C14">
            <v>1</v>
          </cell>
          <cell r="D14">
            <v>1</v>
          </cell>
          <cell r="E14">
            <v>1</v>
          </cell>
          <cell r="F14">
            <v>2</v>
          </cell>
          <cell r="G14">
            <v>1</v>
          </cell>
          <cell r="H14">
            <v>1</v>
          </cell>
          <cell r="I14">
            <v>1</v>
          </cell>
          <cell r="J14">
            <v>1</v>
          </cell>
          <cell r="K14">
            <v>1</v>
          </cell>
        </row>
        <row r="15">
          <cell r="A15">
            <v>13</v>
          </cell>
          <cell r="B15">
            <v>2</v>
          </cell>
          <cell r="C15">
            <v>2</v>
          </cell>
          <cell r="D15">
            <v>2</v>
          </cell>
          <cell r="E15">
            <v>2</v>
          </cell>
          <cell r="F15">
            <v>2</v>
          </cell>
          <cell r="G15">
            <v>2</v>
          </cell>
          <cell r="H15">
            <v>2</v>
          </cell>
          <cell r="I15">
            <v>2</v>
          </cell>
          <cell r="J15">
            <v>2</v>
          </cell>
          <cell r="K15">
            <v>2</v>
          </cell>
        </row>
        <row r="16">
          <cell r="A16">
            <v>14</v>
          </cell>
          <cell r="B16">
            <v>2</v>
          </cell>
          <cell r="C16">
            <v>2</v>
          </cell>
          <cell r="D16">
            <v>2</v>
          </cell>
          <cell r="E16">
            <v>2</v>
          </cell>
          <cell r="F16">
            <v>2</v>
          </cell>
          <cell r="G16">
            <v>2</v>
          </cell>
          <cell r="H16">
            <v>2</v>
          </cell>
          <cell r="I16">
            <v>2</v>
          </cell>
          <cell r="J16">
            <v>2</v>
          </cell>
          <cell r="K16">
            <v>2</v>
          </cell>
        </row>
        <row r="17">
          <cell r="A17">
            <v>15</v>
          </cell>
          <cell r="B17">
            <v>2</v>
          </cell>
          <cell r="C17">
            <v>1</v>
          </cell>
          <cell r="D17">
            <v>1</v>
          </cell>
          <cell r="E17">
            <v>1</v>
          </cell>
          <cell r="F17">
            <v>2</v>
          </cell>
          <cell r="G17">
            <v>1</v>
          </cell>
          <cell r="H17">
            <v>1</v>
          </cell>
          <cell r="I17">
            <v>1</v>
          </cell>
          <cell r="J17">
            <v>2</v>
          </cell>
          <cell r="K17">
            <v>1</v>
          </cell>
        </row>
        <row r="18">
          <cell r="A18">
            <v>16</v>
          </cell>
          <cell r="B18">
            <v>2</v>
          </cell>
          <cell r="C18">
            <v>1</v>
          </cell>
          <cell r="D18">
            <v>1</v>
          </cell>
          <cell r="E18">
            <v>1</v>
          </cell>
          <cell r="F18">
            <v>2</v>
          </cell>
          <cell r="G18">
            <v>1</v>
          </cell>
          <cell r="H18">
            <v>1</v>
          </cell>
          <cell r="I18">
            <v>1</v>
          </cell>
          <cell r="J18">
            <v>1</v>
          </cell>
          <cell r="K18">
            <v>1</v>
          </cell>
        </row>
        <row r="19">
          <cell r="A19">
            <v>17</v>
          </cell>
          <cell r="B19">
            <v>2</v>
          </cell>
          <cell r="C19">
            <v>2</v>
          </cell>
          <cell r="D19">
            <v>2</v>
          </cell>
          <cell r="E19">
            <v>2</v>
          </cell>
          <cell r="F19">
            <v>2</v>
          </cell>
          <cell r="G19">
            <v>2</v>
          </cell>
          <cell r="H19">
            <v>2</v>
          </cell>
          <cell r="I19">
            <v>2</v>
          </cell>
          <cell r="J19">
            <v>2</v>
          </cell>
          <cell r="K19">
            <v>2</v>
          </cell>
        </row>
        <row r="20">
          <cell r="A20">
            <v>18</v>
          </cell>
          <cell r="B20">
            <v>2</v>
          </cell>
          <cell r="C20">
            <v>2</v>
          </cell>
          <cell r="D20">
            <v>2</v>
          </cell>
          <cell r="E20">
            <v>2</v>
          </cell>
          <cell r="F20">
            <v>2</v>
          </cell>
          <cell r="G20">
            <v>2</v>
          </cell>
          <cell r="H20">
            <v>2</v>
          </cell>
          <cell r="I20">
            <v>2</v>
          </cell>
          <cell r="J20">
            <v>2</v>
          </cell>
          <cell r="K20">
            <v>2</v>
          </cell>
        </row>
        <row r="21">
          <cell r="A21">
            <v>19</v>
          </cell>
          <cell r="B21">
            <v>0</v>
          </cell>
          <cell r="C21">
            <v>0</v>
          </cell>
          <cell r="D21">
            <v>0</v>
          </cell>
          <cell r="E21">
            <v>0</v>
          </cell>
          <cell r="F21">
            <v>0</v>
          </cell>
          <cell r="G21">
            <v>0</v>
          </cell>
          <cell r="H21">
            <v>0</v>
          </cell>
          <cell r="I21">
            <v>0</v>
          </cell>
          <cell r="J21">
            <v>0</v>
          </cell>
          <cell r="K21">
            <v>0</v>
          </cell>
        </row>
        <row r="22">
          <cell r="A22">
            <v>20</v>
          </cell>
          <cell r="B22">
            <v>0</v>
          </cell>
          <cell r="C22">
            <v>0</v>
          </cell>
          <cell r="D22">
            <v>0</v>
          </cell>
          <cell r="E22">
            <v>0</v>
          </cell>
          <cell r="F22">
            <v>0</v>
          </cell>
          <cell r="G22">
            <v>0</v>
          </cell>
          <cell r="H22">
            <v>0</v>
          </cell>
          <cell r="I22">
            <v>0</v>
          </cell>
          <cell r="J22">
            <v>0</v>
          </cell>
          <cell r="K22">
            <v>0</v>
          </cell>
        </row>
        <row r="23">
          <cell r="A23">
            <v>21</v>
          </cell>
          <cell r="B23">
            <v>1</v>
          </cell>
          <cell r="C23">
            <v>1</v>
          </cell>
          <cell r="D23">
            <v>1</v>
          </cell>
          <cell r="E23">
            <v>1</v>
          </cell>
          <cell r="F23">
            <v>1</v>
          </cell>
          <cell r="G23">
            <v>1</v>
          </cell>
          <cell r="H23">
            <v>0</v>
          </cell>
          <cell r="I23">
            <v>1</v>
          </cell>
          <cell r="J23">
            <v>1</v>
          </cell>
          <cell r="K23">
            <v>1</v>
          </cell>
        </row>
        <row r="24">
          <cell r="A24">
            <v>22</v>
          </cell>
          <cell r="B24">
            <v>1</v>
          </cell>
          <cell r="C24">
            <v>1</v>
          </cell>
          <cell r="D24">
            <v>1</v>
          </cell>
          <cell r="E24">
            <v>1</v>
          </cell>
          <cell r="F24">
            <v>1</v>
          </cell>
          <cell r="G24">
            <v>1</v>
          </cell>
          <cell r="H24">
            <v>1</v>
          </cell>
          <cell r="I24">
            <v>1</v>
          </cell>
          <cell r="J24">
            <v>1</v>
          </cell>
          <cell r="K24">
            <v>1</v>
          </cell>
        </row>
        <row r="25">
          <cell r="A25">
            <v>23</v>
          </cell>
          <cell r="B25">
            <v>0</v>
          </cell>
          <cell r="C25">
            <v>0</v>
          </cell>
          <cell r="D25">
            <v>0</v>
          </cell>
          <cell r="E25">
            <v>0</v>
          </cell>
          <cell r="F25">
            <v>0</v>
          </cell>
          <cell r="G25">
            <v>0</v>
          </cell>
          <cell r="H25">
            <v>0</v>
          </cell>
          <cell r="I25">
            <v>0</v>
          </cell>
          <cell r="J25">
            <v>0</v>
          </cell>
          <cell r="K25">
            <v>0</v>
          </cell>
        </row>
        <row r="26">
          <cell r="A26">
            <v>24</v>
          </cell>
          <cell r="B26">
            <v>0</v>
          </cell>
          <cell r="C26">
            <v>0</v>
          </cell>
          <cell r="D26">
            <v>0</v>
          </cell>
          <cell r="E26">
            <v>0</v>
          </cell>
          <cell r="F26">
            <v>0</v>
          </cell>
          <cell r="G26">
            <v>0</v>
          </cell>
          <cell r="H26">
            <v>0</v>
          </cell>
          <cell r="I26">
            <v>0</v>
          </cell>
          <cell r="J26">
            <v>0</v>
          </cell>
          <cell r="K26">
            <v>0</v>
          </cell>
        </row>
        <row r="27">
          <cell r="A27">
            <v>25</v>
          </cell>
          <cell r="B27">
            <v>2</v>
          </cell>
          <cell r="C27">
            <v>1</v>
          </cell>
          <cell r="D27">
            <v>1</v>
          </cell>
          <cell r="E27">
            <v>1</v>
          </cell>
          <cell r="F27">
            <v>2</v>
          </cell>
          <cell r="G27">
            <v>1</v>
          </cell>
          <cell r="H27">
            <v>1</v>
          </cell>
          <cell r="I27">
            <v>1</v>
          </cell>
          <cell r="J27">
            <v>1</v>
          </cell>
          <cell r="K27">
            <v>1</v>
          </cell>
        </row>
        <row r="28">
          <cell r="A28">
            <v>26</v>
          </cell>
          <cell r="B28">
            <v>2</v>
          </cell>
          <cell r="C28">
            <v>1</v>
          </cell>
          <cell r="D28">
            <v>1</v>
          </cell>
          <cell r="E28">
            <v>1</v>
          </cell>
          <cell r="F28">
            <v>2</v>
          </cell>
          <cell r="G28">
            <v>1</v>
          </cell>
          <cell r="H28">
            <v>1</v>
          </cell>
          <cell r="I28">
            <v>1</v>
          </cell>
          <cell r="J28">
            <v>1</v>
          </cell>
          <cell r="K28">
            <v>1</v>
          </cell>
        </row>
        <row r="29">
          <cell r="A29">
            <v>27</v>
          </cell>
          <cell r="B29">
            <v>2</v>
          </cell>
          <cell r="C29">
            <v>2</v>
          </cell>
          <cell r="D29">
            <v>2</v>
          </cell>
          <cell r="E29">
            <v>2</v>
          </cell>
          <cell r="F29">
            <v>2</v>
          </cell>
          <cell r="G29">
            <v>2</v>
          </cell>
          <cell r="H29">
            <v>2</v>
          </cell>
          <cell r="I29">
            <v>2</v>
          </cell>
          <cell r="J29">
            <v>2</v>
          </cell>
          <cell r="K29">
            <v>2</v>
          </cell>
        </row>
        <row r="30">
          <cell r="A30">
            <v>28</v>
          </cell>
          <cell r="B30">
            <v>2</v>
          </cell>
          <cell r="C30">
            <v>2</v>
          </cell>
          <cell r="D30">
            <v>2</v>
          </cell>
          <cell r="E30">
            <v>2</v>
          </cell>
          <cell r="F30">
            <v>2</v>
          </cell>
          <cell r="G30">
            <v>2</v>
          </cell>
          <cell r="H30">
            <v>2</v>
          </cell>
          <cell r="I30">
            <v>2</v>
          </cell>
          <cell r="J30">
            <v>2</v>
          </cell>
          <cell r="K30">
            <v>2</v>
          </cell>
        </row>
        <row r="31">
          <cell r="A31">
            <v>29</v>
          </cell>
          <cell r="B31">
            <v>2</v>
          </cell>
          <cell r="C31">
            <v>1</v>
          </cell>
          <cell r="D31">
            <v>1</v>
          </cell>
          <cell r="E31">
            <v>1</v>
          </cell>
          <cell r="F31">
            <v>2</v>
          </cell>
          <cell r="G31">
            <v>1</v>
          </cell>
          <cell r="H31">
            <v>1</v>
          </cell>
          <cell r="I31">
            <v>1</v>
          </cell>
          <cell r="J31">
            <v>1</v>
          </cell>
          <cell r="K31">
            <v>1</v>
          </cell>
        </row>
        <row r="32">
          <cell r="A32">
            <v>30</v>
          </cell>
          <cell r="B32">
            <v>2</v>
          </cell>
          <cell r="C32">
            <v>1</v>
          </cell>
          <cell r="D32">
            <v>1</v>
          </cell>
          <cell r="E32">
            <v>1</v>
          </cell>
          <cell r="F32">
            <v>2</v>
          </cell>
          <cell r="G32">
            <v>1</v>
          </cell>
          <cell r="H32">
            <v>1</v>
          </cell>
          <cell r="I32">
            <v>1</v>
          </cell>
          <cell r="J32">
            <v>2</v>
          </cell>
          <cell r="K32">
            <v>1</v>
          </cell>
        </row>
        <row r="33">
          <cell r="A33">
            <v>31</v>
          </cell>
          <cell r="B33">
            <v>2</v>
          </cell>
          <cell r="C33">
            <v>2</v>
          </cell>
          <cell r="D33">
            <v>2</v>
          </cell>
          <cell r="E33">
            <v>2</v>
          </cell>
          <cell r="F33">
            <v>2</v>
          </cell>
          <cell r="G33">
            <v>2</v>
          </cell>
          <cell r="H33">
            <v>2</v>
          </cell>
          <cell r="I33">
            <v>2</v>
          </cell>
          <cell r="J33">
            <v>2</v>
          </cell>
          <cell r="K33">
            <v>2</v>
          </cell>
        </row>
        <row r="34">
          <cell r="A34">
            <v>32</v>
          </cell>
          <cell r="B34">
            <v>2</v>
          </cell>
          <cell r="C34">
            <v>2</v>
          </cell>
          <cell r="D34">
            <v>2</v>
          </cell>
          <cell r="E34">
            <v>2</v>
          </cell>
          <cell r="F34">
            <v>2</v>
          </cell>
          <cell r="G34">
            <v>2</v>
          </cell>
          <cell r="H34">
            <v>2</v>
          </cell>
          <cell r="I34">
            <v>2</v>
          </cell>
          <cell r="J34">
            <v>2</v>
          </cell>
          <cell r="K34">
            <v>2</v>
          </cell>
        </row>
        <row r="35">
          <cell r="A35">
            <v>33</v>
          </cell>
          <cell r="B35">
            <v>2</v>
          </cell>
          <cell r="C35">
            <v>1</v>
          </cell>
          <cell r="D35">
            <v>1</v>
          </cell>
          <cell r="E35">
            <v>1</v>
          </cell>
          <cell r="F35">
            <v>2</v>
          </cell>
          <cell r="G35">
            <v>1</v>
          </cell>
          <cell r="H35">
            <v>1</v>
          </cell>
          <cell r="I35">
            <v>1</v>
          </cell>
          <cell r="J35">
            <v>1</v>
          </cell>
          <cell r="K35">
            <v>1</v>
          </cell>
        </row>
        <row r="36">
          <cell r="A36">
            <v>34</v>
          </cell>
          <cell r="B36">
            <v>2</v>
          </cell>
          <cell r="C36">
            <v>1</v>
          </cell>
          <cell r="D36">
            <v>1</v>
          </cell>
          <cell r="E36">
            <v>1</v>
          </cell>
          <cell r="F36">
            <v>2</v>
          </cell>
          <cell r="G36">
            <v>1</v>
          </cell>
          <cell r="H36">
            <v>1</v>
          </cell>
          <cell r="I36">
            <v>1</v>
          </cell>
          <cell r="J36">
            <v>2</v>
          </cell>
          <cell r="K36">
            <v>1</v>
          </cell>
        </row>
        <row r="37">
          <cell r="A37">
            <v>35</v>
          </cell>
          <cell r="B37">
            <v>2</v>
          </cell>
          <cell r="C37">
            <v>2</v>
          </cell>
          <cell r="D37">
            <v>2</v>
          </cell>
          <cell r="E37">
            <v>2</v>
          </cell>
          <cell r="F37">
            <v>2</v>
          </cell>
          <cell r="G37">
            <v>2</v>
          </cell>
          <cell r="H37">
            <v>2</v>
          </cell>
          <cell r="I37">
            <v>2</v>
          </cell>
          <cell r="J37">
            <v>2</v>
          </cell>
          <cell r="K37">
            <v>2</v>
          </cell>
        </row>
        <row r="38">
          <cell r="A38">
            <v>36</v>
          </cell>
          <cell r="B38">
            <v>2</v>
          </cell>
          <cell r="C38">
            <v>2</v>
          </cell>
          <cell r="D38">
            <v>2</v>
          </cell>
          <cell r="E38">
            <v>2</v>
          </cell>
          <cell r="F38">
            <v>2</v>
          </cell>
          <cell r="G38">
            <v>2</v>
          </cell>
          <cell r="H38">
            <v>2</v>
          </cell>
          <cell r="I38">
            <v>2</v>
          </cell>
          <cell r="J38">
            <v>2</v>
          </cell>
          <cell r="K38">
            <v>2</v>
          </cell>
        </row>
      </sheetData>
      <sheetData sheetId="13">
        <row r="2">
          <cell r="A2">
            <v>1111</v>
          </cell>
          <cell r="B2">
            <v>1</v>
          </cell>
        </row>
        <row r="3">
          <cell r="A3">
            <v>1121</v>
          </cell>
          <cell r="B3">
            <v>2</v>
          </cell>
        </row>
        <row r="4">
          <cell r="A4">
            <v>1211</v>
          </cell>
          <cell r="B4">
            <v>3</v>
          </cell>
        </row>
        <row r="5">
          <cell r="A5">
            <v>1221</v>
          </cell>
          <cell r="B5">
            <v>4</v>
          </cell>
        </row>
        <row r="6">
          <cell r="A6">
            <v>2111</v>
          </cell>
          <cell r="B6">
            <v>5</v>
          </cell>
        </row>
        <row r="7">
          <cell r="A7">
            <v>2121</v>
          </cell>
          <cell r="B7">
            <v>6</v>
          </cell>
        </row>
        <row r="8">
          <cell r="A8">
            <v>2221</v>
          </cell>
          <cell r="B8">
            <v>7</v>
          </cell>
        </row>
        <row r="9">
          <cell r="A9">
            <v>2231</v>
          </cell>
          <cell r="B9">
            <v>8</v>
          </cell>
        </row>
        <row r="10">
          <cell r="A10">
            <v>2321</v>
          </cell>
          <cell r="B10">
            <v>9</v>
          </cell>
        </row>
        <row r="11">
          <cell r="A11">
            <v>2331</v>
          </cell>
          <cell r="B11">
            <v>10</v>
          </cell>
        </row>
        <row r="12">
          <cell r="A12">
            <v>3221</v>
          </cell>
          <cell r="B12">
            <v>11</v>
          </cell>
        </row>
        <row r="13">
          <cell r="A13">
            <v>3231</v>
          </cell>
          <cell r="B13">
            <v>12</v>
          </cell>
        </row>
        <row r="14">
          <cell r="A14">
            <v>3321</v>
          </cell>
          <cell r="B14">
            <v>13</v>
          </cell>
        </row>
        <row r="15">
          <cell r="A15">
            <v>3331</v>
          </cell>
          <cell r="B15">
            <v>14</v>
          </cell>
        </row>
        <row r="16">
          <cell r="A16">
            <v>4221</v>
          </cell>
          <cell r="B16">
            <v>15</v>
          </cell>
        </row>
        <row r="17">
          <cell r="A17">
            <v>4231</v>
          </cell>
          <cell r="B17">
            <v>16</v>
          </cell>
        </row>
        <row r="18">
          <cell r="A18">
            <v>4321</v>
          </cell>
          <cell r="B18">
            <v>17</v>
          </cell>
        </row>
        <row r="19">
          <cell r="A19">
            <v>4331</v>
          </cell>
          <cell r="B19">
            <v>18</v>
          </cell>
        </row>
        <row r="20">
          <cell r="A20">
            <v>1112</v>
          </cell>
          <cell r="B20">
            <v>19</v>
          </cell>
        </row>
        <row r="21">
          <cell r="A21">
            <v>1122</v>
          </cell>
          <cell r="B21">
            <v>20</v>
          </cell>
        </row>
        <row r="22">
          <cell r="A22">
            <v>1212</v>
          </cell>
          <cell r="B22">
            <v>21</v>
          </cell>
        </row>
        <row r="23">
          <cell r="A23">
            <v>1222</v>
          </cell>
          <cell r="B23">
            <v>22</v>
          </cell>
        </row>
        <row r="24">
          <cell r="A24">
            <v>2112</v>
          </cell>
          <cell r="B24">
            <v>23</v>
          </cell>
        </row>
        <row r="25">
          <cell r="A25">
            <v>2122</v>
          </cell>
          <cell r="B25">
            <v>24</v>
          </cell>
        </row>
        <row r="26">
          <cell r="A26">
            <v>2222</v>
          </cell>
          <cell r="B26">
            <v>25</v>
          </cell>
        </row>
        <row r="27">
          <cell r="A27">
            <v>2232</v>
          </cell>
          <cell r="B27">
            <v>26</v>
          </cell>
        </row>
        <row r="28">
          <cell r="A28">
            <v>2322</v>
          </cell>
          <cell r="B28">
            <v>27</v>
          </cell>
        </row>
        <row r="29">
          <cell r="A29">
            <v>2332</v>
          </cell>
          <cell r="B29">
            <v>28</v>
          </cell>
        </row>
        <row r="30">
          <cell r="A30">
            <v>3222</v>
          </cell>
          <cell r="B30">
            <v>29</v>
          </cell>
        </row>
        <row r="31">
          <cell r="A31">
            <v>3232</v>
          </cell>
          <cell r="B31">
            <v>30</v>
          </cell>
        </row>
        <row r="32">
          <cell r="A32">
            <v>3322</v>
          </cell>
          <cell r="B32">
            <v>31</v>
          </cell>
        </row>
        <row r="33">
          <cell r="A33">
            <v>3332</v>
          </cell>
          <cell r="B33">
            <v>32</v>
          </cell>
        </row>
        <row r="34">
          <cell r="A34">
            <v>4222</v>
          </cell>
          <cell r="B34">
            <v>33</v>
          </cell>
        </row>
        <row r="35">
          <cell r="A35">
            <v>4232</v>
          </cell>
          <cell r="B35">
            <v>34</v>
          </cell>
        </row>
        <row r="36">
          <cell r="A36">
            <v>4322</v>
          </cell>
          <cell r="B36">
            <v>35</v>
          </cell>
        </row>
        <row r="37">
          <cell r="A37">
            <v>4332</v>
          </cell>
          <cell r="B37">
            <v>36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nna"/>
      <sheetName val="Prague"/>
      <sheetName val="Helsinki"/>
      <sheetName val="Paris"/>
      <sheetName val="Berlin"/>
      <sheetName val="Milan"/>
      <sheetName val="Rome"/>
      <sheetName val="Bucharest"/>
      <sheetName val="Madrid"/>
      <sheetName val="Sevilla"/>
      <sheetName val="Effs"/>
      <sheetName val="Size"/>
      <sheetName val="Performance"/>
    </sheetNames>
    <sheetDataSet>
      <sheetData sheetId="0">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226.05791514312276</v>
          </cell>
          <cell r="H7">
            <v>7.1813852731277592</v>
          </cell>
          <cell r="I7">
            <v>2.9648099999999999</v>
          </cell>
          <cell r="J7">
            <v>1.0891138775510203</v>
          </cell>
          <cell r="K7">
            <v>8.4125751558338884</v>
          </cell>
          <cell r="L7">
            <v>11.196821265783713</v>
          </cell>
          <cell r="M7">
            <v>472.87983394760073</v>
          </cell>
          <cell r="N7">
            <v>172.93358037682916</v>
          </cell>
          <cell r="O7">
            <v>1506</v>
          </cell>
          <cell r="P7">
            <v>131</v>
          </cell>
          <cell r="Q7">
            <v>840</v>
          </cell>
          <cell r="R7">
            <v>2346</v>
          </cell>
          <cell r="S7">
            <v>28.19875669295725</v>
          </cell>
          <cell r="T7"/>
          <cell r="U7">
            <v>2.4532911572007539</v>
          </cell>
          <cell r="V7">
            <v>2.2992967631776615</v>
          </cell>
          <cell r="W7">
            <v>3.694765368095879</v>
          </cell>
          <cell r="X7">
            <v>4.2401631004466234</v>
          </cell>
          <cell r="Y7">
            <v>11.9</v>
          </cell>
          <cell r="Z7">
            <v>7.5422222222222226</v>
          </cell>
          <cell r="AA7">
            <v>0.92655177035374203</v>
          </cell>
          <cell r="AB7">
            <v>1</v>
          </cell>
          <cell r="AC7">
            <v>282.57239392890341</v>
          </cell>
          <cell r="AD7">
            <v>282.57239392890341</v>
          </cell>
          <cell r="AE7">
            <v>237.95570015065553</v>
          </cell>
          <cell r="AF7">
            <v>233.04939705476573</v>
          </cell>
          <cell r="AG7">
            <v>228.34132842739672</v>
          </cell>
          <cell r="AH7">
            <v>92.144756026862552</v>
          </cell>
          <cell r="AI7">
            <v>61.183293828377295</v>
          </cell>
          <cell r="AJ7">
            <v>226.05791514312276</v>
          </cell>
          <cell r="AK7">
            <v>251.1754612701364</v>
          </cell>
          <cell r="AL7">
            <v>2.6597723233806514</v>
          </cell>
          <cell r="AM7">
            <v>3.123296387023561</v>
          </cell>
          <cell r="AN7">
            <v>1.6936577916946949</v>
          </cell>
          <cell r="AO7">
            <v>14.875</v>
          </cell>
          <cell r="AP7">
            <v>12.526315789473685</v>
          </cell>
          <cell r="AQ7">
            <v>4.8506268671257509</v>
          </cell>
          <cell r="AR7">
            <v>3.2207728541454697</v>
          </cell>
          <cell r="AS7">
            <v>11.9</v>
          </cell>
          <cell r="AT7">
            <v>13.222222222222221</v>
          </cell>
          <cell r="AU7">
            <v>9.4277777777777771</v>
          </cell>
          <cell r="AV7">
            <v>7.939181286549708</v>
          </cell>
          <cell r="AW7">
            <v>3.0743282141969743</v>
          </cell>
          <cell r="AX7">
            <v>2.0413264364089119</v>
          </cell>
          <cell r="AY7">
            <v>7.5422222222222226</v>
          </cell>
          <cell r="AZ7">
            <v>8.3802469135802475</v>
          </cell>
          <cell r="BB7">
            <v>1</v>
          </cell>
          <cell r="BC7">
            <v>0</v>
          </cell>
          <cell r="BD7">
            <v>0</v>
          </cell>
          <cell r="BE7">
            <v>0</v>
          </cell>
          <cell r="BF7">
            <v>2</v>
          </cell>
          <cell r="BG7">
            <v>24</v>
          </cell>
          <cell r="BH7">
            <v>0</v>
          </cell>
          <cell r="BI7">
            <v>0</v>
          </cell>
          <cell r="BJ7">
            <v>0</v>
          </cell>
          <cell r="BK7">
            <v>0</v>
          </cell>
          <cell r="BL7">
            <v>0</v>
          </cell>
          <cell r="BM7">
            <v>0</v>
          </cell>
        </row>
        <row r="8">
          <cell r="B8">
            <v>2</v>
          </cell>
          <cell r="C8">
            <v>1</v>
          </cell>
          <cell r="D8">
            <v>1</v>
          </cell>
          <cell r="E8">
            <v>2</v>
          </cell>
          <cell r="F8">
            <v>1</v>
          </cell>
          <cell r="G8">
            <v>233.16079534373605</v>
          </cell>
          <cell r="H8">
            <v>6.1248836549957613</v>
          </cell>
          <cell r="I8">
            <v>2.9646799999999995</v>
          </cell>
          <cell r="J8">
            <v>1.0890661224489795</v>
          </cell>
          <cell r="K8">
            <v>8.0987875409424834</v>
          </cell>
          <cell r="L8">
            <v>11.19654902395915</v>
          </cell>
          <cell r="M8">
            <v>478.10391430705113</v>
          </cell>
          <cell r="N8">
            <v>159.01692119976036</v>
          </cell>
          <cell r="O8">
            <v>1536</v>
          </cell>
          <cell r="P8">
            <v>121</v>
          </cell>
          <cell r="Q8">
            <v>860</v>
          </cell>
          <cell r="R8">
            <v>2384</v>
          </cell>
          <cell r="S8">
            <v>18.645842352182498</v>
          </cell>
          <cell r="T8"/>
          <cell r="U8">
            <v>2.4615031288942579</v>
          </cell>
          <cell r="V8">
            <v>2.2853449424032228</v>
          </cell>
          <cell r="W8">
            <v>3.6981135342753082</v>
          </cell>
          <cell r="X8">
            <v>4.1954313726051424</v>
          </cell>
          <cell r="Y8">
            <v>11.9</v>
          </cell>
          <cell r="Z8">
            <v>7.5422222222222226</v>
          </cell>
          <cell r="AA8">
            <v>0.941536962014766</v>
          </cell>
          <cell r="AB8">
            <v>2</v>
          </cell>
          <cell r="AC8">
            <v>291.45099417967003</v>
          </cell>
          <cell r="AD8">
            <v>291.45099417967003</v>
          </cell>
          <cell r="AE8">
            <v>245.43241615130111</v>
          </cell>
          <cell r="AF8">
            <v>240.3719539626145</v>
          </cell>
          <cell r="AG8">
            <v>235.51595489266268</v>
          </cell>
          <cell r="AH8">
            <v>94.722932750638094</v>
          </cell>
          <cell r="AI8">
            <v>63.048576844038628</v>
          </cell>
          <cell r="AJ8">
            <v>233.16079534373605</v>
          </cell>
          <cell r="AK8">
            <v>259.06755038192892</v>
          </cell>
          <cell r="AL8">
            <v>2.2684754277762078</v>
          </cell>
          <cell r="AM8">
            <v>2.6800696653499303</v>
          </cell>
          <cell r="AN8">
            <v>1.4598936583707078</v>
          </cell>
          <cell r="AO8">
            <v>14.875</v>
          </cell>
          <cell r="AP8">
            <v>12.526315789473685</v>
          </cell>
          <cell r="AQ8">
            <v>4.8344443930671126</v>
          </cell>
          <cell r="AR8">
            <v>3.2178568585596317</v>
          </cell>
          <cell r="AS8">
            <v>11.9</v>
          </cell>
          <cell r="AT8">
            <v>13.222222222222221</v>
          </cell>
          <cell r="AU8">
            <v>9.4277777777777771</v>
          </cell>
          <cell r="AV8">
            <v>7.939181286549708</v>
          </cell>
          <cell r="AW8">
            <v>3.0640717591166724</v>
          </cell>
          <cell r="AX8">
            <v>2.039478277862071</v>
          </cell>
          <cell r="AY8">
            <v>7.5422222222222226</v>
          </cell>
          <cell r="AZ8">
            <v>8.3802469135802475</v>
          </cell>
          <cell r="BB8">
            <v>2</v>
          </cell>
          <cell r="BC8">
            <v>0</v>
          </cell>
          <cell r="BD8">
            <v>0</v>
          </cell>
          <cell r="BE8">
            <v>0</v>
          </cell>
          <cell r="BF8">
            <v>2</v>
          </cell>
          <cell r="BG8">
            <v>24</v>
          </cell>
          <cell r="BH8">
            <v>0</v>
          </cell>
          <cell r="BI8">
            <v>0</v>
          </cell>
          <cell r="BJ8">
            <v>0</v>
          </cell>
          <cell r="BK8">
            <v>109</v>
          </cell>
          <cell r="BL8">
            <v>176</v>
          </cell>
          <cell r="BM8">
            <v>0</v>
          </cell>
        </row>
        <row r="9">
          <cell r="B9">
            <v>3</v>
          </cell>
          <cell r="C9">
            <v>1</v>
          </cell>
          <cell r="D9">
            <v>2</v>
          </cell>
          <cell r="E9">
            <v>1</v>
          </cell>
          <cell r="F9">
            <v>1</v>
          </cell>
          <cell r="G9">
            <v>132.36818572822321</v>
          </cell>
          <cell r="H9">
            <v>8.3534391713214617</v>
          </cell>
          <cell r="I9">
            <v>0.52159</v>
          </cell>
          <cell r="J9">
            <v>0.19160448979591835</v>
          </cell>
          <cell r="K9">
            <v>8.6628967645210597</v>
          </cell>
          <cell r="L9">
            <v>10.479868191427878</v>
          </cell>
          <cell r="M9">
            <v>384.51768706993875</v>
          </cell>
          <cell r="N9">
            <v>176.44888708372969</v>
          </cell>
          <cell r="O9">
            <v>1084</v>
          </cell>
          <cell r="P9">
            <v>149</v>
          </cell>
          <cell r="Q9">
            <v>1168</v>
          </cell>
          <cell r="R9">
            <v>1862</v>
          </cell>
          <cell r="S9">
            <v>28.560054143850177</v>
          </cell>
          <cell r="T9"/>
          <cell r="U9">
            <v>2.3702546850480521</v>
          </cell>
          <cell r="V9">
            <v>2.354699814038514</v>
          </cell>
          <cell r="W9">
            <v>3.5701145495340958</v>
          </cell>
          <cell r="X9">
            <v>4.3059470816932564</v>
          </cell>
          <cell r="Y9">
            <v>11.9</v>
          </cell>
          <cell r="Z9">
            <v>7.5422222222222226</v>
          </cell>
          <cell r="AA9">
            <v>0.68830739232588034</v>
          </cell>
          <cell r="AB9">
            <v>3</v>
          </cell>
          <cell r="AC9">
            <v>165.46023216027899</v>
          </cell>
          <cell r="AD9">
            <v>165.46023216027899</v>
          </cell>
          <cell r="AE9">
            <v>139.33493234549812</v>
          </cell>
          <cell r="AF9">
            <v>136.46204714249816</v>
          </cell>
          <cell r="AG9">
            <v>133.70523810931638</v>
          </cell>
          <cell r="AH9">
            <v>55.845553882130481</v>
          </cell>
          <cell r="AI9">
            <v>37.076733502990095</v>
          </cell>
          <cell r="AJ9">
            <v>132.36818572822321</v>
          </cell>
          <cell r="AK9">
            <v>147.075761920248</v>
          </cell>
          <cell r="AL9">
            <v>3.0938663597486893</v>
          </cell>
          <cell r="AM9">
            <v>3.5475601269932535</v>
          </cell>
          <cell r="AN9">
            <v>1.939977201957759</v>
          </cell>
          <cell r="AO9">
            <v>14.875</v>
          </cell>
          <cell r="AP9">
            <v>12.526315789473685</v>
          </cell>
          <cell r="AQ9">
            <v>5.0205575270316372</v>
          </cell>
          <cell r="AR9">
            <v>3.3332263810843168</v>
          </cell>
          <cell r="AS9">
            <v>11.9</v>
          </cell>
          <cell r="AT9">
            <v>13.222222222222221</v>
          </cell>
          <cell r="AU9">
            <v>9.4277777777777771</v>
          </cell>
          <cell r="AV9">
            <v>7.939181286549708</v>
          </cell>
          <cell r="AW9">
            <v>3.1820302981784083</v>
          </cell>
          <cell r="AX9">
            <v>2.1125995027824782</v>
          </cell>
          <cell r="AY9">
            <v>7.5422222222222226</v>
          </cell>
          <cell r="AZ9">
            <v>8.3802469135802475</v>
          </cell>
          <cell r="BB9">
            <v>3</v>
          </cell>
          <cell r="BC9">
            <v>0</v>
          </cell>
          <cell r="BD9">
            <v>0</v>
          </cell>
          <cell r="BE9">
            <v>0</v>
          </cell>
          <cell r="BF9">
            <v>2</v>
          </cell>
          <cell r="BG9">
            <v>24</v>
          </cell>
          <cell r="BH9">
            <v>0</v>
          </cell>
          <cell r="BI9">
            <v>93</v>
          </cell>
          <cell r="BJ9">
            <v>0</v>
          </cell>
          <cell r="BK9">
            <v>0</v>
          </cell>
          <cell r="BL9">
            <v>0</v>
          </cell>
          <cell r="BM9">
            <v>0</v>
          </cell>
        </row>
        <row r="10">
          <cell r="B10">
            <v>4</v>
          </cell>
          <cell r="C10">
            <v>1</v>
          </cell>
          <cell r="D10">
            <v>2</v>
          </cell>
          <cell r="E10">
            <v>2</v>
          </cell>
          <cell r="F10">
            <v>1</v>
          </cell>
          <cell r="G10">
            <v>138.4956183817124</v>
          </cell>
          <cell r="H10">
            <v>7.0741889320939304</v>
          </cell>
          <cell r="I10">
            <v>0.52152000000000009</v>
          </cell>
          <cell r="J10">
            <v>0.19157877551020414</v>
          </cell>
          <cell r="K10">
            <v>8.9640019900694696</v>
          </cell>
          <cell r="L10">
            <v>10.547962406963601</v>
          </cell>
          <cell r="M10">
            <v>389.99429304199504</v>
          </cell>
          <cell r="N10">
            <v>169.09184082041676</v>
          </cell>
          <cell r="O10">
            <v>1119</v>
          </cell>
          <cell r="P10">
            <v>132</v>
          </cell>
          <cell r="Q10">
            <v>1113</v>
          </cell>
          <cell r="R10">
            <v>1870</v>
          </cell>
          <cell r="S10">
            <v>18.906508875992053</v>
          </cell>
          <cell r="T10"/>
          <cell r="U10">
            <v>2.3830953845313454</v>
          </cell>
          <cell r="V10">
            <v>2.3332385471193957</v>
          </cell>
          <cell r="W10">
            <v>3.578587226530741</v>
          </cell>
          <cell r="X10">
            <v>4.2642905653407919</v>
          </cell>
          <cell r="Y10">
            <v>11.9</v>
          </cell>
          <cell r="Z10">
            <v>7.5422222222222226</v>
          </cell>
          <cell r="AA10">
            <v>0.6957562504769641</v>
          </cell>
          <cell r="AB10">
            <v>4</v>
          </cell>
          <cell r="AC10">
            <v>173.11952297714049</v>
          </cell>
          <cell r="AD10">
            <v>173.11952297714049</v>
          </cell>
          <cell r="AE10">
            <v>145.78486145443412</v>
          </cell>
          <cell r="AF10">
            <v>142.77898802238391</v>
          </cell>
          <cell r="AG10">
            <v>139.89456402193173</v>
          </cell>
          <cell r="AH10">
            <v>58.115851879318988</v>
          </cell>
          <cell r="AI10">
            <v>38.701199555774664</v>
          </cell>
          <cell r="AJ10">
            <v>138.4956183817124</v>
          </cell>
          <cell r="AK10">
            <v>153.88402042412488</v>
          </cell>
          <cell r="AL10">
            <v>2.6200699748496037</v>
          </cell>
          <cell r="AM10">
            <v>3.0319184212123051</v>
          </cell>
          <cell r="AN10">
            <v>1.6589368908374513</v>
          </cell>
          <cell r="AO10">
            <v>14.875</v>
          </cell>
          <cell r="AP10">
            <v>12.526315789473685</v>
          </cell>
          <cell r="AQ10">
            <v>4.9935055378994955</v>
          </cell>
          <cell r="AR10">
            <v>3.3253346213769523</v>
          </cell>
          <cell r="AS10">
            <v>11.9</v>
          </cell>
          <cell r="AT10">
            <v>13.222222222222221</v>
          </cell>
          <cell r="AU10">
            <v>9.4277777777777771</v>
          </cell>
          <cell r="AV10">
            <v>7.939181286549708</v>
          </cell>
          <cell r="AW10">
            <v>3.1648847424147317</v>
          </cell>
          <cell r="AX10">
            <v>2.107597704006233</v>
          </cell>
          <cell r="AY10">
            <v>7.5422222222222226</v>
          </cell>
          <cell r="AZ10">
            <v>8.3802469135802475</v>
          </cell>
          <cell r="BB10">
            <v>4</v>
          </cell>
          <cell r="BC10">
            <v>0</v>
          </cell>
          <cell r="BD10">
            <v>0</v>
          </cell>
          <cell r="BE10">
            <v>0</v>
          </cell>
          <cell r="BF10">
            <v>2</v>
          </cell>
          <cell r="BG10">
            <v>24</v>
          </cell>
          <cell r="BH10">
            <v>0</v>
          </cell>
          <cell r="BI10">
            <v>93</v>
          </cell>
          <cell r="BJ10">
            <v>0</v>
          </cell>
          <cell r="BK10">
            <v>109</v>
          </cell>
          <cell r="BL10">
            <v>176</v>
          </cell>
          <cell r="BM10">
            <v>0</v>
          </cell>
        </row>
        <row r="11">
          <cell r="B11">
            <v>5</v>
          </cell>
          <cell r="C11">
            <v>2</v>
          </cell>
          <cell r="D11">
            <v>1</v>
          </cell>
          <cell r="E11">
            <v>1</v>
          </cell>
          <cell r="F11">
            <v>1</v>
          </cell>
          <cell r="G11">
            <v>121.9216999673428</v>
          </cell>
          <cell r="H11">
            <v>8.843197114866868</v>
          </cell>
          <cell r="I11">
            <v>2.9605099999999998</v>
          </cell>
          <cell r="J11">
            <v>1.0875342857142856</v>
          </cell>
          <cell r="K11">
            <v>9.0644671569302897</v>
          </cell>
          <cell r="L11">
            <v>10.658821734037263</v>
          </cell>
          <cell r="M11">
            <v>370.99163210184457</v>
          </cell>
          <cell r="N11">
            <v>184.66880361031869</v>
          </cell>
          <cell r="O11">
            <v>1035</v>
          </cell>
          <cell r="P11">
            <v>151</v>
          </cell>
          <cell r="Q11">
            <v>815</v>
          </cell>
          <cell r="R11">
            <v>1607</v>
          </cell>
          <cell r="S11">
            <v>28.201921228671537</v>
          </cell>
          <cell r="T11"/>
          <cell r="U11">
            <v>2.3151219576058977</v>
          </cell>
          <cell r="V11">
            <v>2.348230434183276</v>
          </cell>
          <cell r="W11">
            <v>3.5496306182278814</v>
          </cell>
          <cell r="X11">
            <v>4.3136152906974878</v>
          </cell>
          <cell r="Y11">
            <v>11.9</v>
          </cell>
          <cell r="Z11">
            <v>7.5422222222222226</v>
          </cell>
          <cell r="AA11">
            <v>0.60418788453608052</v>
          </cell>
          <cell r="AB11">
            <v>5</v>
          </cell>
          <cell r="AC11">
            <v>152.40212495917851</v>
          </cell>
          <cell r="AD11">
            <v>152.40212495917851</v>
          </cell>
          <cell r="AE11">
            <v>128.33863154457137</v>
          </cell>
          <cell r="AF11">
            <v>125.69247419313692</v>
          </cell>
          <cell r="AG11">
            <v>123.15323229024526</v>
          </cell>
          <cell r="AH11">
            <v>52.663186734846512</v>
          </cell>
          <cell r="AI11">
            <v>34.34771475692618</v>
          </cell>
          <cell r="AJ11">
            <v>121.9216999673428</v>
          </cell>
          <cell r="AK11">
            <v>135.46855551926978</v>
          </cell>
          <cell r="AL11">
            <v>3.2752581906914324</v>
          </cell>
          <cell r="AM11">
            <v>3.7658983488741673</v>
          </cell>
          <cell r="AN11">
            <v>2.0500662481277905</v>
          </cell>
          <cell r="AO11">
            <v>14.875</v>
          </cell>
          <cell r="AP11">
            <v>12.526315789473685</v>
          </cell>
          <cell r="AQ11">
            <v>5.1401179799210102</v>
          </cell>
          <cell r="AR11">
            <v>3.3524615037101975</v>
          </cell>
          <cell r="AS11">
            <v>11.9</v>
          </cell>
          <cell r="AT11">
            <v>13.222222222222221</v>
          </cell>
          <cell r="AU11">
            <v>9.4277777777777771</v>
          </cell>
          <cell r="AV11">
            <v>7.939181286549708</v>
          </cell>
          <cell r="AW11">
            <v>3.2578077355465749</v>
          </cell>
          <cell r="AX11">
            <v>2.1247907270947546</v>
          </cell>
          <cell r="AY11">
            <v>7.5422222222222226</v>
          </cell>
          <cell r="AZ11">
            <v>8.3802469135802475</v>
          </cell>
          <cell r="BB11">
            <v>5</v>
          </cell>
          <cell r="BC11">
            <v>10</v>
          </cell>
          <cell r="BD11">
            <v>10</v>
          </cell>
          <cell r="BE11">
            <v>5</v>
          </cell>
          <cell r="BF11">
            <v>12</v>
          </cell>
          <cell r="BG11">
            <v>34</v>
          </cell>
          <cell r="BH11">
            <v>64</v>
          </cell>
          <cell r="BI11">
            <v>0</v>
          </cell>
          <cell r="BJ11">
            <v>0</v>
          </cell>
          <cell r="BK11">
            <v>0</v>
          </cell>
          <cell r="BL11">
            <v>0</v>
          </cell>
          <cell r="BM11">
            <v>0</v>
          </cell>
        </row>
        <row r="12">
          <cell r="B12">
            <v>6</v>
          </cell>
          <cell r="C12">
            <v>2</v>
          </cell>
          <cell r="D12">
            <v>1</v>
          </cell>
          <cell r="E12">
            <v>2</v>
          </cell>
          <cell r="F12">
            <v>1</v>
          </cell>
          <cell r="G12">
            <v>128.71481310696149</v>
          </cell>
          <cell r="H12">
            <v>6.8950631174686787</v>
          </cell>
          <cell r="I12">
            <v>2.9597300000000004</v>
          </cell>
          <cell r="J12">
            <v>1.087247755102041</v>
          </cell>
          <cell r="K12">
            <v>8.5865004804976035</v>
          </cell>
          <cell r="L12">
            <v>10.728532742911938</v>
          </cell>
          <cell r="M12">
            <v>376.85882372080766</v>
          </cell>
          <cell r="N12">
            <v>169.18008515372364</v>
          </cell>
          <cell r="O12">
            <v>1076</v>
          </cell>
          <cell r="P12">
            <v>128</v>
          </cell>
          <cell r="Q12">
            <v>833</v>
          </cell>
          <cell r="R12">
            <v>1610</v>
          </cell>
          <cell r="S12">
            <v>18.647790289682536</v>
          </cell>
          <cell r="T12"/>
          <cell r="U12">
            <v>2.3289596511804138</v>
          </cell>
          <cell r="V12">
            <v>2.3273886854595802</v>
          </cell>
          <cell r="W12">
            <v>3.5575041582729456</v>
          </cell>
          <cell r="X12">
            <v>4.2720755691411769</v>
          </cell>
          <cell r="Y12">
            <v>11.9</v>
          </cell>
          <cell r="Z12">
            <v>7.5422222222222226</v>
          </cell>
          <cell r="AA12">
            <v>0.60927469898018405</v>
          </cell>
          <cell r="AB12">
            <v>6</v>
          </cell>
          <cell r="AC12">
            <v>160.89351638370184</v>
          </cell>
          <cell r="AD12">
            <v>160.89351638370184</v>
          </cell>
          <cell r="AE12">
            <v>135.48927695469629</v>
          </cell>
          <cell r="AF12">
            <v>132.69568361542423</v>
          </cell>
          <cell r="AG12">
            <v>130.01496273430453</v>
          </cell>
          <cell r="AH12">
            <v>55.267085903237287</v>
          </cell>
          <cell r="AI12">
            <v>36.181212271428066</v>
          </cell>
          <cell r="AJ12">
            <v>128.71481310696149</v>
          </cell>
          <cell r="AK12">
            <v>143.01645900773499</v>
          </cell>
          <cell r="AL12">
            <v>2.5537270805439549</v>
          </cell>
          <cell r="AM12">
            <v>2.9625748206759619</v>
          </cell>
          <cell r="AN12">
            <v>1.6139843516051862</v>
          </cell>
          <cell r="AO12">
            <v>14.875</v>
          </cell>
          <cell r="AP12">
            <v>12.526315789473685</v>
          </cell>
          <cell r="AQ12">
            <v>5.1095775721011671</v>
          </cell>
          <cell r="AR12">
            <v>3.3450417682089428</v>
          </cell>
          <cell r="AS12">
            <v>11.9</v>
          </cell>
          <cell r="AT12">
            <v>13.222222222222221</v>
          </cell>
          <cell r="AU12">
            <v>9.4277777777777771</v>
          </cell>
          <cell r="AV12">
            <v>7.939181286549708</v>
          </cell>
          <cell r="AW12">
            <v>3.2384512193672013</v>
          </cell>
          <cell r="AX12">
            <v>2.1200880973484879</v>
          </cell>
          <cell r="AY12">
            <v>7.5422222222222226</v>
          </cell>
          <cell r="AZ12">
            <v>8.3802469135802475</v>
          </cell>
          <cell r="BB12">
            <v>6</v>
          </cell>
          <cell r="BC12">
            <v>10</v>
          </cell>
          <cell r="BD12">
            <v>10</v>
          </cell>
          <cell r="BE12">
            <v>5</v>
          </cell>
          <cell r="BF12">
            <v>12</v>
          </cell>
          <cell r="BG12">
            <v>34</v>
          </cell>
          <cell r="BH12">
            <v>64</v>
          </cell>
          <cell r="BI12">
            <v>0</v>
          </cell>
          <cell r="BJ12">
            <v>0</v>
          </cell>
          <cell r="BK12">
            <v>109</v>
          </cell>
          <cell r="BL12">
            <v>176</v>
          </cell>
          <cell r="BM12">
            <v>0</v>
          </cell>
        </row>
        <row r="13">
          <cell r="B13">
            <v>7</v>
          </cell>
          <cell r="C13">
            <v>2</v>
          </cell>
          <cell r="D13">
            <v>2</v>
          </cell>
          <cell r="E13">
            <v>2</v>
          </cell>
          <cell r="F13">
            <v>1</v>
          </cell>
          <cell r="G13">
            <v>46.543829525935188</v>
          </cell>
          <cell r="H13">
            <v>10.356477775088761</v>
          </cell>
          <cell r="I13">
            <v>0.52188000000000001</v>
          </cell>
          <cell r="J13">
            <v>0.19171102040816326</v>
          </cell>
          <cell r="K13">
            <v>9.6181059806889486</v>
          </cell>
          <cell r="L13">
            <v>9.5390374340107869</v>
          </cell>
          <cell r="M13">
            <v>301.15458534983992</v>
          </cell>
          <cell r="N13">
            <v>194.40375171573132</v>
          </cell>
          <cell r="O13">
            <v>487</v>
          </cell>
          <cell r="P13">
            <v>168</v>
          </cell>
          <cell r="Q13">
            <v>1106</v>
          </cell>
          <cell r="R13">
            <v>1380</v>
          </cell>
          <cell r="S13">
            <v>18.896541822420641</v>
          </cell>
          <cell r="T13"/>
          <cell r="U13">
            <v>2.1779921678954621</v>
          </cell>
          <cell r="V13">
            <v>2.3789615839740428</v>
          </cell>
          <cell r="W13">
            <v>3.361865642142257</v>
          </cell>
          <cell r="X13">
            <v>4.305542324396864</v>
          </cell>
          <cell r="Y13">
            <v>11.9</v>
          </cell>
          <cell r="Z13">
            <v>7.5422222222222226</v>
          </cell>
          <cell r="AA13">
            <v>0.46433409731692721</v>
          </cell>
          <cell r="AB13">
            <v>7</v>
          </cell>
          <cell r="AC13">
            <v>58.179786907418979</v>
          </cell>
          <cell r="AD13">
            <v>58.179786907418979</v>
          </cell>
          <cell r="AE13">
            <v>48.993504764142308</v>
          </cell>
          <cell r="AF13">
            <v>47.983329408180609</v>
          </cell>
          <cell r="AG13">
            <v>47.013969218116351</v>
          </cell>
          <cell r="AH13">
            <v>21.370062855142997</v>
          </cell>
          <cell r="AI13">
            <v>13.844642969216462</v>
          </cell>
          <cell r="AJ13">
            <v>46.543829525935188</v>
          </cell>
          <cell r="AK13">
            <v>51.715366139927987</v>
          </cell>
          <cell r="AL13">
            <v>3.8357325092921335</v>
          </cell>
          <cell r="AM13">
            <v>4.3533606615825713</v>
          </cell>
          <cell r="AN13">
            <v>2.405382875092172</v>
          </cell>
          <cell r="AO13">
            <v>14.875</v>
          </cell>
          <cell r="AP13">
            <v>12.526315789473685</v>
          </cell>
          <cell r="AQ13">
            <v>5.463747838679633</v>
          </cell>
          <cell r="AR13">
            <v>3.5397012452933874</v>
          </cell>
          <cell r="AS13">
            <v>11.9</v>
          </cell>
          <cell r="AT13">
            <v>13.222222222222221</v>
          </cell>
          <cell r="AU13">
            <v>9.4277777777777771</v>
          </cell>
          <cell r="AV13">
            <v>7.939181286549708</v>
          </cell>
          <cell r="AW13">
            <v>3.4629244004628714</v>
          </cell>
          <cell r="AX13">
            <v>2.243463310275585</v>
          </cell>
          <cell r="AY13">
            <v>7.5422222222222226</v>
          </cell>
          <cell r="AZ13">
            <v>8.3802469135802475</v>
          </cell>
          <cell r="BB13">
            <v>7</v>
          </cell>
          <cell r="BC13">
            <v>10</v>
          </cell>
          <cell r="BD13">
            <v>10</v>
          </cell>
          <cell r="BE13">
            <v>5</v>
          </cell>
          <cell r="BF13">
            <v>12</v>
          </cell>
          <cell r="BG13">
            <v>34</v>
          </cell>
          <cell r="BH13">
            <v>64</v>
          </cell>
          <cell r="BI13">
            <v>93</v>
          </cell>
          <cell r="BJ13">
            <v>0</v>
          </cell>
          <cell r="BK13">
            <v>109</v>
          </cell>
          <cell r="BL13">
            <v>176</v>
          </cell>
          <cell r="BM13">
            <v>0</v>
          </cell>
        </row>
        <row r="14">
          <cell r="B14">
            <v>8</v>
          </cell>
          <cell r="C14">
            <v>2</v>
          </cell>
          <cell r="D14">
            <v>2</v>
          </cell>
          <cell r="E14">
            <v>3</v>
          </cell>
          <cell r="F14">
            <v>1</v>
          </cell>
          <cell r="G14">
            <v>53.348095285961598</v>
          </cell>
          <cell r="H14">
            <v>3.4682049313041876</v>
          </cell>
          <cell r="I14">
            <v>0.52066999999999997</v>
          </cell>
          <cell r="J14">
            <v>0.19126653061224488</v>
          </cell>
          <cell r="K14">
            <v>7.1212404302603769</v>
          </cell>
          <cell r="L14">
            <v>7.7820783555426933</v>
          </cell>
          <cell r="M14">
            <v>308.20803187853153</v>
          </cell>
          <cell r="N14">
            <v>116.82885913752888</v>
          </cell>
          <cell r="O14">
            <v>545</v>
          </cell>
          <cell r="P14">
            <v>94</v>
          </cell>
          <cell r="Q14">
            <v>1343</v>
          </cell>
          <cell r="R14">
            <v>1571</v>
          </cell>
          <cell r="S14">
            <v>7.5138209850413924</v>
          </cell>
          <cell r="T14"/>
          <cell r="U14">
            <v>2.2155436535119635</v>
          </cell>
          <cell r="V14">
            <v>2.2646177876260718</v>
          </cell>
          <cell r="W14">
            <v>3.3907378728338622</v>
          </cell>
          <cell r="X14">
            <v>4.1099139071358772</v>
          </cell>
          <cell r="Y14">
            <v>11.9</v>
          </cell>
          <cell r="Z14">
            <v>7.5422222222222226</v>
          </cell>
          <cell r="AA14">
            <v>0.43123968594559337</v>
          </cell>
          <cell r="AB14">
            <v>8</v>
          </cell>
          <cell r="AC14">
            <v>66.685119107451996</v>
          </cell>
          <cell r="AD14">
            <v>66.685119107451996</v>
          </cell>
          <cell r="AE14">
            <v>56.155889774696419</v>
          </cell>
          <cell r="AF14">
            <v>54.998036377280002</v>
          </cell>
          <cell r="AG14">
            <v>53.886964935314744</v>
          </cell>
          <cell r="AH14">
            <v>24.079008870530263</v>
          </cell>
          <cell r="AI14">
            <v>15.733476690539659</v>
          </cell>
          <cell r="AJ14">
            <v>53.348095285961598</v>
          </cell>
          <cell r="AK14">
            <v>59.27566142884622</v>
          </cell>
          <cell r="AL14">
            <v>1.2845203449274769</v>
          </cell>
          <cell r="AM14">
            <v>1.5314747372623081</v>
          </cell>
          <cell r="AN14">
            <v>0.84386315861324579</v>
          </cell>
          <cell r="AO14">
            <v>14.875</v>
          </cell>
          <cell r="AP14">
            <v>12.526315789473685</v>
          </cell>
          <cell r="AQ14">
            <v>5.3711421939878035</v>
          </cell>
          <cell r="AR14">
            <v>3.5095605871928961</v>
          </cell>
          <cell r="AS14">
            <v>11.9</v>
          </cell>
          <cell r="AT14">
            <v>13.222222222222221</v>
          </cell>
          <cell r="AU14">
            <v>9.4277777777777771</v>
          </cell>
          <cell r="AV14">
            <v>7.939181286549708</v>
          </cell>
          <cell r="AW14">
            <v>3.4042309255638847</v>
          </cell>
          <cell r="AX14">
            <v>2.2243601555429859</v>
          </cell>
          <cell r="AY14">
            <v>7.5422222222222226</v>
          </cell>
          <cell r="AZ14">
            <v>8.3802469135802475</v>
          </cell>
          <cell r="BB14">
            <v>8</v>
          </cell>
          <cell r="BC14">
            <v>10</v>
          </cell>
          <cell r="BD14">
            <v>10</v>
          </cell>
          <cell r="BE14">
            <v>5</v>
          </cell>
          <cell r="BF14">
            <v>12</v>
          </cell>
          <cell r="BG14">
            <v>34</v>
          </cell>
          <cell r="BH14">
            <v>64</v>
          </cell>
          <cell r="BI14">
            <v>93</v>
          </cell>
          <cell r="BJ14">
            <v>117</v>
          </cell>
          <cell r="BK14">
            <v>109</v>
          </cell>
          <cell r="BL14">
            <v>177</v>
          </cell>
          <cell r="BM14">
            <v>182</v>
          </cell>
        </row>
        <row r="15">
          <cell r="B15">
            <v>9</v>
          </cell>
          <cell r="C15">
            <v>2</v>
          </cell>
          <cell r="D15">
            <v>3</v>
          </cell>
          <cell r="E15">
            <v>2</v>
          </cell>
          <cell r="F15">
            <v>1</v>
          </cell>
          <cell r="G15">
            <v>35.662271294209191</v>
          </cell>
          <cell r="H15">
            <v>8.4539776520958991</v>
          </cell>
          <cell r="I15">
            <v>0.18080000000000004</v>
          </cell>
          <cell r="J15">
            <v>6.641632653061226E-2</v>
          </cell>
          <cell r="K15">
            <v>9.4902884133521432</v>
          </cell>
          <cell r="L15">
            <v>9.311397748951677</v>
          </cell>
          <cell r="M15">
            <v>287.96658649142216</v>
          </cell>
          <cell r="N15">
            <v>175.33371678659753</v>
          </cell>
          <cell r="O15">
            <v>390</v>
          </cell>
          <cell r="P15">
            <v>152</v>
          </cell>
          <cell r="Q15">
            <v>1155</v>
          </cell>
          <cell r="R15">
            <v>1334</v>
          </cell>
          <cell r="S15">
            <v>19.539345063492092</v>
          </cell>
          <cell r="T15"/>
          <cell r="U15">
            <v>2.1720794833510499</v>
          </cell>
          <cell r="V15">
            <v>2.3757286996261859</v>
          </cell>
          <cell r="W15">
            <v>3.3584252294409134</v>
          </cell>
          <cell r="X15">
            <v>4.3067216422054662</v>
          </cell>
          <cell r="Y15">
            <v>11.9</v>
          </cell>
          <cell r="Z15">
            <v>7.5422222222222226</v>
          </cell>
          <cell r="AA15">
            <v>0.43814478296654452</v>
          </cell>
          <cell r="AB15">
            <v>9</v>
          </cell>
          <cell r="AC15">
            <v>44.577839117761485</v>
          </cell>
          <cell r="AD15">
            <v>44.577839117761485</v>
          </cell>
          <cell r="AE15">
            <v>37.539232941272836</v>
          </cell>
          <cell r="AF15">
            <v>36.765228138359994</v>
          </cell>
          <cell r="AG15">
            <v>36.022496256776961</v>
          </cell>
          <cell r="AH15">
            <v>16.418492770434902</v>
          </cell>
          <cell r="AI15">
            <v>10.618748031542745</v>
          </cell>
          <cell r="AJ15">
            <v>35.662271294209191</v>
          </cell>
          <cell r="AK15">
            <v>39.624745882454654</v>
          </cell>
          <cell r="AL15">
            <v>3.1311028341095919</v>
          </cell>
          <cell r="AM15">
            <v>3.5584777224041231</v>
          </cell>
          <cell r="AN15">
            <v>1.9629728490570915</v>
          </cell>
          <cell r="AO15">
            <v>14.875</v>
          </cell>
          <cell r="AP15">
            <v>12.526315789473685</v>
          </cell>
          <cell r="AQ15">
            <v>5.47862087516285</v>
          </cell>
          <cell r="AR15">
            <v>3.5433273594067858</v>
          </cell>
          <cell r="AS15">
            <v>11.9</v>
          </cell>
          <cell r="AT15">
            <v>13.222222222222221</v>
          </cell>
          <cell r="AU15">
            <v>9.4277777777777771</v>
          </cell>
          <cell r="AV15">
            <v>7.939181286549708</v>
          </cell>
          <cell r="AW15">
            <v>3.4723509337633454</v>
          </cell>
          <cell r="AX15">
            <v>2.2457615420778021</v>
          </cell>
          <cell r="AY15">
            <v>7.5422222222222226</v>
          </cell>
          <cell r="AZ15">
            <v>8.3802469135802475</v>
          </cell>
          <cell r="BB15">
            <v>9</v>
          </cell>
          <cell r="BC15">
            <v>10</v>
          </cell>
          <cell r="BD15">
            <v>10</v>
          </cell>
          <cell r="BE15">
            <v>5</v>
          </cell>
          <cell r="BF15">
            <v>12</v>
          </cell>
          <cell r="BG15">
            <v>34</v>
          </cell>
          <cell r="BH15">
            <v>64</v>
          </cell>
          <cell r="BI15">
            <v>95</v>
          </cell>
          <cell r="BJ15">
            <v>0</v>
          </cell>
          <cell r="BK15">
            <v>109</v>
          </cell>
          <cell r="BL15">
            <v>176</v>
          </cell>
          <cell r="BM15">
            <v>0</v>
          </cell>
        </row>
        <row r="16">
          <cell r="B16">
            <v>10</v>
          </cell>
          <cell r="C16">
            <v>2</v>
          </cell>
          <cell r="D16">
            <v>3</v>
          </cell>
          <cell r="E16">
            <v>3</v>
          </cell>
          <cell r="F16">
            <v>1</v>
          </cell>
          <cell r="G16">
            <v>42.467245577732477</v>
          </cell>
          <cell r="H16">
            <v>2.9425976082832097</v>
          </cell>
          <cell r="I16">
            <v>0.18034000000000003</v>
          </cell>
          <cell r="J16">
            <v>6.6247346938775514E-2</v>
          </cell>
          <cell r="K16">
            <v>6.4223289589826003</v>
          </cell>
          <cell r="L16">
            <v>7.2604643994376001</v>
          </cell>
          <cell r="M16">
            <v>294.96540812510358</v>
          </cell>
          <cell r="N16">
            <v>98.107749354769624</v>
          </cell>
          <cell r="O16">
            <v>454</v>
          </cell>
          <cell r="P16">
            <v>94</v>
          </cell>
          <cell r="Q16">
            <v>1570</v>
          </cell>
          <cell r="R16">
            <v>1618</v>
          </cell>
          <cell r="S16">
            <v>7.8425825900360433</v>
          </cell>
          <cell r="T16"/>
          <cell r="U16">
            <v>2.2154756893063778</v>
          </cell>
          <cell r="V16">
            <v>2.9021209739787732</v>
          </cell>
          <cell r="W16">
            <v>3.3891880110201504</v>
          </cell>
          <cell r="X16">
            <v>4.1374006888858643</v>
          </cell>
          <cell r="Y16">
            <v>11.9</v>
          </cell>
          <cell r="Z16">
            <v>7.5422222222222226</v>
          </cell>
          <cell r="AA16">
            <v>0.4143714778938285</v>
          </cell>
          <cell r="AB16">
            <v>10</v>
          </cell>
          <cell r="AC16">
            <v>53.084056972165591</v>
          </cell>
          <cell r="AD16">
            <v>53.084056972165591</v>
          </cell>
          <cell r="AE16">
            <v>44.702363766034189</v>
          </cell>
          <cell r="AF16">
            <v>43.780665544054102</v>
          </cell>
          <cell r="AG16">
            <v>42.89620765427523</v>
          </cell>
          <cell r="AH16">
            <v>19.168454784998406</v>
          </cell>
          <cell r="AI16">
            <v>12.530212381150781</v>
          </cell>
          <cell r="AJ16">
            <v>42.467245577732477</v>
          </cell>
          <cell r="AK16">
            <v>47.185828419702752</v>
          </cell>
          <cell r="AL16">
            <v>1.0898509660308184</v>
          </cell>
          <cell r="AM16">
            <v>1.0139472594930954</v>
          </cell>
          <cell r="AN16">
            <v>0.71121891002430415</v>
          </cell>
          <cell r="AO16">
            <v>14.875</v>
          </cell>
          <cell r="AP16">
            <v>12.526315789473685</v>
          </cell>
          <cell r="AQ16">
            <v>5.3713069646571743</v>
          </cell>
          <cell r="AR16">
            <v>3.5111654948932984</v>
          </cell>
          <cell r="AS16">
            <v>11.9</v>
          </cell>
          <cell r="AT16">
            <v>13.222222222222221</v>
          </cell>
          <cell r="AU16">
            <v>9.4277777777777771</v>
          </cell>
          <cell r="AV16">
            <v>7.939181286549708</v>
          </cell>
          <cell r="AW16">
            <v>3.4043353572449018</v>
          </cell>
          <cell r="AX16">
            <v>2.2253773463432034</v>
          </cell>
          <cell r="AY16">
            <v>7.5422222222222226</v>
          </cell>
          <cell r="AZ16">
            <v>8.3802469135802475</v>
          </cell>
          <cell r="BB16">
            <v>10</v>
          </cell>
          <cell r="BC16">
            <v>10</v>
          </cell>
          <cell r="BD16">
            <v>10</v>
          </cell>
          <cell r="BE16">
            <v>5</v>
          </cell>
          <cell r="BF16">
            <v>12</v>
          </cell>
          <cell r="BG16">
            <v>34</v>
          </cell>
          <cell r="BH16">
            <v>64</v>
          </cell>
          <cell r="BI16">
            <v>95</v>
          </cell>
          <cell r="BJ16">
            <v>117</v>
          </cell>
          <cell r="BK16">
            <v>109</v>
          </cell>
          <cell r="BL16">
            <v>177</v>
          </cell>
          <cell r="BM16">
            <v>182</v>
          </cell>
        </row>
        <row r="17">
          <cell r="B17">
            <v>11</v>
          </cell>
          <cell r="C17">
            <v>3</v>
          </cell>
          <cell r="D17">
            <v>2</v>
          </cell>
          <cell r="E17">
            <v>2</v>
          </cell>
          <cell r="F17">
            <v>1</v>
          </cell>
          <cell r="G17">
            <v>35.899782176981994</v>
          </cell>
          <cell r="H17">
            <v>11.82814677598815</v>
          </cell>
          <cell r="I17">
            <v>0.52216000000000007</v>
          </cell>
          <cell r="J17">
            <v>0.19181387755102045</v>
          </cell>
          <cell r="K17">
            <v>10.172068552240106</v>
          </cell>
          <cell r="L17">
            <v>10.083807708990731</v>
          </cell>
          <cell r="M17">
            <v>290.20469454457429</v>
          </cell>
          <cell r="N17">
            <v>207.06258874932362</v>
          </cell>
          <cell r="O17">
            <v>390</v>
          </cell>
          <cell r="P17">
            <v>180</v>
          </cell>
          <cell r="Q17">
            <v>1074</v>
          </cell>
          <cell r="R17">
            <v>1273</v>
          </cell>
          <cell r="S17">
            <v>18.907432373015858</v>
          </cell>
          <cell r="T17"/>
          <cell r="U17">
            <v>2.1331178897609346</v>
          </cell>
          <cell r="V17">
            <v>2.3764886998497472</v>
          </cell>
          <cell r="W17">
            <v>3.3342561373707054</v>
          </cell>
          <cell r="X17">
            <v>4.2887744986612004</v>
          </cell>
          <cell r="Y17">
            <v>11.9</v>
          </cell>
          <cell r="Z17">
            <v>7.5422222222222226</v>
          </cell>
          <cell r="AA17">
            <v>0.45279319977231752</v>
          </cell>
          <cell r="AB17">
            <v>11</v>
          </cell>
          <cell r="AC17">
            <v>44.874727721227487</v>
          </cell>
          <cell r="AD17">
            <v>44.874727721227487</v>
          </cell>
          <cell r="AE17">
            <v>37.78924439682315</v>
          </cell>
          <cell r="AF17">
            <v>37.010084718538138</v>
          </cell>
          <cell r="AG17">
            <v>36.26240623937575</v>
          </cell>
          <cell r="AH17">
            <v>16.82972251524523</v>
          </cell>
          <cell r="AI17">
            <v>10.766953916531286</v>
          </cell>
          <cell r="AJ17">
            <v>35.899782176981994</v>
          </cell>
          <cell r="AK17">
            <v>39.888646863313326</v>
          </cell>
          <cell r="AL17">
            <v>4.3807951022178333</v>
          </cell>
          <cell r="AM17">
            <v>4.9771525430505861</v>
          </cell>
          <cell r="AN17">
            <v>2.7579316141896637</v>
          </cell>
          <cell r="AO17">
            <v>14.875</v>
          </cell>
          <cell r="AP17">
            <v>12.526315789473685</v>
          </cell>
          <cell r="AQ17">
            <v>5.5786883871353545</v>
          </cell>
          <cell r="AR17">
            <v>3.5690119504088202</v>
          </cell>
          <cell r="AS17">
            <v>11.9</v>
          </cell>
          <cell r="AT17">
            <v>13.222222222222221</v>
          </cell>
          <cell r="AU17">
            <v>9.4277777777777771</v>
          </cell>
          <cell r="AV17">
            <v>7.939181286549708</v>
          </cell>
          <cell r="AW17">
            <v>3.5357737415382622</v>
          </cell>
          <cell r="AX17">
            <v>2.2620404406512673</v>
          </cell>
          <cell r="AY17">
            <v>7.5422222222222226</v>
          </cell>
          <cell r="AZ17">
            <v>8.3802469135802475</v>
          </cell>
          <cell r="BB17">
            <v>11</v>
          </cell>
          <cell r="BC17">
            <v>20</v>
          </cell>
          <cell r="BD17">
            <v>20</v>
          </cell>
          <cell r="BE17">
            <v>10</v>
          </cell>
          <cell r="BF17">
            <v>16</v>
          </cell>
          <cell r="BG17">
            <v>38</v>
          </cell>
          <cell r="BH17">
            <v>66</v>
          </cell>
          <cell r="BI17">
            <v>93</v>
          </cell>
          <cell r="BJ17">
            <v>0</v>
          </cell>
          <cell r="BK17">
            <v>109</v>
          </cell>
          <cell r="BL17">
            <v>176</v>
          </cell>
          <cell r="BM17">
            <v>0</v>
          </cell>
        </row>
        <row r="18">
          <cell r="B18">
            <v>12</v>
          </cell>
          <cell r="C18">
            <v>3</v>
          </cell>
          <cell r="D18">
            <v>2</v>
          </cell>
          <cell r="E18">
            <v>3</v>
          </cell>
          <cell r="F18">
            <v>1</v>
          </cell>
          <cell r="G18">
            <v>42.456330200810811</v>
          </cell>
          <cell r="H18">
            <v>3.6726418513313788</v>
          </cell>
          <cell r="I18">
            <v>0.52088000000000001</v>
          </cell>
          <cell r="J18">
            <v>0.19134367346938777</v>
          </cell>
          <cell r="K18">
            <v>7.0422241974318709</v>
          </cell>
          <cell r="L18">
            <v>7.3558630780498993</v>
          </cell>
          <cell r="M18">
            <v>297.3878111617197</v>
          </cell>
          <cell r="N18">
            <v>117.87553903292239</v>
          </cell>
          <cell r="O18">
            <v>450</v>
          </cell>
          <cell r="P18">
            <v>98</v>
          </cell>
          <cell r="Q18">
            <v>1364</v>
          </cell>
          <cell r="R18">
            <v>1571</v>
          </cell>
          <cell r="S18">
            <v>7.5138209850413924</v>
          </cell>
          <cell r="T18"/>
          <cell r="U18">
            <v>2.1759281769985317</v>
          </cell>
          <cell r="V18">
            <v>2.2736976113023761</v>
          </cell>
          <cell r="W18">
            <v>3.3651198508871341</v>
          </cell>
          <cell r="X18">
            <v>4.143559976950689</v>
          </cell>
          <cell r="Y18">
            <v>11.9</v>
          </cell>
          <cell r="Z18">
            <v>7.5422222222222226</v>
          </cell>
          <cell r="AA18">
            <v>0.40762119561257121</v>
          </cell>
          <cell r="AB18">
            <v>12</v>
          </cell>
          <cell r="AC18">
            <v>53.070412751013514</v>
          </cell>
          <cell r="AD18">
            <v>53.070412751013514</v>
          </cell>
          <cell r="AE18">
            <v>44.690873895590329</v>
          </cell>
          <cell r="AF18">
            <v>43.769412578155475</v>
          </cell>
          <cell r="AG18">
            <v>42.885182021021024</v>
          </cell>
          <cell r="AH18">
            <v>19.511825183207534</v>
          </cell>
          <cell r="AI18">
            <v>12.616587842961435</v>
          </cell>
          <cell r="AJ18">
            <v>42.456330200810811</v>
          </cell>
          <cell r="AK18">
            <v>47.17370022312312</v>
          </cell>
          <cell r="AL18">
            <v>1.3602377227153253</v>
          </cell>
          <cell r="AM18">
            <v>1.6152727755331044</v>
          </cell>
          <cell r="AN18">
            <v>0.88634938839092992</v>
          </cell>
          <cell r="AO18">
            <v>14.875</v>
          </cell>
          <cell r="AP18">
            <v>12.526315789473685</v>
          </cell>
          <cell r="AQ18">
            <v>5.4689305124100294</v>
          </cell>
          <cell r="AR18">
            <v>3.5362782091885516</v>
          </cell>
          <cell r="AS18">
            <v>11.9</v>
          </cell>
          <cell r="AT18">
            <v>13.222222222222221</v>
          </cell>
          <cell r="AU18">
            <v>9.4277777777777771</v>
          </cell>
          <cell r="AV18">
            <v>7.939181286549708</v>
          </cell>
          <cell r="AW18">
            <v>3.4662091800410155</v>
          </cell>
          <cell r="AX18">
            <v>2.2412937893531177</v>
          </cell>
          <cell r="AY18">
            <v>7.5422222222222226</v>
          </cell>
          <cell r="AZ18">
            <v>8.3802469135802475</v>
          </cell>
          <cell r="BB18">
            <v>12</v>
          </cell>
          <cell r="BC18">
            <v>20</v>
          </cell>
          <cell r="BD18">
            <v>20</v>
          </cell>
          <cell r="BE18">
            <v>10</v>
          </cell>
          <cell r="BF18">
            <v>16</v>
          </cell>
          <cell r="BG18">
            <v>38</v>
          </cell>
          <cell r="BH18">
            <v>66</v>
          </cell>
          <cell r="BI18">
            <v>93</v>
          </cell>
          <cell r="BJ18">
            <v>117</v>
          </cell>
          <cell r="BK18">
            <v>109</v>
          </cell>
          <cell r="BL18">
            <v>177</v>
          </cell>
          <cell r="BM18">
            <v>182</v>
          </cell>
        </row>
        <row r="19">
          <cell r="B19">
            <v>13</v>
          </cell>
          <cell r="C19">
            <v>3</v>
          </cell>
          <cell r="D19">
            <v>3</v>
          </cell>
          <cell r="E19">
            <v>2</v>
          </cell>
          <cell r="F19">
            <v>1</v>
          </cell>
          <cell r="G19">
            <v>24.224123935146103</v>
          </cell>
          <cell r="H19">
            <v>9.7758951402021204</v>
          </cell>
          <cell r="I19">
            <v>0.18098999999999996</v>
          </cell>
          <cell r="J19">
            <v>6.648612244897957E-2</v>
          </cell>
          <cell r="K19">
            <v>9.7677108213173227</v>
          </cell>
          <cell r="L19">
            <v>9.5973859694365213</v>
          </cell>
          <cell r="M19">
            <v>240.0432292000207</v>
          </cell>
          <cell r="N19">
            <v>189.59813504274743</v>
          </cell>
          <cell r="O19">
            <v>318</v>
          </cell>
          <cell r="P19">
            <v>162</v>
          </cell>
          <cell r="Q19">
            <v>1149</v>
          </cell>
          <cell r="R19">
            <v>1262</v>
          </cell>
          <cell r="S19">
            <v>19.538452518849223</v>
          </cell>
          <cell r="T19"/>
          <cell r="U19">
            <v>2.1971638890422422</v>
          </cell>
          <cell r="V19">
            <v>2.3706653494240046</v>
          </cell>
          <cell r="W19">
            <v>3.4573251296572356</v>
          </cell>
          <cell r="X19">
            <v>4.2841730263464877</v>
          </cell>
          <cell r="Y19">
            <v>11.9</v>
          </cell>
          <cell r="Z19">
            <v>7.5422222222222226</v>
          </cell>
          <cell r="AA19">
            <v>0.42722755179643362</v>
          </cell>
          <cell r="AB19">
            <v>13</v>
          </cell>
          <cell r="AC19">
            <v>30.280154918932627</v>
          </cell>
          <cell r="AD19">
            <v>30.280154918932627</v>
          </cell>
          <cell r="AE19">
            <v>25.499077826469584</v>
          </cell>
          <cell r="AF19">
            <v>24.973323644480519</v>
          </cell>
          <cell r="AG19">
            <v>24.468812055703136</v>
          </cell>
          <cell r="AH19">
            <v>11.025178438421156</v>
          </cell>
          <cell r="AI19">
            <v>7.0066085851600883</v>
          </cell>
          <cell r="AJ19">
            <v>24.224123935146103</v>
          </cell>
          <cell r="AK19">
            <v>26.915693261273447</v>
          </cell>
          <cell r="AL19">
            <v>3.620701903778563</v>
          </cell>
          <cell r="AM19">
            <v>4.1236925922831533</v>
          </cell>
          <cell r="AN19">
            <v>2.2818628192846204</v>
          </cell>
          <cell r="AO19">
            <v>14.875</v>
          </cell>
          <cell r="AP19">
            <v>12.526315789473685</v>
          </cell>
          <cell r="AQ19">
            <v>5.4160729927102915</v>
          </cell>
          <cell r="AR19">
            <v>3.4419672879246344</v>
          </cell>
          <cell r="AS19">
            <v>11.9</v>
          </cell>
          <cell r="AT19">
            <v>13.222222222222221</v>
          </cell>
          <cell r="AU19">
            <v>9.4277777777777771</v>
          </cell>
          <cell r="AV19">
            <v>7.939181286549708</v>
          </cell>
          <cell r="AW19">
            <v>3.432708074184637</v>
          </cell>
          <cell r="AX19">
            <v>2.1815195098442968</v>
          </cell>
          <cell r="AY19">
            <v>7.5422222222222226</v>
          </cell>
          <cell r="AZ19">
            <v>8.3802469135802475</v>
          </cell>
          <cell r="BB19">
            <v>13</v>
          </cell>
          <cell r="BC19">
            <v>20</v>
          </cell>
          <cell r="BD19">
            <v>20</v>
          </cell>
          <cell r="BE19">
            <v>10</v>
          </cell>
          <cell r="BF19">
            <v>16</v>
          </cell>
          <cell r="BG19">
            <v>38</v>
          </cell>
          <cell r="BH19">
            <v>66</v>
          </cell>
          <cell r="BI19">
            <v>95</v>
          </cell>
          <cell r="BJ19">
            <v>0</v>
          </cell>
          <cell r="BK19">
            <v>109</v>
          </cell>
          <cell r="BL19">
            <v>176</v>
          </cell>
          <cell r="BM19">
            <v>0</v>
          </cell>
        </row>
        <row r="20">
          <cell r="B20">
            <v>14</v>
          </cell>
          <cell r="C20">
            <v>3</v>
          </cell>
          <cell r="D20">
            <v>3</v>
          </cell>
          <cell r="E20">
            <v>3</v>
          </cell>
          <cell r="F20">
            <v>1</v>
          </cell>
          <cell r="G20">
            <v>30.909560744011774</v>
          </cell>
          <cell r="H20">
            <v>3.0489685732516398</v>
          </cell>
          <cell r="I20">
            <v>0.18046000000000004</v>
          </cell>
          <cell r="J20">
            <v>6.6291428571428584E-2</v>
          </cell>
          <cell r="K20">
            <v>6.5156963225418361</v>
          </cell>
          <cell r="L20">
            <v>6.8466319558552744</v>
          </cell>
          <cell r="M20">
            <v>270.49276023615391</v>
          </cell>
          <cell r="N20">
            <v>99.887981818043315</v>
          </cell>
          <cell r="O20">
            <v>360</v>
          </cell>
          <cell r="P20">
            <v>96</v>
          </cell>
          <cell r="Q20">
            <v>1550</v>
          </cell>
          <cell r="R20">
            <v>1622</v>
          </cell>
          <cell r="S20">
            <v>7.8425825900360433</v>
          </cell>
          <cell r="T20"/>
          <cell r="U20">
            <v>2.2021737117729767</v>
          </cell>
          <cell r="V20">
            <v>2.9112742788287802</v>
          </cell>
          <cell r="W20">
            <v>3.4145051046809196</v>
          </cell>
          <cell r="X20">
            <v>4.1682004042255567</v>
          </cell>
          <cell r="Y20">
            <v>11.9</v>
          </cell>
          <cell r="Z20">
            <v>7.5422222222222226</v>
          </cell>
          <cell r="AA20">
            <v>0.39171911930854514</v>
          </cell>
          <cell r="AB20">
            <v>14</v>
          </cell>
          <cell r="AC20">
            <v>38.636950930014713</v>
          </cell>
          <cell r="AD20">
            <v>38.636950930014713</v>
          </cell>
          <cell r="AE20">
            <v>32.536379730538712</v>
          </cell>
          <cell r="AF20">
            <v>31.865526540218326</v>
          </cell>
          <cell r="AG20">
            <v>31.221778529304821</v>
          </cell>
          <cell r="AH20">
            <v>14.035932124140377</v>
          </cell>
          <cell r="AI20">
            <v>9.0524277446936861</v>
          </cell>
          <cell r="AJ20">
            <v>30.909560744011774</v>
          </cell>
          <cell r="AK20">
            <v>34.343956382235305</v>
          </cell>
          <cell r="AL20">
            <v>1.1292476197228294</v>
          </cell>
          <cell r="AM20">
            <v>1.0472969157953247</v>
          </cell>
          <cell r="AN20">
            <v>0.73148320079829077</v>
          </cell>
          <cell r="AO20">
            <v>14.875</v>
          </cell>
          <cell r="AP20">
            <v>12.526315789473685</v>
          </cell>
          <cell r="AQ20">
            <v>5.4037517278413398</v>
          </cell>
          <cell r="AR20">
            <v>3.485131705817742</v>
          </cell>
          <cell r="AS20">
            <v>11.9</v>
          </cell>
          <cell r="AT20">
            <v>13.222222222222221</v>
          </cell>
          <cell r="AU20">
            <v>9.4277777777777771</v>
          </cell>
          <cell r="AV20">
            <v>7.939181286549708</v>
          </cell>
          <cell r="AW20">
            <v>3.4248988542098058</v>
          </cell>
          <cell r="AX20">
            <v>2.2088771259655307</v>
          </cell>
          <cell r="AY20">
            <v>7.5422222222222226</v>
          </cell>
          <cell r="AZ20">
            <v>8.3802469135802475</v>
          </cell>
          <cell r="BB20">
            <v>14</v>
          </cell>
          <cell r="BC20">
            <v>20</v>
          </cell>
          <cell r="BD20">
            <v>20</v>
          </cell>
          <cell r="BE20">
            <v>10</v>
          </cell>
          <cell r="BF20">
            <v>16</v>
          </cell>
          <cell r="BG20">
            <v>38</v>
          </cell>
          <cell r="BH20">
            <v>66</v>
          </cell>
          <cell r="BI20">
            <v>95</v>
          </cell>
          <cell r="BJ20">
            <v>117</v>
          </cell>
          <cell r="BK20">
            <v>109</v>
          </cell>
          <cell r="BL20">
            <v>177</v>
          </cell>
          <cell r="BM20">
            <v>182</v>
          </cell>
        </row>
        <row r="21">
          <cell r="B21">
            <v>15</v>
          </cell>
          <cell r="C21">
            <v>4</v>
          </cell>
          <cell r="D21">
            <v>2</v>
          </cell>
          <cell r="E21">
            <v>2</v>
          </cell>
          <cell r="F21">
            <v>1</v>
          </cell>
          <cell r="G21">
            <v>31.386498448786952</v>
          </cell>
          <cell r="H21">
            <v>12.670839101111355</v>
          </cell>
          <cell r="I21">
            <v>0.52230999999999994</v>
          </cell>
          <cell r="J21">
            <v>0.19186897959183671</v>
          </cell>
          <cell r="K21">
            <v>10.289273059839893</v>
          </cell>
          <cell r="L21">
            <v>10.188564302333138</v>
          </cell>
          <cell r="M21">
            <v>285.37703250204345</v>
          </cell>
          <cell r="N21">
            <v>213.19954688535972</v>
          </cell>
          <cell r="O21">
            <v>346</v>
          </cell>
          <cell r="P21">
            <v>187</v>
          </cell>
          <cell r="Q21">
            <v>1078</v>
          </cell>
          <cell r="R21">
            <v>1254</v>
          </cell>
          <cell r="S21">
            <v>18.907432373015858</v>
          </cell>
          <cell r="T21"/>
          <cell r="U21">
            <v>2.1133845851008379</v>
          </cell>
          <cell r="V21">
            <v>2.3763463336002801</v>
          </cell>
          <cell r="W21">
            <v>3.3237152546029516</v>
          </cell>
          <cell r="X21">
            <v>4.2814061200595788</v>
          </cell>
          <cell r="Y21">
            <v>11.9</v>
          </cell>
          <cell r="Z21">
            <v>7.5422222222222226</v>
          </cell>
          <cell r="AA21">
            <v>0.45066877019843926</v>
          </cell>
          <cell r="AB21">
            <v>15</v>
          </cell>
          <cell r="AC21">
            <v>39.233123060983687</v>
          </cell>
          <cell r="AD21">
            <v>39.233123060983687</v>
          </cell>
          <cell r="AE21">
            <v>33.038419419775742</v>
          </cell>
          <cell r="AF21">
            <v>32.357214895656654</v>
          </cell>
          <cell r="AG21">
            <v>31.703533786653487</v>
          </cell>
          <cell r="AH21">
            <v>14.851295249363892</v>
          </cell>
          <cell r="AI21">
            <v>9.4431971587579202</v>
          </cell>
          <cell r="AJ21">
            <v>31.386498448786952</v>
          </cell>
          <cell r="AK21">
            <v>34.873887165318834</v>
          </cell>
          <cell r="AL21">
            <v>4.6929033707819832</v>
          </cell>
          <cell r="AM21">
            <v>5.3320675197686436</v>
          </cell>
          <cell r="AN21">
            <v>2.9595041315386896</v>
          </cell>
          <cell r="AO21">
            <v>14.875</v>
          </cell>
          <cell r="AP21">
            <v>12.526315789473685</v>
          </cell>
          <cell r="AQ21">
            <v>5.6307782709753251</v>
          </cell>
          <cell r="AR21">
            <v>3.5803307709708019</v>
          </cell>
          <cell r="AS21">
            <v>11.9</v>
          </cell>
          <cell r="AT21">
            <v>13.222222222222221</v>
          </cell>
          <cell r="AU21">
            <v>9.4277777777777771</v>
          </cell>
          <cell r="AV21">
            <v>7.939181286549708</v>
          </cell>
          <cell r="AW21">
            <v>3.5687883196433714</v>
          </cell>
          <cell r="AX21">
            <v>2.269214311237143</v>
          </cell>
          <cell r="AY21">
            <v>7.5422222222222226</v>
          </cell>
          <cell r="AZ21">
            <v>8.3802469135802475</v>
          </cell>
          <cell r="BB21">
            <v>15</v>
          </cell>
          <cell r="BC21">
            <v>30</v>
          </cell>
          <cell r="BD21">
            <v>30</v>
          </cell>
          <cell r="BE21">
            <v>15</v>
          </cell>
          <cell r="BF21">
            <v>18</v>
          </cell>
          <cell r="BG21" t="str">
            <v>f</v>
          </cell>
          <cell r="BH21">
            <v>68</v>
          </cell>
          <cell r="BI21">
            <v>93</v>
          </cell>
          <cell r="BJ21">
            <v>0</v>
          </cell>
          <cell r="BK21">
            <v>109</v>
          </cell>
          <cell r="BL21">
            <v>176</v>
          </cell>
          <cell r="BM21">
            <v>0</v>
          </cell>
        </row>
        <row r="22">
          <cell r="B22">
            <v>16</v>
          </cell>
          <cell r="C22">
            <v>4</v>
          </cell>
          <cell r="D22">
            <v>2</v>
          </cell>
          <cell r="E22">
            <v>3</v>
          </cell>
          <cell r="F22">
            <v>1</v>
          </cell>
          <cell r="G22">
            <v>37.810055129715138</v>
          </cell>
          <cell r="H22">
            <v>3.8298685176414264</v>
          </cell>
          <cell r="I22">
            <v>0.52100000000000002</v>
          </cell>
          <cell r="J22">
            <v>0.19138775510204084</v>
          </cell>
          <cell r="K22">
            <v>7.0414008441121645</v>
          </cell>
          <cell r="L22">
            <v>7.2754511651735978</v>
          </cell>
          <cell r="M22">
            <v>292.98885501456601</v>
          </cell>
          <cell r="N22">
            <v>119.17595131337494</v>
          </cell>
          <cell r="O22">
            <v>407</v>
          </cell>
          <cell r="P22">
            <v>101</v>
          </cell>
          <cell r="Q22">
            <v>1368</v>
          </cell>
          <cell r="R22">
            <v>1554</v>
          </cell>
          <cell r="S22">
            <v>7.5138209850413924</v>
          </cell>
          <cell r="T22"/>
          <cell r="U22">
            <v>2.1575460098875858</v>
          </cell>
          <cell r="V22">
            <v>2.2777372241547775</v>
          </cell>
          <cell r="W22">
            <v>3.3538632919005891</v>
          </cell>
          <cell r="X22">
            <v>4.1565281616921439</v>
          </cell>
          <cell r="Y22">
            <v>11.9</v>
          </cell>
          <cell r="Z22">
            <v>7.5422222222222226</v>
          </cell>
          <cell r="AA22">
            <v>0.39880250831321939</v>
          </cell>
          <cell r="AB22">
            <v>16</v>
          </cell>
          <cell r="AC22">
            <v>47.262568912143919</v>
          </cell>
          <cell r="AD22">
            <v>47.262568912143919</v>
          </cell>
          <cell r="AE22">
            <v>39.800058031279093</v>
          </cell>
          <cell r="AF22">
            <v>38.979438278056847</v>
          </cell>
          <cell r="AG22">
            <v>38.19197487850014</v>
          </cell>
          <cell r="AH22">
            <v>17.524564925354778</v>
          </cell>
          <cell r="AI22">
            <v>11.273582683296757</v>
          </cell>
          <cell r="AJ22">
            <v>37.810055129715138</v>
          </cell>
          <cell r="AK22">
            <v>42.011172366350152</v>
          </cell>
          <cell r="AL22">
            <v>1.4184698213486764</v>
          </cell>
          <cell r="AM22">
            <v>1.681435627001536</v>
          </cell>
          <cell r="AN22">
            <v>0.92141045811710975</v>
          </cell>
          <cell r="AO22">
            <v>14.875</v>
          </cell>
          <cell r="AP22">
            <v>12.526315789473685</v>
          </cell>
          <cell r="AQ22">
            <v>5.5155254837972256</v>
          </cell>
          <cell r="AR22">
            <v>3.5481470066886449</v>
          </cell>
          <cell r="AS22">
            <v>11.9</v>
          </cell>
          <cell r="AT22">
            <v>13.222222222222221</v>
          </cell>
          <cell r="AU22">
            <v>9.4277777777777771</v>
          </cell>
          <cell r="AV22">
            <v>7.939181286549708</v>
          </cell>
          <cell r="AW22">
            <v>3.4957410816074295</v>
          </cell>
          <cell r="AX22">
            <v>2.248816235425072</v>
          </cell>
          <cell r="AY22">
            <v>7.5422222222222226</v>
          </cell>
          <cell r="AZ22">
            <v>8.3802469135802475</v>
          </cell>
          <cell r="BB22">
            <v>16</v>
          </cell>
          <cell r="BC22">
            <v>30</v>
          </cell>
          <cell r="BD22">
            <v>30</v>
          </cell>
          <cell r="BE22">
            <v>15</v>
          </cell>
          <cell r="BF22">
            <v>18</v>
          </cell>
          <cell r="BG22" t="str">
            <v>f</v>
          </cell>
          <cell r="BH22">
            <v>68</v>
          </cell>
          <cell r="BI22">
            <v>93</v>
          </cell>
          <cell r="BJ22">
            <v>117</v>
          </cell>
          <cell r="BK22">
            <v>109</v>
          </cell>
          <cell r="BL22">
            <v>177</v>
          </cell>
          <cell r="BM22">
            <v>182</v>
          </cell>
        </row>
        <row r="23">
          <cell r="B23">
            <v>17</v>
          </cell>
          <cell r="C23">
            <v>4</v>
          </cell>
          <cell r="D23">
            <v>3</v>
          </cell>
          <cell r="E23">
            <v>2</v>
          </cell>
          <cell r="F23">
            <v>1</v>
          </cell>
          <cell r="G23">
            <v>19.241312983654403</v>
          </cell>
          <cell r="H23">
            <v>10.535885999083384</v>
          </cell>
          <cell r="I23">
            <v>0.18106999999999998</v>
          </cell>
          <cell r="J23">
            <v>6.6515510204081627E-2</v>
          </cell>
          <cell r="K23">
            <v>10.113888848085614</v>
          </cell>
          <cell r="L23">
            <v>10.006970016586225</v>
          </cell>
          <cell r="M23">
            <v>223.66271718582266</v>
          </cell>
          <cell r="N23">
            <v>195.92727032667096</v>
          </cell>
          <cell r="O23">
            <v>271</v>
          </cell>
          <cell r="P23">
            <v>169</v>
          </cell>
          <cell r="Q23">
            <v>1125</v>
          </cell>
          <cell r="R23">
            <v>1206</v>
          </cell>
          <cell r="S23">
            <v>19.550163331349232</v>
          </cell>
          <cell r="T23"/>
          <cell r="U23">
            <v>2.1705188376203837</v>
          </cell>
          <cell r="V23">
            <v>2.3718730170733737</v>
          </cell>
          <cell r="W23">
            <v>3.4532767004353726</v>
          </cell>
          <cell r="X23">
            <v>4.2786010313225971</v>
          </cell>
          <cell r="Y23">
            <v>11.9</v>
          </cell>
          <cell r="Z23">
            <v>7.5422222222222226</v>
          </cell>
          <cell r="AA23">
            <v>0.42569332768969964</v>
          </cell>
          <cell r="AB23">
            <v>17</v>
          </cell>
          <cell r="AC23">
            <v>24.051641229568002</v>
          </cell>
          <cell r="AD23">
            <v>24.051641229568002</v>
          </cell>
          <cell r="AE23">
            <v>20.254013667004635</v>
          </cell>
          <cell r="AF23">
            <v>19.836405137788045</v>
          </cell>
          <cell r="AG23">
            <v>19.435669680458993</v>
          </cell>
          <cell r="AH23">
            <v>8.86484496248341</v>
          </cell>
          <cell r="AI23">
            <v>5.5719001553592706</v>
          </cell>
          <cell r="AJ23">
            <v>19.241312983654403</v>
          </cell>
          <cell r="AK23">
            <v>21.379236648504893</v>
          </cell>
          <cell r="AL23">
            <v>3.902179999660512</v>
          </cell>
          <cell r="AM23">
            <v>4.4420109859352799</v>
          </cell>
          <cell r="AN23">
            <v>2.4624604916309618</v>
          </cell>
          <cell r="AO23">
            <v>14.875</v>
          </cell>
          <cell r="AP23">
            <v>12.526315789473685</v>
          </cell>
          <cell r="AQ23">
            <v>5.4825601113171585</v>
          </cell>
          <cell r="AR23">
            <v>3.446002458621316</v>
          </cell>
          <cell r="AS23">
            <v>11.9</v>
          </cell>
          <cell r="AT23">
            <v>13.222222222222221</v>
          </cell>
          <cell r="AU23">
            <v>9.4277777777777771</v>
          </cell>
          <cell r="AV23">
            <v>7.939181286549708</v>
          </cell>
          <cell r="AW23">
            <v>3.4748476223735643</v>
          </cell>
          <cell r="AX23">
            <v>2.1840770017853872</v>
          </cell>
          <cell r="AY23">
            <v>7.5422222222222226</v>
          </cell>
          <cell r="AZ23">
            <v>8.3802469135802475</v>
          </cell>
          <cell r="BB23">
            <v>17</v>
          </cell>
          <cell r="BC23">
            <v>30</v>
          </cell>
          <cell r="BD23">
            <v>30</v>
          </cell>
          <cell r="BE23">
            <v>15</v>
          </cell>
          <cell r="BF23">
            <v>18</v>
          </cell>
          <cell r="BG23" t="str">
            <v>f</v>
          </cell>
          <cell r="BH23">
            <v>68</v>
          </cell>
          <cell r="BI23">
            <v>95</v>
          </cell>
          <cell r="BJ23">
            <v>0</v>
          </cell>
          <cell r="BK23">
            <v>109</v>
          </cell>
          <cell r="BL23">
            <v>176</v>
          </cell>
          <cell r="BM23">
            <v>0</v>
          </cell>
        </row>
        <row r="24">
          <cell r="B24">
            <v>18</v>
          </cell>
          <cell r="C24">
            <v>4</v>
          </cell>
          <cell r="D24">
            <v>3</v>
          </cell>
          <cell r="E24">
            <v>3</v>
          </cell>
          <cell r="F24">
            <v>1</v>
          </cell>
          <cell r="G24">
            <v>25.634598188124567</v>
          </cell>
          <cell r="H24">
            <v>3.15369961656305</v>
          </cell>
          <cell r="I24">
            <v>0.18053000000000005</v>
          </cell>
          <cell r="J24">
            <v>6.6317142857142866E-2</v>
          </cell>
          <cell r="K24">
            <v>6.4983955706284302</v>
          </cell>
          <cell r="L24">
            <v>6.3910192545364772</v>
          </cell>
          <cell r="M24">
            <v>237.37169328919856</v>
          </cell>
          <cell r="N24">
            <v>101.39603495710381</v>
          </cell>
          <cell r="O24">
            <v>340</v>
          </cell>
          <cell r="P24">
            <v>98</v>
          </cell>
          <cell r="Q24">
            <v>1557</v>
          </cell>
          <cell r="R24">
            <v>1698</v>
          </cell>
          <cell r="S24">
            <v>7.8425825900360433</v>
          </cell>
          <cell r="T24"/>
          <cell r="U24">
            <v>2.2244682459653857</v>
          </cell>
          <cell r="V24">
            <v>2.3181081765934253</v>
          </cell>
          <cell r="W24">
            <v>3.476745557244131</v>
          </cell>
          <cell r="X24">
            <v>4.2033444311174328</v>
          </cell>
          <cell r="Y24">
            <v>11.9</v>
          </cell>
          <cell r="Z24">
            <v>7.5422222222222226</v>
          </cell>
          <cell r="AA24">
            <v>0.38278485693837527</v>
          </cell>
          <cell r="AB24">
            <v>18</v>
          </cell>
          <cell r="AC24">
            <v>32.04324773515571</v>
          </cell>
          <cell r="AD24">
            <v>32.04324773515571</v>
          </cell>
          <cell r="AE24">
            <v>26.983787566446914</v>
          </cell>
          <cell r="AF24">
            <v>26.427420812499555</v>
          </cell>
          <cell r="AG24">
            <v>25.893533523358148</v>
          </cell>
          <cell r="AH24">
            <v>11.52392183373224</v>
          </cell>
          <cell r="AI24">
            <v>7.3731591127548679</v>
          </cell>
          <cell r="AJ24">
            <v>25.634598188124567</v>
          </cell>
          <cell r="AK24">
            <v>28.482886875693964</v>
          </cell>
          <cell r="AL24">
            <v>1.1680368950233517</v>
          </cell>
          <cell r="AM24">
            <v>1.3604626602014611</v>
          </cell>
          <cell r="AN24">
            <v>0.75028341556217859</v>
          </cell>
          <cell r="AO24">
            <v>14.875</v>
          </cell>
          <cell r="AP24">
            <v>12.526315789473685</v>
          </cell>
          <cell r="AQ24">
            <v>5.3495931090873272</v>
          </cell>
          <cell r="AR24">
            <v>3.4227411250171054</v>
          </cell>
          <cell r="AS24">
            <v>11.9</v>
          </cell>
          <cell r="AT24">
            <v>13.222222222222221</v>
          </cell>
          <cell r="AU24">
            <v>9.4277777777777771</v>
          </cell>
          <cell r="AV24">
            <v>7.939181286549708</v>
          </cell>
          <cell r="AW24">
            <v>3.3905731115298576</v>
          </cell>
          <cell r="AX24">
            <v>2.1693339642031852</v>
          </cell>
          <cell r="AY24">
            <v>7.5422222222222226</v>
          </cell>
          <cell r="AZ24">
            <v>8.3802469135802475</v>
          </cell>
          <cell r="BB24">
            <v>18</v>
          </cell>
          <cell r="BC24">
            <v>30</v>
          </cell>
          <cell r="BD24">
            <v>30</v>
          </cell>
          <cell r="BE24">
            <v>15</v>
          </cell>
          <cell r="BF24">
            <v>18</v>
          </cell>
          <cell r="BG24" t="str">
            <v>f</v>
          </cell>
          <cell r="BH24">
            <v>68</v>
          </cell>
          <cell r="BI24">
            <v>95</v>
          </cell>
          <cell r="BJ24">
            <v>117</v>
          </cell>
          <cell r="BK24">
            <v>109</v>
          </cell>
          <cell r="BL24">
            <v>177</v>
          </cell>
          <cell r="BM24">
            <v>182</v>
          </cell>
        </row>
        <row r="25">
          <cell r="B25">
            <v>19</v>
          </cell>
          <cell r="C25">
            <v>1</v>
          </cell>
          <cell r="D25">
            <v>1</v>
          </cell>
          <cell r="E25">
            <v>1</v>
          </cell>
          <cell r="F25">
            <v>2</v>
          </cell>
          <cell r="G25">
            <v>205.98041662396554</v>
          </cell>
          <cell r="H25">
            <v>7.0227948636501543</v>
          </cell>
          <cell r="I25">
            <v>2.9648399999999997</v>
          </cell>
          <cell r="J25">
            <v>1.0891248979591837</v>
          </cell>
          <cell r="K25">
            <v>8.4125749523766746</v>
          </cell>
          <cell r="L25">
            <v>11.196821265783713</v>
          </cell>
          <cell r="M25">
            <v>413.27657287602909</v>
          </cell>
          <cell r="N25">
            <v>159.21948291027203</v>
          </cell>
          <cell r="O25">
            <v>1570</v>
          </cell>
          <cell r="P25">
            <v>139</v>
          </cell>
          <cell r="Q25">
            <v>840</v>
          </cell>
          <cell r="R25">
            <v>2345</v>
          </cell>
          <cell r="S25">
            <v>28.19875669295725</v>
          </cell>
          <cell r="T25"/>
          <cell r="U25">
            <v>2.4627764604790183</v>
          </cell>
          <cell r="V25">
            <v>2.3261383025591953</v>
          </cell>
          <cell r="W25">
            <v>3.7209624983972658</v>
          </cell>
          <cell r="X25">
            <v>4.2768835595836157</v>
          </cell>
          <cell r="Y25">
            <v>11.9</v>
          </cell>
          <cell r="Z25">
            <v>7.5422222222222226</v>
          </cell>
          <cell r="AA25">
            <v>3.9172945815950504</v>
          </cell>
          <cell r="AB25">
            <v>19</v>
          </cell>
          <cell r="AC25">
            <v>257.47552077995692</v>
          </cell>
          <cell r="AD25">
            <v>257.47552077995692</v>
          </cell>
          <cell r="AE25">
            <v>216.82149118312162</v>
          </cell>
          <cell r="AF25">
            <v>212.35094497316035</v>
          </cell>
          <cell r="AG25">
            <v>208.06102689289449</v>
          </cell>
          <cell r="AH25">
            <v>83.637479864454136</v>
          </cell>
          <cell r="AI25">
            <v>55.356756944658194</v>
          </cell>
          <cell r="AJ25">
            <v>205.98041662396554</v>
          </cell>
          <cell r="AK25">
            <v>228.86712958218394</v>
          </cell>
          <cell r="AL25">
            <v>2.6010351346852421</v>
          </cell>
          <cell r="AM25">
            <v>3.0190788122631154</v>
          </cell>
          <cell r="AN25">
            <v>1.6420355536482907</v>
          </cell>
          <cell r="AO25">
            <v>14.875</v>
          </cell>
          <cell r="AP25">
            <v>12.526315789473685</v>
          </cell>
          <cell r="AQ25">
            <v>4.831944835823796</v>
          </cell>
          <cell r="AR25">
            <v>3.1980972678777873</v>
          </cell>
          <cell r="AS25">
            <v>11.9</v>
          </cell>
          <cell r="AT25">
            <v>13.222222222222221</v>
          </cell>
          <cell r="AU25">
            <v>9.4277777777777771</v>
          </cell>
          <cell r="AV25">
            <v>7.939181286549708</v>
          </cell>
          <cell r="AW25">
            <v>3.0624875392690876</v>
          </cell>
          <cell r="AX25">
            <v>2.0269546455979848</v>
          </cell>
          <cell r="AY25">
            <v>7.5422222222222226</v>
          </cell>
          <cell r="AZ25">
            <v>8.3802469135802475</v>
          </cell>
          <cell r="BB25">
            <v>19</v>
          </cell>
          <cell r="BC25">
            <v>0</v>
          </cell>
          <cell r="BD25">
            <v>0</v>
          </cell>
          <cell r="BE25">
            <v>0</v>
          </cell>
          <cell r="BF25">
            <v>2</v>
          </cell>
          <cell r="BG25">
            <v>24</v>
          </cell>
          <cell r="BH25">
            <v>0</v>
          </cell>
          <cell r="BI25">
            <v>0</v>
          </cell>
          <cell r="BJ25">
            <v>0</v>
          </cell>
          <cell r="BK25">
            <v>0</v>
          </cell>
          <cell r="BL25">
            <v>0</v>
          </cell>
          <cell r="BM25">
            <v>0</v>
          </cell>
        </row>
        <row r="26">
          <cell r="B26">
            <v>20</v>
          </cell>
          <cell r="C26">
            <v>1</v>
          </cell>
          <cell r="D26">
            <v>1</v>
          </cell>
          <cell r="E26">
            <v>2</v>
          </cell>
          <cell r="F26">
            <v>2</v>
          </cell>
          <cell r="G26">
            <v>212.71106168393871</v>
          </cell>
          <cell r="H26">
            <v>5.99186364875092</v>
          </cell>
          <cell r="I26">
            <v>2.9647299999999994</v>
          </cell>
          <cell r="J26">
            <v>1.0890844897959182</v>
          </cell>
          <cell r="K26">
            <v>8.0987868888450176</v>
          </cell>
          <cell r="L26">
            <v>11.19654902395915</v>
          </cell>
          <cell r="M26">
            <v>411.51938173855979</v>
          </cell>
          <cell r="N26">
            <v>144.27641604327707</v>
          </cell>
          <cell r="O26">
            <v>1628</v>
          </cell>
          <cell r="P26">
            <v>131</v>
          </cell>
          <cell r="Q26">
            <v>860</v>
          </cell>
          <cell r="R26">
            <v>2383</v>
          </cell>
          <cell r="S26">
            <v>18.645842352182498</v>
          </cell>
          <cell r="T26"/>
          <cell r="U26">
            <v>2.4788003764661681</v>
          </cell>
          <cell r="V26">
            <v>2.3196497616099059</v>
          </cell>
          <cell r="W26">
            <v>3.7363928658097474</v>
          </cell>
          <cell r="X26">
            <v>4.2441200645970802</v>
          </cell>
          <cell r="Y26">
            <v>11.9</v>
          </cell>
          <cell r="Z26">
            <v>7.5422222222222226</v>
          </cell>
          <cell r="AA26">
            <v>3.8892718524506256</v>
          </cell>
          <cell r="AB26">
            <v>20</v>
          </cell>
          <cell r="AC26">
            <v>265.88882710492339</v>
          </cell>
          <cell r="AD26">
            <v>265.88882710492339</v>
          </cell>
          <cell r="AE26">
            <v>223.9063807199355</v>
          </cell>
          <cell r="AF26">
            <v>219.28975431333888</v>
          </cell>
          <cell r="AG26">
            <v>214.85965826660475</v>
          </cell>
          <cell r="AH26">
            <v>85.812098345403768</v>
          </cell>
          <cell r="AI26">
            <v>56.929522489557634</v>
          </cell>
          <cell r="AJ26">
            <v>212.71106168393871</v>
          </cell>
          <cell r="AK26">
            <v>236.34562409326523</v>
          </cell>
          <cell r="AL26">
            <v>2.2192087587966367</v>
          </cell>
          <cell r="AM26">
            <v>2.5830898042954504</v>
          </cell>
          <cell r="AN26">
            <v>1.4118035205301769</v>
          </cell>
          <cell r="AO26">
            <v>14.875</v>
          </cell>
          <cell r="AP26">
            <v>12.526315789473685</v>
          </cell>
          <cell r="AQ26">
            <v>4.8007092918732326</v>
          </cell>
          <cell r="AR26">
            <v>3.1848899265631814</v>
          </cell>
          <cell r="AS26">
            <v>11.9</v>
          </cell>
          <cell r="AT26">
            <v>13.222222222222221</v>
          </cell>
          <cell r="AU26">
            <v>9.4277777777777771</v>
          </cell>
          <cell r="AV26">
            <v>7.939181286549708</v>
          </cell>
          <cell r="AW26">
            <v>3.0426904456802526</v>
          </cell>
          <cell r="AX26">
            <v>2.0185838302064307</v>
          </cell>
          <cell r="AY26">
            <v>7.5422222222222226</v>
          </cell>
          <cell r="AZ26">
            <v>8.3802469135802475</v>
          </cell>
          <cell r="BB26">
            <v>20</v>
          </cell>
          <cell r="BC26">
            <v>0</v>
          </cell>
          <cell r="BD26">
            <v>0</v>
          </cell>
          <cell r="BE26">
            <v>0</v>
          </cell>
          <cell r="BF26">
            <v>2</v>
          </cell>
          <cell r="BG26">
            <v>24</v>
          </cell>
          <cell r="BH26">
            <v>0</v>
          </cell>
          <cell r="BI26">
            <v>0</v>
          </cell>
          <cell r="BJ26">
            <v>0</v>
          </cell>
          <cell r="BK26">
            <v>109</v>
          </cell>
          <cell r="BL26">
            <v>176</v>
          </cell>
          <cell r="BM26">
            <v>0</v>
          </cell>
        </row>
        <row r="27">
          <cell r="B27">
            <v>21</v>
          </cell>
          <cell r="C27">
            <v>1</v>
          </cell>
          <cell r="D27">
            <v>2</v>
          </cell>
          <cell r="E27">
            <v>1</v>
          </cell>
          <cell r="F27">
            <v>2</v>
          </cell>
          <cell r="G27">
            <v>105.28805991159564</v>
          </cell>
          <cell r="H27">
            <v>8.105343329571447</v>
          </cell>
          <cell r="I27">
            <v>0.52160000000000006</v>
          </cell>
          <cell r="J27">
            <v>0.19160816326530614</v>
          </cell>
          <cell r="K27">
            <v>8.6628995440951382</v>
          </cell>
          <cell r="L27">
            <v>10.479868191427878</v>
          </cell>
          <cell r="M27">
            <v>338.77115504407107</v>
          </cell>
          <cell r="N27">
            <v>173.61926145734486</v>
          </cell>
          <cell r="O27">
            <v>979</v>
          </cell>
          <cell r="P27">
            <v>147</v>
          </cell>
          <cell r="Q27">
            <v>1168</v>
          </cell>
          <cell r="R27">
            <v>1861</v>
          </cell>
          <cell r="S27">
            <v>28.560054143850177</v>
          </cell>
          <cell r="T27"/>
          <cell r="U27">
            <v>2.2636624339814571</v>
          </cell>
          <cell r="V27">
            <v>2.3510786938135584</v>
          </cell>
          <cell r="W27">
            <v>3.4262224679092772</v>
          </cell>
          <cell r="X27">
            <v>4.2792885055715395</v>
          </cell>
          <cell r="Y27">
            <v>11.9</v>
          </cell>
          <cell r="Z27">
            <v>7.5422222222222226</v>
          </cell>
          <cell r="AA27">
            <v>4.9708019299571324</v>
          </cell>
          <cell r="AB27">
            <v>21</v>
          </cell>
          <cell r="AC27">
            <v>131.61007488949454</v>
          </cell>
          <cell r="AD27">
            <v>131.61007488949454</v>
          </cell>
          <cell r="AE27">
            <v>110.82953674904805</v>
          </cell>
          <cell r="AF27">
            <v>108.54439166143881</v>
          </cell>
          <cell r="AG27">
            <v>106.35157566827843</v>
          </cell>
          <cell r="AH27">
            <v>46.512261868660808</v>
          </cell>
          <cell r="AI27">
            <v>30.730071061568779</v>
          </cell>
          <cell r="AJ27">
            <v>105.28805991159564</v>
          </cell>
          <cell r="AK27">
            <v>116.98673323510626</v>
          </cell>
          <cell r="AL27">
            <v>3.0019790109523874</v>
          </cell>
          <cell r="AM27">
            <v>3.4474998012185654</v>
          </cell>
          <cell r="AN27">
            <v>1.8940866732912418</v>
          </cell>
          <cell r="AO27">
            <v>14.875</v>
          </cell>
          <cell r="AP27">
            <v>12.526315789473685</v>
          </cell>
          <cell r="AQ27">
            <v>5.2569675678495971</v>
          </cell>
          <cell r="AR27">
            <v>3.4732128784566418</v>
          </cell>
          <cell r="AS27">
            <v>11.9</v>
          </cell>
          <cell r="AT27">
            <v>13.222222222222221</v>
          </cell>
          <cell r="AU27">
            <v>9.4277777777777771</v>
          </cell>
          <cell r="AV27">
            <v>7.939181286549708</v>
          </cell>
          <cell r="AW27">
            <v>3.331867026196365</v>
          </cell>
          <cell r="AX27">
            <v>2.2013229709583273</v>
          </cell>
          <cell r="AY27">
            <v>7.5422222222222226</v>
          </cell>
          <cell r="AZ27">
            <v>8.3802469135802475</v>
          </cell>
          <cell r="BB27">
            <v>21</v>
          </cell>
          <cell r="BC27">
            <v>0</v>
          </cell>
          <cell r="BD27">
            <v>0</v>
          </cell>
          <cell r="BE27">
            <v>0</v>
          </cell>
          <cell r="BF27">
            <v>2</v>
          </cell>
          <cell r="BG27">
            <v>24</v>
          </cell>
          <cell r="BH27">
            <v>0</v>
          </cell>
          <cell r="BI27">
            <v>93</v>
          </cell>
          <cell r="BJ27">
            <v>0</v>
          </cell>
          <cell r="BK27">
            <v>0</v>
          </cell>
          <cell r="BL27">
            <v>0</v>
          </cell>
          <cell r="BM27">
            <v>0</v>
          </cell>
        </row>
        <row r="28">
          <cell r="B28">
            <v>22</v>
          </cell>
          <cell r="C28">
            <v>1</v>
          </cell>
          <cell r="D28">
            <v>2</v>
          </cell>
          <cell r="E28">
            <v>2</v>
          </cell>
          <cell r="F28">
            <v>2</v>
          </cell>
          <cell r="G28">
            <v>110.77163163180751</v>
          </cell>
          <cell r="H28">
            <v>6.8573057567471913</v>
          </cell>
          <cell r="I28">
            <v>0.52153000000000005</v>
          </cell>
          <cell r="J28">
            <v>0.19158244897959187</v>
          </cell>
          <cell r="K28">
            <v>8.9640017485161572</v>
          </cell>
          <cell r="L28">
            <v>10.547962406963601</v>
          </cell>
          <cell r="M28">
            <v>340.58669416740395</v>
          </cell>
          <cell r="N28">
            <v>168.59279961689612</v>
          </cell>
          <cell r="O28">
            <v>1024</v>
          </cell>
          <cell r="P28">
            <v>128</v>
          </cell>
          <cell r="Q28">
            <v>1113</v>
          </cell>
          <cell r="R28">
            <v>1869</v>
          </cell>
          <cell r="S28">
            <v>18.906508875992053</v>
          </cell>
          <cell r="T28"/>
          <cell r="U28">
            <v>2.283663856110782</v>
          </cell>
          <cell r="V28">
            <v>2.3233013509097238</v>
          </cell>
          <cell r="W28">
            <v>3.4459742701417886</v>
          </cell>
          <cell r="X28">
            <v>4.2251461236198091</v>
          </cell>
          <cell r="Y28">
            <v>11.9</v>
          </cell>
          <cell r="Z28">
            <v>7.5422222222222226</v>
          </cell>
          <cell r="AA28">
            <v>4.9184250120563231</v>
          </cell>
          <cell r="AB28">
            <v>22</v>
          </cell>
          <cell r="AC28">
            <v>138.46453953975939</v>
          </cell>
          <cell r="AD28">
            <v>138.46453953975939</v>
          </cell>
          <cell r="AE28">
            <v>116.6017175071658</v>
          </cell>
          <cell r="AF28">
            <v>114.19755838330671</v>
          </cell>
          <cell r="AG28">
            <v>111.89053700182576</v>
          </cell>
          <cell r="AH28">
            <v>48.506101865822892</v>
          </cell>
          <cell r="AI28">
            <v>32.14522888101822</v>
          </cell>
          <cell r="AJ28">
            <v>110.77163163180751</v>
          </cell>
          <cell r="AK28">
            <v>123.07959070200835</v>
          </cell>
          <cell r="AL28">
            <v>2.5397428728693301</v>
          </cell>
          <cell r="AM28">
            <v>2.9515352169283204</v>
          </cell>
          <cell r="AN28">
            <v>1.6229748169922067</v>
          </cell>
          <cell r="AO28">
            <v>14.875</v>
          </cell>
          <cell r="AP28">
            <v>12.526315789473685</v>
          </cell>
          <cell r="AQ28">
            <v>5.210924527336708</v>
          </cell>
          <cell r="AR28">
            <v>3.4533049486496488</v>
          </cell>
          <cell r="AS28">
            <v>11.9</v>
          </cell>
          <cell r="AT28">
            <v>13.222222222222221</v>
          </cell>
          <cell r="AU28">
            <v>9.4277777777777771</v>
          </cell>
          <cell r="AV28">
            <v>7.939181286549708</v>
          </cell>
          <cell r="AW28">
            <v>3.3026849385211552</v>
          </cell>
          <cell r="AX28">
            <v>2.1887053213290213</v>
          </cell>
          <cell r="AY28">
            <v>7.5422222222222226</v>
          </cell>
          <cell r="AZ28">
            <v>8.3802469135802475</v>
          </cell>
          <cell r="BB28">
            <v>22</v>
          </cell>
          <cell r="BC28">
            <v>0</v>
          </cell>
          <cell r="BD28">
            <v>0</v>
          </cell>
          <cell r="BE28">
            <v>0</v>
          </cell>
          <cell r="BF28">
            <v>2</v>
          </cell>
          <cell r="BG28">
            <v>24</v>
          </cell>
          <cell r="BH28">
            <v>0</v>
          </cell>
          <cell r="BI28">
            <v>93</v>
          </cell>
          <cell r="BJ28">
            <v>0</v>
          </cell>
          <cell r="BK28">
            <v>109</v>
          </cell>
          <cell r="BL28">
            <v>176</v>
          </cell>
          <cell r="BM28">
            <v>0</v>
          </cell>
        </row>
        <row r="29">
          <cell r="B29">
            <v>23</v>
          </cell>
          <cell r="C29">
            <v>2</v>
          </cell>
          <cell r="D29">
            <v>1</v>
          </cell>
          <cell r="E29">
            <v>1</v>
          </cell>
          <cell r="F29">
            <v>2</v>
          </cell>
          <cell r="G29">
            <v>105.70916696434098</v>
          </cell>
          <cell r="H29">
            <v>8.6509539254245311</v>
          </cell>
          <cell r="I29">
            <v>2.9605699999999997</v>
          </cell>
          <cell r="J29">
            <v>1.0875563265306123</v>
          </cell>
          <cell r="K29">
            <v>9.0644677175344519</v>
          </cell>
          <cell r="L29">
            <v>10.658821734037263</v>
          </cell>
          <cell r="M29">
            <v>361.54242630177157</v>
          </cell>
          <cell r="N29">
            <v>179.17366646149975</v>
          </cell>
          <cell r="O29">
            <v>921</v>
          </cell>
          <cell r="P29">
            <v>152</v>
          </cell>
          <cell r="Q29">
            <v>815</v>
          </cell>
          <cell r="R29">
            <v>1604</v>
          </cell>
          <cell r="S29">
            <v>28.201921228671537</v>
          </cell>
          <cell r="T29"/>
          <cell r="U29">
            <v>2.2313822800467173</v>
          </cell>
          <cell r="V29">
            <v>2.3531092821074537</v>
          </cell>
          <cell r="W29">
            <v>3.4315726844661412</v>
          </cell>
          <cell r="X29">
            <v>4.3095866133998202</v>
          </cell>
          <cell r="Y29">
            <v>11.9</v>
          </cell>
          <cell r="Z29">
            <v>7.5422222222222226</v>
          </cell>
          <cell r="AA29">
            <v>3.7300615287083851</v>
          </cell>
          <cell r="AB29">
            <v>23</v>
          </cell>
          <cell r="AC29">
            <v>132.13645870542621</v>
          </cell>
          <cell r="AD29">
            <v>132.13645870542621</v>
          </cell>
          <cell r="AE29">
            <v>111.27280733088524</v>
          </cell>
          <cell r="AF29">
            <v>108.97852264365049</v>
          </cell>
          <cell r="AG29">
            <v>106.77693632761715</v>
          </cell>
          <cell r="AH29">
            <v>47.373848896087765</v>
          </cell>
          <cell r="AI29">
            <v>30.804874815229635</v>
          </cell>
          <cell r="AJ29">
            <v>105.70916696434098</v>
          </cell>
          <cell r="AK29">
            <v>117.45462996037887</v>
          </cell>
          <cell r="AL29">
            <v>3.2040570094164926</v>
          </cell>
          <cell r="AM29">
            <v>3.6763927588083387</v>
          </cell>
          <cell r="AN29">
            <v>2.0073744192832961</v>
          </cell>
          <cell r="AO29">
            <v>14.875</v>
          </cell>
          <cell r="AP29">
            <v>12.526315789473685</v>
          </cell>
          <cell r="AQ29">
            <v>5.3330171644774627</v>
          </cell>
          <cell r="AR29">
            <v>3.4677977400473785</v>
          </cell>
          <cell r="AS29">
            <v>11.9</v>
          </cell>
          <cell r="AT29">
            <v>13.222222222222221</v>
          </cell>
          <cell r="AU29">
            <v>9.4277777777777771</v>
          </cell>
          <cell r="AV29">
            <v>7.939181286549708</v>
          </cell>
          <cell r="AW29">
            <v>3.3800672747407114</v>
          </cell>
          <cell r="AX29">
            <v>2.1978908552233061</v>
          </cell>
          <cell r="AY29">
            <v>7.5422222222222226</v>
          </cell>
          <cell r="AZ29">
            <v>8.3802469135802475</v>
          </cell>
          <cell r="BB29">
            <v>23</v>
          </cell>
          <cell r="BC29">
            <v>10</v>
          </cell>
          <cell r="BD29">
            <v>10</v>
          </cell>
          <cell r="BE29">
            <v>5</v>
          </cell>
          <cell r="BF29">
            <v>12</v>
          </cell>
          <cell r="BG29">
            <v>34</v>
          </cell>
          <cell r="BH29">
            <v>64</v>
          </cell>
          <cell r="BI29">
            <v>0</v>
          </cell>
          <cell r="BJ29">
            <v>0</v>
          </cell>
          <cell r="BK29">
            <v>0</v>
          </cell>
          <cell r="BL29">
            <v>0</v>
          </cell>
          <cell r="BM29">
            <v>0</v>
          </cell>
        </row>
        <row r="30">
          <cell r="B30">
            <v>24</v>
          </cell>
          <cell r="C30">
            <v>2</v>
          </cell>
          <cell r="D30">
            <v>1</v>
          </cell>
          <cell r="E30">
            <v>2</v>
          </cell>
          <cell r="F30">
            <v>2</v>
          </cell>
          <cell r="G30">
            <v>111.93753982434775</v>
          </cell>
          <cell r="H30">
            <v>6.7346733497753952</v>
          </cell>
          <cell r="I30">
            <v>2.9598000000000004</v>
          </cell>
          <cell r="J30">
            <v>1.0872734693877553</v>
          </cell>
          <cell r="K30">
            <v>8.586500386389158</v>
          </cell>
          <cell r="L30">
            <v>10.728532742911938</v>
          </cell>
          <cell r="M30">
            <v>366.69242194026396</v>
          </cell>
          <cell r="N30">
            <v>168.3291924298093</v>
          </cell>
          <cell r="O30">
            <v>962</v>
          </cell>
          <cell r="P30">
            <v>126</v>
          </cell>
          <cell r="Q30">
            <v>833</v>
          </cell>
          <cell r="R30">
            <v>1607</v>
          </cell>
          <cell r="S30">
            <v>18.647790289682536</v>
          </cell>
          <cell r="T30"/>
          <cell r="U30">
            <v>2.2463140672221193</v>
          </cell>
          <cell r="V30">
            <v>2.320628545434452</v>
          </cell>
          <cell r="W30">
            <v>3.4418719633945378</v>
          </cell>
          <cell r="X30">
            <v>4.2446741285981364</v>
          </cell>
          <cell r="Y30">
            <v>11.9</v>
          </cell>
          <cell r="Z30">
            <v>7.5422222222222226</v>
          </cell>
          <cell r="AA30">
            <v>3.6356758370442863</v>
          </cell>
          <cell r="AB30">
            <v>24</v>
          </cell>
          <cell r="AC30">
            <v>139.92192478043469</v>
          </cell>
          <cell r="AD30">
            <v>139.92192478043469</v>
          </cell>
          <cell r="AE30">
            <v>117.82898928878711</v>
          </cell>
          <cell r="AF30">
            <v>115.39952559211109</v>
          </cell>
          <cell r="AG30">
            <v>113.0682220447957</v>
          </cell>
          <cell r="AH30">
            <v>49.831651529821087</v>
          </cell>
          <cell r="AI30">
            <v>32.522284679628122</v>
          </cell>
          <cell r="AJ30">
            <v>111.93753982434775</v>
          </cell>
          <cell r="AK30">
            <v>124.37504424927528</v>
          </cell>
          <cell r="AL30">
            <v>2.4943234628797759</v>
          </cell>
          <cell r="AM30">
            <v>2.9020901957898548</v>
          </cell>
          <cell r="AN30">
            <v>1.5866172869198834</v>
          </cell>
          <cell r="AO30">
            <v>14.875</v>
          </cell>
          <cell r="AP30">
            <v>12.526315789473685</v>
          </cell>
          <cell r="AQ30">
            <v>5.2975673231285993</v>
          </cell>
          <cell r="AR30">
            <v>3.45742088217124</v>
          </cell>
          <cell r="AS30">
            <v>11.9</v>
          </cell>
          <cell r="AT30">
            <v>13.222222222222221</v>
          </cell>
          <cell r="AU30">
            <v>9.4277777777777771</v>
          </cell>
          <cell r="AV30">
            <v>7.939181286549708</v>
          </cell>
          <cell r="AW30">
            <v>3.3575991586738501</v>
          </cell>
          <cell r="AX30">
            <v>2.1913140007636205</v>
          </cell>
          <cell r="AY30">
            <v>7.5422222222222226</v>
          </cell>
          <cell r="AZ30">
            <v>8.3802469135802475</v>
          </cell>
          <cell r="BB30">
            <v>24</v>
          </cell>
          <cell r="BC30">
            <v>10</v>
          </cell>
          <cell r="BD30">
            <v>10</v>
          </cell>
          <cell r="BE30">
            <v>5</v>
          </cell>
          <cell r="BF30">
            <v>12</v>
          </cell>
          <cell r="BG30">
            <v>34</v>
          </cell>
          <cell r="BH30">
            <v>64</v>
          </cell>
          <cell r="BI30">
            <v>0</v>
          </cell>
          <cell r="BJ30">
            <v>0</v>
          </cell>
          <cell r="BK30">
            <v>109</v>
          </cell>
          <cell r="BL30">
            <v>176</v>
          </cell>
          <cell r="BM30">
            <v>0</v>
          </cell>
        </row>
        <row r="31">
          <cell r="B31">
            <v>25</v>
          </cell>
          <cell r="C31">
            <v>2</v>
          </cell>
          <cell r="D31">
            <v>2</v>
          </cell>
          <cell r="E31">
            <v>2</v>
          </cell>
          <cell r="F31">
            <v>2</v>
          </cell>
          <cell r="G31">
            <v>27.079525596598678</v>
          </cell>
          <cell r="H31">
            <v>10.073257283663937</v>
          </cell>
          <cell r="I31">
            <v>0.52192000000000005</v>
          </cell>
          <cell r="J31">
            <v>0.1917257142857143</v>
          </cell>
          <cell r="K31">
            <v>9.6181524551765456</v>
          </cell>
          <cell r="L31">
            <v>9.5390828522144009</v>
          </cell>
          <cell r="M31">
            <v>259.17750778635809</v>
          </cell>
          <cell r="N31">
            <v>194.36043423015391</v>
          </cell>
          <cell r="O31">
            <v>329</v>
          </cell>
          <cell r="P31">
            <v>163</v>
          </cell>
          <cell r="Q31">
            <v>1106</v>
          </cell>
          <cell r="R31">
            <v>1381</v>
          </cell>
          <cell r="S31">
            <v>18.896541822420641</v>
          </cell>
          <cell r="T31"/>
          <cell r="U31">
            <v>1.8800821594546551</v>
          </cell>
          <cell r="V31">
            <v>2.3710997096157111</v>
          </cell>
          <cell r="W31">
            <v>2.917318807229659</v>
          </cell>
          <cell r="X31">
            <v>4.2719516509543007</v>
          </cell>
          <cell r="Y31">
            <v>11.9</v>
          </cell>
          <cell r="Z31">
            <v>7.5422222222222226</v>
          </cell>
          <cell r="AA31">
            <v>4.9673930442331997</v>
          </cell>
          <cell r="AB31">
            <v>25</v>
          </cell>
          <cell r="AC31">
            <v>33.849406995748346</v>
          </cell>
          <cell r="AD31">
            <v>33.849406995748346</v>
          </cell>
          <cell r="AE31">
            <v>28.504763785893346</v>
          </cell>
          <cell r="AF31">
            <v>27.917036697524413</v>
          </cell>
          <cell r="AG31">
            <v>27.353056158180483</v>
          </cell>
          <cell r="AH31">
            <v>14.403373523023848</v>
          </cell>
          <cell r="AI31">
            <v>9.2823333293195702</v>
          </cell>
          <cell r="AJ31">
            <v>27.079525596598678</v>
          </cell>
          <cell r="AK31">
            <v>30.088361773998532</v>
          </cell>
          <cell r="AL31">
            <v>3.7308360309866431</v>
          </cell>
          <cell r="AM31">
            <v>4.2483482422999961</v>
          </cell>
          <cell r="AN31">
            <v>2.3579988976264974</v>
          </cell>
          <cell r="AO31">
            <v>14.875</v>
          </cell>
          <cell r="AP31">
            <v>12.526315789473685</v>
          </cell>
          <cell r="AQ31">
            <v>6.329510622797339</v>
          </cell>
          <cell r="AR31">
            <v>4.0790879524409833</v>
          </cell>
          <cell r="AS31">
            <v>11.9</v>
          </cell>
          <cell r="AT31">
            <v>13.222222222222221</v>
          </cell>
          <cell r="AU31">
            <v>9.4277777777777771</v>
          </cell>
          <cell r="AV31">
            <v>7.939181286549708</v>
          </cell>
          <cell r="AW31">
            <v>4.0116450147103961</v>
          </cell>
          <cell r="AX31">
            <v>2.5853267059915401</v>
          </cell>
          <cell r="AY31">
            <v>7.5422222222222226</v>
          </cell>
          <cell r="AZ31">
            <v>8.3802469135802475</v>
          </cell>
          <cell r="BB31">
            <v>25</v>
          </cell>
          <cell r="BC31">
            <v>10</v>
          </cell>
          <cell r="BD31">
            <v>10</v>
          </cell>
          <cell r="BE31">
            <v>5</v>
          </cell>
          <cell r="BF31">
            <v>12</v>
          </cell>
          <cell r="BG31">
            <v>34</v>
          </cell>
          <cell r="BH31">
            <v>64</v>
          </cell>
          <cell r="BI31">
            <v>93</v>
          </cell>
          <cell r="BJ31">
            <v>0</v>
          </cell>
          <cell r="BK31">
            <v>109</v>
          </cell>
          <cell r="BL31">
            <v>176</v>
          </cell>
          <cell r="BM31">
            <v>0</v>
          </cell>
        </row>
        <row r="32">
          <cell r="B32">
            <v>26</v>
          </cell>
          <cell r="C32">
            <v>2</v>
          </cell>
          <cell r="D32">
            <v>2</v>
          </cell>
          <cell r="E32">
            <v>3</v>
          </cell>
          <cell r="F32">
            <v>2</v>
          </cell>
          <cell r="G32">
            <v>32.162063736670035</v>
          </cell>
          <cell r="H32">
            <v>3.3390279390063551</v>
          </cell>
          <cell r="I32">
            <v>0.52072999999999992</v>
          </cell>
          <cell r="J32">
            <v>0.19128857142857139</v>
          </cell>
          <cell r="K32">
            <v>7.1212737953376068</v>
          </cell>
          <cell r="L32">
            <v>7.7820783555426933</v>
          </cell>
          <cell r="M32">
            <v>261.79972657476571</v>
          </cell>
          <cell r="N32">
            <v>116.46721057249935</v>
          </cell>
          <cell r="O32">
            <v>387</v>
          </cell>
          <cell r="P32">
            <v>90</v>
          </cell>
          <cell r="Q32">
            <v>1343</v>
          </cell>
          <cell r="R32">
            <v>1572</v>
          </cell>
          <cell r="S32">
            <v>7.5138209850413924</v>
          </cell>
          <cell r="T32"/>
          <cell r="U32">
            <v>1.9331787390874864</v>
          </cell>
          <cell r="V32">
            <v>2.2509041916908581</v>
          </cell>
          <cell r="W32">
            <v>2.9755525719556659</v>
          </cell>
          <cell r="X32">
            <v>4.0552588670044303</v>
          </cell>
          <cell r="Y32">
            <v>11.9</v>
          </cell>
          <cell r="Z32">
            <v>7.5422222222222226</v>
          </cell>
          <cell r="AA32">
            <v>4.4797134271807391</v>
          </cell>
          <cell r="AB32">
            <v>26</v>
          </cell>
          <cell r="AC32">
            <v>40.202579670837544</v>
          </cell>
          <cell r="AD32">
            <v>40.202579670837544</v>
          </cell>
          <cell r="AE32">
            <v>33.854803933336882</v>
          </cell>
          <cell r="AF32">
            <v>33.156766738835088</v>
          </cell>
          <cell r="AG32">
            <v>32.486933067343472</v>
          </cell>
          <cell r="AH32">
            <v>16.63688053586365</v>
          </cell>
          <cell r="AI32">
            <v>10.808770122159761</v>
          </cell>
          <cell r="AJ32">
            <v>32.162063736670035</v>
          </cell>
          <cell r="AK32">
            <v>35.735626374077818</v>
          </cell>
          <cell r="AL32">
            <v>1.236677014446798</v>
          </cell>
          <cell r="AM32">
            <v>1.4834162872557044</v>
          </cell>
          <cell r="AN32">
            <v>0.8233821929776961</v>
          </cell>
          <cell r="AO32">
            <v>14.875</v>
          </cell>
          <cell r="AP32">
            <v>12.526315789473685</v>
          </cell>
          <cell r="AQ32">
            <v>6.1556646363786971</v>
          </cell>
          <cell r="AR32">
            <v>3.9992571840795237</v>
          </cell>
          <cell r="AS32">
            <v>11.9</v>
          </cell>
          <cell r="AT32">
            <v>13.222222222222221</v>
          </cell>
          <cell r="AU32">
            <v>9.4277777777777771</v>
          </cell>
          <cell r="AV32">
            <v>7.939181286549708</v>
          </cell>
          <cell r="AW32">
            <v>3.9014613960540241</v>
          </cell>
          <cell r="AX32">
            <v>2.5347299500963403</v>
          </cell>
          <cell r="AY32">
            <v>7.5422222222222226</v>
          </cell>
          <cell r="AZ32">
            <v>8.3802469135802475</v>
          </cell>
          <cell r="BB32">
            <v>26</v>
          </cell>
          <cell r="BC32">
            <v>10</v>
          </cell>
          <cell r="BD32">
            <v>10</v>
          </cell>
          <cell r="BE32">
            <v>5</v>
          </cell>
          <cell r="BF32">
            <v>12</v>
          </cell>
          <cell r="BG32">
            <v>34</v>
          </cell>
          <cell r="BH32">
            <v>64</v>
          </cell>
          <cell r="BI32">
            <v>93</v>
          </cell>
          <cell r="BJ32">
            <v>117</v>
          </cell>
          <cell r="BK32">
            <v>109</v>
          </cell>
          <cell r="BL32">
            <v>177</v>
          </cell>
          <cell r="BM32">
            <v>182</v>
          </cell>
        </row>
        <row r="33">
          <cell r="B33">
            <v>27</v>
          </cell>
          <cell r="C33">
            <v>2</v>
          </cell>
          <cell r="D33">
            <v>3</v>
          </cell>
          <cell r="E33">
            <v>2</v>
          </cell>
          <cell r="F33">
            <v>2</v>
          </cell>
          <cell r="G33">
            <v>16.19926863085259</v>
          </cell>
          <cell r="H33">
            <v>8.1911025268862687</v>
          </cell>
          <cell r="I33">
            <v>0.18083000000000002</v>
          </cell>
          <cell r="J33">
            <v>6.6427346938775514E-2</v>
          </cell>
          <cell r="K33">
            <v>9.4902884133521432</v>
          </cell>
          <cell r="L33">
            <v>9.3113979855185249</v>
          </cell>
          <cell r="M33">
            <v>236.01598868160013</v>
          </cell>
          <cell r="N33">
            <v>174.99228080413877</v>
          </cell>
          <cell r="O33">
            <v>216</v>
          </cell>
          <cell r="P33">
            <v>147</v>
          </cell>
          <cell r="Q33">
            <v>1155</v>
          </cell>
          <cell r="R33">
            <v>1335</v>
          </cell>
          <cell r="S33">
            <v>19.539345063492092</v>
          </cell>
          <cell r="T33"/>
          <cell r="U33">
            <v>1.7589023428505803</v>
          </cell>
          <cell r="V33">
            <v>2.3681366400291965</v>
          </cell>
          <cell r="W33">
            <v>2.7354426084880394</v>
          </cell>
          <cell r="X33">
            <v>4.27114324699708</v>
          </cell>
          <cell r="Y33">
            <v>11.9</v>
          </cell>
          <cell r="Z33">
            <v>7.5422222222222226</v>
          </cell>
          <cell r="AA33">
            <v>5.0781697961103323</v>
          </cell>
          <cell r="AB33">
            <v>27</v>
          </cell>
          <cell r="AC33">
            <v>20.249085788565736</v>
          </cell>
          <cell r="AD33">
            <v>20.249085788565736</v>
          </cell>
          <cell r="AE33">
            <v>17.051861716686936</v>
          </cell>
          <cell r="AF33">
            <v>16.70027693902329</v>
          </cell>
          <cell r="AG33">
            <v>16.362897606921809</v>
          </cell>
          <cell r="AH33">
            <v>9.2098738151653752</v>
          </cell>
          <cell r="AI33">
            <v>5.9219917758780571</v>
          </cell>
          <cell r="AJ33">
            <v>16.19926863085259</v>
          </cell>
          <cell r="AK33">
            <v>17.999187367613988</v>
          </cell>
          <cell r="AL33">
            <v>3.033741676624544</v>
          </cell>
          <cell r="AM33">
            <v>3.4588808721718363</v>
          </cell>
          <cell r="AN33">
            <v>1.9177775254073253</v>
          </cell>
          <cell r="AO33">
            <v>14.875</v>
          </cell>
          <cell r="AP33">
            <v>12.526315789473685</v>
          </cell>
          <cell r="AQ33">
            <v>6.7655831197053056</v>
          </cell>
          <cell r="AR33">
            <v>4.3503014697052933</v>
          </cell>
          <cell r="AS33">
            <v>11.9</v>
          </cell>
          <cell r="AT33">
            <v>13.222222222222221</v>
          </cell>
          <cell r="AU33">
            <v>9.4277777777777771</v>
          </cell>
          <cell r="AV33">
            <v>7.939181286549708</v>
          </cell>
          <cell r="AW33">
            <v>4.2880278446834375</v>
          </cell>
          <cell r="AX33">
            <v>2.7572218838804421</v>
          </cell>
          <cell r="AY33">
            <v>7.5422222222222226</v>
          </cell>
          <cell r="AZ33">
            <v>8.3802469135802475</v>
          </cell>
          <cell r="BB33">
            <v>27</v>
          </cell>
          <cell r="BC33">
            <v>10</v>
          </cell>
          <cell r="BD33">
            <v>10</v>
          </cell>
          <cell r="BE33">
            <v>5</v>
          </cell>
          <cell r="BF33">
            <v>12</v>
          </cell>
          <cell r="BG33">
            <v>34</v>
          </cell>
          <cell r="BH33">
            <v>64</v>
          </cell>
          <cell r="BI33">
            <v>95</v>
          </cell>
          <cell r="BJ33">
            <v>0</v>
          </cell>
          <cell r="BK33">
            <v>109</v>
          </cell>
          <cell r="BL33">
            <v>176</v>
          </cell>
          <cell r="BM33">
            <v>0</v>
          </cell>
        </row>
        <row r="34">
          <cell r="B34">
            <v>28</v>
          </cell>
          <cell r="C34">
            <v>2</v>
          </cell>
          <cell r="D34">
            <v>3</v>
          </cell>
          <cell r="E34">
            <v>3</v>
          </cell>
          <cell r="F34">
            <v>2</v>
          </cell>
          <cell r="G34">
            <v>20.586283349628598</v>
          </cell>
          <cell r="H34">
            <v>2.8312153410818079</v>
          </cell>
          <cell r="I34">
            <v>0.18036000000000005</v>
          </cell>
          <cell r="J34">
            <v>6.6254693877551035E-2</v>
          </cell>
          <cell r="K34">
            <v>6.4221825277945221</v>
          </cell>
          <cell r="L34">
            <v>7.2604643994376001</v>
          </cell>
          <cell r="M34">
            <v>238.63732941367454</v>
          </cell>
          <cell r="N34">
            <v>96.993615240811025</v>
          </cell>
          <cell r="O34">
            <v>272</v>
          </cell>
          <cell r="P34">
            <v>92</v>
          </cell>
          <cell r="Q34">
            <v>1570</v>
          </cell>
          <cell r="R34">
            <v>1618</v>
          </cell>
          <cell r="S34">
            <v>7.8425825900360433</v>
          </cell>
          <cell r="T34"/>
          <cell r="U34">
            <v>1.8218043950710863</v>
          </cell>
          <cell r="V34">
            <v>2.8879007262348972</v>
          </cell>
          <cell r="W34">
            <v>2.8073920676782431</v>
          </cell>
          <cell r="X34">
            <v>4.0946997003637096</v>
          </cell>
          <cell r="Y34">
            <v>11.9</v>
          </cell>
          <cell r="Z34">
            <v>7.5422222222222226</v>
          </cell>
          <cell r="AA34">
            <v>4.6822345757297645</v>
          </cell>
          <cell r="AB34">
            <v>28</v>
          </cell>
          <cell r="AC34">
            <v>25.732854187035745</v>
          </cell>
          <cell r="AD34">
            <v>25.732854187035745</v>
          </cell>
          <cell r="AE34">
            <v>21.669771946977473</v>
          </cell>
          <cell r="AF34">
            <v>21.222972525390308</v>
          </cell>
          <cell r="AG34">
            <v>20.794225605685451</v>
          </cell>
          <cell r="AH34">
            <v>11.299941643200025</v>
          </cell>
          <cell r="AI34">
            <v>7.3328850596396302</v>
          </cell>
          <cell r="AJ34">
            <v>20.586283349628598</v>
          </cell>
          <cell r="AK34">
            <v>22.873648166253997</v>
          </cell>
          <cell r="AL34">
            <v>1.0485982744747435</v>
          </cell>
          <cell r="AM34">
            <v>0.98037142182965797</v>
          </cell>
          <cell r="AN34">
            <v>0.69143418278764779</v>
          </cell>
          <cell r="AO34">
            <v>14.875</v>
          </cell>
          <cell r="AP34">
            <v>12.526315789473685</v>
          </cell>
          <cell r="AQ34">
            <v>6.5319855590400344</v>
          </cell>
          <cell r="AR34">
            <v>4.2388094406213401</v>
          </cell>
          <cell r="AS34">
            <v>11.9</v>
          </cell>
          <cell r="AT34">
            <v>13.222222222222221</v>
          </cell>
          <cell r="AU34">
            <v>9.4277777777777771</v>
          </cell>
          <cell r="AV34">
            <v>7.939181286549708</v>
          </cell>
          <cell r="AW34">
            <v>4.1399736671114615</v>
          </cell>
          <cell r="AX34">
            <v>2.6865582150268588</v>
          </cell>
          <cell r="AY34">
            <v>7.5422222222222226</v>
          </cell>
          <cell r="AZ34">
            <v>8.3802469135802475</v>
          </cell>
          <cell r="BB34">
            <v>28</v>
          </cell>
          <cell r="BC34">
            <v>10</v>
          </cell>
          <cell r="BD34">
            <v>10</v>
          </cell>
          <cell r="BE34">
            <v>5</v>
          </cell>
          <cell r="BF34">
            <v>12</v>
          </cell>
          <cell r="BG34">
            <v>34</v>
          </cell>
          <cell r="BH34">
            <v>64</v>
          </cell>
          <cell r="BI34">
            <v>95</v>
          </cell>
          <cell r="BJ34">
            <v>117</v>
          </cell>
          <cell r="BK34">
            <v>109</v>
          </cell>
          <cell r="BL34">
            <v>177</v>
          </cell>
          <cell r="BM34">
            <v>182</v>
          </cell>
        </row>
        <row r="35">
          <cell r="B35">
            <v>29</v>
          </cell>
          <cell r="C35">
            <v>3</v>
          </cell>
          <cell r="D35">
            <v>2</v>
          </cell>
          <cell r="E35">
            <v>2</v>
          </cell>
          <cell r="F35">
            <v>2</v>
          </cell>
          <cell r="G35">
            <v>18.927025888399065</v>
          </cell>
          <cell r="H35">
            <v>11.517928136068036</v>
          </cell>
          <cell r="I35">
            <v>0.52219000000000004</v>
          </cell>
          <cell r="J35">
            <v>0.1918248979591837</v>
          </cell>
          <cell r="K35">
            <v>10.172084697457443</v>
          </cell>
          <cell r="L35">
            <v>10.083823627833489</v>
          </cell>
          <cell r="M35">
            <v>244.69802254851047</v>
          </cell>
          <cell r="N35">
            <v>206.9809277044213</v>
          </cell>
          <cell r="O35">
            <v>244</v>
          </cell>
          <cell r="P35">
            <v>175</v>
          </cell>
          <cell r="Q35">
            <v>1074</v>
          </cell>
          <cell r="R35">
            <v>1273</v>
          </cell>
          <cell r="S35">
            <v>18.907432373015858</v>
          </cell>
          <cell r="T35"/>
          <cell r="U35">
            <v>1.8124335072038509</v>
          </cell>
          <cell r="V35">
            <v>2.3688415544064299</v>
          </cell>
          <cell r="W35">
            <v>2.8576353706058129</v>
          </cell>
          <cell r="X35">
            <v>4.256337555381756</v>
          </cell>
          <cell r="Y35">
            <v>11.9</v>
          </cell>
          <cell r="Z35">
            <v>7.5422222222222226</v>
          </cell>
          <cell r="AA35">
            <v>5.0770559103726125</v>
          </cell>
          <cell r="AB35">
            <v>29</v>
          </cell>
          <cell r="AC35">
            <v>23.658782360498829</v>
          </cell>
          <cell r="AD35">
            <v>23.658782360498829</v>
          </cell>
          <cell r="AE35">
            <v>19.923185145683227</v>
          </cell>
          <cell r="AF35">
            <v>19.51239782309182</v>
          </cell>
          <cell r="AG35">
            <v>19.118207968079865</v>
          </cell>
          <cell r="AH35">
            <v>10.442880146041283</v>
          </cell>
          <cell r="AI35">
            <v>6.6233173354046828</v>
          </cell>
          <cell r="AJ35">
            <v>18.927025888399065</v>
          </cell>
          <cell r="AK35">
            <v>21.030028764887849</v>
          </cell>
          <cell r="AL35">
            <v>4.2658993096548281</v>
          </cell>
          <cell r="AM35">
            <v>4.8622619417676205</v>
          </cell>
          <cell r="AN35">
            <v>2.7060654814617915</v>
          </cell>
          <cell r="AO35">
            <v>14.875</v>
          </cell>
          <cell r="AP35">
            <v>12.526315789473685</v>
          </cell>
          <cell r="AQ35">
            <v>6.5657581106844791</v>
          </cell>
          <cell r="AR35">
            <v>4.1642821622400428</v>
          </cell>
          <cell r="AS35">
            <v>11.9</v>
          </cell>
          <cell r="AT35">
            <v>13.222222222222221</v>
          </cell>
          <cell r="AU35">
            <v>9.4277777777777771</v>
          </cell>
          <cell r="AV35">
            <v>7.939181286549708</v>
          </cell>
          <cell r="AW35">
            <v>4.161378716650443</v>
          </cell>
          <cell r="AX35">
            <v>2.6393228120714669</v>
          </cell>
          <cell r="AY35">
            <v>7.5422222222222226</v>
          </cell>
          <cell r="AZ35">
            <v>8.3802469135802475</v>
          </cell>
          <cell r="BB35">
            <v>29</v>
          </cell>
          <cell r="BC35">
            <v>20</v>
          </cell>
          <cell r="BD35">
            <v>20</v>
          </cell>
          <cell r="BE35">
            <v>10</v>
          </cell>
          <cell r="BF35">
            <v>16</v>
          </cell>
          <cell r="BG35">
            <v>38</v>
          </cell>
          <cell r="BH35">
            <v>66</v>
          </cell>
          <cell r="BI35">
            <v>93</v>
          </cell>
          <cell r="BJ35">
            <v>0</v>
          </cell>
          <cell r="BK35">
            <v>109</v>
          </cell>
          <cell r="BL35">
            <v>176</v>
          </cell>
          <cell r="BM35">
            <v>0</v>
          </cell>
        </row>
        <row r="36">
          <cell r="B36">
            <v>30</v>
          </cell>
          <cell r="C36">
            <v>3</v>
          </cell>
          <cell r="D36">
            <v>2</v>
          </cell>
          <cell r="E36">
            <v>3</v>
          </cell>
          <cell r="F36">
            <v>2</v>
          </cell>
          <cell r="G36">
            <v>23.23662740339838</v>
          </cell>
          <cell r="H36">
            <v>3.5388473596062258</v>
          </cell>
          <cell r="I36">
            <v>0.52092000000000005</v>
          </cell>
          <cell r="J36">
            <v>0.19135836734693878</v>
          </cell>
          <cell r="K36">
            <v>7.0422241974318709</v>
          </cell>
          <cell r="L36">
            <v>7.3558630780498993</v>
          </cell>
          <cell r="M36">
            <v>247.50121242240127</v>
          </cell>
          <cell r="N36">
            <v>117.50323094809902</v>
          </cell>
          <cell r="O36">
            <v>296</v>
          </cell>
          <cell r="P36">
            <v>95</v>
          </cell>
          <cell r="Q36">
            <v>1364</v>
          </cell>
          <cell r="R36">
            <v>1572</v>
          </cell>
          <cell r="S36">
            <v>7.5138209850413924</v>
          </cell>
          <cell r="T36"/>
          <cell r="U36">
            <v>1.8660127341651567</v>
          </cell>
          <cell r="V36">
            <v>2.2602814334600994</v>
          </cell>
          <cell r="W36">
            <v>2.9123249428196374</v>
          </cell>
          <cell r="X36">
            <v>4.0901233002297746</v>
          </cell>
          <cell r="Y36">
            <v>11.9</v>
          </cell>
          <cell r="Z36">
            <v>7.5422222222222226</v>
          </cell>
          <cell r="AA36">
            <v>4.4737404734483004</v>
          </cell>
          <cell r="AB36">
            <v>30</v>
          </cell>
          <cell r="AC36">
            <v>29.045784254247973</v>
          </cell>
          <cell r="AD36">
            <v>29.045784254247973</v>
          </cell>
          <cell r="AE36">
            <v>24.459607793050928</v>
          </cell>
          <cell r="AF36">
            <v>23.955285982884927</v>
          </cell>
          <cell r="AG36">
            <v>23.471340811513514</v>
          </cell>
          <cell r="AH36">
            <v>12.452555643353802</v>
          </cell>
          <cell r="AI36">
            <v>7.9787207333057006</v>
          </cell>
          <cell r="AJ36">
            <v>23.23662740339838</v>
          </cell>
          <cell r="AK36">
            <v>25.818474892664867</v>
          </cell>
          <cell r="AL36">
            <v>1.310684207261565</v>
          </cell>
          <cell r="AM36">
            <v>1.56566669407573</v>
          </cell>
          <cell r="AN36">
            <v>0.86521776969594555</v>
          </cell>
          <cell r="AO36">
            <v>14.875</v>
          </cell>
          <cell r="AP36">
            <v>12.526315789473685</v>
          </cell>
          <cell r="AQ36">
            <v>6.3772340789110382</v>
          </cell>
          <cell r="AR36">
            <v>4.0860825057792933</v>
          </cell>
          <cell r="AS36">
            <v>11.9</v>
          </cell>
          <cell r="AT36">
            <v>13.222222222222221</v>
          </cell>
          <cell r="AU36">
            <v>9.4277777777777771</v>
          </cell>
          <cell r="AV36">
            <v>7.939181286549708</v>
          </cell>
          <cell r="AW36">
            <v>4.0418921501072012</v>
          </cell>
          <cell r="AX36">
            <v>2.5897598552035332</v>
          </cell>
          <cell r="AY36">
            <v>7.5422222222222226</v>
          </cell>
          <cell r="AZ36">
            <v>8.3802469135802475</v>
          </cell>
          <cell r="BB36">
            <v>30</v>
          </cell>
          <cell r="BC36">
            <v>20</v>
          </cell>
          <cell r="BD36">
            <v>20</v>
          </cell>
          <cell r="BE36">
            <v>10</v>
          </cell>
          <cell r="BF36">
            <v>16</v>
          </cell>
          <cell r="BG36">
            <v>38</v>
          </cell>
          <cell r="BH36">
            <v>66</v>
          </cell>
          <cell r="BI36">
            <v>93</v>
          </cell>
          <cell r="BJ36">
            <v>117</v>
          </cell>
          <cell r="BK36">
            <v>109</v>
          </cell>
          <cell r="BL36">
            <v>177</v>
          </cell>
          <cell r="BM36">
            <v>182</v>
          </cell>
        </row>
        <row r="37">
          <cell r="B37">
            <v>31</v>
          </cell>
          <cell r="C37">
            <v>3</v>
          </cell>
          <cell r="D37">
            <v>3</v>
          </cell>
          <cell r="E37">
            <v>2</v>
          </cell>
          <cell r="F37">
            <v>2</v>
          </cell>
          <cell r="G37">
            <v>8.4804346085199747</v>
          </cell>
          <cell r="H37">
            <v>9.4792587366146979</v>
          </cell>
          <cell r="I37">
            <v>0.18101999999999996</v>
          </cell>
          <cell r="J37">
            <v>6.6497142857142838E-2</v>
          </cell>
          <cell r="K37">
            <v>9.7674967908192087</v>
          </cell>
          <cell r="L37">
            <v>9.5971256950951283</v>
          </cell>
          <cell r="M37">
            <v>163.93185010954184</v>
          </cell>
          <cell r="N37">
            <v>189.49752513854557</v>
          </cell>
          <cell r="O37">
            <v>163</v>
          </cell>
          <cell r="P37">
            <v>158</v>
          </cell>
          <cell r="Q37">
            <v>1149</v>
          </cell>
          <cell r="R37">
            <v>1262</v>
          </cell>
          <cell r="S37">
            <v>19.538452518849223</v>
          </cell>
          <cell r="T37"/>
          <cell r="U37">
            <v>1.7918964645153332</v>
          </cell>
          <cell r="V37">
            <v>2.3625523995149655</v>
          </cell>
          <cell r="W37">
            <v>2.8264692641345395</v>
          </cell>
          <cell r="X37">
            <v>4.2485402965790042</v>
          </cell>
          <cell r="Y37">
            <v>11.9</v>
          </cell>
          <cell r="Z37">
            <v>7.5422222222222226</v>
          </cell>
          <cell r="AA37">
            <v>5.1776302779197643</v>
          </cell>
          <cell r="AB37">
            <v>31</v>
          </cell>
          <cell r="AC37">
            <v>10.600543260649967</v>
          </cell>
          <cell r="AD37">
            <v>10.600543260649967</v>
          </cell>
          <cell r="AE37">
            <v>8.9267732721262902</v>
          </cell>
          <cell r="AF37">
            <v>8.7427160912577069</v>
          </cell>
          <cell r="AG37">
            <v>8.566095564161591</v>
          </cell>
          <cell r="AH37">
            <v>4.7326588206722855</v>
          </cell>
          <cell r="AI37">
            <v>3.0003632857888767</v>
          </cell>
          <cell r="AJ37">
            <v>8.4804346085199747</v>
          </cell>
          <cell r="AK37">
            <v>9.4227051205777492</v>
          </cell>
          <cell r="AL37">
            <v>3.5108365691165546</v>
          </cell>
          <cell r="AM37">
            <v>4.0122956589495322</v>
          </cell>
          <cell r="AN37">
            <v>2.2311801406820964</v>
          </cell>
          <cell r="AO37">
            <v>14.875</v>
          </cell>
          <cell r="AP37">
            <v>12.526315789473685</v>
          </cell>
          <cell r="AQ37">
            <v>6.6410086942264694</v>
          </cell>
          <cell r="AR37">
            <v>4.2101996830465316</v>
          </cell>
          <cell r="AS37">
            <v>11.9</v>
          </cell>
          <cell r="AT37">
            <v>13.222222222222221</v>
          </cell>
          <cell r="AU37">
            <v>9.4277777777777771</v>
          </cell>
          <cell r="AV37">
            <v>7.939181286549708</v>
          </cell>
          <cell r="AW37">
            <v>4.2090725505517534</v>
          </cell>
          <cell r="AX37">
            <v>2.6684253453333198</v>
          </cell>
          <cell r="AY37">
            <v>7.5422222222222226</v>
          </cell>
          <cell r="AZ37">
            <v>8.3802469135802475</v>
          </cell>
          <cell r="BB37">
            <v>31</v>
          </cell>
          <cell r="BC37">
            <v>20</v>
          </cell>
          <cell r="BD37">
            <v>20</v>
          </cell>
          <cell r="BE37">
            <v>10</v>
          </cell>
          <cell r="BF37">
            <v>16</v>
          </cell>
          <cell r="BG37">
            <v>38</v>
          </cell>
          <cell r="BH37">
            <v>66</v>
          </cell>
          <cell r="BI37">
            <v>95</v>
          </cell>
          <cell r="BJ37">
            <v>0</v>
          </cell>
          <cell r="BK37">
            <v>109</v>
          </cell>
          <cell r="BL37">
            <v>176</v>
          </cell>
          <cell r="BM37">
            <v>0</v>
          </cell>
        </row>
        <row r="38">
          <cell r="B38">
            <v>32</v>
          </cell>
          <cell r="C38">
            <v>3</v>
          </cell>
          <cell r="D38">
            <v>3</v>
          </cell>
          <cell r="E38">
            <v>3</v>
          </cell>
          <cell r="F38">
            <v>2</v>
          </cell>
          <cell r="G38">
            <v>11.837221403227472</v>
          </cell>
          <cell r="H38">
            <v>2.9296867686735348</v>
          </cell>
          <cell r="I38">
            <v>0.18048000000000006</v>
          </cell>
          <cell r="J38">
            <v>6.6298775510204105E-2</v>
          </cell>
          <cell r="K38">
            <v>6.515627186631324</v>
          </cell>
          <cell r="L38">
            <v>6.8466319558552744</v>
          </cell>
          <cell r="M38">
            <v>213.26995564542844</v>
          </cell>
          <cell r="N38">
            <v>99.682476965086607</v>
          </cell>
          <cell r="O38">
            <v>175</v>
          </cell>
          <cell r="P38">
            <v>93</v>
          </cell>
          <cell r="Q38">
            <v>1550</v>
          </cell>
          <cell r="R38">
            <v>1622</v>
          </cell>
          <cell r="S38">
            <v>7.8425825900360433</v>
          </cell>
          <cell r="T38"/>
          <cell r="U38">
            <v>1.7413026199019055</v>
          </cell>
          <cell r="V38">
            <v>2.8920426401516286</v>
          </cell>
          <cell r="W38">
            <v>2.7260308445579016</v>
          </cell>
          <cell r="X38">
            <v>4.1183172226374811</v>
          </cell>
          <cell r="Y38">
            <v>11.9</v>
          </cell>
          <cell r="Z38">
            <v>7.5422222222222226</v>
          </cell>
          <cell r="AA38">
            <v>4.6665221412253928</v>
          </cell>
          <cell r="AB38">
            <v>32</v>
          </cell>
          <cell r="AC38">
            <v>14.796526754034339</v>
          </cell>
          <cell r="AD38">
            <v>14.796526754034339</v>
          </cell>
          <cell r="AE38">
            <v>12.460233056028919</v>
          </cell>
          <cell r="AF38">
            <v>12.203321034255126</v>
          </cell>
          <cell r="AG38">
            <v>11.956789296189367</v>
          </cell>
          <cell r="AH38">
            <v>6.797911671375255</v>
          </cell>
          <cell r="AI38">
            <v>4.342291807467495</v>
          </cell>
          <cell r="AJ38">
            <v>11.837221403227472</v>
          </cell>
          <cell r="AK38">
            <v>13.152468225808303</v>
          </cell>
          <cell r="AL38">
            <v>1.0850691735827906</v>
          </cell>
          <cell r="AM38">
            <v>1.0130164500340606</v>
          </cell>
          <cell r="AN38">
            <v>0.71137957818540376</v>
          </cell>
          <cell r="AO38">
            <v>14.875</v>
          </cell>
          <cell r="AP38">
            <v>12.526315789473685</v>
          </cell>
          <cell r="AQ38">
            <v>6.8339643345108936</v>
          </cell>
          <cell r="AR38">
            <v>4.3653211128393901</v>
          </cell>
          <cell r="AS38">
            <v>11.9</v>
          </cell>
          <cell r="AT38">
            <v>13.222222222222221</v>
          </cell>
          <cell r="AU38">
            <v>9.4277777777777771</v>
          </cell>
          <cell r="AV38">
            <v>7.939181286549708</v>
          </cell>
          <cell r="AW38">
            <v>4.3313678713968198</v>
          </cell>
          <cell r="AX38">
            <v>2.7667413365036206</v>
          </cell>
          <cell r="AY38">
            <v>7.5422222222222226</v>
          </cell>
          <cell r="AZ38">
            <v>8.3802469135802475</v>
          </cell>
          <cell r="BB38">
            <v>32</v>
          </cell>
          <cell r="BC38">
            <v>20</v>
          </cell>
          <cell r="BD38">
            <v>20</v>
          </cell>
          <cell r="BE38">
            <v>10</v>
          </cell>
          <cell r="BF38">
            <v>16</v>
          </cell>
          <cell r="BG38">
            <v>38</v>
          </cell>
          <cell r="BH38">
            <v>66</v>
          </cell>
          <cell r="BI38">
            <v>95</v>
          </cell>
          <cell r="BJ38">
            <v>117</v>
          </cell>
          <cell r="BK38">
            <v>109</v>
          </cell>
          <cell r="BL38">
            <v>177</v>
          </cell>
          <cell r="BM38">
            <v>182</v>
          </cell>
        </row>
        <row r="39">
          <cell r="B39">
            <v>33</v>
          </cell>
          <cell r="C39">
            <v>4</v>
          </cell>
          <cell r="D39">
            <v>2</v>
          </cell>
          <cell r="E39">
            <v>2</v>
          </cell>
          <cell r="F39">
            <v>2</v>
          </cell>
          <cell r="G39">
            <v>15.767318227570435</v>
          </cell>
          <cell r="H39">
            <v>12.348429154613983</v>
          </cell>
          <cell r="I39">
            <v>0.52237999999999984</v>
          </cell>
          <cell r="J39">
            <v>0.19189469387755098</v>
          </cell>
          <cell r="K39">
            <v>10.288790162388427</v>
          </cell>
          <cell r="L39">
            <v>10.188544288672567</v>
          </cell>
          <cell r="M39">
            <v>239.81434815294674</v>
          </cell>
          <cell r="N39">
            <v>213.04210258282919</v>
          </cell>
          <cell r="O39">
            <v>207</v>
          </cell>
          <cell r="P39">
            <v>183</v>
          </cell>
          <cell r="Q39">
            <v>1078</v>
          </cell>
          <cell r="R39">
            <v>1254</v>
          </cell>
          <cell r="S39">
            <v>18.907432373015858</v>
          </cell>
          <cell r="T39"/>
          <cell r="U39">
            <v>1.7796808584059614</v>
          </cell>
          <cell r="V39">
            <v>2.3688473761042053</v>
          </cell>
          <cell r="W39">
            <v>2.8229653141792448</v>
          </cell>
          <cell r="X39">
            <v>4.2495715452663658</v>
          </cell>
          <cell r="Y39">
            <v>11.9</v>
          </cell>
          <cell r="Z39">
            <v>7.5422222222222226</v>
          </cell>
          <cell r="AA39">
            <v>5.1454047294057172</v>
          </cell>
          <cell r="AB39">
            <v>33</v>
          </cell>
          <cell r="AC39">
            <v>19.709147784463042</v>
          </cell>
          <cell r="AD39">
            <v>19.709147784463042</v>
          </cell>
          <cell r="AE39">
            <v>16.59717708165309</v>
          </cell>
          <cell r="AF39">
            <v>16.254967244917975</v>
          </cell>
          <cell r="AG39">
            <v>15.926584068252964</v>
          </cell>
          <cell r="AH39">
            <v>8.8596324184174406</v>
          </cell>
          <cell r="AI39">
            <v>5.5853744105087104</v>
          </cell>
          <cell r="AJ39">
            <v>15.767318227570435</v>
          </cell>
          <cell r="AK39">
            <v>17.519242475078261</v>
          </cell>
          <cell r="AL39">
            <v>4.5734922794866604</v>
          </cell>
          <cell r="AM39">
            <v>5.2128428699877443</v>
          </cell>
          <cell r="AN39">
            <v>2.905805684897576</v>
          </cell>
          <cell r="AO39">
            <v>14.875</v>
          </cell>
          <cell r="AP39">
            <v>12.526315789473685</v>
          </cell>
          <cell r="AQ39">
            <v>6.6865921177905383</v>
          </cell>
          <cell r="AR39">
            <v>4.2154255102705127</v>
          </cell>
          <cell r="AS39">
            <v>11.9</v>
          </cell>
          <cell r="AT39">
            <v>13.222222222222221</v>
          </cell>
          <cell r="AU39">
            <v>9.4277777777777771</v>
          </cell>
          <cell r="AV39">
            <v>7.939181286549708</v>
          </cell>
          <cell r="AW39">
            <v>4.2379633329189703</v>
          </cell>
          <cell r="AX39">
            <v>2.6717374756037571</v>
          </cell>
          <cell r="AY39">
            <v>7.5422222222222226</v>
          </cell>
          <cell r="AZ39">
            <v>8.3802469135802475</v>
          </cell>
          <cell r="BB39">
            <v>33</v>
          </cell>
          <cell r="BC39">
            <v>30</v>
          </cell>
          <cell r="BD39">
            <v>30</v>
          </cell>
          <cell r="BE39">
            <v>15</v>
          </cell>
          <cell r="BF39">
            <v>18</v>
          </cell>
          <cell r="BG39" t="str">
            <v>f</v>
          </cell>
          <cell r="BH39">
            <v>68</v>
          </cell>
          <cell r="BI39">
            <v>93</v>
          </cell>
          <cell r="BJ39">
            <v>0</v>
          </cell>
          <cell r="BK39">
            <v>109</v>
          </cell>
          <cell r="BL39">
            <v>176</v>
          </cell>
          <cell r="BM39">
            <v>0</v>
          </cell>
        </row>
        <row r="40">
          <cell r="B40">
            <v>34</v>
          </cell>
          <cell r="C40">
            <v>4</v>
          </cell>
          <cell r="D40">
            <v>2</v>
          </cell>
          <cell r="E40">
            <v>3</v>
          </cell>
          <cell r="F40">
            <v>2</v>
          </cell>
          <cell r="G40">
            <v>19.65767925962589</v>
          </cell>
          <cell r="H40">
            <v>3.6888558328897001</v>
          </cell>
          <cell r="I40">
            <v>0.52105000000000001</v>
          </cell>
          <cell r="J40">
            <v>0.19140612244897959</v>
          </cell>
          <cell r="K40">
            <v>7.0416003929578173</v>
          </cell>
          <cell r="L40">
            <v>7.2754511651735978</v>
          </cell>
          <cell r="M40">
            <v>242.99828215970547</v>
          </cell>
          <cell r="N40">
            <v>118.79018043571402</v>
          </cell>
          <cell r="O40">
            <v>255</v>
          </cell>
          <cell r="P40">
            <v>98</v>
          </cell>
          <cell r="Q40">
            <v>1368</v>
          </cell>
          <cell r="R40">
            <v>1554</v>
          </cell>
          <cell r="S40">
            <v>7.5138209850413924</v>
          </cell>
          <cell r="T40"/>
          <cell r="U40">
            <v>1.8290252586413991</v>
          </cell>
          <cell r="V40">
            <v>2.2644100971719134</v>
          </cell>
          <cell r="W40">
            <v>2.8760150166011127</v>
          </cell>
          <cell r="X40">
            <v>4.1037789755387362</v>
          </cell>
          <cell r="Y40">
            <v>11.9</v>
          </cell>
          <cell r="Z40">
            <v>7.5422222222222226</v>
          </cell>
          <cell r="AA40">
            <v>4.4762244501402222</v>
          </cell>
          <cell r="AB40">
            <v>34</v>
          </cell>
          <cell r="AC40">
            <v>24.57209907453236</v>
          </cell>
          <cell r="AD40">
            <v>24.57209907453236</v>
          </cell>
          <cell r="AE40">
            <v>20.692293957500937</v>
          </cell>
          <cell r="AF40">
            <v>20.265648721263805</v>
          </cell>
          <cell r="AG40">
            <v>19.856241676389789</v>
          </cell>
          <cell r="AH40">
            <v>10.747625909894555</v>
          </cell>
          <cell r="AI40">
            <v>6.835040549564801</v>
          </cell>
          <cell r="AJ40">
            <v>19.65767925962589</v>
          </cell>
          <cell r="AK40">
            <v>21.841865844028767</v>
          </cell>
          <cell r="AL40">
            <v>1.3662429010702593</v>
          </cell>
          <cell r="AM40">
            <v>1.6290581982021797</v>
          </cell>
          <cell r="AN40">
            <v>0.89889242448917084</v>
          </cell>
          <cell r="AO40">
            <v>14.875</v>
          </cell>
          <cell r="AP40">
            <v>12.526315789473685</v>
          </cell>
          <cell r="AQ40">
            <v>6.5061977377170432</v>
          </cell>
          <cell r="AR40">
            <v>4.1376696336111181</v>
          </cell>
          <cell r="AS40">
            <v>11.9</v>
          </cell>
          <cell r="AT40">
            <v>13.222222222222221</v>
          </cell>
          <cell r="AU40">
            <v>9.4277777777777771</v>
          </cell>
          <cell r="AV40">
            <v>7.939181286549708</v>
          </cell>
          <cell r="AW40">
            <v>4.1236293411412968</v>
          </cell>
          <cell r="AX40">
            <v>2.6224557864567948</v>
          </cell>
          <cell r="AY40">
            <v>7.5422222222222226</v>
          </cell>
          <cell r="AZ40">
            <v>8.3802469135802475</v>
          </cell>
          <cell r="BB40">
            <v>34</v>
          </cell>
          <cell r="BC40">
            <v>30</v>
          </cell>
          <cell r="BD40">
            <v>30</v>
          </cell>
          <cell r="BE40">
            <v>15</v>
          </cell>
          <cell r="BF40">
            <v>18</v>
          </cell>
          <cell r="BG40" t="str">
            <v>f</v>
          </cell>
          <cell r="BH40">
            <v>68</v>
          </cell>
          <cell r="BI40">
            <v>93</v>
          </cell>
          <cell r="BJ40">
            <v>117</v>
          </cell>
          <cell r="BK40">
            <v>109</v>
          </cell>
          <cell r="BL40">
            <v>177</v>
          </cell>
          <cell r="BM40">
            <v>182</v>
          </cell>
        </row>
        <row r="41">
          <cell r="BB41">
            <v>35</v>
          </cell>
          <cell r="BC41">
            <v>30</v>
          </cell>
          <cell r="BD41">
            <v>30</v>
          </cell>
          <cell r="BE41">
            <v>15</v>
          </cell>
          <cell r="BF41">
            <v>18</v>
          </cell>
          <cell r="BG41" t="str">
            <v>f</v>
          </cell>
          <cell r="BH41">
            <v>68</v>
          </cell>
          <cell r="BI41">
            <v>95</v>
          </cell>
          <cell r="BJ41">
            <v>0</v>
          </cell>
          <cell r="BK41">
            <v>109</v>
          </cell>
          <cell r="BL41">
            <v>176</v>
          </cell>
          <cell r="BM41">
            <v>0</v>
          </cell>
        </row>
        <row r="42">
          <cell r="BB42">
            <v>36</v>
          </cell>
          <cell r="BC42">
            <v>30</v>
          </cell>
          <cell r="BD42">
            <v>30</v>
          </cell>
          <cell r="BE42">
            <v>15</v>
          </cell>
          <cell r="BF42">
            <v>18</v>
          </cell>
          <cell r="BG42" t="str">
            <v>f</v>
          </cell>
          <cell r="BH42">
            <v>68</v>
          </cell>
          <cell r="BI42">
            <v>95</v>
          </cell>
          <cell r="BJ42">
            <v>117</v>
          </cell>
          <cell r="BK42">
            <v>109</v>
          </cell>
          <cell r="BL42">
            <v>177</v>
          </cell>
          <cell r="BM42">
            <v>182</v>
          </cell>
        </row>
      </sheetData>
      <sheetData sheetId="1">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238.93059510534735</v>
          </cell>
          <cell r="H7">
            <v>2.6370743030752708</v>
          </cell>
          <cell r="I7">
            <v>2.6392899999999999</v>
          </cell>
          <cell r="J7">
            <v>0.96953510204081628</v>
          </cell>
          <cell r="K7">
            <v>5.5164558790509997</v>
          </cell>
          <cell r="L7">
            <v>11.194383298563707</v>
          </cell>
          <cell r="M7">
            <v>456.99745410994359</v>
          </cell>
          <cell r="N7">
            <v>121.31210487810407</v>
          </cell>
          <cell r="O7">
            <v>1647</v>
          </cell>
          <cell r="P7">
            <v>68</v>
          </cell>
          <cell r="Q7">
            <v>1263</v>
          </cell>
          <cell r="R7">
            <v>2409</v>
          </cell>
          <cell r="S7">
            <v>29.930123094743482</v>
          </cell>
          <cell r="T7"/>
          <cell r="U7">
            <v>2.401712917740185</v>
          </cell>
          <cell r="V7">
            <v>2.2375428013819607</v>
          </cell>
          <cell r="W7">
            <v>3.6737505929048839</v>
          </cell>
          <cell r="X7">
            <v>3.7670760467001592</v>
          </cell>
          <cell r="Y7">
            <v>11.9</v>
          </cell>
          <cell r="Z7">
            <v>8.0650793650793648</v>
          </cell>
          <cell r="AA7">
            <v>0.95122643267160389</v>
          </cell>
          <cell r="AB7">
            <v>1</v>
          </cell>
          <cell r="AC7">
            <v>238.93059510534735</v>
          </cell>
          <cell r="AD7">
            <v>298.6632438816842</v>
          </cell>
          <cell r="AE7">
            <v>251.50588958457618</v>
          </cell>
          <cell r="AF7">
            <v>246.32020113953337</v>
          </cell>
          <cell r="AG7">
            <v>241.34403545994681</v>
          </cell>
          <cell r="AH7">
            <v>99.483411751876432</v>
          </cell>
          <cell r="AI7">
            <v>65.037238936903918</v>
          </cell>
          <cell r="AJ7">
            <v>238.93059510534735</v>
          </cell>
          <cell r="AK7">
            <v>265.47843900594148</v>
          </cell>
          <cell r="AL7">
            <v>0.97669418632417426</v>
          </cell>
          <cell r="AM7">
            <v>1.1785581493442494</v>
          </cell>
          <cell r="AN7">
            <v>0.70003213908709527</v>
          </cell>
          <cell r="AO7">
            <v>11.9</v>
          </cell>
          <cell r="AP7">
            <v>12.526315789473685</v>
          </cell>
          <cell r="AQ7">
            <v>4.9547970167878868</v>
          </cell>
          <cell r="AR7">
            <v>3.2391964830117961</v>
          </cell>
          <cell r="AS7">
            <v>11.9</v>
          </cell>
          <cell r="AT7">
            <v>13.222222222222221</v>
          </cell>
          <cell r="AU7">
            <v>8.0650793650793648</v>
          </cell>
          <cell r="AV7">
            <v>8.4895572263993326</v>
          </cell>
          <cell r="AW7">
            <v>3.3580530401893092</v>
          </cell>
          <cell r="AX7">
            <v>2.1953257743341248</v>
          </cell>
          <cell r="AY7">
            <v>8.0650793650793648</v>
          </cell>
          <cell r="AZ7">
            <v>8.9611992945326282</v>
          </cell>
          <cell r="BB7">
            <v>1</v>
          </cell>
          <cell r="BC7">
            <v>0</v>
          </cell>
          <cell r="BD7">
            <v>0</v>
          </cell>
          <cell r="BE7">
            <v>0</v>
          </cell>
          <cell r="BF7">
            <v>2</v>
          </cell>
          <cell r="BG7">
            <v>24</v>
          </cell>
          <cell r="BH7">
            <v>0</v>
          </cell>
          <cell r="BI7">
            <v>0</v>
          </cell>
          <cell r="BJ7">
            <v>0</v>
          </cell>
          <cell r="BK7">
            <v>0</v>
          </cell>
        </row>
        <row r="8">
          <cell r="B8">
            <v>2</v>
          </cell>
          <cell r="C8">
            <v>1</v>
          </cell>
          <cell r="D8">
            <v>1</v>
          </cell>
          <cell r="E8">
            <v>2</v>
          </cell>
          <cell r="F8">
            <v>1</v>
          </cell>
          <cell r="G8">
            <v>247.17398361958209</v>
          </cell>
          <cell r="H8">
            <v>2.4031636210520695</v>
          </cell>
          <cell r="I8">
            <v>2.6394100000000003</v>
          </cell>
          <cell r="J8">
            <v>0.9695791836734694</v>
          </cell>
          <cell r="K8">
            <v>5.173417860620825</v>
          </cell>
          <cell r="L8">
            <v>11.19413168151072</v>
          </cell>
          <cell r="M8">
            <v>458.76968394602744</v>
          </cell>
          <cell r="N8">
            <v>104.00507460751685</v>
          </cell>
          <cell r="O8">
            <v>1697</v>
          </cell>
          <cell r="P8">
            <v>73</v>
          </cell>
          <cell r="Q8">
            <v>1341</v>
          </cell>
          <cell r="R8">
            <v>2468</v>
          </cell>
          <cell r="S8">
            <v>19.75440731349207</v>
          </cell>
          <cell r="T8"/>
          <cell r="U8">
            <v>2.4151141992858332</v>
          </cell>
          <cell r="V8">
            <v>2.3549710423963721</v>
          </cell>
          <cell r="W8">
            <v>3.6843711659898299</v>
          </cell>
          <cell r="X8">
            <v>3.8456776598752698</v>
          </cell>
          <cell r="Y8">
            <v>11.9</v>
          </cell>
          <cell r="Z8">
            <v>8.0650793650793648</v>
          </cell>
          <cell r="AA8">
            <v>0.97450148112763513</v>
          </cell>
          <cell r="AB8">
            <v>2</v>
          </cell>
          <cell r="AC8">
            <v>247.17398361958209</v>
          </cell>
          <cell r="AD8">
            <v>308.9674795244776</v>
          </cell>
          <cell r="AE8">
            <v>260.1831406521917</v>
          </cell>
          <cell r="AF8">
            <v>254.81853981400215</v>
          </cell>
          <cell r="AG8">
            <v>249.67069052483041</v>
          </cell>
          <cell r="AH8">
            <v>102.34463599802991</v>
          </cell>
          <cell r="AI8">
            <v>67.087156120758863</v>
          </cell>
          <cell r="AJ8">
            <v>247.17398361958209</v>
          </cell>
          <cell r="AK8">
            <v>274.63775957731343</v>
          </cell>
          <cell r="AL8">
            <v>0.89006060038965529</v>
          </cell>
          <cell r="AM8">
            <v>1.020464191613438</v>
          </cell>
          <cell r="AN8">
            <v>0.62489990935174045</v>
          </cell>
          <cell r="AO8">
            <v>11.9</v>
          </cell>
          <cell r="AP8">
            <v>12.526315789473685</v>
          </cell>
          <cell r="AQ8">
            <v>4.9273032320868788</v>
          </cell>
          <cell r="AR8">
            <v>3.2298591710433682</v>
          </cell>
          <cell r="AS8">
            <v>11.9</v>
          </cell>
          <cell r="AT8">
            <v>13.222222222222221</v>
          </cell>
          <cell r="AU8">
            <v>8.0650793650793648</v>
          </cell>
          <cell r="AV8">
            <v>8.4895572263993326</v>
          </cell>
          <cell r="AW8">
            <v>3.339419464083424</v>
          </cell>
          <cell r="AX8">
            <v>2.1889975254196816</v>
          </cell>
          <cell r="AY8">
            <v>8.0650793650793648</v>
          </cell>
          <cell r="AZ8">
            <v>8.9611992945326282</v>
          </cell>
          <cell r="BB8">
            <v>2</v>
          </cell>
          <cell r="BC8">
            <v>0</v>
          </cell>
          <cell r="BD8">
            <v>0</v>
          </cell>
          <cell r="BE8">
            <v>0</v>
          </cell>
          <cell r="BF8">
            <v>2</v>
          </cell>
          <cell r="BG8">
            <v>24</v>
          </cell>
          <cell r="BH8">
            <v>0</v>
          </cell>
          <cell r="BI8">
            <v>0</v>
          </cell>
          <cell r="BJ8">
            <v>0</v>
          </cell>
          <cell r="BK8">
            <v>109</v>
          </cell>
        </row>
        <row r="9">
          <cell r="B9">
            <v>3</v>
          </cell>
          <cell r="C9">
            <v>1</v>
          </cell>
          <cell r="D9">
            <v>2</v>
          </cell>
          <cell r="E9">
            <v>1</v>
          </cell>
          <cell r="F9">
            <v>1</v>
          </cell>
          <cell r="G9">
            <v>136.97739398502782</v>
          </cell>
          <cell r="H9">
            <v>2.5516696038461264</v>
          </cell>
          <cell r="I9">
            <v>0.52366999999999986</v>
          </cell>
          <cell r="J9">
            <v>0.19236857142857139</v>
          </cell>
          <cell r="K9">
            <v>6.8597602447518913</v>
          </cell>
          <cell r="L9">
            <v>10.596007374533176</v>
          </cell>
          <cell r="M9">
            <v>401.01897382406815</v>
          </cell>
          <cell r="N9">
            <v>121.98585272265817</v>
          </cell>
          <cell r="O9">
            <v>1076</v>
          </cell>
          <cell r="P9">
            <v>66</v>
          </cell>
          <cell r="Q9">
            <v>1383</v>
          </cell>
          <cell r="R9">
            <v>1760</v>
          </cell>
          <cell r="S9">
            <v>30.321392911707832</v>
          </cell>
          <cell r="T9"/>
          <cell r="U9">
            <v>2.2849423858153548</v>
          </cell>
          <cell r="V9">
            <v>2.1958461017242832</v>
          </cell>
          <cell r="W9">
            <v>3.4844587680698562</v>
          </cell>
          <cell r="X9">
            <v>3.8066198368014965</v>
          </cell>
          <cell r="Y9">
            <v>11.9</v>
          </cell>
          <cell r="Z9">
            <v>8.0650793650793648</v>
          </cell>
          <cell r="AA9">
            <v>0.65781209803098384</v>
          </cell>
          <cell r="AB9">
            <v>3</v>
          </cell>
          <cell r="AC9">
            <v>136.97739398502782</v>
          </cell>
          <cell r="AD9">
            <v>171.22174248128476</v>
          </cell>
          <cell r="AE9">
            <v>144.18673051055561</v>
          </cell>
          <cell r="AF9">
            <v>141.21380823198746</v>
          </cell>
          <cell r="AG9">
            <v>138.36100402528064</v>
          </cell>
          <cell r="AH9">
            <v>59.947854630981887</v>
          </cell>
          <cell r="AI9">
            <v>39.310952748309781</v>
          </cell>
          <cell r="AJ9">
            <v>136.97739398502782</v>
          </cell>
          <cell r="AK9">
            <v>152.19710442780868</v>
          </cell>
          <cell r="AL9">
            <v>0.94506281623930599</v>
          </cell>
          <cell r="AM9">
            <v>1.162043916393974</v>
          </cell>
          <cell r="AN9">
            <v>0.67032425438894383</v>
          </cell>
          <cell r="AO9">
            <v>11.9</v>
          </cell>
          <cell r="AP9">
            <v>12.526315789473685</v>
          </cell>
          <cell r="AQ9">
            <v>5.2080087768837222</v>
          </cell>
          <cell r="AR9">
            <v>3.4151645325944719</v>
          </cell>
          <cell r="AS9">
            <v>11.9</v>
          </cell>
          <cell r="AT9">
            <v>13.222222222222221</v>
          </cell>
          <cell r="AU9">
            <v>8.0650793650793648</v>
          </cell>
          <cell r="AV9">
            <v>8.4895572263993326</v>
          </cell>
          <cell r="AW9">
            <v>3.5296642117308514</v>
          </cell>
          <cell r="AX9">
            <v>2.314585966401562</v>
          </cell>
          <cell r="AY9">
            <v>8.0650793650793648</v>
          </cell>
          <cell r="AZ9">
            <v>8.9611992945326282</v>
          </cell>
          <cell r="BB9">
            <v>3</v>
          </cell>
          <cell r="BC9">
            <v>0</v>
          </cell>
          <cell r="BD9">
            <v>0</v>
          </cell>
          <cell r="BE9">
            <v>0</v>
          </cell>
          <cell r="BF9">
            <v>2</v>
          </cell>
          <cell r="BG9">
            <v>24</v>
          </cell>
          <cell r="BH9">
            <v>0</v>
          </cell>
          <cell r="BI9">
            <v>93</v>
          </cell>
          <cell r="BJ9">
            <v>0</v>
          </cell>
          <cell r="BK9">
            <v>0</v>
          </cell>
        </row>
        <row r="10">
          <cell r="B10">
            <v>4</v>
          </cell>
          <cell r="C10">
            <v>1</v>
          </cell>
          <cell r="D10">
            <v>2</v>
          </cell>
          <cell r="E10">
            <v>2</v>
          </cell>
          <cell r="F10">
            <v>1</v>
          </cell>
          <cell r="G10">
            <v>144.39792354775571</v>
          </cell>
          <cell r="H10">
            <v>2.2556781486998534</v>
          </cell>
          <cell r="I10">
            <v>0.52363999999999988</v>
          </cell>
          <cell r="J10">
            <v>0.19235755102040811</v>
          </cell>
          <cell r="K10">
            <v>7.2937763916754337</v>
          </cell>
          <cell r="L10">
            <v>10.660499075961205</v>
          </cell>
          <cell r="M10">
            <v>406.03617531910425</v>
          </cell>
          <cell r="N10">
            <v>113.67479516741081</v>
          </cell>
          <cell r="O10">
            <v>1120</v>
          </cell>
          <cell r="P10">
            <v>63</v>
          </cell>
          <cell r="Q10">
            <v>1296</v>
          </cell>
          <cell r="R10">
            <v>1794</v>
          </cell>
          <cell r="S10">
            <v>20.015914447420599</v>
          </cell>
          <cell r="T10"/>
          <cell r="U10">
            <v>2.3003243802166287</v>
          </cell>
          <cell r="V10">
            <v>2.2281354314823876</v>
          </cell>
          <cell r="W10">
            <v>3.4951981876875036</v>
          </cell>
          <cell r="X10">
            <v>3.7648928541615279</v>
          </cell>
          <cell r="Y10">
            <v>11.9</v>
          </cell>
          <cell r="Z10">
            <v>8.0650793650793648</v>
          </cell>
          <cell r="AA10">
            <v>0.6746008939073862</v>
          </cell>
          <cell r="AB10">
            <v>4</v>
          </cell>
          <cell r="AC10">
            <v>144.39792354775571</v>
          </cell>
          <cell r="AD10">
            <v>180.49740443469463</v>
          </cell>
          <cell r="AE10">
            <v>151.99781426079548</v>
          </cell>
          <cell r="AF10">
            <v>148.86383870902651</v>
          </cell>
          <cell r="AG10">
            <v>145.85648843207647</v>
          </cell>
          <cell r="AH10">
            <v>62.772852728777892</v>
          </cell>
          <cell r="AI10">
            <v>41.313229120003754</v>
          </cell>
          <cell r="AJ10">
            <v>144.39792354775571</v>
          </cell>
          <cell r="AK10">
            <v>160.44213727528413</v>
          </cell>
          <cell r="AL10">
            <v>0.83543635137031602</v>
          </cell>
          <cell r="AM10">
            <v>1.012361329939061</v>
          </cell>
          <cell r="AN10">
            <v>0.59913475258838711</v>
          </cell>
          <cell r="AO10">
            <v>11.9</v>
          </cell>
          <cell r="AP10">
            <v>12.526315789473685</v>
          </cell>
          <cell r="AQ10">
            <v>5.173183444188572</v>
          </cell>
          <cell r="AR10">
            <v>3.4046710260722839</v>
          </cell>
          <cell r="AS10">
            <v>11.9</v>
          </cell>
          <cell r="AT10">
            <v>13.222222222222221</v>
          </cell>
          <cell r="AU10">
            <v>8.0650793650793648</v>
          </cell>
          <cell r="AV10">
            <v>8.4895572263993326</v>
          </cell>
          <cell r="AW10">
            <v>3.5060617686970961</v>
          </cell>
          <cell r="AX10">
            <v>2.3074741207780813</v>
          </cell>
          <cell r="AY10">
            <v>8.0650793650793648</v>
          </cell>
          <cell r="AZ10">
            <v>8.9611992945326282</v>
          </cell>
          <cell r="BB10">
            <v>4</v>
          </cell>
          <cell r="BC10">
            <v>0</v>
          </cell>
          <cell r="BD10">
            <v>0</v>
          </cell>
          <cell r="BE10">
            <v>0</v>
          </cell>
          <cell r="BF10">
            <v>2</v>
          </cell>
          <cell r="BG10">
            <v>24</v>
          </cell>
          <cell r="BH10">
            <v>0</v>
          </cell>
          <cell r="BI10">
            <v>93</v>
          </cell>
          <cell r="BJ10">
            <v>0</v>
          </cell>
          <cell r="BK10">
            <v>109</v>
          </cell>
        </row>
        <row r="11">
          <cell r="B11">
            <v>5</v>
          </cell>
          <cell r="C11">
            <v>2</v>
          </cell>
          <cell r="D11">
            <v>1</v>
          </cell>
          <cell r="E11">
            <v>1</v>
          </cell>
          <cell r="F11">
            <v>1</v>
          </cell>
          <cell r="G11">
            <v>140.19568370270551</v>
          </cell>
          <cell r="H11">
            <v>3.7387037857092986</v>
          </cell>
          <cell r="I11">
            <v>2.6356700000000002</v>
          </cell>
          <cell r="J11">
            <v>0.96820530612244904</v>
          </cell>
          <cell r="K11">
            <v>8.6189514713564925</v>
          </cell>
          <cell r="L11">
            <v>10.9988064052634</v>
          </cell>
          <cell r="M11">
            <v>405.37461278981345</v>
          </cell>
          <cell r="N11">
            <v>167.26015172118966</v>
          </cell>
          <cell r="O11">
            <v>1089</v>
          </cell>
          <cell r="P11">
            <v>70</v>
          </cell>
          <cell r="Q11">
            <v>833</v>
          </cell>
          <cell r="R11">
            <v>1642</v>
          </cell>
          <cell r="S11">
            <v>29.932382157243424</v>
          </cell>
          <cell r="T11"/>
          <cell r="U11">
            <v>2.2447195274221623</v>
          </cell>
          <cell r="V11">
            <v>2.2394886583995071</v>
          </cell>
          <cell r="W11">
            <v>3.4980335145198547</v>
          </cell>
          <cell r="X11">
            <v>4.0361134624448152</v>
          </cell>
          <cell r="Y11">
            <v>11.9</v>
          </cell>
          <cell r="Z11">
            <v>8.0650793650793648</v>
          </cell>
          <cell r="AA11">
            <v>0.63703845211437404</v>
          </cell>
          <cell r="AB11">
            <v>5</v>
          </cell>
          <cell r="AC11">
            <v>140.19568370270551</v>
          </cell>
          <cell r="AD11">
            <v>175.24460462838186</v>
          </cell>
          <cell r="AE11">
            <v>147.57440389758474</v>
          </cell>
          <cell r="AF11">
            <v>144.53163268320156</v>
          </cell>
          <cell r="AG11">
            <v>141.61180171990455</v>
          </cell>
          <cell r="AH11">
            <v>62.455768745285674</v>
          </cell>
          <cell r="AI11">
            <v>40.078427814019669</v>
          </cell>
          <cell r="AJ11">
            <v>140.19568370270551</v>
          </cell>
          <cell r="AK11">
            <v>155.772981891895</v>
          </cell>
          <cell r="AL11">
            <v>1.3847051058182587</v>
          </cell>
          <cell r="AM11">
            <v>1.6694452868456293</v>
          </cell>
          <cell r="AN11">
            <v>0.92631285529932428</v>
          </cell>
          <cell r="AO11">
            <v>11.9</v>
          </cell>
          <cell r="AP11">
            <v>12.526315789473685</v>
          </cell>
          <cell r="AQ11">
            <v>5.3013304578260474</v>
          </cell>
          <cell r="AR11">
            <v>3.4019113740919695</v>
          </cell>
          <cell r="AS11">
            <v>11.9</v>
          </cell>
          <cell r="AT11">
            <v>13.222222222222221</v>
          </cell>
          <cell r="AU11">
            <v>8.0650793650793648</v>
          </cell>
          <cell r="AV11">
            <v>8.4895572263993326</v>
          </cell>
          <cell r="AW11">
            <v>3.5929118388974448</v>
          </cell>
          <cell r="AX11">
            <v>2.3056038004216748</v>
          </cell>
          <cell r="AY11">
            <v>8.0650793650793648</v>
          </cell>
          <cell r="AZ11">
            <v>8.9611992945326282</v>
          </cell>
          <cell r="BB11">
            <v>5</v>
          </cell>
          <cell r="BC11">
            <v>10</v>
          </cell>
          <cell r="BD11">
            <v>10</v>
          </cell>
          <cell r="BE11">
            <v>5</v>
          </cell>
          <cell r="BF11">
            <v>12</v>
          </cell>
          <cell r="BG11">
            <v>34</v>
          </cell>
          <cell r="BH11">
            <v>64</v>
          </cell>
          <cell r="BI11">
            <v>0</v>
          </cell>
          <cell r="BJ11">
            <v>0</v>
          </cell>
          <cell r="BK11">
            <v>0</v>
          </cell>
        </row>
        <row r="12">
          <cell r="B12">
            <v>6</v>
          </cell>
          <cell r="C12">
            <v>2</v>
          </cell>
          <cell r="D12">
            <v>1</v>
          </cell>
          <cell r="E12">
            <v>2</v>
          </cell>
          <cell r="F12">
            <v>1</v>
          </cell>
          <cell r="G12">
            <v>148.37503152567751</v>
          </cell>
          <cell r="H12">
            <v>2.8902370426525894</v>
          </cell>
          <cell r="I12">
            <v>2.63524</v>
          </cell>
          <cell r="J12">
            <v>0.96804734693877548</v>
          </cell>
          <cell r="K12">
            <v>8.4506457372073314</v>
          </cell>
          <cell r="L12">
            <v>11.04477557609788</v>
          </cell>
          <cell r="M12">
            <v>410.16433067890017</v>
          </cell>
          <cell r="N12">
            <v>144.45620725557961</v>
          </cell>
          <cell r="O12">
            <v>1139</v>
          </cell>
          <cell r="P12">
            <v>63</v>
          </cell>
          <cell r="Q12">
            <v>837</v>
          </cell>
          <cell r="R12">
            <v>1679</v>
          </cell>
          <cell r="S12">
            <v>19.756510628968275</v>
          </cell>
          <cell r="T12"/>
          <cell r="U12">
            <v>2.2612574328086965</v>
          </cell>
          <cell r="V12">
            <v>2.2330987342880313</v>
          </cell>
          <cell r="W12">
            <v>3.5097747343175594</v>
          </cell>
          <cell r="X12">
            <v>3.9467095788472779</v>
          </cell>
          <cell r="Y12">
            <v>11.9</v>
          </cell>
          <cell r="Z12">
            <v>8.0650793650793648</v>
          </cell>
          <cell r="AA12">
            <v>0.65411563288424479</v>
          </cell>
          <cell r="AB12">
            <v>6</v>
          </cell>
          <cell r="AC12">
            <v>148.37503152567751</v>
          </cell>
          <cell r="AD12">
            <v>185.46878940709689</v>
          </cell>
          <cell r="AE12">
            <v>156.1842437112395</v>
          </cell>
          <cell r="AF12">
            <v>152.96395002647168</v>
          </cell>
          <cell r="AG12">
            <v>149.87376921785608</v>
          </cell>
          <cell r="AH12">
            <v>65.616160890351011</v>
          </cell>
          <cell r="AI12">
            <v>42.27480187685822</v>
          </cell>
          <cell r="AJ12">
            <v>148.37503152567751</v>
          </cell>
          <cell r="AK12">
            <v>164.86114613964168</v>
          </cell>
          <cell r="AL12">
            <v>1.0704581639454034</v>
          </cell>
          <cell r="AM12">
            <v>1.2942719452008782</v>
          </cell>
          <cell r="AN12">
            <v>0.73231561251505761</v>
          </cell>
          <cell r="AO12">
            <v>11.9</v>
          </cell>
          <cell r="AP12">
            <v>12.526315789473685</v>
          </cell>
          <cell r="AQ12">
            <v>5.2625587106281264</v>
          </cell>
          <cell r="AR12">
            <v>3.3905309886829067</v>
          </cell>
          <cell r="AS12">
            <v>11.9</v>
          </cell>
          <cell r="AT12">
            <v>13.222222222222221</v>
          </cell>
          <cell r="AU12">
            <v>8.0650793650793648</v>
          </cell>
          <cell r="AV12">
            <v>8.4895572263993326</v>
          </cell>
          <cell r="AW12">
            <v>3.5666347617315601</v>
          </cell>
          <cell r="AX12">
            <v>2.2978908834864411</v>
          </cell>
          <cell r="AY12">
            <v>8.0650793650793648</v>
          </cell>
          <cell r="AZ12">
            <v>8.9611992945326282</v>
          </cell>
          <cell r="BB12">
            <v>6</v>
          </cell>
          <cell r="BC12">
            <v>10</v>
          </cell>
          <cell r="BD12">
            <v>10</v>
          </cell>
          <cell r="BE12">
            <v>5</v>
          </cell>
          <cell r="BF12">
            <v>12</v>
          </cell>
          <cell r="BG12">
            <v>34</v>
          </cell>
          <cell r="BH12">
            <v>64</v>
          </cell>
          <cell r="BI12">
            <v>0</v>
          </cell>
          <cell r="BJ12">
            <v>0</v>
          </cell>
          <cell r="BK12">
            <v>109</v>
          </cell>
        </row>
        <row r="13">
          <cell r="B13">
            <v>7</v>
          </cell>
          <cell r="C13">
            <v>2</v>
          </cell>
          <cell r="D13">
            <v>2</v>
          </cell>
          <cell r="E13">
            <v>2</v>
          </cell>
          <cell r="F13">
            <v>1</v>
          </cell>
          <cell r="G13">
            <v>56.490480515692354</v>
          </cell>
          <cell r="H13">
            <v>4.6404735406559263</v>
          </cell>
          <cell r="I13">
            <v>0.5242500000000001</v>
          </cell>
          <cell r="J13">
            <v>0.19258163265306127</v>
          </cell>
          <cell r="K13">
            <v>9.3822885073016948</v>
          </cell>
          <cell r="L13">
            <v>9.2621032968396495</v>
          </cell>
          <cell r="M13">
            <v>333.68023786865996</v>
          </cell>
          <cell r="N13">
            <v>200.90110820173089</v>
          </cell>
          <cell r="O13">
            <v>533</v>
          </cell>
          <cell r="P13">
            <v>73</v>
          </cell>
          <cell r="Q13">
            <v>1057</v>
          </cell>
          <cell r="R13">
            <v>1381</v>
          </cell>
          <cell r="S13">
            <v>20.021452608134954</v>
          </cell>
          <cell r="T13"/>
          <cell r="U13">
            <v>2.1298025856615932</v>
          </cell>
          <cell r="V13">
            <v>2.247059523625011</v>
          </cell>
          <cell r="W13">
            <v>3.3322355519192954</v>
          </cell>
          <cell r="X13">
            <v>4.0256590594164177</v>
          </cell>
          <cell r="Y13">
            <v>11.9</v>
          </cell>
          <cell r="Z13">
            <v>8.0650793650793648</v>
          </cell>
          <cell r="AA13">
            <v>0.45118041103829121</v>
          </cell>
          <cell r="AB13">
            <v>7</v>
          </cell>
          <cell r="AC13">
            <v>56.490480515692354</v>
          </cell>
          <cell r="AD13">
            <v>70.613100644615443</v>
          </cell>
          <cell r="AE13">
            <v>59.463663700728794</v>
          </cell>
          <cell r="AF13">
            <v>58.237608779064281</v>
          </cell>
          <cell r="AG13">
            <v>57.061091429992281</v>
          </cell>
          <cell r="AH13">
            <v>26.523810655504665</v>
          </cell>
          <cell r="AI13">
            <v>16.95272727138244</v>
          </cell>
          <cell r="AJ13">
            <v>56.490480515692354</v>
          </cell>
          <cell r="AK13">
            <v>62.767200572991506</v>
          </cell>
          <cell r="AL13">
            <v>1.7186939039466393</v>
          </cell>
          <cell r="AM13">
            <v>2.0651315605426426</v>
          </cell>
          <cell r="AN13">
            <v>1.1527239321972378</v>
          </cell>
          <cell r="AO13">
            <v>11.9</v>
          </cell>
          <cell r="AP13">
            <v>12.526315789473685</v>
          </cell>
          <cell r="AQ13">
            <v>5.5873723133374043</v>
          </cell>
          <cell r="AR13">
            <v>3.5711761112283491</v>
          </cell>
          <cell r="AS13">
            <v>11.9</v>
          </cell>
          <cell r="AT13">
            <v>13.222222222222221</v>
          </cell>
          <cell r="AU13">
            <v>8.0650793650793648</v>
          </cell>
          <cell r="AV13">
            <v>8.4895572263993326</v>
          </cell>
          <cell r="AW13">
            <v>3.7867732058246428</v>
          </cell>
          <cell r="AX13">
            <v>2.4203209045153047</v>
          </cell>
          <cell r="AY13">
            <v>8.0650793650793648</v>
          </cell>
          <cell r="AZ13">
            <v>8.9611992945326282</v>
          </cell>
          <cell r="BB13">
            <v>7</v>
          </cell>
          <cell r="BC13">
            <v>10</v>
          </cell>
          <cell r="BD13">
            <v>10</v>
          </cell>
          <cell r="BE13">
            <v>5</v>
          </cell>
          <cell r="BF13">
            <v>12</v>
          </cell>
          <cell r="BG13">
            <v>34</v>
          </cell>
          <cell r="BH13">
            <v>64</v>
          </cell>
          <cell r="BI13">
            <v>93</v>
          </cell>
          <cell r="BJ13">
            <v>0</v>
          </cell>
          <cell r="BK13">
            <v>109</v>
          </cell>
        </row>
        <row r="14">
          <cell r="B14">
            <v>8</v>
          </cell>
          <cell r="C14">
            <v>2</v>
          </cell>
          <cell r="D14">
            <v>2</v>
          </cell>
          <cell r="E14">
            <v>3</v>
          </cell>
          <cell r="F14">
            <v>1</v>
          </cell>
          <cell r="G14">
            <v>64.727058883195554</v>
          </cell>
          <cell r="H14">
            <v>1.7284417843068871</v>
          </cell>
          <cell r="I14">
            <v>0.52319999999999989</v>
          </cell>
          <cell r="J14">
            <v>0.1921959183673469</v>
          </cell>
          <cell r="K14">
            <v>6.1016497906064302</v>
          </cell>
          <cell r="L14">
            <v>8.412733705114622</v>
          </cell>
          <cell r="M14">
            <v>339.46539567895832</v>
          </cell>
          <cell r="N14">
            <v>87.4573334961065</v>
          </cell>
          <cell r="O14">
            <v>601</v>
          </cell>
          <cell r="P14">
            <v>62</v>
          </cell>
          <cell r="Q14">
            <v>1544</v>
          </cell>
          <cell r="R14">
            <v>1501</v>
          </cell>
          <cell r="S14">
            <v>8.0464429728231615</v>
          </cell>
          <cell r="T14"/>
          <cell r="U14">
            <v>2.1634940417856936</v>
          </cell>
          <cell r="V14">
            <v>2.8283009301074782</v>
          </cell>
          <cell r="W14">
            <v>3.3556451136692829</v>
          </cell>
          <cell r="X14">
            <v>3.8508360967098554</v>
          </cell>
          <cell r="Y14">
            <v>11.9</v>
          </cell>
          <cell r="Z14">
            <v>8.0650793650793648</v>
          </cell>
          <cell r="AA14">
            <v>0.44541493091277062</v>
          </cell>
          <cell r="AB14">
            <v>8</v>
          </cell>
          <cell r="AC14">
            <v>64.727058883195554</v>
          </cell>
          <cell r="AD14">
            <v>80.908823603994435</v>
          </cell>
          <cell r="AE14">
            <v>68.133746192837421</v>
          </cell>
          <cell r="AF14">
            <v>66.72892668370676</v>
          </cell>
          <cell r="AG14">
            <v>65.380867558783393</v>
          </cell>
          <cell r="AH14">
            <v>29.917835516557034</v>
          </cell>
          <cell r="AI14">
            <v>19.28900604522471</v>
          </cell>
          <cell r="AJ14">
            <v>64.727058883195554</v>
          </cell>
          <cell r="AK14">
            <v>71.918954314661718</v>
          </cell>
          <cell r="AL14">
            <v>0.64016362381736558</v>
          </cell>
          <cell r="AM14">
            <v>0.61112371951212585</v>
          </cell>
          <cell r="AN14">
            <v>0.44884844249373879</v>
          </cell>
          <cell r="AO14">
            <v>11.9</v>
          </cell>
          <cell r="AP14">
            <v>12.526315789473685</v>
          </cell>
          <cell r="AQ14">
            <v>5.5003618083357599</v>
          </cell>
          <cell r="AR14">
            <v>3.5462629678940507</v>
          </cell>
          <cell r="AS14">
            <v>11.9</v>
          </cell>
          <cell r="AT14">
            <v>13.222222222222221</v>
          </cell>
          <cell r="AU14">
            <v>8.0650793650793648</v>
          </cell>
          <cell r="AV14">
            <v>8.4895572263993326</v>
          </cell>
          <cell r="AW14">
            <v>3.7278029009142317</v>
          </cell>
          <cell r="AX14">
            <v>2.4034363265132281</v>
          </cell>
          <cell r="AY14">
            <v>8.0650793650793648</v>
          </cell>
          <cell r="AZ14">
            <v>8.9611992945326282</v>
          </cell>
          <cell r="BB14">
            <v>8</v>
          </cell>
          <cell r="BC14">
            <v>10</v>
          </cell>
          <cell r="BD14">
            <v>10</v>
          </cell>
          <cell r="BE14">
            <v>5</v>
          </cell>
          <cell r="BF14">
            <v>12</v>
          </cell>
          <cell r="BG14">
            <v>34</v>
          </cell>
          <cell r="BH14">
            <v>64</v>
          </cell>
          <cell r="BI14">
            <v>93</v>
          </cell>
          <cell r="BJ14">
            <v>117</v>
          </cell>
          <cell r="BK14">
            <v>109</v>
          </cell>
        </row>
        <row r="15">
          <cell r="B15">
            <v>9</v>
          </cell>
          <cell r="C15">
            <v>2</v>
          </cell>
          <cell r="D15">
            <v>3</v>
          </cell>
          <cell r="E15">
            <v>2</v>
          </cell>
          <cell r="F15">
            <v>1</v>
          </cell>
          <cell r="G15">
            <v>35.876021680095192</v>
          </cell>
          <cell r="H15">
            <v>4.3526313962543401</v>
          </cell>
          <cell r="I15">
            <v>0.18178999999999998</v>
          </cell>
          <cell r="J15">
            <v>6.6779999999999992E-2</v>
          </cell>
          <cell r="K15">
            <v>9.4768644359003869</v>
          </cell>
          <cell r="L15">
            <v>9.2929555407954645</v>
          </cell>
          <cell r="M15">
            <v>310.40133758668361</v>
          </cell>
          <cell r="N15">
            <v>194.43409535127157</v>
          </cell>
          <cell r="O15">
            <v>364</v>
          </cell>
          <cell r="P15">
            <v>71</v>
          </cell>
          <cell r="Q15">
            <v>1108</v>
          </cell>
          <cell r="R15">
            <v>1267</v>
          </cell>
          <cell r="S15">
            <v>20.553239289682573</v>
          </cell>
          <cell r="T15"/>
          <cell r="U15">
            <v>2.0937582780424639</v>
          </cell>
          <cell r="V15">
            <v>2.2384373119620768</v>
          </cell>
          <cell r="W15">
            <v>3.2957722629163442</v>
          </cell>
          <cell r="X15">
            <v>3.9997957144597143</v>
          </cell>
          <cell r="Y15">
            <v>11.9</v>
          </cell>
          <cell r="Z15">
            <v>8.0650793650793648</v>
          </cell>
          <cell r="AA15">
            <v>0.41531480318122932</v>
          </cell>
          <cell r="AB15">
            <v>9</v>
          </cell>
          <cell r="AC15">
            <v>35.876021680095192</v>
          </cell>
          <cell r="AD15">
            <v>44.84502710011899</v>
          </cell>
          <cell r="AE15">
            <v>37.764233347468625</v>
          </cell>
          <cell r="AF15">
            <v>36.98558936092288</v>
          </cell>
          <cell r="AG15">
            <v>36.23840573746989</v>
          </cell>
          <cell r="AH15">
            <v>17.134748579304521</v>
          </cell>
          <cell r="AI15">
            <v>10.885467446816069</v>
          </cell>
          <cell r="AJ15">
            <v>35.876021680095192</v>
          </cell>
          <cell r="AK15">
            <v>39.862246311216879</v>
          </cell>
          <cell r="AL15">
            <v>1.6120857023164221</v>
          </cell>
          <cell r="AM15">
            <v>1.9444955518718952</v>
          </cell>
          <cell r="AN15">
            <v>1.0882134256304854</v>
          </cell>
          <cell r="AO15">
            <v>11.9</v>
          </cell>
          <cell r="AP15">
            <v>12.526315789473685</v>
          </cell>
          <cell r="AQ15">
            <v>5.6835596185084807</v>
          </cell>
          <cell r="AR15">
            <v>3.6106863735390493</v>
          </cell>
          <cell r="AS15">
            <v>11.9</v>
          </cell>
          <cell r="AT15">
            <v>13.222222222222221</v>
          </cell>
          <cell r="AU15">
            <v>8.0650793650793648</v>
          </cell>
          <cell r="AV15">
            <v>8.4895572263993326</v>
          </cell>
          <cell r="AW15">
            <v>3.8519629747421087</v>
          </cell>
          <cell r="AX15">
            <v>2.4470985012607587</v>
          </cell>
          <cell r="AY15">
            <v>8.0650793650793648</v>
          </cell>
          <cell r="AZ15">
            <v>8.9611992945326282</v>
          </cell>
          <cell r="BB15">
            <v>9</v>
          </cell>
          <cell r="BC15">
            <v>10</v>
          </cell>
          <cell r="BD15">
            <v>10</v>
          </cell>
          <cell r="BE15">
            <v>5</v>
          </cell>
          <cell r="BF15">
            <v>12</v>
          </cell>
          <cell r="BG15">
            <v>34</v>
          </cell>
          <cell r="BH15">
            <v>64</v>
          </cell>
          <cell r="BI15">
            <v>95</v>
          </cell>
          <cell r="BJ15">
            <v>0</v>
          </cell>
          <cell r="BK15">
            <v>109</v>
          </cell>
        </row>
        <row r="16">
          <cell r="B16">
            <v>10</v>
          </cell>
          <cell r="C16">
            <v>2</v>
          </cell>
          <cell r="D16">
            <v>3</v>
          </cell>
          <cell r="E16">
            <v>3</v>
          </cell>
          <cell r="F16">
            <v>1</v>
          </cell>
          <cell r="G16">
            <v>43.322959519778301</v>
          </cell>
          <cell r="H16">
            <v>1.6129416114687638</v>
          </cell>
          <cell r="I16">
            <v>0.18136000000000002</v>
          </cell>
          <cell r="J16">
            <v>6.6622040816326542E-2</v>
          </cell>
          <cell r="K16">
            <v>6.2057551734338334</v>
          </cell>
          <cell r="L16">
            <v>7.2905446751997394</v>
          </cell>
          <cell r="M16">
            <v>316.2606361745074</v>
          </cell>
          <cell r="N16">
            <v>81.324207375121546</v>
          </cell>
          <cell r="O16">
            <v>432</v>
          </cell>
          <cell r="P16">
            <v>62</v>
          </cell>
          <cell r="Q16">
            <v>1612</v>
          </cell>
          <cell r="R16">
            <v>1578</v>
          </cell>
          <cell r="S16">
            <v>8.3581008307184543</v>
          </cell>
          <cell r="T16"/>
          <cell r="U16">
            <v>2.1411293652252459</v>
          </cell>
          <cell r="V16">
            <v>2.8557681609516559</v>
          </cell>
          <cell r="W16">
            <v>3.3350698635378526</v>
          </cell>
          <cell r="X16">
            <v>3.8780108909835969</v>
          </cell>
          <cell r="Y16">
            <v>11.9</v>
          </cell>
          <cell r="Z16">
            <v>8.0650793650793648</v>
          </cell>
          <cell r="AA16">
            <v>0.4058017459423347</v>
          </cell>
          <cell r="AB16">
            <v>10</v>
          </cell>
          <cell r="AC16">
            <v>43.322959519778301</v>
          </cell>
          <cell r="AD16">
            <v>54.153699399722875</v>
          </cell>
          <cell r="AE16">
            <v>45.603115283977161</v>
          </cell>
          <cell r="AF16">
            <v>44.662844865750827</v>
          </cell>
          <cell r="AG16">
            <v>43.760565171493234</v>
          </cell>
          <cell r="AH16">
            <v>20.233695461563457</v>
          </cell>
          <cell r="AI16">
            <v>12.990120534932712</v>
          </cell>
          <cell r="AJ16">
            <v>43.322959519778301</v>
          </cell>
          <cell r="AK16">
            <v>48.136621688642556</v>
          </cell>
          <cell r="AL16">
            <v>0.59738578202546799</v>
          </cell>
          <cell r="AM16">
            <v>0.56480131458965044</v>
          </cell>
          <cell r="AN16">
            <v>0.41591982508838865</v>
          </cell>
          <cell r="AO16">
            <v>11.9</v>
          </cell>
          <cell r="AP16">
            <v>12.526315789473685</v>
          </cell>
          <cell r="AQ16">
            <v>5.5578145782649271</v>
          </cell>
          <cell r="AR16">
            <v>3.5681411445385565</v>
          </cell>
          <cell r="AS16">
            <v>11.9</v>
          </cell>
          <cell r="AT16">
            <v>13.222222222222221</v>
          </cell>
          <cell r="AU16">
            <v>8.0650793650793648</v>
          </cell>
          <cell r="AV16">
            <v>8.4895572263993326</v>
          </cell>
          <cell r="AW16">
            <v>3.7667408126135911</v>
          </cell>
          <cell r="AX16">
            <v>2.4182639929839143</v>
          </cell>
          <cell r="AY16">
            <v>8.0650793650793648</v>
          </cell>
          <cell r="AZ16">
            <v>8.9611992945326282</v>
          </cell>
          <cell r="BB16">
            <v>10</v>
          </cell>
          <cell r="BC16">
            <v>10</v>
          </cell>
          <cell r="BD16">
            <v>10</v>
          </cell>
          <cell r="BE16">
            <v>5</v>
          </cell>
          <cell r="BF16">
            <v>12</v>
          </cell>
          <cell r="BG16">
            <v>34</v>
          </cell>
          <cell r="BH16">
            <v>64</v>
          </cell>
          <cell r="BI16">
            <v>95</v>
          </cell>
          <cell r="BJ16">
            <v>117</v>
          </cell>
          <cell r="BK16">
            <v>109</v>
          </cell>
        </row>
        <row r="17">
          <cell r="B17">
            <v>11</v>
          </cell>
          <cell r="C17">
            <v>3</v>
          </cell>
          <cell r="D17">
            <v>2</v>
          </cell>
          <cell r="E17">
            <v>2</v>
          </cell>
          <cell r="F17">
            <v>1</v>
          </cell>
          <cell r="G17">
            <v>51.784264248612075</v>
          </cell>
          <cell r="H17">
            <v>4.9484242006550048</v>
          </cell>
          <cell r="I17">
            <v>0.52433000000000007</v>
          </cell>
          <cell r="J17">
            <v>0.19261102040816327</v>
          </cell>
          <cell r="K17">
            <v>9.4767136020908964</v>
          </cell>
          <cell r="L17">
            <v>9.3518840072808231</v>
          </cell>
          <cell r="M17">
            <v>328.74064882628386</v>
          </cell>
          <cell r="N17">
            <v>202.68044450248516</v>
          </cell>
          <cell r="O17">
            <v>496</v>
          </cell>
          <cell r="P17">
            <v>77</v>
          </cell>
          <cell r="Q17">
            <v>1052</v>
          </cell>
          <cell r="R17">
            <v>1342</v>
          </cell>
          <cell r="S17">
            <v>20.020888718253985</v>
          </cell>
          <cell r="T17"/>
          <cell r="U17">
            <v>2.1144744470282681</v>
          </cell>
          <cell r="V17">
            <v>2.2650655021535386</v>
          </cell>
          <cell r="W17">
            <v>3.3180103022364129</v>
          </cell>
          <cell r="X17">
            <v>4.0569727036213665</v>
          </cell>
          <cell r="Y17">
            <v>11.9</v>
          </cell>
          <cell r="Z17">
            <v>8.0650793650793648</v>
          </cell>
          <cell r="AA17">
            <v>0.44268883025646782</v>
          </cell>
          <cell r="AB17">
            <v>11</v>
          </cell>
          <cell r="AC17">
            <v>51.784264248612075</v>
          </cell>
          <cell r="AD17">
            <v>64.730330310765083</v>
          </cell>
          <cell r="AE17">
            <v>54.509751840644292</v>
          </cell>
          <cell r="AF17">
            <v>53.385839431558843</v>
          </cell>
          <cell r="AG17">
            <v>52.307337624860679</v>
          </cell>
          <cell r="AH17">
            <v>24.490371269981953</v>
          </cell>
          <cell r="AI17">
            <v>15.607023345801045</v>
          </cell>
          <cell r="AJ17">
            <v>51.784264248612075</v>
          </cell>
          <cell r="AK17">
            <v>57.538071387346747</v>
          </cell>
          <cell r="AL17">
            <v>1.8327497039462979</v>
          </cell>
          <cell r="AM17">
            <v>2.1846715673123933</v>
          </cell>
          <cell r="AN17">
            <v>1.2197331759806773</v>
          </cell>
          <cell r="AO17">
            <v>11.9</v>
          </cell>
          <cell r="AP17">
            <v>12.526315789473685</v>
          </cell>
          <cell r="AQ17">
            <v>5.6278760032898667</v>
          </cell>
          <cell r="AR17">
            <v>3.5864867544200014</v>
          </cell>
          <cell r="AS17">
            <v>11.9</v>
          </cell>
          <cell r="AT17">
            <v>13.222222222222221</v>
          </cell>
          <cell r="AU17">
            <v>8.0650793650793648</v>
          </cell>
          <cell r="AV17">
            <v>8.4895572263993326</v>
          </cell>
          <cell r="AW17">
            <v>3.8142240859965066</v>
          </cell>
          <cell r="AX17">
            <v>2.4306975055632956</v>
          </cell>
          <cell r="AY17">
            <v>8.0650793650793648</v>
          </cell>
          <cell r="AZ17">
            <v>8.9611992945326282</v>
          </cell>
          <cell r="BB17">
            <v>11</v>
          </cell>
          <cell r="BC17">
            <v>20</v>
          </cell>
          <cell r="BD17">
            <v>15</v>
          </cell>
          <cell r="BE17">
            <v>10</v>
          </cell>
          <cell r="BF17">
            <v>16</v>
          </cell>
          <cell r="BG17">
            <v>36</v>
          </cell>
          <cell r="BH17">
            <v>66</v>
          </cell>
          <cell r="BI17">
            <v>93</v>
          </cell>
          <cell r="BJ17">
            <v>0</v>
          </cell>
          <cell r="BK17">
            <v>109</v>
          </cell>
        </row>
        <row r="18">
          <cell r="B18">
            <v>12</v>
          </cell>
          <cell r="C18">
            <v>3</v>
          </cell>
          <cell r="D18">
            <v>2</v>
          </cell>
          <cell r="E18">
            <v>3</v>
          </cell>
          <cell r="F18">
            <v>1</v>
          </cell>
          <cell r="G18">
            <v>59.72469466455118</v>
          </cell>
          <cell r="H18">
            <v>1.7448212986721736</v>
          </cell>
          <cell r="I18">
            <v>0.52328999999999992</v>
          </cell>
          <cell r="J18">
            <v>0.19222897959183671</v>
          </cell>
          <cell r="K18">
            <v>6.1399974073421797</v>
          </cell>
          <cell r="L18">
            <v>8.2225981905346206</v>
          </cell>
          <cell r="M18">
            <v>334.58372923449446</v>
          </cell>
          <cell r="N18">
            <v>88.772462017830748</v>
          </cell>
          <cell r="O18">
            <v>562</v>
          </cell>
          <cell r="P18">
            <v>62</v>
          </cell>
          <cell r="Q18">
            <v>1535</v>
          </cell>
          <cell r="R18">
            <v>1495</v>
          </cell>
          <cell r="S18">
            <v>8.0464429728231615</v>
          </cell>
          <cell r="T18"/>
          <cell r="U18">
            <v>2.1514121329935501</v>
          </cell>
          <cell r="V18">
            <v>2.8202533645082171</v>
          </cell>
          <cell r="W18">
            <v>3.3460949026004339</v>
          </cell>
          <cell r="X18">
            <v>3.8576372648394504</v>
          </cell>
          <cell r="Y18">
            <v>11.9</v>
          </cell>
          <cell r="Z18">
            <v>8.0650793650793648</v>
          </cell>
          <cell r="AA18">
            <v>0.43360791163489443</v>
          </cell>
          <cell r="AB18">
            <v>12</v>
          </cell>
          <cell r="AC18">
            <v>59.72469466455118</v>
          </cell>
          <cell r="AD18">
            <v>74.655868330688975</v>
          </cell>
          <cell r="AE18">
            <v>62.868099646895985</v>
          </cell>
          <cell r="AF18">
            <v>61.571850169640392</v>
          </cell>
          <cell r="AG18">
            <v>60.327974408637559</v>
          </cell>
          <cell r="AH18">
            <v>27.760694359126884</v>
          </cell>
          <cell r="AI18">
            <v>17.84907374209137</v>
          </cell>
          <cell r="AJ18">
            <v>59.72469466455118</v>
          </cell>
          <cell r="AK18">
            <v>66.360771849501305</v>
          </cell>
          <cell r="AL18">
            <v>0.64623011061932356</v>
          </cell>
          <cell r="AM18">
            <v>0.61867537173435039</v>
          </cell>
          <cell r="AN18">
            <v>0.45230310132458518</v>
          </cell>
          <cell r="AO18">
            <v>11.9</v>
          </cell>
          <cell r="AP18">
            <v>12.526315789473685</v>
          </cell>
          <cell r="AQ18">
            <v>5.5312507620015721</v>
          </cell>
          <cell r="AR18">
            <v>3.5563844859127749</v>
          </cell>
          <cell r="AS18">
            <v>11.9</v>
          </cell>
          <cell r="AT18">
            <v>13.222222222222221</v>
          </cell>
          <cell r="AU18">
            <v>8.0650793650793648</v>
          </cell>
          <cell r="AV18">
            <v>8.4895572263993326</v>
          </cell>
          <cell r="AW18">
            <v>3.7487375112351584</v>
          </cell>
          <cell r="AX18">
            <v>2.4102960614809668</v>
          </cell>
          <cell r="AY18">
            <v>8.0650793650793648</v>
          </cell>
          <cell r="AZ18">
            <v>8.9611992945326282</v>
          </cell>
          <cell r="BB18">
            <v>12</v>
          </cell>
          <cell r="BC18">
            <v>20</v>
          </cell>
          <cell r="BD18">
            <v>15</v>
          </cell>
          <cell r="BE18">
            <v>10</v>
          </cell>
          <cell r="BF18">
            <v>16</v>
          </cell>
          <cell r="BG18">
            <v>36</v>
          </cell>
          <cell r="BH18">
            <v>66</v>
          </cell>
          <cell r="BI18">
            <v>93</v>
          </cell>
          <cell r="BJ18">
            <v>117</v>
          </cell>
          <cell r="BK18">
            <v>109</v>
          </cell>
        </row>
        <row r="19">
          <cell r="B19">
            <v>13</v>
          </cell>
          <cell r="C19">
            <v>3</v>
          </cell>
          <cell r="D19">
            <v>3</v>
          </cell>
          <cell r="E19">
            <v>2</v>
          </cell>
          <cell r="F19">
            <v>1</v>
          </cell>
          <cell r="G19">
            <v>31.376477651919124</v>
          </cell>
          <cell r="H19">
            <v>4.6909700454030174</v>
          </cell>
          <cell r="I19">
            <v>0.18187999999999999</v>
          </cell>
          <cell r="J19">
            <v>6.6813061224489781E-2</v>
          </cell>
          <cell r="K19">
            <v>9.5568289724335358</v>
          </cell>
          <cell r="L19">
            <v>9.3645887759062862</v>
          </cell>
          <cell r="M19">
            <v>305.38610905203319</v>
          </cell>
          <cell r="N19">
            <v>198.55636663006896</v>
          </cell>
          <cell r="O19">
            <v>324</v>
          </cell>
          <cell r="P19">
            <v>74</v>
          </cell>
          <cell r="Q19">
            <v>1106</v>
          </cell>
          <cell r="R19">
            <v>1243</v>
          </cell>
          <cell r="S19">
            <v>20.553955771825393</v>
          </cell>
          <cell r="T19"/>
          <cell r="U19">
            <v>2.0726208086397788</v>
          </cell>
          <cell r="V19">
            <v>2.2505208143237465</v>
          </cell>
          <cell r="W19">
            <v>3.2786723355362088</v>
          </cell>
          <cell r="X19">
            <v>4.0200004749310896</v>
          </cell>
          <cell r="Y19">
            <v>11.9</v>
          </cell>
          <cell r="Z19">
            <v>8.0650793650793648</v>
          </cell>
          <cell r="AA19">
            <v>0.41058849553620852</v>
          </cell>
          <cell r="AB19">
            <v>13</v>
          </cell>
          <cell r="AC19">
            <v>31.376477651919124</v>
          </cell>
          <cell r="AD19">
            <v>39.220597064898904</v>
          </cell>
          <cell r="AE19">
            <v>33.027871212546451</v>
          </cell>
          <cell r="AF19">
            <v>32.346884177236213</v>
          </cell>
          <cell r="AG19">
            <v>31.693411769615278</v>
          </cell>
          <cell r="AH19">
            <v>15.138551886155627</v>
          </cell>
          <cell r="AI19">
            <v>9.569872936628073</v>
          </cell>
          <cell r="AJ19">
            <v>31.376477651919124</v>
          </cell>
          <cell r="AK19">
            <v>34.862752946576805</v>
          </cell>
          <cell r="AL19">
            <v>1.7373963131122285</v>
          </cell>
          <cell r="AM19">
            <v>2.0843930949434899</v>
          </cell>
          <cell r="AN19">
            <v>1.1669078336323901</v>
          </cell>
          <cell r="AO19">
            <v>11.9</v>
          </cell>
          <cell r="AP19">
            <v>12.526315789473685</v>
          </cell>
          <cell r="AQ19">
            <v>5.7415229792128457</v>
          </cell>
          <cell r="AR19">
            <v>3.6295179213307454</v>
          </cell>
          <cell r="AS19">
            <v>11.9</v>
          </cell>
          <cell r="AT19">
            <v>13.222222222222221</v>
          </cell>
          <cell r="AU19">
            <v>8.0650793650793648</v>
          </cell>
          <cell r="AV19">
            <v>8.4895572263993326</v>
          </cell>
          <cell r="AW19">
            <v>3.8912469330906321</v>
          </cell>
          <cell r="AX19">
            <v>2.4598613523117936</v>
          </cell>
          <cell r="AY19">
            <v>8.0650793650793648</v>
          </cell>
          <cell r="AZ19">
            <v>8.9611992945326282</v>
          </cell>
          <cell r="BB19">
            <v>13</v>
          </cell>
          <cell r="BC19">
            <v>20</v>
          </cell>
          <cell r="BD19">
            <v>15</v>
          </cell>
          <cell r="BE19">
            <v>10</v>
          </cell>
          <cell r="BF19">
            <v>16</v>
          </cell>
          <cell r="BG19">
            <v>36</v>
          </cell>
          <cell r="BH19">
            <v>66</v>
          </cell>
          <cell r="BI19">
            <v>95</v>
          </cell>
          <cell r="BJ19">
            <v>0</v>
          </cell>
          <cell r="BK19">
            <v>109</v>
          </cell>
        </row>
        <row r="20">
          <cell r="B20">
            <v>14</v>
          </cell>
          <cell r="C20">
            <v>3</v>
          </cell>
          <cell r="D20">
            <v>3</v>
          </cell>
          <cell r="E20">
            <v>3</v>
          </cell>
          <cell r="F20">
            <v>1</v>
          </cell>
          <cell r="G20">
            <v>38.608211533317274</v>
          </cell>
          <cell r="H20">
            <v>1.6452494972062355</v>
          </cell>
          <cell r="I20">
            <v>0.18141000000000004</v>
          </cell>
          <cell r="J20">
            <v>6.6640408163265316E-2</v>
          </cell>
          <cell r="K20">
            <v>6.5648165066843838</v>
          </cell>
          <cell r="L20">
            <v>7.193327230978432</v>
          </cell>
          <cell r="M20">
            <v>311.28600363700741</v>
          </cell>
          <cell r="N20">
            <v>82.053090808621263</v>
          </cell>
          <cell r="O20">
            <v>391</v>
          </cell>
          <cell r="P20">
            <v>63</v>
          </cell>
          <cell r="Q20">
            <v>1525</v>
          </cell>
          <cell r="R20">
            <v>1566</v>
          </cell>
          <cell r="S20">
            <v>8.3581008307184543</v>
          </cell>
          <cell r="T20"/>
          <cell r="U20">
            <v>2.1228689068169477</v>
          </cell>
          <cell r="V20">
            <v>2.8543029607597461</v>
          </cell>
          <cell r="W20">
            <v>3.3196242921699866</v>
          </cell>
          <cell r="X20">
            <v>3.896693122662239</v>
          </cell>
          <cell r="Y20">
            <v>11.9</v>
          </cell>
          <cell r="Z20">
            <v>8.0650793650793648</v>
          </cell>
          <cell r="AA20">
            <v>0.39734569466357056</v>
          </cell>
          <cell r="AB20">
            <v>14</v>
          </cell>
          <cell r="AC20">
            <v>38.608211533317274</v>
          </cell>
          <cell r="AD20">
            <v>48.260264416646592</v>
          </cell>
          <cell r="AE20">
            <v>40.640222666649763</v>
          </cell>
          <cell r="AF20">
            <v>39.802279931254922</v>
          </cell>
          <cell r="AG20">
            <v>38.998193467997247</v>
          </cell>
          <cell r="AH20">
            <v>18.186809090914068</v>
          </cell>
          <cell r="AI20">
            <v>11.630295520002864</v>
          </cell>
          <cell r="AJ20">
            <v>38.608211533317274</v>
          </cell>
          <cell r="AK20">
            <v>42.898012814796971</v>
          </cell>
          <cell r="AL20">
            <v>0.60935166563193899</v>
          </cell>
          <cell r="AM20">
            <v>0.57641025491152142</v>
          </cell>
          <cell r="AN20">
            <v>0.42221685039498141</v>
          </cell>
          <cell r="AO20">
            <v>11.9</v>
          </cell>
          <cell r="AP20">
            <v>12.526315789473685</v>
          </cell>
          <cell r="AQ20">
            <v>5.6056216951441371</v>
          </cell>
          <cell r="AR20">
            <v>3.5847430168735017</v>
          </cell>
          <cell r="AS20">
            <v>11.9</v>
          </cell>
          <cell r="AT20">
            <v>13.222222222222221</v>
          </cell>
          <cell r="AU20">
            <v>8.0650793650793648</v>
          </cell>
          <cell r="AV20">
            <v>8.4895572263993326</v>
          </cell>
          <cell r="AW20">
            <v>3.7991415010040495</v>
          </cell>
          <cell r="AX20">
            <v>2.4295157087814139</v>
          </cell>
          <cell r="AY20">
            <v>8.0650793650793648</v>
          </cell>
          <cell r="AZ20">
            <v>8.9611992945326282</v>
          </cell>
          <cell r="BB20">
            <v>14</v>
          </cell>
          <cell r="BC20">
            <v>20</v>
          </cell>
          <cell r="BD20">
            <v>15</v>
          </cell>
          <cell r="BE20">
            <v>10</v>
          </cell>
          <cell r="BF20">
            <v>16</v>
          </cell>
          <cell r="BG20">
            <v>36</v>
          </cell>
          <cell r="BH20">
            <v>66</v>
          </cell>
          <cell r="BI20">
            <v>95</v>
          </cell>
          <cell r="BJ20">
            <v>117</v>
          </cell>
          <cell r="BK20">
            <v>109</v>
          </cell>
        </row>
        <row r="21">
          <cell r="B21">
            <v>15</v>
          </cell>
          <cell r="C21">
            <v>4</v>
          </cell>
          <cell r="D21">
            <v>2</v>
          </cell>
          <cell r="E21">
            <v>2</v>
          </cell>
          <cell r="F21">
            <v>1</v>
          </cell>
          <cell r="G21">
            <v>47.788970419656877</v>
          </cell>
          <cell r="H21">
            <v>5.2641166348619661</v>
          </cell>
          <cell r="I21">
            <v>0.52444000000000013</v>
          </cell>
          <cell r="J21">
            <v>0.19265142857142861</v>
          </cell>
          <cell r="K21">
            <v>9.5025046491596541</v>
          </cell>
          <cell r="L21">
            <v>9.3983601917218902</v>
          </cell>
          <cell r="M21">
            <v>324.79178030614713</v>
          </cell>
          <cell r="N21">
            <v>206.58352326380998</v>
          </cell>
          <cell r="O21">
            <v>463</v>
          </cell>
          <cell r="P21">
            <v>80</v>
          </cell>
          <cell r="Q21">
            <v>1055</v>
          </cell>
          <cell r="R21">
            <v>1316</v>
          </cell>
          <cell r="S21">
            <v>20.01822380456349</v>
          </cell>
          <cell r="T21"/>
          <cell r="U21">
            <v>2.0992718025098918</v>
          </cell>
          <cell r="V21">
            <v>2.2773973270522752</v>
          </cell>
          <cell r="W21">
            <v>3.3029024858330218</v>
          </cell>
          <cell r="X21">
            <v>4.0761674204350085</v>
          </cell>
          <cell r="Y21">
            <v>11.9</v>
          </cell>
          <cell r="Z21">
            <v>8.0650793650793648</v>
          </cell>
          <cell r="AA21">
            <v>0.43626955951696678</v>
          </cell>
          <cell r="AB21">
            <v>15</v>
          </cell>
          <cell r="AC21">
            <v>47.788970419656877</v>
          </cell>
          <cell r="AD21">
            <v>59.736213024571093</v>
          </cell>
          <cell r="AE21">
            <v>50.304179389112505</v>
          </cell>
          <cell r="AF21">
            <v>49.266979814079257</v>
          </cell>
          <cell r="AG21">
            <v>48.271687292582705</v>
          </cell>
          <cell r="AH21">
            <v>22.764546431062584</v>
          </cell>
          <cell r="AI21">
            <v>14.468780299943996</v>
          </cell>
          <cell r="AJ21">
            <v>47.788970419656877</v>
          </cell>
          <cell r="AK21">
            <v>53.098856021840973</v>
          </cell>
          <cell r="AL21">
            <v>1.949672827726654</v>
          </cell>
          <cell r="AM21">
            <v>2.3114616726434467</v>
          </cell>
          <cell r="AN21">
            <v>1.2914377874842491</v>
          </cell>
          <cell r="AO21">
            <v>11.9</v>
          </cell>
          <cell r="AP21">
            <v>12.526315789473685</v>
          </cell>
          <cell r="AQ21">
            <v>5.6686323256342259</v>
          </cell>
          <cell r="AR21">
            <v>3.6028917144972001</v>
          </cell>
          <cell r="AS21">
            <v>11.9</v>
          </cell>
          <cell r="AT21">
            <v>13.222222222222221</v>
          </cell>
          <cell r="AU21">
            <v>8.0650793650793648</v>
          </cell>
          <cell r="AV21">
            <v>8.4895572263993326</v>
          </cell>
          <cell r="AW21">
            <v>3.8418461846802052</v>
          </cell>
          <cell r="AX21">
            <v>2.4418157664879647</v>
          </cell>
          <cell r="AY21">
            <v>8.0650793650793648</v>
          </cell>
          <cell r="AZ21">
            <v>8.9611992945326282</v>
          </cell>
          <cell r="BB21">
            <v>15</v>
          </cell>
          <cell r="BC21">
            <v>30</v>
          </cell>
          <cell r="BD21">
            <v>20</v>
          </cell>
          <cell r="BE21">
            <v>15</v>
          </cell>
          <cell r="BF21">
            <v>18</v>
          </cell>
          <cell r="BG21">
            <v>38</v>
          </cell>
          <cell r="BH21">
            <v>68</v>
          </cell>
          <cell r="BI21">
            <v>93</v>
          </cell>
          <cell r="BJ21">
            <v>0</v>
          </cell>
          <cell r="BK21">
            <v>109</v>
          </cell>
        </row>
        <row r="22">
          <cell r="B22">
            <v>16</v>
          </cell>
          <cell r="C22">
            <v>4</v>
          </cell>
          <cell r="D22">
            <v>2</v>
          </cell>
          <cell r="E22">
            <v>3</v>
          </cell>
          <cell r="F22">
            <v>1</v>
          </cell>
          <cell r="G22">
            <v>55.51807906489465</v>
          </cell>
          <cell r="H22">
            <v>1.7765604401070194</v>
          </cell>
          <cell r="I22">
            <v>0.52334999999999998</v>
          </cell>
          <cell r="J22">
            <v>0.19225102040816325</v>
          </cell>
          <cell r="K22">
            <v>6.3819986008179432</v>
          </cell>
          <cell r="L22">
            <v>8.0609275076494047</v>
          </cell>
          <cell r="M22">
            <v>330.69665795203844</v>
          </cell>
          <cell r="N22">
            <v>89.863747635532363</v>
          </cell>
          <cell r="O22">
            <v>529</v>
          </cell>
          <cell r="P22">
            <v>62</v>
          </cell>
          <cell r="Q22">
            <v>1478</v>
          </cell>
          <cell r="R22">
            <v>1492</v>
          </cell>
          <cell r="S22">
            <v>8.0464429728231615</v>
          </cell>
          <cell r="T22"/>
          <cell r="U22">
            <v>2.1395789029478633</v>
          </cell>
          <cell r="V22">
            <v>2.8165439085584092</v>
          </cell>
          <cell r="W22">
            <v>3.3356182142670092</v>
          </cell>
          <cell r="X22">
            <v>3.8674869512229666</v>
          </cell>
          <cell r="Y22">
            <v>11.9</v>
          </cell>
          <cell r="Z22">
            <v>8.0650793650793648</v>
          </cell>
          <cell r="AA22">
            <v>0.4242294123955172</v>
          </cell>
          <cell r="AB22">
            <v>16</v>
          </cell>
          <cell r="AC22">
            <v>55.51807906489465</v>
          </cell>
          <cell r="AD22">
            <v>69.397598831118302</v>
          </cell>
          <cell r="AE22">
            <v>58.440083226204898</v>
          </cell>
          <cell r="AF22">
            <v>57.235133056592424</v>
          </cell>
          <cell r="AG22">
            <v>56.078867742317826</v>
          </cell>
          <cell r="AH22">
            <v>25.948133526837033</v>
          </cell>
          <cell r="AI22">
            <v>16.64401484181683</v>
          </cell>
          <cell r="AJ22">
            <v>55.51807906489465</v>
          </cell>
          <cell r="AK22">
            <v>61.686754516549613</v>
          </cell>
          <cell r="AL22">
            <v>0.65798534818778487</v>
          </cell>
          <cell r="AM22">
            <v>0.63075900741640334</v>
          </cell>
          <cell r="AN22">
            <v>0.45935783688817361</v>
          </cell>
          <cell r="AO22">
            <v>11.9</v>
          </cell>
          <cell r="AP22">
            <v>12.526315789473685</v>
          </cell>
          <cell r="AQ22">
            <v>5.5618420912659259</v>
          </cell>
          <cell r="AR22">
            <v>3.5675545687757868</v>
          </cell>
          <cell r="AS22">
            <v>11.9</v>
          </cell>
          <cell r="AT22">
            <v>13.222222222222221</v>
          </cell>
          <cell r="AU22">
            <v>8.0650793650793648</v>
          </cell>
          <cell r="AV22">
            <v>8.4895572263993326</v>
          </cell>
          <cell r="AW22">
            <v>3.7694704102603933</v>
          </cell>
          <cell r="AX22">
            <v>2.4178664484393453</v>
          </cell>
          <cell r="AY22">
            <v>8.0650793650793648</v>
          </cell>
          <cell r="AZ22">
            <v>8.9611992945326282</v>
          </cell>
          <cell r="BB22">
            <v>16</v>
          </cell>
          <cell r="BC22">
            <v>30</v>
          </cell>
          <cell r="BD22">
            <v>20</v>
          </cell>
          <cell r="BE22">
            <v>15</v>
          </cell>
          <cell r="BF22">
            <v>18</v>
          </cell>
          <cell r="BG22">
            <v>38</v>
          </cell>
          <cell r="BH22">
            <v>68</v>
          </cell>
          <cell r="BI22">
            <v>93</v>
          </cell>
          <cell r="BJ22">
            <v>117</v>
          </cell>
          <cell r="BK22">
            <v>109</v>
          </cell>
        </row>
        <row r="23">
          <cell r="B23">
            <v>17</v>
          </cell>
          <cell r="C23">
            <v>4</v>
          </cell>
          <cell r="D23">
            <v>3</v>
          </cell>
          <cell r="E23">
            <v>2</v>
          </cell>
          <cell r="F23">
            <v>1</v>
          </cell>
          <cell r="G23">
            <v>27.586162865448941</v>
          </cell>
          <cell r="H23">
            <v>5.0424661282041994</v>
          </cell>
          <cell r="I23">
            <v>0.18194000000000005</v>
          </cell>
          <cell r="J23">
            <v>6.6835102040816344E-2</v>
          </cell>
          <cell r="K23">
            <v>9.8100696928877458</v>
          </cell>
          <cell r="L23">
            <v>9.6084985880835063</v>
          </cell>
          <cell r="M23">
            <v>301.2756901975963</v>
          </cell>
          <cell r="N23">
            <v>204.37797829807687</v>
          </cell>
          <cell r="O23">
            <v>288</v>
          </cell>
          <cell r="P23">
            <v>78</v>
          </cell>
          <cell r="Q23">
            <v>1084</v>
          </cell>
          <cell r="R23">
            <v>1202</v>
          </cell>
          <cell r="S23">
            <v>20.551026682539646</v>
          </cell>
          <cell r="T23"/>
          <cell r="U23">
            <v>2.053978403213804</v>
          </cell>
          <cell r="V23">
            <v>2.2578280278786189</v>
          </cell>
          <cell r="W23">
            <v>3.2653970588691399</v>
          </cell>
          <cell r="X23">
            <v>4.02951235271013</v>
          </cell>
          <cell r="Y23">
            <v>11.9</v>
          </cell>
          <cell r="Z23">
            <v>8.0650793650793648</v>
          </cell>
          <cell r="AA23">
            <v>0.40738678317024246</v>
          </cell>
          <cell r="AB23">
            <v>17</v>
          </cell>
          <cell r="AC23">
            <v>27.586162865448941</v>
          </cell>
          <cell r="AD23">
            <v>34.482703581811172</v>
          </cell>
          <cell r="AE23">
            <v>29.038066174156782</v>
          </cell>
          <cell r="AF23">
            <v>28.439343160256641</v>
          </cell>
          <cell r="AG23">
            <v>27.86481097520095</v>
          </cell>
          <cell r="AH23">
            <v>13.430600254747384</v>
          </cell>
          <cell r="AI23">
            <v>8.4480271060826144</v>
          </cell>
          <cell r="AJ23">
            <v>27.586162865448941</v>
          </cell>
          <cell r="AK23">
            <v>30.651292072721045</v>
          </cell>
          <cell r="AL23">
            <v>1.8675800474830366</v>
          </cell>
          <cell r="AM23">
            <v>2.2333260398675869</v>
          </cell>
          <cell r="AN23">
            <v>1.2513837126750056</v>
          </cell>
          <cell r="AO23">
            <v>11.9</v>
          </cell>
          <cell r="AP23">
            <v>12.526315789473685</v>
          </cell>
          <cell r="AQ23">
            <v>5.793634432270756</v>
          </cell>
          <cell r="AR23">
            <v>3.6442735096114665</v>
          </cell>
          <cell r="AS23">
            <v>11.9</v>
          </cell>
          <cell r="AT23">
            <v>13.222222222222221</v>
          </cell>
          <cell r="AU23">
            <v>8.0650793650793648</v>
          </cell>
          <cell r="AV23">
            <v>8.4895572263993326</v>
          </cell>
          <cell r="AW23">
            <v>3.9265648326487539</v>
          </cell>
          <cell r="AX23">
            <v>2.4698617716867894</v>
          </cell>
          <cell r="AY23">
            <v>8.0650793650793648</v>
          </cell>
          <cell r="AZ23">
            <v>8.9611992945326282</v>
          </cell>
          <cell r="BB23">
            <v>17</v>
          </cell>
          <cell r="BC23">
            <v>30</v>
          </cell>
          <cell r="BD23">
            <v>20</v>
          </cell>
          <cell r="BE23">
            <v>15</v>
          </cell>
          <cell r="BF23">
            <v>18</v>
          </cell>
          <cell r="BG23">
            <v>38</v>
          </cell>
          <cell r="BH23">
            <v>68</v>
          </cell>
          <cell r="BI23">
            <v>95</v>
          </cell>
          <cell r="BJ23">
            <v>0</v>
          </cell>
          <cell r="BK23">
            <v>109</v>
          </cell>
        </row>
        <row r="24">
          <cell r="B24">
            <v>18</v>
          </cell>
          <cell r="C24">
            <v>4</v>
          </cell>
          <cell r="D24">
            <v>3</v>
          </cell>
          <cell r="E24">
            <v>3</v>
          </cell>
          <cell r="F24">
            <v>1</v>
          </cell>
          <cell r="G24">
            <v>34.667742509072681</v>
          </cell>
          <cell r="H24">
            <v>1.6851755701030207</v>
          </cell>
          <cell r="I24">
            <v>0.18145000000000006</v>
          </cell>
          <cell r="J24">
            <v>6.6655102040816358E-2</v>
          </cell>
          <cell r="K24">
            <v>6.8275768421194591</v>
          </cell>
          <cell r="L24">
            <v>7.117243480112541</v>
          </cell>
          <cell r="M24">
            <v>307.27462219384603</v>
          </cell>
          <cell r="N24">
            <v>82.728980917737175</v>
          </cell>
          <cell r="O24">
            <v>355</v>
          </cell>
          <cell r="P24">
            <v>64</v>
          </cell>
          <cell r="Q24">
            <v>1467</v>
          </cell>
          <cell r="R24">
            <v>1557</v>
          </cell>
          <cell r="S24">
            <v>8.3581008307184543</v>
          </cell>
          <cell r="T24"/>
          <cell r="U24">
            <v>2.1055422673579098</v>
          </cell>
          <cell r="V24">
            <v>2.8551054943852865</v>
          </cell>
          <cell r="W24">
            <v>3.3060618197657865</v>
          </cell>
          <cell r="X24">
            <v>3.9179197538764727</v>
          </cell>
          <cell r="Y24">
            <v>11.9</v>
          </cell>
          <cell r="Z24">
            <v>8.0650793650793648</v>
          </cell>
          <cell r="AA24">
            <v>0.39088353081253002</v>
          </cell>
          <cell r="AB24">
            <v>18</v>
          </cell>
          <cell r="AC24">
            <v>34.667742509072681</v>
          </cell>
          <cell r="AD24">
            <v>43.334678136340848</v>
          </cell>
          <cell r="AE24">
            <v>36.492360535865984</v>
          </cell>
          <cell r="AF24">
            <v>35.739940731002768</v>
          </cell>
          <cell r="AG24">
            <v>35.017921726336041</v>
          </cell>
          <cell r="AH24">
            <v>16.464994812274504</v>
          </cell>
          <cell r="AI24">
            <v>10.486114416193425</v>
          </cell>
          <cell r="AJ24">
            <v>34.667742509072681</v>
          </cell>
          <cell r="AK24">
            <v>38.519713898969648</v>
          </cell>
          <cell r="AL24">
            <v>0.62413910003815576</v>
          </cell>
          <cell r="AM24">
            <v>0.59023233061510549</v>
          </cell>
          <cell r="AN24">
            <v>0.43011998100156906</v>
          </cell>
          <cell r="AO24">
            <v>11.9</v>
          </cell>
          <cell r="AP24">
            <v>12.526315789473685</v>
          </cell>
          <cell r="AQ24">
            <v>5.6517507078746201</v>
          </cell>
          <cell r="AR24">
            <v>3.5994487244170892</v>
          </cell>
          <cell r="AS24">
            <v>11.9</v>
          </cell>
          <cell r="AT24">
            <v>13.222222222222221</v>
          </cell>
          <cell r="AU24">
            <v>8.0650793650793648</v>
          </cell>
          <cell r="AV24">
            <v>8.4895572263993326</v>
          </cell>
          <cell r="AW24">
            <v>3.8304048748447306</v>
          </cell>
          <cell r="AX24">
            <v>2.4394823220972692</v>
          </cell>
          <cell r="AY24">
            <v>8.0650793650793648</v>
          </cell>
          <cell r="AZ24">
            <v>8.9611992945326282</v>
          </cell>
          <cell r="BB24">
            <v>18</v>
          </cell>
          <cell r="BC24">
            <v>30</v>
          </cell>
          <cell r="BD24">
            <v>20</v>
          </cell>
          <cell r="BE24">
            <v>15</v>
          </cell>
          <cell r="BF24">
            <v>18</v>
          </cell>
          <cell r="BG24">
            <v>38</v>
          </cell>
          <cell r="BH24">
            <v>68</v>
          </cell>
          <cell r="BI24">
            <v>95</v>
          </cell>
          <cell r="BJ24">
            <v>117</v>
          </cell>
          <cell r="BK24">
            <v>109</v>
          </cell>
        </row>
        <row r="25">
          <cell r="B25">
            <v>19</v>
          </cell>
          <cell r="C25">
            <v>1</v>
          </cell>
          <cell r="D25">
            <v>1</v>
          </cell>
          <cell r="E25">
            <v>1</v>
          </cell>
          <cell r="F25">
            <v>2</v>
          </cell>
          <cell r="G25">
            <v>214.33173602490902</v>
          </cell>
          <cell r="H25">
            <v>2.5756630391226945</v>
          </cell>
          <cell r="I25">
            <v>2.63931</v>
          </cell>
          <cell r="J25">
            <v>0.96954244897959185</v>
          </cell>
          <cell r="K25">
            <v>5.5166757846569761</v>
          </cell>
          <cell r="L25">
            <v>11.194383298563707</v>
          </cell>
          <cell r="M25">
            <v>389.0108748859459</v>
          </cell>
          <cell r="N25">
            <v>105.67341820109387</v>
          </cell>
          <cell r="O25">
            <v>1736</v>
          </cell>
          <cell r="P25">
            <v>77</v>
          </cell>
          <cell r="Q25">
            <v>1263</v>
          </cell>
          <cell r="R25">
            <v>2408</v>
          </cell>
          <cell r="S25">
            <v>29.930123094743482</v>
          </cell>
          <cell r="T25"/>
          <cell r="U25">
            <v>2.4073605997152026</v>
          </cell>
          <cell r="V25">
            <v>2.3143304204038642</v>
          </cell>
          <cell r="W25">
            <v>3.7032087087347354</v>
          </cell>
          <cell r="X25">
            <v>3.870025861232131</v>
          </cell>
          <cell r="Y25">
            <v>11.9</v>
          </cell>
          <cell r="Z25">
            <v>8.0650793650793648</v>
          </cell>
          <cell r="AA25">
            <v>3.9000639567972679</v>
          </cell>
          <cell r="AB25">
            <v>19</v>
          </cell>
          <cell r="AC25">
            <v>214.33173602490902</v>
          </cell>
          <cell r="AD25">
            <v>267.91467003113627</v>
          </cell>
          <cell r="AE25">
            <v>225.61235371043057</v>
          </cell>
          <cell r="AF25">
            <v>220.960552602999</v>
          </cell>
          <cell r="AG25">
            <v>216.49670305546366</v>
          </cell>
          <cell r="AH25">
            <v>89.031836796807696</v>
          </cell>
          <cell r="AI25">
            <v>57.877303949779034</v>
          </cell>
          <cell r="AJ25">
            <v>214.33173602490902</v>
          </cell>
          <cell r="AK25">
            <v>238.14637336101001</v>
          </cell>
          <cell r="AL25">
            <v>0.95394927374914606</v>
          </cell>
          <cell r="AM25">
            <v>1.1129193206012589</v>
          </cell>
          <cell r="AN25">
            <v>0.66554155746717936</v>
          </cell>
          <cell r="AO25">
            <v>11.9</v>
          </cell>
          <cell r="AP25">
            <v>12.526315789473685</v>
          </cell>
          <cell r="AQ25">
            <v>4.94317303415525</v>
          </cell>
          <cell r="AR25">
            <v>3.2134294704836766</v>
          </cell>
          <cell r="AS25">
            <v>11.9</v>
          </cell>
          <cell r="AT25">
            <v>13.222222222222221</v>
          </cell>
          <cell r="AU25">
            <v>8.0650793650793648</v>
          </cell>
          <cell r="AV25">
            <v>8.4895572263993326</v>
          </cell>
          <cell r="AW25">
            <v>3.3501750282169969</v>
          </cell>
          <cell r="AX25">
            <v>2.177862496935782</v>
          </cell>
          <cell r="AY25">
            <v>8.0650793650793648</v>
          </cell>
          <cell r="AZ25">
            <v>8.9611992945326282</v>
          </cell>
          <cell r="BB25">
            <v>19</v>
          </cell>
          <cell r="BC25">
            <v>0</v>
          </cell>
          <cell r="BD25">
            <v>0</v>
          </cell>
          <cell r="BE25">
            <v>0</v>
          </cell>
          <cell r="BF25">
            <v>2</v>
          </cell>
          <cell r="BG25">
            <v>24</v>
          </cell>
          <cell r="BH25">
            <v>0</v>
          </cell>
          <cell r="BI25">
            <v>0</v>
          </cell>
          <cell r="BJ25">
            <v>0</v>
          </cell>
          <cell r="BK25">
            <v>0</v>
          </cell>
        </row>
        <row r="26">
          <cell r="B26">
            <v>20</v>
          </cell>
          <cell r="C26">
            <v>1</v>
          </cell>
          <cell r="D26">
            <v>1</v>
          </cell>
          <cell r="E26">
            <v>2</v>
          </cell>
          <cell r="F26">
            <v>2</v>
          </cell>
          <cell r="G26">
            <v>222.09713330724642</v>
          </cell>
          <cell r="H26">
            <v>2.3519748972407717</v>
          </cell>
          <cell r="I26">
            <v>2.63944</v>
          </cell>
          <cell r="J26">
            <v>0.96959020408163266</v>
          </cell>
          <cell r="K26">
            <v>5.1734696463756604</v>
          </cell>
          <cell r="L26">
            <v>11.19413168151072</v>
          </cell>
          <cell r="M26">
            <v>388.91539289227507</v>
          </cell>
          <cell r="N26">
            <v>89.361773455029606</v>
          </cell>
          <cell r="O26">
            <v>1799</v>
          </cell>
          <cell r="P26">
            <v>83</v>
          </cell>
          <cell r="Q26">
            <v>1341</v>
          </cell>
          <cell r="R26">
            <v>2468</v>
          </cell>
          <cell r="S26">
            <v>19.75440731349207</v>
          </cell>
          <cell r="T26"/>
          <cell r="U26">
            <v>2.4229678249188744</v>
          </cell>
          <cell r="V26">
            <v>2.9672960289411403</v>
          </cell>
          <cell r="W26">
            <v>3.717007461564211</v>
          </cell>
          <cell r="X26">
            <v>3.9445000863918573</v>
          </cell>
          <cell r="Y26">
            <v>11.9</v>
          </cell>
          <cell r="Z26">
            <v>8.0650793650793648</v>
          </cell>
          <cell r="AA26">
            <v>3.9110613946894377</v>
          </cell>
          <cell r="AB26">
            <v>20</v>
          </cell>
          <cell r="AC26">
            <v>222.09713330724642</v>
          </cell>
          <cell r="AD26">
            <v>277.62141663405799</v>
          </cell>
          <cell r="AE26">
            <v>233.78645611289099</v>
          </cell>
          <cell r="AF26">
            <v>228.96611681159425</v>
          </cell>
          <cell r="AG26">
            <v>224.3405386941883</v>
          </cell>
          <cell r="AH26">
            <v>91.663261485811375</v>
          </cell>
          <cell r="AI26">
            <v>59.75159738145436</v>
          </cell>
          <cell r="AJ26">
            <v>222.09713330724642</v>
          </cell>
          <cell r="AK26">
            <v>246.77459256360714</v>
          </cell>
          <cell r="AL26">
            <v>0.87110181379287832</v>
          </cell>
          <cell r="AM26">
            <v>0.79263237449215951</v>
          </cell>
          <cell r="AN26">
            <v>0.59626691487594508</v>
          </cell>
          <cell r="AO26">
            <v>11.9</v>
          </cell>
          <cell r="AP26">
            <v>12.526315789473685</v>
          </cell>
          <cell r="AQ26">
            <v>4.9113322420608023</v>
          </cell>
          <cell r="AR26">
            <v>3.2015001645953594</v>
          </cell>
          <cell r="AS26">
            <v>11.9</v>
          </cell>
          <cell r="AT26">
            <v>13.222222222222221</v>
          </cell>
          <cell r="AU26">
            <v>8.0650793650793648</v>
          </cell>
          <cell r="AV26">
            <v>8.4895572263993326</v>
          </cell>
          <cell r="AW26">
            <v>3.3285953210498778</v>
          </cell>
          <cell r="AX26">
            <v>2.1697775558635479</v>
          </cell>
          <cell r="AY26">
            <v>8.0650793650793648</v>
          </cell>
          <cell r="AZ26">
            <v>8.9611992945326282</v>
          </cell>
          <cell r="BB26">
            <v>20</v>
          </cell>
          <cell r="BC26">
            <v>0</v>
          </cell>
          <cell r="BD26">
            <v>0</v>
          </cell>
          <cell r="BE26">
            <v>0</v>
          </cell>
          <cell r="BF26">
            <v>2</v>
          </cell>
          <cell r="BG26">
            <v>24</v>
          </cell>
          <cell r="BH26">
            <v>0</v>
          </cell>
          <cell r="BI26">
            <v>0</v>
          </cell>
          <cell r="BJ26">
            <v>0</v>
          </cell>
          <cell r="BK26">
            <v>109</v>
          </cell>
        </row>
        <row r="27">
          <cell r="B27">
            <v>21</v>
          </cell>
          <cell r="C27">
            <v>1</v>
          </cell>
          <cell r="D27">
            <v>2</v>
          </cell>
          <cell r="E27">
            <v>1</v>
          </cell>
          <cell r="F27">
            <v>2</v>
          </cell>
          <cell r="G27">
            <v>105.40425388445273</v>
          </cell>
          <cell r="H27">
            <v>2.468826679665951</v>
          </cell>
          <cell r="I27">
            <v>0.5237099999999999</v>
          </cell>
          <cell r="J27">
            <v>0.1923832653061224</v>
          </cell>
          <cell r="K27">
            <v>6.8597518161665221</v>
          </cell>
          <cell r="L27">
            <v>10.596007374533176</v>
          </cell>
          <cell r="M27">
            <v>347.71828712373912</v>
          </cell>
          <cell r="N27">
            <v>110.52487789595479</v>
          </cell>
          <cell r="O27">
            <v>955</v>
          </cell>
          <cell r="P27">
            <v>70</v>
          </cell>
          <cell r="Q27">
            <v>1383</v>
          </cell>
          <cell r="R27">
            <v>1760</v>
          </cell>
          <cell r="S27">
            <v>30.321392911707832</v>
          </cell>
          <cell r="T27"/>
          <cell r="U27">
            <v>2.143848207157987</v>
          </cell>
          <cell r="V27">
            <v>2.2383805325516963</v>
          </cell>
          <cell r="W27">
            <v>3.2988320429457194</v>
          </cell>
          <cell r="X27">
            <v>3.8459745070960376</v>
          </cell>
          <cell r="Y27">
            <v>11.9</v>
          </cell>
          <cell r="Z27">
            <v>8.0650793650793648</v>
          </cell>
          <cell r="AA27">
            <v>4.673489034224974</v>
          </cell>
          <cell r="AB27">
            <v>21</v>
          </cell>
          <cell r="AC27">
            <v>105.40425388445273</v>
          </cell>
          <cell r="AD27">
            <v>131.75531735556589</v>
          </cell>
          <cell r="AE27">
            <v>110.95184619416077</v>
          </cell>
          <cell r="AF27">
            <v>108.66417926232241</v>
          </cell>
          <cell r="AG27">
            <v>106.46894331762903</v>
          </cell>
          <cell r="AH27">
            <v>49.165912741640831</v>
          </cell>
          <cell r="AI27">
            <v>31.9519916480292</v>
          </cell>
          <cell r="AJ27">
            <v>105.40425388445273</v>
          </cell>
          <cell r="AK27">
            <v>117.11583764939192</v>
          </cell>
          <cell r="AL27">
            <v>0.91438025172812998</v>
          </cell>
          <cell r="AM27">
            <v>1.1029521762555503</v>
          </cell>
          <cell r="AN27">
            <v>0.64192486848543273</v>
          </cell>
          <cell r="AO27">
            <v>11.9</v>
          </cell>
          <cell r="AP27">
            <v>12.526315789473685</v>
          </cell>
          <cell r="AQ27">
            <v>5.5507661224650553</v>
          </cell>
          <cell r="AR27">
            <v>3.6073373379063569</v>
          </cell>
          <cell r="AS27">
            <v>11.9</v>
          </cell>
          <cell r="AT27">
            <v>13.222222222222221</v>
          </cell>
          <cell r="AU27">
            <v>8.0650793650793648</v>
          </cell>
          <cell r="AV27">
            <v>8.4895572263993326</v>
          </cell>
          <cell r="AW27">
            <v>3.7619638079558415</v>
          </cell>
          <cell r="AX27">
            <v>2.4448287333469652</v>
          </cell>
          <cell r="AY27">
            <v>8.0650793650793648</v>
          </cell>
          <cell r="AZ27">
            <v>8.9611992945326282</v>
          </cell>
          <cell r="BB27">
            <v>21</v>
          </cell>
          <cell r="BC27">
            <v>0</v>
          </cell>
          <cell r="BD27">
            <v>0</v>
          </cell>
          <cell r="BE27">
            <v>0</v>
          </cell>
          <cell r="BF27">
            <v>2</v>
          </cell>
          <cell r="BG27">
            <v>24</v>
          </cell>
          <cell r="BH27">
            <v>0</v>
          </cell>
          <cell r="BI27">
            <v>93</v>
          </cell>
          <cell r="BJ27">
            <v>0</v>
          </cell>
          <cell r="BK27">
            <v>0</v>
          </cell>
        </row>
        <row r="28">
          <cell r="B28">
            <v>22</v>
          </cell>
          <cell r="C28">
            <v>1</v>
          </cell>
          <cell r="D28">
            <v>2</v>
          </cell>
          <cell r="E28">
            <v>2</v>
          </cell>
          <cell r="F28">
            <v>2</v>
          </cell>
          <cell r="G28">
            <v>112.00982628576166</v>
          </cell>
          <cell r="H28">
            <v>2.1877997056340504</v>
          </cell>
          <cell r="I28">
            <v>0.52363999999999988</v>
          </cell>
          <cell r="J28">
            <v>0.19235755102040811</v>
          </cell>
          <cell r="K28">
            <v>7.294204492205373</v>
          </cell>
          <cell r="L28">
            <v>10.660499075961205</v>
          </cell>
          <cell r="M28">
            <v>349.24606234756953</v>
          </cell>
          <cell r="N28">
            <v>113.67865144810038</v>
          </cell>
          <cell r="O28">
            <v>1010</v>
          </cell>
          <cell r="P28">
            <v>61</v>
          </cell>
          <cell r="Q28">
            <v>1295</v>
          </cell>
          <cell r="R28">
            <v>1795</v>
          </cell>
          <cell r="S28">
            <v>20.015914447420599</v>
          </cell>
          <cell r="T28"/>
          <cell r="U28">
            <v>2.1678982371210225</v>
          </cell>
          <cell r="V28">
            <v>2.2178883123516977</v>
          </cell>
          <cell r="W28">
            <v>3.3225768830449418</v>
          </cell>
          <cell r="X28">
            <v>3.7114062168112603</v>
          </cell>
          <cell r="Y28">
            <v>11.9</v>
          </cell>
          <cell r="Z28">
            <v>8.0650793650793648</v>
          </cell>
          <cell r="AA28">
            <v>4.673281610237102</v>
          </cell>
          <cell r="AB28">
            <v>22</v>
          </cell>
          <cell r="AC28">
            <v>112.00982628576166</v>
          </cell>
          <cell r="AD28">
            <v>140.01228285720208</v>
          </cell>
          <cell r="AE28">
            <v>117.90508030080176</v>
          </cell>
          <cell r="AF28">
            <v>115.47404771728007</v>
          </cell>
          <cell r="AG28">
            <v>113.14123867248652</v>
          </cell>
          <cell r="AH28">
            <v>51.667474223564646</v>
          </cell>
          <cell r="AI28">
            <v>33.711733461261971</v>
          </cell>
          <cell r="AJ28">
            <v>112.00982628576166</v>
          </cell>
          <cell r="AK28">
            <v>124.45536253973518</v>
          </cell>
          <cell r="AL28">
            <v>0.81029618727187047</v>
          </cell>
          <cell r="AM28">
            <v>0.98643366911215491</v>
          </cell>
          <cell r="AN28">
            <v>0.58947999163339992</v>
          </cell>
          <cell r="AO28">
            <v>11.9</v>
          </cell>
          <cell r="AP28">
            <v>12.526315789473685</v>
          </cell>
          <cell r="AQ28">
            <v>5.4891875440626068</v>
          </cell>
          <cell r="AR28">
            <v>3.5815574534107895</v>
          </cell>
          <cell r="AS28">
            <v>11.9</v>
          </cell>
          <cell r="AT28">
            <v>13.222222222222221</v>
          </cell>
          <cell r="AU28">
            <v>8.0650793650793648</v>
          </cell>
          <cell r="AV28">
            <v>8.4895572263993326</v>
          </cell>
          <cell r="AW28">
            <v>3.7202296800563031</v>
          </cell>
          <cell r="AX28">
            <v>2.4273567321302147</v>
          </cell>
          <cell r="AY28">
            <v>8.0650793650793648</v>
          </cell>
          <cell r="AZ28">
            <v>8.9611992945326282</v>
          </cell>
          <cell r="BB28">
            <v>22</v>
          </cell>
          <cell r="BC28">
            <v>0</v>
          </cell>
          <cell r="BD28">
            <v>0</v>
          </cell>
          <cell r="BE28">
            <v>0</v>
          </cell>
          <cell r="BF28">
            <v>2</v>
          </cell>
          <cell r="BG28">
            <v>24</v>
          </cell>
          <cell r="BH28">
            <v>0</v>
          </cell>
          <cell r="BI28">
            <v>93</v>
          </cell>
          <cell r="BJ28">
            <v>0</v>
          </cell>
          <cell r="BK28">
            <v>109</v>
          </cell>
        </row>
        <row r="29">
          <cell r="B29">
            <v>23</v>
          </cell>
          <cell r="C29">
            <v>2</v>
          </cell>
          <cell r="D29">
            <v>1</v>
          </cell>
          <cell r="E29">
            <v>1</v>
          </cell>
          <cell r="F29">
            <v>2</v>
          </cell>
          <cell r="G29">
            <v>120.08189450309104</v>
          </cell>
          <cell r="H29">
            <v>3.6522291279708119</v>
          </cell>
          <cell r="I29">
            <v>2.6357099999999996</v>
          </cell>
          <cell r="J29">
            <v>0.96821999999999986</v>
          </cell>
          <cell r="K29">
            <v>8.6190462958266618</v>
          </cell>
          <cell r="L29">
            <v>10.9988064052634</v>
          </cell>
          <cell r="M29">
            <v>380.40119920573568</v>
          </cell>
          <cell r="N29">
            <v>152.28658708011929</v>
          </cell>
          <cell r="O29">
            <v>994</v>
          </cell>
          <cell r="P29">
            <v>76</v>
          </cell>
          <cell r="Q29">
            <v>833</v>
          </cell>
          <cell r="R29">
            <v>1641</v>
          </cell>
          <cell r="S29">
            <v>29.932382157243424</v>
          </cell>
          <cell r="T29"/>
          <cell r="U29">
            <v>2.1636342794367951</v>
          </cell>
          <cell r="V29">
            <v>2.2755755567177061</v>
          </cell>
          <cell r="W29">
            <v>3.3952634298037609</v>
          </cell>
          <cell r="X29">
            <v>4.0832064026930714</v>
          </cell>
          <cell r="Y29">
            <v>11.9</v>
          </cell>
          <cell r="Z29">
            <v>8.0650793650793648</v>
          </cell>
          <cell r="AA29">
            <v>3.675662366282912</v>
          </cell>
          <cell r="AB29">
            <v>23</v>
          </cell>
          <cell r="AC29">
            <v>120.08189450309104</v>
          </cell>
          <cell r="AD29">
            <v>150.10236812886379</v>
          </cell>
          <cell r="AE29">
            <v>126.40199421378004</v>
          </cell>
          <cell r="AF29">
            <v>123.79576752895983</v>
          </cell>
          <cell r="AG29">
            <v>121.29484293241519</v>
          </cell>
          <cell r="AH29">
            <v>55.500088736969431</v>
          </cell>
          <cell r="AI29">
            <v>35.367475009157545</v>
          </cell>
          <cell r="AJ29">
            <v>120.08189450309104</v>
          </cell>
          <cell r="AK29">
            <v>133.4243272256567</v>
          </cell>
          <cell r="AL29">
            <v>1.3526774548040044</v>
          </cell>
          <cell r="AM29">
            <v>1.6049693965067866</v>
          </cell>
          <cell r="AN29">
            <v>0.89445126397773833</v>
          </cell>
          <cell r="AO29">
            <v>11.9</v>
          </cell>
          <cell r="AP29">
            <v>12.526315789473685</v>
          </cell>
          <cell r="AQ29">
            <v>5.5000052980754353</v>
          </cell>
          <cell r="AR29">
            <v>3.5048826831936855</v>
          </cell>
          <cell r="AS29">
            <v>11.9</v>
          </cell>
          <cell r="AT29">
            <v>13.222222222222221</v>
          </cell>
          <cell r="AU29">
            <v>8.0650793650793648</v>
          </cell>
          <cell r="AV29">
            <v>8.4895572263993326</v>
          </cell>
          <cell r="AW29">
            <v>3.7275612804483509</v>
          </cell>
          <cell r="AX29">
            <v>2.3753913449789401</v>
          </cell>
          <cell r="AY29">
            <v>8.0650793650793648</v>
          </cell>
          <cell r="AZ29">
            <v>8.9611992945326282</v>
          </cell>
          <cell r="BB29">
            <v>23</v>
          </cell>
          <cell r="BC29">
            <v>10</v>
          </cell>
          <cell r="BD29">
            <v>10</v>
          </cell>
          <cell r="BE29">
            <v>5</v>
          </cell>
          <cell r="BF29">
            <v>12</v>
          </cell>
          <cell r="BG29">
            <v>34</v>
          </cell>
          <cell r="BH29">
            <v>64</v>
          </cell>
          <cell r="BI29">
            <v>0</v>
          </cell>
          <cell r="BJ29">
            <v>0</v>
          </cell>
          <cell r="BK29">
            <v>0</v>
          </cell>
        </row>
        <row r="30">
          <cell r="B30">
            <v>24</v>
          </cell>
          <cell r="C30">
            <v>2</v>
          </cell>
          <cell r="D30">
            <v>1</v>
          </cell>
          <cell r="E30">
            <v>2</v>
          </cell>
          <cell r="F30">
            <v>2</v>
          </cell>
          <cell r="G30">
            <v>127.59028222840116</v>
          </cell>
          <cell r="H30">
            <v>2.8231214013009671</v>
          </cell>
          <cell r="I30">
            <v>2.63531</v>
          </cell>
          <cell r="J30">
            <v>0.96807306122448977</v>
          </cell>
          <cell r="K30">
            <v>8.4507543852260749</v>
          </cell>
          <cell r="L30">
            <v>11.04477557609788</v>
          </cell>
          <cell r="M30">
            <v>381.55900114782889</v>
          </cell>
          <cell r="N30">
            <v>130.67361679466529</v>
          </cell>
          <cell r="O30">
            <v>1053</v>
          </cell>
          <cell r="P30">
            <v>68</v>
          </cell>
          <cell r="Q30">
            <v>837</v>
          </cell>
          <cell r="R30">
            <v>1678</v>
          </cell>
          <cell r="S30">
            <v>19.756510628968275</v>
          </cell>
          <cell r="T30"/>
          <cell r="U30">
            <v>2.1862245181895887</v>
          </cell>
          <cell r="V30">
            <v>2.277287991426403</v>
          </cell>
          <cell r="W30">
            <v>3.4166257592899507</v>
          </cell>
          <cell r="X30">
            <v>4.0021855451988282</v>
          </cell>
          <cell r="Y30">
            <v>11.9</v>
          </cell>
          <cell r="Z30">
            <v>8.0650793650793648</v>
          </cell>
          <cell r="AA30">
            <v>3.6477076000671236</v>
          </cell>
          <cell r="AB30">
            <v>24</v>
          </cell>
          <cell r="AC30">
            <v>127.59028222840116</v>
          </cell>
          <cell r="AD30">
            <v>159.48785278550145</v>
          </cell>
          <cell r="AE30">
            <v>134.3055602404223</v>
          </cell>
          <cell r="AF30">
            <v>131.53637343134142</v>
          </cell>
          <cell r="AG30">
            <v>128.87907295798098</v>
          </cell>
          <cell r="AH30">
            <v>58.361015150474394</v>
          </cell>
          <cell r="AI30">
            <v>37.343944352546593</v>
          </cell>
          <cell r="AJ30">
            <v>127.59028222840116</v>
          </cell>
          <cell r="AK30">
            <v>141.76698025377908</v>
          </cell>
          <cell r="AL30">
            <v>1.0456005190003581</v>
          </cell>
          <cell r="AM30">
            <v>1.2396857191227164</v>
          </cell>
          <cell r="AN30">
            <v>0.70539493219840577</v>
          </cell>
          <cell r="AO30">
            <v>11.9</v>
          </cell>
          <cell r="AP30">
            <v>12.526315789473685</v>
          </cell>
          <cell r="AQ30">
            <v>5.4431737916169665</v>
          </cell>
          <cell r="AR30">
            <v>3.4829685304699805</v>
          </cell>
          <cell r="AS30">
            <v>11.9</v>
          </cell>
          <cell r="AT30">
            <v>13.222222222222221</v>
          </cell>
          <cell r="AU30">
            <v>8.0650793650793648</v>
          </cell>
          <cell r="AV30">
            <v>8.4895572263993326</v>
          </cell>
          <cell r="AW30">
            <v>3.6890444224630929</v>
          </cell>
          <cell r="AX30">
            <v>2.36053929616086</v>
          </cell>
          <cell r="AY30">
            <v>8.0650793650793648</v>
          </cell>
          <cell r="AZ30">
            <v>8.9611992945326282</v>
          </cell>
          <cell r="BB30">
            <v>24</v>
          </cell>
          <cell r="BC30">
            <v>10</v>
          </cell>
          <cell r="BD30">
            <v>10</v>
          </cell>
          <cell r="BE30">
            <v>5</v>
          </cell>
          <cell r="BF30">
            <v>12</v>
          </cell>
          <cell r="BG30">
            <v>34</v>
          </cell>
          <cell r="BH30">
            <v>64</v>
          </cell>
          <cell r="BI30">
            <v>0</v>
          </cell>
          <cell r="BJ30">
            <v>0</v>
          </cell>
          <cell r="BK30">
            <v>109</v>
          </cell>
        </row>
        <row r="31">
          <cell r="B31">
            <v>25</v>
          </cell>
          <cell r="C31">
            <v>2</v>
          </cell>
          <cell r="D31">
            <v>2</v>
          </cell>
          <cell r="E31">
            <v>2</v>
          </cell>
          <cell r="F31">
            <v>2</v>
          </cell>
          <cell r="G31">
            <v>32.944931209971116</v>
          </cell>
          <cell r="H31">
            <v>4.51755159275681</v>
          </cell>
          <cell r="I31">
            <v>0.52429000000000003</v>
          </cell>
          <cell r="J31">
            <v>0.19259632653061226</v>
          </cell>
          <cell r="K31">
            <v>9.3822733942345966</v>
          </cell>
          <cell r="L31">
            <v>9.2620886303056889</v>
          </cell>
          <cell r="M31">
            <v>285.36532380221831</v>
          </cell>
          <cell r="N31">
            <v>200.58287082065925</v>
          </cell>
          <cell r="O31">
            <v>364</v>
          </cell>
          <cell r="P31">
            <v>71</v>
          </cell>
          <cell r="Q31">
            <v>1057</v>
          </cell>
          <cell r="R31">
            <v>1382</v>
          </cell>
          <cell r="S31">
            <v>20.021452608134954</v>
          </cell>
          <cell r="T31"/>
          <cell r="U31">
            <v>1.8116098073987721</v>
          </cell>
          <cell r="V31">
            <v>2.2378350473080828</v>
          </cell>
          <cell r="W31">
            <v>2.888614990760034</v>
          </cell>
          <cell r="X31">
            <v>3.9877408553477132</v>
          </cell>
          <cell r="Y31">
            <v>11.9</v>
          </cell>
          <cell r="Z31">
            <v>8.0650793650793648</v>
          </cell>
          <cell r="AA31">
            <v>4.6492050165627541</v>
          </cell>
          <cell r="AB31">
            <v>25</v>
          </cell>
          <cell r="AC31">
            <v>32.944931209971116</v>
          </cell>
          <cell r="AD31">
            <v>41.181164012463896</v>
          </cell>
          <cell r="AE31">
            <v>34.678874957864338</v>
          </cell>
          <cell r="AF31">
            <v>33.963846608217644</v>
          </cell>
          <cell r="AG31">
            <v>33.277708292900115</v>
          </cell>
          <cell r="AH31">
            <v>18.185445384221897</v>
          </cell>
          <cell r="AI31">
            <v>11.405095976914131</v>
          </cell>
          <cell r="AJ31">
            <v>32.944931209971116</v>
          </cell>
          <cell r="AK31">
            <v>36.605479122190125</v>
          </cell>
          <cell r="AL31">
            <v>1.6731672565765963</v>
          </cell>
          <cell r="AM31">
            <v>2.0187151855499912</v>
          </cell>
          <cell r="AN31">
            <v>1.1328598714479152</v>
          </cell>
          <cell r="AO31">
            <v>11.9</v>
          </cell>
          <cell r="AP31">
            <v>12.526315789473685</v>
          </cell>
          <cell r="AQ31">
            <v>6.5687434189191096</v>
          </cell>
          <cell r="AR31">
            <v>4.1196213542009446</v>
          </cell>
          <cell r="AS31">
            <v>11.9</v>
          </cell>
          <cell r="AT31">
            <v>13.222222222222221</v>
          </cell>
          <cell r="AU31">
            <v>8.0650793650793648</v>
          </cell>
          <cell r="AV31">
            <v>8.4895572263993326</v>
          </cell>
          <cell r="AW31">
            <v>4.4518854623886881</v>
          </cell>
          <cell r="AX31">
            <v>2.7920229559417096</v>
          </cell>
          <cell r="AY31">
            <v>8.0650793650793648</v>
          </cell>
          <cell r="AZ31">
            <v>8.9611992945326282</v>
          </cell>
          <cell r="BB31">
            <v>25</v>
          </cell>
          <cell r="BC31">
            <v>10</v>
          </cell>
          <cell r="BD31">
            <v>10</v>
          </cell>
          <cell r="BE31">
            <v>5</v>
          </cell>
          <cell r="BF31">
            <v>12</v>
          </cell>
          <cell r="BG31">
            <v>34</v>
          </cell>
          <cell r="BH31">
            <v>64</v>
          </cell>
          <cell r="BI31">
            <v>93</v>
          </cell>
          <cell r="BJ31">
            <v>0</v>
          </cell>
          <cell r="BK31">
            <v>109</v>
          </cell>
        </row>
        <row r="32">
          <cell r="B32">
            <v>26</v>
          </cell>
          <cell r="C32">
            <v>2</v>
          </cell>
          <cell r="D32">
            <v>2</v>
          </cell>
          <cell r="E32">
            <v>3</v>
          </cell>
          <cell r="F32">
            <v>2</v>
          </cell>
          <cell r="G32">
            <v>39.228729365445226</v>
          </cell>
          <cell r="H32">
            <v>1.6683153632423064</v>
          </cell>
          <cell r="I32">
            <v>0.52325999999999995</v>
          </cell>
          <cell r="J32">
            <v>0.19221795918367346</v>
          </cell>
          <cell r="K32">
            <v>6.1125876002706248</v>
          </cell>
          <cell r="L32">
            <v>8.412733705114622</v>
          </cell>
          <cell r="M32">
            <v>287.90490426124967</v>
          </cell>
          <cell r="N32">
            <v>79.264002898055367</v>
          </cell>
          <cell r="O32">
            <v>429</v>
          </cell>
          <cell r="P32">
            <v>66</v>
          </cell>
          <cell r="Q32">
            <v>1541</v>
          </cell>
          <cell r="R32">
            <v>1501</v>
          </cell>
          <cell r="S32">
            <v>8.0464429728231615</v>
          </cell>
          <cell r="T32"/>
          <cell r="U32">
            <v>1.8567826669194256</v>
          </cell>
          <cell r="V32">
            <v>2.8803147470221906</v>
          </cell>
          <cell r="W32">
            <v>2.9293334349414466</v>
          </cell>
          <cell r="X32">
            <v>3.8909008394065738</v>
          </cell>
          <cell r="Y32">
            <v>11.9</v>
          </cell>
          <cell r="Z32">
            <v>8.0650793650793648</v>
          </cell>
          <cell r="AA32">
            <v>4.432503816422626</v>
          </cell>
          <cell r="AB32">
            <v>26</v>
          </cell>
          <cell r="AC32">
            <v>39.228729365445226</v>
          </cell>
          <cell r="AD32">
            <v>49.03591170680653</v>
          </cell>
          <cell r="AE32">
            <v>41.293399332047606</v>
          </cell>
          <cell r="AF32">
            <v>40.441989036541472</v>
          </cell>
          <cell r="AG32">
            <v>39.624979157015382</v>
          </cell>
          <cell r="AH32">
            <v>21.127259568040518</v>
          </cell>
          <cell r="AI32">
            <v>13.3916913989784</v>
          </cell>
          <cell r="AJ32">
            <v>39.228729365445226</v>
          </cell>
          <cell r="AK32">
            <v>43.587477072716915</v>
          </cell>
          <cell r="AL32">
            <v>0.61789457897863198</v>
          </cell>
          <cell r="AM32">
            <v>0.57921286726288923</v>
          </cell>
          <cell r="AN32">
            <v>0.42877354939139284</v>
          </cell>
          <cell r="AO32">
            <v>11.9</v>
          </cell>
          <cell r="AP32">
            <v>12.526315789473685</v>
          </cell>
          <cell r="AQ32">
            <v>6.4089353116071477</v>
          </cell>
          <cell r="AR32">
            <v>4.0623576196739331</v>
          </cell>
          <cell r="AS32">
            <v>11.9</v>
          </cell>
          <cell r="AT32">
            <v>13.222222222222221</v>
          </cell>
          <cell r="AU32">
            <v>8.0650793650793648</v>
          </cell>
          <cell r="AV32">
            <v>8.4895572263993326</v>
          </cell>
          <cell r="AW32">
            <v>4.3435774734261594</v>
          </cell>
          <cell r="AX32">
            <v>2.7532131606727024</v>
          </cell>
          <cell r="AY32">
            <v>8.0650793650793648</v>
          </cell>
          <cell r="AZ32">
            <v>8.9611992945326282</v>
          </cell>
          <cell r="BB32">
            <v>26</v>
          </cell>
          <cell r="BC32">
            <v>10</v>
          </cell>
          <cell r="BD32">
            <v>10</v>
          </cell>
          <cell r="BE32">
            <v>5</v>
          </cell>
          <cell r="BF32">
            <v>12</v>
          </cell>
          <cell r="BG32">
            <v>34</v>
          </cell>
          <cell r="BH32">
            <v>64</v>
          </cell>
          <cell r="BI32">
            <v>93</v>
          </cell>
          <cell r="BJ32">
            <v>117</v>
          </cell>
          <cell r="BK32">
            <v>109</v>
          </cell>
        </row>
        <row r="33">
          <cell r="B33">
            <v>27</v>
          </cell>
          <cell r="C33">
            <v>2</v>
          </cell>
          <cell r="D33">
            <v>3</v>
          </cell>
          <cell r="E33">
            <v>2</v>
          </cell>
          <cell r="F33">
            <v>2</v>
          </cell>
          <cell r="G33">
            <v>14.340337386569896</v>
          </cell>
          <cell r="H33">
            <v>4.2269079527382249</v>
          </cell>
          <cell r="I33">
            <v>0.18181</v>
          </cell>
          <cell r="J33">
            <v>6.6787346938775513E-2</v>
          </cell>
          <cell r="K33">
            <v>9.476852754899161</v>
          </cell>
          <cell r="L33">
            <v>9.2929443778527148</v>
          </cell>
          <cell r="M33">
            <v>251.67005171845059</v>
          </cell>
          <cell r="N33">
            <v>194.10251329289076</v>
          </cell>
          <cell r="O33">
            <v>179</v>
          </cell>
          <cell r="P33">
            <v>69</v>
          </cell>
          <cell r="Q33">
            <v>1108</v>
          </cell>
          <cell r="R33">
            <v>1267</v>
          </cell>
          <cell r="S33">
            <v>20.553239289682573</v>
          </cell>
          <cell r="T33"/>
          <cell r="U33">
            <v>1.5983236480171714</v>
          </cell>
          <cell r="V33">
            <v>2.2287333142744647</v>
          </cell>
          <cell r="W33">
            <v>2.5929001614313547</v>
          </cell>
          <cell r="X33">
            <v>3.9590349010559027</v>
          </cell>
          <cell r="Y33">
            <v>11.9</v>
          </cell>
          <cell r="Z33">
            <v>8.0650793650793648</v>
          </cell>
          <cell r="AA33">
            <v>4.8599081042637966</v>
          </cell>
          <cell r="AB33">
            <v>27</v>
          </cell>
          <cell r="AC33">
            <v>14.340337386569896</v>
          </cell>
          <cell r="AD33">
            <v>17.925421733212367</v>
          </cell>
          <cell r="AE33">
            <v>15.09509198586305</v>
          </cell>
          <cell r="AF33">
            <v>14.783852975845255</v>
          </cell>
          <cell r="AG33">
            <v>14.485189279363532</v>
          </cell>
          <cell r="AH33">
            <v>8.9721111267796445</v>
          </cell>
          <cell r="AI33">
            <v>5.5306168744474995</v>
          </cell>
          <cell r="AJ33">
            <v>14.340337386569896</v>
          </cell>
          <cell r="AK33">
            <v>15.933708207299883</v>
          </cell>
          <cell r="AL33">
            <v>1.5655214639771202</v>
          </cell>
          <cell r="AM33">
            <v>1.8965516985212922</v>
          </cell>
          <cell r="AN33">
            <v>1.067661199857288</v>
          </cell>
          <cell r="AO33">
            <v>11.9</v>
          </cell>
          <cell r="AP33">
            <v>12.526315789473685</v>
          </cell>
          <cell r="AQ33">
            <v>7.4453005902545177</v>
          </cell>
          <cell r="AR33">
            <v>4.5894555359319584</v>
          </cell>
          <cell r="AS33">
            <v>11.9</v>
          </cell>
          <cell r="AT33">
            <v>13.222222222222221</v>
          </cell>
          <cell r="AU33">
            <v>8.0650793650793648</v>
          </cell>
          <cell r="AV33">
            <v>8.4895572263993326</v>
          </cell>
          <cell r="AW33">
            <v>5.0459613577541953</v>
          </cell>
          <cell r="AX33">
            <v>3.110447322671773</v>
          </cell>
          <cell r="AY33">
            <v>8.0650793650793648</v>
          </cell>
          <cell r="AZ33">
            <v>8.9611992945326282</v>
          </cell>
          <cell r="BB33">
            <v>27</v>
          </cell>
          <cell r="BC33">
            <v>10</v>
          </cell>
          <cell r="BD33">
            <v>10</v>
          </cell>
          <cell r="BE33">
            <v>5</v>
          </cell>
          <cell r="BF33">
            <v>12</v>
          </cell>
          <cell r="BG33">
            <v>34</v>
          </cell>
          <cell r="BH33">
            <v>64</v>
          </cell>
          <cell r="BI33">
            <v>95</v>
          </cell>
          <cell r="BJ33">
            <v>0</v>
          </cell>
          <cell r="BK33">
            <v>109</v>
          </cell>
        </row>
        <row r="34">
          <cell r="B34">
            <v>28</v>
          </cell>
          <cell r="C34">
            <v>2</v>
          </cell>
          <cell r="D34">
            <v>3</v>
          </cell>
          <cell r="E34">
            <v>3</v>
          </cell>
          <cell r="F34">
            <v>2</v>
          </cell>
          <cell r="G34">
            <v>18.770888104798786</v>
          </cell>
          <cell r="H34">
            <v>1.5595639488591662</v>
          </cell>
          <cell r="I34">
            <v>0.18138000000000004</v>
          </cell>
          <cell r="J34">
            <v>6.6629387755102062E-2</v>
          </cell>
          <cell r="K34">
            <v>6.2077877349441506</v>
          </cell>
          <cell r="L34">
            <v>7.2905446751997394</v>
          </cell>
          <cell r="M34">
            <v>254.29486707512314</v>
          </cell>
          <cell r="N34">
            <v>77.004217431259647</v>
          </cell>
          <cell r="O34">
            <v>233</v>
          </cell>
          <cell r="P34">
            <v>64</v>
          </cell>
          <cell r="Q34">
            <v>1611</v>
          </cell>
          <cell r="R34">
            <v>1579</v>
          </cell>
          <cell r="S34">
            <v>8.3581008307184543</v>
          </cell>
          <cell r="T34"/>
          <cell r="U34">
            <v>1.6669812217743025</v>
          </cell>
          <cell r="V34">
            <v>2.8798200072706637</v>
          </cell>
          <cell r="W34">
            <v>2.6719467313305367</v>
          </cell>
          <cell r="X34">
            <v>3.8770564524063045</v>
          </cell>
          <cell r="Y34">
            <v>11.9</v>
          </cell>
          <cell r="Z34">
            <v>8.0650793650793648</v>
          </cell>
          <cell r="AA34">
            <v>4.6391789253643987</v>
          </cell>
          <cell r="AB34">
            <v>28</v>
          </cell>
          <cell r="AC34">
            <v>18.770888104798786</v>
          </cell>
          <cell r="AD34">
            <v>23.463610130998482</v>
          </cell>
          <cell r="AE34">
            <v>19.758829583998722</v>
          </cell>
          <cell r="AF34">
            <v>19.351431035875038</v>
          </cell>
          <cell r="AG34">
            <v>18.960493035150289</v>
          </cell>
          <cell r="AH34">
            <v>11.260407651634742</v>
          </cell>
          <cell r="AI34">
            <v>7.0251730263542846</v>
          </cell>
          <cell r="AJ34">
            <v>18.770888104798786</v>
          </cell>
          <cell r="AK34">
            <v>20.856542338665317</v>
          </cell>
          <cell r="AL34">
            <v>0.57761627735524668</v>
          </cell>
          <cell r="AM34">
            <v>0.54154910547247559</v>
          </cell>
          <cell r="AN34">
            <v>0.40225464034479536</v>
          </cell>
          <cell r="AO34">
            <v>11.9</v>
          </cell>
          <cell r="AP34">
            <v>12.526315789473685</v>
          </cell>
          <cell r="AQ34">
            <v>7.1386527001989082</v>
          </cell>
          <cell r="AR34">
            <v>4.4536816024300805</v>
          </cell>
          <cell r="AS34">
            <v>11.9</v>
          </cell>
          <cell r="AT34">
            <v>13.222222222222221</v>
          </cell>
          <cell r="AU34">
            <v>8.0650793650793648</v>
          </cell>
          <cell r="AV34">
            <v>8.4895572263993326</v>
          </cell>
          <cell r="AW34">
            <v>4.8381345030959917</v>
          </cell>
          <cell r="AX34">
            <v>3.0184282008733141</v>
          </cell>
          <cell r="AY34">
            <v>8.0650793650793648</v>
          </cell>
          <cell r="AZ34">
            <v>8.9611992945326282</v>
          </cell>
          <cell r="BB34">
            <v>28</v>
          </cell>
          <cell r="BC34">
            <v>10</v>
          </cell>
          <cell r="BD34">
            <v>10</v>
          </cell>
          <cell r="BE34">
            <v>5</v>
          </cell>
          <cell r="BF34">
            <v>12</v>
          </cell>
          <cell r="BG34">
            <v>34</v>
          </cell>
          <cell r="BH34">
            <v>64</v>
          </cell>
          <cell r="BI34">
            <v>95</v>
          </cell>
          <cell r="BJ34">
            <v>117</v>
          </cell>
          <cell r="BK34">
            <v>109</v>
          </cell>
        </row>
        <row r="35">
          <cell r="B35">
            <v>29</v>
          </cell>
          <cell r="C35">
            <v>3</v>
          </cell>
          <cell r="D35">
            <v>2</v>
          </cell>
          <cell r="E35">
            <v>2</v>
          </cell>
          <cell r="F35">
            <v>2</v>
          </cell>
          <cell r="G35">
            <v>29.095575157033469</v>
          </cell>
          <cell r="H35">
            <v>4.8196601089928102</v>
          </cell>
          <cell r="I35">
            <v>0.52437</v>
          </cell>
          <cell r="J35">
            <v>0.19262571428571429</v>
          </cell>
          <cell r="K35">
            <v>9.476699002994371</v>
          </cell>
          <cell r="L35">
            <v>9.3518701636218022</v>
          </cell>
          <cell r="M35">
            <v>280.25481802106685</v>
          </cell>
          <cell r="N35">
            <v>202.3349807289965</v>
          </cell>
          <cell r="O35">
            <v>327</v>
          </cell>
          <cell r="P35">
            <v>75</v>
          </cell>
          <cell r="Q35">
            <v>1052</v>
          </cell>
          <cell r="R35">
            <v>1343</v>
          </cell>
          <cell r="S35">
            <v>20.020888718253985</v>
          </cell>
          <cell r="T35"/>
          <cell r="U35">
            <v>1.7809876809155223</v>
          </cell>
          <cell r="V35">
            <v>2.2566770296533862</v>
          </cell>
          <cell r="W35">
            <v>2.8524347533039132</v>
          </cell>
          <cell r="X35">
            <v>4.0212030395329093</v>
          </cell>
          <cell r="Y35">
            <v>11.9</v>
          </cell>
          <cell r="Z35">
            <v>8.0650793650793648</v>
          </cell>
          <cell r="AA35">
            <v>4.6629068727881844</v>
          </cell>
          <cell r="AB35">
            <v>29</v>
          </cell>
          <cell r="AC35">
            <v>29.095575157033469</v>
          </cell>
          <cell r="AD35">
            <v>36.369468946291832</v>
          </cell>
          <cell r="AE35">
            <v>30.626921217929969</v>
          </cell>
          <cell r="AF35">
            <v>29.995438306220073</v>
          </cell>
          <cell r="AG35">
            <v>29.389469855589361</v>
          </cell>
          <cell r="AH35">
            <v>16.336763846719478</v>
          </cell>
          <cell r="AI35">
            <v>10.200259663549778</v>
          </cell>
          <cell r="AJ35">
            <v>29.095575157033469</v>
          </cell>
          <cell r="AK35">
            <v>32.328416841148297</v>
          </cell>
          <cell r="AL35">
            <v>1.7850592996269665</v>
          </cell>
          <cell r="AM35">
            <v>2.1357332244096465</v>
          </cell>
          <cell r="AN35">
            <v>1.1985617392631454</v>
          </cell>
          <cell r="AO35">
            <v>11.9</v>
          </cell>
          <cell r="AP35">
            <v>12.526315789473685</v>
          </cell>
          <cell r="AQ35">
            <v>6.6816857452280454</v>
          </cell>
          <cell r="AR35">
            <v>4.1718745665317982</v>
          </cell>
          <cell r="AS35">
            <v>11.9</v>
          </cell>
          <cell r="AT35">
            <v>13.222222222222221</v>
          </cell>
          <cell r="AU35">
            <v>8.0650793650793648</v>
          </cell>
          <cell r="AV35">
            <v>8.4895572263993326</v>
          </cell>
          <cell r="AW35">
            <v>4.5284307418305589</v>
          </cell>
          <cell r="AX35">
            <v>2.827436931112187</v>
          </cell>
          <cell r="AY35">
            <v>8.0650793650793648</v>
          </cell>
          <cell r="AZ35">
            <v>8.9611992945326282</v>
          </cell>
          <cell r="BB35">
            <v>29</v>
          </cell>
          <cell r="BC35">
            <v>20</v>
          </cell>
          <cell r="BD35">
            <v>15</v>
          </cell>
          <cell r="BE35">
            <v>10</v>
          </cell>
          <cell r="BF35">
            <v>16</v>
          </cell>
          <cell r="BG35">
            <v>36</v>
          </cell>
          <cell r="BH35">
            <v>66</v>
          </cell>
          <cell r="BI35">
            <v>93</v>
          </cell>
          <cell r="BJ35">
            <v>0</v>
          </cell>
          <cell r="BK35">
            <v>109</v>
          </cell>
        </row>
        <row r="36">
          <cell r="B36">
            <v>30</v>
          </cell>
          <cell r="C36">
            <v>3</v>
          </cell>
          <cell r="D36">
            <v>2</v>
          </cell>
          <cell r="E36">
            <v>3</v>
          </cell>
          <cell r="F36">
            <v>2</v>
          </cell>
          <cell r="G36">
            <v>35.001310775076313</v>
          </cell>
          <cell r="H36">
            <v>1.6912366560396994</v>
          </cell>
          <cell r="I36">
            <v>0.52329999999999999</v>
          </cell>
          <cell r="J36">
            <v>0.19223265306122447</v>
          </cell>
          <cell r="K36">
            <v>6.1489217377831498</v>
          </cell>
          <cell r="L36">
            <v>8.2225981905346206</v>
          </cell>
          <cell r="M36">
            <v>282.84964108376101</v>
          </cell>
          <cell r="N36">
            <v>79.917367271007038</v>
          </cell>
          <cell r="O36">
            <v>390</v>
          </cell>
          <cell r="P36">
            <v>67</v>
          </cell>
          <cell r="Q36">
            <v>1533</v>
          </cell>
          <cell r="R36">
            <v>1496</v>
          </cell>
          <cell r="S36">
            <v>8.0464429728231615</v>
          </cell>
          <cell r="T36"/>
          <cell r="U36">
            <v>1.8304741516820668</v>
          </cell>
          <cell r="V36">
            <v>2.8767011509478713</v>
          </cell>
          <cell r="W36">
            <v>2.9004166625034453</v>
          </cell>
          <cell r="X36">
            <v>3.9021988896196032</v>
          </cell>
          <cell r="Y36">
            <v>11.9</v>
          </cell>
          <cell r="Z36">
            <v>8.0650793650793648</v>
          </cell>
          <cell r="AA36">
            <v>4.4238649446666178</v>
          </cell>
          <cell r="AB36">
            <v>30</v>
          </cell>
          <cell r="AC36">
            <v>35.001310775076313</v>
          </cell>
          <cell r="AD36">
            <v>43.751638468845385</v>
          </cell>
          <cell r="AE36">
            <v>36.843485026396124</v>
          </cell>
          <cell r="AF36">
            <v>36.08382554131579</v>
          </cell>
          <cell r="AG36">
            <v>35.354859368763954</v>
          </cell>
          <cell r="AH36">
            <v>19.121444978019909</v>
          </cell>
          <cell r="AI36">
            <v>12.067683663375981</v>
          </cell>
          <cell r="AJ36">
            <v>35.001310775076313</v>
          </cell>
          <cell r="AK36">
            <v>38.890345305640345</v>
          </cell>
          <cell r="AL36">
            <v>0.6263839466813701</v>
          </cell>
          <cell r="AM36">
            <v>0.58790836006112002</v>
          </cell>
          <cell r="AN36">
            <v>0.43340606255068809</v>
          </cell>
          <cell r="AO36">
            <v>11.9</v>
          </cell>
          <cell r="AP36">
            <v>12.526315789473685</v>
          </cell>
          <cell r="AQ36">
            <v>6.5010478236279949</v>
          </cell>
          <cell r="AR36">
            <v>4.1028587905465681</v>
          </cell>
          <cell r="AS36">
            <v>11.9</v>
          </cell>
          <cell r="AT36">
            <v>13.222222222222221</v>
          </cell>
          <cell r="AU36">
            <v>8.0650793650793648</v>
          </cell>
          <cell r="AV36">
            <v>8.4895572263993326</v>
          </cell>
          <cell r="AW36">
            <v>4.4060056011543072</v>
          </cell>
          <cell r="AX36">
            <v>2.7806623335690426</v>
          </cell>
          <cell r="AY36">
            <v>8.0650793650793648</v>
          </cell>
          <cell r="AZ36">
            <v>8.9611992945326282</v>
          </cell>
          <cell r="BB36">
            <v>30</v>
          </cell>
          <cell r="BC36">
            <v>20</v>
          </cell>
          <cell r="BD36">
            <v>15</v>
          </cell>
          <cell r="BE36">
            <v>10</v>
          </cell>
          <cell r="BF36">
            <v>16</v>
          </cell>
          <cell r="BG36">
            <v>36</v>
          </cell>
          <cell r="BH36">
            <v>66</v>
          </cell>
          <cell r="BI36">
            <v>93</v>
          </cell>
          <cell r="BJ36">
            <v>117</v>
          </cell>
          <cell r="BK36">
            <v>109</v>
          </cell>
        </row>
        <row r="37">
          <cell r="B37">
            <v>31</v>
          </cell>
          <cell r="C37">
            <v>3</v>
          </cell>
          <cell r="D37">
            <v>3</v>
          </cell>
          <cell r="E37">
            <v>2</v>
          </cell>
          <cell r="F37">
            <v>2</v>
          </cell>
          <cell r="G37">
            <v>11.443592686699084</v>
          </cell>
          <cell r="H37">
            <v>4.5563477618575563</v>
          </cell>
          <cell r="I37">
            <v>0.18191000000000002</v>
          </cell>
          <cell r="J37">
            <v>6.6824081632653076E-2</v>
          </cell>
          <cell r="K37">
            <v>9.5567560521112664</v>
          </cell>
          <cell r="L37">
            <v>9.3645166019678889</v>
          </cell>
          <cell r="M37">
            <v>246.29698409676132</v>
          </cell>
          <cell r="N37">
            <v>198.19361922241401</v>
          </cell>
          <cell r="O37">
            <v>146</v>
          </cell>
          <cell r="P37">
            <v>72</v>
          </cell>
          <cell r="Q37">
            <v>1106</v>
          </cell>
          <cell r="R37">
            <v>1242</v>
          </cell>
          <cell r="S37">
            <v>20.553955771825393</v>
          </cell>
          <cell r="T37"/>
          <cell r="U37">
            <v>1.5474308360008242</v>
          </cell>
          <cell r="V37">
            <v>2.2414798350171852</v>
          </cell>
          <cell r="W37">
            <v>2.5280875404487801</v>
          </cell>
          <cell r="X37">
            <v>3.9814166127076014</v>
          </cell>
          <cell r="Y37">
            <v>11.9</v>
          </cell>
          <cell r="Z37">
            <v>8.0650793650793648</v>
          </cell>
          <cell r="AA37">
            <v>4.88423266113809</v>
          </cell>
          <cell r="AB37">
            <v>31</v>
          </cell>
          <cell r="AC37">
            <v>11.443592686699084</v>
          </cell>
          <cell r="AD37">
            <v>14.304490858373855</v>
          </cell>
          <cell r="AE37">
            <v>12.045887038630616</v>
          </cell>
          <cell r="AF37">
            <v>11.797518233710397</v>
          </cell>
          <cell r="AG37">
            <v>11.559184532019277</v>
          </cell>
          <cell r="AH37">
            <v>7.3952207882026393</v>
          </cell>
          <cell r="AI37">
            <v>4.5265808654187838</v>
          </cell>
          <cell r="AJ37">
            <v>11.443592686699084</v>
          </cell>
          <cell r="AK37">
            <v>12.715102985221204</v>
          </cell>
          <cell r="AL37">
            <v>1.6875362080953911</v>
          </cell>
          <cell r="AM37">
            <v>2.0327409110163255</v>
          </cell>
          <cell r="AN37">
            <v>1.1444036645938862</v>
          </cell>
          <cell r="AO37">
            <v>11.9</v>
          </cell>
          <cell r="AP37">
            <v>12.526315789473685</v>
          </cell>
          <cell r="AQ37">
            <v>7.6901659984715867</v>
          </cell>
          <cell r="AR37">
            <v>4.7071154814075546</v>
          </cell>
          <cell r="AS37">
            <v>11.9</v>
          </cell>
          <cell r="AT37">
            <v>13.222222222222221</v>
          </cell>
          <cell r="AU37">
            <v>8.0650793650793648</v>
          </cell>
          <cell r="AV37">
            <v>8.4895572263993326</v>
          </cell>
          <cell r="AW37">
            <v>5.2119158914544661</v>
          </cell>
          <cell r="AX37">
            <v>3.1901899107685452</v>
          </cell>
          <cell r="AY37">
            <v>8.0650793650793648</v>
          </cell>
          <cell r="AZ37">
            <v>8.9611992945326282</v>
          </cell>
          <cell r="BB37">
            <v>31</v>
          </cell>
          <cell r="BC37">
            <v>20</v>
          </cell>
          <cell r="BD37">
            <v>15</v>
          </cell>
          <cell r="BE37">
            <v>10</v>
          </cell>
          <cell r="BF37">
            <v>16</v>
          </cell>
          <cell r="BG37">
            <v>36</v>
          </cell>
          <cell r="BH37">
            <v>66</v>
          </cell>
          <cell r="BI37">
            <v>95</v>
          </cell>
          <cell r="BJ37">
            <v>0</v>
          </cell>
          <cell r="BK37">
            <v>109</v>
          </cell>
        </row>
        <row r="38">
          <cell r="B38">
            <v>32</v>
          </cell>
          <cell r="C38">
            <v>3</v>
          </cell>
          <cell r="D38">
            <v>3</v>
          </cell>
          <cell r="E38">
            <v>3</v>
          </cell>
          <cell r="F38">
            <v>2</v>
          </cell>
          <cell r="G38">
            <v>15.271344814228033</v>
          </cell>
          <cell r="H38">
            <v>1.5911546821357281</v>
          </cell>
          <cell r="I38">
            <v>0.18143000000000004</v>
          </cell>
          <cell r="J38">
            <v>6.6647755102040837E-2</v>
          </cell>
          <cell r="K38">
            <v>6.5662635914795677</v>
          </cell>
          <cell r="L38">
            <v>7.193327230978432</v>
          </cell>
          <cell r="M38">
            <v>249.0000091959061</v>
          </cell>
          <cell r="N38">
            <v>79.754398163000516</v>
          </cell>
          <cell r="O38">
            <v>193</v>
          </cell>
          <cell r="P38">
            <v>63</v>
          </cell>
          <cell r="Q38">
            <v>1525</v>
          </cell>
          <cell r="R38">
            <v>1566</v>
          </cell>
          <cell r="S38">
            <v>8.3581008307184543</v>
          </cell>
          <cell r="T38"/>
          <cell r="U38">
            <v>1.6120458065087351</v>
          </cell>
          <cell r="V38">
            <v>2.8571212656936535</v>
          </cell>
          <cell r="W38">
            <v>2.6032703088337774</v>
          </cell>
          <cell r="X38">
            <v>3.8673380139080109</v>
          </cell>
          <cell r="Y38">
            <v>11.9</v>
          </cell>
          <cell r="Z38">
            <v>8.0650793650793648</v>
          </cell>
          <cell r="AA38">
            <v>4.6358862140313342</v>
          </cell>
          <cell r="AB38">
            <v>32</v>
          </cell>
          <cell r="AC38">
            <v>15.271344814228033</v>
          </cell>
          <cell r="AD38">
            <v>19.089181017785041</v>
          </cell>
          <cell r="AE38">
            <v>16.075099804450563</v>
          </cell>
          <cell r="AF38">
            <v>15.743654447657766</v>
          </cell>
          <cell r="AG38">
            <v>15.425600822452559</v>
          </cell>
          <cell r="AH38">
            <v>9.4732697746981067</v>
          </cell>
          <cell r="AI38">
            <v>5.8662155683208121</v>
          </cell>
          <cell r="AJ38">
            <v>15.271344814228033</v>
          </cell>
          <cell r="AK38">
            <v>16.968160904697815</v>
          </cell>
          <cell r="AL38">
            <v>0.58931654893915852</v>
          </cell>
          <cell r="AM38">
            <v>0.55690834730790706</v>
          </cell>
          <cell r="AN38">
            <v>0.41143408629230194</v>
          </cell>
          <cell r="AO38">
            <v>11.9</v>
          </cell>
          <cell r="AP38">
            <v>12.526315789473685</v>
          </cell>
          <cell r="AQ38">
            <v>7.3819242306595827</v>
          </cell>
          <cell r="AR38">
            <v>4.5711734043212005</v>
          </cell>
          <cell r="AS38">
            <v>11.9</v>
          </cell>
          <cell r="AT38">
            <v>13.222222222222221</v>
          </cell>
          <cell r="AU38">
            <v>8.0650793650793648</v>
          </cell>
          <cell r="AV38">
            <v>8.4895572263993326</v>
          </cell>
          <cell r="AW38">
            <v>5.0030088056531064</v>
          </cell>
          <cell r="AX38">
            <v>3.0980568317134876</v>
          </cell>
          <cell r="AY38">
            <v>8.0650793650793648</v>
          </cell>
          <cell r="AZ38">
            <v>8.9611992945326282</v>
          </cell>
          <cell r="BB38">
            <v>32</v>
          </cell>
          <cell r="BC38">
            <v>20</v>
          </cell>
          <cell r="BD38">
            <v>15</v>
          </cell>
          <cell r="BE38">
            <v>10</v>
          </cell>
          <cell r="BF38">
            <v>16</v>
          </cell>
          <cell r="BG38">
            <v>36</v>
          </cell>
          <cell r="BH38">
            <v>66</v>
          </cell>
          <cell r="BI38">
            <v>95</v>
          </cell>
          <cell r="BJ38">
            <v>117</v>
          </cell>
          <cell r="BK38">
            <v>109</v>
          </cell>
        </row>
        <row r="39">
          <cell r="B39">
            <v>33</v>
          </cell>
          <cell r="C39">
            <v>4</v>
          </cell>
          <cell r="D39">
            <v>2</v>
          </cell>
          <cell r="E39">
            <v>2</v>
          </cell>
          <cell r="F39">
            <v>2</v>
          </cell>
          <cell r="G39">
            <v>25.994898725481036</v>
          </cell>
          <cell r="H39">
            <v>5.1300694585777862</v>
          </cell>
          <cell r="I39">
            <v>0.52448000000000017</v>
          </cell>
          <cell r="J39">
            <v>0.19266612244897965</v>
          </cell>
          <cell r="K39">
            <v>9.5024873432295873</v>
          </cell>
          <cell r="L39">
            <v>9.398333572623109</v>
          </cell>
          <cell r="M39">
            <v>275.84229947038517</v>
          </cell>
          <cell r="N39">
            <v>206.20130348276132</v>
          </cell>
          <cell r="O39">
            <v>297</v>
          </cell>
          <cell r="P39">
            <v>78</v>
          </cell>
          <cell r="Q39">
            <v>1055</v>
          </cell>
          <cell r="R39">
            <v>1316</v>
          </cell>
          <cell r="S39">
            <v>20.01822380456349</v>
          </cell>
          <cell r="T39"/>
          <cell r="U39">
            <v>1.753538596722892</v>
          </cell>
          <cell r="V39">
            <v>2.2696830397838563</v>
          </cell>
          <cell r="W39">
            <v>2.8206887184725424</v>
          </cell>
          <cell r="X39">
            <v>4.0422786842324996</v>
          </cell>
          <cell r="Y39">
            <v>11.9</v>
          </cell>
          <cell r="Z39">
            <v>8.0650793650793648</v>
          </cell>
          <cell r="AA39">
            <v>4.6797071162913086</v>
          </cell>
          <cell r="AB39">
            <v>33</v>
          </cell>
          <cell r="AC39">
            <v>25.994898725481036</v>
          </cell>
          <cell r="AD39">
            <v>32.493623406851292</v>
          </cell>
          <cell r="AE39">
            <v>27.363051289980039</v>
          </cell>
          <cell r="AF39">
            <v>26.798864665444366</v>
          </cell>
          <cell r="AG39">
            <v>26.257473460081854</v>
          </cell>
          <cell r="AH39">
            <v>14.824252385468853</v>
          </cell>
          <cell r="AI39">
            <v>9.2157984520737113</v>
          </cell>
          <cell r="AJ39">
            <v>25.994898725481036</v>
          </cell>
          <cell r="AK39">
            <v>28.883220806090041</v>
          </cell>
          <cell r="AL39">
            <v>1.9000257253991799</v>
          </cell>
          <cell r="AM39">
            <v>2.2602580927186762</v>
          </cell>
          <cell r="AN39">
            <v>1.2691033595947687</v>
          </cell>
          <cell r="AO39">
            <v>11.9</v>
          </cell>
          <cell r="AP39">
            <v>12.526315789473685</v>
          </cell>
          <cell r="AQ39">
            <v>6.7862777712674047</v>
          </cell>
          <cell r="AR39">
            <v>4.2188278068641623</v>
          </cell>
          <cell r="AS39">
            <v>11.9</v>
          </cell>
          <cell r="AT39">
            <v>13.222222222222221</v>
          </cell>
          <cell r="AU39">
            <v>8.0650793650793648</v>
          </cell>
          <cell r="AV39">
            <v>8.4895572263993326</v>
          </cell>
          <cell r="AW39">
            <v>4.5993167074576071</v>
          </cell>
          <cell r="AX39">
            <v>2.8592589151229566</v>
          </cell>
          <cell r="AY39">
            <v>8.0650793650793648</v>
          </cell>
          <cell r="AZ39">
            <v>8.9611992945326282</v>
          </cell>
          <cell r="BB39">
            <v>33</v>
          </cell>
          <cell r="BC39">
            <v>30</v>
          </cell>
          <cell r="BD39">
            <v>20</v>
          </cell>
          <cell r="BE39">
            <v>15</v>
          </cell>
          <cell r="BF39">
            <v>18</v>
          </cell>
          <cell r="BG39">
            <v>38</v>
          </cell>
          <cell r="BH39">
            <v>68</v>
          </cell>
          <cell r="BI39">
            <v>93</v>
          </cell>
          <cell r="BJ39">
            <v>0</v>
          </cell>
          <cell r="BK39">
            <v>109</v>
          </cell>
        </row>
        <row r="40">
          <cell r="B40">
            <v>34</v>
          </cell>
          <cell r="C40">
            <v>4</v>
          </cell>
          <cell r="D40">
            <v>2</v>
          </cell>
          <cell r="E40">
            <v>3</v>
          </cell>
          <cell r="F40">
            <v>2</v>
          </cell>
          <cell r="G40">
            <v>31.536561160751003</v>
          </cell>
          <cell r="H40">
            <v>1.716256771615035</v>
          </cell>
          <cell r="I40">
            <v>0.52343000000000006</v>
          </cell>
          <cell r="J40">
            <v>0.19228040816326533</v>
          </cell>
          <cell r="K40">
            <v>6.3847465943962485</v>
          </cell>
          <cell r="L40">
            <v>8.0609275076494047</v>
          </cell>
          <cell r="M40">
            <v>278.51489897257619</v>
          </cell>
          <cell r="N40">
            <v>81.271121506398458</v>
          </cell>
          <cell r="O40">
            <v>357</v>
          </cell>
          <cell r="P40">
            <v>67</v>
          </cell>
          <cell r="Q40">
            <v>1478</v>
          </cell>
          <cell r="R40">
            <v>1493</v>
          </cell>
          <cell r="S40">
            <v>8.0464429728231615</v>
          </cell>
          <cell r="T40"/>
          <cell r="U40">
            <v>1.805849869891482</v>
          </cell>
          <cell r="V40">
            <v>2.8655510255086436</v>
          </cell>
          <cell r="W40">
            <v>2.872740824614084</v>
          </cell>
          <cell r="X40">
            <v>3.9029940744288765</v>
          </cell>
          <cell r="Y40">
            <v>11.9</v>
          </cell>
          <cell r="Z40">
            <v>8.0650793650793648</v>
          </cell>
          <cell r="AA40">
            <v>4.4188652686819196</v>
          </cell>
          <cell r="AB40">
            <v>34</v>
          </cell>
          <cell r="AC40">
            <v>31.536561160751003</v>
          </cell>
          <cell r="AD40">
            <v>39.420701450938751</v>
          </cell>
          <cell r="AE40">
            <v>33.196380169211587</v>
          </cell>
          <cell r="AF40">
            <v>32.511918722423715</v>
          </cell>
          <cell r="AG40">
            <v>31.855112283586873</v>
          </cell>
          <cell r="AH40">
            <v>17.463556459788162</v>
          </cell>
          <cell r="AI40">
            <v>10.977865072456558</v>
          </cell>
          <cell r="AJ40">
            <v>31.536561160751003</v>
          </cell>
          <cell r="AK40">
            <v>35.040623511945554</v>
          </cell>
          <cell r="AL40">
            <v>0.63565065615371663</v>
          </cell>
          <cell r="AM40">
            <v>0.59892731147943679</v>
          </cell>
          <cell r="AN40">
            <v>0.43972825448528874</v>
          </cell>
          <cell r="AO40">
            <v>11.9</v>
          </cell>
          <cell r="AP40">
            <v>12.526315789473685</v>
          </cell>
          <cell r="AQ40">
            <v>6.5896950784259278</v>
          </cell>
          <cell r="AR40">
            <v>4.1423855218817431</v>
          </cell>
          <cell r="AS40">
            <v>11.9</v>
          </cell>
          <cell r="AT40">
            <v>13.222222222222221</v>
          </cell>
          <cell r="AU40">
            <v>8.0650793650793648</v>
          </cell>
          <cell r="AV40">
            <v>8.4895572263993326</v>
          </cell>
          <cell r="AW40">
            <v>4.4660851932082348</v>
          </cell>
          <cell r="AX40">
            <v>2.8074510919942823</v>
          </cell>
          <cell r="AY40">
            <v>8.0650793650793648</v>
          </cell>
          <cell r="AZ40">
            <v>8.9611992945326282</v>
          </cell>
          <cell r="BB40">
            <v>34</v>
          </cell>
          <cell r="BC40">
            <v>30</v>
          </cell>
          <cell r="BD40">
            <v>20</v>
          </cell>
          <cell r="BE40">
            <v>15</v>
          </cell>
          <cell r="BF40">
            <v>18</v>
          </cell>
          <cell r="BG40">
            <v>38</v>
          </cell>
          <cell r="BH40">
            <v>68</v>
          </cell>
          <cell r="BI40">
            <v>93</v>
          </cell>
          <cell r="BJ40">
            <v>117</v>
          </cell>
          <cell r="BK40">
            <v>109</v>
          </cell>
        </row>
      </sheetData>
      <sheetData sheetId="2">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242.6140697822228</v>
          </cell>
          <cell r="H7">
            <v>1.5738169828391806</v>
          </cell>
          <cell r="I7">
            <v>2.6653500000000001</v>
          </cell>
          <cell r="J7">
            <v>0.97910816326530614</v>
          </cell>
          <cell r="K7">
            <v>6.531689767509091</v>
          </cell>
          <cell r="L7">
            <v>11.144990456836915</v>
          </cell>
          <cell r="M7">
            <v>474.45900398970213</v>
          </cell>
          <cell r="N7">
            <v>98.849358996713676</v>
          </cell>
          <cell r="O7">
            <v>1611</v>
          </cell>
          <cell r="P7">
            <v>50</v>
          </cell>
          <cell r="Q7">
            <v>1068</v>
          </cell>
          <cell r="R7">
            <v>2308</v>
          </cell>
          <cell r="S7">
            <v>29.133532992064783</v>
          </cell>
          <cell r="T7"/>
          <cell r="U7">
            <v>2.1942470527866234</v>
          </cell>
          <cell r="V7">
            <v>2.8465074914128374</v>
          </cell>
          <cell r="W7">
            <v>3.6684206646238944</v>
          </cell>
          <cell r="X7">
            <v>3.8602078781396023</v>
          </cell>
          <cell r="Y7">
            <v>13.1</v>
          </cell>
          <cell r="Z7">
            <v>9.0971428571428561</v>
          </cell>
          <cell r="AA7">
            <v>0.90732409080704057</v>
          </cell>
          <cell r="AB7">
            <v>1</v>
          </cell>
          <cell r="AC7">
            <v>242.6140697822228</v>
          </cell>
          <cell r="AD7">
            <v>303.26758722777851</v>
          </cell>
          <cell r="AE7">
            <v>255.38323134970821</v>
          </cell>
          <cell r="AF7">
            <v>250.11759771363177</v>
          </cell>
          <cell r="AG7">
            <v>245.06471695174019</v>
          </cell>
          <cell r="AH7">
            <v>110.56825596466483</v>
          </cell>
          <cell r="AI7">
            <v>66.135836634509005</v>
          </cell>
          <cell r="AJ7">
            <v>242.6140697822228</v>
          </cell>
          <cell r="AK7">
            <v>269.57118864691421</v>
          </cell>
          <cell r="AL7">
            <v>0.62952679313567228</v>
          </cell>
          <cell r="AM7">
            <v>0.55289402455007464</v>
          </cell>
          <cell r="AN7">
            <v>0.40770265035510722</v>
          </cell>
          <cell r="AO7">
            <v>13.1</v>
          </cell>
          <cell r="AP7">
            <v>13.789473684210527</v>
          </cell>
          <cell r="AQ7">
            <v>5.9701572725657392</v>
          </cell>
          <cell r="AR7">
            <v>3.5710190290684887</v>
          </cell>
          <cell r="AS7">
            <v>13.1</v>
          </cell>
          <cell r="AT7">
            <v>14.555555555555555</v>
          </cell>
          <cell r="AU7">
            <v>9.0971428571428561</v>
          </cell>
          <cell r="AV7">
            <v>9.57593984962406</v>
          </cell>
          <cell r="AW7">
            <v>4.1459063807741137</v>
          </cell>
          <cell r="AX7">
            <v>2.4798526910695893</v>
          </cell>
          <cell r="AY7">
            <v>9.0971428571428561</v>
          </cell>
          <cell r="AZ7">
            <v>10.107936507936506</v>
          </cell>
          <cell r="BB7">
            <v>1</v>
          </cell>
          <cell r="BC7">
            <v>0</v>
          </cell>
          <cell r="BD7">
            <v>0</v>
          </cell>
          <cell r="BE7">
            <v>0</v>
          </cell>
          <cell r="BF7">
            <v>2</v>
          </cell>
          <cell r="BG7">
            <v>24</v>
          </cell>
          <cell r="BH7">
            <v>0</v>
          </cell>
          <cell r="BI7">
            <v>0</v>
          </cell>
          <cell r="BJ7">
            <v>0</v>
          </cell>
          <cell r="BK7">
            <v>0</v>
          </cell>
        </row>
        <row r="8">
          <cell r="B8">
            <v>2</v>
          </cell>
          <cell r="C8">
            <v>1</v>
          </cell>
          <cell r="D8">
            <v>1</v>
          </cell>
          <cell r="E8">
            <v>2</v>
          </cell>
          <cell r="F8">
            <v>1</v>
          </cell>
          <cell r="G8">
            <v>253.1066661889341</v>
          </cell>
          <cell r="H8">
            <v>1.2239596360035445</v>
          </cell>
          <cell r="I8">
            <v>2.66486</v>
          </cell>
          <cell r="J8">
            <v>0.97892816326530607</v>
          </cell>
          <cell r="K8">
            <v>7.6853282584264111</v>
          </cell>
          <cell r="L8">
            <v>11.171476094907375</v>
          </cell>
          <cell r="M8">
            <v>481.74044931729713</v>
          </cell>
          <cell r="N8">
            <v>49.645735635082445</v>
          </cell>
          <cell r="O8">
            <v>1655</v>
          </cell>
          <cell r="P8">
            <v>78</v>
          </cell>
          <cell r="Q8">
            <v>897</v>
          </cell>
          <cell r="R8">
            <v>2367</v>
          </cell>
          <cell r="S8">
            <v>19.255293310515913</v>
          </cell>
          <cell r="T8"/>
          <cell r="U8">
            <v>2.2042977295406052</v>
          </cell>
          <cell r="V8">
            <v>3.2017710340108363</v>
          </cell>
          <cell r="W8">
            <v>3.671539837176951</v>
          </cell>
          <cell r="X8">
            <v>4.0808510784559564</v>
          </cell>
          <cell r="Y8">
            <v>13.1</v>
          </cell>
          <cell r="Z8">
            <v>9.0971428571428561</v>
          </cell>
          <cell r="AA8">
            <v>0.93272959141607592</v>
          </cell>
          <cell r="AB8">
            <v>2</v>
          </cell>
          <cell r="AC8">
            <v>253.1066661889341</v>
          </cell>
          <cell r="AD8">
            <v>316.38333273616763</v>
          </cell>
          <cell r="AE8">
            <v>266.42806967256223</v>
          </cell>
          <cell r="AF8">
            <v>260.93470741127226</v>
          </cell>
          <cell r="AG8">
            <v>255.66329918074152</v>
          </cell>
          <cell r="AH8">
            <v>114.82417406548966</v>
          </cell>
          <cell r="AI8">
            <v>68.93746967581535</v>
          </cell>
          <cell r="AJ8">
            <v>253.1066661889341</v>
          </cell>
          <cell r="AK8">
            <v>281.22962909881568</v>
          </cell>
          <cell r="AL8">
            <v>0.48958385440141783</v>
          </cell>
          <cell r="AM8">
            <v>0.38227581641598485</v>
          </cell>
          <cell r="AN8">
            <v>0.29992754267980926</v>
          </cell>
          <cell r="AO8">
            <v>13.1</v>
          </cell>
          <cell r="AP8">
            <v>13.789473684210527</v>
          </cell>
          <cell r="AQ8">
            <v>5.9429358495642752</v>
          </cell>
          <cell r="AR8">
            <v>3.5679852544028492</v>
          </cell>
          <cell r="AS8">
            <v>13.1</v>
          </cell>
          <cell r="AT8">
            <v>14.555555555555555</v>
          </cell>
          <cell r="AU8">
            <v>9.0971428571428561</v>
          </cell>
          <cell r="AV8">
            <v>9.57593984962406</v>
          </cell>
          <cell r="AW8">
            <v>4.1270027797192261</v>
          </cell>
          <cell r="AX8">
            <v>2.4777459214871693</v>
          </cell>
          <cell r="AY8">
            <v>9.0971428571428561</v>
          </cell>
          <cell r="AZ8">
            <v>10.107936507936506</v>
          </cell>
          <cell r="BB8">
            <v>2</v>
          </cell>
          <cell r="BC8">
            <v>0</v>
          </cell>
          <cell r="BD8">
            <v>0</v>
          </cell>
          <cell r="BE8">
            <v>0</v>
          </cell>
          <cell r="BF8">
            <v>2</v>
          </cell>
          <cell r="BG8">
            <v>24</v>
          </cell>
          <cell r="BH8">
            <v>0</v>
          </cell>
          <cell r="BI8">
            <v>0</v>
          </cell>
          <cell r="BJ8">
            <v>0</v>
          </cell>
          <cell r="BK8">
            <v>109</v>
          </cell>
        </row>
        <row r="9">
          <cell r="B9">
            <v>3</v>
          </cell>
          <cell r="C9">
            <v>1</v>
          </cell>
          <cell r="D9">
            <v>2</v>
          </cell>
          <cell r="E9">
            <v>1</v>
          </cell>
          <cell r="F9">
            <v>1</v>
          </cell>
          <cell r="G9">
            <v>121.41414603211015</v>
          </cell>
          <cell r="H9">
            <v>2.1472829997110288</v>
          </cell>
          <cell r="I9">
            <v>0.52957999999999983</v>
          </cell>
          <cell r="J9">
            <v>0.19453959183673464</v>
          </cell>
          <cell r="K9">
            <v>8.1332143984737648</v>
          </cell>
          <cell r="L9">
            <v>9.4968534624008978</v>
          </cell>
          <cell r="M9">
            <v>371.64973544342996</v>
          </cell>
          <cell r="N9">
            <v>141.7481662304842</v>
          </cell>
          <cell r="O9">
            <v>1029</v>
          </cell>
          <cell r="P9">
            <v>48</v>
          </cell>
          <cell r="Q9">
            <v>1177</v>
          </cell>
          <cell r="R9">
            <v>1747</v>
          </cell>
          <cell r="S9">
            <v>29.469469367064868</v>
          </cell>
          <cell r="T9"/>
          <cell r="U9">
            <v>2.1324994031889024</v>
          </cell>
          <cell r="V9">
            <v>2.3258729456226606</v>
          </cell>
          <cell r="W9">
            <v>3.581212287973623</v>
          </cell>
          <cell r="X9">
            <v>4.0262634407472975</v>
          </cell>
          <cell r="Y9">
            <v>13.1</v>
          </cell>
          <cell r="Z9">
            <v>9.0971428571428561</v>
          </cell>
          <cell r="AA9">
            <v>0.58522056433207659</v>
          </cell>
          <cell r="AB9">
            <v>3</v>
          </cell>
          <cell r="AC9">
            <v>121.41414603211015</v>
          </cell>
          <cell r="AD9">
            <v>151.76768254013768</v>
          </cell>
          <cell r="AE9">
            <v>127.80436424432648</v>
          </cell>
          <cell r="AF9">
            <v>125.16922271351562</v>
          </cell>
          <cell r="AG9">
            <v>122.64055154758601</v>
          </cell>
          <cell r="AH9">
            <v>56.935137168408843</v>
          </cell>
          <cell r="AI9">
            <v>33.903085399277067</v>
          </cell>
          <cell r="AJ9">
            <v>121.41414603211015</v>
          </cell>
          <cell r="AK9">
            <v>134.90460670234461</v>
          </cell>
          <cell r="AL9">
            <v>0.8589131998844115</v>
          </cell>
          <cell r="AM9">
            <v>0.92321594941471685</v>
          </cell>
          <cell r="AN9">
            <v>0.53331905159998194</v>
          </cell>
          <cell r="AO9">
            <v>13.1</v>
          </cell>
          <cell r="AP9">
            <v>13.789473684210527</v>
          </cell>
          <cell r="AQ9">
            <v>6.1430263382069361</v>
          </cell>
          <cell r="AR9">
            <v>3.657979183192305</v>
          </cell>
          <cell r="AS9">
            <v>13.1</v>
          </cell>
          <cell r="AT9">
            <v>14.555555555555555</v>
          </cell>
          <cell r="AU9">
            <v>9.0971428571428561</v>
          </cell>
          <cell r="AV9">
            <v>9.57593984962406</v>
          </cell>
          <cell r="AW9">
            <v>4.2659532957144783</v>
          </cell>
          <cell r="AX9">
            <v>2.5402411601492472</v>
          </cell>
          <cell r="AY9">
            <v>9.0971428571428561</v>
          </cell>
          <cell r="AZ9">
            <v>10.107936507936506</v>
          </cell>
          <cell r="BB9">
            <v>3</v>
          </cell>
          <cell r="BC9">
            <v>0</v>
          </cell>
          <cell r="BD9">
            <v>0</v>
          </cell>
          <cell r="BE9">
            <v>0</v>
          </cell>
          <cell r="BF9">
            <v>2</v>
          </cell>
          <cell r="BG9">
            <v>24</v>
          </cell>
          <cell r="BH9">
            <v>0</v>
          </cell>
          <cell r="BI9">
            <v>93</v>
          </cell>
          <cell r="BJ9">
            <v>0</v>
          </cell>
          <cell r="BK9">
            <v>0</v>
          </cell>
        </row>
        <row r="10">
          <cell r="B10">
            <v>4</v>
          </cell>
          <cell r="C10">
            <v>1</v>
          </cell>
          <cell r="D10">
            <v>2</v>
          </cell>
          <cell r="E10">
            <v>2</v>
          </cell>
          <cell r="F10">
            <v>1</v>
          </cell>
          <cell r="G10">
            <v>130.33038098859504</v>
          </cell>
          <cell r="H10">
            <v>1.3303244472488642</v>
          </cell>
          <cell r="I10">
            <v>0.52936000000000005</v>
          </cell>
          <cell r="J10">
            <v>0.1944587755102041</v>
          </cell>
          <cell r="K10">
            <v>8.0997528337803821</v>
          </cell>
          <cell r="L10">
            <v>9.581244103331052</v>
          </cell>
          <cell r="M10">
            <v>380.42551467855122</v>
          </cell>
          <cell r="N10">
            <v>105.40415687074191</v>
          </cell>
          <cell r="O10">
            <v>1079</v>
          </cell>
          <cell r="P10">
            <v>40</v>
          </cell>
          <cell r="Q10">
            <v>1166</v>
          </cell>
          <cell r="R10">
            <v>1772</v>
          </cell>
          <cell r="S10">
            <v>19.495737253968219</v>
          </cell>
          <cell r="T10"/>
          <cell r="U10">
            <v>2.1460214569840406</v>
          </cell>
          <cell r="V10">
            <v>2.2958343528146425</v>
          </cell>
          <cell r="W10">
            <v>3.5850681591433982</v>
          </cell>
          <cell r="X10">
            <v>3.853781824352716</v>
          </cell>
          <cell r="Y10">
            <v>13.1</v>
          </cell>
          <cell r="Z10">
            <v>9.0971428571428561</v>
          </cell>
          <cell r="AA10">
            <v>0.59887000180256167</v>
          </cell>
          <cell r="AB10">
            <v>4</v>
          </cell>
          <cell r="AC10">
            <v>130.33038098859504</v>
          </cell>
          <cell r="AD10">
            <v>162.9129762357438</v>
          </cell>
          <cell r="AE10">
            <v>137.1898747248369</v>
          </cell>
          <cell r="AF10">
            <v>134.36121751401552</v>
          </cell>
          <cell r="AG10">
            <v>131.64684948342932</v>
          </cell>
          <cell r="AH10">
            <v>60.731163970633247</v>
          </cell>
          <cell r="AI10">
            <v>36.353668941048994</v>
          </cell>
          <cell r="AJ10">
            <v>130.33038098859504</v>
          </cell>
          <cell r="AK10">
            <v>144.81153443177226</v>
          </cell>
          <cell r="AL10">
            <v>0.53212977889954571</v>
          </cell>
          <cell r="AM10">
            <v>0.57945140755382274</v>
          </cell>
          <cell r="AN10">
            <v>0.34519973051985281</v>
          </cell>
          <cell r="AO10">
            <v>13.1</v>
          </cell>
          <cell r="AP10">
            <v>13.789473684210527</v>
          </cell>
          <cell r="AQ10">
            <v>6.1043192076981274</v>
          </cell>
          <cell r="AR10">
            <v>3.6540448935648859</v>
          </cell>
          <cell r="AS10">
            <v>13.1</v>
          </cell>
          <cell r="AT10">
            <v>14.555555555555555</v>
          </cell>
          <cell r="AU10">
            <v>9.0971428571428561</v>
          </cell>
          <cell r="AV10">
            <v>9.57593984962406</v>
          </cell>
          <cell r="AW10">
            <v>4.2390735784756455</v>
          </cell>
          <cell r="AX10">
            <v>2.5375090384101626</v>
          </cell>
          <cell r="AY10">
            <v>9.0971428571428561</v>
          </cell>
          <cell r="AZ10">
            <v>10.107936507936506</v>
          </cell>
          <cell r="BB10">
            <v>4</v>
          </cell>
          <cell r="BC10">
            <v>0</v>
          </cell>
          <cell r="BD10">
            <v>0</v>
          </cell>
          <cell r="BE10">
            <v>0</v>
          </cell>
          <cell r="BF10">
            <v>2</v>
          </cell>
          <cell r="BG10">
            <v>24</v>
          </cell>
          <cell r="BH10">
            <v>0</v>
          </cell>
          <cell r="BI10">
            <v>93</v>
          </cell>
          <cell r="BJ10">
            <v>0</v>
          </cell>
          <cell r="BK10">
            <v>109</v>
          </cell>
        </row>
        <row r="11">
          <cell r="B11">
            <v>5</v>
          </cell>
          <cell r="C11">
            <v>2</v>
          </cell>
          <cell r="D11">
            <v>1</v>
          </cell>
          <cell r="E11">
            <v>1</v>
          </cell>
          <cell r="F11">
            <v>1</v>
          </cell>
          <cell r="G11">
            <v>181.71871370744364</v>
          </cell>
          <cell r="H11">
            <v>1.9504499624288396</v>
          </cell>
          <cell r="I11">
            <v>2.66256</v>
          </cell>
          <cell r="J11">
            <v>0.97808326530612244</v>
          </cell>
          <cell r="K11">
            <v>7.6199000426190748</v>
          </cell>
          <cell r="L11">
            <v>10.699896671920463</v>
          </cell>
          <cell r="M11">
            <v>423.65908557161328</v>
          </cell>
          <cell r="N11">
            <v>123.8118119091836</v>
          </cell>
          <cell r="O11">
            <v>1351</v>
          </cell>
          <cell r="P11">
            <v>50</v>
          </cell>
          <cell r="Q11">
            <v>927</v>
          </cell>
          <cell r="R11">
            <v>1908</v>
          </cell>
          <cell r="S11">
            <v>29.148207719743375</v>
          </cell>
          <cell r="T11"/>
          <cell r="U11">
            <v>2.1303589706217694</v>
          </cell>
          <cell r="V11">
            <v>2.3208869957532428</v>
          </cell>
          <cell r="W11">
            <v>3.6057794891816153</v>
          </cell>
          <cell r="X11">
            <v>3.9920360154956089</v>
          </cell>
          <cell r="Y11">
            <v>13.1</v>
          </cell>
          <cell r="Z11">
            <v>9.0971428571428561</v>
          </cell>
          <cell r="AA11">
            <v>0.72012002998321833</v>
          </cell>
          <cell r="AB11">
            <v>5</v>
          </cell>
          <cell r="AC11">
            <v>181.71871370744364</v>
          </cell>
          <cell r="AD11">
            <v>227.14839213430454</v>
          </cell>
          <cell r="AE11">
            <v>191.28285653415122</v>
          </cell>
          <cell r="AF11">
            <v>187.33888011076664</v>
          </cell>
          <cell r="AG11">
            <v>183.55425627014509</v>
          </cell>
          <cell r="AH11">
            <v>85.29957449115112</v>
          </cell>
          <cell r="AI11">
            <v>50.396513223465966</v>
          </cell>
          <cell r="AJ11">
            <v>181.71871370744364</v>
          </cell>
          <cell r="AK11">
            <v>201.9096818971596</v>
          </cell>
          <cell r="AL11">
            <v>0.78017998497153584</v>
          </cell>
          <cell r="AM11">
            <v>0.8403898880030658</v>
          </cell>
          <cell r="AN11">
            <v>0.48858526197106278</v>
          </cell>
          <cell r="AO11">
            <v>13.1</v>
          </cell>
          <cell r="AP11">
            <v>13.789473684210527</v>
          </cell>
          <cell r="AQ11">
            <v>6.149198412404937</v>
          </cell>
          <cell r="AR11">
            <v>3.633056330622491</v>
          </cell>
          <cell r="AS11">
            <v>13.1</v>
          </cell>
          <cell r="AT11">
            <v>14.555555555555555</v>
          </cell>
          <cell r="AU11">
            <v>9.0971428571428561</v>
          </cell>
          <cell r="AV11">
            <v>9.57593984962406</v>
          </cell>
          <cell r="AW11">
            <v>4.2702394209590659</v>
          </cell>
          <cell r="AX11">
            <v>2.522933774635117</v>
          </cell>
          <cell r="AY11">
            <v>9.0971428571428561</v>
          </cell>
          <cell r="AZ11">
            <v>10.107936507936506</v>
          </cell>
          <cell r="BB11">
            <v>5</v>
          </cell>
          <cell r="BC11">
            <v>10</v>
          </cell>
          <cell r="BD11">
            <v>10</v>
          </cell>
          <cell r="BE11">
            <v>5</v>
          </cell>
          <cell r="BF11">
            <v>12</v>
          </cell>
          <cell r="BG11">
            <v>34</v>
          </cell>
          <cell r="BH11">
            <v>64</v>
          </cell>
          <cell r="BI11">
            <v>0</v>
          </cell>
          <cell r="BJ11">
            <v>0</v>
          </cell>
          <cell r="BK11">
            <v>0</v>
          </cell>
        </row>
        <row r="12">
          <cell r="B12">
            <v>6</v>
          </cell>
          <cell r="C12">
            <v>2</v>
          </cell>
          <cell r="D12">
            <v>1</v>
          </cell>
          <cell r="E12">
            <v>2</v>
          </cell>
          <cell r="F12">
            <v>1</v>
          </cell>
          <cell r="G12">
            <v>191.95469301595571</v>
          </cell>
          <cell r="H12">
            <v>1.2745924931545818</v>
          </cell>
          <cell r="I12">
            <v>2.6617700000000002</v>
          </cell>
          <cell r="J12">
            <v>0.97779306122448995</v>
          </cell>
          <cell r="K12">
            <v>7.4805265015758824</v>
          </cell>
          <cell r="L12">
            <v>10.773303932422742</v>
          </cell>
          <cell r="M12">
            <v>432.92986261174372</v>
          </cell>
          <cell r="N12">
            <v>82.40878994213449</v>
          </cell>
          <cell r="O12">
            <v>1397</v>
          </cell>
          <cell r="P12">
            <v>49</v>
          </cell>
          <cell r="Q12">
            <v>928</v>
          </cell>
          <cell r="R12">
            <v>1951</v>
          </cell>
          <cell r="S12">
            <v>19.264557923611157</v>
          </cell>
          <cell r="T12"/>
          <cell r="U12">
            <v>2.1414254817445726</v>
          </cell>
          <cell r="V12">
            <v>2.8564887582949487</v>
          </cell>
          <cell r="W12">
            <v>3.6074865648292236</v>
          </cell>
          <cell r="X12">
            <v>3.7681745745611268</v>
          </cell>
          <cell r="Y12">
            <v>13.1</v>
          </cell>
          <cell r="Z12">
            <v>9.0971428571428561</v>
          </cell>
          <cell r="AA12">
            <v>0.74140091612545933</v>
          </cell>
          <cell r="AB12">
            <v>6</v>
          </cell>
          <cell r="AC12">
            <v>191.95469301595571</v>
          </cell>
          <cell r="AD12">
            <v>239.94336626994462</v>
          </cell>
          <cell r="AE12">
            <v>202.05757159574287</v>
          </cell>
          <cell r="AF12">
            <v>197.89143609892341</v>
          </cell>
          <cell r="AG12">
            <v>193.89362930904616</v>
          </cell>
          <cell r="AH12">
            <v>89.638745150064437</v>
          </cell>
          <cell r="AI12">
            <v>53.210092280702021</v>
          </cell>
          <cell r="AJ12">
            <v>191.95469301595571</v>
          </cell>
          <cell r="AK12">
            <v>213.28299223995077</v>
          </cell>
          <cell r="AL12">
            <v>0.50983699726183274</v>
          </cell>
          <cell r="AM12">
            <v>0.44620952540187553</v>
          </cell>
          <cell r="AN12">
            <v>0.3382519753090345</v>
          </cell>
          <cell r="AO12">
            <v>13.1</v>
          </cell>
          <cell r="AP12">
            <v>13.789473684210527</v>
          </cell>
          <cell r="AQ12">
            <v>6.1174204340408407</v>
          </cell>
          <cell r="AR12">
            <v>3.6313371552695295</v>
          </cell>
          <cell r="AS12">
            <v>13.1</v>
          </cell>
          <cell r="AT12">
            <v>14.555555555555555</v>
          </cell>
          <cell r="AU12">
            <v>9.0971428571428561</v>
          </cell>
          <cell r="AV12">
            <v>9.57593984962406</v>
          </cell>
          <cell r="AW12">
            <v>4.2481715729522431</v>
          </cell>
          <cell r="AX12">
            <v>2.5217399132776839</v>
          </cell>
          <cell r="AY12">
            <v>9.0971428571428561</v>
          </cell>
          <cell r="AZ12">
            <v>10.107936507936506</v>
          </cell>
          <cell r="BB12">
            <v>6</v>
          </cell>
          <cell r="BC12">
            <v>10</v>
          </cell>
          <cell r="BD12">
            <v>10</v>
          </cell>
          <cell r="BE12">
            <v>5</v>
          </cell>
          <cell r="BF12">
            <v>12</v>
          </cell>
          <cell r="BG12">
            <v>34</v>
          </cell>
          <cell r="BH12">
            <v>64</v>
          </cell>
          <cell r="BI12">
            <v>0</v>
          </cell>
          <cell r="BJ12">
            <v>0</v>
          </cell>
          <cell r="BK12">
            <v>109</v>
          </cell>
        </row>
        <row r="13">
          <cell r="B13">
            <v>7</v>
          </cell>
          <cell r="C13">
            <v>2</v>
          </cell>
          <cell r="D13">
            <v>2</v>
          </cell>
          <cell r="E13">
            <v>2</v>
          </cell>
          <cell r="F13">
            <v>1</v>
          </cell>
          <cell r="G13">
            <v>76.608033295440492</v>
          </cell>
          <cell r="H13">
            <v>1.8288133529301509</v>
          </cell>
          <cell r="I13">
            <v>0.52957999999999994</v>
          </cell>
          <cell r="J13">
            <v>0.19453959183673467</v>
          </cell>
          <cell r="K13">
            <v>8.7529594364161962</v>
          </cell>
          <cell r="L13">
            <v>8.6038941566940643</v>
          </cell>
          <cell r="M13">
            <v>326.88927290266594</v>
          </cell>
          <cell r="N13">
            <v>134.30091621799093</v>
          </cell>
          <cell r="O13">
            <v>738</v>
          </cell>
          <cell r="P13">
            <v>43</v>
          </cell>
          <cell r="Q13">
            <v>1101</v>
          </cell>
          <cell r="R13">
            <v>1531</v>
          </cell>
          <cell r="S13">
            <v>19.493739649801604</v>
          </cell>
          <cell r="T13"/>
          <cell r="U13">
            <v>2.077045390003402</v>
          </cell>
          <cell r="V13">
            <v>2.3124486127230033</v>
          </cell>
          <cell r="W13">
            <v>3.548147497200532</v>
          </cell>
          <cell r="X13">
            <v>4.0000008230873974</v>
          </cell>
          <cell r="Y13">
            <v>13.1</v>
          </cell>
          <cell r="Z13">
            <v>9.0971428571428561</v>
          </cell>
          <cell r="AA13">
            <v>0.46464063329448368</v>
          </cell>
          <cell r="AB13">
            <v>7</v>
          </cell>
          <cell r="AC13">
            <v>76.608033295440492</v>
          </cell>
          <cell r="AD13">
            <v>95.760041619300608</v>
          </cell>
          <cell r="AE13">
            <v>80.6400350478321</v>
          </cell>
          <cell r="AF13">
            <v>78.977353912825251</v>
          </cell>
          <cell r="AG13">
            <v>77.381851813576262</v>
          </cell>
          <cell r="AH13">
            <v>36.883177259460382</v>
          </cell>
          <cell r="AI13">
            <v>21.590994555858739</v>
          </cell>
          <cell r="AJ13">
            <v>76.608033295440492</v>
          </cell>
          <cell r="AK13">
            <v>85.120036994933884</v>
          </cell>
          <cell r="AL13">
            <v>0.73152534117206036</v>
          </cell>
          <cell r="AM13">
            <v>0.7908557806941483</v>
          </cell>
          <cell r="AN13">
            <v>0.45720324415298064</v>
          </cell>
          <cell r="AO13">
            <v>13.1</v>
          </cell>
          <cell r="AP13">
            <v>13.789473684210527</v>
          </cell>
          <cell r="AQ13">
            <v>6.3070359767046513</v>
          </cell>
          <cell r="AR13">
            <v>3.6920674831967455</v>
          </cell>
          <cell r="AS13">
            <v>13.1</v>
          </cell>
          <cell r="AT13">
            <v>14.555555555555555</v>
          </cell>
          <cell r="AU13">
            <v>9.0971428571428561</v>
          </cell>
          <cell r="AV13">
            <v>9.57593984962406</v>
          </cell>
          <cell r="AW13">
            <v>4.379847884368071</v>
          </cell>
          <cell r="AX13">
            <v>2.5639133841872273</v>
          </cell>
          <cell r="AY13">
            <v>9.0971428571428561</v>
          </cell>
          <cell r="AZ13">
            <v>10.107936507936506</v>
          </cell>
          <cell r="BB13">
            <v>7</v>
          </cell>
          <cell r="BC13">
            <v>10</v>
          </cell>
          <cell r="BD13">
            <v>10</v>
          </cell>
          <cell r="BE13">
            <v>5</v>
          </cell>
          <cell r="BF13">
            <v>12</v>
          </cell>
          <cell r="BG13">
            <v>34</v>
          </cell>
          <cell r="BH13">
            <v>64</v>
          </cell>
          <cell r="BI13">
            <v>93</v>
          </cell>
          <cell r="BJ13">
            <v>0</v>
          </cell>
          <cell r="BK13">
            <v>109</v>
          </cell>
        </row>
        <row r="14">
          <cell r="B14">
            <v>8</v>
          </cell>
          <cell r="C14">
            <v>2</v>
          </cell>
          <cell r="D14">
            <v>2</v>
          </cell>
          <cell r="E14">
            <v>3</v>
          </cell>
          <cell r="F14">
            <v>1</v>
          </cell>
          <cell r="G14">
            <v>85.119983502570832</v>
          </cell>
          <cell r="H14">
            <v>0.87414066035906879</v>
          </cell>
          <cell r="I14">
            <v>0.52888999999999997</v>
          </cell>
          <cell r="J14">
            <v>0.19428612244897958</v>
          </cell>
          <cell r="K14">
            <v>5.3743343850224665</v>
          </cell>
          <cell r="L14">
            <v>8.2425140274468252</v>
          </cell>
          <cell r="M14">
            <v>336.24064912198384</v>
          </cell>
          <cell r="N14">
            <v>62.129406097436544</v>
          </cell>
          <cell r="O14">
            <v>797</v>
          </cell>
          <cell r="P14">
            <v>44</v>
          </cell>
          <cell r="Q14">
            <v>1733</v>
          </cell>
          <cell r="R14">
            <v>1612</v>
          </cell>
          <cell r="S14">
            <v>7.6844963935664934</v>
          </cell>
          <cell r="T14"/>
          <cell r="U14">
            <v>2.098551405037385</v>
          </cell>
          <cell r="V14">
            <v>2.9468532167774444</v>
          </cell>
          <cell r="W14">
            <v>3.5588938870093041</v>
          </cell>
          <cell r="X14">
            <v>3.7796759339042549</v>
          </cell>
          <cell r="Y14">
            <v>13.1</v>
          </cell>
          <cell r="Z14">
            <v>9.0971428571428561</v>
          </cell>
          <cell r="AA14">
            <v>0.46867487168410166</v>
          </cell>
          <cell r="AB14">
            <v>8</v>
          </cell>
          <cell r="AC14">
            <v>85.119983502570832</v>
          </cell>
          <cell r="AD14">
            <v>106.39997937821353</v>
          </cell>
          <cell r="AE14">
            <v>89.599982634285098</v>
          </cell>
          <cell r="AF14">
            <v>87.75256031192869</v>
          </cell>
          <cell r="AG14">
            <v>85.979781315728118</v>
          </cell>
          <cell r="AH14">
            <v>40.561304954573863</v>
          </cell>
          <cell r="AI14">
            <v>23.917539045846887</v>
          </cell>
          <cell r="AJ14">
            <v>85.119983502570832</v>
          </cell>
          <cell r="AK14">
            <v>94.57775944730092</v>
          </cell>
          <cell r="AL14">
            <v>0.34965626414362749</v>
          </cell>
          <cell r="AM14">
            <v>0.29663529061518462</v>
          </cell>
          <cell r="AN14">
            <v>0.23127397047929352</v>
          </cell>
          <cell r="AO14">
            <v>13.1</v>
          </cell>
          <cell r="AP14">
            <v>13.789473684210527</v>
          </cell>
          <cell r="AQ14">
            <v>6.2424012909832092</v>
          </cell>
          <cell r="AR14">
            <v>3.6809189641246958</v>
          </cell>
          <cell r="AS14">
            <v>13.1</v>
          </cell>
          <cell r="AT14">
            <v>14.555555555555555</v>
          </cell>
          <cell r="AU14">
            <v>9.0971428571428561</v>
          </cell>
          <cell r="AV14">
            <v>9.57593984962406</v>
          </cell>
          <cell r="AW14">
            <v>4.3349630775333772</v>
          </cell>
          <cell r="AX14">
            <v>2.5561714245960809</v>
          </cell>
          <cell r="AY14">
            <v>9.0971428571428561</v>
          </cell>
          <cell r="AZ14">
            <v>10.107936507936506</v>
          </cell>
          <cell r="BB14">
            <v>8</v>
          </cell>
          <cell r="BC14">
            <v>10</v>
          </cell>
          <cell r="BD14">
            <v>10</v>
          </cell>
          <cell r="BE14">
            <v>5</v>
          </cell>
          <cell r="BF14">
            <v>12</v>
          </cell>
          <cell r="BG14">
            <v>34</v>
          </cell>
          <cell r="BH14">
            <v>64</v>
          </cell>
          <cell r="BI14">
            <v>93</v>
          </cell>
          <cell r="BJ14">
            <v>117</v>
          </cell>
          <cell r="BK14">
            <v>109</v>
          </cell>
        </row>
        <row r="15">
          <cell r="B15">
            <v>9</v>
          </cell>
          <cell r="C15">
            <v>2</v>
          </cell>
          <cell r="D15">
            <v>3</v>
          </cell>
          <cell r="E15">
            <v>2</v>
          </cell>
          <cell r="F15">
            <v>1</v>
          </cell>
          <cell r="G15">
            <v>57.528095256278149</v>
          </cell>
          <cell r="H15">
            <v>1.3283780204916213</v>
          </cell>
          <cell r="I15">
            <v>0.18350999999999998</v>
          </cell>
          <cell r="J15">
            <v>6.7411836734693878E-2</v>
          </cell>
          <cell r="K15">
            <v>8.7928086308135782</v>
          </cell>
          <cell r="L15">
            <v>8.6405623932992448</v>
          </cell>
          <cell r="M15">
            <v>301.24672044142835</v>
          </cell>
          <cell r="N15">
            <v>123.31301602172854</v>
          </cell>
          <cell r="O15">
            <v>602</v>
          </cell>
          <cell r="P15">
            <v>34</v>
          </cell>
          <cell r="Q15">
            <v>1149</v>
          </cell>
          <cell r="R15">
            <v>1392</v>
          </cell>
          <cell r="S15">
            <v>20.080681867063525</v>
          </cell>
          <cell r="T15"/>
          <cell r="U15">
            <v>2.0956233947839955</v>
          </cell>
          <cell r="V15">
            <v>2.2845027609530826</v>
          </cell>
          <cell r="W15">
            <v>3.5840968329679264</v>
          </cell>
          <cell r="X15">
            <v>3.9234206730381307</v>
          </cell>
          <cell r="Y15">
            <v>13.1</v>
          </cell>
          <cell r="Z15">
            <v>9.0971428571428561</v>
          </cell>
          <cell r="AA15">
            <v>0.42425618523712694</v>
          </cell>
          <cell r="AB15">
            <v>9</v>
          </cell>
          <cell r="AC15">
            <v>57.528095256278149</v>
          </cell>
          <cell r="AD15">
            <v>71.910119070347676</v>
          </cell>
          <cell r="AE15">
            <v>60.555889743450685</v>
          </cell>
          <cell r="AF15">
            <v>59.307314697193974</v>
          </cell>
          <cell r="AG15">
            <v>58.109187127553689</v>
          </cell>
          <cell r="AH15">
            <v>27.451542772172481</v>
          </cell>
          <cell r="AI15">
            <v>16.05093219778891</v>
          </cell>
          <cell r="AJ15">
            <v>57.528095256278149</v>
          </cell>
          <cell r="AK15">
            <v>63.920105840309056</v>
          </cell>
          <cell r="AL15">
            <v>0.53135120819664849</v>
          </cell>
          <cell r="AM15">
            <v>0.5814735894376547</v>
          </cell>
          <cell r="AN15">
            <v>0.33857649515390398</v>
          </cell>
          <cell r="AO15">
            <v>13.1</v>
          </cell>
          <cell r="AP15">
            <v>13.789473684210527</v>
          </cell>
          <cell r="AQ15">
            <v>6.2511231896942387</v>
          </cell>
          <cell r="AR15">
            <v>3.6550351763660704</v>
          </cell>
          <cell r="AS15">
            <v>13.1</v>
          </cell>
          <cell r="AT15">
            <v>14.555555555555555</v>
          </cell>
          <cell r="AU15">
            <v>9.0971428571428561</v>
          </cell>
          <cell r="AV15">
            <v>9.57593984962406</v>
          </cell>
          <cell r="AW15">
            <v>4.341019898797482</v>
          </cell>
          <cell r="AX15">
            <v>2.538196728800342</v>
          </cell>
          <cell r="AY15">
            <v>9.0971428571428561</v>
          </cell>
          <cell r="AZ15">
            <v>10.107936507936506</v>
          </cell>
          <cell r="BB15">
            <v>9</v>
          </cell>
          <cell r="BC15">
            <v>10</v>
          </cell>
          <cell r="BD15">
            <v>10</v>
          </cell>
          <cell r="BE15">
            <v>5</v>
          </cell>
          <cell r="BF15">
            <v>12</v>
          </cell>
          <cell r="BG15">
            <v>34</v>
          </cell>
          <cell r="BH15">
            <v>64</v>
          </cell>
          <cell r="BI15">
            <v>95</v>
          </cell>
          <cell r="BJ15">
            <v>0</v>
          </cell>
          <cell r="BK15">
            <v>109</v>
          </cell>
        </row>
        <row r="16">
          <cell r="B16">
            <v>10</v>
          </cell>
          <cell r="C16">
            <v>2</v>
          </cell>
          <cell r="D16">
            <v>3</v>
          </cell>
          <cell r="E16">
            <v>3</v>
          </cell>
          <cell r="F16">
            <v>1</v>
          </cell>
          <cell r="G16">
            <v>65.98966553699033</v>
          </cell>
          <cell r="H16">
            <v>0.84733473717583052</v>
          </cell>
          <cell r="I16">
            <v>0.18320999999999998</v>
          </cell>
          <cell r="J16">
            <v>6.7301632653061216E-2</v>
          </cell>
          <cell r="K16">
            <v>5.4741607238008001</v>
          </cell>
          <cell r="L16">
            <v>7.6056412897622376</v>
          </cell>
          <cell r="M16">
            <v>310.89347749156315</v>
          </cell>
          <cell r="N16">
            <v>55.505950992715157</v>
          </cell>
          <cell r="O16">
            <v>669</v>
          </cell>
          <cell r="P16">
            <v>48</v>
          </cell>
          <cell r="Q16">
            <v>1806</v>
          </cell>
          <cell r="R16">
            <v>1601</v>
          </cell>
          <cell r="S16">
            <v>7.9414187455767999</v>
          </cell>
          <cell r="T16"/>
          <cell r="U16">
            <v>2.1202869547748406</v>
          </cell>
          <cell r="V16">
            <v>3.0212495662566181</v>
          </cell>
          <cell r="W16">
            <v>3.59196947907181</v>
          </cell>
          <cell r="X16">
            <v>3.8391399127219028</v>
          </cell>
          <cell r="Y16">
            <v>13.1</v>
          </cell>
          <cell r="Z16">
            <v>9.0971428571428561</v>
          </cell>
          <cell r="AA16">
            <v>0.42951081851532069</v>
          </cell>
          <cell r="AB16">
            <v>10</v>
          </cell>
          <cell r="AC16">
            <v>65.98966553699033</v>
          </cell>
          <cell r="AD16">
            <v>82.487081921237902</v>
          </cell>
          <cell r="AE16">
            <v>69.462805828410879</v>
          </cell>
          <cell r="AF16">
            <v>68.030583027825088</v>
          </cell>
          <cell r="AG16">
            <v>66.656227815141747</v>
          </cell>
          <cell r="AH16">
            <v>31.122988041021063</v>
          </cell>
          <cell r="AI16">
            <v>18.371443833660447</v>
          </cell>
          <cell r="AJ16">
            <v>65.98966553699033</v>
          </cell>
          <cell r="AK16">
            <v>73.321850596655921</v>
          </cell>
          <cell r="AL16">
            <v>0.33893389487033221</v>
          </cell>
          <cell r="AM16">
            <v>0.2804583728002627</v>
          </cell>
          <cell r="AN16">
            <v>0.22070952255946324</v>
          </cell>
          <cell r="AO16">
            <v>13.1</v>
          </cell>
          <cell r="AP16">
            <v>13.789473684210527</v>
          </cell>
          <cell r="AQ16">
            <v>6.178408998130692</v>
          </cell>
          <cell r="AR16">
            <v>3.6470243069507182</v>
          </cell>
          <cell r="AS16">
            <v>13.1</v>
          </cell>
          <cell r="AT16">
            <v>14.555555555555555</v>
          </cell>
          <cell r="AU16">
            <v>9.0971428571428561</v>
          </cell>
          <cell r="AV16">
            <v>9.57593984962406</v>
          </cell>
          <cell r="AW16">
            <v>4.2905243729657849</v>
          </cell>
          <cell r="AX16">
            <v>2.5326336735727559</v>
          </cell>
          <cell r="AY16">
            <v>9.0971428571428561</v>
          </cell>
          <cell r="AZ16">
            <v>10.107936507936506</v>
          </cell>
          <cell r="BB16">
            <v>10</v>
          </cell>
          <cell r="BC16">
            <v>10</v>
          </cell>
          <cell r="BD16">
            <v>10</v>
          </cell>
          <cell r="BE16">
            <v>5</v>
          </cell>
          <cell r="BF16">
            <v>12</v>
          </cell>
          <cell r="BG16">
            <v>34</v>
          </cell>
          <cell r="BH16">
            <v>64</v>
          </cell>
          <cell r="BI16">
            <v>95</v>
          </cell>
          <cell r="BJ16">
            <v>117</v>
          </cell>
          <cell r="BK16">
            <v>109</v>
          </cell>
        </row>
        <row r="17">
          <cell r="B17">
            <v>11</v>
          </cell>
          <cell r="C17">
            <v>3</v>
          </cell>
          <cell r="D17">
            <v>2</v>
          </cell>
          <cell r="E17">
            <v>2</v>
          </cell>
          <cell r="F17">
            <v>1</v>
          </cell>
          <cell r="G17">
            <v>67.253533707599289</v>
          </cell>
          <cell r="H17">
            <v>2.0915463460456354</v>
          </cell>
          <cell r="I17">
            <v>0.52973999999999999</v>
          </cell>
          <cell r="J17">
            <v>0.19459836734693875</v>
          </cell>
          <cell r="K17">
            <v>8.7233671985771082</v>
          </cell>
          <cell r="L17">
            <v>8.5755070232758044</v>
          </cell>
          <cell r="M17">
            <v>319.98837361680881</v>
          </cell>
          <cell r="N17">
            <v>143.95385669579778</v>
          </cell>
          <cell r="O17">
            <v>662</v>
          </cell>
          <cell r="P17">
            <v>46</v>
          </cell>
          <cell r="Q17">
            <v>1116</v>
          </cell>
          <cell r="R17">
            <v>1478</v>
          </cell>
          <cell r="S17">
            <v>19.487721042658698</v>
          </cell>
          <cell r="T17"/>
          <cell r="U17">
            <v>2.0569665684692273</v>
          </cell>
          <cell r="V17">
            <v>2.309443079661667</v>
          </cell>
          <cell r="W17">
            <v>3.5376271911521724</v>
          </cell>
          <cell r="X17">
            <v>4.0064884767282578</v>
          </cell>
          <cell r="Y17">
            <v>13.1</v>
          </cell>
          <cell r="Z17">
            <v>9.0971428571428561</v>
          </cell>
          <cell r="AA17">
            <v>0.44707581588718304</v>
          </cell>
          <cell r="AB17">
            <v>11</v>
          </cell>
          <cell r="AC17">
            <v>67.253533707599289</v>
          </cell>
          <cell r="AD17">
            <v>84.066917134499107</v>
          </cell>
          <cell r="AE17">
            <v>70.793193376420305</v>
          </cell>
          <cell r="AF17">
            <v>69.333539904741542</v>
          </cell>
          <cell r="AG17">
            <v>67.932862330908378</v>
          </cell>
          <cell r="AH17">
            <v>32.695491865795688</v>
          </cell>
          <cell r="AI17">
            <v>19.010916095343397</v>
          </cell>
          <cell r="AJ17">
            <v>67.253533707599289</v>
          </cell>
          <cell r="AK17">
            <v>74.726148563999203</v>
          </cell>
          <cell r="AL17">
            <v>0.83661853841825418</v>
          </cell>
          <cell r="AM17">
            <v>0.90564966266761016</v>
          </cell>
          <cell r="AN17">
            <v>0.52203977577731986</v>
          </cell>
          <cell r="AO17">
            <v>13.1</v>
          </cell>
          <cell r="AP17">
            <v>13.789473684210527</v>
          </cell>
          <cell r="AQ17">
            <v>6.3686013184691088</v>
          </cell>
          <cell r="AR17">
            <v>3.7030470686012142</v>
          </cell>
          <cell r="AS17">
            <v>13.1</v>
          </cell>
          <cell r="AT17">
            <v>14.555555555555555</v>
          </cell>
          <cell r="AU17">
            <v>9.0971428571428561</v>
          </cell>
          <cell r="AV17">
            <v>9.57593984962406</v>
          </cell>
          <cell r="AW17">
            <v>4.4226012209390708</v>
          </cell>
          <cell r="AX17">
            <v>2.5715380297549109</v>
          </cell>
          <cell r="AY17">
            <v>9.0971428571428561</v>
          </cell>
          <cell r="AZ17">
            <v>10.107936507936506</v>
          </cell>
          <cell r="BB17">
            <v>11</v>
          </cell>
          <cell r="BC17">
            <v>20</v>
          </cell>
          <cell r="BD17">
            <v>20</v>
          </cell>
          <cell r="BE17">
            <v>10</v>
          </cell>
          <cell r="BF17">
            <v>16</v>
          </cell>
          <cell r="BG17">
            <v>38</v>
          </cell>
          <cell r="BH17">
            <v>66</v>
          </cell>
          <cell r="BI17">
            <v>93</v>
          </cell>
          <cell r="BJ17">
            <v>0</v>
          </cell>
          <cell r="BK17">
            <v>109</v>
          </cell>
        </row>
        <row r="18">
          <cell r="B18">
            <v>12</v>
          </cell>
          <cell r="C18">
            <v>3</v>
          </cell>
          <cell r="D18">
            <v>2</v>
          </cell>
          <cell r="E18">
            <v>3</v>
          </cell>
          <cell r="F18">
            <v>1</v>
          </cell>
          <cell r="G18">
            <v>75.557227942998466</v>
          </cell>
          <cell r="H18">
            <v>0.85254105161627414</v>
          </cell>
          <cell r="I18">
            <v>0.52905000000000002</v>
          </cell>
          <cell r="J18">
            <v>0.19434489795918369</v>
          </cell>
          <cell r="K18">
            <v>5.5292472381532525</v>
          </cell>
          <cell r="L18">
            <v>7.9502218268303766</v>
          </cell>
          <cell r="M18">
            <v>329.29490708124871</v>
          </cell>
          <cell r="N18">
            <v>71.495589756182284</v>
          </cell>
          <cell r="O18">
            <v>723</v>
          </cell>
          <cell r="P18">
            <v>38</v>
          </cell>
          <cell r="Q18">
            <v>1688</v>
          </cell>
          <cell r="R18">
            <v>1592</v>
          </cell>
          <cell r="S18">
            <v>7.6844963935664907</v>
          </cell>
          <cell r="T18"/>
          <cell r="U18">
            <v>2.0801089633922603</v>
          </cell>
          <cell r="V18">
            <v>2.8486919458715332</v>
          </cell>
          <cell r="W18">
            <v>3.5486794589730479</v>
          </cell>
          <cell r="X18">
            <v>3.7025303465757404</v>
          </cell>
          <cell r="Y18">
            <v>13.1</v>
          </cell>
          <cell r="Z18">
            <v>9.0971428571428561</v>
          </cell>
          <cell r="AA18">
            <v>0.44644631916451349</v>
          </cell>
          <cell r="AB18">
            <v>12</v>
          </cell>
          <cell r="AC18">
            <v>75.557227942998466</v>
          </cell>
          <cell r="AD18">
            <v>94.446534928748079</v>
          </cell>
          <cell r="AE18">
            <v>79.533924150524712</v>
          </cell>
          <cell r="AF18">
            <v>77.894049425771613</v>
          </cell>
          <cell r="AG18">
            <v>76.320432265655015</v>
          </cell>
          <cell r="AH18">
            <v>36.323687495571896</v>
          </cell>
          <cell r="AI18">
            <v>21.291646319857801</v>
          </cell>
          <cell r="AJ18">
            <v>75.557227942998466</v>
          </cell>
          <cell r="AK18">
            <v>83.952475492220515</v>
          </cell>
          <cell r="AL18">
            <v>0.34101642064650967</v>
          </cell>
          <cell r="AM18">
            <v>0.29927456805282832</v>
          </cell>
          <cell r="AN18">
            <v>0.23025903147687657</v>
          </cell>
          <cell r="AO18">
            <v>13.1</v>
          </cell>
          <cell r="AP18">
            <v>13.789473684210527</v>
          </cell>
          <cell r="AQ18">
            <v>6.2977470077511724</v>
          </cell>
          <cell r="AR18">
            <v>3.6915140269645565</v>
          </cell>
          <cell r="AS18">
            <v>13.1</v>
          </cell>
          <cell r="AT18">
            <v>14.555555555555555</v>
          </cell>
          <cell r="AU18">
            <v>9.0971428571428561</v>
          </cell>
          <cell r="AV18">
            <v>9.57593984962406</v>
          </cell>
          <cell r="AW18">
            <v>4.3733972677600281</v>
          </cell>
          <cell r="AX18">
            <v>2.5635290429346012</v>
          </cell>
          <cell r="AY18">
            <v>9.0971428571428561</v>
          </cell>
          <cell r="AZ18">
            <v>10.107936507936506</v>
          </cell>
          <cell r="BB18">
            <v>12</v>
          </cell>
          <cell r="BC18">
            <v>20</v>
          </cell>
          <cell r="BD18">
            <v>20</v>
          </cell>
          <cell r="BE18">
            <v>10</v>
          </cell>
          <cell r="BF18">
            <v>16</v>
          </cell>
          <cell r="BG18">
            <v>38</v>
          </cell>
          <cell r="BH18">
            <v>66</v>
          </cell>
          <cell r="BI18">
            <v>93</v>
          </cell>
          <cell r="BJ18">
            <v>117</v>
          </cell>
          <cell r="BK18">
            <v>109</v>
          </cell>
        </row>
        <row r="19">
          <cell r="B19">
            <v>13</v>
          </cell>
          <cell r="C19">
            <v>3</v>
          </cell>
          <cell r="D19">
            <v>3</v>
          </cell>
          <cell r="E19">
            <v>2</v>
          </cell>
          <cell r="F19">
            <v>1</v>
          </cell>
          <cell r="G19">
            <v>48.272007631231432</v>
          </cell>
          <cell r="H19">
            <v>1.4958557307155482</v>
          </cell>
          <cell r="I19">
            <v>0.18360999999999997</v>
          </cell>
          <cell r="J19">
            <v>6.7448571428571413E-2</v>
          </cell>
          <cell r="K19">
            <v>8.8703954707907577</v>
          </cell>
          <cell r="L19">
            <v>8.7263672055576134</v>
          </cell>
          <cell r="M19">
            <v>293.67787033912788</v>
          </cell>
          <cell r="N19">
            <v>126.47315542499358</v>
          </cell>
          <cell r="O19">
            <v>518</v>
          </cell>
          <cell r="P19">
            <v>37</v>
          </cell>
          <cell r="Q19">
            <v>1146</v>
          </cell>
          <cell r="R19">
            <v>1331</v>
          </cell>
          <cell r="S19">
            <v>20.080681867063525</v>
          </cell>
          <cell r="T19"/>
          <cell r="U19">
            <v>2.0725301082643837</v>
          </cell>
          <cell r="V19">
            <v>2.3078894899040177</v>
          </cell>
          <cell r="W19">
            <v>3.5815175199757907</v>
          </cell>
          <cell r="X19">
            <v>3.9924830655255397</v>
          </cell>
          <cell r="Y19">
            <v>13.1</v>
          </cell>
          <cell r="Z19">
            <v>9.0971428571428561</v>
          </cell>
          <cell r="AA19">
            <v>0.40969293652900113</v>
          </cell>
          <cell r="AB19">
            <v>13</v>
          </cell>
          <cell r="AC19">
            <v>48.272007631231432</v>
          </cell>
          <cell r="AD19">
            <v>60.340009539039286</v>
          </cell>
          <cell r="AE19">
            <v>50.812639611822561</v>
          </cell>
          <cell r="AF19">
            <v>49.764956320857145</v>
          </cell>
          <cell r="AG19">
            <v>48.75960366791054</v>
          </cell>
          <cell r="AH19">
            <v>23.291342035873374</v>
          </cell>
          <cell r="AI19">
            <v>13.478087811101291</v>
          </cell>
          <cell r="AJ19">
            <v>48.272007631231432</v>
          </cell>
          <cell r="AK19">
            <v>53.635564034701588</v>
          </cell>
          <cell r="AL19">
            <v>0.59834229228621927</v>
          </cell>
          <cell r="AM19">
            <v>0.64814876850007197</v>
          </cell>
          <cell r="AN19">
            <v>0.37466802142056055</v>
          </cell>
          <cell r="AO19">
            <v>13.1</v>
          </cell>
          <cell r="AP19">
            <v>13.789473684210527</v>
          </cell>
          <cell r="AQ19">
            <v>6.32077669113837</v>
          </cell>
          <cell r="AR19">
            <v>3.6576674348052749</v>
          </cell>
          <cell r="AS19">
            <v>13.1</v>
          </cell>
          <cell r="AT19">
            <v>14.555555555555555</v>
          </cell>
          <cell r="AU19">
            <v>9.0971428571428561</v>
          </cell>
          <cell r="AV19">
            <v>9.57593984962406</v>
          </cell>
          <cell r="AW19">
            <v>4.38938996392248</v>
          </cell>
          <cell r="AX19">
            <v>2.5400246701025067</v>
          </cell>
          <cell r="AY19">
            <v>9.0971428571428561</v>
          </cell>
          <cell r="AZ19">
            <v>10.107936507936506</v>
          </cell>
          <cell r="BB19">
            <v>13</v>
          </cell>
          <cell r="BC19">
            <v>20</v>
          </cell>
          <cell r="BD19">
            <v>20</v>
          </cell>
          <cell r="BE19">
            <v>10</v>
          </cell>
          <cell r="BF19">
            <v>16</v>
          </cell>
          <cell r="BG19">
            <v>38</v>
          </cell>
          <cell r="BH19">
            <v>66</v>
          </cell>
          <cell r="BI19">
            <v>95</v>
          </cell>
          <cell r="BJ19">
            <v>0</v>
          </cell>
          <cell r="BK19">
            <v>109</v>
          </cell>
        </row>
        <row r="20">
          <cell r="B20">
            <v>14</v>
          </cell>
          <cell r="C20">
            <v>3</v>
          </cell>
          <cell r="D20">
            <v>3</v>
          </cell>
          <cell r="E20">
            <v>3</v>
          </cell>
          <cell r="F20">
            <v>1</v>
          </cell>
          <cell r="G20">
            <v>56.403716289923388</v>
          </cell>
          <cell r="H20">
            <v>0.7906463379997245</v>
          </cell>
          <cell r="I20">
            <v>0.18329000000000001</v>
          </cell>
          <cell r="J20">
            <v>6.7331020408163272E-2</v>
          </cell>
          <cell r="K20">
            <v>5.6048080463533827</v>
          </cell>
          <cell r="L20">
            <v>7.4440934393564842</v>
          </cell>
          <cell r="M20">
            <v>303.50481998703623</v>
          </cell>
          <cell r="N20">
            <v>67.618338484482365</v>
          </cell>
          <cell r="O20">
            <v>585</v>
          </cell>
          <cell r="P20">
            <v>37</v>
          </cell>
          <cell r="Q20">
            <v>1764</v>
          </cell>
          <cell r="R20">
            <v>1564</v>
          </cell>
          <cell r="S20">
            <v>7.9414187455767999</v>
          </cell>
          <cell r="T20"/>
          <cell r="U20">
            <v>2.0985934127604993</v>
          </cell>
          <cell r="V20">
            <v>2.8706551956482596</v>
          </cell>
          <cell r="W20">
            <v>3.5868470936925916</v>
          </cell>
          <cell r="X20">
            <v>3.6954503075829663</v>
          </cell>
          <cell r="Y20">
            <v>13.1</v>
          </cell>
          <cell r="Z20">
            <v>9.0971428571428561</v>
          </cell>
          <cell r="AA20">
            <v>0.41067238586079508</v>
          </cell>
          <cell r="AB20">
            <v>14</v>
          </cell>
          <cell r="AC20">
            <v>56.403716289923388</v>
          </cell>
          <cell r="AD20">
            <v>70.504645362404233</v>
          </cell>
          <cell r="AE20">
            <v>59.372332936761467</v>
          </cell>
          <cell r="AF20">
            <v>58.148161123632363</v>
          </cell>
          <cell r="AG20">
            <v>56.973450797902416</v>
          </cell>
          <cell r="AH20">
            <v>26.876914769178505</v>
          </cell>
          <cell r="AI20">
            <v>15.725152150786785</v>
          </cell>
          <cell r="AJ20">
            <v>56.403716289923388</v>
          </cell>
          <cell r="AK20">
            <v>62.670795877692655</v>
          </cell>
          <cell r="AL20">
            <v>0.31625853519988978</v>
          </cell>
          <cell r="AM20">
            <v>0.27542365213289871</v>
          </cell>
          <cell r="AN20">
            <v>0.21395128392806126</v>
          </cell>
          <cell r="AO20">
            <v>13.1</v>
          </cell>
          <cell r="AP20">
            <v>13.789473684210527</v>
          </cell>
          <cell r="AQ20">
            <v>6.2422763363048013</v>
          </cell>
          <cell r="AR20">
            <v>3.6522326315599352</v>
          </cell>
          <cell r="AS20">
            <v>13.1</v>
          </cell>
          <cell r="AT20">
            <v>14.555555555555555</v>
          </cell>
          <cell r="AU20">
            <v>9.0971428571428561</v>
          </cell>
          <cell r="AV20">
            <v>9.57593984962406</v>
          </cell>
          <cell r="AW20">
            <v>4.3348763042081755</v>
          </cell>
          <cell r="AX20">
            <v>2.5362505341083605</v>
          </cell>
          <cell r="AY20">
            <v>9.0971428571428561</v>
          </cell>
          <cell r="AZ20">
            <v>10.107936507936506</v>
          </cell>
          <cell r="BB20">
            <v>14</v>
          </cell>
          <cell r="BC20">
            <v>20</v>
          </cell>
          <cell r="BD20">
            <v>20</v>
          </cell>
          <cell r="BE20">
            <v>10</v>
          </cell>
          <cell r="BF20">
            <v>16</v>
          </cell>
          <cell r="BG20">
            <v>38</v>
          </cell>
          <cell r="BH20">
            <v>66</v>
          </cell>
          <cell r="BI20">
            <v>95</v>
          </cell>
          <cell r="BJ20">
            <v>117</v>
          </cell>
          <cell r="BK20">
            <v>109</v>
          </cell>
        </row>
        <row r="21">
          <cell r="B21">
            <v>15</v>
          </cell>
          <cell r="C21">
            <v>4</v>
          </cell>
          <cell r="D21">
            <v>2</v>
          </cell>
          <cell r="E21">
            <v>2</v>
          </cell>
          <cell r="F21">
            <v>1</v>
          </cell>
          <cell r="G21">
            <v>62.439964709521036</v>
          </cell>
          <cell r="H21">
            <v>2.2779559369444304</v>
          </cell>
          <cell r="I21">
            <v>0.52983999999999998</v>
          </cell>
          <cell r="J21">
            <v>0.19463510204081633</v>
          </cell>
          <cell r="K21">
            <v>8.9196263240936489</v>
          </cell>
          <cell r="L21">
            <v>8.8240807536586399</v>
          </cell>
          <cell r="M21">
            <v>315.66776856310673</v>
          </cell>
          <cell r="N21">
            <v>148.57756693276784</v>
          </cell>
          <cell r="O21">
            <v>623</v>
          </cell>
          <cell r="P21">
            <v>48</v>
          </cell>
          <cell r="Q21">
            <v>1099</v>
          </cell>
          <cell r="R21">
            <v>1411</v>
          </cell>
          <cell r="S21">
            <v>19.487721042658698</v>
          </cell>
          <cell r="T21"/>
          <cell r="U21">
            <v>2.0458361479763627</v>
          </cell>
          <cell r="V21">
            <v>2.3151295183685865</v>
          </cell>
          <cell r="W21">
            <v>3.5335694813322052</v>
          </cell>
          <cell r="X21">
            <v>4.0175754172591693</v>
          </cell>
          <cell r="Y21">
            <v>13.1</v>
          </cell>
          <cell r="Z21">
            <v>9.0971428571428561</v>
          </cell>
          <cell r="AA21">
            <v>0.43918087983817777</v>
          </cell>
          <cell r="AB21">
            <v>15</v>
          </cell>
          <cell r="AC21">
            <v>62.439964709521036</v>
          </cell>
          <cell r="AD21">
            <v>78.049955886901287</v>
          </cell>
          <cell r="AE21">
            <v>65.726278641601098</v>
          </cell>
          <cell r="AF21">
            <v>64.371097638681476</v>
          </cell>
          <cell r="AG21">
            <v>63.070671423758625</v>
          </cell>
          <cell r="AH21">
            <v>30.520511024933977</v>
          </cell>
          <cell r="AI21">
            <v>17.670507128667044</v>
          </cell>
          <cell r="AJ21">
            <v>62.439964709521036</v>
          </cell>
          <cell r="AK21">
            <v>69.377738566134482</v>
          </cell>
          <cell r="AL21">
            <v>0.9111823747777722</v>
          </cell>
          <cell r="AM21">
            <v>0.98394319577837208</v>
          </cell>
          <cell r="AN21">
            <v>0.56699767903759102</v>
          </cell>
          <cell r="AO21">
            <v>13.1</v>
          </cell>
          <cell r="AP21">
            <v>13.789473684210527</v>
          </cell>
          <cell r="AQ21">
            <v>6.4032498462586336</v>
          </cell>
          <cell r="AR21">
            <v>3.7072993949056623</v>
          </cell>
          <cell r="AS21">
            <v>13.1</v>
          </cell>
          <cell r="AT21">
            <v>14.555555555555555</v>
          </cell>
          <cell r="AU21">
            <v>9.0971428571428561</v>
          </cell>
          <cell r="AV21">
            <v>9.57593984962406</v>
          </cell>
          <cell r="AW21">
            <v>4.4466624886559405</v>
          </cell>
          <cell r="AX21">
            <v>2.5744910083706931</v>
          </cell>
          <cell r="AY21">
            <v>9.0971428571428561</v>
          </cell>
          <cell r="AZ21">
            <v>10.107936507936506</v>
          </cell>
          <cell r="BB21">
            <v>15</v>
          </cell>
          <cell r="BC21">
            <v>30</v>
          </cell>
          <cell r="BD21">
            <v>30</v>
          </cell>
          <cell r="BE21">
            <v>15</v>
          </cell>
          <cell r="BF21">
            <v>18</v>
          </cell>
          <cell r="BG21" t="str">
            <v>f</v>
          </cell>
          <cell r="BH21">
            <v>68</v>
          </cell>
          <cell r="BI21">
            <v>93</v>
          </cell>
          <cell r="BJ21">
            <v>0</v>
          </cell>
          <cell r="BK21">
            <v>109</v>
          </cell>
        </row>
        <row r="22">
          <cell r="B22">
            <v>16</v>
          </cell>
          <cell r="C22">
            <v>4</v>
          </cell>
          <cell r="D22">
            <v>2</v>
          </cell>
          <cell r="E22">
            <v>3</v>
          </cell>
          <cell r="F22">
            <v>1</v>
          </cell>
          <cell r="G22">
            <v>70.673158270875533</v>
          </cell>
          <cell r="H22">
            <v>0.85415437710793307</v>
          </cell>
          <cell r="I22">
            <v>0.52914000000000005</v>
          </cell>
          <cell r="J22">
            <v>0.19437795918367348</v>
          </cell>
          <cell r="K22">
            <v>5.7402603957481499</v>
          </cell>
          <cell r="L22">
            <v>7.792716403847777</v>
          </cell>
          <cell r="M22">
            <v>325.19911255389019</v>
          </cell>
          <cell r="N22">
            <v>73.044484246727109</v>
          </cell>
          <cell r="O22">
            <v>685</v>
          </cell>
          <cell r="P22">
            <v>37</v>
          </cell>
          <cell r="Q22">
            <v>1628</v>
          </cell>
          <cell r="R22">
            <v>1585</v>
          </cell>
          <cell r="S22">
            <v>7.6844963935664907</v>
          </cell>
          <cell r="T22"/>
          <cell r="U22">
            <v>2.0703441145624795</v>
          </cell>
          <cell r="V22">
            <v>2.8287943900443451</v>
          </cell>
          <cell r="W22">
            <v>3.5449291648177641</v>
          </cell>
          <cell r="X22">
            <v>3.6998153250935863</v>
          </cell>
          <cell r="Y22">
            <v>13.1</v>
          </cell>
          <cell r="Z22">
            <v>9.0971428571428561</v>
          </cell>
          <cell r="AA22">
            <v>0.4356774426842584</v>
          </cell>
          <cell r="AB22">
            <v>16</v>
          </cell>
          <cell r="AC22">
            <v>70.673158270875533</v>
          </cell>
          <cell r="AD22">
            <v>88.341447838594405</v>
          </cell>
          <cell r="AE22">
            <v>74.39279817986899</v>
          </cell>
          <cell r="AF22">
            <v>72.858926052449007</v>
          </cell>
          <cell r="AG22">
            <v>71.38702855643993</v>
          </cell>
          <cell r="AH22">
            <v>34.135947630044441</v>
          </cell>
          <cell r="AI22">
            <v>19.936409159393925</v>
          </cell>
          <cell r="AJ22">
            <v>70.673158270875533</v>
          </cell>
          <cell r="AK22">
            <v>78.525731412083928</v>
          </cell>
          <cell r="AL22">
            <v>0.34166175084317324</v>
          </cell>
          <cell r="AM22">
            <v>0.301949968549868</v>
          </cell>
          <cell r="AN22">
            <v>0.23086405727192</v>
          </cell>
          <cell r="AO22">
            <v>13.1</v>
          </cell>
          <cell r="AP22">
            <v>13.789473684210527</v>
          </cell>
          <cell r="AQ22">
            <v>6.3274505469195343</v>
          </cell>
          <cell r="AR22">
            <v>3.6954193979425924</v>
          </cell>
          <cell r="AS22">
            <v>13.1</v>
          </cell>
          <cell r="AT22">
            <v>14.555555555555555</v>
          </cell>
          <cell r="AU22">
            <v>9.0971428571428561</v>
          </cell>
          <cell r="AV22">
            <v>9.57593984962406</v>
          </cell>
          <cell r="AW22">
            <v>4.3940245455598248</v>
          </cell>
          <cell r="AX22">
            <v>2.5662410824534816</v>
          </cell>
          <cell r="AY22">
            <v>9.0971428571428561</v>
          </cell>
          <cell r="AZ22">
            <v>10.107936507936506</v>
          </cell>
          <cell r="BB22">
            <v>16</v>
          </cell>
          <cell r="BC22">
            <v>30</v>
          </cell>
          <cell r="BD22">
            <v>30</v>
          </cell>
          <cell r="BE22">
            <v>15</v>
          </cell>
          <cell r="BF22">
            <v>18</v>
          </cell>
          <cell r="BG22" t="str">
            <v>f</v>
          </cell>
          <cell r="BH22">
            <v>68</v>
          </cell>
          <cell r="BI22">
            <v>93</v>
          </cell>
          <cell r="BJ22">
            <v>117</v>
          </cell>
          <cell r="BK22">
            <v>109</v>
          </cell>
        </row>
        <row r="23">
          <cell r="B23">
            <v>17</v>
          </cell>
          <cell r="C23">
            <v>4</v>
          </cell>
          <cell r="D23">
            <v>3</v>
          </cell>
          <cell r="E23">
            <v>2</v>
          </cell>
          <cell r="F23">
            <v>1</v>
          </cell>
          <cell r="G23">
            <v>42.361209759966322</v>
          </cell>
          <cell r="H23">
            <v>1.6228200425634711</v>
          </cell>
          <cell r="I23">
            <v>0.18365999999999996</v>
          </cell>
          <cell r="J23">
            <v>6.7466938775510188E-2</v>
          </cell>
          <cell r="K23">
            <v>8.8689515525027787</v>
          </cell>
          <cell r="L23">
            <v>8.7129818600332687</v>
          </cell>
          <cell r="M23">
            <v>281.7705286930339</v>
          </cell>
          <cell r="N23">
            <v>133.50848372329901</v>
          </cell>
          <cell r="O23">
            <v>474</v>
          </cell>
          <cell r="P23">
            <v>38</v>
          </cell>
          <cell r="Q23">
            <v>1151</v>
          </cell>
          <cell r="R23">
            <v>1303</v>
          </cell>
          <cell r="S23">
            <v>20.077410313492081</v>
          </cell>
          <cell r="T23"/>
          <cell r="U23">
            <v>2.0640077920305235</v>
          </cell>
          <cell r="V23">
            <v>2.302076673413505</v>
          </cell>
          <cell r="W23">
            <v>3.5969791808566729</v>
          </cell>
          <cell r="X23">
            <v>3.987282091074849</v>
          </cell>
          <cell r="Y23">
            <v>13.1</v>
          </cell>
          <cell r="Z23">
            <v>9.0971428571428561</v>
          </cell>
          <cell r="AA23">
            <v>0.40045909571863675</v>
          </cell>
          <cell r="AB23">
            <v>17</v>
          </cell>
          <cell r="AC23">
            <v>42.361209759966322</v>
          </cell>
          <cell r="AD23">
            <v>52.951512199957897</v>
          </cell>
          <cell r="AE23">
            <v>44.590747115754027</v>
          </cell>
          <cell r="AF23">
            <v>43.67135026800652</v>
          </cell>
          <cell r="AG23">
            <v>42.789100767642751</v>
          </cell>
          <cell r="AH23">
            <v>20.523764456476364</v>
          </cell>
          <cell r="AI23">
            <v>11.776884888690789</v>
          </cell>
          <cell r="AJ23">
            <v>42.361209759966322</v>
          </cell>
          <cell r="AK23">
            <v>47.06801084440702</v>
          </cell>
          <cell r="AL23">
            <v>0.64912801702538847</v>
          </cell>
          <cell r="AM23">
            <v>0.70493744248629375</v>
          </cell>
          <cell r="AN23">
            <v>0.40699905486897936</v>
          </cell>
          <cell r="AO23">
            <v>13.1</v>
          </cell>
          <cell r="AP23">
            <v>13.789473684210527</v>
          </cell>
          <cell r="AQ23">
            <v>6.3468752640282045</v>
          </cell>
          <cell r="AR23">
            <v>3.6419449046908423</v>
          </cell>
          <cell r="AS23">
            <v>13.1</v>
          </cell>
          <cell r="AT23">
            <v>14.555555555555555</v>
          </cell>
          <cell r="AU23">
            <v>9.0971428571428561</v>
          </cell>
          <cell r="AV23">
            <v>9.57593984962406</v>
          </cell>
          <cell r="AW23">
            <v>4.4075138147580804</v>
          </cell>
          <cell r="AX23">
            <v>2.5291063416653525</v>
          </cell>
          <cell r="AY23">
            <v>9.0971428571428561</v>
          </cell>
          <cell r="AZ23">
            <v>10.107936507936506</v>
          </cell>
          <cell r="BB23">
            <v>17</v>
          </cell>
          <cell r="BC23">
            <v>30</v>
          </cell>
          <cell r="BD23">
            <v>30</v>
          </cell>
          <cell r="BE23">
            <v>15</v>
          </cell>
          <cell r="BF23">
            <v>18</v>
          </cell>
          <cell r="BG23" t="str">
            <v>f</v>
          </cell>
          <cell r="BH23">
            <v>68</v>
          </cell>
          <cell r="BI23">
            <v>95</v>
          </cell>
          <cell r="BJ23">
            <v>0</v>
          </cell>
          <cell r="BK23">
            <v>109</v>
          </cell>
        </row>
        <row r="24">
          <cell r="B24">
            <v>18</v>
          </cell>
          <cell r="C24">
            <v>4</v>
          </cell>
          <cell r="D24">
            <v>3</v>
          </cell>
          <cell r="E24">
            <v>3</v>
          </cell>
          <cell r="F24">
            <v>1</v>
          </cell>
          <cell r="G24">
            <v>51.568549425708326</v>
          </cell>
          <cell r="H24">
            <v>0.77379487711767847</v>
          </cell>
          <cell r="I24">
            <v>0.18336000000000002</v>
          </cell>
          <cell r="J24">
            <v>6.7356734693877568E-2</v>
          </cell>
          <cell r="K24">
            <v>5.6985996410304143</v>
          </cell>
          <cell r="L24">
            <v>7.3491772122204369</v>
          </cell>
          <cell r="M24">
            <v>298.87560699511994</v>
          </cell>
          <cell r="N24">
            <v>70.143253887926392</v>
          </cell>
          <cell r="O24">
            <v>544</v>
          </cell>
          <cell r="P24">
            <v>35</v>
          </cell>
          <cell r="Q24">
            <v>1736</v>
          </cell>
          <cell r="R24">
            <v>1551</v>
          </cell>
          <cell r="S24">
            <v>7.9414187455767999</v>
          </cell>
          <cell r="T24"/>
          <cell r="U24">
            <v>2.0877282451941617</v>
          </cell>
          <cell r="V24">
            <v>2.8504734936019074</v>
          </cell>
          <cell r="W24">
            <v>3.5877465195562204</v>
          </cell>
          <cell r="X24">
            <v>3.6961343122936916</v>
          </cell>
          <cell r="Y24">
            <v>13.1</v>
          </cell>
          <cell r="Z24">
            <v>9.0971428571428561</v>
          </cell>
          <cell r="AA24">
            <v>0.40206609721883235</v>
          </cell>
          <cell r="AB24">
            <v>18</v>
          </cell>
          <cell r="AC24">
            <v>51.568549425708326</v>
          </cell>
          <cell r="AD24">
            <v>64.460686782135397</v>
          </cell>
          <cell r="AE24">
            <v>54.282683606008767</v>
          </cell>
          <cell r="AF24">
            <v>53.163453016194154</v>
          </cell>
          <cell r="AG24">
            <v>52.089443864351843</v>
          </cell>
          <cell r="AH24">
            <v>24.700795970173015</v>
          </cell>
          <cell r="AI24">
            <v>14.373520856230112</v>
          </cell>
          <cell r="AJ24">
            <v>51.568549425708326</v>
          </cell>
          <cell r="AK24">
            <v>57.298388250787028</v>
          </cell>
          <cell r="AL24">
            <v>0.3095179508470714</v>
          </cell>
          <cell r="AM24">
            <v>0.27146187426563223</v>
          </cell>
          <cell r="AN24">
            <v>0.20935247795080489</v>
          </cell>
          <cell r="AO24">
            <v>13.1</v>
          </cell>
          <cell r="AP24">
            <v>13.789473684210527</v>
          </cell>
          <cell r="AQ24">
            <v>6.274763025386803</v>
          </cell>
          <cell r="AR24">
            <v>3.651317039426849</v>
          </cell>
          <cell r="AS24">
            <v>13.1</v>
          </cell>
          <cell r="AT24">
            <v>14.555555555555555</v>
          </cell>
          <cell r="AU24">
            <v>9.0971428571428561</v>
          </cell>
          <cell r="AV24">
            <v>9.57593984962406</v>
          </cell>
          <cell r="AW24">
            <v>4.3574363081421108</v>
          </cell>
          <cell r="AX24">
            <v>2.5356147117851879</v>
          </cell>
          <cell r="AY24">
            <v>9.0971428571428561</v>
          </cell>
          <cell r="AZ24">
            <v>10.107936507936506</v>
          </cell>
          <cell r="BB24">
            <v>18</v>
          </cell>
          <cell r="BC24">
            <v>30</v>
          </cell>
          <cell r="BD24">
            <v>30</v>
          </cell>
          <cell r="BE24">
            <v>15</v>
          </cell>
          <cell r="BF24">
            <v>18</v>
          </cell>
          <cell r="BG24" t="str">
            <v>f</v>
          </cell>
          <cell r="BH24">
            <v>68</v>
          </cell>
          <cell r="BI24">
            <v>95</v>
          </cell>
          <cell r="BJ24">
            <v>117</v>
          </cell>
          <cell r="BK24">
            <v>109</v>
          </cell>
        </row>
        <row r="25">
          <cell r="B25">
            <v>19</v>
          </cell>
          <cell r="C25">
            <v>1</v>
          </cell>
          <cell r="D25">
            <v>1</v>
          </cell>
          <cell r="E25">
            <v>1</v>
          </cell>
          <cell r="F25">
            <v>2</v>
          </cell>
          <cell r="G25">
            <v>212.9954883049466</v>
          </cell>
          <cell r="H25">
            <v>1.552747304241566</v>
          </cell>
          <cell r="I25">
            <v>2.6654000000000004</v>
          </cell>
          <cell r="J25">
            <v>0.97912653061224508</v>
          </cell>
          <cell r="K25">
            <v>6.5317063202170305</v>
          </cell>
          <cell r="L25">
            <v>11.144990456836915</v>
          </cell>
          <cell r="M25">
            <v>395.79301900299311</v>
          </cell>
          <cell r="N25">
            <v>94.640609620157406</v>
          </cell>
          <cell r="O25">
            <v>1695</v>
          </cell>
          <cell r="P25">
            <v>52</v>
          </cell>
          <cell r="Q25">
            <v>1068</v>
          </cell>
          <cell r="R25">
            <v>2305</v>
          </cell>
          <cell r="S25">
            <v>29.130014849207637</v>
          </cell>
          <cell r="T25"/>
          <cell r="U25">
            <v>2.2018156711923593</v>
          </cell>
          <cell r="V25">
            <v>2.8676830722011397</v>
          </cell>
          <cell r="W25">
            <v>3.691986032309337</v>
          </cell>
          <cell r="X25">
            <v>3.8875577757528488</v>
          </cell>
          <cell r="Y25">
            <v>13.1</v>
          </cell>
          <cell r="Z25">
            <v>9.0971428571428561</v>
          </cell>
          <cell r="AA25">
            <v>3.8588906949880264</v>
          </cell>
          <cell r="AB25">
            <v>19</v>
          </cell>
          <cell r="AC25">
            <v>212.9954883049466</v>
          </cell>
          <cell r="AD25">
            <v>266.24436038118324</v>
          </cell>
          <cell r="AE25">
            <v>224.20577716310169</v>
          </cell>
          <cell r="AF25">
            <v>219.58297763396558</v>
          </cell>
          <cell r="AG25">
            <v>215.14695788378444</v>
          </cell>
          <cell r="AH25">
            <v>96.736294092049121</v>
          </cell>
          <cell r="AI25">
            <v>57.691303932620229</v>
          </cell>
          <cell r="AJ25">
            <v>212.9954883049466</v>
          </cell>
          <cell r="AK25">
            <v>236.66165367216288</v>
          </cell>
          <cell r="AL25">
            <v>0.62109892169662639</v>
          </cell>
          <cell r="AM25">
            <v>0.54146405483006466</v>
          </cell>
          <cell r="AN25">
            <v>0.39941459235055798</v>
          </cell>
          <cell r="AO25">
            <v>13.1</v>
          </cell>
          <cell r="AP25">
            <v>13.789473684210527</v>
          </cell>
          <cell r="AQ25">
            <v>5.9496351903544662</v>
          </cell>
          <cell r="AR25">
            <v>3.5482257747887389</v>
          </cell>
          <cell r="AS25">
            <v>13.1</v>
          </cell>
          <cell r="AT25">
            <v>14.555555555555555</v>
          </cell>
          <cell r="AU25">
            <v>9.0971428571428561</v>
          </cell>
          <cell r="AV25">
            <v>9.57593984962406</v>
          </cell>
          <cell r="AW25">
            <v>4.1316550591251078</v>
          </cell>
          <cell r="AX25">
            <v>2.4640241803549277</v>
          </cell>
          <cell r="AY25">
            <v>9.0971428571428561</v>
          </cell>
          <cell r="AZ25">
            <v>10.107936507936506</v>
          </cell>
          <cell r="BB25">
            <v>19</v>
          </cell>
          <cell r="BC25">
            <v>0</v>
          </cell>
          <cell r="BD25">
            <v>0</v>
          </cell>
          <cell r="BE25">
            <v>0</v>
          </cell>
          <cell r="BF25">
            <v>2</v>
          </cell>
          <cell r="BG25">
            <v>24</v>
          </cell>
          <cell r="BH25">
            <v>0</v>
          </cell>
          <cell r="BI25">
            <v>0</v>
          </cell>
          <cell r="BJ25">
            <v>0</v>
          </cell>
          <cell r="BK25">
            <v>0</v>
          </cell>
        </row>
        <row r="26">
          <cell r="B26">
            <v>20</v>
          </cell>
          <cell r="C26">
            <v>1</v>
          </cell>
          <cell r="D26">
            <v>1</v>
          </cell>
          <cell r="E26">
            <v>2</v>
          </cell>
          <cell r="F26">
            <v>2</v>
          </cell>
          <cell r="G26">
            <v>222.54115382246914</v>
          </cell>
          <cell r="H26">
            <v>1.2072354395929008</v>
          </cell>
          <cell r="I26">
            <v>2.66493</v>
          </cell>
          <cell r="J26">
            <v>0.97895387755102037</v>
          </cell>
          <cell r="K26">
            <v>7.6853713476105048</v>
          </cell>
          <cell r="L26">
            <v>11.171476094907375</v>
          </cell>
          <cell r="M26">
            <v>395.07047390681299</v>
          </cell>
          <cell r="N26">
            <v>49.645602161062854</v>
          </cell>
          <cell r="O26">
            <v>1774</v>
          </cell>
          <cell r="P26">
            <v>77</v>
          </cell>
          <cell r="Q26">
            <v>897</v>
          </cell>
          <cell r="R26">
            <v>2364</v>
          </cell>
          <cell r="S26">
            <v>19.253534239087344</v>
          </cell>
          <cell r="T26"/>
          <cell r="U26">
            <v>2.2200093349601224</v>
          </cell>
          <cell r="V26">
            <v>3.197683324742262</v>
          </cell>
          <cell r="W26">
            <v>3.7097882161599856</v>
          </cell>
          <cell r="X26">
            <v>4.0786779116820773</v>
          </cell>
          <cell r="Y26">
            <v>13.1</v>
          </cell>
          <cell r="Z26">
            <v>9.0971428571428561</v>
          </cell>
          <cell r="AA26">
            <v>3.849548736297725</v>
          </cell>
          <cell r="AB26">
            <v>20</v>
          </cell>
          <cell r="AC26">
            <v>222.54115382246914</v>
          </cell>
          <cell r="AD26">
            <v>278.17644227808643</v>
          </cell>
          <cell r="AE26">
            <v>234.25384612891489</v>
          </cell>
          <cell r="AF26">
            <v>229.4238699200713</v>
          </cell>
          <cell r="AG26">
            <v>224.78904426512034</v>
          </cell>
          <cell r="AH26">
            <v>100.24334146615946</v>
          </cell>
          <cell r="AI26">
            <v>59.987562862233212</v>
          </cell>
          <cell r="AJ26">
            <v>222.54115382246914</v>
          </cell>
          <cell r="AK26">
            <v>247.26794869163237</v>
          </cell>
          <cell r="AL26">
            <v>0.48289417583716032</v>
          </cell>
          <cell r="AM26">
            <v>0.37753439505777381</v>
          </cell>
          <cell r="AN26">
            <v>0.29598695109882506</v>
          </cell>
          <cell r="AO26">
            <v>13.1</v>
          </cell>
          <cell r="AP26">
            <v>13.789473684210527</v>
          </cell>
          <cell r="AQ26">
            <v>5.9008760880887525</v>
          </cell>
          <cell r="AR26">
            <v>3.5311988816331552</v>
          </cell>
          <cell r="AS26">
            <v>13.1</v>
          </cell>
          <cell r="AT26">
            <v>14.555555555555555</v>
          </cell>
          <cell r="AU26">
            <v>9.0971428571428561</v>
          </cell>
          <cell r="AV26">
            <v>9.57593984962406</v>
          </cell>
          <cell r="AW26">
            <v>4.0977948668428761</v>
          </cell>
          <cell r="AX26">
            <v>2.4522000521526643</v>
          </cell>
          <cell r="AY26">
            <v>9.0971428571428561</v>
          </cell>
          <cell r="AZ26">
            <v>10.107936507936506</v>
          </cell>
          <cell r="BB26">
            <v>20</v>
          </cell>
          <cell r="BC26">
            <v>0</v>
          </cell>
          <cell r="BD26">
            <v>0</v>
          </cell>
          <cell r="BE26">
            <v>0</v>
          </cell>
          <cell r="BF26">
            <v>2</v>
          </cell>
          <cell r="BG26">
            <v>24</v>
          </cell>
          <cell r="BH26">
            <v>0</v>
          </cell>
          <cell r="BI26">
            <v>0</v>
          </cell>
          <cell r="BJ26">
            <v>0</v>
          </cell>
          <cell r="BK26">
            <v>109</v>
          </cell>
        </row>
        <row r="27">
          <cell r="B27">
            <v>21</v>
          </cell>
          <cell r="C27">
            <v>1</v>
          </cell>
          <cell r="D27">
            <v>2</v>
          </cell>
          <cell r="E27">
            <v>1</v>
          </cell>
          <cell r="F27">
            <v>2</v>
          </cell>
          <cell r="G27">
            <v>85.148330856626288</v>
          </cell>
          <cell r="H27">
            <v>2.1196779861161321</v>
          </cell>
          <cell r="I27">
            <v>0.52958999999999989</v>
          </cell>
          <cell r="J27">
            <v>0.19454326530612243</v>
          </cell>
          <cell r="K27">
            <v>8.1327603038645311</v>
          </cell>
          <cell r="L27">
            <v>9.4968534624008978</v>
          </cell>
          <cell r="M27">
            <v>304.44739898158576</v>
          </cell>
          <cell r="N27">
            <v>132.81844719374104</v>
          </cell>
          <cell r="O27">
            <v>881</v>
          </cell>
          <cell r="P27">
            <v>50</v>
          </cell>
          <cell r="Q27">
            <v>1177</v>
          </cell>
          <cell r="R27">
            <v>1747</v>
          </cell>
          <cell r="S27">
            <v>29.465951224207718</v>
          </cell>
          <cell r="T27"/>
          <cell r="U27">
            <v>1.9880032854913421</v>
          </cell>
          <cell r="V27">
            <v>2.3507485868436517</v>
          </cell>
          <cell r="W27">
            <v>3.3394046406389126</v>
          </cell>
          <cell r="X27">
            <v>4.0639329015459618</v>
          </cell>
          <cell r="Y27">
            <v>13.1</v>
          </cell>
          <cell r="Z27">
            <v>9.0971428571428561</v>
          </cell>
          <cell r="AA27">
            <v>4.636970353812945</v>
          </cell>
          <cell r="AB27">
            <v>21</v>
          </cell>
          <cell r="AC27">
            <v>85.148330856626288</v>
          </cell>
          <cell r="AD27">
            <v>106.43541357078286</v>
          </cell>
          <cell r="AE27">
            <v>89.62982195434347</v>
          </cell>
          <cell r="AF27">
            <v>87.781784388274531</v>
          </cell>
          <cell r="AG27">
            <v>86.008415006693227</v>
          </cell>
          <cell r="AH27">
            <v>42.831081557081824</v>
          </cell>
          <cell r="AI27">
            <v>25.498057294528781</v>
          </cell>
          <cell r="AJ27">
            <v>85.148330856626288</v>
          </cell>
          <cell r="AK27">
            <v>94.609256507362545</v>
          </cell>
          <cell r="AL27">
            <v>0.84787119444645287</v>
          </cell>
          <cell r="AM27">
            <v>0.9017033969431083</v>
          </cell>
          <cell r="AN27">
            <v>0.52158291917412924</v>
          </cell>
          <cell r="AO27">
            <v>13.1</v>
          </cell>
          <cell r="AP27">
            <v>13.789473684210527</v>
          </cell>
          <cell r="AQ27">
            <v>6.5895263330826381</v>
          </cell>
          <cell r="AR27">
            <v>3.9228549426384092</v>
          </cell>
          <cell r="AS27">
            <v>13.1</v>
          </cell>
          <cell r="AT27">
            <v>14.555555555555555</v>
          </cell>
          <cell r="AU27">
            <v>9.0971428571428561</v>
          </cell>
          <cell r="AV27">
            <v>9.57593984962406</v>
          </cell>
          <cell r="AW27">
            <v>4.5760200315234716</v>
          </cell>
          <cell r="AX27">
            <v>2.7241810550405003</v>
          </cell>
          <cell r="AY27">
            <v>9.0971428571428561</v>
          </cell>
          <cell r="AZ27">
            <v>10.107936507936506</v>
          </cell>
          <cell r="BB27">
            <v>21</v>
          </cell>
          <cell r="BC27">
            <v>0</v>
          </cell>
          <cell r="BD27">
            <v>0</v>
          </cell>
          <cell r="BE27">
            <v>0</v>
          </cell>
          <cell r="BF27">
            <v>2</v>
          </cell>
          <cell r="BG27">
            <v>24</v>
          </cell>
          <cell r="BH27">
            <v>0</v>
          </cell>
          <cell r="BI27">
            <v>93</v>
          </cell>
          <cell r="BJ27">
            <v>0</v>
          </cell>
          <cell r="BK27">
            <v>0</v>
          </cell>
        </row>
        <row r="28">
          <cell r="B28">
            <v>22</v>
          </cell>
          <cell r="C28">
            <v>1</v>
          </cell>
          <cell r="D28">
            <v>2</v>
          </cell>
          <cell r="E28">
            <v>2</v>
          </cell>
          <cell r="F28">
            <v>2</v>
          </cell>
          <cell r="G28">
            <v>92.424268554481529</v>
          </cell>
          <cell r="H28">
            <v>1.3149566881794161</v>
          </cell>
          <cell r="I28">
            <v>0.52937999999999996</v>
          </cell>
          <cell r="J28">
            <v>0.19446612244897957</v>
          </cell>
          <cell r="K28">
            <v>8.1002745080293117</v>
          </cell>
          <cell r="L28">
            <v>9.581244103331052</v>
          </cell>
          <cell r="M28">
            <v>306.76304178761137</v>
          </cell>
          <cell r="N28">
            <v>103.8057972903635</v>
          </cell>
          <cell r="O28">
            <v>949</v>
          </cell>
          <cell r="P28">
            <v>40</v>
          </cell>
          <cell r="Q28">
            <v>1166</v>
          </cell>
          <cell r="R28">
            <v>1772</v>
          </cell>
          <cell r="S28">
            <v>19.493978182539649</v>
          </cell>
          <cell r="T28"/>
          <cell r="U28">
            <v>2.0157875934766625</v>
          </cell>
          <cell r="V28">
            <v>2.29969182982025</v>
          </cell>
          <cell r="W28">
            <v>3.3708428410497491</v>
          </cell>
          <cell r="X28">
            <v>3.8570395800357922</v>
          </cell>
          <cell r="Y28">
            <v>13.1</v>
          </cell>
          <cell r="Z28">
            <v>9.0971428571428561</v>
          </cell>
          <cell r="AA28">
            <v>4.5967197695749116</v>
          </cell>
          <cell r="AB28">
            <v>22</v>
          </cell>
          <cell r="AC28">
            <v>92.424268554481529</v>
          </cell>
          <cell r="AD28">
            <v>115.5303356931019</v>
          </cell>
          <cell r="AE28">
            <v>97.288703741559502</v>
          </cell>
          <cell r="AF28">
            <v>95.282751087094368</v>
          </cell>
          <cell r="AG28">
            <v>93.357847024728812</v>
          </cell>
          <cell r="AH28">
            <v>45.850202101440587</v>
          </cell>
          <cell r="AI28">
            <v>27.418741517388195</v>
          </cell>
          <cell r="AJ28">
            <v>92.424268554481529</v>
          </cell>
          <cell r="AK28">
            <v>102.69363172720169</v>
          </cell>
          <cell r="AL28">
            <v>0.52598267527176645</v>
          </cell>
          <cell r="AM28">
            <v>0.57179691258119425</v>
          </cell>
          <cell r="AN28">
            <v>0.34092382535706667</v>
          </cell>
          <cell r="AO28">
            <v>13.1</v>
          </cell>
          <cell r="AP28">
            <v>13.789473684210527</v>
          </cell>
          <cell r="AQ28">
            <v>6.4987005785694967</v>
          </cell>
          <cell r="AR28">
            <v>3.8862683956871726</v>
          </cell>
          <cell r="AS28">
            <v>13.1</v>
          </cell>
          <cell r="AT28">
            <v>14.555555555555555</v>
          </cell>
          <cell r="AU28">
            <v>9.0971428571428561</v>
          </cell>
          <cell r="AV28">
            <v>9.57593984962406</v>
          </cell>
          <cell r="AW28">
            <v>4.5129471411483699</v>
          </cell>
          <cell r="AX28">
            <v>2.6987739524248542</v>
          </cell>
          <cell r="AY28">
            <v>9.0971428571428561</v>
          </cell>
          <cell r="AZ28">
            <v>10.107936507936506</v>
          </cell>
          <cell r="BB28">
            <v>22</v>
          </cell>
          <cell r="BC28">
            <v>0</v>
          </cell>
          <cell r="BD28">
            <v>0</v>
          </cell>
          <cell r="BE28">
            <v>0</v>
          </cell>
          <cell r="BF28">
            <v>2</v>
          </cell>
          <cell r="BG28">
            <v>24</v>
          </cell>
          <cell r="BH28">
            <v>0</v>
          </cell>
          <cell r="BI28">
            <v>93</v>
          </cell>
          <cell r="BJ28">
            <v>0</v>
          </cell>
          <cell r="BK28">
            <v>109</v>
          </cell>
        </row>
        <row r="29">
          <cell r="B29">
            <v>23</v>
          </cell>
          <cell r="C29">
            <v>2</v>
          </cell>
          <cell r="D29">
            <v>1</v>
          </cell>
          <cell r="E29">
            <v>1</v>
          </cell>
          <cell r="F29">
            <v>2</v>
          </cell>
          <cell r="G29">
            <v>154.79418345536246</v>
          </cell>
          <cell r="H29">
            <v>1.9297236214988713</v>
          </cell>
          <cell r="I29">
            <v>2.6626100000000004</v>
          </cell>
          <cell r="J29">
            <v>0.97810163265306127</v>
          </cell>
          <cell r="K29">
            <v>7.6198951123107168</v>
          </cell>
          <cell r="L29">
            <v>10.699896671920463</v>
          </cell>
          <cell r="M29">
            <v>355.12205585929121</v>
          </cell>
          <cell r="N29">
            <v>121.91302503822841</v>
          </cell>
          <cell r="O29">
            <v>1373</v>
          </cell>
          <cell r="P29">
            <v>50</v>
          </cell>
          <cell r="Q29">
            <v>927</v>
          </cell>
          <cell r="R29">
            <v>1906</v>
          </cell>
          <cell r="S29">
            <v>29.144689576886229</v>
          </cell>
          <cell r="T29"/>
          <cell r="U29">
            <v>2.1160958435291763</v>
          </cell>
          <cell r="V29">
            <v>2.3227193070193946</v>
          </cell>
          <cell r="W29">
            <v>3.5947826565666481</v>
          </cell>
          <cell r="X29">
            <v>3.9904740442776458</v>
          </cell>
          <cell r="Y29">
            <v>13.1</v>
          </cell>
          <cell r="Z29">
            <v>9.0971428571428561</v>
          </cell>
          <cell r="AA29">
            <v>3.7092668883959372</v>
          </cell>
          <cell r="AB29">
            <v>23</v>
          </cell>
          <cell r="AC29">
            <v>154.79418345536246</v>
          </cell>
          <cell r="AD29">
            <v>193.49272931920305</v>
          </cell>
          <cell r="AE29">
            <v>162.94124574248681</v>
          </cell>
          <cell r="AF29">
            <v>159.58163242820874</v>
          </cell>
          <cell r="AG29">
            <v>156.35776106602268</v>
          </cell>
          <cell r="AH29">
            <v>73.150837628034964</v>
          </cell>
          <cell r="AI29">
            <v>43.060790663546072</v>
          </cell>
          <cell r="AJ29">
            <v>154.79418345536246</v>
          </cell>
          <cell r="AK29">
            <v>171.99353717262494</v>
          </cell>
          <cell r="AL29">
            <v>0.77188944859954856</v>
          </cell>
          <cell r="AM29">
            <v>0.83080362558968401</v>
          </cell>
          <cell r="AN29">
            <v>0.48358255186901966</v>
          </cell>
          <cell r="AO29">
            <v>13.1</v>
          </cell>
          <cell r="AP29">
            <v>13.789473684210527</v>
          </cell>
          <cell r="AQ29">
            <v>6.1906458727087328</v>
          </cell>
          <cell r="AR29">
            <v>3.6441702465850101</v>
          </cell>
          <cell r="AS29">
            <v>13.1</v>
          </cell>
          <cell r="AT29">
            <v>14.555555555555555</v>
          </cell>
          <cell r="AU29">
            <v>9.0971428571428561</v>
          </cell>
          <cell r="AV29">
            <v>9.57593984962406</v>
          </cell>
          <cell r="AW29">
            <v>4.2990221283979508</v>
          </cell>
          <cell r="AX29">
            <v>2.5306517044987289</v>
          </cell>
          <cell r="AY29">
            <v>9.0971428571428561</v>
          </cell>
          <cell r="AZ29">
            <v>10.107936507936506</v>
          </cell>
          <cell r="BB29">
            <v>23</v>
          </cell>
          <cell r="BC29">
            <v>10</v>
          </cell>
          <cell r="BD29">
            <v>10</v>
          </cell>
          <cell r="BE29">
            <v>5</v>
          </cell>
          <cell r="BF29">
            <v>12</v>
          </cell>
          <cell r="BG29">
            <v>34</v>
          </cell>
          <cell r="BH29">
            <v>64</v>
          </cell>
          <cell r="BI29">
            <v>0</v>
          </cell>
          <cell r="BJ29">
            <v>0</v>
          </cell>
          <cell r="BK29">
            <v>0</v>
          </cell>
        </row>
        <row r="30">
          <cell r="B30">
            <v>24</v>
          </cell>
          <cell r="C30">
            <v>2</v>
          </cell>
          <cell r="D30">
            <v>1</v>
          </cell>
          <cell r="E30">
            <v>2</v>
          </cell>
          <cell r="F30">
            <v>2</v>
          </cell>
          <cell r="G30">
            <v>163.93159911766247</v>
          </cell>
          <cell r="H30">
            <v>1.264636950674888</v>
          </cell>
          <cell r="I30">
            <v>2.6618400000000002</v>
          </cell>
          <cell r="J30">
            <v>0.97781877551020424</v>
          </cell>
          <cell r="K30">
            <v>7.4804830926450654</v>
          </cell>
          <cell r="L30">
            <v>10.773303932422742</v>
          </cell>
          <cell r="M30">
            <v>359.29106538189626</v>
          </cell>
          <cell r="N30">
            <v>81.915238904354013</v>
          </cell>
          <cell r="O30">
            <v>1437</v>
          </cell>
          <cell r="P30">
            <v>49</v>
          </cell>
          <cell r="Q30">
            <v>928</v>
          </cell>
          <cell r="R30">
            <v>1949</v>
          </cell>
          <cell r="S30">
            <v>19.262798852182588</v>
          </cell>
          <cell r="T30"/>
          <cell r="U30">
            <v>2.1326184659272518</v>
          </cell>
          <cell r="V30">
            <v>2.8588323898390797</v>
          </cell>
          <cell r="W30">
            <v>3.6068860423083184</v>
          </cell>
          <cell r="X30">
            <v>3.7699078441409508</v>
          </cell>
          <cell r="Y30">
            <v>13.1</v>
          </cell>
          <cell r="Z30">
            <v>9.0971428571428561</v>
          </cell>
          <cell r="AA30">
            <v>3.6790063168954976</v>
          </cell>
          <cell r="AB30">
            <v>24</v>
          </cell>
          <cell r="AC30">
            <v>163.93159911766247</v>
          </cell>
          <cell r="AD30">
            <v>204.91449889707809</v>
          </cell>
          <cell r="AE30">
            <v>172.55957801859208</v>
          </cell>
          <cell r="AF30">
            <v>169.00164857490978</v>
          </cell>
          <cell r="AG30">
            <v>165.58747385622473</v>
          </cell>
          <cell r="AH30">
            <v>76.868695332423584</v>
          </cell>
          <cell r="AI30">
            <v>45.449619753650516</v>
          </cell>
          <cell r="AJ30">
            <v>163.93159911766247</v>
          </cell>
          <cell r="AK30">
            <v>182.1462212418472</v>
          </cell>
          <cell r="AL30">
            <v>0.50585478026995523</v>
          </cell>
          <cell r="AM30">
            <v>0.44236134834965718</v>
          </cell>
          <cell r="AN30">
            <v>0.33545566707693908</v>
          </cell>
          <cell r="AO30">
            <v>13.1</v>
          </cell>
          <cell r="AP30">
            <v>13.789473684210527</v>
          </cell>
          <cell r="AQ30">
            <v>6.1426833769368985</v>
          </cell>
          <cell r="AR30">
            <v>3.6319417487380115</v>
          </cell>
          <cell r="AS30">
            <v>13.1</v>
          </cell>
          <cell r="AT30">
            <v>14.555555555555555</v>
          </cell>
          <cell r="AU30">
            <v>9.0971428571428561</v>
          </cell>
          <cell r="AV30">
            <v>9.57593984962406</v>
          </cell>
          <cell r="AW30">
            <v>4.2657151302436391</v>
          </cell>
          <cell r="AX30">
            <v>2.522159766190148</v>
          </cell>
          <cell r="AY30">
            <v>9.0971428571428561</v>
          </cell>
          <cell r="AZ30">
            <v>10.107936507936506</v>
          </cell>
          <cell r="BB30">
            <v>24</v>
          </cell>
          <cell r="BC30">
            <v>10</v>
          </cell>
          <cell r="BD30">
            <v>10</v>
          </cell>
          <cell r="BE30">
            <v>5</v>
          </cell>
          <cell r="BF30">
            <v>12</v>
          </cell>
          <cell r="BG30">
            <v>34</v>
          </cell>
          <cell r="BH30">
            <v>64</v>
          </cell>
          <cell r="BI30">
            <v>0</v>
          </cell>
          <cell r="BJ30">
            <v>0</v>
          </cell>
          <cell r="BK30">
            <v>109</v>
          </cell>
        </row>
        <row r="31">
          <cell r="B31">
            <v>25</v>
          </cell>
          <cell r="C31">
            <v>2</v>
          </cell>
          <cell r="D31">
            <v>2</v>
          </cell>
          <cell r="E31">
            <v>2</v>
          </cell>
          <cell r="F31">
            <v>2</v>
          </cell>
          <cell r="G31">
            <v>44.601333971083335</v>
          </cell>
          <cell r="H31">
            <v>1.806748103059804</v>
          </cell>
          <cell r="I31">
            <v>0.52961999999999998</v>
          </cell>
          <cell r="J31">
            <v>0.19455428571428571</v>
          </cell>
          <cell r="K31">
            <v>8.7529234520777717</v>
          </cell>
          <cell r="L31">
            <v>8.6039639400303258</v>
          </cell>
          <cell r="M31">
            <v>265.71164223206898</v>
          </cell>
          <cell r="N31">
            <v>129.07713446085333</v>
          </cell>
          <cell r="O31">
            <v>529</v>
          </cell>
          <cell r="P31">
            <v>44</v>
          </cell>
          <cell r="Q31">
            <v>1101</v>
          </cell>
          <cell r="R31">
            <v>1531</v>
          </cell>
          <cell r="S31">
            <v>19.491980578373035</v>
          </cell>
          <cell r="T31"/>
          <cell r="U31">
            <v>1.8162579400032477</v>
          </cell>
          <cell r="V31">
            <v>2.3243666969314134</v>
          </cell>
          <cell r="W31">
            <v>3.1065612429271789</v>
          </cell>
          <cell r="X31">
            <v>4.0141650444758206</v>
          </cell>
          <cell r="Y31">
            <v>13.1</v>
          </cell>
          <cell r="Z31">
            <v>9.0971428571428561</v>
          </cell>
          <cell r="AA31">
            <v>4.5437846010948126</v>
          </cell>
          <cell r="AB31">
            <v>25</v>
          </cell>
          <cell r="AC31">
            <v>44.601333971083335</v>
          </cell>
          <cell r="AD31">
            <v>55.751667463854169</v>
          </cell>
          <cell r="AE31">
            <v>46.948772601140355</v>
          </cell>
          <cell r="AF31">
            <v>45.980756671219936</v>
          </cell>
          <cell r="AG31">
            <v>45.051852496043772</v>
          </cell>
          <cell r="AH31">
            <v>24.556717957694701</v>
          </cell>
          <cell r="AI31">
            <v>14.357139770744523</v>
          </cell>
          <cell r="AJ31">
            <v>44.601333971083335</v>
          </cell>
          <cell r="AK31">
            <v>49.557037745648145</v>
          </cell>
          <cell r="AL31">
            <v>0.7226992412239216</v>
          </cell>
          <cell r="AM31">
            <v>0.77730768791561156</v>
          </cell>
          <cell r="AN31">
            <v>0.45009312846919419</v>
          </cell>
          <cell r="AO31">
            <v>13.1</v>
          </cell>
          <cell r="AP31">
            <v>13.789473684210527</v>
          </cell>
          <cell r="AQ31">
            <v>7.2126319238425873</v>
          </cell>
          <cell r="AR31">
            <v>4.2168812959426587</v>
          </cell>
          <cell r="AS31">
            <v>13.1</v>
          </cell>
          <cell r="AT31">
            <v>14.555555555555555</v>
          </cell>
          <cell r="AU31">
            <v>9.0971428571428561</v>
          </cell>
          <cell r="AV31">
            <v>9.57593984962406</v>
          </cell>
          <cell r="AW31">
            <v>5.0087284723042087</v>
          </cell>
          <cell r="AX31">
            <v>2.9283642412827535</v>
          </cell>
          <cell r="AY31">
            <v>9.0971428571428561</v>
          </cell>
          <cell r="AZ31">
            <v>10.107936507936506</v>
          </cell>
          <cell r="BB31">
            <v>25</v>
          </cell>
          <cell r="BC31">
            <v>10</v>
          </cell>
          <cell r="BD31">
            <v>10</v>
          </cell>
          <cell r="BE31">
            <v>5</v>
          </cell>
          <cell r="BF31">
            <v>12</v>
          </cell>
          <cell r="BG31">
            <v>34</v>
          </cell>
          <cell r="BH31">
            <v>64</v>
          </cell>
          <cell r="BI31">
            <v>93</v>
          </cell>
          <cell r="BJ31">
            <v>0</v>
          </cell>
          <cell r="BK31">
            <v>109</v>
          </cell>
        </row>
        <row r="32">
          <cell r="B32">
            <v>26</v>
          </cell>
          <cell r="C32">
            <v>2</v>
          </cell>
          <cell r="D32">
            <v>2</v>
          </cell>
          <cell r="E32">
            <v>3</v>
          </cell>
          <cell r="F32">
            <v>2</v>
          </cell>
          <cell r="G32">
            <v>51.183496491690427</v>
          </cell>
          <cell r="H32">
            <v>0.86869888208539559</v>
          </cell>
          <cell r="I32">
            <v>0.52893999999999997</v>
          </cell>
          <cell r="J32">
            <v>0.19430448979591836</v>
          </cell>
          <cell r="K32">
            <v>5.372996884113352</v>
          </cell>
          <cell r="L32">
            <v>8.2425140274468252</v>
          </cell>
          <cell r="M32">
            <v>268.26138861382367</v>
          </cell>
          <cell r="N32">
            <v>60.017563200737207</v>
          </cell>
          <cell r="O32">
            <v>601</v>
          </cell>
          <cell r="P32">
            <v>46</v>
          </cell>
          <cell r="Q32">
            <v>1733</v>
          </cell>
          <cell r="R32">
            <v>1611</v>
          </cell>
          <cell r="S32">
            <v>7.6844963935664907</v>
          </cell>
          <cell r="T32"/>
          <cell r="U32">
            <v>1.8584500586657886</v>
          </cell>
          <cell r="V32">
            <v>2.9755783870470487</v>
          </cell>
          <cell r="W32">
            <v>3.1591619650885741</v>
          </cell>
          <cell r="X32">
            <v>3.8155904245689691</v>
          </cell>
          <cell r="Y32">
            <v>13.1</v>
          </cell>
          <cell r="Z32">
            <v>9.0971428571428561</v>
          </cell>
          <cell r="AA32">
            <v>4.4097189876627194</v>
          </cell>
          <cell r="AB32">
            <v>26</v>
          </cell>
          <cell r="AC32">
            <v>51.183496491690427</v>
          </cell>
          <cell r="AD32">
            <v>63.979370614613032</v>
          </cell>
          <cell r="AE32">
            <v>53.877364728095188</v>
          </cell>
          <cell r="AF32">
            <v>52.766491228546833</v>
          </cell>
          <cell r="AG32">
            <v>51.700501506758009</v>
          </cell>
          <cell r="AH32">
            <v>27.540958796835191</v>
          </cell>
          <cell r="AI32">
            <v>16.201605697115749</v>
          </cell>
          <cell r="AJ32">
            <v>51.183496491690427</v>
          </cell>
          <cell r="AK32">
            <v>56.870551657433808</v>
          </cell>
          <cell r="AL32">
            <v>0.34747955283415821</v>
          </cell>
          <cell r="AM32">
            <v>0.29194286592042651</v>
          </cell>
          <cell r="AN32">
            <v>0.22767089373423216</v>
          </cell>
          <cell r="AO32">
            <v>13.1</v>
          </cell>
          <cell r="AP32">
            <v>13.789473684210527</v>
          </cell>
          <cell r="AQ32">
            <v>7.0488846008618076</v>
          </cell>
          <cell r="AR32">
            <v>4.1466693207775158</v>
          </cell>
          <cell r="AS32">
            <v>13.1</v>
          </cell>
          <cell r="AT32">
            <v>14.555555555555555</v>
          </cell>
          <cell r="AU32">
            <v>9.0971428571428561</v>
          </cell>
          <cell r="AV32">
            <v>9.57593984962406</v>
          </cell>
          <cell r="AW32">
            <v>4.8950160456148293</v>
          </cell>
          <cell r="AX32">
            <v>2.8796063505682898</v>
          </cell>
          <cell r="AY32">
            <v>9.0971428571428561</v>
          </cell>
          <cell r="AZ32">
            <v>10.107936507936506</v>
          </cell>
          <cell r="BB32">
            <v>26</v>
          </cell>
          <cell r="BC32">
            <v>10</v>
          </cell>
          <cell r="BD32">
            <v>10</v>
          </cell>
          <cell r="BE32">
            <v>5</v>
          </cell>
          <cell r="BF32">
            <v>12</v>
          </cell>
          <cell r="BG32">
            <v>34</v>
          </cell>
          <cell r="BH32">
            <v>64</v>
          </cell>
          <cell r="BI32">
            <v>93</v>
          </cell>
          <cell r="BJ32">
            <v>117</v>
          </cell>
          <cell r="BK32">
            <v>109</v>
          </cell>
        </row>
        <row r="33">
          <cell r="B33">
            <v>27</v>
          </cell>
          <cell r="C33">
            <v>2</v>
          </cell>
          <cell r="D33">
            <v>3</v>
          </cell>
          <cell r="E33">
            <v>2</v>
          </cell>
          <cell r="F33">
            <v>2</v>
          </cell>
          <cell r="G33">
            <v>25.128356106647129</v>
          </cell>
          <cell r="H33">
            <v>1.3132247670908206</v>
          </cell>
          <cell r="I33">
            <v>0.18353</v>
          </cell>
          <cell r="J33">
            <v>6.7419183673469385E-2</v>
          </cell>
          <cell r="K33">
            <v>8.7928086308135782</v>
          </cell>
          <cell r="L33">
            <v>8.6406141990777652</v>
          </cell>
          <cell r="M33">
            <v>244.92248591063603</v>
          </cell>
          <cell r="N33">
            <v>122.26349818302619</v>
          </cell>
          <cell r="O33">
            <v>323</v>
          </cell>
          <cell r="P33">
            <v>34</v>
          </cell>
          <cell r="Q33">
            <v>1149</v>
          </cell>
          <cell r="R33">
            <v>1392</v>
          </cell>
          <cell r="S33">
            <v>20.080681867063525</v>
          </cell>
          <cell r="T33"/>
          <cell r="U33">
            <v>1.6975901220406124</v>
          </cell>
          <cell r="V33">
            <v>2.2810010649516825</v>
          </cell>
          <cell r="W33">
            <v>2.8827405967807289</v>
          </cell>
          <cell r="X33">
            <v>3.9096674092877977</v>
          </cell>
          <cell r="Y33">
            <v>13.1</v>
          </cell>
          <cell r="Z33">
            <v>9.0971428571428561</v>
          </cell>
          <cell r="AA33">
            <v>4.7006342281048994</v>
          </cell>
          <cell r="AB33">
            <v>27</v>
          </cell>
          <cell r="AC33">
            <v>25.128356106647129</v>
          </cell>
          <cell r="AD33">
            <v>31.410445133308908</v>
          </cell>
          <cell r="AE33">
            <v>26.450901164891715</v>
          </cell>
          <cell r="AF33">
            <v>25.90552175943003</v>
          </cell>
          <cell r="AG33">
            <v>25.382177885502152</v>
          </cell>
          <cell r="AH33">
            <v>14.802369417914161</v>
          </cell>
          <cell r="AI33">
            <v>8.7168287478620048</v>
          </cell>
          <cell r="AJ33">
            <v>25.128356106647129</v>
          </cell>
          <cell r="AK33">
            <v>27.920395674052365</v>
          </cell>
          <cell r="AL33">
            <v>0.52528990683632826</v>
          </cell>
          <cell r="AM33">
            <v>0.57572299604280897</v>
          </cell>
          <cell r="AN33">
            <v>0.33589168325958535</v>
          </cell>
          <cell r="AO33">
            <v>13.1</v>
          </cell>
          <cell r="AP33">
            <v>13.789473684210527</v>
          </cell>
          <cell r="AQ33">
            <v>7.7168215283044637</v>
          </cell>
          <cell r="AR33">
            <v>4.5442867855086551</v>
          </cell>
          <cell r="AS33">
            <v>13.1</v>
          </cell>
          <cell r="AT33">
            <v>14.555555555555555</v>
          </cell>
          <cell r="AU33">
            <v>9.0971428571428561</v>
          </cell>
          <cell r="AV33">
            <v>9.57593984962406</v>
          </cell>
          <cell r="AW33">
            <v>5.3588570874855854</v>
          </cell>
          <cell r="AX33">
            <v>3.1557271810380709</v>
          </cell>
          <cell r="AY33">
            <v>9.0971428571428561</v>
          </cell>
          <cell r="AZ33">
            <v>10.107936507936506</v>
          </cell>
          <cell r="BB33">
            <v>27</v>
          </cell>
          <cell r="BC33">
            <v>10</v>
          </cell>
          <cell r="BD33">
            <v>10</v>
          </cell>
          <cell r="BE33">
            <v>5</v>
          </cell>
          <cell r="BF33">
            <v>12</v>
          </cell>
          <cell r="BG33">
            <v>34</v>
          </cell>
          <cell r="BH33">
            <v>64</v>
          </cell>
          <cell r="BI33">
            <v>95</v>
          </cell>
          <cell r="BJ33">
            <v>0</v>
          </cell>
          <cell r="BK33">
            <v>109</v>
          </cell>
        </row>
        <row r="34">
          <cell r="B34">
            <v>28</v>
          </cell>
          <cell r="C34">
            <v>2</v>
          </cell>
          <cell r="D34">
            <v>3</v>
          </cell>
          <cell r="E34">
            <v>3</v>
          </cell>
          <cell r="F34">
            <v>2</v>
          </cell>
          <cell r="G34">
            <v>31.068076968061074</v>
          </cell>
          <cell r="H34">
            <v>0.84311209232281459</v>
          </cell>
          <cell r="I34">
            <v>0.18322999999999998</v>
          </cell>
          <cell r="J34">
            <v>6.7308979591836723E-2</v>
          </cell>
          <cell r="K34">
            <v>5.4741607238008001</v>
          </cell>
          <cell r="L34">
            <v>7.6056412897622376</v>
          </cell>
          <cell r="M34">
            <v>247.728636178465</v>
          </cell>
          <cell r="N34">
            <v>54.195871215138325</v>
          </cell>
          <cell r="O34">
            <v>395</v>
          </cell>
          <cell r="P34">
            <v>49</v>
          </cell>
          <cell r="Q34">
            <v>1806</v>
          </cell>
          <cell r="R34">
            <v>1602</v>
          </cell>
          <cell r="S34">
            <v>7.9414187455767999</v>
          </cell>
          <cell r="T34"/>
          <cell r="U34">
            <v>1.7549554456181113</v>
          </cell>
          <cell r="V34">
            <v>3.0354516061053349</v>
          </cell>
          <cell r="W34">
            <v>2.9569165906433166</v>
          </cell>
          <cell r="X34">
            <v>3.8558146498768227</v>
          </cell>
          <cell r="Y34">
            <v>13.1</v>
          </cell>
          <cell r="Z34">
            <v>9.0971428571428561</v>
          </cell>
          <cell r="AA34">
            <v>4.6144708484095256</v>
          </cell>
          <cell r="AB34">
            <v>28</v>
          </cell>
          <cell r="AC34">
            <v>31.068076968061074</v>
          </cell>
          <cell r="AD34">
            <v>38.835096210076344</v>
          </cell>
          <cell r="AE34">
            <v>32.7032389137485</v>
          </cell>
          <cell r="AF34">
            <v>32.028945327898015</v>
          </cell>
          <cell r="AG34">
            <v>31.381895927334419</v>
          </cell>
          <cell r="AH34">
            <v>17.703057388513137</v>
          </cell>
          <cell r="AI34">
            <v>10.506916923653163</v>
          </cell>
          <cell r="AJ34">
            <v>31.068076968061074</v>
          </cell>
          <cell r="AK34">
            <v>34.520085520067859</v>
          </cell>
          <cell r="AL34">
            <v>0.33724483692912582</v>
          </cell>
          <cell r="AM34">
            <v>0.27775507625521911</v>
          </cell>
          <cell r="AN34">
            <v>0.21865991207584332</v>
          </cell>
          <cell r="AO34">
            <v>13.1</v>
          </cell>
          <cell r="AP34">
            <v>13.789473684210527</v>
          </cell>
          <cell r="AQ34">
            <v>7.4645769684403929</v>
          </cell>
          <cell r="AR34">
            <v>4.4302906755817286</v>
          </cell>
          <cell r="AS34">
            <v>13.1</v>
          </cell>
          <cell r="AT34">
            <v>14.555555555555555</v>
          </cell>
          <cell r="AU34">
            <v>9.0971428571428561</v>
          </cell>
          <cell r="AV34">
            <v>9.57593984962406</v>
          </cell>
          <cell r="AW34">
            <v>5.1836887824458469</v>
          </cell>
          <cell r="AX34">
            <v>3.0765639064454136</v>
          </cell>
          <cell r="AY34">
            <v>9.0971428571428561</v>
          </cell>
          <cell r="AZ34">
            <v>10.107936507936506</v>
          </cell>
          <cell r="BB34">
            <v>28</v>
          </cell>
          <cell r="BC34">
            <v>10</v>
          </cell>
          <cell r="BD34">
            <v>10</v>
          </cell>
          <cell r="BE34">
            <v>5</v>
          </cell>
          <cell r="BF34">
            <v>12</v>
          </cell>
          <cell r="BG34">
            <v>34</v>
          </cell>
          <cell r="BH34">
            <v>64</v>
          </cell>
          <cell r="BI34">
            <v>95</v>
          </cell>
          <cell r="BJ34">
            <v>117</v>
          </cell>
          <cell r="BK34">
            <v>109</v>
          </cell>
        </row>
        <row r="35">
          <cell r="B35">
            <v>29</v>
          </cell>
          <cell r="C35">
            <v>3</v>
          </cell>
          <cell r="D35">
            <v>2</v>
          </cell>
          <cell r="E35">
            <v>2</v>
          </cell>
          <cell r="F35">
            <v>2</v>
          </cell>
          <cell r="G35">
            <v>36.953642798114167</v>
          </cell>
          <cell r="H35">
            <v>2.0698005956923629</v>
          </cell>
          <cell r="I35">
            <v>0.52977999999999992</v>
          </cell>
          <cell r="J35">
            <v>0.19461306122448976</v>
          </cell>
          <cell r="K35">
            <v>8.7210469787240488</v>
          </cell>
          <cell r="L35">
            <v>8.5733029045308928</v>
          </cell>
          <cell r="M35">
            <v>257.55982727297845</v>
          </cell>
          <cell r="N35">
            <v>138.88975563070545</v>
          </cell>
          <cell r="O35">
            <v>452</v>
          </cell>
          <cell r="P35">
            <v>47</v>
          </cell>
          <cell r="Q35">
            <v>1116</v>
          </cell>
          <cell r="R35">
            <v>1479</v>
          </cell>
          <cell r="S35">
            <v>19.487721042658698</v>
          </cell>
          <cell r="T35"/>
          <cell r="U35">
            <v>1.7777730229397612</v>
          </cell>
          <cell r="V35">
            <v>2.3182310398343602</v>
          </cell>
          <cell r="W35">
            <v>3.0627426492191816</v>
          </cell>
          <cell r="X35">
            <v>4.0153469025158746</v>
          </cell>
          <cell r="Y35">
            <v>13.1</v>
          </cell>
          <cell r="Z35">
            <v>9.0971428571428561</v>
          </cell>
          <cell r="AA35">
            <v>4.5669197931172363</v>
          </cell>
          <cell r="AB35">
            <v>29</v>
          </cell>
          <cell r="AC35">
            <v>36.953642798114167</v>
          </cell>
          <cell r="AD35">
            <v>46.192053497642704</v>
          </cell>
          <cell r="AE35">
            <v>38.898571366435966</v>
          </cell>
          <cell r="AF35">
            <v>38.096538967128005</v>
          </cell>
          <cell r="AG35">
            <v>37.326911917287035</v>
          </cell>
          <cell r="AH35">
            <v>20.786479669382587</v>
          </cell>
          <cell r="AI35">
            <v>12.065539625908551</v>
          </cell>
          <cell r="AJ35">
            <v>36.953642798114167</v>
          </cell>
          <cell r="AK35">
            <v>41.05960310901574</v>
          </cell>
          <cell r="AL35">
            <v>0.82792023827694516</v>
          </cell>
          <cell r="AM35">
            <v>0.892836201451367</v>
          </cell>
          <cell r="AN35">
            <v>0.51547242266801374</v>
          </cell>
          <cell r="AO35">
            <v>13.1</v>
          </cell>
          <cell r="AP35">
            <v>13.789473684210527</v>
          </cell>
          <cell r="AQ35">
            <v>7.3687697084848187</v>
          </cell>
          <cell r="AR35">
            <v>4.2772121266341872</v>
          </cell>
          <cell r="AS35">
            <v>13.1</v>
          </cell>
          <cell r="AT35">
            <v>14.555555555555555</v>
          </cell>
          <cell r="AU35">
            <v>9.0971428571428561</v>
          </cell>
          <cell r="AV35">
            <v>9.57593984962406</v>
          </cell>
          <cell r="AW35">
            <v>5.1171565434712454</v>
          </cell>
          <cell r="AX35">
            <v>2.9702602859767175</v>
          </cell>
          <cell r="AY35">
            <v>9.0971428571428561</v>
          </cell>
          <cell r="AZ35">
            <v>10.107936507936506</v>
          </cell>
          <cell r="BB35">
            <v>29</v>
          </cell>
          <cell r="BC35">
            <v>20</v>
          </cell>
          <cell r="BD35">
            <v>20</v>
          </cell>
          <cell r="BE35">
            <v>10</v>
          </cell>
          <cell r="BF35">
            <v>16</v>
          </cell>
          <cell r="BG35">
            <v>38</v>
          </cell>
          <cell r="BH35">
            <v>66</v>
          </cell>
          <cell r="BI35">
            <v>93</v>
          </cell>
          <cell r="BJ35">
            <v>0</v>
          </cell>
          <cell r="BK35">
            <v>109</v>
          </cell>
        </row>
        <row r="36">
          <cell r="B36">
            <v>30</v>
          </cell>
          <cell r="C36">
            <v>3</v>
          </cell>
          <cell r="D36">
            <v>2</v>
          </cell>
          <cell r="E36">
            <v>3</v>
          </cell>
          <cell r="F36">
            <v>2</v>
          </cell>
          <cell r="G36">
            <v>43.175496510141926</v>
          </cell>
          <cell r="H36">
            <v>0.84816940837634092</v>
          </cell>
          <cell r="I36">
            <v>0.52911000000000008</v>
          </cell>
          <cell r="J36">
            <v>0.19436693877551023</v>
          </cell>
          <cell r="K36">
            <v>5.5261532921222614</v>
          </cell>
          <cell r="L36">
            <v>7.9502218268303766</v>
          </cell>
          <cell r="M36">
            <v>260.33280815679643</v>
          </cell>
          <cell r="N36">
            <v>68.56184502402138</v>
          </cell>
          <cell r="O36">
            <v>522</v>
          </cell>
          <cell r="P36">
            <v>39</v>
          </cell>
          <cell r="Q36">
            <v>1689</v>
          </cell>
          <cell r="R36">
            <v>1593</v>
          </cell>
          <cell r="S36">
            <v>7.6844963935664907</v>
          </cell>
          <cell r="T36"/>
          <cell r="U36">
            <v>1.8217287758051657</v>
          </cell>
          <cell r="V36">
            <v>2.8732990148675093</v>
          </cell>
          <cell r="W36">
            <v>3.1154982458844911</v>
          </cell>
          <cell r="X36">
            <v>3.7316760288797544</v>
          </cell>
          <cell r="Y36">
            <v>13.1</v>
          </cell>
          <cell r="Z36">
            <v>9.0971428571428561</v>
          </cell>
          <cell r="AA36">
            <v>4.3974877705423205</v>
          </cell>
          <cell r="AB36">
            <v>30</v>
          </cell>
          <cell r="AC36">
            <v>43.175496510141926</v>
          </cell>
          <cell r="AD36">
            <v>53.969370637677407</v>
          </cell>
          <cell r="AE36">
            <v>45.447891063307296</v>
          </cell>
          <cell r="AF36">
            <v>44.510821144476211</v>
          </cell>
          <cell r="AG36">
            <v>43.611612636506997</v>
          </cell>
          <cell r="AH36">
            <v>23.700287926263485</v>
          </cell>
          <cell r="AI36">
            <v>13.858295881622102</v>
          </cell>
          <cell r="AJ36">
            <v>43.175496510141926</v>
          </cell>
          <cell r="AK36">
            <v>47.972773900157691</v>
          </cell>
          <cell r="AL36">
            <v>0.33926776335053638</v>
          </cell>
          <cell r="AM36">
            <v>0.29519009472651453</v>
          </cell>
          <cell r="AN36">
            <v>0.22728913276830212</v>
          </cell>
          <cell r="AO36">
            <v>13.1</v>
          </cell>
          <cell r="AP36">
            <v>13.789473684210527</v>
          </cell>
          <cell r="AQ36">
            <v>7.1909716605371594</v>
          </cell>
          <cell r="AR36">
            <v>4.2047849063323435</v>
          </cell>
          <cell r="AS36">
            <v>13.1</v>
          </cell>
          <cell r="AT36">
            <v>14.555555555555555</v>
          </cell>
          <cell r="AU36">
            <v>9.0971428571428561</v>
          </cell>
          <cell r="AV36">
            <v>9.57593984962406</v>
          </cell>
          <cell r="AW36">
            <v>4.9936867540131544</v>
          </cell>
          <cell r="AX36">
            <v>2.9199640440048373</v>
          </cell>
          <cell r="AY36">
            <v>9.0971428571428561</v>
          </cell>
          <cell r="AZ36">
            <v>10.107936507936506</v>
          </cell>
          <cell r="BB36">
            <v>30</v>
          </cell>
          <cell r="BC36">
            <v>20</v>
          </cell>
          <cell r="BD36">
            <v>20</v>
          </cell>
          <cell r="BE36">
            <v>10</v>
          </cell>
          <cell r="BF36">
            <v>16</v>
          </cell>
          <cell r="BG36">
            <v>38</v>
          </cell>
          <cell r="BH36">
            <v>66</v>
          </cell>
          <cell r="BI36">
            <v>93</v>
          </cell>
          <cell r="BJ36">
            <v>117</v>
          </cell>
          <cell r="BK36">
            <v>109</v>
          </cell>
        </row>
        <row r="37">
          <cell r="B37">
            <v>31</v>
          </cell>
          <cell r="C37">
            <v>3</v>
          </cell>
          <cell r="D37">
            <v>3</v>
          </cell>
          <cell r="E37">
            <v>2</v>
          </cell>
          <cell r="F37">
            <v>2</v>
          </cell>
          <cell r="G37">
            <v>18.314132886919317</v>
          </cell>
          <cell r="H37">
            <v>1.4766903042261423</v>
          </cell>
          <cell r="I37">
            <v>0.18362999999999996</v>
          </cell>
          <cell r="J37">
            <v>6.745591836734692E-2</v>
          </cell>
          <cell r="K37">
            <v>8.8703998445127787</v>
          </cell>
          <cell r="L37">
            <v>8.7263818210861519</v>
          </cell>
          <cell r="M37">
            <v>230.58363917327787</v>
          </cell>
          <cell r="N37">
            <v>124.49768413758378</v>
          </cell>
          <cell r="O37">
            <v>250</v>
          </cell>
          <cell r="P37">
            <v>37</v>
          </cell>
          <cell r="Q37">
            <v>1146</v>
          </cell>
          <cell r="R37">
            <v>1331</v>
          </cell>
          <cell r="S37">
            <v>20.080681867063525</v>
          </cell>
          <cell r="T37"/>
          <cell r="U37">
            <v>1.6555049828242347</v>
          </cell>
          <cell r="V37">
            <v>2.305093100044167</v>
          </cell>
          <cell r="W37">
            <v>2.8403919388993346</v>
          </cell>
          <cell r="X37">
            <v>3.9783296661106391</v>
          </cell>
          <cell r="Y37">
            <v>13.1</v>
          </cell>
          <cell r="Z37">
            <v>9.0971428571428561</v>
          </cell>
          <cell r="AA37">
            <v>4.7125415472876684</v>
          </cell>
          <cell r="AB37">
            <v>31</v>
          </cell>
          <cell r="AC37">
            <v>18.314132886919317</v>
          </cell>
          <cell r="AD37">
            <v>22.892666108649145</v>
          </cell>
          <cell r="AE37">
            <v>19.278034617809809</v>
          </cell>
          <cell r="AF37">
            <v>18.880549367958061</v>
          </cell>
          <cell r="AG37">
            <v>18.499124128201331</v>
          </cell>
          <cell r="AH37">
            <v>11.062565849651527</v>
          </cell>
          <cell r="AI37">
            <v>6.4477485082626069</v>
          </cell>
          <cell r="AJ37">
            <v>18.314132886919317</v>
          </cell>
          <cell r="AK37">
            <v>20.349036541021462</v>
          </cell>
          <cell r="AL37">
            <v>0.59067612169045691</v>
          </cell>
          <cell r="AM37">
            <v>0.64062067783633037</v>
          </cell>
          <cell r="AN37">
            <v>0.37118349361675923</v>
          </cell>
          <cell r="AO37">
            <v>13.1</v>
          </cell>
          <cell r="AP37">
            <v>13.789473684210527</v>
          </cell>
          <cell r="AQ37">
            <v>7.9129933983356837</v>
          </cell>
          <cell r="AR37">
            <v>4.6120395641864524</v>
          </cell>
          <cell r="AS37">
            <v>13.1</v>
          </cell>
          <cell r="AT37">
            <v>14.555555555555555</v>
          </cell>
          <cell r="AU37">
            <v>9.0971428571428561</v>
          </cell>
          <cell r="AV37">
            <v>9.57593984962406</v>
          </cell>
          <cell r="AW37">
            <v>5.4950863642967978</v>
          </cell>
          <cell r="AX37">
            <v>3.2027773113129037</v>
          </cell>
          <cell r="AY37">
            <v>9.0971428571428561</v>
          </cell>
          <cell r="AZ37">
            <v>10.107936507936506</v>
          </cell>
          <cell r="BB37">
            <v>31</v>
          </cell>
          <cell r="BC37">
            <v>20</v>
          </cell>
          <cell r="BD37">
            <v>20</v>
          </cell>
          <cell r="BE37">
            <v>10</v>
          </cell>
          <cell r="BF37">
            <v>16</v>
          </cell>
          <cell r="BG37">
            <v>38</v>
          </cell>
          <cell r="BH37">
            <v>66</v>
          </cell>
          <cell r="BI37">
            <v>95</v>
          </cell>
          <cell r="BJ37">
            <v>0</v>
          </cell>
          <cell r="BK37">
            <v>109</v>
          </cell>
        </row>
        <row r="38">
          <cell r="B38">
            <v>32</v>
          </cell>
          <cell r="C38">
            <v>3</v>
          </cell>
          <cell r="D38">
            <v>3</v>
          </cell>
          <cell r="E38">
            <v>3</v>
          </cell>
          <cell r="F38">
            <v>2</v>
          </cell>
          <cell r="G38">
            <v>23.406125717319497</v>
          </cell>
          <cell r="H38">
            <v>0.78653122758940575</v>
          </cell>
          <cell r="I38">
            <v>0.18332000000000001</v>
          </cell>
          <cell r="J38">
            <v>6.7342040816326526E-2</v>
          </cell>
          <cell r="K38">
            <v>5.6031141606212298</v>
          </cell>
          <cell r="L38">
            <v>7.4440934393564842</v>
          </cell>
          <cell r="M38">
            <v>234.79812056612269</v>
          </cell>
          <cell r="N38">
            <v>65.435293842400256</v>
          </cell>
          <cell r="O38">
            <v>314</v>
          </cell>
          <cell r="P38">
            <v>38</v>
          </cell>
          <cell r="Q38">
            <v>1765</v>
          </cell>
          <cell r="R38">
            <v>1564</v>
          </cell>
          <cell r="S38">
            <v>7.9414187455767999</v>
          </cell>
          <cell r="T38"/>
          <cell r="U38">
            <v>1.7018924882686852</v>
          </cell>
          <cell r="V38">
            <v>2.8943869389842978</v>
          </cell>
          <cell r="W38">
            <v>2.9050191243566483</v>
          </cell>
          <cell r="X38">
            <v>3.7238036149481286</v>
          </cell>
          <cell r="Y38">
            <v>13.1</v>
          </cell>
          <cell r="Z38">
            <v>9.0971428571428561</v>
          </cell>
          <cell r="AA38">
            <v>4.5967026476582422</v>
          </cell>
          <cell r="AB38">
            <v>32</v>
          </cell>
          <cell r="AC38">
            <v>23.406125717319497</v>
          </cell>
          <cell r="AD38">
            <v>29.257657146649372</v>
          </cell>
          <cell r="AE38">
            <v>24.638027070862631</v>
          </cell>
          <cell r="AF38">
            <v>24.130026512700514</v>
          </cell>
          <cell r="AG38">
            <v>23.642551229615655</v>
          </cell>
          <cell r="AH38">
            <v>13.752999016483272</v>
          </cell>
          <cell r="AI38">
            <v>8.0571330911644399</v>
          </cell>
          <cell r="AJ38">
            <v>23.406125717319497</v>
          </cell>
          <cell r="AK38">
            <v>26.006806352577218</v>
          </cell>
          <cell r="AL38">
            <v>0.31461249103576228</v>
          </cell>
          <cell r="AM38">
            <v>0.27174363489403264</v>
          </cell>
          <cell r="AN38">
            <v>0.21121716097812046</v>
          </cell>
          <cell r="AO38">
            <v>13.1</v>
          </cell>
          <cell r="AP38">
            <v>13.789473684210527</v>
          </cell>
          <cell r="AQ38">
            <v>7.6973134850171832</v>
          </cell>
          <cell r="AR38">
            <v>4.5094367504038901</v>
          </cell>
          <cell r="AS38">
            <v>13.1</v>
          </cell>
          <cell r="AT38">
            <v>14.555555555555555</v>
          </cell>
          <cell r="AU38">
            <v>9.0971428571428561</v>
          </cell>
          <cell r="AV38">
            <v>9.57593984962406</v>
          </cell>
          <cell r="AW38">
            <v>5.3453099533903403</v>
          </cell>
          <cell r="AX38">
            <v>3.1315259789064309</v>
          </cell>
          <cell r="AY38">
            <v>9.0971428571428561</v>
          </cell>
          <cell r="AZ38">
            <v>10.107936507936506</v>
          </cell>
          <cell r="BB38">
            <v>32</v>
          </cell>
          <cell r="BC38">
            <v>20</v>
          </cell>
          <cell r="BD38">
            <v>20</v>
          </cell>
          <cell r="BE38">
            <v>10</v>
          </cell>
          <cell r="BF38">
            <v>16</v>
          </cell>
          <cell r="BG38">
            <v>38</v>
          </cell>
          <cell r="BH38">
            <v>66</v>
          </cell>
          <cell r="BI38">
            <v>95</v>
          </cell>
          <cell r="BJ38">
            <v>117</v>
          </cell>
          <cell r="BK38">
            <v>109</v>
          </cell>
        </row>
        <row r="39">
          <cell r="B39">
            <v>33</v>
          </cell>
          <cell r="C39">
            <v>4</v>
          </cell>
          <cell r="D39">
            <v>2</v>
          </cell>
          <cell r="E39">
            <v>2</v>
          </cell>
          <cell r="F39">
            <v>2</v>
          </cell>
          <cell r="G39">
            <v>33.098529096456211</v>
          </cell>
          <cell r="H39">
            <v>2.2515519243993714</v>
          </cell>
          <cell r="I39">
            <v>0.52988999999999997</v>
          </cell>
          <cell r="J39">
            <v>0.19465346938775507</v>
          </cell>
          <cell r="K39">
            <v>8.9189325988586692</v>
          </cell>
          <cell r="L39">
            <v>8.8252391815593647</v>
          </cell>
          <cell r="M39">
            <v>253.15993217258719</v>
          </cell>
          <cell r="N39">
            <v>141.78223082820566</v>
          </cell>
          <cell r="O39">
            <v>412</v>
          </cell>
          <cell r="P39">
            <v>50</v>
          </cell>
          <cell r="Q39">
            <v>1099</v>
          </cell>
          <cell r="R39">
            <v>1412</v>
          </cell>
          <cell r="S39">
            <v>19.487721042658698</v>
          </cell>
          <cell r="T39"/>
          <cell r="U39">
            <v>1.7534205901371767</v>
          </cell>
          <cell r="V39">
            <v>2.3292678050096045</v>
          </cell>
          <cell r="W39">
            <v>3.0341944398280836</v>
          </cell>
          <cell r="X39">
            <v>4.0352786745658573</v>
          </cell>
          <cell r="Y39">
            <v>13.1</v>
          </cell>
          <cell r="Z39">
            <v>9.0971428571428561</v>
          </cell>
          <cell r="AA39">
            <v>4.5885051442014086</v>
          </cell>
          <cell r="AB39">
            <v>33</v>
          </cell>
          <cell r="AC39">
            <v>33.098529096456211</v>
          </cell>
          <cell r="AD39">
            <v>41.373161370570259</v>
          </cell>
          <cell r="AE39">
            <v>34.84055694363812</v>
          </cell>
          <cell r="AF39">
            <v>34.122194944800221</v>
          </cell>
          <cell r="AG39">
            <v>33.432857673188096</v>
          </cell>
          <cell r="AH39">
            <v>18.87654866301461</v>
          </cell>
          <cell r="AI39">
            <v>10.908506278302838</v>
          </cell>
          <cell r="AJ39">
            <v>33.098529096456211</v>
          </cell>
          <cell r="AK39">
            <v>36.7761434405069</v>
          </cell>
          <cell r="AL39">
            <v>0.90062076975974859</v>
          </cell>
          <cell r="AM39">
            <v>0.96663505997760846</v>
          </cell>
          <cell r="AN39">
            <v>0.55796689794704413</v>
          </cell>
          <cell r="AO39">
            <v>13.1</v>
          </cell>
          <cell r="AP39">
            <v>13.789473684210527</v>
          </cell>
          <cell r="AQ39">
            <v>7.4711110806421734</v>
          </cell>
          <cell r="AR39">
            <v>4.317455673915954</v>
          </cell>
          <cell r="AS39">
            <v>13.1</v>
          </cell>
          <cell r="AT39">
            <v>14.555555555555555</v>
          </cell>
          <cell r="AU39">
            <v>9.0971428571428561</v>
          </cell>
          <cell r="AV39">
            <v>9.57593984962406</v>
          </cell>
          <cell r="AW39">
            <v>5.1882263207774653</v>
          </cell>
          <cell r="AX39">
            <v>2.9982069499996502</v>
          </cell>
          <cell r="AY39">
            <v>9.0971428571428561</v>
          </cell>
          <cell r="AZ39">
            <v>10.107936507936506</v>
          </cell>
          <cell r="BB39">
            <v>33</v>
          </cell>
          <cell r="BC39">
            <v>30</v>
          </cell>
          <cell r="BD39">
            <v>30</v>
          </cell>
          <cell r="BE39">
            <v>15</v>
          </cell>
          <cell r="BF39">
            <v>18</v>
          </cell>
          <cell r="BG39" t="str">
            <v>f</v>
          </cell>
          <cell r="BH39">
            <v>68</v>
          </cell>
          <cell r="BI39">
            <v>93</v>
          </cell>
          <cell r="BJ39">
            <v>0</v>
          </cell>
          <cell r="BK39">
            <v>109</v>
          </cell>
        </row>
        <row r="40">
          <cell r="B40">
            <v>34</v>
          </cell>
          <cell r="C40">
            <v>4</v>
          </cell>
          <cell r="D40">
            <v>2</v>
          </cell>
          <cell r="E40">
            <v>3</v>
          </cell>
          <cell r="F40">
            <v>2</v>
          </cell>
          <cell r="G40">
            <v>39.181797911556082</v>
          </cell>
          <cell r="H40">
            <v>0.84936709303913493</v>
          </cell>
          <cell r="I40">
            <v>0.52916000000000007</v>
          </cell>
          <cell r="J40">
            <v>0.194385306122449</v>
          </cell>
          <cell r="K40">
            <v>5.7375001307884439</v>
          </cell>
          <cell r="L40">
            <v>7.792716403847777</v>
          </cell>
          <cell r="M40">
            <v>256.05489639010642</v>
          </cell>
          <cell r="N40">
            <v>69.710815389796934</v>
          </cell>
          <cell r="O40">
            <v>482</v>
          </cell>
          <cell r="P40">
            <v>38</v>
          </cell>
          <cell r="Q40">
            <v>1629</v>
          </cell>
          <cell r="R40">
            <v>1587</v>
          </cell>
          <cell r="S40">
            <v>7.6844963935664907</v>
          </cell>
          <cell r="T40"/>
          <cell r="U40">
            <v>1.8024692237019806</v>
          </cell>
          <cell r="V40">
            <v>2.8578736723489921</v>
          </cell>
          <cell r="W40">
            <v>3.0973117053372023</v>
          </cell>
          <cell r="X40">
            <v>3.7348386013656616</v>
          </cell>
          <cell r="Y40">
            <v>13.1</v>
          </cell>
          <cell r="Z40">
            <v>9.0971428571428561</v>
          </cell>
          <cell r="AA40">
            <v>4.3923701407251823</v>
          </cell>
          <cell r="AB40">
            <v>34</v>
          </cell>
          <cell r="AC40">
            <v>39.181797911556082</v>
          </cell>
          <cell r="AD40">
            <v>48.977247389445097</v>
          </cell>
          <cell r="AE40">
            <v>41.243997801637981</v>
          </cell>
          <cell r="AF40">
            <v>40.393606094387714</v>
          </cell>
          <cell r="AG40">
            <v>39.577573648036449</v>
          </cell>
          <cell r="AH40">
            <v>21.737845726476817</v>
          </cell>
          <cell r="AI40">
            <v>12.650259850837449</v>
          </cell>
          <cell r="AJ40">
            <v>39.181797911556082</v>
          </cell>
          <cell r="AK40">
            <v>43.535331012840089</v>
          </cell>
          <cell r="AL40">
            <v>0.33974683721565396</v>
          </cell>
          <cell r="AM40">
            <v>0.29720246253607446</v>
          </cell>
          <cell r="AN40">
            <v>0.22741734883230558</v>
          </cell>
          <cell r="AO40">
            <v>13.1</v>
          </cell>
          <cell r="AP40">
            <v>13.789473684210527</v>
          </cell>
          <cell r="AQ40">
            <v>7.267807864754948</v>
          </cell>
          <cell r="AR40">
            <v>4.2294742170852357</v>
          </cell>
          <cell r="AS40">
            <v>13.1</v>
          </cell>
          <cell r="AT40">
            <v>14.555555555555555</v>
          </cell>
          <cell r="AU40">
            <v>9.0971428571428561</v>
          </cell>
          <cell r="AV40">
            <v>9.57593984962406</v>
          </cell>
          <cell r="AW40">
            <v>5.0470447636597058</v>
          </cell>
          <cell r="AX40">
            <v>2.9371092491165514</v>
          </cell>
          <cell r="AY40">
            <v>9.0971428571428561</v>
          </cell>
          <cell r="AZ40">
            <v>10.107936507936506</v>
          </cell>
          <cell r="BB40">
            <v>34</v>
          </cell>
          <cell r="BC40">
            <v>30</v>
          </cell>
          <cell r="BD40">
            <v>30</v>
          </cell>
          <cell r="BE40">
            <v>15</v>
          </cell>
          <cell r="BF40">
            <v>18</v>
          </cell>
          <cell r="BG40" t="str">
            <v>f</v>
          </cell>
          <cell r="BH40">
            <v>68</v>
          </cell>
          <cell r="BI40">
            <v>93</v>
          </cell>
          <cell r="BJ40">
            <v>117</v>
          </cell>
          <cell r="BK40">
            <v>109</v>
          </cell>
        </row>
      </sheetData>
      <sheetData sheetId="3">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199.90872936232711</v>
          </cell>
          <cell r="H7">
            <v>6.3646289685192077</v>
          </cell>
          <cell r="I7">
            <v>2.6131600000000006</v>
          </cell>
          <cell r="J7">
            <v>0.95993632653061245</v>
          </cell>
          <cell r="K7">
            <v>6.319345756177456</v>
          </cell>
          <cell r="L7">
            <v>10.813566032201981</v>
          </cell>
          <cell r="M7">
            <v>377.23292063157078</v>
          </cell>
          <cell r="N7">
            <v>165.42653429376432</v>
          </cell>
          <cell r="O7">
            <v>1669</v>
          </cell>
          <cell r="P7">
            <v>121</v>
          </cell>
          <cell r="Q7">
            <v>1139</v>
          </cell>
          <cell r="R7">
            <v>2273</v>
          </cell>
          <cell r="S7">
            <v>28.07934527777871</v>
          </cell>
          <cell r="T7"/>
          <cell r="U7">
            <v>2.7399333984889069</v>
          </cell>
          <cell r="V7">
            <v>2.2330150092897423</v>
          </cell>
          <cell r="W7">
            <v>3.7293564961088324</v>
          </cell>
          <cell r="X7">
            <v>3.7506732002198535</v>
          </cell>
          <cell r="Y7">
            <v>11.9</v>
          </cell>
          <cell r="Z7">
            <v>7.7279365079365085</v>
          </cell>
          <cell r="AA7">
            <v>0.86699243707919227</v>
          </cell>
          <cell r="AB7">
            <v>1</v>
          </cell>
          <cell r="AC7">
            <v>249.88591170290888</v>
          </cell>
          <cell r="AD7">
            <v>249.88591170290888</v>
          </cell>
          <cell r="AE7">
            <v>210.43024143402855</v>
          </cell>
          <cell r="AF7">
            <v>206.0914735694094</v>
          </cell>
          <cell r="AG7">
            <v>201.92800945689606</v>
          </cell>
          <cell r="AH7">
            <v>72.961163754045344</v>
          </cell>
          <cell r="AI7">
            <v>53.604081447002876</v>
          </cell>
          <cell r="AJ7">
            <v>199.90872936232711</v>
          </cell>
          <cell r="AK7">
            <v>222.12081040258568</v>
          </cell>
          <cell r="AL7">
            <v>2.2730817744711458</v>
          </cell>
          <cell r="AM7">
            <v>2.8502401202146923</v>
          </cell>
          <cell r="AN7">
            <v>1.6969297586753578</v>
          </cell>
          <cell r="AO7">
            <v>14.875</v>
          </cell>
          <cell r="AP7">
            <v>12.526315789473685</v>
          </cell>
          <cell r="AQ7">
            <v>4.3431712634193724</v>
          </cell>
          <cell r="AR7">
            <v>3.1908990230395844</v>
          </cell>
          <cell r="AS7">
            <v>11.9</v>
          </cell>
          <cell r="AT7">
            <v>13.222222222222221</v>
          </cell>
          <cell r="AU7">
            <v>9.6599206349206348</v>
          </cell>
          <cell r="AV7">
            <v>8.1346700083542203</v>
          </cell>
          <cell r="AW7">
            <v>2.8204833417478401</v>
          </cell>
          <cell r="AX7">
            <v>2.0721903406123143</v>
          </cell>
          <cell r="AY7">
            <v>7.7279365079365085</v>
          </cell>
          <cell r="AZ7">
            <v>8.5865961199294532</v>
          </cell>
          <cell r="BB7">
            <v>1</v>
          </cell>
          <cell r="BC7">
            <v>0</v>
          </cell>
          <cell r="BD7">
            <v>0</v>
          </cell>
          <cell r="BE7">
            <v>0</v>
          </cell>
          <cell r="BF7">
            <v>2</v>
          </cell>
          <cell r="BG7">
            <v>24</v>
          </cell>
          <cell r="BH7">
            <v>0</v>
          </cell>
          <cell r="BI7">
            <v>0</v>
          </cell>
          <cell r="BJ7">
            <v>0</v>
          </cell>
          <cell r="BK7">
            <v>0</v>
          </cell>
        </row>
        <row r="8">
          <cell r="B8">
            <v>2</v>
          </cell>
          <cell r="C8">
            <v>1</v>
          </cell>
          <cell r="D8">
            <v>1</v>
          </cell>
          <cell r="E8">
            <v>2</v>
          </cell>
          <cell r="F8">
            <v>1</v>
          </cell>
          <cell r="G8">
            <v>207.96348526535354</v>
          </cell>
          <cell r="H8">
            <v>5.5543442488369932</v>
          </cell>
          <cell r="I8">
            <v>2.6124899999999993</v>
          </cell>
          <cell r="J8">
            <v>0.95969020408163241</v>
          </cell>
          <cell r="K8">
            <v>5.9017050941358278</v>
          </cell>
          <cell r="L8">
            <v>10.859218484209785</v>
          </cell>
          <cell r="M8">
            <v>384.10058026155201</v>
          </cell>
          <cell r="N8">
            <v>133.07210136597857</v>
          </cell>
          <cell r="O8">
            <v>1706</v>
          </cell>
          <cell r="P8">
            <v>131</v>
          </cell>
          <cell r="Q8">
            <v>1198</v>
          </cell>
          <cell r="R8">
            <v>2309</v>
          </cell>
          <cell r="S8">
            <v>18.49858794146828</v>
          </cell>
          <cell r="T8"/>
          <cell r="U8">
            <v>2.7462064515197588</v>
          </cell>
          <cell r="V8">
            <v>2.3395822293554205</v>
          </cell>
          <cell r="W8">
            <v>3.7287923780828236</v>
          </cell>
          <cell r="X8">
            <v>3.7714837202791958</v>
          </cell>
          <cell r="Y8">
            <v>11.9</v>
          </cell>
          <cell r="Z8">
            <v>7.7279365079365085</v>
          </cell>
          <cell r="AA8">
            <v>0.88444216860812674</v>
          </cell>
          <cell r="AB8">
            <v>2</v>
          </cell>
          <cell r="AC8">
            <v>259.95435658169191</v>
          </cell>
          <cell r="AD8">
            <v>259.95435658169191</v>
          </cell>
          <cell r="AE8">
            <v>218.9089318582669</v>
          </cell>
          <cell r="AF8">
            <v>214.39534563438511</v>
          </cell>
          <cell r="AG8">
            <v>210.06412653066013</v>
          </cell>
          <cell r="AH8">
            <v>75.727549598562021</v>
          </cell>
          <cell r="AI8">
            <v>55.772342404400362</v>
          </cell>
          <cell r="AJ8">
            <v>207.96348526535354</v>
          </cell>
          <cell r="AK8">
            <v>231.07053918372614</v>
          </cell>
          <cell r="AL8">
            <v>1.9836943745846405</v>
          </cell>
          <cell r="AM8">
            <v>2.3740752426416205</v>
          </cell>
          <cell r="AN8">
            <v>1.4727212579419051</v>
          </cell>
          <cell r="AO8">
            <v>14.875</v>
          </cell>
          <cell r="AP8">
            <v>12.526315789473685</v>
          </cell>
          <cell r="AQ8">
            <v>4.3332503255225054</v>
          </cell>
          <cell r="AR8">
            <v>3.1913817647627893</v>
          </cell>
          <cell r="AS8">
            <v>11.9</v>
          </cell>
          <cell r="AT8">
            <v>13.222222222222221</v>
          </cell>
          <cell r="AU8">
            <v>9.6599206349206348</v>
          </cell>
          <cell r="AV8">
            <v>8.1346700083542203</v>
          </cell>
          <cell r="AW8">
            <v>2.8140406208935405</v>
          </cell>
          <cell r="AX8">
            <v>2.0725038361910255</v>
          </cell>
          <cell r="AY8">
            <v>7.7279365079365085</v>
          </cell>
          <cell r="AZ8">
            <v>8.5865961199294532</v>
          </cell>
          <cell r="BB8">
            <v>2</v>
          </cell>
          <cell r="BC8">
            <v>0</v>
          </cell>
          <cell r="BD8">
            <v>0</v>
          </cell>
          <cell r="BE8">
            <v>0</v>
          </cell>
          <cell r="BF8">
            <v>2</v>
          </cell>
          <cell r="BG8">
            <v>24</v>
          </cell>
          <cell r="BH8">
            <v>0</v>
          </cell>
          <cell r="BI8">
            <v>0</v>
          </cell>
          <cell r="BJ8">
            <v>0</v>
          </cell>
          <cell r="BK8">
            <v>109</v>
          </cell>
        </row>
        <row r="9">
          <cell r="B9">
            <v>3</v>
          </cell>
          <cell r="C9">
            <v>1</v>
          </cell>
          <cell r="D9">
            <v>2</v>
          </cell>
          <cell r="E9">
            <v>1</v>
          </cell>
          <cell r="F9">
            <v>1</v>
          </cell>
          <cell r="G9">
            <v>110.47317981430818</v>
          </cell>
          <cell r="H9">
            <v>5.6214112584458045</v>
          </cell>
          <cell r="I9">
            <v>0.51843000000000006</v>
          </cell>
          <cell r="J9">
            <v>0.19044367346938779</v>
          </cell>
          <cell r="K9">
            <v>7.4486160802608392</v>
          </cell>
          <cell r="L9">
            <v>7.8352566389407396</v>
          </cell>
          <cell r="M9">
            <v>284.48787761764299</v>
          </cell>
          <cell r="N9">
            <v>171.2163122924064</v>
          </cell>
          <cell r="O9">
            <v>1223</v>
          </cell>
          <cell r="P9">
            <v>103</v>
          </cell>
          <cell r="Q9">
            <v>1309</v>
          </cell>
          <cell r="R9">
            <v>2210</v>
          </cell>
          <cell r="S9">
            <v>28.841314429564559</v>
          </cell>
          <cell r="T9"/>
          <cell r="U9">
            <v>2.6690355979858262</v>
          </cell>
          <cell r="V9">
            <v>2.1835076860779177</v>
          </cell>
          <cell r="W9">
            <v>3.6306646857557237</v>
          </cell>
          <cell r="X9">
            <v>3.709071887965226</v>
          </cell>
          <cell r="Y9">
            <v>11.9</v>
          </cell>
          <cell r="Z9">
            <v>7.7279365079365085</v>
          </cell>
          <cell r="AA9">
            <v>0.61079072917315813</v>
          </cell>
          <cell r="AB9">
            <v>3</v>
          </cell>
          <cell r="AC9">
            <v>138.09147476788522</v>
          </cell>
          <cell r="AD9">
            <v>138.09147476788522</v>
          </cell>
          <cell r="AE9">
            <v>116.28755769927177</v>
          </cell>
          <cell r="AF9">
            <v>113.88987609722493</v>
          </cell>
          <cell r="AG9">
            <v>111.58907051950321</v>
          </cell>
          <cell r="AH9">
            <v>41.390673057218194</v>
          </cell>
          <cell r="AI9">
            <v>30.427811262144459</v>
          </cell>
          <cell r="AJ9">
            <v>110.47317981430818</v>
          </cell>
          <cell r="AK9">
            <v>122.74797757145353</v>
          </cell>
          <cell r="AL9">
            <v>2.007646878016359</v>
          </cell>
          <cell r="AM9">
            <v>2.574486590676103</v>
          </cell>
          <cell r="AN9">
            <v>1.5155843370643527</v>
          </cell>
          <cell r="AO9">
            <v>14.875</v>
          </cell>
          <cell r="AP9">
            <v>12.526315789473685</v>
          </cell>
          <cell r="AQ9">
            <v>4.458539260015967</v>
          </cell>
          <cell r="AR9">
            <v>3.2776367497355414</v>
          </cell>
          <cell r="AS9">
            <v>11.9</v>
          </cell>
          <cell r="AT9">
            <v>13.222222222222221</v>
          </cell>
          <cell r="AU9">
            <v>9.6599206349206348</v>
          </cell>
          <cell r="AV9">
            <v>8.1346700083542203</v>
          </cell>
          <cell r="AW9">
            <v>2.8954040604660185</v>
          </cell>
          <cell r="AX9">
            <v>2.1285183779861887</v>
          </cell>
          <cell r="AY9">
            <v>7.7279365079365085</v>
          </cell>
          <cell r="AZ9">
            <v>8.5865961199294532</v>
          </cell>
          <cell r="BB9">
            <v>3</v>
          </cell>
          <cell r="BC9">
            <v>0</v>
          </cell>
          <cell r="BD9">
            <v>0</v>
          </cell>
          <cell r="BE9">
            <v>0</v>
          </cell>
          <cell r="BF9">
            <v>2</v>
          </cell>
          <cell r="BG9">
            <v>24</v>
          </cell>
          <cell r="BH9">
            <v>0</v>
          </cell>
          <cell r="BI9">
            <v>93</v>
          </cell>
          <cell r="BJ9">
            <v>0</v>
          </cell>
          <cell r="BK9">
            <v>0</v>
          </cell>
        </row>
        <row r="10">
          <cell r="B10">
            <v>4</v>
          </cell>
          <cell r="C10">
            <v>1</v>
          </cell>
          <cell r="D10">
            <v>2</v>
          </cell>
          <cell r="E10">
            <v>2</v>
          </cell>
          <cell r="F10">
            <v>1</v>
          </cell>
          <cell r="G10">
            <v>118.41334370907593</v>
          </cell>
          <cell r="H10">
            <v>4.6832562064006478</v>
          </cell>
          <cell r="I10">
            <v>0.51811000000000018</v>
          </cell>
          <cell r="J10">
            <v>0.19032612244897965</v>
          </cell>
          <cell r="K10">
            <v>6.5715165443538064</v>
          </cell>
          <cell r="L10">
            <v>7.9101076948211455</v>
          </cell>
          <cell r="M10">
            <v>292.9478944567586</v>
          </cell>
          <cell r="N10">
            <v>130.72326160585411</v>
          </cell>
          <cell r="O10">
            <v>1273</v>
          </cell>
          <cell r="P10">
            <v>113</v>
          </cell>
          <cell r="Q10">
            <v>1458</v>
          </cell>
          <cell r="R10">
            <v>2226</v>
          </cell>
          <cell r="S10">
            <v>19.049414316468269</v>
          </cell>
          <cell r="T10"/>
          <cell r="U10">
            <v>2.6807439956573007</v>
          </cell>
          <cell r="V10">
            <v>2.2843582958962014</v>
          </cell>
          <cell r="W10">
            <v>3.6324085743782946</v>
          </cell>
          <cell r="X10">
            <v>3.7005134889663589</v>
          </cell>
          <cell r="Y10">
            <v>11.9</v>
          </cell>
          <cell r="Z10">
            <v>7.7279365079365085</v>
          </cell>
          <cell r="AA10">
            <v>0.62108993751928987</v>
          </cell>
          <cell r="AB10">
            <v>4</v>
          </cell>
          <cell r="AC10">
            <v>148.01667963634492</v>
          </cell>
          <cell r="AD10">
            <v>148.01667963634492</v>
          </cell>
          <cell r="AE10">
            <v>124.64562495692203</v>
          </cell>
          <cell r="AF10">
            <v>122.0756120712123</v>
          </cell>
          <cell r="AG10">
            <v>119.60943808997568</v>
          </cell>
          <cell r="AH10">
            <v>44.171820920200091</v>
          </cell>
          <cell r="AI10">
            <v>32.599125699768777</v>
          </cell>
          <cell r="AJ10">
            <v>118.41334370907593</v>
          </cell>
          <cell r="AK10">
            <v>131.57038189897327</v>
          </cell>
          <cell r="AL10">
            <v>1.6725915022859457</v>
          </cell>
          <cell r="AM10">
            <v>2.0501408272134949</v>
          </cell>
          <cell r="AN10">
            <v>1.2655692839289696</v>
          </cell>
          <cell r="AO10">
            <v>14.875</v>
          </cell>
          <cell r="AP10">
            <v>12.526315789473685</v>
          </cell>
          <cell r="AQ10">
            <v>4.4390661768813171</v>
          </cell>
          <cell r="AR10">
            <v>3.2760631840642396</v>
          </cell>
          <cell r="AS10">
            <v>11.9</v>
          </cell>
          <cell r="AT10">
            <v>13.222222222222221</v>
          </cell>
          <cell r="AU10">
            <v>9.6599206349206348</v>
          </cell>
          <cell r="AV10">
            <v>8.1346700083542203</v>
          </cell>
          <cell r="AW10">
            <v>2.8827581150812835</v>
          </cell>
          <cell r="AX10">
            <v>2.1274964943224166</v>
          </cell>
          <cell r="AY10">
            <v>7.7279365079365085</v>
          </cell>
          <cell r="AZ10">
            <v>8.5865961199294532</v>
          </cell>
          <cell r="BB10">
            <v>4</v>
          </cell>
          <cell r="BC10">
            <v>0</v>
          </cell>
          <cell r="BD10">
            <v>0</v>
          </cell>
          <cell r="BE10">
            <v>0</v>
          </cell>
          <cell r="BF10">
            <v>2</v>
          </cell>
          <cell r="BG10">
            <v>24</v>
          </cell>
          <cell r="BH10">
            <v>0</v>
          </cell>
          <cell r="BI10">
            <v>93</v>
          </cell>
          <cell r="BJ10">
            <v>0</v>
          </cell>
          <cell r="BK10">
            <v>109</v>
          </cell>
        </row>
        <row r="11">
          <cell r="B11">
            <v>5</v>
          </cell>
          <cell r="C11">
            <v>2</v>
          </cell>
          <cell r="D11">
            <v>1</v>
          </cell>
          <cell r="E11">
            <v>1</v>
          </cell>
          <cell r="F11">
            <v>1</v>
          </cell>
          <cell r="G11">
            <v>122.725219243731</v>
          </cell>
          <cell r="H11">
            <v>7.7181464417547492</v>
          </cell>
          <cell r="I11">
            <v>2.6106400000000001</v>
          </cell>
          <cell r="J11">
            <v>0.95901061224489792</v>
          </cell>
          <cell r="K11">
            <v>8.7628050681754868</v>
          </cell>
          <cell r="L11">
            <v>9.6971990017857355</v>
          </cell>
          <cell r="M11">
            <v>323.9227414971437</v>
          </cell>
          <cell r="N11">
            <v>205.32730670108208</v>
          </cell>
          <cell r="O11">
            <v>1193</v>
          </cell>
          <cell r="P11">
            <v>118</v>
          </cell>
          <cell r="Q11">
            <v>856</v>
          </cell>
          <cell r="R11">
            <v>1841</v>
          </cell>
          <cell r="S11">
            <v>28.066509250992979</v>
          </cell>
          <cell r="T11"/>
          <cell r="U11">
            <v>2.6131265567827362</v>
          </cell>
          <cell r="V11">
            <v>2.2168200904356006</v>
          </cell>
          <cell r="W11">
            <v>3.5977931192529655</v>
          </cell>
          <cell r="X11">
            <v>3.8933919052667982</v>
          </cell>
          <cell r="Y11">
            <v>11.9</v>
          </cell>
          <cell r="Z11">
            <v>7.7279365079365085</v>
          </cell>
          <cell r="AA11">
            <v>0.62971934258509832</v>
          </cell>
          <cell r="AB11">
            <v>5</v>
          </cell>
          <cell r="AC11">
            <v>153.40652405466375</v>
          </cell>
          <cell r="AD11">
            <v>153.40652405466375</v>
          </cell>
          <cell r="AE11">
            <v>129.18444130919053</v>
          </cell>
          <cell r="AF11">
            <v>126.52084458116599</v>
          </cell>
          <cell r="AG11">
            <v>123.96486792296061</v>
          </cell>
          <cell r="AH11">
            <v>46.964896868534936</v>
          </cell>
          <cell r="AI11">
            <v>34.111249639949641</v>
          </cell>
          <cell r="AJ11">
            <v>122.725219243731</v>
          </cell>
          <cell r="AK11">
            <v>136.36135471525668</v>
          </cell>
          <cell r="AL11">
            <v>2.7564808720552678</v>
          </cell>
          <cell r="AM11">
            <v>3.4816295986555001</v>
          </cell>
          <cell r="AN11">
            <v>1.9823708040575114</v>
          </cell>
          <cell r="AO11">
            <v>14.875</v>
          </cell>
          <cell r="AP11">
            <v>12.526315789473685</v>
          </cell>
          <cell r="AQ11">
            <v>4.5539317524104916</v>
          </cell>
          <cell r="AR11">
            <v>3.3075831782320155</v>
          </cell>
          <cell r="AS11">
            <v>11.9</v>
          </cell>
          <cell r="AT11">
            <v>13.222222222222221</v>
          </cell>
          <cell r="AU11">
            <v>9.6599206349206348</v>
          </cell>
          <cell r="AV11">
            <v>8.1346700083542203</v>
          </cell>
          <cell r="AW11">
            <v>2.9573525583280942</v>
          </cell>
          <cell r="AX11">
            <v>2.1479657811845261</v>
          </cell>
          <cell r="AY11">
            <v>7.7279365079365085</v>
          </cell>
          <cell r="AZ11">
            <v>8.5865961199294532</v>
          </cell>
          <cell r="BB11">
            <v>5</v>
          </cell>
          <cell r="BC11">
            <v>10</v>
          </cell>
          <cell r="BD11">
            <v>5</v>
          </cell>
          <cell r="BE11">
            <v>5</v>
          </cell>
          <cell r="BF11">
            <v>12</v>
          </cell>
          <cell r="BG11">
            <v>32</v>
          </cell>
          <cell r="BH11">
            <v>64</v>
          </cell>
          <cell r="BI11">
            <v>0</v>
          </cell>
          <cell r="BJ11">
            <v>0</v>
          </cell>
          <cell r="BK11">
            <v>0</v>
          </cell>
        </row>
        <row r="12">
          <cell r="B12">
            <v>6</v>
          </cell>
          <cell r="C12">
            <v>2</v>
          </cell>
          <cell r="D12">
            <v>1</v>
          </cell>
          <cell r="E12">
            <v>2</v>
          </cell>
          <cell r="F12">
            <v>1</v>
          </cell>
          <cell r="G12">
            <v>130.47039819472107</v>
          </cell>
          <cell r="H12">
            <v>5.8099350165171355</v>
          </cell>
          <cell r="I12">
            <v>2.60921</v>
          </cell>
          <cell r="J12">
            <v>0.95848530612244909</v>
          </cell>
          <cell r="K12">
            <v>7.4198625927963038</v>
          </cell>
          <cell r="L12">
            <v>9.8195872776349624</v>
          </cell>
          <cell r="M12">
            <v>327.32618415175631</v>
          </cell>
          <cell r="N12">
            <v>165.40408777332797</v>
          </cell>
          <cell r="O12">
            <v>1256</v>
          </cell>
          <cell r="P12">
            <v>111</v>
          </cell>
          <cell r="Q12">
            <v>973</v>
          </cell>
          <cell r="R12">
            <v>1846</v>
          </cell>
          <cell r="S12">
            <v>18.490339218253983</v>
          </cell>
          <cell r="T12"/>
          <cell r="U12">
            <v>2.6319477491141083</v>
          </cell>
          <cell r="V12">
            <v>2.2177681998137859</v>
          </cell>
          <cell r="W12">
            <v>3.6122646671839731</v>
          </cell>
          <cell r="X12">
            <v>3.7320780996011194</v>
          </cell>
          <cell r="Y12">
            <v>11.9</v>
          </cell>
          <cell r="Z12">
            <v>7.7279365079365085</v>
          </cell>
          <cell r="AA12">
            <v>0.63939887529150408</v>
          </cell>
          <cell r="AB12">
            <v>6</v>
          </cell>
          <cell r="AC12">
            <v>163.08799774340133</v>
          </cell>
          <cell r="AD12">
            <v>163.08799774340133</v>
          </cell>
          <cell r="AE12">
            <v>137.33726125760114</v>
          </cell>
          <cell r="AF12">
            <v>134.505565149197</v>
          </cell>
          <cell r="AG12">
            <v>131.78828100476875</v>
          </cell>
          <cell r="AH12">
            <v>49.571804090197581</v>
          </cell>
          <cell r="AI12">
            <v>36.118726122145524</v>
          </cell>
          <cell r="AJ12">
            <v>130.47039819472107</v>
          </cell>
          <cell r="AK12">
            <v>144.96710910524564</v>
          </cell>
          <cell r="AL12">
            <v>2.0749767916132629</v>
          </cell>
          <cell r="AM12">
            <v>2.6197214916351332</v>
          </cell>
          <cell r="AN12">
            <v>1.5567560113862824</v>
          </cell>
          <cell r="AO12">
            <v>14.875</v>
          </cell>
          <cell r="AP12">
            <v>12.526315789473685</v>
          </cell>
          <cell r="AQ12">
            <v>4.5213663546342975</v>
          </cell>
          <cell r="AR12">
            <v>3.2943322531449306</v>
          </cell>
          <cell r="AS12">
            <v>11.9</v>
          </cell>
          <cell r="AT12">
            <v>13.222222222222221</v>
          </cell>
          <cell r="AU12">
            <v>9.6599206349206348</v>
          </cell>
          <cell r="AV12">
            <v>8.1346700083542203</v>
          </cell>
          <cell r="AW12">
            <v>2.9362043796415289</v>
          </cell>
          <cell r="AX12">
            <v>2.1393605452396169</v>
          </cell>
          <cell r="AY12">
            <v>7.7279365079365085</v>
          </cell>
          <cell r="AZ12">
            <v>8.5865961199294532</v>
          </cell>
          <cell r="BB12">
            <v>6</v>
          </cell>
          <cell r="BC12">
            <v>10</v>
          </cell>
          <cell r="BD12">
            <v>5</v>
          </cell>
          <cell r="BE12">
            <v>5</v>
          </cell>
          <cell r="BF12">
            <v>12</v>
          </cell>
          <cell r="BG12">
            <v>32</v>
          </cell>
          <cell r="BH12">
            <v>64</v>
          </cell>
          <cell r="BI12">
            <v>0</v>
          </cell>
          <cell r="BJ12">
            <v>0</v>
          </cell>
          <cell r="BK12">
            <v>109</v>
          </cell>
        </row>
        <row r="13">
          <cell r="B13">
            <v>7</v>
          </cell>
          <cell r="C13">
            <v>2</v>
          </cell>
          <cell r="D13">
            <v>2</v>
          </cell>
          <cell r="E13">
            <v>2</v>
          </cell>
          <cell r="F13">
            <v>1</v>
          </cell>
          <cell r="G13">
            <v>48.244655636672057</v>
          </cell>
          <cell r="H13">
            <v>4.8804625620295568</v>
          </cell>
          <cell r="I13">
            <v>0.51812999999999998</v>
          </cell>
          <cell r="J13">
            <v>0.19033346938775511</v>
          </cell>
          <cell r="K13">
            <v>8.3666291396634822</v>
          </cell>
          <cell r="L13">
            <v>8.2641885304518183</v>
          </cell>
          <cell r="M13">
            <v>199.97961994263909</v>
          </cell>
          <cell r="N13">
            <v>185.94862137059903</v>
          </cell>
          <cell r="O13">
            <v>760</v>
          </cell>
          <cell r="P13">
            <v>83</v>
          </cell>
          <cell r="Q13">
            <v>1169</v>
          </cell>
          <cell r="R13">
            <v>1512</v>
          </cell>
          <cell r="S13">
            <v>19.054122864087304</v>
          </cell>
          <cell r="T13"/>
          <cell r="U13">
            <v>2.6155284101285337</v>
          </cell>
          <cell r="V13">
            <v>2.1570289388904986</v>
          </cell>
          <cell r="W13">
            <v>3.6074393843293762</v>
          </cell>
          <cell r="X13">
            <v>3.7018953261828798</v>
          </cell>
          <cell r="Y13">
            <v>11.9</v>
          </cell>
          <cell r="Z13">
            <v>7.7279365079365085</v>
          </cell>
          <cell r="AA13">
            <v>0.44075672162409701</v>
          </cell>
          <cell r="AB13">
            <v>7</v>
          </cell>
          <cell r="AC13">
            <v>60.305819545840066</v>
          </cell>
          <cell r="AD13">
            <v>60.305819545840066</v>
          </cell>
          <cell r="AE13">
            <v>50.783848038602166</v>
          </cell>
          <cell r="AF13">
            <v>49.736758388321711</v>
          </cell>
          <cell r="AG13">
            <v>48.731975390577837</v>
          </cell>
          <cell r="AH13">
            <v>18.445471840354124</v>
          </cell>
          <cell r="AI13">
            <v>13.373656629199537</v>
          </cell>
          <cell r="AJ13">
            <v>48.244655636672057</v>
          </cell>
          <cell r="AK13">
            <v>53.605172929635614</v>
          </cell>
          <cell r="AL13">
            <v>1.7430223435819847</v>
          </cell>
          <cell r="AM13">
            <v>2.2625855750177828</v>
          </cell>
          <cell r="AN13">
            <v>1.3183686009463504</v>
          </cell>
          <cell r="AO13">
            <v>14.875</v>
          </cell>
          <cell r="AP13">
            <v>12.526315789473685</v>
          </cell>
          <cell r="AQ13">
            <v>4.5497498531913116</v>
          </cell>
          <cell r="AR13">
            <v>3.2987387263368286</v>
          </cell>
          <cell r="AS13">
            <v>11.9</v>
          </cell>
          <cell r="AT13">
            <v>13.222222222222221</v>
          </cell>
          <cell r="AU13">
            <v>9.6599206349206348</v>
          </cell>
          <cell r="AV13">
            <v>8.1346700083542203</v>
          </cell>
          <cell r="AW13">
            <v>2.9546368060887316</v>
          </cell>
          <cell r="AX13">
            <v>2.1422221372607022</v>
          </cell>
          <cell r="AY13">
            <v>7.7279365079365085</v>
          </cell>
          <cell r="AZ13">
            <v>8.5865961199294532</v>
          </cell>
          <cell r="BB13">
            <v>7</v>
          </cell>
          <cell r="BC13">
            <v>10</v>
          </cell>
          <cell r="BD13">
            <v>5</v>
          </cell>
          <cell r="BE13">
            <v>5</v>
          </cell>
          <cell r="BF13">
            <v>12</v>
          </cell>
          <cell r="BG13">
            <v>32</v>
          </cell>
          <cell r="BH13">
            <v>64</v>
          </cell>
          <cell r="BI13">
            <v>93</v>
          </cell>
          <cell r="BJ13">
            <v>0</v>
          </cell>
          <cell r="BK13">
            <v>109</v>
          </cell>
        </row>
        <row r="14">
          <cell r="B14">
            <v>8</v>
          </cell>
          <cell r="C14">
            <v>2</v>
          </cell>
          <cell r="D14">
            <v>2</v>
          </cell>
          <cell r="E14">
            <v>3</v>
          </cell>
          <cell r="F14">
            <v>1</v>
          </cell>
          <cell r="G14">
            <v>56.242236212515699</v>
          </cell>
          <cell r="H14">
            <v>4.0516649489536132</v>
          </cell>
          <cell r="I14">
            <v>0.51715</v>
          </cell>
          <cell r="J14">
            <v>0.18997346938775511</v>
          </cell>
          <cell r="K14">
            <v>5.3709744404032111</v>
          </cell>
          <cell r="L14">
            <v>7.1779430975330589</v>
          </cell>
          <cell r="M14">
            <v>210.19092505310783</v>
          </cell>
          <cell r="N14">
            <v>106.32340476830844</v>
          </cell>
          <cell r="O14">
            <v>843</v>
          </cell>
          <cell r="P14">
            <v>120</v>
          </cell>
          <cell r="Q14">
            <v>1765</v>
          </cell>
          <cell r="R14">
            <v>1771</v>
          </cell>
          <cell r="S14">
            <v>7.641637794745507</v>
          </cell>
          <cell r="T14"/>
          <cell r="U14">
            <v>2.636519632643513</v>
          </cell>
          <cell r="V14">
            <v>2.4020281055590291</v>
          </cell>
          <cell r="W14">
            <v>3.612097513318087</v>
          </cell>
          <cell r="X14">
            <v>3.7672077404975903</v>
          </cell>
          <cell r="Y14">
            <v>11.9</v>
          </cell>
          <cell r="Z14">
            <v>7.7279365079365085</v>
          </cell>
          <cell r="AA14">
            <v>0.44839990214218867</v>
          </cell>
          <cell r="AB14">
            <v>8</v>
          </cell>
          <cell r="AC14">
            <v>70.302795265644619</v>
          </cell>
          <cell r="AD14">
            <v>70.302795265644619</v>
          </cell>
          <cell r="AE14">
            <v>59.202353907911267</v>
          </cell>
          <cell r="AF14">
            <v>57.981686817026493</v>
          </cell>
          <cell r="AG14">
            <v>56.810339608601716</v>
          </cell>
          <cell r="AH14">
            <v>21.331999775827303</v>
          </cell>
          <cell r="AI14">
            <v>15.570519900181587</v>
          </cell>
          <cell r="AJ14">
            <v>56.242236212515699</v>
          </cell>
          <cell r="AK14">
            <v>62.491373569461885</v>
          </cell>
          <cell r="AL14">
            <v>1.4470231960548618</v>
          </cell>
          <cell r="AM14">
            <v>1.6867683352983334</v>
          </cell>
          <cell r="AN14">
            <v>1.0755087661872478</v>
          </cell>
          <cell r="AO14">
            <v>14.875</v>
          </cell>
          <cell r="AP14">
            <v>12.526315789473685</v>
          </cell>
          <cell r="AQ14">
            <v>4.5135260335871026</v>
          </cell>
          <cell r="AR14">
            <v>3.2944847020668093</v>
          </cell>
          <cell r="AS14">
            <v>11.9</v>
          </cell>
          <cell r="AT14">
            <v>13.222222222222221</v>
          </cell>
          <cell r="AU14">
            <v>9.6599206349206348</v>
          </cell>
          <cell r="AV14">
            <v>8.1346700083542203</v>
          </cell>
          <cell r="AW14">
            <v>2.931112824746188</v>
          </cell>
          <cell r="AX14">
            <v>2.1394595465496158</v>
          </cell>
          <cell r="AY14">
            <v>7.7279365079365085</v>
          </cell>
          <cell r="AZ14">
            <v>8.5865961199294532</v>
          </cell>
          <cell r="BB14">
            <v>8</v>
          </cell>
          <cell r="BC14">
            <v>10</v>
          </cell>
          <cell r="BD14">
            <v>5</v>
          </cell>
          <cell r="BE14">
            <v>5</v>
          </cell>
          <cell r="BF14">
            <v>12</v>
          </cell>
          <cell r="BG14">
            <v>32</v>
          </cell>
          <cell r="BH14">
            <v>64</v>
          </cell>
          <cell r="BI14">
            <v>93</v>
          </cell>
          <cell r="BJ14">
            <v>117</v>
          </cell>
          <cell r="BK14">
            <v>109</v>
          </cell>
        </row>
        <row r="15">
          <cell r="B15">
            <v>9</v>
          </cell>
          <cell r="C15">
            <v>2</v>
          </cell>
          <cell r="D15">
            <v>3</v>
          </cell>
          <cell r="E15">
            <v>2</v>
          </cell>
          <cell r="F15">
            <v>1</v>
          </cell>
          <cell r="G15">
            <v>29.697018617851146</v>
          </cell>
          <cell r="H15">
            <v>4.1003207153259718</v>
          </cell>
          <cell r="I15">
            <v>0.17958000000000002</v>
          </cell>
          <cell r="J15">
            <v>6.5968163265306135E-2</v>
          </cell>
          <cell r="K15">
            <v>8.228322421915756</v>
          </cell>
          <cell r="L15">
            <v>8.1053271844531984</v>
          </cell>
          <cell r="M15">
            <v>183.78783622170039</v>
          </cell>
          <cell r="N15">
            <v>167.54725154221995</v>
          </cell>
          <cell r="O15">
            <v>509</v>
          </cell>
          <cell r="P15">
            <v>77</v>
          </cell>
          <cell r="Q15">
            <v>1249</v>
          </cell>
          <cell r="R15">
            <v>1423</v>
          </cell>
          <cell r="S15">
            <v>19.693457625992064</v>
          </cell>
          <cell r="T15"/>
          <cell r="U15">
            <v>2.5682362974988746</v>
          </cell>
          <cell r="V15">
            <v>2.1776075059361042</v>
          </cell>
          <cell r="W15">
            <v>3.5507182773960571</v>
          </cell>
          <cell r="X15">
            <v>3.7023183320743884</v>
          </cell>
          <cell r="Y15">
            <v>11.9</v>
          </cell>
          <cell r="Z15">
            <v>7.7279365079365085</v>
          </cell>
          <cell r="AA15">
            <v>0.40683882128666315</v>
          </cell>
          <cell r="AB15">
            <v>9</v>
          </cell>
          <cell r="AC15">
            <v>37.121273272313928</v>
          </cell>
          <cell r="AD15">
            <v>37.121273272313928</v>
          </cell>
          <cell r="AE15">
            <v>31.260019597738051</v>
          </cell>
          <cell r="AF15">
            <v>30.615483111186748</v>
          </cell>
          <cell r="AG15">
            <v>29.996988502879947</v>
          </cell>
          <cell r="AH15">
            <v>11.563195585535547</v>
          </cell>
          <cell r="AI15">
            <v>8.3636651228859673</v>
          </cell>
          <cell r="AJ15">
            <v>29.697018617851146</v>
          </cell>
          <cell r="AK15">
            <v>32.996687353167943</v>
          </cell>
          <cell r="AL15">
            <v>1.4644002554735613</v>
          </cell>
          <cell r="AM15">
            <v>1.8829475486967229</v>
          </cell>
          <cell r="AN15">
            <v>1.1075008542089855</v>
          </cell>
          <cell r="AO15">
            <v>14.875</v>
          </cell>
          <cell r="AP15">
            <v>12.526315789473685</v>
          </cell>
          <cell r="AQ15">
            <v>4.6335300266525472</v>
          </cell>
          <cell r="AR15">
            <v>3.3514345747325649</v>
          </cell>
          <cell r="AS15">
            <v>11.9</v>
          </cell>
          <cell r="AT15">
            <v>13.222222222222221</v>
          </cell>
          <cell r="AU15">
            <v>9.6599206349206348</v>
          </cell>
          <cell r="AV15">
            <v>8.1346700083542203</v>
          </cell>
          <cell r="AW15">
            <v>3.0090441893771636</v>
          </cell>
          <cell r="AX15">
            <v>2.1764431600030636</v>
          </cell>
          <cell r="AY15">
            <v>7.7279365079365085</v>
          </cell>
          <cell r="AZ15">
            <v>8.5865961199294532</v>
          </cell>
          <cell r="BB15">
            <v>9</v>
          </cell>
          <cell r="BC15">
            <v>10</v>
          </cell>
          <cell r="BD15">
            <v>5</v>
          </cell>
          <cell r="BE15">
            <v>5</v>
          </cell>
          <cell r="BF15">
            <v>12</v>
          </cell>
          <cell r="BG15">
            <v>32</v>
          </cell>
          <cell r="BH15">
            <v>64</v>
          </cell>
          <cell r="BI15">
            <v>95</v>
          </cell>
          <cell r="BJ15">
            <v>0</v>
          </cell>
          <cell r="BK15">
            <v>109</v>
          </cell>
        </row>
        <row r="16">
          <cell r="B16">
            <v>10</v>
          </cell>
          <cell r="C16">
            <v>2</v>
          </cell>
          <cell r="D16">
            <v>3</v>
          </cell>
          <cell r="E16">
            <v>3</v>
          </cell>
          <cell r="F16">
            <v>1</v>
          </cell>
          <cell r="G16">
            <v>36.809359002145698</v>
          </cell>
          <cell r="H16">
            <v>3.8471166269999033</v>
          </cell>
          <cell r="I16">
            <v>0.17916999999999994</v>
          </cell>
          <cell r="J16">
            <v>6.5817551020408149E-2</v>
          </cell>
          <cell r="K16">
            <v>5.489121521755048</v>
          </cell>
          <cell r="L16">
            <v>7.2788447051247731</v>
          </cell>
          <cell r="M16">
            <v>189.79193355514082</v>
          </cell>
          <cell r="N16">
            <v>94.727361922693731</v>
          </cell>
          <cell r="O16">
            <v>611</v>
          </cell>
          <cell r="P16">
            <v>128</v>
          </cell>
          <cell r="Q16">
            <v>1834</v>
          </cell>
          <cell r="R16">
            <v>1609</v>
          </cell>
          <cell r="S16">
            <v>7.9861940627061907</v>
          </cell>
          <cell r="T16"/>
          <cell r="U16">
            <v>2.6141905482256504</v>
          </cell>
          <cell r="V16">
            <v>2.9511717915205677</v>
          </cell>
          <cell r="W16">
            <v>3.5889364711803089</v>
          </cell>
          <cell r="X16">
            <v>3.8270133765477543</v>
          </cell>
          <cell r="Y16">
            <v>11.9</v>
          </cell>
          <cell r="Z16">
            <v>7.7279365079365085</v>
          </cell>
          <cell r="AA16">
            <v>0.41310974005452405</v>
          </cell>
          <cell r="AB16">
            <v>10</v>
          </cell>
          <cell r="AC16">
            <v>46.011698752682122</v>
          </cell>
          <cell r="AD16">
            <v>46.011698752682122</v>
          </cell>
          <cell r="AE16">
            <v>38.746693686469158</v>
          </cell>
          <cell r="AF16">
            <v>37.947792785717212</v>
          </cell>
          <cell r="AG16">
            <v>37.181170709238081</v>
          </cell>
          <cell r="AH16">
            <v>14.08059524472292</v>
          </cell>
          <cell r="AI16">
            <v>10.256341759663426</v>
          </cell>
          <cell r="AJ16">
            <v>36.809359002145698</v>
          </cell>
          <cell r="AK16">
            <v>40.899287780161885</v>
          </cell>
          <cell r="AL16">
            <v>1.373970223928537</v>
          </cell>
          <cell r="AM16">
            <v>1.3035895226613383</v>
          </cell>
          <cell r="AN16">
            <v>1.0052529867220594</v>
          </cell>
          <cell r="AO16">
            <v>14.875</v>
          </cell>
          <cell r="AP16">
            <v>12.526315789473685</v>
          </cell>
          <cell r="AQ16">
            <v>4.5520782745071813</v>
          </cell>
          <cell r="AR16">
            <v>3.3157455127887498</v>
          </cell>
          <cell r="AS16">
            <v>11.9</v>
          </cell>
          <cell r="AT16">
            <v>13.222222222222221</v>
          </cell>
          <cell r="AU16">
            <v>9.6599206349206348</v>
          </cell>
          <cell r="AV16">
            <v>8.1346700083542203</v>
          </cell>
          <cell r="AW16">
            <v>2.9561488978612327</v>
          </cell>
          <cell r="AX16">
            <v>2.1532664537232638</v>
          </cell>
          <cell r="AY16">
            <v>7.7279365079365085</v>
          </cell>
          <cell r="AZ16">
            <v>8.5865961199294532</v>
          </cell>
          <cell r="BB16">
            <v>10</v>
          </cell>
          <cell r="BC16">
            <v>10</v>
          </cell>
          <cell r="BD16">
            <v>5</v>
          </cell>
          <cell r="BE16">
            <v>5</v>
          </cell>
          <cell r="BF16">
            <v>12</v>
          </cell>
          <cell r="BG16">
            <v>32</v>
          </cell>
          <cell r="BH16">
            <v>64</v>
          </cell>
          <cell r="BI16">
            <v>95</v>
          </cell>
          <cell r="BJ16">
            <v>117</v>
          </cell>
          <cell r="BK16">
            <v>109</v>
          </cell>
        </row>
        <row r="17">
          <cell r="B17">
            <v>11</v>
          </cell>
          <cell r="C17">
            <v>3</v>
          </cell>
          <cell r="D17">
            <v>2</v>
          </cell>
          <cell r="E17">
            <v>2</v>
          </cell>
          <cell r="F17">
            <v>1</v>
          </cell>
          <cell r="G17">
            <v>37.758619204687413</v>
          </cell>
          <cell r="H17">
            <v>5.1014914436090368</v>
          </cell>
          <cell r="I17">
            <v>0.51832999999999996</v>
          </cell>
          <cell r="J17">
            <v>0.19040693877551018</v>
          </cell>
          <cell r="K17">
            <v>8.6907551193104329</v>
          </cell>
          <cell r="L17">
            <v>8.5902906712356391</v>
          </cell>
          <cell r="M17">
            <v>187.82622181430912</v>
          </cell>
          <cell r="N17">
            <v>195.02865035468662</v>
          </cell>
          <cell r="O17">
            <v>633</v>
          </cell>
          <cell r="P17">
            <v>82</v>
          </cell>
          <cell r="Q17">
            <v>1134</v>
          </cell>
          <cell r="R17">
            <v>1385</v>
          </cell>
          <cell r="S17">
            <v>19.054917295634951</v>
          </cell>
          <cell r="T17"/>
          <cell r="U17">
            <v>2.5848061649312544</v>
          </cell>
          <cell r="V17">
            <v>2.1546257434554508</v>
          </cell>
          <cell r="W17">
            <v>3.5829490419262497</v>
          </cell>
          <cell r="X17">
            <v>3.7332966331167201</v>
          </cell>
          <cell r="Y17">
            <v>11.9</v>
          </cell>
          <cell r="Z17">
            <v>7.7279365079365085</v>
          </cell>
          <cell r="AA17">
            <v>0.41966675766001271</v>
          </cell>
          <cell r="AB17">
            <v>11</v>
          </cell>
          <cell r="AC17">
            <v>47.198274005859261</v>
          </cell>
          <cell r="AD17">
            <v>47.198274005859261</v>
          </cell>
          <cell r="AE17">
            <v>39.745914952302542</v>
          </cell>
          <cell r="AF17">
            <v>38.926411551224142</v>
          </cell>
          <cell r="AG17">
            <v>38.140019398674156</v>
          </cell>
          <cell r="AH17">
            <v>14.607911307613135</v>
          </cell>
          <cell r="AI17">
            <v>10.538419263810624</v>
          </cell>
          <cell r="AJ17">
            <v>37.758619204687413</v>
          </cell>
          <cell r="AK17">
            <v>41.954021338541573</v>
          </cell>
          <cell r="AL17">
            <v>1.8219612298603705</v>
          </cell>
          <cell r="AM17">
            <v>2.3676926069896442</v>
          </cell>
          <cell r="AN17">
            <v>1.3664843555038078</v>
          </cell>
          <cell r="AO17">
            <v>14.875</v>
          </cell>
          <cell r="AP17">
            <v>12.526315789473685</v>
          </cell>
          <cell r="AQ17">
            <v>4.6038268406546043</v>
          </cell>
          <cell r="AR17">
            <v>3.3212864209763846</v>
          </cell>
          <cell r="AS17">
            <v>11.9</v>
          </cell>
          <cell r="AT17">
            <v>13.222222222222221</v>
          </cell>
          <cell r="AU17">
            <v>9.6599206349206348</v>
          </cell>
          <cell r="AV17">
            <v>8.1346700083542203</v>
          </cell>
          <cell r="AW17">
            <v>2.9897547494212362</v>
          </cell>
          <cell r="AX17">
            <v>2.1568647551241331</v>
          </cell>
          <cell r="AY17">
            <v>7.7279365079365085</v>
          </cell>
          <cell r="AZ17">
            <v>8.5865961199294532</v>
          </cell>
          <cell r="BB17">
            <v>11</v>
          </cell>
          <cell r="BC17">
            <v>20</v>
          </cell>
          <cell r="BD17">
            <v>10</v>
          </cell>
          <cell r="BE17">
            <v>10</v>
          </cell>
          <cell r="BF17">
            <v>16</v>
          </cell>
          <cell r="BG17">
            <v>34</v>
          </cell>
          <cell r="BH17">
            <v>66</v>
          </cell>
          <cell r="BI17">
            <v>93</v>
          </cell>
          <cell r="BJ17">
            <v>0</v>
          </cell>
          <cell r="BK17">
            <v>109</v>
          </cell>
        </row>
        <row r="18">
          <cell r="B18">
            <v>12</v>
          </cell>
          <cell r="C18">
            <v>3</v>
          </cell>
          <cell r="D18">
            <v>2</v>
          </cell>
          <cell r="E18">
            <v>3</v>
          </cell>
          <cell r="F18">
            <v>1</v>
          </cell>
          <cell r="G18">
            <v>45.052891298813336</v>
          </cell>
          <cell r="H18">
            <v>3.8762441277985102</v>
          </cell>
          <cell r="I18">
            <v>0.51726000000000005</v>
          </cell>
          <cell r="J18">
            <v>0.19001387755102042</v>
          </cell>
          <cell r="K18">
            <v>5.471021641708715</v>
          </cell>
          <cell r="L18">
            <v>7.05223779131925</v>
          </cell>
          <cell r="M18">
            <v>194.77258927273402</v>
          </cell>
          <cell r="N18">
            <v>107.05722544973835</v>
          </cell>
          <cell r="O18">
            <v>729</v>
          </cell>
          <cell r="P18">
            <v>114</v>
          </cell>
          <cell r="Q18">
            <v>1734</v>
          </cell>
          <cell r="R18">
            <v>1694</v>
          </cell>
          <cell r="S18">
            <v>7.641637794745507</v>
          </cell>
          <cell r="T18"/>
          <cell r="U18">
            <v>2.6227854010368388</v>
          </cell>
          <cell r="V18">
            <v>2.3844894617423322</v>
          </cell>
          <cell r="W18">
            <v>3.6119115462941589</v>
          </cell>
          <cell r="X18">
            <v>3.7677629746581167</v>
          </cell>
          <cell r="Y18">
            <v>11.9</v>
          </cell>
          <cell r="Z18">
            <v>7.7279365079365085</v>
          </cell>
          <cell r="AA18">
            <v>0.42139297419734784</v>
          </cell>
          <cell r="AB18">
            <v>12</v>
          </cell>
          <cell r="AC18">
            <v>56.31611412351667</v>
          </cell>
          <cell r="AD18">
            <v>56.31611412351667</v>
          </cell>
          <cell r="AE18">
            <v>47.424096104014041</v>
          </cell>
          <cell r="AF18">
            <v>46.446279689498283</v>
          </cell>
          <cell r="AG18">
            <v>45.507971008902359</v>
          </cell>
          <cell r="AH18">
            <v>17.177498121273299</v>
          </cell>
          <cell r="AI18">
            <v>12.473420437174839</v>
          </cell>
          <cell r="AJ18">
            <v>45.052891298813336</v>
          </cell>
          <cell r="AK18">
            <v>50.058768109792595</v>
          </cell>
          <cell r="AL18">
            <v>1.3843729027851823</v>
          </cell>
          <cell r="AM18">
            <v>1.625607573440967</v>
          </cell>
          <cell r="AN18">
            <v>1.0287919261031109</v>
          </cell>
          <cell r="AO18">
            <v>14.875</v>
          </cell>
          <cell r="AP18">
            <v>12.526315789473685</v>
          </cell>
          <cell r="AQ18">
            <v>4.5371611399452263</v>
          </cell>
          <cell r="AR18">
            <v>3.2946543256878664</v>
          </cell>
          <cell r="AS18">
            <v>11.9</v>
          </cell>
          <cell r="AT18">
            <v>13.222222222222221</v>
          </cell>
          <cell r="AU18">
            <v>9.6599206349206348</v>
          </cell>
          <cell r="AV18">
            <v>8.1346700083542203</v>
          </cell>
          <cell r="AW18">
            <v>2.9464616147708855</v>
          </cell>
          <cell r="AX18">
            <v>2.1395697012196808</v>
          </cell>
          <cell r="AY18">
            <v>7.7279365079365085</v>
          </cell>
          <cell r="AZ18">
            <v>8.5865961199294532</v>
          </cell>
          <cell r="BB18">
            <v>12</v>
          </cell>
          <cell r="BC18">
            <v>20</v>
          </cell>
          <cell r="BD18">
            <v>10</v>
          </cell>
          <cell r="BE18">
            <v>10</v>
          </cell>
          <cell r="BF18">
            <v>16</v>
          </cell>
          <cell r="BG18">
            <v>34</v>
          </cell>
          <cell r="BH18">
            <v>66</v>
          </cell>
          <cell r="BI18">
            <v>93</v>
          </cell>
          <cell r="BJ18">
            <v>117</v>
          </cell>
          <cell r="BK18">
            <v>109</v>
          </cell>
        </row>
        <row r="19">
          <cell r="B19">
            <v>13</v>
          </cell>
          <cell r="C19">
            <v>3</v>
          </cell>
          <cell r="D19">
            <v>3</v>
          </cell>
          <cell r="E19">
            <v>2</v>
          </cell>
          <cell r="F19">
            <v>1</v>
          </cell>
          <cell r="G19">
            <v>19.973832550739687</v>
          </cell>
          <cell r="H19">
            <v>4.3630546531350989</v>
          </cell>
          <cell r="I19">
            <v>0.17974000000000001</v>
          </cell>
          <cell r="J19">
            <v>6.6026938775510219E-2</v>
          </cell>
          <cell r="K19">
            <v>8.5141961425473784</v>
          </cell>
          <cell r="L19">
            <v>8.3736905315243515</v>
          </cell>
          <cell r="M19">
            <v>176.73966842456454</v>
          </cell>
          <cell r="N19">
            <v>174.02707645885664</v>
          </cell>
          <cell r="O19">
            <v>356</v>
          </cell>
          <cell r="P19">
            <v>79</v>
          </cell>
          <cell r="Q19">
            <v>1217</v>
          </cell>
          <cell r="R19">
            <v>1331</v>
          </cell>
          <cell r="S19">
            <v>19.691984992063485</v>
          </cell>
          <cell r="T19"/>
          <cell r="U19">
            <v>2.5060331380601362</v>
          </cell>
          <cell r="V19">
            <v>2.1925208394916371</v>
          </cell>
          <cell r="W19">
            <v>3.4852882146410611</v>
          </cell>
          <cell r="X19">
            <v>3.7765314343658605</v>
          </cell>
          <cell r="Y19">
            <v>11.9</v>
          </cell>
          <cell r="Z19">
            <v>7.7279365079365085</v>
          </cell>
          <cell r="AA19">
            <v>0.39313517098620498</v>
          </cell>
          <cell r="AB19">
            <v>13</v>
          </cell>
          <cell r="AC19">
            <v>24.967290688424608</v>
          </cell>
          <cell r="AD19">
            <v>24.967290688424608</v>
          </cell>
          <cell r="AE19">
            <v>21.025086895515461</v>
          </cell>
          <cell r="AF19">
            <v>20.591579949216172</v>
          </cell>
          <cell r="AG19">
            <v>20.175588435090592</v>
          </cell>
          <cell r="AH19">
            <v>7.9702986554283877</v>
          </cell>
          <cell r="AI19">
            <v>5.7308983707095598</v>
          </cell>
          <cell r="AJ19">
            <v>19.973832550739687</v>
          </cell>
          <cell r="AK19">
            <v>22.19314727859965</v>
          </cell>
          <cell r="AL19">
            <v>1.5582338046911068</v>
          </cell>
          <cell r="AM19">
            <v>1.9899718053064102</v>
          </cell>
          <cell r="AN19">
            <v>1.1553073842923607</v>
          </cell>
          <cell r="AO19">
            <v>14.875</v>
          </cell>
          <cell r="AP19">
            <v>12.526315789473685</v>
          </cell>
          <cell r="AQ19">
            <v>4.7485405596876991</v>
          </cell>
          <cell r="AR19">
            <v>3.4143517744128786</v>
          </cell>
          <cell r="AS19">
            <v>11.9</v>
          </cell>
          <cell r="AT19">
            <v>13.222222222222221</v>
          </cell>
          <cell r="AU19">
            <v>9.6599206349206348</v>
          </cell>
          <cell r="AV19">
            <v>8.1346700083542203</v>
          </cell>
          <cell r="AW19">
            <v>3.083732768960322</v>
          </cell>
          <cell r="AX19">
            <v>2.2173019939851328</v>
          </cell>
          <cell r="AY19">
            <v>7.7279365079365085</v>
          </cell>
          <cell r="AZ19">
            <v>8.5865961199294532</v>
          </cell>
          <cell r="BB19">
            <v>13</v>
          </cell>
          <cell r="BC19">
            <v>20</v>
          </cell>
          <cell r="BD19">
            <v>10</v>
          </cell>
          <cell r="BE19">
            <v>10</v>
          </cell>
          <cell r="BF19">
            <v>16</v>
          </cell>
          <cell r="BG19">
            <v>34</v>
          </cell>
          <cell r="BH19">
            <v>66</v>
          </cell>
          <cell r="BI19">
            <v>95</v>
          </cell>
          <cell r="BJ19">
            <v>0</v>
          </cell>
          <cell r="BK19">
            <v>109</v>
          </cell>
        </row>
        <row r="20">
          <cell r="B20">
            <v>14</v>
          </cell>
          <cell r="C20">
            <v>3</v>
          </cell>
          <cell r="D20">
            <v>3</v>
          </cell>
          <cell r="E20">
            <v>3</v>
          </cell>
          <cell r="F20">
            <v>1</v>
          </cell>
          <cell r="G20">
            <v>26.179472802533343</v>
          </cell>
          <cell r="H20">
            <v>3.5639666301730859</v>
          </cell>
          <cell r="I20">
            <v>0.17929999999999999</v>
          </cell>
          <cell r="J20">
            <v>6.5865306122448966E-2</v>
          </cell>
          <cell r="K20">
            <v>5.5467711345408182</v>
          </cell>
          <cell r="L20">
            <v>6.8723915576933816</v>
          </cell>
          <cell r="M20">
            <v>182.89498752660219</v>
          </cell>
          <cell r="N20">
            <v>103.18365408344258</v>
          </cell>
          <cell r="O20">
            <v>451</v>
          </cell>
          <cell r="P20">
            <v>109</v>
          </cell>
          <cell r="Q20">
            <v>1816</v>
          </cell>
          <cell r="R20">
            <v>1619</v>
          </cell>
          <cell r="S20">
            <v>7.9861940627061907</v>
          </cell>
          <cell r="T20"/>
          <cell r="U20">
            <v>2.5626354760342878</v>
          </cell>
          <cell r="V20">
            <v>2.3942439494503533</v>
          </cell>
          <cell r="W20">
            <v>3.5410428703921335</v>
          </cell>
          <cell r="X20">
            <v>3.7705252350879204</v>
          </cell>
          <cell r="Y20">
            <v>11.9</v>
          </cell>
          <cell r="Z20">
            <v>7.7279365079365085</v>
          </cell>
          <cell r="AA20">
            <v>0.39246567661042625</v>
          </cell>
          <cell r="AB20">
            <v>14</v>
          </cell>
          <cell r="AC20">
            <v>32.724341003166678</v>
          </cell>
          <cell r="AD20">
            <v>32.724341003166678</v>
          </cell>
          <cell r="AE20">
            <v>27.557339792140361</v>
          </cell>
          <cell r="AF20">
            <v>26.989147219106542</v>
          </cell>
          <cell r="AG20">
            <v>26.443911921750853</v>
          </cell>
          <cell r="AH20">
            <v>10.215839532139164</v>
          </cell>
          <cell r="AI20">
            <v>7.3931533056063339</v>
          </cell>
          <cell r="AJ20">
            <v>26.179472802533343</v>
          </cell>
          <cell r="AK20">
            <v>29.088303113925935</v>
          </cell>
          <cell r="AL20">
            <v>1.2728452250618165</v>
          </cell>
          <cell r="AM20">
            <v>1.488556181165777</v>
          </cell>
          <cell r="AN20">
            <v>0.9452175513924076</v>
          </cell>
          <cell r="AO20">
            <v>14.875</v>
          </cell>
          <cell r="AP20">
            <v>12.526315789473685</v>
          </cell>
          <cell r="AQ20">
            <v>4.6436569349361418</v>
          </cell>
          <cell r="AR20">
            <v>3.3605919034474159</v>
          </cell>
          <cell r="AS20">
            <v>11.9</v>
          </cell>
          <cell r="AT20">
            <v>13.222222222222221</v>
          </cell>
          <cell r="AU20">
            <v>9.6599206349206348</v>
          </cell>
          <cell r="AV20">
            <v>8.1346700083542203</v>
          </cell>
          <cell r="AW20">
            <v>3.0156206687248366</v>
          </cell>
          <cell r="AX20">
            <v>2.1823899881451365</v>
          </cell>
          <cell r="AY20">
            <v>7.7279365079365085</v>
          </cell>
          <cell r="AZ20">
            <v>8.5865961199294532</v>
          </cell>
          <cell r="BB20">
            <v>14</v>
          </cell>
          <cell r="BC20">
            <v>20</v>
          </cell>
          <cell r="BD20">
            <v>10</v>
          </cell>
          <cell r="BE20">
            <v>10</v>
          </cell>
          <cell r="BF20">
            <v>16</v>
          </cell>
          <cell r="BG20">
            <v>34</v>
          </cell>
          <cell r="BH20">
            <v>66</v>
          </cell>
          <cell r="BI20">
            <v>95</v>
          </cell>
          <cell r="BJ20">
            <v>117</v>
          </cell>
          <cell r="BK20">
            <v>109</v>
          </cell>
        </row>
        <row r="21">
          <cell r="B21">
            <v>15</v>
          </cell>
          <cell r="C21">
            <v>4</v>
          </cell>
          <cell r="D21">
            <v>2</v>
          </cell>
          <cell r="E21">
            <v>2</v>
          </cell>
          <cell r="F21">
            <v>1</v>
          </cell>
          <cell r="G21">
            <v>32.004122398472994</v>
          </cell>
          <cell r="H21">
            <v>5.3126771314860823</v>
          </cell>
          <cell r="I21">
            <v>0.51853000000000005</v>
          </cell>
          <cell r="J21">
            <v>0.19048040816326531</v>
          </cell>
          <cell r="K21">
            <v>8.6071707937274784</v>
          </cell>
          <cell r="L21">
            <v>8.5620638863365048</v>
          </cell>
          <cell r="M21">
            <v>184.39837461261027</v>
          </cell>
          <cell r="N21">
            <v>200.70945628711559</v>
          </cell>
          <cell r="O21">
            <v>547</v>
          </cell>
          <cell r="P21">
            <v>83</v>
          </cell>
          <cell r="Q21">
            <v>1152</v>
          </cell>
          <cell r="R21">
            <v>1355</v>
          </cell>
          <cell r="S21">
            <v>19.051011765873039</v>
          </cell>
          <cell r="T21"/>
          <cell r="U21">
            <v>2.5532979917397887</v>
          </cell>
          <cell r="V21">
            <v>2.1556872238528224</v>
          </cell>
          <cell r="W21">
            <v>3.5504623441172023</v>
          </cell>
          <cell r="X21">
            <v>3.751172193153046</v>
          </cell>
          <cell r="Y21">
            <v>11.9</v>
          </cell>
          <cell r="Z21">
            <v>7.7279365079365085</v>
          </cell>
          <cell r="AA21">
            <v>0.4092273920982703</v>
          </cell>
          <cell r="AB21">
            <v>15</v>
          </cell>
          <cell r="AC21">
            <v>40.005152998091241</v>
          </cell>
          <cell r="AD21">
            <v>40.005152998091241</v>
          </cell>
          <cell r="AE21">
            <v>33.688549893129469</v>
          </cell>
          <cell r="AF21">
            <v>32.993940616982471</v>
          </cell>
          <cell r="AG21">
            <v>32.327396362093936</v>
          </cell>
          <cell r="AH21">
            <v>12.534425085520763</v>
          </cell>
          <cell r="AI21">
            <v>9.0140717733567719</v>
          </cell>
          <cell r="AJ21">
            <v>32.004122398472994</v>
          </cell>
          <cell r="AK21">
            <v>35.560135998303323</v>
          </cell>
          <cell r="AL21">
            <v>1.8973846898164581</v>
          </cell>
          <cell r="AM21">
            <v>2.4644934908464258</v>
          </cell>
          <cell r="AN21">
            <v>1.4162711968230159</v>
          </cell>
          <cell r="AO21">
            <v>14.875</v>
          </cell>
          <cell r="AP21">
            <v>12.526315789473685</v>
          </cell>
          <cell r="AQ21">
            <v>4.6606389220912963</v>
          </cell>
          <cell r="AR21">
            <v>3.3516761611955226</v>
          </cell>
          <cell r="AS21">
            <v>11.9</v>
          </cell>
          <cell r="AT21">
            <v>13.222222222222221</v>
          </cell>
          <cell r="AU21">
            <v>9.6599206349206348</v>
          </cell>
          <cell r="AV21">
            <v>8.1346700083542203</v>
          </cell>
          <cell r="AW21">
            <v>3.0266488803646374</v>
          </cell>
          <cell r="AX21">
            <v>2.1766000478053251</v>
          </cell>
          <cell r="AY21">
            <v>7.7279365079365085</v>
          </cell>
          <cell r="AZ21">
            <v>8.5865961199294532</v>
          </cell>
          <cell r="BB21">
            <v>15</v>
          </cell>
          <cell r="BC21">
            <v>30</v>
          </cell>
          <cell r="BD21">
            <v>25</v>
          </cell>
          <cell r="BE21">
            <v>15</v>
          </cell>
          <cell r="BF21">
            <v>18</v>
          </cell>
          <cell r="BG21" t="str">
            <v>d</v>
          </cell>
          <cell r="BH21">
            <v>68</v>
          </cell>
          <cell r="BI21">
            <v>93</v>
          </cell>
          <cell r="BJ21">
            <v>0</v>
          </cell>
          <cell r="BK21">
            <v>109</v>
          </cell>
        </row>
        <row r="22">
          <cell r="B22">
            <v>16</v>
          </cell>
          <cell r="C22">
            <v>4</v>
          </cell>
          <cell r="D22">
            <v>2</v>
          </cell>
          <cell r="E22">
            <v>3</v>
          </cell>
          <cell r="F22">
            <v>1</v>
          </cell>
          <cell r="G22">
            <v>38.824271506022569</v>
          </cell>
          <cell r="H22">
            <v>3.7662300776863216</v>
          </cell>
          <cell r="I22">
            <v>0.51737000000000011</v>
          </cell>
          <cell r="J22">
            <v>0.19005428571428576</v>
          </cell>
          <cell r="K22">
            <v>5.5018336070059624</v>
          </cell>
          <cell r="L22">
            <v>7.0607992618114297</v>
          </cell>
          <cell r="M22">
            <v>190.62428399907424</v>
          </cell>
          <cell r="N22">
            <v>112.77344016955375</v>
          </cell>
          <cell r="O22">
            <v>642</v>
          </cell>
          <cell r="P22">
            <v>105</v>
          </cell>
          <cell r="Q22">
            <v>1725</v>
          </cell>
          <cell r="R22">
            <v>1634</v>
          </cell>
          <cell r="S22">
            <v>7.641637794745507</v>
          </cell>
          <cell r="T22"/>
          <cell r="U22">
            <v>2.5987881493437395</v>
          </cell>
          <cell r="V22">
            <v>2.3496201232087541</v>
          </cell>
          <cell r="W22">
            <v>3.5900881510093017</v>
          </cell>
          <cell r="X22">
            <v>3.7279076080044207</v>
          </cell>
          <cell r="Y22">
            <v>11.9</v>
          </cell>
          <cell r="Z22">
            <v>7.7279365079365085</v>
          </cell>
          <cell r="AA22">
            <v>0.40696105798235893</v>
          </cell>
          <cell r="AB22">
            <v>16</v>
          </cell>
          <cell r="AC22">
            <v>48.530339382528211</v>
          </cell>
          <cell r="AD22">
            <v>48.530339382528211</v>
          </cell>
          <cell r="AE22">
            <v>40.867654216865866</v>
          </cell>
          <cell r="AF22">
            <v>40.025022171157289</v>
          </cell>
          <cell r="AG22">
            <v>39.216435864669265</v>
          </cell>
          <cell r="AH22">
            <v>14.939375306843187</v>
          </cell>
          <cell r="AI22">
            <v>10.814294767416138</v>
          </cell>
          <cell r="AJ22">
            <v>38.824271506022569</v>
          </cell>
          <cell r="AK22">
            <v>43.138079451136186</v>
          </cell>
          <cell r="AL22">
            <v>1.3450821706022578</v>
          </cell>
          <cell r="AM22">
            <v>1.6029102068392982</v>
          </cell>
          <cell r="AN22">
            <v>1.010279887194526</v>
          </cell>
          <cell r="AO22">
            <v>14.875</v>
          </cell>
          <cell r="AP22">
            <v>12.526315789473685</v>
          </cell>
          <cell r="AQ22">
            <v>4.5790573591021859</v>
          </cell>
          <cell r="AR22">
            <v>3.3146818405153886</v>
          </cell>
          <cell r="AS22">
            <v>11.9</v>
          </cell>
          <cell r="AT22">
            <v>13.222222222222221</v>
          </cell>
          <cell r="AU22">
            <v>9.6599206349206348</v>
          </cell>
          <cell r="AV22">
            <v>8.1346700083542203</v>
          </cell>
          <cell r="AW22">
            <v>2.9736692888521947</v>
          </cell>
          <cell r="AX22">
            <v>2.1525756981103403</v>
          </cell>
          <cell r="AY22">
            <v>7.7279365079365085</v>
          </cell>
          <cell r="AZ22">
            <v>8.5865961199294532</v>
          </cell>
          <cell r="BB22">
            <v>16</v>
          </cell>
          <cell r="BC22">
            <v>30</v>
          </cell>
          <cell r="BD22">
            <v>25</v>
          </cell>
          <cell r="BE22">
            <v>15</v>
          </cell>
          <cell r="BF22">
            <v>18</v>
          </cell>
          <cell r="BG22" t="str">
            <v>d</v>
          </cell>
          <cell r="BH22">
            <v>68</v>
          </cell>
          <cell r="BI22">
            <v>93</v>
          </cell>
          <cell r="BJ22">
            <v>117</v>
          </cell>
          <cell r="BK22">
            <v>109</v>
          </cell>
        </row>
        <row r="23">
          <cell r="B23">
            <v>17</v>
          </cell>
          <cell r="C23">
            <v>4</v>
          </cell>
          <cell r="D23">
            <v>3</v>
          </cell>
          <cell r="E23">
            <v>2</v>
          </cell>
          <cell r="F23">
            <v>1</v>
          </cell>
          <cell r="G23">
            <v>14.348808207542477</v>
          </cell>
          <cell r="H23">
            <v>4.5858763816787267</v>
          </cell>
          <cell r="I23">
            <v>0.17989999999999998</v>
          </cell>
          <cell r="J23">
            <v>6.6085714285714275E-2</v>
          </cell>
          <cell r="K23">
            <v>8.5038209435378853</v>
          </cell>
          <cell r="L23">
            <v>8.354570507220263</v>
          </cell>
          <cell r="M23">
            <v>161.41483508139046</v>
          </cell>
          <cell r="N23">
            <v>181.18595271158225</v>
          </cell>
          <cell r="O23">
            <v>280</v>
          </cell>
          <cell r="P23">
            <v>80</v>
          </cell>
          <cell r="Q23">
            <v>1228</v>
          </cell>
          <cell r="R23">
            <v>1313</v>
          </cell>
          <cell r="S23">
            <v>19.695754962301585</v>
          </cell>
          <cell r="T23"/>
          <cell r="U23">
            <v>2.5019134559567542</v>
          </cell>
          <cell r="V23">
            <v>2.1969495729754893</v>
          </cell>
          <cell r="W23">
            <v>3.4993970915784143</v>
          </cell>
          <cell r="X23">
            <v>3.8103407860539353</v>
          </cell>
          <cell r="Y23">
            <v>11.9</v>
          </cell>
          <cell r="Z23">
            <v>7.7279365079365085</v>
          </cell>
          <cell r="AA23">
            <v>0.38693301855309364</v>
          </cell>
          <cell r="AB23">
            <v>17</v>
          </cell>
          <cell r="AC23">
            <v>17.936010259428095</v>
          </cell>
          <cell r="AD23">
            <v>17.936010259428095</v>
          </cell>
          <cell r="AE23">
            <v>15.104008639518398</v>
          </cell>
          <cell r="AF23">
            <v>14.792585780971626</v>
          </cell>
          <cell r="AG23">
            <v>14.493745664184321</v>
          </cell>
          <cell r="AH23">
            <v>5.7351337127108435</v>
          </cell>
          <cell r="AI23">
            <v>4.1003658150354125</v>
          </cell>
          <cell r="AJ23">
            <v>14.348808207542477</v>
          </cell>
          <cell r="AK23">
            <v>15.943120230602752</v>
          </cell>
          <cell r="AL23">
            <v>1.6378129934566883</v>
          </cell>
          <cell r="AM23">
            <v>2.0873835422029008</v>
          </cell>
          <cell r="AN23">
            <v>1.2035344445996263</v>
          </cell>
          <cell r="AO23">
            <v>14.875</v>
          </cell>
          <cell r="AP23">
            <v>12.526315789473685</v>
          </cell>
          <cell r="AQ23">
            <v>4.7563595661822493</v>
          </cell>
          <cell r="AR23">
            <v>3.400585783373463</v>
          </cell>
          <cell r="AS23">
            <v>11.9</v>
          </cell>
          <cell r="AT23">
            <v>13.222222222222221</v>
          </cell>
          <cell r="AU23">
            <v>9.6599206349206348</v>
          </cell>
          <cell r="AV23">
            <v>8.1346700083542203</v>
          </cell>
          <cell r="AW23">
            <v>3.0888104820481397</v>
          </cell>
          <cell r="AX23">
            <v>2.2083622708992987</v>
          </cell>
          <cell r="AY23">
            <v>7.7279365079365085</v>
          </cell>
          <cell r="AZ23">
            <v>8.5865961199294532</v>
          </cell>
          <cell r="BB23">
            <v>17</v>
          </cell>
          <cell r="BC23">
            <v>30</v>
          </cell>
          <cell r="BD23">
            <v>25</v>
          </cell>
          <cell r="BE23">
            <v>15</v>
          </cell>
          <cell r="BF23">
            <v>18</v>
          </cell>
          <cell r="BG23" t="str">
            <v>d</v>
          </cell>
          <cell r="BH23">
            <v>68</v>
          </cell>
          <cell r="BI23">
            <v>95</v>
          </cell>
          <cell r="BJ23">
            <v>0</v>
          </cell>
          <cell r="BK23">
            <v>109</v>
          </cell>
        </row>
        <row r="24">
          <cell r="B24">
            <v>18</v>
          </cell>
          <cell r="C24">
            <v>4</v>
          </cell>
          <cell r="D24">
            <v>3</v>
          </cell>
          <cell r="E24">
            <v>3</v>
          </cell>
          <cell r="F24">
            <v>1</v>
          </cell>
          <cell r="G24">
            <v>20.267105444809218</v>
          </cell>
          <cell r="H24">
            <v>3.380621806402639</v>
          </cell>
          <cell r="I24">
            <v>0.17942999999999998</v>
          </cell>
          <cell r="J24">
            <v>6.5913061224489783E-2</v>
          </cell>
          <cell r="K24">
            <v>5.8696713433355026</v>
          </cell>
          <cell r="L24">
            <v>6.7861591500146154</v>
          </cell>
          <cell r="M24">
            <v>177.39657463153293</v>
          </cell>
          <cell r="N24">
            <v>104.89499916391969</v>
          </cell>
          <cell r="O24">
            <v>360</v>
          </cell>
          <cell r="P24">
            <v>102</v>
          </cell>
          <cell r="Q24">
            <v>1717</v>
          </cell>
          <cell r="R24">
            <v>1595</v>
          </cell>
          <cell r="S24">
            <v>7.9861940627061907</v>
          </cell>
          <cell r="T24"/>
          <cell r="U24">
            <v>2.5389130127737976</v>
          </cell>
          <cell r="V24">
            <v>2.3731436208388703</v>
          </cell>
          <cell r="W24">
            <v>3.5208870677916972</v>
          </cell>
          <cell r="X24">
            <v>3.7617092661792997</v>
          </cell>
          <cell r="Y24">
            <v>11.9</v>
          </cell>
          <cell r="Z24">
            <v>7.7279365079365085</v>
          </cell>
          <cell r="AA24">
            <v>0.3817962555299228</v>
          </cell>
          <cell r="AB24">
            <v>18</v>
          </cell>
          <cell r="AC24">
            <v>25.333881806011522</v>
          </cell>
          <cell r="AD24">
            <v>25.333881806011522</v>
          </cell>
          <cell r="AE24">
            <v>21.333795205062337</v>
          </cell>
          <cell r="AF24">
            <v>20.893923138978575</v>
          </cell>
          <cell r="AG24">
            <v>20.471823681625473</v>
          </cell>
          <cell r="AH24">
            <v>7.9825915038605935</v>
          </cell>
          <cell r="AI24">
            <v>5.7562497900623546</v>
          </cell>
          <cell r="AJ24">
            <v>20.267105444809218</v>
          </cell>
          <cell r="AK24">
            <v>22.519006049788018</v>
          </cell>
          <cell r="AL24">
            <v>1.2073649308580854</v>
          </cell>
          <cell r="AM24">
            <v>1.4245331705662383</v>
          </cell>
          <cell r="AN24">
            <v>0.89869300554326881</v>
          </cell>
          <cell r="AO24">
            <v>14.875</v>
          </cell>
          <cell r="AP24">
            <v>12.526315789473685</v>
          </cell>
          <cell r="AQ24">
            <v>4.6870451804093465</v>
          </cell>
          <cell r="AR24">
            <v>3.379830074318086</v>
          </cell>
          <cell r="AS24">
            <v>11.9</v>
          </cell>
          <cell r="AT24">
            <v>13.222222222222221</v>
          </cell>
          <cell r="AU24">
            <v>9.6599206349206348</v>
          </cell>
          <cell r="AV24">
            <v>8.1346700083542203</v>
          </cell>
          <cell r="AW24">
            <v>3.043797274288508</v>
          </cell>
          <cell r="AX24">
            <v>2.194883379995336</v>
          </cell>
          <cell r="AY24">
            <v>7.7279365079365085</v>
          </cell>
          <cell r="AZ24">
            <v>8.5865961199294532</v>
          </cell>
          <cell r="BB24">
            <v>18</v>
          </cell>
          <cell r="BC24">
            <v>30</v>
          </cell>
          <cell r="BD24">
            <v>25</v>
          </cell>
          <cell r="BE24">
            <v>15</v>
          </cell>
          <cell r="BF24">
            <v>18</v>
          </cell>
          <cell r="BG24" t="str">
            <v>d</v>
          </cell>
          <cell r="BH24">
            <v>68</v>
          </cell>
          <cell r="BI24">
            <v>95</v>
          </cell>
          <cell r="BJ24">
            <v>117</v>
          </cell>
          <cell r="BK24">
            <v>109</v>
          </cell>
        </row>
        <row r="25">
          <cell r="B25">
            <v>19</v>
          </cell>
          <cell r="C25">
            <v>1</v>
          </cell>
          <cell r="D25">
            <v>1</v>
          </cell>
          <cell r="E25">
            <v>1</v>
          </cell>
          <cell r="F25">
            <v>2</v>
          </cell>
          <cell r="G25">
            <v>180.51763241500547</v>
          </cell>
          <cell r="H25">
            <v>6.3130567365985293</v>
          </cell>
          <cell r="I25">
            <v>2.6132000000000004</v>
          </cell>
          <cell r="J25">
            <v>0.95995102040816349</v>
          </cell>
          <cell r="K25">
            <v>6.3193499673115117</v>
          </cell>
          <cell r="L25">
            <v>10.813565247971781</v>
          </cell>
          <cell r="M25">
            <v>360.06591679299891</v>
          </cell>
          <cell r="N25">
            <v>161.30885607028847</v>
          </cell>
          <cell r="O25">
            <v>1579</v>
          </cell>
          <cell r="P25">
            <v>123</v>
          </cell>
          <cell r="Q25">
            <v>1139</v>
          </cell>
          <cell r="R25">
            <v>2271</v>
          </cell>
          <cell r="S25">
            <v>28.07934527777871</v>
          </cell>
          <cell r="T25"/>
          <cell r="U25">
            <v>2.6938615603662899</v>
          </cell>
          <cell r="V25">
            <v>2.2432778699564775</v>
          </cell>
          <cell r="W25">
            <v>3.6731022233238488</v>
          </cell>
          <cell r="X25">
            <v>3.7613059806704778</v>
          </cell>
          <cell r="Y25">
            <v>11.9</v>
          </cell>
          <cell r="Z25">
            <v>7.7279365079365085</v>
          </cell>
          <cell r="AA25">
            <v>3.9128917824112048</v>
          </cell>
          <cell r="AB25">
            <v>19</v>
          </cell>
          <cell r="AC25">
            <v>225.64704051875682</v>
          </cell>
          <cell r="AD25">
            <v>225.64704051875682</v>
          </cell>
          <cell r="AE25">
            <v>190.01856043684788</v>
          </cell>
          <cell r="AF25">
            <v>186.10065197423245</v>
          </cell>
          <cell r="AG25">
            <v>182.34104284343988</v>
          </cell>
          <cell r="AH25">
            <v>67.010731015613189</v>
          </cell>
          <cell r="AI25">
            <v>49.145823186933299</v>
          </cell>
          <cell r="AJ25">
            <v>180.51763241500547</v>
          </cell>
          <cell r="AK25">
            <v>200.57514712778385</v>
          </cell>
          <cell r="AL25">
            <v>2.2546631202137606</v>
          </cell>
          <cell r="AM25">
            <v>2.8142107677106498</v>
          </cell>
          <cell r="AN25">
            <v>1.6784214762217204</v>
          </cell>
          <cell r="AO25">
            <v>14.875</v>
          </cell>
          <cell r="AP25">
            <v>12.526315789473685</v>
          </cell>
          <cell r="AQ25">
            <v>4.4174504640772749</v>
          </cell>
          <cell r="AR25">
            <v>3.2397682603103544</v>
          </cell>
          <cell r="AS25">
            <v>11.9</v>
          </cell>
          <cell r="AT25">
            <v>13.222222222222221</v>
          </cell>
          <cell r="AU25">
            <v>9.6599206349206348</v>
          </cell>
          <cell r="AV25">
            <v>8.1346700083542203</v>
          </cell>
          <cell r="AW25">
            <v>2.8687207322137689</v>
          </cell>
          <cell r="AX25">
            <v>2.1039263374879273</v>
          </cell>
          <cell r="AY25">
            <v>7.7279365079365085</v>
          </cell>
          <cell r="AZ25">
            <v>8.5865961199294532</v>
          </cell>
          <cell r="BB25">
            <v>19</v>
          </cell>
          <cell r="BC25">
            <v>0</v>
          </cell>
          <cell r="BD25">
            <v>0</v>
          </cell>
          <cell r="BE25">
            <v>0</v>
          </cell>
          <cell r="BF25">
            <v>2</v>
          </cell>
          <cell r="BG25">
            <v>24</v>
          </cell>
          <cell r="BH25">
            <v>0</v>
          </cell>
          <cell r="BI25">
            <v>0</v>
          </cell>
          <cell r="BJ25">
            <v>0</v>
          </cell>
          <cell r="BK25">
            <v>0</v>
          </cell>
        </row>
        <row r="26">
          <cell r="B26">
            <v>20</v>
          </cell>
          <cell r="C26">
            <v>1</v>
          </cell>
          <cell r="D26">
            <v>1</v>
          </cell>
          <cell r="E26">
            <v>2</v>
          </cell>
          <cell r="F26">
            <v>2</v>
          </cell>
          <cell r="G26">
            <v>187.93419046129762</v>
          </cell>
          <cell r="H26">
            <v>5.5129581977062072</v>
          </cell>
          <cell r="I26">
            <v>2.6125499999999997</v>
          </cell>
          <cell r="J26">
            <v>0.95971224489795903</v>
          </cell>
          <cell r="K26">
            <v>5.9017853551288955</v>
          </cell>
          <cell r="L26">
            <v>10.859217893381473</v>
          </cell>
          <cell r="M26">
            <v>362.24180391692488</v>
          </cell>
          <cell r="N26">
            <v>133.07144051690665</v>
          </cell>
          <cell r="O26">
            <v>1634</v>
          </cell>
          <cell r="P26">
            <v>130</v>
          </cell>
          <cell r="Q26">
            <v>1198</v>
          </cell>
          <cell r="R26">
            <v>2307</v>
          </cell>
          <cell r="S26">
            <v>18.49858794146828</v>
          </cell>
          <cell r="T26"/>
          <cell r="U26">
            <v>2.7068223443765058</v>
          </cell>
          <cell r="V26">
            <v>2.3370402939168811</v>
          </cell>
          <cell r="W26">
            <v>3.6823069990541395</v>
          </cell>
          <cell r="X26">
            <v>3.761180582027555</v>
          </cell>
          <cell r="Y26">
            <v>11.9</v>
          </cell>
          <cell r="Z26">
            <v>7.7279365079365085</v>
          </cell>
          <cell r="AA26">
            <v>3.8764120615648694</v>
          </cell>
          <cell r="AB26">
            <v>20</v>
          </cell>
          <cell r="AC26">
            <v>234.91773807662202</v>
          </cell>
          <cell r="AD26">
            <v>234.91773807662202</v>
          </cell>
          <cell r="AE26">
            <v>197.82546364347118</v>
          </cell>
          <cell r="AF26">
            <v>193.74658810443054</v>
          </cell>
          <cell r="AG26">
            <v>189.83251561747235</v>
          </cell>
          <cell r="AH26">
            <v>69.429820856819731</v>
          </cell>
          <cell r="AI26">
            <v>51.037078252728946</v>
          </cell>
          <cell r="AJ26">
            <v>187.93419046129762</v>
          </cell>
          <cell r="AK26">
            <v>208.81576717921956</v>
          </cell>
          <cell r="AL26">
            <v>1.9689136420379312</v>
          </cell>
          <cell r="AM26">
            <v>2.3589487147722581</v>
          </cell>
          <cell r="AN26">
            <v>1.465752063075449</v>
          </cell>
          <cell r="AO26">
            <v>14.875</v>
          </cell>
          <cell r="AP26">
            <v>12.526315789473685</v>
          </cell>
          <cell r="AQ26">
            <v>4.3962988648747343</v>
          </cell>
          <cell r="AR26">
            <v>3.2316697122365703</v>
          </cell>
          <cell r="AS26">
            <v>11.9</v>
          </cell>
          <cell r="AT26">
            <v>13.222222222222221</v>
          </cell>
          <cell r="AU26">
            <v>9.6599206349206348</v>
          </cell>
          <cell r="AV26">
            <v>8.1346700083542203</v>
          </cell>
          <cell r="AW26">
            <v>2.8549847477029657</v>
          </cell>
          <cell r="AX26">
            <v>2.0986670883013163</v>
          </cell>
          <cell r="AY26">
            <v>7.7279365079365085</v>
          </cell>
          <cell r="AZ26">
            <v>8.5865961199294532</v>
          </cell>
          <cell r="BB26">
            <v>20</v>
          </cell>
          <cell r="BC26">
            <v>0</v>
          </cell>
          <cell r="BD26">
            <v>0</v>
          </cell>
          <cell r="BE26">
            <v>0</v>
          </cell>
          <cell r="BF26">
            <v>2</v>
          </cell>
          <cell r="BG26">
            <v>24</v>
          </cell>
          <cell r="BH26">
            <v>0</v>
          </cell>
          <cell r="BI26">
            <v>0</v>
          </cell>
          <cell r="BJ26">
            <v>0</v>
          </cell>
          <cell r="BK26">
            <v>109</v>
          </cell>
        </row>
        <row r="27">
          <cell r="B27">
            <v>21</v>
          </cell>
          <cell r="C27">
            <v>1</v>
          </cell>
          <cell r="D27">
            <v>2</v>
          </cell>
          <cell r="E27">
            <v>1</v>
          </cell>
          <cell r="F27">
            <v>2</v>
          </cell>
          <cell r="G27">
            <v>86.17283015225982</v>
          </cell>
          <cell r="H27">
            <v>5.5341817002082969</v>
          </cell>
          <cell r="I27">
            <v>0.51844000000000001</v>
          </cell>
          <cell r="J27">
            <v>0.19044734693877552</v>
          </cell>
          <cell r="K27">
            <v>7.4487068424012861</v>
          </cell>
          <cell r="L27">
            <v>7.8352566389407396</v>
          </cell>
          <cell r="M27">
            <v>232.63704695134325</v>
          </cell>
          <cell r="N27">
            <v>170.90535395357077</v>
          </cell>
          <cell r="O27">
            <v>1167</v>
          </cell>
          <cell r="P27">
            <v>102</v>
          </cell>
          <cell r="Q27">
            <v>1309</v>
          </cell>
          <cell r="R27">
            <v>2208</v>
          </cell>
          <cell r="S27">
            <v>28.841314429564559</v>
          </cell>
          <cell r="T27"/>
          <cell r="U27">
            <v>2.5960260278494718</v>
          </cell>
          <cell r="V27">
            <v>2.1758220394689642</v>
          </cell>
          <cell r="W27">
            <v>3.5392288719746881</v>
          </cell>
          <cell r="X27">
            <v>3.6886199017548482</v>
          </cell>
          <cell r="Y27">
            <v>11.9</v>
          </cell>
          <cell r="Z27">
            <v>7.7279365079365085</v>
          </cell>
          <cell r="AA27">
            <v>4.7373733241347633</v>
          </cell>
          <cell r="AB27">
            <v>21</v>
          </cell>
          <cell r="AC27">
            <v>107.71603769032477</v>
          </cell>
          <cell r="AD27">
            <v>107.71603769032477</v>
          </cell>
          <cell r="AE27">
            <v>90.708242265536654</v>
          </cell>
          <cell r="AF27">
            <v>88.837969229133833</v>
          </cell>
          <cell r="AG27">
            <v>87.043262780060431</v>
          </cell>
          <cell r="AH27">
            <v>33.194131810629315</v>
          </cell>
          <cell r="AI27">
            <v>24.347911160710069</v>
          </cell>
          <cell r="AJ27">
            <v>86.17283015225982</v>
          </cell>
          <cell r="AK27">
            <v>95.747589058066467</v>
          </cell>
          <cell r="AL27">
            <v>1.9764934643601062</v>
          </cell>
          <cell r="AM27">
            <v>2.5434900464373369</v>
          </cell>
          <cell r="AN27">
            <v>1.5003393810176617</v>
          </cell>
          <cell r="AO27">
            <v>14.875</v>
          </cell>
          <cell r="AP27">
            <v>12.526315789473685</v>
          </cell>
          <cell r="AQ27">
            <v>4.5839293875870224</v>
          </cell>
          <cell r="AR27">
            <v>3.3623143431694706</v>
          </cell>
          <cell r="AS27">
            <v>11.9</v>
          </cell>
          <cell r="AT27">
            <v>13.222222222222221</v>
          </cell>
          <cell r="AU27">
            <v>9.6599206349206348</v>
          </cell>
          <cell r="AV27">
            <v>8.1346700083542203</v>
          </cell>
          <cell r="AW27">
            <v>2.9768332154736803</v>
          </cell>
          <cell r="AX27">
            <v>2.1835085515746147</v>
          </cell>
          <cell r="AY27">
            <v>7.7279365079365085</v>
          </cell>
          <cell r="AZ27">
            <v>8.5865961199294532</v>
          </cell>
          <cell r="BB27">
            <v>21</v>
          </cell>
          <cell r="BC27">
            <v>0</v>
          </cell>
          <cell r="BD27">
            <v>0</v>
          </cell>
          <cell r="BE27">
            <v>0</v>
          </cell>
          <cell r="BF27">
            <v>2</v>
          </cell>
          <cell r="BG27">
            <v>24</v>
          </cell>
          <cell r="BH27">
            <v>0</v>
          </cell>
          <cell r="BI27">
            <v>93</v>
          </cell>
          <cell r="BJ27">
            <v>0</v>
          </cell>
          <cell r="BK27">
            <v>0</v>
          </cell>
        </row>
        <row r="28">
          <cell r="B28">
            <v>22</v>
          </cell>
          <cell r="C28">
            <v>1</v>
          </cell>
          <cell r="D28">
            <v>2</v>
          </cell>
          <cell r="E28">
            <v>2</v>
          </cell>
          <cell r="F28">
            <v>2</v>
          </cell>
          <cell r="G28">
            <v>92.982856419929192</v>
          </cell>
          <cell r="H28">
            <v>4.608816460697394</v>
          </cell>
          <cell r="I28">
            <v>0.51813000000000009</v>
          </cell>
          <cell r="J28">
            <v>0.19033346938775514</v>
          </cell>
          <cell r="K28">
            <v>6.5715247769742549</v>
          </cell>
          <cell r="L28">
            <v>7.9101076948211455</v>
          </cell>
          <cell r="M28">
            <v>235.22652464562631</v>
          </cell>
          <cell r="N28">
            <v>130.71659465541916</v>
          </cell>
          <cell r="O28">
            <v>1245</v>
          </cell>
          <cell r="P28">
            <v>111</v>
          </cell>
          <cell r="Q28">
            <v>1458</v>
          </cell>
          <cell r="R28">
            <v>2225</v>
          </cell>
          <cell r="S28">
            <v>19.049414316468269</v>
          </cell>
          <cell r="T28"/>
          <cell r="U28">
            <v>2.6212458229425364</v>
          </cell>
          <cell r="V28">
            <v>2.2790488173213266</v>
          </cell>
          <cell r="W28">
            <v>3.5606089985512668</v>
          </cell>
          <cell r="X28">
            <v>3.6867672067511537</v>
          </cell>
          <cell r="Y28">
            <v>11.9</v>
          </cell>
          <cell r="Z28">
            <v>7.7279365079365085</v>
          </cell>
          <cell r="AA28">
            <v>4.6763804980218202</v>
          </cell>
          <cell r="AB28">
            <v>22</v>
          </cell>
          <cell r="AC28">
            <v>116.22857052491149</v>
          </cell>
          <cell r="AD28">
            <v>116.22857052491149</v>
          </cell>
          <cell r="AE28">
            <v>97.876690968346523</v>
          </cell>
          <cell r="AF28">
            <v>95.858614865906389</v>
          </cell>
          <cell r="AG28">
            <v>93.922077191847663</v>
          </cell>
          <cell r="AH28">
            <v>35.472772376437881</v>
          </cell>
          <cell r="AI28">
            <v>26.114312595896337</v>
          </cell>
          <cell r="AJ28">
            <v>92.982856419929192</v>
          </cell>
          <cell r="AK28">
            <v>103.31428491103243</v>
          </cell>
          <cell r="AL28">
            <v>1.6460058788204979</v>
          </cell>
          <cell r="AM28">
            <v>2.0222543833503108</v>
          </cell>
          <cell r="AN28">
            <v>1.2500969554730219</v>
          </cell>
          <cell r="AO28">
            <v>14.875</v>
          </cell>
          <cell r="AP28">
            <v>12.526315789473685</v>
          </cell>
          <cell r="AQ28">
            <v>4.5398260231241485</v>
          </cell>
          <cell r="AR28">
            <v>3.3421249019035359</v>
          </cell>
          <cell r="AS28">
            <v>11.9</v>
          </cell>
          <cell r="AT28">
            <v>13.222222222222221</v>
          </cell>
          <cell r="AU28">
            <v>9.6599206349206348</v>
          </cell>
          <cell r="AV28">
            <v>8.1346700083542203</v>
          </cell>
          <cell r="AW28">
            <v>2.9481922070404467</v>
          </cell>
          <cell r="AX28">
            <v>2.1703973986137863</v>
          </cell>
          <cell r="AY28">
            <v>7.7279365079365085</v>
          </cell>
          <cell r="AZ28">
            <v>8.5865961199294532</v>
          </cell>
          <cell r="BB28">
            <v>22</v>
          </cell>
          <cell r="BC28">
            <v>0</v>
          </cell>
          <cell r="BD28">
            <v>0</v>
          </cell>
          <cell r="BE28">
            <v>0</v>
          </cell>
          <cell r="BF28">
            <v>2</v>
          </cell>
          <cell r="BG28">
            <v>24</v>
          </cell>
          <cell r="BH28">
            <v>0</v>
          </cell>
          <cell r="BI28">
            <v>93</v>
          </cell>
          <cell r="BJ28">
            <v>0</v>
          </cell>
          <cell r="BK28">
            <v>109</v>
          </cell>
        </row>
        <row r="29">
          <cell r="B29">
            <v>23</v>
          </cell>
          <cell r="C29">
            <v>2</v>
          </cell>
          <cell r="D29">
            <v>1</v>
          </cell>
          <cell r="E29">
            <v>1</v>
          </cell>
          <cell r="F29">
            <v>2</v>
          </cell>
          <cell r="G29">
            <v>106.98330039005683</v>
          </cell>
          <cell r="H29">
            <v>7.6483231965098319</v>
          </cell>
          <cell r="I29">
            <v>2.6107100000000005</v>
          </cell>
          <cell r="J29">
            <v>0.95903632653061244</v>
          </cell>
          <cell r="K29">
            <v>8.7628056979058169</v>
          </cell>
          <cell r="L29">
            <v>9.6969618841275267</v>
          </cell>
          <cell r="M29">
            <v>315.82861573356183</v>
          </cell>
          <cell r="N29">
            <v>205.08345697763033</v>
          </cell>
          <cell r="O29">
            <v>1067</v>
          </cell>
          <cell r="P29">
            <v>117</v>
          </cell>
          <cell r="Q29">
            <v>856</v>
          </cell>
          <cell r="R29">
            <v>1838</v>
          </cell>
          <cell r="S29">
            <v>28.066509250992979</v>
          </cell>
          <cell r="T29"/>
          <cell r="U29">
            <v>2.5255604493630526</v>
          </cell>
          <cell r="V29">
            <v>2.2101427847689399</v>
          </cell>
          <cell r="W29">
            <v>3.4826355383043088</v>
          </cell>
          <cell r="X29">
            <v>3.874615951486394</v>
          </cell>
          <cell r="Y29">
            <v>11.9</v>
          </cell>
          <cell r="Z29">
            <v>7.7279365079365085</v>
          </cell>
          <cell r="AA29">
            <v>3.8036880448647246</v>
          </cell>
          <cell r="AB29">
            <v>23</v>
          </cell>
          <cell r="AC29">
            <v>133.72912548757103</v>
          </cell>
          <cell r="AD29">
            <v>133.72912548757103</v>
          </cell>
          <cell r="AE29">
            <v>112.61400041058614</v>
          </cell>
          <cell r="AF29">
            <v>110.29206225779055</v>
          </cell>
          <cell r="AG29">
            <v>108.06393978793619</v>
          </cell>
          <cell r="AH29">
            <v>42.360221635969182</v>
          </cell>
          <cell r="AI29">
            <v>30.719062966361065</v>
          </cell>
          <cell r="AJ29">
            <v>106.98330039005683</v>
          </cell>
          <cell r="AK29">
            <v>118.8703337667298</v>
          </cell>
          <cell r="AL29">
            <v>2.7315439987535117</v>
          </cell>
          <cell r="AM29">
            <v>3.4605561456109402</v>
          </cell>
          <cell r="AN29">
            <v>1.973956462336804</v>
          </cell>
          <cell r="AO29">
            <v>14.875</v>
          </cell>
          <cell r="AP29">
            <v>12.526315789473685</v>
          </cell>
          <cell r="AQ29">
            <v>4.7118254496744223</v>
          </cell>
          <cell r="AR29">
            <v>3.4169524399311952</v>
          </cell>
          <cell r="AS29">
            <v>11.9</v>
          </cell>
          <cell r="AT29">
            <v>13.222222222222221</v>
          </cell>
          <cell r="AU29">
            <v>9.6599206349206348</v>
          </cell>
          <cell r="AV29">
            <v>8.1346700083542203</v>
          </cell>
          <cell r="AW29">
            <v>3.0598897404675061</v>
          </cell>
          <cell r="AX29">
            <v>2.2189908828930265</v>
          </cell>
          <cell r="AY29">
            <v>7.7279365079365085</v>
          </cell>
          <cell r="AZ29">
            <v>8.5865961199294532</v>
          </cell>
          <cell r="BB29">
            <v>23</v>
          </cell>
          <cell r="BC29">
            <v>10</v>
          </cell>
          <cell r="BD29">
            <v>5</v>
          </cell>
          <cell r="BE29">
            <v>5</v>
          </cell>
          <cell r="BF29">
            <v>12</v>
          </cell>
          <cell r="BG29">
            <v>32</v>
          </cell>
          <cell r="BH29">
            <v>64</v>
          </cell>
          <cell r="BI29">
            <v>0</v>
          </cell>
          <cell r="BJ29">
            <v>0</v>
          </cell>
          <cell r="BK29">
            <v>0</v>
          </cell>
        </row>
        <row r="30">
          <cell r="B30">
            <v>24</v>
          </cell>
          <cell r="C30">
            <v>2</v>
          </cell>
          <cell r="D30">
            <v>1</v>
          </cell>
          <cell r="E30">
            <v>2</v>
          </cell>
          <cell r="F30">
            <v>2</v>
          </cell>
          <cell r="G30">
            <v>113.90252837343908</v>
          </cell>
          <cell r="H30">
            <v>5.7605566350413149</v>
          </cell>
          <cell r="I30">
            <v>2.60927</v>
          </cell>
          <cell r="J30">
            <v>0.95850734693877548</v>
          </cell>
          <cell r="K30">
            <v>7.4198633004465497</v>
          </cell>
          <cell r="L30">
            <v>9.8195035557334993</v>
          </cell>
          <cell r="M30">
            <v>319.20607685182517</v>
          </cell>
          <cell r="N30">
            <v>165.401051414015</v>
          </cell>
          <cell r="O30">
            <v>1124</v>
          </cell>
          <cell r="P30">
            <v>110</v>
          </cell>
          <cell r="Q30">
            <v>973</v>
          </cell>
          <cell r="R30">
            <v>1842</v>
          </cell>
          <cell r="S30">
            <v>18.490339218253983</v>
          </cell>
          <cell r="T30"/>
          <cell r="U30">
            <v>2.5443419888879464</v>
          </cell>
          <cell r="V30">
            <v>2.2128486201477089</v>
          </cell>
          <cell r="W30">
            <v>3.4980739754369954</v>
          </cell>
          <cell r="X30">
            <v>3.7149529321265002</v>
          </cell>
          <cell r="Y30">
            <v>11.9</v>
          </cell>
          <cell r="Z30">
            <v>7.7279365079365085</v>
          </cell>
          <cell r="AA30">
            <v>3.6938923966728403</v>
          </cell>
          <cell r="AB30">
            <v>24</v>
          </cell>
          <cell r="AC30">
            <v>142.37816046679885</v>
          </cell>
          <cell r="AD30">
            <v>142.37816046679885</v>
          </cell>
          <cell r="AE30">
            <v>119.89739828783061</v>
          </cell>
          <cell r="AF30">
            <v>117.42528698292689</v>
          </cell>
          <cell r="AG30">
            <v>115.05305896306979</v>
          </cell>
          <cell r="AH30">
            <v>44.766988428007025</v>
          </cell>
          <cell r="AI30">
            <v>32.561497890910054</v>
          </cell>
          <cell r="AJ30">
            <v>113.90252837343908</v>
          </cell>
          <cell r="AK30">
            <v>126.55836485937675</v>
          </cell>
          <cell r="AL30">
            <v>2.0573416553718982</v>
          </cell>
          <cell r="AM30">
            <v>2.6032312299143148</v>
          </cell>
          <cell r="AN30">
            <v>1.5506405438477191</v>
          </cell>
          <cell r="AO30">
            <v>14.875</v>
          </cell>
          <cell r="AP30">
            <v>12.526315789473685</v>
          </cell>
          <cell r="AQ30">
            <v>4.6770442228173597</v>
          </cell>
          <cell r="AR30">
            <v>3.4018720254517767</v>
          </cell>
          <cell r="AS30">
            <v>11.9</v>
          </cell>
          <cell r="AT30">
            <v>13.222222222222221</v>
          </cell>
          <cell r="AU30">
            <v>9.6599206349206348</v>
          </cell>
          <cell r="AV30">
            <v>8.1346700083542203</v>
          </cell>
          <cell r="AW30">
            <v>3.0373025881297315</v>
          </cell>
          <cell r="AX30">
            <v>2.2091975647745126</v>
          </cell>
          <cell r="AY30">
            <v>7.7279365079365085</v>
          </cell>
          <cell r="AZ30">
            <v>8.5865961199294532</v>
          </cell>
          <cell r="BB30">
            <v>24</v>
          </cell>
          <cell r="BC30">
            <v>10</v>
          </cell>
          <cell r="BD30">
            <v>5</v>
          </cell>
          <cell r="BE30">
            <v>5</v>
          </cell>
          <cell r="BF30">
            <v>12</v>
          </cell>
          <cell r="BG30">
            <v>32</v>
          </cell>
          <cell r="BH30">
            <v>64</v>
          </cell>
          <cell r="BI30">
            <v>0</v>
          </cell>
          <cell r="BJ30">
            <v>0</v>
          </cell>
          <cell r="BK30">
            <v>109</v>
          </cell>
        </row>
        <row r="31">
          <cell r="B31">
            <v>25</v>
          </cell>
          <cell r="C31">
            <v>2</v>
          </cell>
          <cell r="D31">
            <v>2</v>
          </cell>
          <cell r="E31">
            <v>2</v>
          </cell>
          <cell r="F31">
            <v>2</v>
          </cell>
          <cell r="G31">
            <v>30.396659174818385</v>
          </cell>
          <cell r="H31">
            <v>4.8258463167913126</v>
          </cell>
          <cell r="I31">
            <v>0.51818000000000008</v>
          </cell>
          <cell r="J31">
            <v>0.19035183673469391</v>
          </cell>
          <cell r="K31">
            <v>8.3662300421423712</v>
          </cell>
          <cell r="L31">
            <v>8.2637881734846701</v>
          </cell>
          <cell r="M31">
            <v>182.34791969280636</v>
          </cell>
          <cell r="N31">
            <v>185.96407343286074</v>
          </cell>
          <cell r="O31">
            <v>525</v>
          </cell>
          <cell r="P31">
            <v>82</v>
          </cell>
          <cell r="Q31">
            <v>1169</v>
          </cell>
          <cell r="R31">
            <v>1511</v>
          </cell>
          <cell r="S31">
            <v>19.054122864087304</v>
          </cell>
          <cell r="T31"/>
          <cell r="U31">
            <v>2.3221471689313544</v>
          </cell>
          <cell r="V31">
            <v>2.1495100658622501</v>
          </cell>
          <cell r="W31">
            <v>3.1935506329931993</v>
          </cell>
          <cell r="X31">
            <v>3.6783490434911115</v>
          </cell>
          <cell r="Y31">
            <v>11.9</v>
          </cell>
          <cell r="Z31">
            <v>7.7279365079365085</v>
          </cell>
          <cell r="AA31">
            <v>4.5801784466070021</v>
          </cell>
          <cell r="AB31">
            <v>25</v>
          </cell>
          <cell r="AC31">
            <v>37.995823968522977</v>
          </cell>
          <cell r="AD31">
            <v>37.995823968522977</v>
          </cell>
          <cell r="AE31">
            <v>31.996483341914089</v>
          </cell>
          <cell r="AF31">
            <v>31.336762035895244</v>
          </cell>
          <cell r="AG31">
            <v>30.703696136180188</v>
          </cell>
          <cell r="AH31">
            <v>13.089893518164416</v>
          </cell>
          <cell r="AI31">
            <v>9.5181391084846201</v>
          </cell>
          <cell r="AJ31">
            <v>30.396659174818385</v>
          </cell>
          <cell r="AK31">
            <v>33.774065749798204</v>
          </cell>
          <cell r="AL31">
            <v>1.7235165417111831</v>
          </cell>
          <cell r="AM31">
            <v>2.2450912854206533</v>
          </cell>
          <cell r="AN31">
            <v>1.3119598656170799</v>
          </cell>
          <cell r="AO31">
            <v>14.875</v>
          </cell>
          <cell r="AP31">
            <v>12.526315789473685</v>
          </cell>
          <cell r="AQ31">
            <v>5.1245675378431539</v>
          </cell>
          <cell r="AR31">
            <v>3.7262600057311639</v>
          </cell>
          <cell r="AS31">
            <v>11.9</v>
          </cell>
          <cell r="AT31">
            <v>13.222222222222221</v>
          </cell>
          <cell r="AU31">
            <v>9.6599206349206348</v>
          </cell>
          <cell r="AV31">
            <v>8.1346700083542203</v>
          </cell>
          <cell r="AW31">
            <v>3.327927106141547</v>
          </cell>
          <cell r="AX31">
            <v>2.4198572047355937</v>
          </cell>
          <cell r="AY31">
            <v>7.7279365079365085</v>
          </cell>
          <cell r="AZ31">
            <v>8.5865961199294532</v>
          </cell>
          <cell r="BB31">
            <v>25</v>
          </cell>
          <cell r="BC31">
            <v>10</v>
          </cell>
          <cell r="BD31">
            <v>5</v>
          </cell>
          <cell r="BE31">
            <v>5</v>
          </cell>
          <cell r="BF31">
            <v>12</v>
          </cell>
          <cell r="BG31">
            <v>32</v>
          </cell>
          <cell r="BH31">
            <v>64</v>
          </cell>
          <cell r="BI31">
            <v>93</v>
          </cell>
          <cell r="BJ31">
            <v>0</v>
          </cell>
          <cell r="BK31">
            <v>109</v>
          </cell>
        </row>
        <row r="32">
          <cell r="B32">
            <v>26</v>
          </cell>
          <cell r="C32">
            <v>2</v>
          </cell>
          <cell r="D32">
            <v>2</v>
          </cell>
          <cell r="E32">
            <v>3</v>
          </cell>
          <cell r="F32">
            <v>2</v>
          </cell>
          <cell r="G32">
            <v>36.535624146951207</v>
          </cell>
          <cell r="H32">
            <v>4.0082830588786713</v>
          </cell>
          <cell r="I32">
            <v>0.51719999999999999</v>
          </cell>
          <cell r="J32">
            <v>0.18999183673469389</v>
          </cell>
          <cell r="K32">
            <v>5.3709744404032111</v>
          </cell>
          <cell r="L32">
            <v>7.1779430975330589</v>
          </cell>
          <cell r="M32">
            <v>184.96659307088026</v>
          </cell>
          <cell r="N32">
            <v>105.91403166479893</v>
          </cell>
          <cell r="O32">
            <v>622</v>
          </cell>
          <cell r="P32">
            <v>119</v>
          </cell>
          <cell r="Q32">
            <v>1765</v>
          </cell>
          <cell r="R32">
            <v>1769</v>
          </cell>
          <cell r="S32">
            <v>7.641637794745507</v>
          </cell>
          <cell r="T32"/>
          <cell r="U32">
            <v>2.3799432781916723</v>
          </cell>
          <cell r="V32">
            <v>2.4049559788678736</v>
          </cell>
          <cell r="W32">
            <v>3.2523510556940165</v>
          </cell>
          <cell r="X32">
            <v>3.7662381422419231</v>
          </cell>
          <cell r="Y32">
            <v>11.9</v>
          </cell>
          <cell r="Z32">
            <v>7.7279365079365085</v>
          </cell>
          <cell r="AA32">
            <v>4.4604945321790472</v>
          </cell>
          <cell r="AB32">
            <v>26</v>
          </cell>
          <cell r="AC32">
            <v>45.669530183689005</v>
          </cell>
          <cell r="AD32">
            <v>45.669530183689005</v>
          </cell>
          <cell r="AE32">
            <v>38.458551733632852</v>
          </cell>
          <cell r="AF32">
            <v>37.665591904073409</v>
          </cell>
          <cell r="AG32">
            <v>36.904670855506268</v>
          </cell>
          <cell r="AH32">
            <v>15.351468449580736</v>
          </cell>
          <cell r="AI32">
            <v>11.233604097868488</v>
          </cell>
          <cell r="AJ32">
            <v>36.535624146951207</v>
          </cell>
          <cell r="AK32">
            <v>40.595137941056898</v>
          </cell>
          <cell r="AL32">
            <v>1.4315296638852399</v>
          </cell>
          <cell r="AM32">
            <v>1.6666762693783523</v>
          </cell>
          <cell r="AN32">
            <v>1.0642670238830587</v>
          </cell>
          <cell r="AO32">
            <v>14.875</v>
          </cell>
          <cell r="AP32">
            <v>12.526315789473685</v>
          </cell>
          <cell r="AQ32">
            <v>5.0001191663029276</v>
          </cell>
          <cell r="AR32">
            <v>3.6588916129352675</v>
          </cell>
          <cell r="AS32">
            <v>11.9</v>
          </cell>
          <cell r="AT32">
            <v>13.222222222222221</v>
          </cell>
          <cell r="AU32">
            <v>9.6599206349206348</v>
          </cell>
          <cell r="AV32">
            <v>8.1346700083542203</v>
          </cell>
          <cell r="AW32">
            <v>3.2471095335550797</v>
          </cell>
          <cell r="AX32">
            <v>2.3761077373264832</v>
          </cell>
          <cell r="AY32">
            <v>7.7279365079365085</v>
          </cell>
          <cell r="AZ32">
            <v>8.5865961199294532</v>
          </cell>
          <cell r="BB32">
            <v>26</v>
          </cell>
          <cell r="BC32">
            <v>10</v>
          </cell>
          <cell r="BD32">
            <v>5</v>
          </cell>
          <cell r="BE32">
            <v>5</v>
          </cell>
          <cell r="BF32">
            <v>12</v>
          </cell>
          <cell r="BG32">
            <v>32</v>
          </cell>
          <cell r="BH32">
            <v>64</v>
          </cell>
          <cell r="BI32">
            <v>93</v>
          </cell>
          <cell r="BJ32">
            <v>117</v>
          </cell>
          <cell r="BK32">
            <v>109</v>
          </cell>
        </row>
        <row r="33">
          <cell r="B33">
            <v>27</v>
          </cell>
          <cell r="C33">
            <v>2</v>
          </cell>
          <cell r="D33">
            <v>3</v>
          </cell>
          <cell r="E33">
            <v>2</v>
          </cell>
          <cell r="F33">
            <v>2</v>
          </cell>
          <cell r="G33">
            <v>13.73099086384661</v>
          </cell>
          <cell r="H33">
            <v>4.0601675364414413</v>
          </cell>
          <cell r="I33">
            <v>0.17959000000000003</v>
          </cell>
          <cell r="J33">
            <v>6.5971836734693895E-2</v>
          </cell>
          <cell r="K33">
            <v>8.2262280937477357</v>
          </cell>
          <cell r="L33">
            <v>8.1032553377270187</v>
          </cell>
          <cell r="M33">
            <v>168.59940882575742</v>
          </cell>
          <cell r="N33">
            <v>166.63236453305726</v>
          </cell>
          <cell r="O33">
            <v>257</v>
          </cell>
          <cell r="P33">
            <v>77</v>
          </cell>
          <cell r="Q33">
            <v>1249</v>
          </cell>
          <cell r="R33">
            <v>1422</v>
          </cell>
          <cell r="S33">
            <v>19.693457625992064</v>
          </cell>
          <cell r="T33"/>
          <cell r="U33">
            <v>2.0833915733795956</v>
          </cell>
          <cell r="V33">
            <v>2.1753702796524705</v>
          </cell>
          <cell r="W33">
            <v>2.8234003896833801</v>
          </cell>
          <cell r="X33">
            <v>3.6861393452113851</v>
          </cell>
          <cell r="Y33">
            <v>11.9</v>
          </cell>
          <cell r="Z33">
            <v>7.7279365079365085</v>
          </cell>
          <cell r="AA33">
            <v>4.7554686334863803</v>
          </cell>
          <cell r="AB33">
            <v>27</v>
          </cell>
          <cell r="AC33">
            <v>17.16373857980826</v>
          </cell>
          <cell r="AD33">
            <v>17.16373857980826</v>
          </cell>
          <cell r="AE33">
            <v>14.453674593522749</v>
          </cell>
          <cell r="AF33">
            <v>14.155660684377949</v>
          </cell>
          <cell r="AG33">
            <v>13.869687741259202</v>
          </cell>
          <cell r="AH33">
            <v>6.5906913704046231</v>
          </cell>
          <cell r="AI33">
            <v>4.8632814934853865</v>
          </cell>
          <cell r="AJ33">
            <v>13.73099086384661</v>
          </cell>
          <cell r="AK33">
            <v>15.256656515385123</v>
          </cell>
          <cell r="AL33">
            <v>1.4500598344433719</v>
          </cell>
          <cell r="AM33">
            <v>1.8664259479954279</v>
          </cell>
          <cell r="AN33">
            <v>1.1014688149855081</v>
          </cell>
          <cell r="AO33">
            <v>14.875</v>
          </cell>
          <cell r="AP33">
            <v>12.526315789473685</v>
          </cell>
          <cell r="AQ33">
            <v>5.7118403242345321</v>
          </cell>
          <cell r="AR33">
            <v>4.2147759288701101</v>
          </cell>
          <cell r="AS33">
            <v>11.9</v>
          </cell>
          <cell r="AT33">
            <v>13.222222222222221</v>
          </cell>
          <cell r="AU33">
            <v>9.6599206349206348</v>
          </cell>
          <cell r="AV33">
            <v>8.1346700083542203</v>
          </cell>
          <cell r="AW33">
            <v>3.7093058293408352</v>
          </cell>
          <cell r="AX33">
            <v>2.7371025860073392</v>
          </cell>
          <cell r="AY33">
            <v>7.7279365079365085</v>
          </cell>
          <cell r="AZ33">
            <v>8.5865961199294532</v>
          </cell>
          <cell r="BB33">
            <v>27</v>
          </cell>
          <cell r="BC33">
            <v>10</v>
          </cell>
          <cell r="BD33">
            <v>5</v>
          </cell>
          <cell r="BE33">
            <v>5</v>
          </cell>
          <cell r="BF33">
            <v>12</v>
          </cell>
          <cell r="BG33">
            <v>32</v>
          </cell>
          <cell r="BH33">
            <v>64</v>
          </cell>
          <cell r="BI33">
            <v>95</v>
          </cell>
          <cell r="BJ33">
            <v>0</v>
          </cell>
          <cell r="BK33">
            <v>109</v>
          </cell>
        </row>
        <row r="34">
          <cell r="B34">
            <v>28</v>
          </cell>
          <cell r="C34">
            <v>2</v>
          </cell>
          <cell r="D34">
            <v>3</v>
          </cell>
          <cell r="E34">
            <v>3</v>
          </cell>
          <cell r="F34">
            <v>2</v>
          </cell>
          <cell r="G34">
            <v>18.028449129604681</v>
          </cell>
          <cell r="H34">
            <v>3.8204439322706643</v>
          </cell>
          <cell r="I34">
            <v>0.17919999999999994</v>
          </cell>
          <cell r="J34">
            <v>6.5828571428571403E-2</v>
          </cell>
          <cell r="K34">
            <v>5.4664562233380476</v>
          </cell>
          <cell r="L34">
            <v>7.0007984517175217</v>
          </cell>
          <cell r="M34">
            <v>171.27803274281646</v>
          </cell>
          <cell r="N34">
            <v>95.733084286107641</v>
          </cell>
          <cell r="O34">
            <v>332</v>
          </cell>
          <cell r="P34">
            <v>126</v>
          </cell>
          <cell r="Q34">
            <v>1841</v>
          </cell>
          <cell r="R34">
            <v>1670</v>
          </cell>
          <cell r="S34">
            <v>7.9861940627061907</v>
          </cell>
          <cell r="T34"/>
          <cell r="U34">
            <v>2.1585453862216388</v>
          </cell>
          <cell r="V34">
            <v>2.9401959334113172</v>
          </cell>
          <cell r="W34">
            <v>2.9253677124524033</v>
          </cell>
          <cell r="X34">
            <v>3.8099940410830642</v>
          </cell>
          <cell r="Y34">
            <v>11.9</v>
          </cell>
          <cell r="Z34">
            <v>7.7279365079365085</v>
          </cell>
          <cell r="AA34">
            <v>4.6721793404004384</v>
          </cell>
          <cell r="AB34">
            <v>28</v>
          </cell>
          <cell r="AC34">
            <v>22.535561412005851</v>
          </cell>
          <cell r="AD34">
            <v>22.535561412005851</v>
          </cell>
          <cell r="AE34">
            <v>18.977314873268085</v>
          </cell>
          <cell r="AF34">
            <v>18.586030030520291</v>
          </cell>
          <cell r="AG34">
            <v>18.210554676368364</v>
          </cell>
          <cell r="AH34">
            <v>8.3521288200300674</v>
          </cell>
          <cell r="AI34">
            <v>6.1627976041654655</v>
          </cell>
          <cell r="AJ34">
            <v>18.028449129604681</v>
          </cell>
          <cell r="AK34">
            <v>20.031610144005199</v>
          </cell>
          <cell r="AL34">
            <v>1.3644442615252372</v>
          </cell>
          <cell r="AM34">
            <v>1.2993841290835515</v>
          </cell>
          <cell r="AN34">
            <v>1.0027427578822747</v>
          </cell>
          <cell r="AO34">
            <v>14.875</v>
          </cell>
          <cell r="AP34">
            <v>12.526315789473685</v>
          </cell>
          <cell r="AQ34">
            <v>5.512971872613714</v>
          </cell>
          <cell r="AR34">
            <v>4.0678646822227877</v>
          </cell>
          <cell r="AS34">
            <v>11.9</v>
          </cell>
          <cell r="AT34">
            <v>13.222222222222221</v>
          </cell>
          <cell r="AU34">
            <v>9.6599206349206348</v>
          </cell>
          <cell r="AV34">
            <v>8.1346700083542203</v>
          </cell>
          <cell r="AW34">
            <v>3.580159378285598</v>
          </cell>
          <cell r="AX34">
            <v>2.6416974779071452</v>
          </cell>
          <cell r="AY34">
            <v>7.7279365079365085</v>
          </cell>
          <cell r="AZ34">
            <v>8.5865961199294532</v>
          </cell>
          <cell r="BB34">
            <v>28</v>
          </cell>
          <cell r="BC34">
            <v>10</v>
          </cell>
          <cell r="BD34">
            <v>5</v>
          </cell>
          <cell r="BE34">
            <v>5</v>
          </cell>
          <cell r="BF34">
            <v>12</v>
          </cell>
          <cell r="BG34">
            <v>32</v>
          </cell>
          <cell r="BH34">
            <v>64</v>
          </cell>
          <cell r="BI34">
            <v>95</v>
          </cell>
          <cell r="BJ34">
            <v>117</v>
          </cell>
          <cell r="BK34">
            <v>109</v>
          </cell>
        </row>
        <row r="35">
          <cell r="B35">
            <v>29</v>
          </cell>
          <cell r="C35">
            <v>3</v>
          </cell>
          <cell r="D35">
            <v>2</v>
          </cell>
          <cell r="E35">
            <v>2</v>
          </cell>
          <cell r="F35">
            <v>2</v>
          </cell>
          <cell r="G35">
            <v>21.963341807842642</v>
          </cell>
          <cell r="H35">
            <v>5.0494165834750557</v>
          </cell>
          <cell r="I35">
            <v>0.51839000000000002</v>
          </cell>
          <cell r="J35">
            <v>0.19042897959183672</v>
          </cell>
          <cell r="K35">
            <v>8.6944111851454373</v>
          </cell>
          <cell r="L35">
            <v>8.5937874920542026</v>
          </cell>
          <cell r="M35">
            <v>175.20306473297219</v>
          </cell>
          <cell r="N35">
            <v>194.9755132316713</v>
          </cell>
          <cell r="O35">
            <v>395</v>
          </cell>
          <cell r="P35">
            <v>82</v>
          </cell>
          <cell r="Q35">
            <v>1134</v>
          </cell>
          <cell r="R35">
            <v>1383</v>
          </cell>
          <cell r="S35">
            <v>19.054917295634951</v>
          </cell>
          <cell r="T35"/>
          <cell r="U35">
            <v>2.2291883461431325</v>
          </cell>
          <cell r="V35">
            <v>2.1474413217301365</v>
          </cell>
          <cell r="W35">
            <v>3.0700687004015674</v>
          </cell>
          <cell r="X35">
            <v>3.7107034277967474</v>
          </cell>
          <cell r="Y35">
            <v>11.9</v>
          </cell>
          <cell r="Z35">
            <v>7.7279365079365085</v>
          </cell>
          <cell r="AA35">
            <v>4.5925486952017671</v>
          </cell>
          <cell r="AB35">
            <v>29</v>
          </cell>
          <cell r="AC35">
            <v>27.454177259803302</v>
          </cell>
          <cell r="AD35">
            <v>27.454177259803302</v>
          </cell>
          <cell r="AE35">
            <v>23.119307166150151</v>
          </cell>
          <cell r="AF35">
            <v>22.642620420456332</v>
          </cell>
          <cell r="AG35">
            <v>22.185193745295599</v>
          </cell>
          <cell r="AH35">
            <v>9.8526182616389892</v>
          </cell>
          <cell r="AI35">
            <v>7.1540229067088363</v>
          </cell>
          <cell r="AJ35">
            <v>21.963341807842642</v>
          </cell>
          <cell r="AK35">
            <v>24.403713119825156</v>
          </cell>
          <cell r="AL35">
            <v>1.8033630655268058</v>
          </cell>
          <cell r="AM35">
            <v>2.3513641711089339</v>
          </cell>
          <cell r="AN35">
            <v>1.3607707222436738</v>
          </cell>
          <cell r="AO35">
            <v>14.875</v>
          </cell>
          <cell r="AP35">
            <v>12.526315789473685</v>
          </cell>
          <cell r="AQ35">
            <v>5.3382658403849028</v>
          </cell>
          <cell r="AR35">
            <v>3.8761347583014905</v>
          </cell>
          <cell r="AS35">
            <v>11.9</v>
          </cell>
          <cell r="AT35">
            <v>13.222222222222221</v>
          </cell>
          <cell r="AU35">
            <v>9.6599206349206348</v>
          </cell>
          <cell r="AV35">
            <v>8.1346700083542203</v>
          </cell>
          <cell r="AW35">
            <v>3.4667041577294833</v>
          </cell>
          <cell r="AX35">
            <v>2.5171868326352724</v>
          </cell>
          <cell r="AY35">
            <v>7.7279365079365085</v>
          </cell>
          <cell r="AZ35">
            <v>8.5865961199294532</v>
          </cell>
          <cell r="BB35">
            <v>29</v>
          </cell>
          <cell r="BC35">
            <v>20</v>
          </cell>
          <cell r="BD35">
            <v>10</v>
          </cell>
          <cell r="BE35">
            <v>10</v>
          </cell>
          <cell r="BF35">
            <v>16</v>
          </cell>
          <cell r="BG35">
            <v>34</v>
          </cell>
          <cell r="BH35">
            <v>66</v>
          </cell>
          <cell r="BI35">
            <v>93</v>
          </cell>
          <cell r="BJ35">
            <v>0</v>
          </cell>
          <cell r="BK35">
            <v>109</v>
          </cell>
        </row>
        <row r="36">
          <cell r="B36">
            <v>30</v>
          </cell>
          <cell r="C36">
            <v>3</v>
          </cell>
          <cell r="D36">
            <v>2</v>
          </cell>
          <cell r="E36">
            <v>3</v>
          </cell>
          <cell r="F36">
            <v>2</v>
          </cell>
          <cell r="G36">
            <v>27.160309862511511</v>
          </cell>
          <cell r="H36">
            <v>3.8483066913889439</v>
          </cell>
          <cell r="I36">
            <v>0.51732000000000011</v>
          </cell>
          <cell r="J36">
            <v>0.19003591836734698</v>
          </cell>
          <cell r="K36">
            <v>5.4790866126244469</v>
          </cell>
          <cell r="L36">
            <v>7.8360822546241344</v>
          </cell>
          <cell r="M36">
            <v>178.05762177574189</v>
          </cell>
          <cell r="N36">
            <v>106.56893139562709</v>
          </cell>
          <cell r="O36">
            <v>480</v>
          </cell>
          <cell r="P36">
            <v>114</v>
          </cell>
          <cell r="Q36">
            <v>1731</v>
          </cell>
          <cell r="R36">
            <v>1523</v>
          </cell>
          <cell r="S36">
            <v>7.641637794745507</v>
          </cell>
          <cell r="T36"/>
          <cell r="U36">
            <v>2.2968193960824319</v>
          </cell>
          <cell r="V36">
            <v>2.3903318806075555</v>
          </cell>
          <cell r="W36">
            <v>3.1492494428267834</v>
          </cell>
          <cell r="X36">
            <v>3.7680669481703473</v>
          </cell>
          <cell r="Y36">
            <v>11.9</v>
          </cell>
          <cell r="Z36">
            <v>7.7279365079365085</v>
          </cell>
          <cell r="AA36">
            <v>4.4354829062161407</v>
          </cell>
          <cell r="AB36">
            <v>30</v>
          </cell>
          <cell r="AC36">
            <v>33.950387328139385</v>
          </cell>
          <cell r="AD36">
            <v>33.950387328139385</v>
          </cell>
          <cell r="AE36">
            <v>28.589799855275277</v>
          </cell>
          <cell r="AF36">
            <v>28.000319445888156</v>
          </cell>
          <cell r="AG36">
            <v>27.434656426779306</v>
          </cell>
          <cell r="AH36">
            <v>11.825183080932472</v>
          </cell>
          <cell r="AI36">
            <v>8.6243755395038733</v>
          </cell>
          <cell r="AJ36">
            <v>27.160309862511511</v>
          </cell>
          <cell r="AK36">
            <v>30.178122069457235</v>
          </cell>
          <cell r="AL36">
            <v>1.374395246924623</v>
          </cell>
          <cell r="AM36">
            <v>1.6099466030678602</v>
          </cell>
          <cell r="AN36">
            <v>1.0212946702705372</v>
          </cell>
          <cell r="AO36">
            <v>14.875</v>
          </cell>
          <cell r="AP36">
            <v>12.526315789473685</v>
          </cell>
          <cell r="AQ36">
            <v>5.181077807117628</v>
          </cell>
          <cell r="AR36">
            <v>3.778678131421211</v>
          </cell>
          <cell r="AS36">
            <v>11.9</v>
          </cell>
          <cell r="AT36">
            <v>13.222222222222221</v>
          </cell>
          <cell r="AU36">
            <v>9.6599206349206348</v>
          </cell>
          <cell r="AV36">
            <v>8.1346700083542203</v>
          </cell>
          <cell r="AW36">
            <v>3.3646252383263815</v>
          </cell>
          <cell r="AX36">
            <v>2.4538978725673348</v>
          </cell>
          <cell r="AY36">
            <v>7.7279365079365085</v>
          </cell>
          <cell r="AZ36">
            <v>8.5865961199294532</v>
          </cell>
          <cell r="BB36">
            <v>30</v>
          </cell>
          <cell r="BC36">
            <v>20</v>
          </cell>
          <cell r="BD36">
            <v>10</v>
          </cell>
          <cell r="BE36">
            <v>10</v>
          </cell>
          <cell r="BF36">
            <v>16</v>
          </cell>
          <cell r="BG36">
            <v>34</v>
          </cell>
          <cell r="BH36">
            <v>66</v>
          </cell>
          <cell r="BI36">
            <v>93</v>
          </cell>
          <cell r="BJ36">
            <v>117</v>
          </cell>
          <cell r="BK36">
            <v>109</v>
          </cell>
        </row>
        <row r="37">
          <cell r="B37">
            <v>31</v>
          </cell>
          <cell r="C37">
            <v>3</v>
          </cell>
          <cell r="D37">
            <v>3</v>
          </cell>
          <cell r="E37">
            <v>2</v>
          </cell>
          <cell r="F37">
            <v>2</v>
          </cell>
          <cell r="G37">
            <v>7.5999566093625202</v>
          </cell>
          <cell r="H37">
            <v>4.3117978441595408</v>
          </cell>
          <cell r="I37">
            <v>0.17978</v>
          </cell>
          <cell r="J37">
            <v>6.6041632653061219E-2</v>
          </cell>
          <cell r="K37">
            <v>8.5105088878432902</v>
          </cell>
          <cell r="L37">
            <v>8.3700974921494282</v>
          </cell>
          <cell r="M37">
            <v>161.82124097213358</v>
          </cell>
          <cell r="N37">
            <v>173.8948788930592</v>
          </cell>
          <cell r="O37">
            <v>148</v>
          </cell>
          <cell r="P37">
            <v>78</v>
          </cell>
          <cell r="Q37">
            <v>1218</v>
          </cell>
          <cell r="R37">
            <v>1330</v>
          </cell>
          <cell r="S37">
            <v>19.691984992063485</v>
          </cell>
          <cell r="T37"/>
          <cell r="U37">
            <v>1.9995595346631965</v>
          </cell>
          <cell r="V37">
            <v>2.186638419967438</v>
          </cell>
          <cell r="W37">
            <v>2.6585736356982252</v>
          </cell>
          <cell r="X37">
            <v>3.7548667847078097</v>
          </cell>
          <cell r="Y37">
            <v>11.9</v>
          </cell>
          <cell r="Z37">
            <v>7.7279365079365085</v>
          </cell>
          <cell r="AA37">
            <v>4.7803113781049831</v>
          </cell>
          <cell r="AB37">
            <v>31</v>
          </cell>
          <cell r="AC37">
            <v>9.4999457617031489</v>
          </cell>
          <cell r="AD37">
            <v>9.4999457617031489</v>
          </cell>
          <cell r="AE37">
            <v>7.9999543256447581</v>
          </cell>
          <cell r="AF37">
            <v>7.8350068137757942</v>
          </cell>
          <cell r="AG37">
            <v>7.6767238478409299</v>
          </cell>
          <cell r="AH37">
            <v>3.8008153683919437</v>
          </cell>
          <cell r="AI37">
            <v>2.8586594357641451</v>
          </cell>
          <cell r="AJ37">
            <v>7.5999566093625202</v>
          </cell>
          <cell r="AK37">
            <v>8.4443962326250226</v>
          </cell>
          <cell r="AL37">
            <v>1.5399278014855504</v>
          </cell>
          <cell r="AM37">
            <v>1.9718842423996874</v>
          </cell>
          <cell r="AN37">
            <v>1.1483224549323312</v>
          </cell>
          <cell r="AO37">
            <v>14.875</v>
          </cell>
          <cell r="AP37">
            <v>12.526315789473685</v>
          </cell>
          <cell r="AQ37">
            <v>5.9513106730300098</v>
          </cell>
          <cell r="AR37">
            <v>4.4760844086512144</v>
          </cell>
          <cell r="AS37">
            <v>11.9</v>
          </cell>
          <cell r="AT37">
            <v>13.222222222222221</v>
          </cell>
          <cell r="AU37">
            <v>9.6599206349206348</v>
          </cell>
          <cell r="AV37">
            <v>8.1346700083542203</v>
          </cell>
          <cell r="AW37">
            <v>3.8648194134605718</v>
          </cell>
          <cell r="AX37">
            <v>2.9067979927916907</v>
          </cell>
          <cell r="AY37">
            <v>7.7279365079365085</v>
          </cell>
          <cell r="AZ37">
            <v>8.5865961199294532</v>
          </cell>
          <cell r="BB37">
            <v>31</v>
          </cell>
          <cell r="BC37">
            <v>20</v>
          </cell>
          <cell r="BD37">
            <v>10</v>
          </cell>
          <cell r="BE37">
            <v>10</v>
          </cell>
          <cell r="BF37">
            <v>16</v>
          </cell>
          <cell r="BG37">
            <v>34</v>
          </cell>
          <cell r="BH37">
            <v>66</v>
          </cell>
          <cell r="BI37">
            <v>95</v>
          </cell>
          <cell r="BJ37">
            <v>0</v>
          </cell>
          <cell r="BK37">
            <v>109</v>
          </cell>
        </row>
        <row r="38">
          <cell r="B38">
            <v>32</v>
          </cell>
          <cell r="C38">
            <v>3</v>
          </cell>
          <cell r="D38">
            <v>3</v>
          </cell>
          <cell r="E38">
            <v>3</v>
          </cell>
          <cell r="F38">
            <v>2</v>
          </cell>
          <cell r="G38">
            <v>10.511237069607073</v>
          </cell>
          <cell r="H38">
            <v>3.5426353955645662</v>
          </cell>
          <cell r="I38">
            <v>0.17934</v>
          </cell>
          <cell r="J38">
            <v>6.5880000000000008E-2</v>
          </cell>
          <cell r="K38">
            <v>5.5467711345408182</v>
          </cell>
          <cell r="L38">
            <v>6.8723915576933816</v>
          </cell>
          <cell r="M38">
            <v>164.87409725536207</v>
          </cell>
          <cell r="N38">
            <v>103.05441694607961</v>
          </cell>
          <cell r="O38">
            <v>201</v>
          </cell>
          <cell r="P38">
            <v>108</v>
          </cell>
          <cell r="Q38">
            <v>1816</v>
          </cell>
          <cell r="R38">
            <v>1617</v>
          </cell>
          <cell r="S38">
            <v>7.9861940627061907</v>
          </cell>
          <cell r="T38"/>
          <cell r="U38">
            <v>2.0312206414855187</v>
          </cell>
          <cell r="V38">
            <v>2.3933592831083716</v>
          </cell>
          <cell r="W38">
            <v>2.7261942843192997</v>
          </cell>
          <cell r="X38">
            <v>3.7614511450925106</v>
          </cell>
          <cell r="Y38">
            <v>11.9</v>
          </cell>
          <cell r="Z38">
            <v>7.7279365079365085</v>
          </cell>
          <cell r="AA38">
            <v>4.6556576265503944</v>
          </cell>
          <cell r="AB38">
            <v>32</v>
          </cell>
          <cell r="AC38">
            <v>13.139046337008841</v>
          </cell>
          <cell r="AD38">
            <v>13.139046337008841</v>
          </cell>
          <cell r="AE38">
            <v>11.064460073270604</v>
          </cell>
          <cell r="AF38">
            <v>10.83632687588358</v>
          </cell>
          <cell r="AG38">
            <v>10.617411181421286</v>
          </cell>
          <cell r="AH38">
            <v>5.1748376591524572</v>
          </cell>
          <cell r="AI38">
            <v>3.8556448929800364</v>
          </cell>
          <cell r="AJ38">
            <v>10.511237069607073</v>
          </cell>
          <cell r="AK38">
            <v>11.679152299563414</v>
          </cell>
          <cell r="AL38">
            <v>1.2652269269873451</v>
          </cell>
          <cell r="AM38">
            <v>1.4801937262689511</v>
          </cell>
          <cell r="AN38">
            <v>0.94182677347453292</v>
          </cell>
          <cell r="AO38">
            <v>14.875</v>
          </cell>
          <cell r="AP38">
            <v>12.526315789473685</v>
          </cell>
          <cell r="AQ38">
            <v>5.858546214505294</v>
          </cell>
          <cell r="AR38">
            <v>4.3650594047706681</v>
          </cell>
          <cell r="AS38">
            <v>11.9</v>
          </cell>
          <cell r="AT38">
            <v>13.222222222222221</v>
          </cell>
          <cell r="AU38">
            <v>9.6599206349206348</v>
          </cell>
          <cell r="AV38">
            <v>8.1346700083542203</v>
          </cell>
          <cell r="AW38">
            <v>3.8045775776898059</v>
          </cell>
          <cell r="AX38">
            <v>2.8346976414654499</v>
          </cell>
          <cell r="AY38">
            <v>7.7279365079365085</v>
          </cell>
          <cell r="AZ38">
            <v>8.5865961199294532</v>
          </cell>
          <cell r="BB38">
            <v>32</v>
          </cell>
          <cell r="BC38">
            <v>20</v>
          </cell>
          <cell r="BD38">
            <v>10</v>
          </cell>
          <cell r="BE38">
            <v>10</v>
          </cell>
          <cell r="BF38">
            <v>16</v>
          </cell>
          <cell r="BG38">
            <v>34</v>
          </cell>
          <cell r="BH38">
            <v>66</v>
          </cell>
          <cell r="BI38">
            <v>95</v>
          </cell>
          <cell r="BJ38">
            <v>117</v>
          </cell>
          <cell r="BK38">
            <v>109</v>
          </cell>
        </row>
        <row r="39">
          <cell r="B39">
            <v>33</v>
          </cell>
          <cell r="C39">
            <v>4</v>
          </cell>
          <cell r="D39">
            <v>2</v>
          </cell>
          <cell r="E39">
            <v>2</v>
          </cell>
          <cell r="F39">
            <v>2</v>
          </cell>
          <cell r="G39">
            <v>17.573646280547667</v>
          </cell>
          <cell r="H39">
            <v>5.2604059153167437</v>
          </cell>
          <cell r="I39">
            <v>0.51858000000000004</v>
          </cell>
          <cell r="J39">
            <v>0.19049877551020411</v>
          </cell>
          <cell r="K39">
            <v>8.6063666936116476</v>
          </cell>
          <cell r="L39">
            <v>8.5632254164517292</v>
          </cell>
          <cell r="M39">
            <v>170.34856231436342</v>
          </cell>
          <cell r="N39">
            <v>200.71402852157277</v>
          </cell>
          <cell r="O39">
            <v>325</v>
          </cell>
          <cell r="P39">
            <v>83</v>
          </cell>
          <cell r="Q39">
            <v>1152</v>
          </cell>
          <cell r="R39">
            <v>1354</v>
          </cell>
          <cell r="S39">
            <v>19.051011765873039</v>
          </cell>
          <cell r="T39"/>
          <cell r="U39">
            <v>2.1730889412265362</v>
          </cell>
          <cell r="V39">
            <v>2.1475271639509161</v>
          </cell>
          <cell r="W39">
            <v>2.9883495797197832</v>
          </cell>
          <cell r="X39">
            <v>3.726861760592211</v>
          </cell>
          <cell r="Y39">
            <v>11.9</v>
          </cell>
          <cell r="Z39">
            <v>7.7279365079365085</v>
          </cell>
          <cell r="AA39">
            <v>4.6056091847041642</v>
          </cell>
          <cell r="AB39">
            <v>33</v>
          </cell>
          <cell r="AC39">
            <v>21.967057850684583</v>
          </cell>
          <cell r="AD39">
            <v>21.967057850684583</v>
          </cell>
          <cell r="AE39">
            <v>18.49857503215544</v>
          </cell>
          <cell r="AF39">
            <v>18.117161113966667</v>
          </cell>
          <cell r="AG39">
            <v>17.751157859139056</v>
          </cell>
          <cell r="AH39">
            <v>8.0869429442813043</v>
          </cell>
          <cell r="AI39">
            <v>5.8807197122485055</v>
          </cell>
          <cell r="AJ39">
            <v>17.573646280547667</v>
          </cell>
          <cell r="AK39">
            <v>19.526273645052964</v>
          </cell>
          <cell r="AL39">
            <v>1.8787163983274087</v>
          </cell>
          <cell r="AM39">
            <v>2.4495177540101074</v>
          </cell>
          <cell r="AN39">
            <v>1.4114840456225688</v>
          </cell>
          <cell r="AO39">
            <v>14.875</v>
          </cell>
          <cell r="AP39">
            <v>12.526315789473685</v>
          </cell>
          <cell r="AQ39">
            <v>5.4760759093842681</v>
          </cell>
          <cell r="AR39">
            <v>3.9821311672364184</v>
          </cell>
          <cell r="AS39">
            <v>11.9</v>
          </cell>
          <cell r="AT39">
            <v>13.222222222222221</v>
          </cell>
          <cell r="AU39">
            <v>9.6599206349206348</v>
          </cell>
          <cell r="AV39">
            <v>8.1346700083542203</v>
          </cell>
          <cell r="AW39">
            <v>3.5561989025514538</v>
          </cell>
          <cell r="AX39">
            <v>2.5860215820737933</v>
          </cell>
          <cell r="AY39">
            <v>7.7279365079365085</v>
          </cell>
          <cell r="AZ39">
            <v>8.5865961199294532</v>
          </cell>
          <cell r="BB39">
            <v>33</v>
          </cell>
          <cell r="BC39">
            <v>30</v>
          </cell>
          <cell r="BD39">
            <v>25</v>
          </cell>
          <cell r="BE39">
            <v>15</v>
          </cell>
          <cell r="BF39">
            <v>18</v>
          </cell>
          <cell r="BG39" t="str">
            <v>d</v>
          </cell>
          <cell r="BH39">
            <v>68</v>
          </cell>
          <cell r="BI39">
            <v>93</v>
          </cell>
          <cell r="BJ39">
            <v>0</v>
          </cell>
          <cell r="BK39">
            <v>109</v>
          </cell>
        </row>
        <row r="40">
          <cell r="B40">
            <v>34</v>
          </cell>
          <cell r="C40">
            <v>4</v>
          </cell>
          <cell r="D40">
            <v>2</v>
          </cell>
          <cell r="E40">
            <v>3</v>
          </cell>
          <cell r="F40">
            <v>2</v>
          </cell>
          <cell r="G40">
            <v>22.120372976389234</v>
          </cell>
          <cell r="H40">
            <v>3.7387748149359914</v>
          </cell>
          <cell r="I40">
            <v>0.51739000000000013</v>
          </cell>
          <cell r="J40">
            <v>0.19006163265306128</v>
          </cell>
          <cell r="K40">
            <v>5.5049136074624716</v>
          </cell>
          <cell r="L40">
            <v>7.0934090324184922</v>
          </cell>
          <cell r="M40">
            <v>173.46189004644228</v>
          </cell>
          <cell r="N40">
            <v>112.16647816071999</v>
          </cell>
          <cell r="O40">
            <v>402</v>
          </cell>
          <cell r="P40">
            <v>105</v>
          </cell>
          <cell r="Q40">
            <v>1724</v>
          </cell>
          <cell r="R40">
            <v>1625</v>
          </cell>
          <cell r="S40">
            <v>7.641637794745507</v>
          </cell>
          <cell r="T40"/>
          <cell r="U40">
            <v>2.2428498564378505</v>
          </cell>
          <cell r="V40">
            <v>2.3525301046232818</v>
          </cell>
          <cell r="W40">
            <v>3.0802443343084964</v>
          </cell>
          <cell r="X40">
            <v>3.7230729882077043</v>
          </cell>
          <cell r="Y40">
            <v>11.9</v>
          </cell>
          <cell r="Z40">
            <v>7.7279365079365085</v>
          </cell>
          <cell r="AA40">
            <v>4.4237193082491588</v>
          </cell>
          <cell r="AB40">
            <v>34</v>
          </cell>
          <cell r="AC40">
            <v>27.650466220486543</v>
          </cell>
          <cell r="AD40">
            <v>27.650466220486543</v>
          </cell>
          <cell r="AE40">
            <v>23.284603133041301</v>
          </cell>
          <cell r="AF40">
            <v>22.804508223081687</v>
          </cell>
          <cell r="AG40">
            <v>22.343811087261852</v>
          </cell>
          <cell r="AH40">
            <v>9.8626187182771812</v>
          </cell>
          <cell r="AI40">
            <v>7.1813695848758625</v>
          </cell>
          <cell r="AJ40">
            <v>22.120372976389234</v>
          </cell>
          <cell r="AK40">
            <v>24.578192195988038</v>
          </cell>
          <cell r="AL40">
            <v>1.3352767196199971</v>
          </cell>
          <cell r="AM40">
            <v>1.5892569483333747</v>
          </cell>
          <cell r="AN40">
            <v>1.004217437256272</v>
          </cell>
          <cell r="AO40">
            <v>14.875</v>
          </cell>
          <cell r="AP40">
            <v>12.526315789473685</v>
          </cell>
          <cell r="AQ40">
            <v>5.3057497209821589</v>
          </cell>
          <cell r="AR40">
            <v>3.8633298882997562</v>
          </cell>
          <cell r="AS40">
            <v>11.9</v>
          </cell>
          <cell r="AT40">
            <v>13.222222222222221</v>
          </cell>
          <cell r="AU40">
            <v>9.6599206349206348</v>
          </cell>
          <cell r="AV40">
            <v>8.1346700083542203</v>
          </cell>
          <cell r="AW40">
            <v>3.4455879807354597</v>
          </cell>
          <cell r="AX40">
            <v>2.5088712677305849</v>
          </cell>
          <cell r="AY40">
            <v>7.7279365079365085</v>
          </cell>
          <cell r="AZ40">
            <v>8.5865961199294532</v>
          </cell>
          <cell r="BB40">
            <v>34</v>
          </cell>
          <cell r="BC40">
            <v>30</v>
          </cell>
          <cell r="BD40">
            <v>25</v>
          </cell>
          <cell r="BE40">
            <v>15</v>
          </cell>
          <cell r="BF40">
            <v>18</v>
          </cell>
          <cell r="BG40" t="str">
            <v>d</v>
          </cell>
          <cell r="BH40">
            <v>68</v>
          </cell>
          <cell r="BI40">
            <v>93</v>
          </cell>
          <cell r="BJ40">
            <v>117</v>
          </cell>
          <cell r="BK40">
            <v>109</v>
          </cell>
        </row>
      </sheetData>
      <sheetData sheetId="4">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177.41768392810246</v>
          </cell>
          <cell r="H7">
            <v>4.2927781646555943</v>
          </cell>
          <cell r="I7">
            <v>2.6239300000000001</v>
          </cell>
          <cell r="J7">
            <v>0.96389265306122462</v>
          </cell>
          <cell r="K7">
            <v>7.8174413750774132</v>
          </cell>
          <cell r="L7">
            <v>10.814354276616953</v>
          </cell>
          <cell r="M7">
            <v>351.14137856721339</v>
          </cell>
          <cell r="N7">
            <v>151.86261970919659</v>
          </cell>
          <cell r="O7">
            <v>1592</v>
          </cell>
          <cell r="P7">
            <v>89</v>
          </cell>
          <cell r="Q7">
            <v>912</v>
          </cell>
          <cell r="R7">
            <v>1984</v>
          </cell>
          <cell r="S7">
            <v>28.76221342063613</v>
          </cell>
          <cell r="T7"/>
          <cell r="U7">
            <v>2.5968414916245148</v>
          </cell>
          <cell r="V7">
            <v>2.1518769228517494</v>
          </cell>
          <cell r="W7">
            <v>3.7471909187293559</v>
          </cell>
          <cell r="X7">
            <v>4.1249264092556155</v>
          </cell>
          <cell r="Y7">
            <v>11.9</v>
          </cell>
          <cell r="Z7">
            <v>8.0079365079365079</v>
          </cell>
          <cell r="AA7">
            <v>0.75681407001086531</v>
          </cell>
          <cell r="AB7">
            <v>1</v>
          </cell>
          <cell r="AC7">
            <v>221.77210491012806</v>
          </cell>
          <cell r="AD7">
            <v>221.77210491012806</v>
          </cell>
          <cell r="AE7">
            <v>186.75545676642366</v>
          </cell>
          <cell r="AF7">
            <v>182.90482879185822</v>
          </cell>
          <cell r="AG7">
            <v>179.20978174555805</v>
          </cell>
          <cell r="AH7">
            <v>68.320567312375573</v>
          </cell>
          <cell r="AI7">
            <v>47.346849353558817</v>
          </cell>
          <cell r="AJ7">
            <v>177.41768392810246</v>
          </cell>
          <cell r="AK7">
            <v>197.13075992011383</v>
          </cell>
          <cell r="AL7">
            <v>1.5331350588055694</v>
          </cell>
          <cell r="AM7">
            <v>1.9948994847561452</v>
          </cell>
          <cell r="AN7">
            <v>1.0406920605961232</v>
          </cell>
          <cell r="AO7">
            <v>14.875</v>
          </cell>
          <cell r="AP7">
            <v>12.526315789473685</v>
          </cell>
          <cell r="AQ7">
            <v>4.5824899357086588</v>
          </cell>
          <cell r="AR7">
            <v>3.175712222326585</v>
          </cell>
          <cell r="AS7">
            <v>11.9</v>
          </cell>
          <cell r="AT7">
            <v>13.222222222222221</v>
          </cell>
          <cell r="AU7">
            <v>10.009920634920634</v>
          </cell>
          <cell r="AV7">
            <v>8.4294068504594826</v>
          </cell>
          <cell r="AW7">
            <v>3.0837217187742008</v>
          </cell>
          <cell r="AX7">
            <v>2.1370505751150621</v>
          </cell>
          <cell r="AY7">
            <v>8.0079365079365079</v>
          </cell>
          <cell r="AZ7">
            <v>8.8977072310405649</v>
          </cell>
          <cell r="BB7">
            <v>1</v>
          </cell>
          <cell r="BC7">
            <v>0</v>
          </cell>
          <cell r="BD7">
            <v>0</v>
          </cell>
          <cell r="BE7">
            <v>0</v>
          </cell>
          <cell r="BF7">
            <v>2</v>
          </cell>
          <cell r="BG7">
            <v>24</v>
          </cell>
          <cell r="BH7">
            <v>0</v>
          </cell>
          <cell r="BI7">
            <v>0</v>
          </cell>
          <cell r="BJ7">
            <v>0</v>
          </cell>
          <cell r="BK7">
            <v>0</v>
          </cell>
        </row>
        <row r="8">
          <cell r="B8">
            <v>2</v>
          </cell>
          <cell r="C8">
            <v>1</v>
          </cell>
          <cell r="D8">
            <v>1</v>
          </cell>
          <cell r="E8">
            <v>2</v>
          </cell>
          <cell r="F8">
            <v>1</v>
          </cell>
          <cell r="G8">
            <v>186.40967185155836</v>
          </cell>
          <cell r="H8">
            <v>3.0274051041501076</v>
          </cell>
          <cell r="I8">
            <v>2.6232800000000003</v>
          </cell>
          <cell r="J8">
            <v>0.9636538775510205</v>
          </cell>
          <cell r="K8">
            <v>7.680228622852237</v>
          </cell>
          <cell r="L8">
            <v>10.883216828002357</v>
          </cell>
          <cell r="M8">
            <v>354.96619810240588</v>
          </cell>
          <cell r="N8">
            <v>119.08482932156477</v>
          </cell>
          <cell r="O8">
            <v>1654</v>
          </cell>
          <cell r="P8">
            <v>80</v>
          </cell>
          <cell r="Q8">
            <v>912</v>
          </cell>
          <cell r="R8">
            <v>2014</v>
          </cell>
          <cell r="S8">
            <v>19.065046483134953</v>
          </cell>
          <cell r="T8"/>
          <cell r="U8">
            <v>2.6105654504310949</v>
          </cell>
          <cell r="V8">
            <v>2.1993812798779904</v>
          </cell>
          <cell r="W8">
            <v>3.7570623013667608</v>
          </cell>
          <cell r="X8">
            <v>4.0430494984893182</v>
          </cell>
          <cell r="Y8">
            <v>11.9</v>
          </cell>
          <cell r="Z8">
            <v>8.0079365079365079</v>
          </cell>
          <cell r="AA8">
            <v>0.77314986566478827</v>
          </cell>
          <cell r="AB8">
            <v>2</v>
          </cell>
          <cell r="AC8">
            <v>233.01208981444793</v>
          </cell>
          <cell r="AD8">
            <v>233.01208981444793</v>
          </cell>
          <cell r="AE8">
            <v>196.2207072121667</v>
          </cell>
          <cell r="AF8">
            <v>192.17491943459626</v>
          </cell>
          <cell r="AG8">
            <v>188.29259782985693</v>
          </cell>
          <cell r="AH8">
            <v>71.405860297728083</v>
          </cell>
          <cell r="AI8">
            <v>49.615805355089648</v>
          </cell>
          <cell r="AJ8">
            <v>186.40967185155836</v>
          </cell>
          <cell r="AK8">
            <v>207.1218576128426</v>
          </cell>
          <cell r="AL8">
            <v>1.0812161086250385</v>
          </cell>
          <cell r="AM8">
            <v>1.3764803455624808</v>
          </cell>
          <cell r="AN8">
            <v>0.74879249073781928</v>
          </cell>
          <cell r="AO8">
            <v>14.875</v>
          </cell>
          <cell r="AP8">
            <v>12.526315789473685</v>
          </cell>
          <cell r="AQ8">
            <v>4.5583994065480713</v>
          </cell>
          <cell r="AR8">
            <v>3.1673682908241809</v>
          </cell>
          <cell r="AS8">
            <v>11.9</v>
          </cell>
          <cell r="AT8">
            <v>13.222222222222221</v>
          </cell>
          <cell r="AU8">
            <v>10.009920634920634</v>
          </cell>
          <cell r="AV8">
            <v>8.4294068504594826</v>
          </cell>
          <cell r="AW8">
            <v>3.0675103382733115</v>
          </cell>
          <cell r="AX8">
            <v>2.1314356445522198</v>
          </cell>
          <cell r="AY8">
            <v>8.0079365079365079</v>
          </cell>
          <cell r="AZ8">
            <v>8.8977072310405649</v>
          </cell>
          <cell r="BB8">
            <v>2</v>
          </cell>
          <cell r="BC8">
            <v>0</v>
          </cell>
          <cell r="BD8">
            <v>0</v>
          </cell>
          <cell r="BE8">
            <v>0</v>
          </cell>
          <cell r="BF8">
            <v>2</v>
          </cell>
          <cell r="BG8">
            <v>24</v>
          </cell>
          <cell r="BH8">
            <v>0</v>
          </cell>
          <cell r="BI8">
            <v>0</v>
          </cell>
          <cell r="BJ8">
            <v>0</v>
          </cell>
          <cell r="BK8">
            <v>109</v>
          </cell>
        </row>
        <row r="9">
          <cell r="B9">
            <v>3</v>
          </cell>
          <cell r="C9">
            <v>1</v>
          </cell>
          <cell r="D9">
            <v>2</v>
          </cell>
          <cell r="E9">
            <v>1</v>
          </cell>
          <cell r="F9">
            <v>1</v>
          </cell>
          <cell r="G9">
            <v>97.145864781189985</v>
          </cell>
          <cell r="H9">
            <v>4.8580987948847456</v>
          </cell>
          <cell r="I9">
            <v>0.52118000000000009</v>
          </cell>
          <cell r="J9">
            <v>0.19145387755102045</v>
          </cell>
          <cell r="K9">
            <v>8.6119852921325251</v>
          </cell>
          <cell r="L9">
            <v>8.8815902523611321</v>
          </cell>
          <cell r="M9">
            <v>288.14109339905968</v>
          </cell>
          <cell r="N9">
            <v>160.87993319927097</v>
          </cell>
          <cell r="O9">
            <v>1062</v>
          </cell>
          <cell r="P9">
            <v>95</v>
          </cell>
          <cell r="Q9">
            <v>1135</v>
          </cell>
          <cell r="R9">
            <v>1795</v>
          </cell>
          <cell r="S9">
            <v>29.108991969743318</v>
          </cell>
          <cell r="T9"/>
          <cell r="U9">
            <v>2.5162686648155508</v>
          </cell>
          <cell r="V9">
            <v>2.174223568211163</v>
          </cell>
          <cell r="W9">
            <v>3.6412472231806023</v>
          </cell>
          <cell r="X9">
            <v>4.15991023665398</v>
          </cell>
          <cell r="Y9">
            <v>11.9</v>
          </cell>
          <cell r="Z9">
            <v>8.0079365079365079</v>
          </cell>
          <cell r="AA9">
            <v>0.56234407417947907</v>
          </cell>
          <cell r="AB9">
            <v>3</v>
          </cell>
          <cell r="AC9">
            <v>121.43233097648748</v>
          </cell>
          <cell r="AD9">
            <v>121.43233097648748</v>
          </cell>
          <cell r="AE9">
            <v>102.25880503283157</v>
          </cell>
          <cell r="AF9">
            <v>100.15037606308246</v>
          </cell>
          <cell r="AG9">
            <v>98.127136142616152</v>
          </cell>
          <cell r="AH9">
            <v>38.607111450204002</v>
          </cell>
          <cell r="AI9">
            <v>26.679282901404807</v>
          </cell>
          <cell r="AJ9">
            <v>97.145864781189985</v>
          </cell>
          <cell r="AK9">
            <v>107.93984975687776</v>
          </cell>
          <cell r="AL9">
            <v>1.7350352838874092</v>
          </cell>
          <cell r="AM9">
            <v>2.2344062799768718</v>
          </cell>
          <cell r="AN9">
            <v>1.1678374095861148</v>
          </cell>
          <cell r="AO9">
            <v>14.875</v>
          </cell>
          <cell r="AP9">
            <v>12.526315789473685</v>
          </cell>
          <cell r="AQ9">
            <v>4.7292247312042504</v>
          </cell>
          <cell r="AR9">
            <v>3.2681109714943877</v>
          </cell>
          <cell r="AS9">
            <v>11.9</v>
          </cell>
          <cell r="AT9">
            <v>13.222222222222221</v>
          </cell>
          <cell r="AU9">
            <v>10.009920634920634</v>
          </cell>
          <cell r="AV9">
            <v>8.4294068504594826</v>
          </cell>
          <cell r="AW9">
            <v>3.1824648217854397</v>
          </cell>
          <cell r="AX9">
            <v>2.1992290050939292</v>
          </cell>
          <cell r="AY9">
            <v>8.0079365079365079</v>
          </cell>
          <cell r="AZ9">
            <v>8.8977072310405649</v>
          </cell>
          <cell r="BB9">
            <v>3</v>
          </cell>
          <cell r="BC9">
            <v>0</v>
          </cell>
          <cell r="BD9">
            <v>0</v>
          </cell>
          <cell r="BE9">
            <v>0</v>
          </cell>
          <cell r="BF9">
            <v>2</v>
          </cell>
          <cell r="BG9">
            <v>24</v>
          </cell>
          <cell r="BH9">
            <v>0</v>
          </cell>
          <cell r="BI9">
            <v>93</v>
          </cell>
          <cell r="BJ9">
            <v>0</v>
          </cell>
          <cell r="BK9">
            <v>0</v>
          </cell>
        </row>
        <row r="10">
          <cell r="B10">
            <v>4</v>
          </cell>
          <cell r="C10">
            <v>1</v>
          </cell>
          <cell r="D10">
            <v>2</v>
          </cell>
          <cell r="E10">
            <v>2</v>
          </cell>
          <cell r="F10">
            <v>1</v>
          </cell>
          <cell r="G10">
            <v>105.00902848282855</v>
          </cell>
          <cell r="H10">
            <v>3.1927527663253872</v>
          </cell>
          <cell r="I10">
            <v>0.52096000000000009</v>
          </cell>
          <cell r="J10">
            <v>0.19137306122448983</v>
          </cell>
          <cell r="K10">
            <v>8.2860348575632035</v>
          </cell>
          <cell r="L10">
            <v>8.7958422533918696</v>
          </cell>
          <cell r="M10">
            <v>293.47099049429147</v>
          </cell>
          <cell r="N10">
            <v>131.40969710595073</v>
          </cell>
          <cell r="O10">
            <v>1127</v>
          </cell>
          <cell r="P10">
            <v>77</v>
          </cell>
          <cell r="Q10">
            <v>1157</v>
          </cell>
          <cell r="R10">
            <v>1832</v>
          </cell>
          <cell r="S10">
            <v>19.316439938492092</v>
          </cell>
          <cell r="T10"/>
          <cell r="U10">
            <v>2.5343621993916492</v>
          </cell>
          <cell r="V10">
            <v>2.1888482496135313</v>
          </cell>
          <cell r="W10">
            <v>3.654545564288918</v>
          </cell>
          <cell r="X10">
            <v>4.0950072285661587</v>
          </cell>
          <cell r="Y10">
            <v>11.9</v>
          </cell>
          <cell r="Z10">
            <v>8.0079365079365079</v>
          </cell>
          <cell r="AA10">
            <v>0.56839446237086078</v>
          </cell>
          <cell r="AB10">
            <v>4</v>
          </cell>
          <cell r="AC10">
            <v>131.2612856035357</v>
          </cell>
          <cell r="AD10">
            <v>131.2612856035357</v>
          </cell>
          <cell r="AE10">
            <v>110.53581945560902</v>
          </cell>
          <cell r="AF10">
            <v>108.25673039466862</v>
          </cell>
          <cell r="AG10">
            <v>106.06972574023087</v>
          </cell>
          <cell r="AH10">
            <v>41.434104607476797</v>
          </cell>
          <cell r="AI10">
            <v>28.733812901101604</v>
          </cell>
          <cell r="AJ10">
            <v>105.00902848282855</v>
          </cell>
          <cell r="AK10">
            <v>116.67669831425394</v>
          </cell>
          <cell r="AL10">
            <v>1.1402688451162097</v>
          </cell>
          <cell r="AM10">
            <v>1.4586450965201028</v>
          </cell>
          <cell r="AN10">
            <v>0.77966962892109704</v>
          </cell>
          <cell r="AO10">
            <v>14.875</v>
          </cell>
          <cell r="AP10">
            <v>12.526315789473685</v>
          </cell>
          <cell r="AQ10">
            <v>4.6954614470088325</v>
          </cell>
          <cell r="AR10">
            <v>3.2562188076906464</v>
          </cell>
          <cell r="AS10">
            <v>11.9</v>
          </cell>
          <cell r="AT10">
            <v>13.222222222222221</v>
          </cell>
          <cell r="AU10">
            <v>10.009920634920634</v>
          </cell>
          <cell r="AV10">
            <v>8.4294068504594826</v>
          </cell>
          <cell r="AW10">
            <v>3.1597442977403709</v>
          </cell>
          <cell r="AX10">
            <v>2.1912263418433118</v>
          </cell>
          <cell r="AY10">
            <v>8.0079365079365079</v>
          </cell>
          <cell r="AZ10">
            <v>8.8977072310405649</v>
          </cell>
          <cell r="BB10">
            <v>4</v>
          </cell>
          <cell r="BC10">
            <v>0</v>
          </cell>
          <cell r="BD10">
            <v>0</v>
          </cell>
          <cell r="BE10">
            <v>0</v>
          </cell>
          <cell r="BF10">
            <v>2</v>
          </cell>
          <cell r="BG10">
            <v>24</v>
          </cell>
          <cell r="BH10">
            <v>0</v>
          </cell>
          <cell r="BI10">
            <v>93</v>
          </cell>
          <cell r="BJ10">
            <v>0</v>
          </cell>
          <cell r="BK10">
            <v>109</v>
          </cell>
        </row>
        <row r="11">
          <cell r="B11">
            <v>5</v>
          </cell>
          <cell r="C11">
            <v>2</v>
          </cell>
          <cell r="D11">
            <v>1</v>
          </cell>
          <cell r="E11">
            <v>1</v>
          </cell>
          <cell r="F11">
            <v>1</v>
          </cell>
          <cell r="G11">
            <v>111.38596325138468</v>
          </cell>
          <cell r="H11">
            <v>5.8983882881272738</v>
          </cell>
          <cell r="I11">
            <v>2.62215</v>
          </cell>
          <cell r="J11">
            <v>0.96323877551020409</v>
          </cell>
          <cell r="K11">
            <v>8.6318841047728636</v>
          </cell>
          <cell r="L11">
            <v>9.7366418273555517</v>
          </cell>
          <cell r="M11">
            <v>295.60757369035895</v>
          </cell>
          <cell r="N11">
            <v>171.97893571577814</v>
          </cell>
          <cell r="O11">
            <v>1187</v>
          </cell>
          <cell r="P11">
            <v>108</v>
          </cell>
          <cell r="Q11">
            <v>852</v>
          </cell>
          <cell r="R11">
            <v>1649</v>
          </cell>
          <cell r="S11">
            <v>28.763825250993246</v>
          </cell>
          <cell r="T11"/>
          <cell r="U11">
            <v>2.5023574086986349</v>
          </cell>
          <cell r="V11">
            <v>2.1781270550297194</v>
          </cell>
          <cell r="W11">
            <v>3.6451091443785404</v>
          </cell>
          <cell r="X11">
            <v>4.2130622109639759</v>
          </cell>
          <cell r="Y11">
            <v>11.9</v>
          </cell>
          <cell r="Z11">
            <v>8.0079365079365079</v>
          </cell>
          <cell r="AA11">
            <v>0.56633941352061035</v>
          </cell>
          <cell r="AB11">
            <v>5</v>
          </cell>
          <cell r="AC11">
            <v>139.23245406423084</v>
          </cell>
          <cell r="AD11">
            <v>139.23245406423084</v>
          </cell>
          <cell r="AE11">
            <v>117.24838236987861</v>
          </cell>
          <cell r="AF11">
            <v>114.83088994988111</v>
          </cell>
          <cell r="AG11">
            <v>112.51107399129766</v>
          </cell>
          <cell r="AH11">
            <v>44.512411721917687</v>
          </cell>
          <cell r="AI11">
            <v>30.557648300645063</v>
          </cell>
          <cell r="AJ11">
            <v>111.38596325138468</v>
          </cell>
          <cell r="AK11">
            <v>123.76218139042741</v>
          </cell>
          <cell r="AL11">
            <v>2.1065672457597406</v>
          </cell>
          <cell r="AM11">
            <v>2.708009284631375</v>
          </cell>
          <cell r="AN11">
            <v>1.4000240188187689</v>
          </cell>
          <cell r="AO11">
            <v>14.875</v>
          </cell>
          <cell r="AP11">
            <v>12.526315789473685</v>
          </cell>
          <cell r="AQ11">
            <v>4.755515722347857</v>
          </cell>
          <cell r="AR11">
            <v>3.2646484724201166</v>
          </cell>
          <cell r="AS11">
            <v>11.9</v>
          </cell>
          <cell r="AT11">
            <v>13.222222222222221</v>
          </cell>
          <cell r="AU11">
            <v>10.009920634920634</v>
          </cell>
          <cell r="AV11">
            <v>8.4294068504594826</v>
          </cell>
          <cell r="AW11">
            <v>3.2001569720214671</v>
          </cell>
          <cell r="AX11">
            <v>2.1968989653674122</v>
          </cell>
          <cell r="AY11">
            <v>8.0079365079365079</v>
          </cell>
          <cell r="AZ11">
            <v>8.8977072310405649</v>
          </cell>
          <cell r="BB11">
            <v>5</v>
          </cell>
          <cell r="BC11">
            <v>10</v>
          </cell>
          <cell r="BD11">
            <v>10</v>
          </cell>
          <cell r="BE11">
            <v>5</v>
          </cell>
          <cell r="BF11">
            <v>12</v>
          </cell>
          <cell r="BG11">
            <v>34</v>
          </cell>
          <cell r="BH11">
            <v>64</v>
          </cell>
          <cell r="BI11">
            <v>0</v>
          </cell>
          <cell r="BJ11">
            <v>0</v>
          </cell>
          <cell r="BK11">
            <v>0</v>
          </cell>
        </row>
        <row r="12">
          <cell r="B12">
            <v>6</v>
          </cell>
          <cell r="C12">
            <v>2</v>
          </cell>
          <cell r="D12">
            <v>1</v>
          </cell>
          <cell r="E12">
            <v>2</v>
          </cell>
          <cell r="F12">
            <v>1</v>
          </cell>
          <cell r="G12">
            <v>119.86861744616728</v>
          </cell>
          <cell r="H12">
            <v>3.7431982327975568</v>
          </cell>
          <cell r="I12">
            <v>2.6211300000000004</v>
          </cell>
          <cell r="J12">
            <v>0.96286408163265313</v>
          </cell>
          <cell r="K12">
            <v>8.1610607224291769</v>
          </cell>
          <cell r="L12">
            <v>9.8306106517400771</v>
          </cell>
          <cell r="M12">
            <v>298.23549669727356</v>
          </cell>
          <cell r="N12">
            <v>133.85058696120157</v>
          </cell>
          <cell r="O12">
            <v>1266</v>
          </cell>
          <cell r="P12">
            <v>88</v>
          </cell>
          <cell r="Q12">
            <v>872</v>
          </cell>
          <cell r="R12">
            <v>1651</v>
          </cell>
          <cell r="S12">
            <v>19.062243268849222</v>
          </cell>
          <cell r="T12"/>
          <cell r="U12">
            <v>2.5246295462352726</v>
          </cell>
          <cell r="V12">
            <v>2.1837887114300689</v>
          </cell>
          <cell r="W12">
            <v>3.6654008700907275</v>
          </cell>
          <cell r="X12">
            <v>4.1472131327071118</v>
          </cell>
          <cell r="Y12">
            <v>11.9</v>
          </cell>
          <cell r="Z12">
            <v>8.0079365079365079</v>
          </cell>
          <cell r="AA12">
            <v>0.57249870144701476</v>
          </cell>
          <cell r="AB12">
            <v>6</v>
          </cell>
          <cell r="AC12">
            <v>149.83577180770908</v>
          </cell>
          <cell r="AD12">
            <v>149.83577180770908</v>
          </cell>
          <cell r="AE12">
            <v>126.17749204859714</v>
          </cell>
          <cell r="AF12">
            <v>123.57589427439926</v>
          </cell>
          <cell r="AG12">
            <v>121.07941156178514</v>
          </cell>
          <cell r="AH12">
            <v>47.479685732473243</v>
          </cell>
          <cell r="AI12">
            <v>32.702730668364858</v>
          </cell>
          <cell r="AJ12">
            <v>119.86861744616728</v>
          </cell>
          <cell r="AK12">
            <v>133.18735271796365</v>
          </cell>
          <cell r="AL12">
            <v>1.3368565117134132</v>
          </cell>
          <cell r="AM12">
            <v>1.7140844318891537</v>
          </cell>
          <cell r="AN12">
            <v>0.90258159226896728</v>
          </cell>
          <cell r="AO12">
            <v>14.875</v>
          </cell>
          <cell r="AP12">
            <v>12.526315789473685</v>
          </cell>
          <cell r="AQ12">
            <v>4.7135628344939873</v>
          </cell>
          <cell r="AR12">
            <v>3.2465753192516287</v>
          </cell>
          <cell r="AS12">
            <v>11.9</v>
          </cell>
          <cell r="AT12">
            <v>13.222222222222221</v>
          </cell>
          <cell r="AU12">
            <v>10.009920634920634</v>
          </cell>
          <cell r="AV12">
            <v>8.4294068504594826</v>
          </cell>
          <cell r="AW12">
            <v>3.1719253701510159</v>
          </cell>
          <cell r="AX12">
            <v>2.1847368928403981</v>
          </cell>
          <cell r="AY12">
            <v>8.0079365079365079</v>
          </cell>
          <cell r="AZ12">
            <v>8.8977072310405649</v>
          </cell>
          <cell r="BB12">
            <v>6</v>
          </cell>
          <cell r="BC12">
            <v>10</v>
          </cell>
          <cell r="BD12">
            <v>10</v>
          </cell>
          <cell r="BE12">
            <v>5</v>
          </cell>
          <cell r="BF12">
            <v>12</v>
          </cell>
          <cell r="BG12">
            <v>34</v>
          </cell>
          <cell r="BH12">
            <v>64</v>
          </cell>
          <cell r="BI12">
            <v>0</v>
          </cell>
          <cell r="BJ12">
            <v>0</v>
          </cell>
          <cell r="BK12">
            <v>109</v>
          </cell>
        </row>
        <row r="13">
          <cell r="B13">
            <v>7</v>
          </cell>
          <cell r="C13">
            <v>2</v>
          </cell>
          <cell r="D13">
            <v>2</v>
          </cell>
          <cell r="E13">
            <v>2</v>
          </cell>
          <cell r="F13">
            <v>1</v>
          </cell>
          <cell r="G13">
            <v>44.104050911125412</v>
          </cell>
          <cell r="H13">
            <v>5.2899237944327142</v>
          </cell>
          <cell r="I13">
            <v>0.52137000000000022</v>
          </cell>
          <cell r="J13">
            <v>0.19152367346938784</v>
          </cell>
          <cell r="K13">
            <v>9.8589327397899211</v>
          </cell>
          <cell r="L13">
            <v>9.6648655849807881</v>
          </cell>
          <cell r="M13">
            <v>212.64224294967579</v>
          </cell>
          <cell r="N13">
            <v>165.48104606101265</v>
          </cell>
          <cell r="O13">
            <v>653</v>
          </cell>
          <cell r="P13">
            <v>101</v>
          </cell>
          <cell r="Q13">
            <v>1012</v>
          </cell>
          <cell r="R13">
            <v>1260</v>
          </cell>
          <cell r="S13">
            <v>19.319037259920602</v>
          </cell>
          <cell r="T13"/>
          <cell r="U13">
            <v>2.4755401188801907</v>
          </cell>
          <cell r="V13">
            <v>2.208124270856215</v>
          </cell>
          <cell r="W13">
            <v>3.640158100735559</v>
          </cell>
          <cell r="X13">
            <v>4.1964780322466657</v>
          </cell>
          <cell r="Y13">
            <v>11.9</v>
          </cell>
          <cell r="Z13">
            <v>8.0079365079365079</v>
          </cell>
          <cell r="AA13">
            <v>0.42954958155470158</v>
          </cell>
          <cell r="AB13">
            <v>7</v>
          </cell>
          <cell r="AC13">
            <v>55.130063638906762</v>
          </cell>
          <cell r="AD13">
            <v>55.130063638906762</v>
          </cell>
          <cell r="AE13">
            <v>46.425316748553065</v>
          </cell>
          <cell r="AF13">
            <v>45.468093722809705</v>
          </cell>
          <cell r="AG13">
            <v>44.549546374874154</v>
          </cell>
          <cell r="AH13">
            <v>17.815930582080753</v>
          </cell>
          <cell r="AI13">
            <v>12.115971254713745</v>
          </cell>
          <cell r="AJ13">
            <v>44.104050911125412</v>
          </cell>
          <cell r="AK13">
            <v>49.004501012361565</v>
          </cell>
          <cell r="AL13">
            <v>1.8892584980116838</v>
          </cell>
          <cell r="AM13">
            <v>2.3956639869646064</v>
          </cell>
          <cell r="AN13">
            <v>1.2605627275500477</v>
          </cell>
          <cell r="AO13">
            <v>14.875</v>
          </cell>
          <cell r="AP13">
            <v>12.526315789473685</v>
          </cell>
          <cell r="AQ13">
            <v>4.8070317702558416</v>
          </cell>
          <cell r="AR13">
            <v>3.269088778752602</v>
          </cell>
          <cell r="AS13">
            <v>11.9</v>
          </cell>
          <cell r="AT13">
            <v>13.222222222222221</v>
          </cell>
          <cell r="AU13">
            <v>10.009920634920634</v>
          </cell>
          <cell r="AV13">
            <v>8.4294068504594826</v>
          </cell>
          <cell r="AW13">
            <v>3.234823967045581</v>
          </cell>
          <cell r="AX13">
            <v>2.1998870066435745</v>
          </cell>
          <cell r="AY13">
            <v>8.0079365079365079</v>
          </cell>
          <cell r="AZ13">
            <v>8.8977072310405649</v>
          </cell>
          <cell r="BB13">
            <v>7</v>
          </cell>
          <cell r="BC13">
            <v>10</v>
          </cell>
          <cell r="BD13">
            <v>10</v>
          </cell>
          <cell r="BE13">
            <v>5</v>
          </cell>
          <cell r="BF13">
            <v>12</v>
          </cell>
          <cell r="BG13">
            <v>34</v>
          </cell>
          <cell r="BH13">
            <v>64</v>
          </cell>
          <cell r="BI13">
            <v>93</v>
          </cell>
          <cell r="BJ13">
            <v>0</v>
          </cell>
          <cell r="BK13">
            <v>109</v>
          </cell>
        </row>
        <row r="14">
          <cell r="B14">
            <v>8</v>
          </cell>
          <cell r="C14">
            <v>2</v>
          </cell>
          <cell r="D14">
            <v>2</v>
          </cell>
          <cell r="E14">
            <v>3</v>
          </cell>
          <cell r="F14">
            <v>1</v>
          </cell>
          <cell r="G14">
            <v>52.060147204295674</v>
          </cell>
          <cell r="H14">
            <v>2.0662609176172917</v>
          </cell>
          <cell r="I14">
            <v>0.52023999999999992</v>
          </cell>
          <cell r="J14">
            <v>0.19110857142857141</v>
          </cell>
          <cell r="K14">
            <v>6.5652719670952768</v>
          </cell>
          <cell r="L14">
            <v>7.0845873346559953</v>
          </cell>
          <cell r="M14">
            <v>231.10396150428429</v>
          </cell>
          <cell r="N14">
            <v>98.847115441391878</v>
          </cell>
          <cell r="O14">
            <v>710</v>
          </cell>
          <cell r="P14">
            <v>66</v>
          </cell>
          <cell r="Q14">
            <v>1439</v>
          </cell>
          <cell r="R14">
            <v>1675</v>
          </cell>
          <cell r="S14">
            <v>7.7184534909203792</v>
          </cell>
          <cell r="T14"/>
          <cell r="U14">
            <v>2.4785642435548958</v>
          </cell>
          <cell r="V14">
            <v>2.7910857404936782</v>
          </cell>
          <cell r="W14">
            <v>3.6214242625314581</v>
          </cell>
          <cell r="X14">
            <v>3.9946746943302278</v>
          </cell>
          <cell r="Y14">
            <v>11.9</v>
          </cell>
          <cell r="Z14">
            <v>8.0079365079365079</v>
          </cell>
          <cell r="AA14">
            <v>0.41857791130683569</v>
          </cell>
          <cell r="AB14">
            <v>8</v>
          </cell>
          <cell r="AC14">
            <v>65.075184005369593</v>
          </cell>
          <cell r="AD14">
            <v>65.075184005369593</v>
          </cell>
          <cell r="AE14">
            <v>54.800154951890185</v>
          </cell>
          <cell r="AF14">
            <v>53.670254849789359</v>
          </cell>
          <cell r="AG14">
            <v>52.586007277066336</v>
          </cell>
          <cell r="AH14">
            <v>21.0041548608916</v>
          </cell>
          <cell r="AI14">
            <v>14.375600159011594</v>
          </cell>
          <cell r="AJ14">
            <v>52.060147204295674</v>
          </cell>
          <cell r="AK14">
            <v>57.844608004772972</v>
          </cell>
          <cell r="AL14">
            <v>0.73795032772046132</v>
          </cell>
          <cell r="AM14">
            <v>0.74030721723791193</v>
          </cell>
          <cell r="AN14">
            <v>0.51725386313684152</v>
          </cell>
          <cell r="AO14">
            <v>14.875</v>
          </cell>
          <cell r="AP14">
            <v>12.526315789473685</v>
          </cell>
          <cell r="AQ14">
            <v>4.8011666556330024</v>
          </cell>
          <cell r="AR14">
            <v>3.2859999650197378</v>
          </cell>
          <cell r="AS14">
            <v>11.9</v>
          </cell>
          <cell r="AT14">
            <v>13.222222222222221</v>
          </cell>
          <cell r="AU14">
            <v>10.009920634920634</v>
          </cell>
          <cell r="AV14">
            <v>8.4294068504594826</v>
          </cell>
          <cell r="AW14">
            <v>3.2308771212042808</v>
          </cell>
          <cell r="AX14">
            <v>2.2112671499966088</v>
          </cell>
          <cell r="AY14">
            <v>8.0079365079365079</v>
          </cell>
          <cell r="AZ14">
            <v>8.8977072310405649</v>
          </cell>
          <cell r="BB14">
            <v>8</v>
          </cell>
          <cell r="BC14">
            <v>10</v>
          </cell>
          <cell r="BD14">
            <v>10</v>
          </cell>
          <cell r="BE14">
            <v>5</v>
          </cell>
          <cell r="BF14">
            <v>12</v>
          </cell>
          <cell r="BG14">
            <v>34</v>
          </cell>
          <cell r="BH14">
            <v>64</v>
          </cell>
          <cell r="BI14">
            <v>93</v>
          </cell>
          <cell r="BJ14">
            <v>117</v>
          </cell>
          <cell r="BK14">
            <v>109</v>
          </cell>
        </row>
        <row r="15">
          <cell r="B15">
            <v>9</v>
          </cell>
          <cell r="C15">
            <v>2</v>
          </cell>
          <cell r="D15">
            <v>3</v>
          </cell>
          <cell r="E15">
            <v>2</v>
          </cell>
          <cell r="F15">
            <v>1</v>
          </cell>
          <cell r="G15">
            <v>32.552742841181733</v>
          </cell>
          <cell r="H15">
            <v>4.0758917177408645</v>
          </cell>
          <cell r="I15">
            <v>0.18069000000000005</v>
          </cell>
          <cell r="J15">
            <v>6.637591836734695E-2</v>
          </cell>
          <cell r="K15">
            <v>8.761380389788707</v>
          </cell>
          <cell r="L15">
            <v>8.6308865449511227</v>
          </cell>
          <cell r="M15">
            <v>181.7772919364109</v>
          </cell>
          <cell r="N15">
            <v>151.93205154397688</v>
          </cell>
          <cell r="O15">
            <v>564</v>
          </cell>
          <cell r="P15">
            <v>85</v>
          </cell>
          <cell r="Q15">
            <v>1189</v>
          </cell>
          <cell r="R15">
            <v>1339</v>
          </cell>
          <cell r="S15">
            <v>19.98338673313491</v>
          </cell>
          <cell r="T15"/>
          <cell r="U15">
            <v>2.5001224613627384</v>
          </cell>
          <cell r="V15">
            <v>2.1916001654382855</v>
          </cell>
          <cell r="W15">
            <v>3.6900725290036482</v>
          </cell>
          <cell r="X15">
            <v>4.1447890290658131</v>
          </cell>
          <cell r="Y15">
            <v>11.9</v>
          </cell>
          <cell r="Z15">
            <v>8.0079365079365079</v>
          </cell>
          <cell r="AA15">
            <v>0.40764575251109536</v>
          </cell>
          <cell r="AB15">
            <v>9</v>
          </cell>
          <cell r="AC15">
            <v>40.690928551477164</v>
          </cell>
          <cell r="AD15">
            <v>40.690928551477164</v>
          </cell>
          <cell r="AE15">
            <v>34.266045095980772</v>
          </cell>
          <cell r="AF15">
            <v>33.55952870224921</v>
          </cell>
          <cell r="AG15">
            <v>32.881558425436097</v>
          </cell>
          <cell r="AH15">
            <v>13.020459335195225</v>
          </cell>
          <cell r="AI15">
            <v>8.8217081331925087</v>
          </cell>
          <cell r="AJ15">
            <v>32.552742841181733</v>
          </cell>
          <cell r="AK15">
            <v>36.1697142679797</v>
          </cell>
          <cell r="AL15">
            <v>1.4556756134788802</v>
          </cell>
          <cell r="AM15">
            <v>1.859778887599121</v>
          </cell>
          <cell r="AN15">
            <v>0.98337736593061831</v>
          </cell>
          <cell r="AO15">
            <v>14.875</v>
          </cell>
          <cell r="AP15">
            <v>12.526315789473685</v>
          </cell>
          <cell r="AQ15">
            <v>4.7597668449863386</v>
          </cell>
          <cell r="AR15">
            <v>3.2248688627302142</v>
          </cell>
          <cell r="AS15">
            <v>11.9</v>
          </cell>
          <cell r="AT15">
            <v>13.222222222222221</v>
          </cell>
          <cell r="AU15">
            <v>10.009920634920634</v>
          </cell>
          <cell r="AV15">
            <v>8.4294068504594826</v>
          </cell>
          <cell r="AW15">
            <v>3.2030177048094006</v>
          </cell>
          <cell r="AX15">
            <v>2.1701298402659637</v>
          </cell>
          <cell r="AY15">
            <v>8.0079365079365079</v>
          </cell>
          <cell r="AZ15">
            <v>8.8977072310405649</v>
          </cell>
          <cell r="BB15">
            <v>9</v>
          </cell>
          <cell r="BC15">
            <v>10</v>
          </cell>
          <cell r="BD15">
            <v>10</v>
          </cell>
          <cell r="BE15">
            <v>5</v>
          </cell>
          <cell r="BF15">
            <v>12</v>
          </cell>
          <cell r="BG15">
            <v>34</v>
          </cell>
          <cell r="BH15">
            <v>64</v>
          </cell>
          <cell r="BI15">
            <v>95</v>
          </cell>
          <cell r="BJ15">
            <v>0</v>
          </cell>
          <cell r="BK15">
            <v>109</v>
          </cell>
        </row>
        <row r="16">
          <cell r="B16">
            <v>10</v>
          </cell>
          <cell r="C16">
            <v>2</v>
          </cell>
          <cell r="D16">
            <v>3</v>
          </cell>
          <cell r="E16">
            <v>3</v>
          </cell>
          <cell r="F16">
            <v>1</v>
          </cell>
          <cell r="G16">
            <v>40.360103437392816</v>
          </cell>
          <cell r="H16">
            <v>1.7533523511249431</v>
          </cell>
          <cell r="I16">
            <v>0.18027000000000001</v>
          </cell>
          <cell r="J16">
            <v>6.6221632653061233E-2</v>
          </cell>
          <cell r="K16">
            <v>6.0734988238238605</v>
          </cell>
          <cell r="L16">
            <v>6.0103632476409334</v>
          </cell>
          <cell r="M16">
            <v>193.99272666460132</v>
          </cell>
          <cell r="N16">
            <v>93.663481143315821</v>
          </cell>
          <cell r="O16">
            <v>655</v>
          </cell>
          <cell r="P16">
            <v>59</v>
          </cell>
          <cell r="Q16">
            <v>1649</v>
          </cell>
          <cell r="R16">
            <v>1895</v>
          </cell>
          <cell r="S16">
            <v>8.0533096588879953</v>
          </cell>
          <cell r="T16"/>
          <cell r="U16">
            <v>2.5282434813905001</v>
          </cell>
          <cell r="V16">
            <v>2.7881154210699357</v>
          </cell>
          <cell r="W16">
            <v>3.7015136882654747</v>
          </cell>
          <cell r="X16">
            <v>3.9173658148995685</v>
          </cell>
          <cell r="Y16">
            <v>11.9</v>
          </cell>
          <cell r="Z16">
            <v>8.0079365079365079</v>
          </cell>
          <cell r="AA16">
            <v>0.40175091196753326</v>
          </cell>
          <cell r="AB16">
            <v>10</v>
          </cell>
          <cell r="AC16">
            <v>50.450129296741018</v>
          </cell>
          <cell r="AD16">
            <v>50.450129296741018</v>
          </cell>
          <cell r="AE16">
            <v>42.484319407781911</v>
          </cell>
          <cell r="AF16">
            <v>41.608354059167851</v>
          </cell>
          <cell r="AG16">
            <v>40.767781249891733</v>
          </cell>
          <cell r="AH16">
            <v>15.963693265490118</v>
          </cell>
          <cell r="AI16">
            <v>10.903675316760889</v>
          </cell>
          <cell r="AJ16">
            <v>40.360103437392816</v>
          </cell>
          <cell r="AK16">
            <v>44.844559374880909</v>
          </cell>
          <cell r="AL16">
            <v>0.62619726825890831</v>
          </cell>
          <cell r="AM16">
            <v>0.62886648733218387</v>
          </cell>
          <cell r="AN16">
            <v>0.44758453358022543</v>
          </cell>
          <cell r="AO16">
            <v>14.875</v>
          </cell>
          <cell r="AP16">
            <v>12.526315789473685</v>
          </cell>
          <cell r="AQ16">
            <v>4.7068251486028396</v>
          </cell>
          <cell r="AR16">
            <v>3.21490098435279</v>
          </cell>
          <cell r="AS16">
            <v>11.9</v>
          </cell>
          <cell r="AT16">
            <v>13.222222222222221</v>
          </cell>
          <cell r="AU16">
            <v>10.009920634920634</v>
          </cell>
          <cell r="AV16">
            <v>8.4294068504594826</v>
          </cell>
          <cell r="AW16">
            <v>3.1673913398294413</v>
          </cell>
          <cell r="AX16">
            <v>2.1634220976470355</v>
          </cell>
          <cell r="AY16">
            <v>8.0079365079365079</v>
          </cell>
          <cell r="AZ16">
            <v>8.8977072310405649</v>
          </cell>
          <cell r="BB16">
            <v>10</v>
          </cell>
          <cell r="BC16">
            <v>10</v>
          </cell>
          <cell r="BD16">
            <v>10</v>
          </cell>
          <cell r="BE16">
            <v>5</v>
          </cell>
          <cell r="BF16">
            <v>12</v>
          </cell>
          <cell r="BG16">
            <v>34</v>
          </cell>
          <cell r="BH16">
            <v>64</v>
          </cell>
          <cell r="BI16">
            <v>95</v>
          </cell>
          <cell r="BJ16">
            <v>117</v>
          </cell>
          <cell r="BK16">
            <v>109</v>
          </cell>
        </row>
        <row r="17">
          <cell r="B17">
            <v>11</v>
          </cell>
          <cell r="C17">
            <v>3</v>
          </cell>
          <cell r="D17">
            <v>2</v>
          </cell>
          <cell r="E17">
            <v>2</v>
          </cell>
          <cell r="F17">
            <v>1</v>
          </cell>
          <cell r="G17">
            <v>34.035514831498837</v>
          </cell>
          <cell r="H17">
            <v>6.2487279402876421</v>
          </cell>
          <cell r="I17">
            <v>0.5217099999999999</v>
          </cell>
          <cell r="J17">
            <v>0.19164857142857139</v>
          </cell>
          <cell r="K17">
            <v>10.150762265717558</v>
          </cell>
          <cell r="L17">
            <v>10.043368516731364</v>
          </cell>
          <cell r="M17">
            <v>185.70691675956922</v>
          </cell>
          <cell r="N17">
            <v>174.55241678497035</v>
          </cell>
          <cell r="O17">
            <v>577</v>
          </cell>
          <cell r="P17">
            <v>113</v>
          </cell>
          <cell r="Q17">
            <v>1000</v>
          </cell>
          <cell r="R17">
            <v>1175</v>
          </cell>
          <cell r="S17">
            <v>19.321507515873041</v>
          </cell>
          <cell r="T17"/>
          <cell r="U17">
            <v>2.4755687423743238</v>
          </cell>
          <cell r="V17">
            <v>2.2254238157160291</v>
          </cell>
          <cell r="W17">
            <v>3.6680802038015061</v>
          </cell>
          <cell r="X17">
            <v>4.2216652407275355</v>
          </cell>
          <cell r="Y17">
            <v>11.9</v>
          </cell>
          <cell r="Z17">
            <v>8.0079365079365079</v>
          </cell>
          <cell r="AA17">
            <v>0.41625954169874263</v>
          </cell>
          <cell r="AB17">
            <v>11</v>
          </cell>
          <cell r="AC17">
            <v>42.544393539373544</v>
          </cell>
          <cell r="AD17">
            <v>42.544393539373544</v>
          </cell>
          <cell r="AE17">
            <v>35.826857717367197</v>
          </cell>
          <cell r="AF17">
            <v>35.088159620101898</v>
          </cell>
          <cell r="AG17">
            <v>34.379307910604886</v>
          </cell>
          <cell r="AH17">
            <v>13.748563814412721</v>
          </cell>
          <cell r="AI17">
            <v>9.2788360505927017</v>
          </cell>
          <cell r="AJ17">
            <v>34.035514831498837</v>
          </cell>
          <cell r="AK17">
            <v>37.817238701665374</v>
          </cell>
          <cell r="AL17">
            <v>2.2316885501027293</v>
          </cell>
          <cell r="AM17">
            <v>2.8078822092937461</v>
          </cell>
          <cell r="AN17">
            <v>1.4801571379948579</v>
          </cell>
          <cell r="AO17">
            <v>14.875</v>
          </cell>
          <cell r="AP17">
            <v>12.526315789473685</v>
          </cell>
          <cell r="AQ17">
            <v>4.8069761894742147</v>
          </cell>
          <cell r="AR17">
            <v>3.2442038720056172</v>
          </cell>
          <cell r="AS17">
            <v>11.9</v>
          </cell>
          <cell r="AT17">
            <v>13.222222222222221</v>
          </cell>
          <cell r="AU17">
            <v>10.009920634920634</v>
          </cell>
          <cell r="AV17">
            <v>8.4294068504594826</v>
          </cell>
          <cell r="AW17">
            <v>3.2347865647455532</v>
          </cell>
          <cell r="AX17">
            <v>2.1831410609935094</v>
          </cell>
          <cell r="AY17">
            <v>8.0079365079365079</v>
          </cell>
          <cell r="AZ17">
            <v>8.8977072310405649</v>
          </cell>
          <cell r="BB17">
            <v>11</v>
          </cell>
          <cell r="BC17">
            <v>20</v>
          </cell>
          <cell r="BD17">
            <v>20</v>
          </cell>
          <cell r="BE17">
            <v>10</v>
          </cell>
          <cell r="BF17">
            <v>16</v>
          </cell>
          <cell r="BG17">
            <v>38</v>
          </cell>
          <cell r="BH17">
            <v>66</v>
          </cell>
          <cell r="BI17">
            <v>93</v>
          </cell>
          <cell r="BJ17">
            <v>0</v>
          </cell>
          <cell r="BK17">
            <v>109</v>
          </cell>
        </row>
        <row r="18">
          <cell r="B18">
            <v>12</v>
          </cell>
          <cell r="C18">
            <v>3</v>
          </cell>
          <cell r="D18">
            <v>2</v>
          </cell>
          <cell r="E18">
            <v>3</v>
          </cell>
          <cell r="F18">
            <v>1</v>
          </cell>
          <cell r="G18">
            <v>41.410450447891932</v>
          </cell>
          <cell r="H18">
            <v>2.2650494304744662</v>
          </cell>
          <cell r="I18">
            <v>0.52049000000000001</v>
          </cell>
          <cell r="J18">
            <v>0.19120040816326531</v>
          </cell>
          <cell r="K18">
            <v>7.3902496799571669</v>
          </cell>
          <cell r="L18">
            <v>7.3089204348645413</v>
          </cell>
          <cell r="M18">
            <v>197.18173260975655</v>
          </cell>
          <cell r="N18">
            <v>105.72666751355672</v>
          </cell>
          <cell r="O18">
            <v>662</v>
          </cell>
          <cell r="P18">
            <v>67</v>
          </cell>
          <cell r="Q18">
            <v>1281</v>
          </cell>
          <cell r="R18">
            <v>1534</v>
          </cell>
          <cell r="S18">
            <v>7.7184534909203792</v>
          </cell>
          <cell r="T18"/>
          <cell r="U18">
            <v>2.5044821805210677</v>
          </cell>
          <cell r="V18">
            <v>2.201268572499794</v>
          </cell>
          <cell r="W18">
            <v>3.6855762268243644</v>
          </cell>
          <cell r="X18">
            <v>4.0638718998413594</v>
          </cell>
          <cell r="Y18">
            <v>11.9</v>
          </cell>
          <cell r="Z18">
            <v>8.0079365079365079</v>
          </cell>
          <cell r="AA18">
            <v>0.39548091524099493</v>
          </cell>
          <cell r="AB18">
            <v>12</v>
          </cell>
          <cell r="AC18">
            <v>51.763063059864912</v>
          </cell>
          <cell r="AD18">
            <v>51.763063059864912</v>
          </cell>
          <cell r="AE18">
            <v>43.58994783988625</v>
          </cell>
          <cell r="AF18">
            <v>42.691186028754572</v>
          </cell>
          <cell r="AG18">
            <v>41.828737826153464</v>
          </cell>
          <cell r="AH18">
            <v>16.534535869317434</v>
          </cell>
          <cell r="AI18">
            <v>11.235814401693379</v>
          </cell>
          <cell r="AJ18">
            <v>41.410450447891932</v>
          </cell>
          <cell r="AK18">
            <v>46.01161160876881</v>
          </cell>
          <cell r="AL18">
            <v>0.80894622516945225</v>
          </cell>
          <cell r="AM18">
            <v>1.0289745916384214</v>
          </cell>
          <cell r="AN18">
            <v>0.55736240863371866</v>
          </cell>
          <cell r="AO18">
            <v>14.875</v>
          </cell>
          <cell r="AP18">
            <v>12.526315789473685</v>
          </cell>
          <cell r="AQ18">
            <v>4.7514812014051371</v>
          </cell>
          <cell r="AR18">
            <v>3.228803114527766</v>
          </cell>
          <cell r="AS18">
            <v>11.9</v>
          </cell>
          <cell r="AT18">
            <v>13.222222222222221</v>
          </cell>
          <cell r="AU18">
            <v>10.009920634920634</v>
          </cell>
          <cell r="AV18">
            <v>8.4294068504594826</v>
          </cell>
          <cell r="AW18">
            <v>3.1974419982778333</v>
          </cell>
          <cell r="AX18">
            <v>2.1727773393080674</v>
          </cell>
          <cell r="AY18">
            <v>8.0079365079365079</v>
          </cell>
          <cell r="AZ18">
            <v>8.8977072310405649</v>
          </cell>
          <cell r="BB18">
            <v>12</v>
          </cell>
          <cell r="BC18">
            <v>20</v>
          </cell>
          <cell r="BD18">
            <v>20</v>
          </cell>
          <cell r="BE18">
            <v>10</v>
          </cell>
          <cell r="BF18">
            <v>16</v>
          </cell>
          <cell r="BG18">
            <v>38</v>
          </cell>
          <cell r="BH18">
            <v>66</v>
          </cell>
          <cell r="BI18">
            <v>93</v>
          </cell>
          <cell r="BJ18">
            <v>117</v>
          </cell>
          <cell r="BK18">
            <v>109</v>
          </cell>
        </row>
        <row r="19">
          <cell r="B19">
            <v>13</v>
          </cell>
          <cell r="C19">
            <v>3</v>
          </cell>
          <cell r="D19">
            <v>3</v>
          </cell>
          <cell r="E19">
            <v>2</v>
          </cell>
          <cell r="F19">
            <v>1</v>
          </cell>
          <cell r="G19">
            <v>23.120630892490961</v>
          </cell>
          <cell r="H19">
            <v>4.9431574969810201</v>
          </cell>
          <cell r="I19">
            <v>0.18087999999999999</v>
          </cell>
          <cell r="J19">
            <v>6.6445714285714275E-2</v>
          </cell>
          <cell r="K19">
            <v>9.6352280058497914</v>
          </cell>
          <cell r="L19">
            <v>9.4558733615565931</v>
          </cell>
          <cell r="M19">
            <v>165.7223159414271</v>
          </cell>
          <cell r="N19">
            <v>161.22336508373567</v>
          </cell>
          <cell r="O19">
            <v>439</v>
          </cell>
          <cell r="P19">
            <v>97</v>
          </cell>
          <cell r="Q19">
            <v>1098</v>
          </cell>
          <cell r="R19">
            <v>1199</v>
          </cell>
          <cell r="S19">
            <v>19.965381414682518</v>
          </cell>
          <cell r="T19"/>
          <cell r="U19">
            <v>2.4651479061419614</v>
          </cell>
          <cell r="V19">
            <v>2.2119039101249713</v>
          </cell>
          <cell r="W19">
            <v>3.676023367747014</v>
          </cell>
          <cell r="X19">
            <v>4.1852511008663766</v>
          </cell>
          <cell r="Y19">
            <v>11.9</v>
          </cell>
          <cell r="Z19">
            <v>8.0079365079365079</v>
          </cell>
          <cell r="AA19">
            <v>0.39991506738999488</v>
          </cell>
          <cell r="AB19">
            <v>13</v>
          </cell>
          <cell r="AC19">
            <v>28.900788615613699</v>
          </cell>
          <cell r="AD19">
            <v>28.900788615613699</v>
          </cell>
          <cell r="AE19">
            <v>24.337506202622066</v>
          </cell>
          <cell r="AF19">
            <v>23.835701951021612</v>
          </cell>
          <cell r="AG19">
            <v>23.35417261867774</v>
          </cell>
          <cell r="AH19">
            <v>9.3790035214055454</v>
          </cell>
          <cell r="AI19">
            <v>6.2895766918536458</v>
          </cell>
          <cell r="AJ19">
            <v>23.120630892490961</v>
          </cell>
          <cell r="AK19">
            <v>25.689589880545512</v>
          </cell>
          <cell r="AL19">
            <v>1.7654133917789359</v>
          </cell>
          <cell r="AM19">
            <v>2.2347975761305716</v>
          </cell>
          <cell r="AN19">
            <v>1.1810898265955301</v>
          </cell>
          <cell r="AO19">
            <v>14.875</v>
          </cell>
          <cell r="AP19">
            <v>12.526315789473685</v>
          </cell>
          <cell r="AQ19">
            <v>4.8272965570751074</v>
          </cell>
          <cell r="AR19">
            <v>3.2371937851127841</v>
          </cell>
          <cell r="AS19">
            <v>11.9</v>
          </cell>
          <cell r="AT19">
            <v>13.222222222222221</v>
          </cell>
          <cell r="AU19">
            <v>10.009920634920634</v>
          </cell>
          <cell r="AV19">
            <v>8.4294068504594826</v>
          </cell>
          <cell r="AW19">
            <v>3.2484608684065512</v>
          </cell>
          <cell r="AX19">
            <v>2.178423722274776</v>
          </cell>
          <cell r="AY19">
            <v>8.0079365079365079</v>
          </cell>
          <cell r="AZ19">
            <v>8.8977072310405649</v>
          </cell>
          <cell r="BB19">
            <v>13</v>
          </cell>
          <cell r="BC19">
            <v>20</v>
          </cell>
          <cell r="BD19">
            <v>20</v>
          </cell>
          <cell r="BE19">
            <v>10</v>
          </cell>
          <cell r="BF19">
            <v>16</v>
          </cell>
          <cell r="BG19">
            <v>38</v>
          </cell>
          <cell r="BH19">
            <v>66</v>
          </cell>
          <cell r="BI19">
            <v>95</v>
          </cell>
          <cell r="BJ19">
            <v>0</v>
          </cell>
          <cell r="BK19">
            <v>109</v>
          </cell>
        </row>
        <row r="20">
          <cell r="B20">
            <v>14</v>
          </cell>
          <cell r="C20">
            <v>3</v>
          </cell>
          <cell r="D20">
            <v>3</v>
          </cell>
          <cell r="E20">
            <v>3</v>
          </cell>
          <cell r="F20">
            <v>1</v>
          </cell>
          <cell r="G20">
            <v>30.078472398963264</v>
          </cell>
          <cell r="H20">
            <v>1.8859035978097023</v>
          </cell>
          <cell r="I20">
            <v>0.18039000000000005</v>
          </cell>
          <cell r="J20">
            <v>6.6265714285714303E-2</v>
          </cell>
          <cell r="K20">
            <v>6.3704003462917989</v>
          </cell>
          <cell r="L20">
            <v>6.3385173916004343</v>
          </cell>
          <cell r="M20">
            <v>178.27519446356104</v>
          </cell>
          <cell r="N20">
            <v>97.925393034090931</v>
          </cell>
          <cell r="O20">
            <v>531</v>
          </cell>
          <cell r="P20">
            <v>61</v>
          </cell>
          <cell r="Q20">
            <v>1574</v>
          </cell>
          <cell r="R20">
            <v>1716</v>
          </cell>
          <cell r="S20">
            <v>8.0533096588879953</v>
          </cell>
          <cell r="T20"/>
          <cell r="U20">
            <v>2.4994936762084956</v>
          </cell>
          <cell r="V20">
            <v>2.782683914111844</v>
          </cell>
          <cell r="W20">
            <v>3.6934077739004119</v>
          </cell>
          <cell r="X20">
            <v>3.9773452271242364</v>
          </cell>
          <cell r="Y20">
            <v>11.9</v>
          </cell>
          <cell r="Z20">
            <v>8.0079365079365079</v>
          </cell>
          <cell r="AA20">
            <v>0.38366475640163478</v>
          </cell>
          <cell r="AB20">
            <v>14</v>
          </cell>
          <cell r="AC20">
            <v>37.598090498704074</v>
          </cell>
          <cell r="AD20">
            <v>37.598090498704074</v>
          </cell>
          <cell r="AE20">
            <v>31.661549893645542</v>
          </cell>
          <cell r="AF20">
            <v>31.008734431920892</v>
          </cell>
          <cell r="AG20">
            <v>30.382295352488146</v>
          </cell>
          <cell r="AH20">
            <v>12.033826164581289</v>
          </cell>
          <cell r="AI20">
            <v>8.1438265797548226</v>
          </cell>
          <cell r="AJ20">
            <v>30.078472398963264</v>
          </cell>
          <cell r="AK20">
            <v>33.42052488773696</v>
          </cell>
          <cell r="AL20">
            <v>0.6735369992177509</v>
          </cell>
          <cell r="AM20">
            <v>0.67772828535993845</v>
          </cell>
          <cell r="AN20">
            <v>0.4741614041819745</v>
          </cell>
          <cell r="AO20">
            <v>14.875</v>
          </cell>
          <cell r="AP20">
            <v>12.526315789473685</v>
          </cell>
          <cell r="AQ20">
            <v>4.7609642357852318</v>
          </cell>
          <cell r="AR20">
            <v>3.2219567208613529</v>
          </cell>
          <cell r="AS20">
            <v>11.9</v>
          </cell>
          <cell r="AT20">
            <v>13.222222222222221</v>
          </cell>
          <cell r="AU20">
            <v>10.009920634920634</v>
          </cell>
          <cell r="AV20">
            <v>8.4294068504594826</v>
          </cell>
          <cell r="AW20">
            <v>3.2038234719936636</v>
          </cell>
          <cell r="AX20">
            <v>2.1681701556283213</v>
          </cell>
          <cell r="AY20">
            <v>8.0079365079365079</v>
          </cell>
          <cell r="AZ20">
            <v>8.8977072310405649</v>
          </cell>
          <cell r="BB20">
            <v>14</v>
          </cell>
          <cell r="BC20">
            <v>20</v>
          </cell>
          <cell r="BD20">
            <v>20</v>
          </cell>
          <cell r="BE20">
            <v>10</v>
          </cell>
          <cell r="BF20">
            <v>16</v>
          </cell>
          <cell r="BG20">
            <v>38</v>
          </cell>
          <cell r="BH20">
            <v>66</v>
          </cell>
          <cell r="BI20">
            <v>95</v>
          </cell>
          <cell r="BJ20">
            <v>117</v>
          </cell>
          <cell r="BK20">
            <v>109</v>
          </cell>
        </row>
        <row r="21">
          <cell r="B21">
            <v>15</v>
          </cell>
          <cell r="C21">
            <v>4</v>
          </cell>
          <cell r="D21">
            <v>2</v>
          </cell>
          <cell r="E21">
            <v>2</v>
          </cell>
          <cell r="F21">
            <v>1</v>
          </cell>
          <cell r="G21">
            <v>29.868447248176292</v>
          </cell>
          <cell r="H21">
            <v>6.7706047529935782</v>
          </cell>
          <cell r="I21">
            <v>0.52191999999999994</v>
          </cell>
          <cell r="J21">
            <v>0.19172571428571428</v>
          </cell>
          <cell r="K21">
            <v>10.071013150578823</v>
          </cell>
          <cell r="L21">
            <v>10.000932021294721</v>
          </cell>
          <cell r="M21">
            <v>179.48933165541715</v>
          </cell>
          <cell r="N21">
            <v>179.22996955271282</v>
          </cell>
          <cell r="O21">
            <v>524</v>
          </cell>
          <cell r="P21">
            <v>119</v>
          </cell>
          <cell r="Q21">
            <v>1018</v>
          </cell>
          <cell r="R21">
            <v>1170</v>
          </cell>
          <cell r="S21">
            <v>19.307104054563492</v>
          </cell>
          <cell r="T21"/>
          <cell r="U21">
            <v>2.4592530381260342</v>
          </cell>
          <cell r="V21">
            <v>2.233404954167312</v>
          </cell>
          <cell r="W21">
            <v>3.6579186016058229</v>
          </cell>
          <cell r="X21">
            <v>4.2301784124571666</v>
          </cell>
          <cell r="Y21">
            <v>11.9</v>
          </cell>
          <cell r="Z21">
            <v>8.0079365079365079</v>
          </cell>
          <cell r="AA21">
            <v>0.41273687706930595</v>
          </cell>
          <cell r="AB21">
            <v>15</v>
          </cell>
          <cell r="AC21">
            <v>37.335559060220362</v>
          </cell>
          <cell r="AD21">
            <v>37.335559060220362</v>
          </cell>
          <cell r="AE21">
            <v>31.440470787553991</v>
          </cell>
          <cell r="AF21">
            <v>30.792213657913702</v>
          </cell>
          <cell r="AG21">
            <v>30.170148735531608</v>
          </cell>
          <cell r="AH21">
            <v>12.145333068668782</v>
          </cell>
          <cell r="AI21">
            <v>8.1654215145914044</v>
          </cell>
          <cell r="AJ21">
            <v>29.868447248176292</v>
          </cell>
          <cell r="AK21">
            <v>33.18716360908477</v>
          </cell>
          <cell r="AL21">
            <v>2.4180731260691353</v>
          </cell>
          <cell r="AM21">
            <v>3.0315168506993331</v>
          </cell>
          <cell r="AN21">
            <v>1.6005482731071772</v>
          </cell>
          <cell r="AO21">
            <v>14.875</v>
          </cell>
          <cell r="AP21">
            <v>12.526315789473685</v>
          </cell>
          <cell r="AQ21">
            <v>4.8388676624622056</v>
          </cell>
          <cell r="AR21">
            <v>3.2532161855039394</v>
          </cell>
          <cell r="AS21">
            <v>11.9</v>
          </cell>
          <cell r="AT21">
            <v>13.222222222222221</v>
          </cell>
          <cell r="AU21">
            <v>10.009920634920634</v>
          </cell>
          <cell r="AV21">
            <v>8.4294068504594826</v>
          </cell>
          <cell r="AW21">
            <v>3.2562474799415533</v>
          </cell>
          <cell r="AX21">
            <v>2.1892057697568861</v>
          </cell>
          <cell r="AY21">
            <v>8.0079365079365079</v>
          </cell>
          <cell r="AZ21">
            <v>8.8977072310405649</v>
          </cell>
          <cell r="BB21">
            <v>15</v>
          </cell>
          <cell r="BC21">
            <v>30</v>
          </cell>
          <cell r="BD21">
            <v>30</v>
          </cell>
          <cell r="BE21">
            <v>15</v>
          </cell>
          <cell r="BF21">
            <v>18</v>
          </cell>
          <cell r="BG21" t="str">
            <v>f</v>
          </cell>
          <cell r="BH21">
            <v>68</v>
          </cell>
          <cell r="BI21">
            <v>93</v>
          </cell>
          <cell r="BJ21">
            <v>0</v>
          </cell>
          <cell r="BK21">
            <v>109</v>
          </cell>
        </row>
        <row r="22">
          <cell r="B22">
            <v>16</v>
          </cell>
          <cell r="C22">
            <v>4</v>
          </cell>
          <cell r="D22">
            <v>2</v>
          </cell>
          <cell r="E22">
            <v>3</v>
          </cell>
          <cell r="F22">
            <v>1</v>
          </cell>
          <cell r="G22">
            <v>36.783495246954416</v>
          </cell>
          <cell r="H22">
            <v>2.3996864691176567</v>
          </cell>
          <cell r="I22">
            <v>0.52066000000000001</v>
          </cell>
          <cell r="J22">
            <v>0.19126285714285715</v>
          </cell>
          <cell r="K22">
            <v>7.4583154966253637</v>
          </cell>
          <cell r="L22">
            <v>7.3651574683660455</v>
          </cell>
          <cell r="M22">
            <v>191.05819167602962</v>
          </cell>
          <cell r="N22">
            <v>109.02674397094364</v>
          </cell>
          <cell r="O22">
            <v>606</v>
          </cell>
          <cell r="P22">
            <v>69</v>
          </cell>
          <cell r="Q22">
            <v>1272</v>
          </cell>
          <cell r="R22">
            <v>1488</v>
          </cell>
          <cell r="S22">
            <v>7.7184534909203792</v>
          </cell>
          <cell r="T22"/>
          <cell r="U22">
            <v>2.4898519474747012</v>
          </cell>
          <cell r="V22">
            <v>2.1900991387020521</v>
          </cell>
          <cell r="W22">
            <v>3.6776417440419076</v>
          </cell>
          <cell r="X22">
            <v>4.0793159767517544</v>
          </cell>
          <cell r="Y22">
            <v>11.9</v>
          </cell>
          <cell r="Z22">
            <v>8.0079365079365079</v>
          </cell>
          <cell r="AA22">
            <v>0.38657334437138191</v>
          </cell>
          <cell r="AB22">
            <v>16</v>
          </cell>
          <cell r="AC22">
            <v>45.979369058693017</v>
          </cell>
          <cell r="AD22">
            <v>45.979369058693017</v>
          </cell>
          <cell r="AE22">
            <v>38.719468681004649</v>
          </cell>
          <cell r="AF22">
            <v>37.921129120571564</v>
          </cell>
          <cell r="AG22">
            <v>37.155045703994361</v>
          </cell>
          <cell r="AH22">
            <v>14.77336645829949</v>
          </cell>
          <cell r="AI22">
            <v>10.001924550303684</v>
          </cell>
          <cell r="AJ22">
            <v>36.783495246954416</v>
          </cell>
          <cell r="AK22">
            <v>40.870550274393793</v>
          </cell>
          <cell r="AL22">
            <v>0.85703088182773457</v>
          </cell>
          <cell r="AM22">
            <v>1.0956976452398475</v>
          </cell>
          <cell r="AN22">
            <v>0.58825707123292281</v>
          </cell>
          <cell r="AO22">
            <v>14.875</v>
          </cell>
          <cell r="AP22">
            <v>12.526315789473685</v>
          </cell>
          <cell r="AQ22">
            <v>4.7794006435079064</v>
          </cell>
          <cell r="AR22">
            <v>3.2357692315405688</v>
          </cell>
          <cell r="AS22">
            <v>11.9</v>
          </cell>
          <cell r="AT22">
            <v>13.222222222222221</v>
          </cell>
          <cell r="AU22">
            <v>10.009920634920634</v>
          </cell>
          <cell r="AV22">
            <v>8.4294068504594826</v>
          </cell>
          <cell r="AW22">
            <v>3.2162299915295969</v>
          </cell>
          <cell r="AX22">
            <v>2.1774650891186034</v>
          </cell>
          <cell r="AY22">
            <v>8.0079365079365079</v>
          </cell>
          <cell r="AZ22">
            <v>8.8977072310405649</v>
          </cell>
          <cell r="BB22">
            <v>16</v>
          </cell>
          <cell r="BC22">
            <v>30</v>
          </cell>
          <cell r="BD22">
            <v>30</v>
          </cell>
          <cell r="BE22">
            <v>15</v>
          </cell>
          <cell r="BF22">
            <v>18</v>
          </cell>
          <cell r="BG22" t="str">
            <v>f</v>
          </cell>
          <cell r="BH22">
            <v>68</v>
          </cell>
          <cell r="BI22">
            <v>93</v>
          </cell>
          <cell r="BJ22">
            <v>117</v>
          </cell>
          <cell r="BK22">
            <v>109</v>
          </cell>
        </row>
        <row r="23">
          <cell r="B23">
            <v>17</v>
          </cell>
          <cell r="C23">
            <v>4</v>
          </cell>
          <cell r="D23">
            <v>3</v>
          </cell>
          <cell r="E23">
            <v>2</v>
          </cell>
          <cell r="F23">
            <v>1</v>
          </cell>
          <cell r="G23">
            <v>19.109799454714413</v>
          </cell>
          <cell r="H23">
            <v>5.4328432502245727</v>
          </cell>
          <cell r="I23">
            <v>0.18098999999999996</v>
          </cell>
          <cell r="J23">
            <v>6.648612244897957E-2</v>
          </cell>
          <cell r="K23">
            <v>10.045807229559326</v>
          </cell>
          <cell r="L23">
            <v>9.8539475998624617</v>
          </cell>
          <cell r="M23">
            <v>159.01637242473871</v>
          </cell>
          <cell r="N23">
            <v>165.40987642203731</v>
          </cell>
          <cell r="O23">
            <v>379</v>
          </cell>
          <cell r="P23">
            <v>103</v>
          </cell>
          <cell r="Q23">
            <v>1063</v>
          </cell>
          <cell r="R23">
            <v>1148</v>
          </cell>
          <cell r="S23">
            <v>19.965381414682518</v>
          </cell>
          <cell r="T23"/>
          <cell r="U23">
            <v>2.4440065001982694</v>
          </cell>
          <cell r="V23">
            <v>2.2218847135574205</v>
          </cell>
          <cell r="W23">
            <v>3.663509323280127</v>
          </cell>
          <cell r="X23">
            <v>4.2004000858780453</v>
          </cell>
          <cell r="Y23">
            <v>11.9</v>
          </cell>
          <cell r="Z23">
            <v>8.0079365079365079</v>
          </cell>
          <cell r="AA23">
            <v>0.39902405095739352</v>
          </cell>
          <cell r="AB23">
            <v>17</v>
          </cell>
          <cell r="AC23">
            <v>23.887249318393014</v>
          </cell>
          <cell r="AD23">
            <v>23.887249318393014</v>
          </cell>
          <cell r="AE23">
            <v>20.115578373383592</v>
          </cell>
          <cell r="AF23">
            <v>19.700824180117952</v>
          </cell>
          <cell r="AG23">
            <v>19.302827732034761</v>
          </cell>
          <cell r="AH23">
            <v>7.8190460840280647</v>
          </cell>
          <cell r="AI23">
            <v>5.2162551718592143</v>
          </cell>
          <cell r="AJ23">
            <v>19.109799454714413</v>
          </cell>
          <cell r="AK23">
            <v>21.233110505238237</v>
          </cell>
          <cell r="AL23">
            <v>1.9403011607944904</v>
          </cell>
          <cell r="AM23">
            <v>2.4451508294173117</v>
          </cell>
          <cell r="AN23">
            <v>1.2934108987593975</v>
          </cell>
          <cell r="AO23">
            <v>14.875</v>
          </cell>
          <cell r="AP23">
            <v>12.526315789473685</v>
          </cell>
          <cell r="AQ23">
            <v>4.8690541531025451</v>
          </cell>
          <cell r="AR23">
            <v>3.2482515942788219</v>
          </cell>
          <cell r="AS23">
            <v>11.9</v>
          </cell>
          <cell r="AT23">
            <v>13.222222222222221</v>
          </cell>
          <cell r="AU23">
            <v>10.009920634920634</v>
          </cell>
          <cell r="AV23">
            <v>8.4294068504594826</v>
          </cell>
          <cell r="AW23">
            <v>3.2765610514075418</v>
          </cell>
          <cell r="AX23">
            <v>2.1858649183855752</v>
          </cell>
          <cell r="AY23">
            <v>8.0079365079365079</v>
          </cell>
          <cell r="AZ23">
            <v>8.8977072310405649</v>
          </cell>
          <cell r="BB23">
            <v>17</v>
          </cell>
          <cell r="BC23">
            <v>30</v>
          </cell>
          <cell r="BD23">
            <v>30</v>
          </cell>
          <cell r="BE23">
            <v>15</v>
          </cell>
          <cell r="BF23">
            <v>18</v>
          </cell>
          <cell r="BG23" t="str">
            <v>f</v>
          </cell>
          <cell r="BH23">
            <v>68</v>
          </cell>
          <cell r="BI23">
            <v>95</v>
          </cell>
          <cell r="BJ23">
            <v>0</v>
          </cell>
          <cell r="BK23">
            <v>109</v>
          </cell>
        </row>
        <row r="24">
          <cell r="B24">
            <v>18</v>
          </cell>
          <cell r="C24">
            <v>4</v>
          </cell>
          <cell r="D24">
            <v>3</v>
          </cell>
          <cell r="E24">
            <v>3</v>
          </cell>
          <cell r="F24">
            <v>1</v>
          </cell>
          <cell r="G24">
            <v>25.735389344508796</v>
          </cell>
          <cell r="H24">
            <v>1.9842242360579199</v>
          </cell>
          <cell r="I24">
            <v>0.18046000000000004</v>
          </cell>
          <cell r="J24">
            <v>6.6291428571428584E-2</v>
          </cell>
          <cell r="K24">
            <v>6.6441061960753052</v>
          </cell>
          <cell r="L24">
            <v>6.6033935744312426</v>
          </cell>
          <cell r="M24">
            <v>171.20566248798059</v>
          </cell>
          <cell r="N24">
            <v>100.00888323980622</v>
          </cell>
          <cell r="O24">
            <v>474</v>
          </cell>
          <cell r="P24">
            <v>62</v>
          </cell>
          <cell r="Q24">
            <v>1511</v>
          </cell>
          <cell r="R24">
            <v>1621</v>
          </cell>
          <cell r="S24">
            <v>8.0533096588879953</v>
          </cell>
          <cell r="T24"/>
          <cell r="U24">
            <v>2.4859166268430446</v>
          </cell>
          <cell r="V24">
            <v>2.2059624601229597</v>
          </cell>
          <cell r="W24">
            <v>3.6907294022382673</v>
          </cell>
          <cell r="X24">
            <v>4.0359045992018814</v>
          </cell>
          <cell r="Y24">
            <v>11.9</v>
          </cell>
          <cell r="Z24">
            <v>8.0079365079365079</v>
          </cell>
          <cell r="AA24">
            <v>0.37756969961739129</v>
          </cell>
          <cell r="AB24">
            <v>18</v>
          </cell>
          <cell r="AC24">
            <v>32.16923668063599</v>
          </cell>
          <cell r="AD24">
            <v>32.16923668063599</v>
          </cell>
          <cell r="AE24">
            <v>27.089883520535576</v>
          </cell>
          <cell r="AF24">
            <v>26.531329221143089</v>
          </cell>
          <cell r="AG24">
            <v>25.995342772231108</v>
          </cell>
          <cell r="AH24">
            <v>10.352474844335829</v>
          </cell>
          <cell r="AI24">
            <v>6.9729819067475924</v>
          </cell>
          <cell r="AJ24">
            <v>25.735389344508796</v>
          </cell>
          <cell r="AK24">
            <v>28.594877049454219</v>
          </cell>
          <cell r="AL24">
            <v>0.70865151287782857</v>
          </cell>
          <cell r="AM24">
            <v>0.89948232208236212</v>
          </cell>
          <cell r="AN24">
            <v>0.49164299781771581</v>
          </cell>
          <cell r="AO24">
            <v>14.875</v>
          </cell>
          <cell r="AP24">
            <v>12.526315789473685</v>
          </cell>
          <cell r="AQ24">
            <v>4.7869666550773431</v>
          </cell>
          <cell r="AR24">
            <v>3.2242949030029582</v>
          </cell>
          <cell r="AS24">
            <v>11.9</v>
          </cell>
          <cell r="AT24">
            <v>13.222222222222221</v>
          </cell>
          <cell r="AU24">
            <v>10.009920634920634</v>
          </cell>
          <cell r="AV24">
            <v>8.4294068504594826</v>
          </cell>
          <cell r="AW24">
            <v>3.2213214318881143</v>
          </cell>
          <cell r="AX24">
            <v>2.1697436021942007</v>
          </cell>
          <cell r="AY24">
            <v>8.0079365079365079</v>
          </cell>
          <cell r="AZ24">
            <v>8.8977072310405649</v>
          </cell>
          <cell r="BB24">
            <v>18</v>
          </cell>
          <cell r="BC24">
            <v>30</v>
          </cell>
          <cell r="BD24">
            <v>30</v>
          </cell>
          <cell r="BE24">
            <v>15</v>
          </cell>
          <cell r="BF24">
            <v>18</v>
          </cell>
          <cell r="BG24" t="str">
            <v>f</v>
          </cell>
          <cell r="BH24">
            <v>68</v>
          </cell>
          <cell r="BI24">
            <v>95</v>
          </cell>
          <cell r="BJ24">
            <v>117</v>
          </cell>
          <cell r="BK24">
            <v>109</v>
          </cell>
        </row>
        <row r="25">
          <cell r="B25">
            <v>19</v>
          </cell>
          <cell r="C25">
            <v>1</v>
          </cell>
          <cell r="D25">
            <v>1</v>
          </cell>
          <cell r="E25">
            <v>1</v>
          </cell>
          <cell r="F25">
            <v>2</v>
          </cell>
          <cell r="G25">
            <v>156.47893827619598</v>
          </cell>
          <cell r="H25">
            <v>4.104834340840374</v>
          </cell>
          <cell r="I25">
            <v>2.6239500000000002</v>
          </cell>
          <cell r="J25">
            <v>0.96390000000000009</v>
          </cell>
          <cell r="K25">
            <v>7.8173355153787201</v>
          </cell>
          <cell r="L25">
            <v>10.814354276616953</v>
          </cell>
          <cell r="M25">
            <v>339.99253613026207</v>
          </cell>
          <cell r="N25">
            <v>141.37785316696571</v>
          </cell>
          <cell r="O25">
            <v>1450</v>
          </cell>
          <cell r="P25">
            <v>91</v>
          </cell>
          <cell r="Q25">
            <v>912</v>
          </cell>
          <cell r="R25">
            <v>1982</v>
          </cell>
          <cell r="S25">
            <v>28.76221342063613</v>
          </cell>
          <cell r="T25"/>
          <cell r="U25">
            <v>2.5310949411330945</v>
          </cell>
          <cell r="V25">
            <v>2.1641189466254649</v>
          </cell>
          <cell r="W25">
            <v>3.6512746303374159</v>
          </cell>
          <cell r="X25">
            <v>4.1074301448206647</v>
          </cell>
          <cell r="Y25">
            <v>11.9</v>
          </cell>
          <cell r="Z25">
            <v>8.0079365079365079</v>
          </cell>
          <cell r="AA25">
            <v>3.7737908309192068</v>
          </cell>
          <cell r="AB25">
            <v>19</v>
          </cell>
          <cell r="AC25">
            <v>195.59867284524495</v>
          </cell>
          <cell r="AD25">
            <v>195.59867284524495</v>
          </cell>
          <cell r="AE25">
            <v>164.71467186967999</v>
          </cell>
          <cell r="AF25">
            <v>161.31849306824327</v>
          </cell>
          <cell r="AG25">
            <v>158.05953361231917</v>
          </cell>
          <cell r="AH25">
            <v>61.822626932415702</v>
          </cell>
          <cell r="AI25">
            <v>42.855976095595878</v>
          </cell>
          <cell r="AJ25">
            <v>156.47893827619598</v>
          </cell>
          <cell r="AK25">
            <v>173.86548697355107</v>
          </cell>
          <cell r="AL25">
            <v>1.466012264585848</v>
          </cell>
          <cell r="AM25">
            <v>1.896769282132615</v>
          </cell>
          <cell r="AN25">
            <v>0.99936802236708422</v>
          </cell>
          <cell r="AO25">
            <v>14.875</v>
          </cell>
          <cell r="AP25">
            <v>12.526315789473685</v>
          </cell>
          <cell r="AQ25">
            <v>4.7015225729433645</v>
          </cell>
          <cell r="AR25">
            <v>3.2591358374213324</v>
          </cell>
          <cell r="AS25">
            <v>11.9</v>
          </cell>
          <cell r="AT25">
            <v>13.222222222222221</v>
          </cell>
          <cell r="AU25">
            <v>10.009920634920634</v>
          </cell>
          <cell r="AV25">
            <v>8.4294068504594826</v>
          </cell>
          <cell r="AW25">
            <v>3.1638230466185506</v>
          </cell>
          <cell r="AX25">
            <v>2.1931893156983624</v>
          </cell>
          <cell r="AY25">
            <v>8.0079365079365079</v>
          </cell>
          <cell r="AZ25">
            <v>8.8977072310405649</v>
          </cell>
          <cell r="BB25">
            <v>19</v>
          </cell>
          <cell r="BC25">
            <v>0</v>
          </cell>
          <cell r="BD25">
            <v>0</v>
          </cell>
          <cell r="BE25">
            <v>0</v>
          </cell>
          <cell r="BF25">
            <v>2</v>
          </cell>
          <cell r="BG25">
            <v>24</v>
          </cell>
          <cell r="BH25">
            <v>0</v>
          </cell>
          <cell r="BI25">
            <v>0</v>
          </cell>
          <cell r="BJ25">
            <v>0</v>
          </cell>
          <cell r="BK25">
            <v>0</v>
          </cell>
        </row>
        <row r="26">
          <cell r="B26">
            <v>20</v>
          </cell>
          <cell r="C26">
            <v>1</v>
          </cell>
          <cell r="D26">
            <v>1</v>
          </cell>
          <cell r="E26">
            <v>2</v>
          </cell>
          <cell r="F26">
            <v>2</v>
          </cell>
          <cell r="G26">
            <v>164.73328691055681</v>
          </cell>
          <cell r="H26">
            <v>2.8889015853044357</v>
          </cell>
          <cell r="I26">
            <v>2.62331</v>
          </cell>
          <cell r="J26">
            <v>0.96366489795918364</v>
          </cell>
          <cell r="K26">
            <v>7.6802967674451521</v>
          </cell>
          <cell r="L26">
            <v>10.883216828002357</v>
          </cell>
          <cell r="M26">
            <v>343.81463697591755</v>
          </cell>
          <cell r="N26">
            <v>104.9288652558316</v>
          </cell>
          <cell r="O26">
            <v>1509</v>
          </cell>
          <cell r="P26">
            <v>87</v>
          </cell>
          <cell r="Q26">
            <v>912</v>
          </cell>
          <cell r="R26">
            <v>2013</v>
          </cell>
          <cell r="S26">
            <v>19.065046483134953</v>
          </cell>
          <cell r="T26"/>
          <cell r="U26">
            <v>2.5448479090280189</v>
          </cell>
          <cell r="V26">
            <v>2.2515307955916879</v>
          </cell>
          <cell r="W26">
            <v>3.6619783934745551</v>
          </cell>
          <cell r="X26">
            <v>4.0727457053017186</v>
          </cell>
          <cell r="Y26">
            <v>11.9</v>
          </cell>
          <cell r="Z26">
            <v>8.0079365079365079</v>
          </cell>
          <cell r="AA26">
            <v>3.7376043491248137</v>
          </cell>
          <cell r="AB26">
            <v>20</v>
          </cell>
          <cell r="AC26">
            <v>205.91660863819601</v>
          </cell>
          <cell r="AD26">
            <v>205.91660863819601</v>
          </cell>
          <cell r="AE26">
            <v>173.40345990584927</v>
          </cell>
          <cell r="AF26">
            <v>169.82813083562559</v>
          </cell>
          <cell r="AG26">
            <v>166.39725950561294</v>
          </cell>
          <cell r="AH26">
            <v>64.732075471447388</v>
          </cell>
          <cell r="AI26">
            <v>44.984778502271482</v>
          </cell>
          <cell r="AJ26">
            <v>164.73328691055681</v>
          </cell>
          <cell r="AK26">
            <v>183.03698545617422</v>
          </cell>
          <cell r="AL26">
            <v>1.0317505661801556</v>
          </cell>
          <cell r="AM26">
            <v>1.2830833097911285</v>
          </cell>
          <cell r="AN26">
            <v>0.70932530394514748</v>
          </cell>
          <cell r="AO26">
            <v>14.875</v>
          </cell>
          <cell r="AP26">
            <v>12.526315789473685</v>
          </cell>
          <cell r="AQ26">
            <v>4.676114418383885</v>
          </cell>
          <cell r="AR26">
            <v>3.2496095611064084</v>
          </cell>
          <cell r="AS26">
            <v>11.9</v>
          </cell>
          <cell r="AT26">
            <v>13.222222222222221</v>
          </cell>
          <cell r="AU26">
            <v>10.009920634920634</v>
          </cell>
          <cell r="AV26">
            <v>8.4294068504594826</v>
          </cell>
          <cell r="AW26">
            <v>3.146724988761731</v>
          </cell>
          <cell r="AX26">
            <v>2.1867787429347514</v>
          </cell>
          <cell r="AY26">
            <v>8.0079365079365079</v>
          </cell>
          <cell r="AZ26">
            <v>8.8977072310405649</v>
          </cell>
          <cell r="BB26">
            <v>20</v>
          </cell>
          <cell r="BC26">
            <v>0</v>
          </cell>
          <cell r="BD26">
            <v>0</v>
          </cell>
          <cell r="BE26">
            <v>0</v>
          </cell>
          <cell r="BF26">
            <v>2</v>
          </cell>
          <cell r="BG26">
            <v>24</v>
          </cell>
          <cell r="BH26">
            <v>0</v>
          </cell>
          <cell r="BI26">
            <v>0</v>
          </cell>
          <cell r="BJ26">
            <v>0</v>
          </cell>
          <cell r="BK26">
            <v>109</v>
          </cell>
        </row>
        <row r="27">
          <cell r="B27">
            <v>21</v>
          </cell>
          <cell r="C27">
            <v>1</v>
          </cell>
          <cell r="D27">
            <v>2</v>
          </cell>
          <cell r="E27">
            <v>1</v>
          </cell>
          <cell r="F27">
            <v>2</v>
          </cell>
          <cell r="G27">
            <v>70.78779026566248</v>
          </cell>
          <cell r="H27">
            <v>4.5684819731173825</v>
          </cell>
          <cell r="I27">
            <v>0.52119000000000015</v>
          </cell>
          <cell r="J27">
            <v>0.19145755102040823</v>
          </cell>
          <cell r="K27">
            <v>8.6124068543028276</v>
          </cell>
          <cell r="L27">
            <v>8.8820195245484417</v>
          </cell>
          <cell r="M27">
            <v>253.03683708847615</v>
          </cell>
          <cell r="N27">
            <v>144.46010658178304</v>
          </cell>
          <cell r="O27">
            <v>881</v>
          </cell>
          <cell r="P27">
            <v>100</v>
          </cell>
          <cell r="Q27">
            <v>1135</v>
          </cell>
          <cell r="R27">
            <v>1793</v>
          </cell>
          <cell r="S27">
            <v>29.108991969743318</v>
          </cell>
          <cell r="T27"/>
          <cell r="U27">
            <v>2.3583442586411438</v>
          </cell>
          <cell r="V27">
            <v>2.1968160316069647</v>
          </cell>
          <cell r="W27">
            <v>3.402884685237813</v>
          </cell>
          <cell r="X27">
            <v>4.1507933657773615</v>
          </cell>
          <cell r="Y27">
            <v>11.9</v>
          </cell>
          <cell r="Z27">
            <v>8.0079365079365079</v>
          </cell>
          <cell r="AA27">
            <v>4.6993454096338576</v>
          </cell>
          <cell r="AB27">
            <v>21</v>
          </cell>
          <cell r="AC27">
            <v>88.484737832078096</v>
          </cell>
          <cell r="AD27">
            <v>88.484737832078096</v>
          </cell>
          <cell r="AE27">
            <v>74.513463437539457</v>
          </cell>
          <cell r="AF27">
            <v>72.977103366662348</v>
          </cell>
          <cell r="AG27">
            <v>71.502818450164128</v>
          </cell>
          <cell r="AH27">
            <v>30.01588508814644</v>
          </cell>
          <cell r="AI27">
            <v>20.802288885294807</v>
          </cell>
          <cell r="AJ27">
            <v>70.78779026566248</v>
          </cell>
          <cell r="AK27">
            <v>78.653100295180536</v>
          </cell>
          <cell r="AL27">
            <v>1.6316007046847796</v>
          </cell>
          <cell r="AM27">
            <v>2.0795924225732962</v>
          </cell>
          <cell r="AN27">
            <v>1.1006286197679214</v>
          </cell>
          <cell r="AO27">
            <v>14.875</v>
          </cell>
          <cell r="AP27">
            <v>12.526315789473685</v>
          </cell>
          <cell r="AQ27">
            <v>5.045913019864483</v>
          </cell>
          <cell r="AR27">
            <v>3.4970329884006519</v>
          </cell>
          <cell r="AS27">
            <v>11.9</v>
          </cell>
          <cell r="AT27">
            <v>13.222222222222221</v>
          </cell>
          <cell r="AU27">
            <v>10.009920634920634</v>
          </cell>
          <cell r="AV27">
            <v>8.4294068504594826</v>
          </cell>
          <cell r="AW27">
            <v>3.395575721650836</v>
          </cell>
          <cell r="AX27">
            <v>2.3532788350648643</v>
          </cell>
          <cell r="AY27">
            <v>8.0079365079365079</v>
          </cell>
          <cell r="AZ27">
            <v>8.8977072310405649</v>
          </cell>
          <cell r="BB27">
            <v>21</v>
          </cell>
          <cell r="BC27">
            <v>0</v>
          </cell>
          <cell r="BD27">
            <v>0</v>
          </cell>
          <cell r="BE27">
            <v>0</v>
          </cell>
          <cell r="BF27">
            <v>2</v>
          </cell>
          <cell r="BG27">
            <v>24</v>
          </cell>
          <cell r="BH27">
            <v>0</v>
          </cell>
          <cell r="BI27">
            <v>93</v>
          </cell>
          <cell r="BJ27">
            <v>0</v>
          </cell>
          <cell r="BK27">
            <v>0</v>
          </cell>
        </row>
        <row r="28">
          <cell r="B28">
            <v>22</v>
          </cell>
          <cell r="C28">
            <v>1</v>
          </cell>
          <cell r="D28">
            <v>2</v>
          </cell>
          <cell r="E28">
            <v>2</v>
          </cell>
          <cell r="F28">
            <v>2</v>
          </cell>
          <cell r="G28">
            <v>77.339217285037151</v>
          </cell>
          <cell r="H28">
            <v>2.9644566923689237</v>
          </cell>
          <cell r="I28">
            <v>0.52097000000000004</v>
          </cell>
          <cell r="J28">
            <v>0.19137673469387756</v>
          </cell>
          <cell r="K28">
            <v>8.2860244581083702</v>
          </cell>
          <cell r="L28">
            <v>8.7958422533918696</v>
          </cell>
          <cell r="M28">
            <v>254.45011863837442</v>
          </cell>
          <cell r="N28">
            <v>115.51064407736051</v>
          </cell>
          <cell r="O28">
            <v>957</v>
          </cell>
          <cell r="P28">
            <v>81</v>
          </cell>
          <cell r="Q28">
            <v>1157</v>
          </cell>
          <cell r="R28">
            <v>1830</v>
          </cell>
          <cell r="S28">
            <v>19.316439938492092</v>
          </cell>
          <cell r="T28"/>
          <cell r="U28">
            <v>2.3889646001077391</v>
          </cell>
          <cell r="V28">
            <v>2.2306093614187938</v>
          </cell>
          <cell r="W28">
            <v>3.4371961811261689</v>
          </cell>
          <cell r="X28">
            <v>4.0977868380885925</v>
          </cell>
          <cell r="Y28">
            <v>11.9</v>
          </cell>
          <cell r="Z28">
            <v>8.0079365079365079</v>
          </cell>
          <cell r="AA28">
            <v>4.6257338589094781</v>
          </cell>
          <cell r="AB28">
            <v>22</v>
          </cell>
          <cell r="AC28">
            <v>96.674021606296435</v>
          </cell>
          <cell r="AD28">
            <v>96.674021606296435</v>
          </cell>
          <cell r="AE28">
            <v>81.409702405302269</v>
          </cell>
          <cell r="AF28">
            <v>79.731151840244493</v>
          </cell>
          <cell r="AG28">
            <v>78.120421500037523</v>
          </cell>
          <cell r="AH28">
            <v>32.373530056305249</v>
          </cell>
          <cell r="AI28">
            <v>22.500670083863994</v>
          </cell>
          <cell r="AJ28">
            <v>77.339217285037151</v>
          </cell>
          <cell r="AK28">
            <v>85.932463650041271</v>
          </cell>
          <cell r="AL28">
            <v>1.0587345329889013</v>
          </cell>
          <cell r="AM28">
            <v>1.3289896221377648</v>
          </cell>
          <cell r="AN28">
            <v>0.72342872128304525</v>
          </cell>
          <cell r="AO28">
            <v>14.875</v>
          </cell>
          <cell r="AP28">
            <v>12.526315789473685</v>
          </cell>
          <cell r="AQ28">
            <v>4.9812374781373174</v>
          </cell>
          <cell r="AR28">
            <v>3.4621241770672118</v>
          </cell>
          <cell r="AS28">
            <v>11.9</v>
          </cell>
          <cell r="AT28">
            <v>13.222222222222221</v>
          </cell>
          <cell r="AU28">
            <v>10.009920634920634</v>
          </cell>
          <cell r="AV28">
            <v>8.4294068504594826</v>
          </cell>
          <cell r="AW28">
            <v>3.3520532315863369</v>
          </cell>
          <cell r="AX28">
            <v>2.3297874447517786</v>
          </cell>
          <cell r="AY28">
            <v>8.0079365079365079</v>
          </cell>
          <cell r="AZ28">
            <v>8.8977072310405649</v>
          </cell>
          <cell r="BB28">
            <v>22</v>
          </cell>
          <cell r="BC28">
            <v>0</v>
          </cell>
          <cell r="BD28">
            <v>0</v>
          </cell>
          <cell r="BE28">
            <v>0</v>
          </cell>
          <cell r="BF28">
            <v>2</v>
          </cell>
          <cell r="BG28">
            <v>24</v>
          </cell>
          <cell r="BH28">
            <v>0</v>
          </cell>
          <cell r="BI28">
            <v>93</v>
          </cell>
          <cell r="BJ28">
            <v>0</v>
          </cell>
          <cell r="BK28">
            <v>109</v>
          </cell>
        </row>
        <row r="29">
          <cell r="B29">
            <v>23</v>
          </cell>
          <cell r="C29">
            <v>2</v>
          </cell>
          <cell r="D29">
            <v>1</v>
          </cell>
          <cell r="E29">
            <v>1</v>
          </cell>
          <cell r="F29">
            <v>2</v>
          </cell>
          <cell r="G29">
            <v>93.668473846938653</v>
          </cell>
          <cell r="H29">
            <v>5.6646735051184089</v>
          </cell>
          <cell r="I29">
            <v>2.6221899999999998</v>
          </cell>
          <cell r="J29">
            <v>0.96325346938775513</v>
          </cell>
          <cell r="K29">
            <v>8.6318841047728636</v>
          </cell>
          <cell r="L29">
            <v>9.7366418273555517</v>
          </cell>
          <cell r="M29">
            <v>288.19585431463003</v>
          </cell>
          <cell r="N29">
            <v>156.48345445425744</v>
          </cell>
          <cell r="O29">
            <v>1024</v>
          </cell>
          <cell r="P29">
            <v>114</v>
          </cell>
          <cell r="Q29">
            <v>852</v>
          </cell>
          <cell r="R29">
            <v>1647</v>
          </cell>
          <cell r="S29">
            <v>28.763825250993246</v>
          </cell>
          <cell r="T29"/>
          <cell r="U29">
            <v>2.3989988907233606</v>
          </cell>
          <cell r="V29">
            <v>2.1991944839824837</v>
          </cell>
          <cell r="W29">
            <v>3.4907665841748154</v>
          </cell>
          <cell r="X29">
            <v>4.2240634925525846</v>
          </cell>
          <cell r="Y29">
            <v>11.9</v>
          </cell>
          <cell r="Z29">
            <v>8.0079365079365079</v>
          </cell>
          <cell r="AA29">
            <v>3.6786113642628693</v>
          </cell>
          <cell r="AB29">
            <v>23</v>
          </cell>
          <cell r="AC29">
            <v>117.08559230867331</v>
          </cell>
          <cell r="AD29">
            <v>117.08559230867331</v>
          </cell>
          <cell r="AE29">
            <v>98.598393523093321</v>
          </cell>
          <cell r="AF29">
            <v>96.565436955606856</v>
          </cell>
          <cell r="AG29">
            <v>94.614620047412785</v>
          </cell>
          <cell r="AH29">
            <v>39.044817489971898</v>
          </cell>
          <cell r="AI29">
            <v>26.833210295864284</v>
          </cell>
          <cell r="AJ29">
            <v>93.668473846938653</v>
          </cell>
          <cell r="AK29">
            <v>104.07608205215405</v>
          </cell>
          <cell r="AL29">
            <v>2.0230976803994318</v>
          </cell>
          <cell r="AM29">
            <v>2.5757947040956326</v>
          </cell>
          <cell r="AN29">
            <v>1.3410483803346596</v>
          </cell>
          <cell r="AO29">
            <v>14.875</v>
          </cell>
          <cell r="AP29">
            <v>12.526315789473685</v>
          </cell>
          <cell r="AQ29">
            <v>4.9604024603828973</v>
          </cell>
          <cell r="AR29">
            <v>3.4089933294159365</v>
          </cell>
          <cell r="AS29">
            <v>11.9</v>
          </cell>
          <cell r="AT29">
            <v>13.222222222222221</v>
          </cell>
          <cell r="AU29">
            <v>10.009920634920634</v>
          </cell>
          <cell r="AV29">
            <v>8.4294068504594826</v>
          </cell>
          <cell r="AW29">
            <v>3.3380326013914523</v>
          </cell>
          <cell r="AX29">
            <v>2.2940337931043615</v>
          </cell>
          <cell r="AY29">
            <v>8.0079365079365079</v>
          </cell>
          <cell r="AZ29">
            <v>8.8977072310405649</v>
          </cell>
          <cell r="BB29">
            <v>23</v>
          </cell>
          <cell r="BC29">
            <v>10</v>
          </cell>
          <cell r="BD29">
            <v>10</v>
          </cell>
          <cell r="BE29">
            <v>5</v>
          </cell>
          <cell r="BF29">
            <v>12</v>
          </cell>
          <cell r="BG29">
            <v>34</v>
          </cell>
          <cell r="BH29">
            <v>64</v>
          </cell>
          <cell r="BI29">
            <v>0</v>
          </cell>
          <cell r="BJ29">
            <v>0</v>
          </cell>
          <cell r="BK29">
            <v>0</v>
          </cell>
        </row>
        <row r="30">
          <cell r="B30">
            <v>24</v>
          </cell>
          <cell r="C30">
            <v>2</v>
          </cell>
          <cell r="D30">
            <v>1</v>
          </cell>
          <cell r="E30">
            <v>2</v>
          </cell>
          <cell r="F30">
            <v>2</v>
          </cell>
          <cell r="G30">
            <v>101.20052679074446</v>
          </cell>
          <cell r="H30">
            <v>3.5551744228120139</v>
          </cell>
          <cell r="I30">
            <v>2.6211700000000002</v>
          </cell>
          <cell r="J30">
            <v>0.96287877551020418</v>
          </cell>
          <cell r="K30">
            <v>8.1612184444783207</v>
          </cell>
          <cell r="L30">
            <v>9.8306106517400771</v>
          </cell>
          <cell r="M30">
            <v>290.8005860669245</v>
          </cell>
          <cell r="N30">
            <v>119.15304185505403</v>
          </cell>
          <cell r="O30">
            <v>1096</v>
          </cell>
          <cell r="P30">
            <v>94</v>
          </cell>
          <cell r="Q30">
            <v>872</v>
          </cell>
          <cell r="R30">
            <v>1649</v>
          </cell>
          <cell r="S30">
            <v>19.062243268849222</v>
          </cell>
          <cell r="T30"/>
          <cell r="U30">
            <v>2.4224036967637836</v>
          </cell>
          <cell r="V30">
            <v>2.2183786967958197</v>
          </cell>
          <cell r="W30">
            <v>3.5142224081280595</v>
          </cell>
          <cell r="X30">
            <v>4.1621483437009497</v>
          </cell>
          <cell r="Y30">
            <v>11.9</v>
          </cell>
          <cell r="Z30">
            <v>8.0079365079365079</v>
          </cell>
          <cell r="AA30">
            <v>3.5841152299026642</v>
          </cell>
          <cell r="AB30">
            <v>24</v>
          </cell>
          <cell r="AC30">
            <v>126.50065848843057</v>
          </cell>
          <cell r="AD30">
            <v>126.50065848843057</v>
          </cell>
          <cell r="AE30">
            <v>106.5268703060468</v>
          </cell>
          <cell r="AF30">
            <v>104.33043999045822</v>
          </cell>
          <cell r="AG30">
            <v>102.22275433408531</v>
          </cell>
          <cell r="AH30">
            <v>41.776904042023865</v>
          </cell>
          <cell r="AI30">
            <v>28.797416622430426</v>
          </cell>
          <cell r="AJ30">
            <v>101.20052679074446</v>
          </cell>
          <cell r="AK30">
            <v>112.44502976749385</v>
          </cell>
          <cell r="AL30">
            <v>1.2697051510042907</v>
          </cell>
          <cell r="AM30">
            <v>1.6026003260611159</v>
          </cell>
          <cell r="AN30">
            <v>0.85416811925804181</v>
          </cell>
          <cell r="AO30">
            <v>14.875</v>
          </cell>
          <cell r="AP30">
            <v>12.526315789473685</v>
          </cell>
          <cell r="AQ30">
            <v>4.9124759906442659</v>
          </cell>
          <cell r="AR30">
            <v>3.3862398613350257</v>
          </cell>
          <cell r="AS30">
            <v>11.9</v>
          </cell>
          <cell r="AT30">
            <v>13.222222222222221</v>
          </cell>
          <cell r="AU30">
            <v>10.009920634920634</v>
          </cell>
          <cell r="AV30">
            <v>8.4294068504594826</v>
          </cell>
          <cell r="AW30">
            <v>3.305781162171578</v>
          </cell>
          <cell r="AX30">
            <v>2.2787221689255976</v>
          </cell>
          <cell r="AY30">
            <v>8.0079365079365079</v>
          </cell>
          <cell r="AZ30">
            <v>8.8977072310405649</v>
          </cell>
          <cell r="BB30">
            <v>24</v>
          </cell>
          <cell r="BC30">
            <v>10</v>
          </cell>
          <cell r="BD30">
            <v>10</v>
          </cell>
          <cell r="BE30">
            <v>5</v>
          </cell>
          <cell r="BF30">
            <v>12</v>
          </cell>
          <cell r="BG30">
            <v>34</v>
          </cell>
          <cell r="BH30">
            <v>64</v>
          </cell>
          <cell r="BI30">
            <v>0</v>
          </cell>
          <cell r="BJ30">
            <v>0</v>
          </cell>
          <cell r="BK30">
            <v>109</v>
          </cell>
        </row>
        <row r="31">
          <cell r="B31">
            <v>25</v>
          </cell>
          <cell r="C31">
            <v>2</v>
          </cell>
          <cell r="D31">
            <v>2</v>
          </cell>
          <cell r="E31">
            <v>2</v>
          </cell>
          <cell r="F31">
            <v>2</v>
          </cell>
          <cell r="G31">
            <v>23.72656666150996</v>
          </cell>
          <cell r="H31">
            <v>4.9777971126958045</v>
          </cell>
          <cell r="I31">
            <v>0.52142000000000011</v>
          </cell>
          <cell r="J31">
            <v>0.19154204081632656</v>
          </cell>
          <cell r="K31">
            <v>9.8617900776718095</v>
          </cell>
          <cell r="L31">
            <v>9.6675893368375743</v>
          </cell>
          <cell r="M31">
            <v>171.78987619134585</v>
          </cell>
          <cell r="N31">
            <v>144.40173185059223</v>
          </cell>
          <cell r="O31">
            <v>435</v>
          </cell>
          <cell r="P31">
            <v>109</v>
          </cell>
          <cell r="Q31">
            <v>1012</v>
          </cell>
          <cell r="R31">
            <v>1261</v>
          </cell>
          <cell r="S31">
            <v>19.319037259920602</v>
          </cell>
          <cell r="T31"/>
          <cell r="U31">
            <v>2.2041097801131535</v>
          </cell>
          <cell r="V31">
            <v>2.2472293126740968</v>
          </cell>
          <cell r="W31">
            <v>3.2272002376551154</v>
          </cell>
          <cell r="X31">
            <v>4.2171202245402908</v>
          </cell>
          <cell r="Y31">
            <v>11.9</v>
          </cell>
          <cell r="Z31">
            <v>8.0079365079365079</v>
          </cell>
          <cell r="AA31">
            <v>4.6544059561551547</v>
          </cell>
          <cell r="AB31">
            <v>25</v>
          </cell>
          <cell r="AC31">
            <v>29.658208326887447</v>
          </cell>
          <cell r="AD31">
            <v>29.658208326887447</v>
          </cell>
          <cell r="AE31">
            <v>24.975333327905222</v>
          </cell>
          <cell r="AF31">
            <v>24.460378001556659</v>
          </cell>
          <cell r="AG31">
            <v>23.966228951020163</v>
          </cell>
          <cell r="AH31">
            <v>10.76469369882833</v>
          </cell>
          <cell r="AI31">
            <v>7.3520590339165599</v>
          </cell>
          <cell r="AJ31">
            <v>23.72656666150996</v>
          </cell>
          <cell r="AK31">
            <v>26.362851846122176</v>
          </cell>
          <cell r="AL31">
            <v>1.7777846831056445</v>
          </cell>
          <cell r="AM31">
            <v>2.2150819609826384</v>
          </cell>
          <cell r="AN31">
            <v>1.1803782789328552</v>
          </cell>
          <cell r="AO31">
            <v>14.875</v>
          </cell>
          <cell r="AP31">
            <v>12.526315789473685</v>
          </cell>
          <cell r="AQ31">
            <v>5.3990051255019988</v>
          </cell>
          <cell r="AR31">
            <v>3.6874067686133238</v>
          </cell>
          <cell r="AS31">
            <v>11.9</v>
          </cell>
          <cell r="AT31">
            <v>13.222222222222221</v>
          </cell>
          <cell r="AU31">
            <v>10.009920634920634</v>
          </cell>
          <cell r="AV31">
            <v>8.4294068504594826</v>
          </cell>
          <cell r="AW31">
            <v>3.6331840547095617</v>
          </cell>
          <cell r="AX31">
            <v>2.4813881749572122</v>
          </cell>
          <cell r="AY31">
            <v>8.0079365079365079</v>
          </cell>
          <cell r="AZ31">
            <v>8.8977072310405649</v>
          </cell>
          <cell r="BB31">
            <v>25</v>
          </cell>
          <cell r="BC31">
            <v>10</v>
          </cell>
          <cell r="BD31">
            <v>10</v>
          </cell>
          <cell r="BE31">
            <v>5</v>
          </cell>
          <cell r="BF31">
            <v>12</v>
          </cell>
          <cell r="BG31">
            <v>34</v>
          </cell>
          <cell r="BH31">
            <v>64</v>
          </cell>
          <cell r="BI31">
            <v>93</v>
          </cell>
          <cell r="BJ31">
            <v>0</v>
          </cell>
          <cell r="BK31">
            <v>109</v>
          </cell>
        </row>
        <row r="32">
          <cell r="B32">
            <v>26</v>
          </cell>
          <cell r="C32">
            <v>2</v>
          </cell>
          <cell r="D32">
            <v>2</v>
          </cell>
          <cell r="E32">
            <v>3</v>
          </cell>
          <cell r="F32">
            <v>2</v>
          </cell>
          <cell r="G32">
            <v>29.524617752931192</v>
          </cell>
          <cell r="H32">
            <v>1.8856248611030664</v>
          </cell>
          <cell r="I32">
            <v>0.5202699999999999</v>
          </cell>
          <cell r="J32">
            <v>0.19111959183673466</v>
          </cell>
          <cell r="K32">
            <v>6.5755439050283533</v>
          </cell>
          <cell r="L32">
            <v>7.0845873346559953</v>
          </cell>
          <cell r="M32">
            <v>187.66523050359714</v>
          </cell>
          <cell r="N32">
            <v>84.528057375058779</v>
          </cell>
          <cell r="O32">
            <v>496</v>
          </cell>
          <cell r="P32">
            <v>70</v>
          </cell>
          <cell r="Q32">
            <v>1437</v>
          </cell>
          <cell r="R32">
            <v>1676</v>
          </cell>
          <cell r="S32">
            <v>7.7184534909203792</v>
          </cell>
          <cell r="T32"/>
          <cell r="U32">
            <v>2.2164175267101025</v>
          </cell>
          <cell r="V32">
            <v>2.8610216304341898</v>
          </cell>
          <cell r="W32">
            <v>3.2255014660254773</v>
          </cell>
          <cell r="X32">
            <v>4.0094074781848947</v>
          </cell>
          <cell r="Y32">
            <v>11.9</v>
          </cell>
          <cell r="Z32">
            <v>8.0079365079365079</v>
          </cell>
          <cell r="AA32">
            <v>4.4184284822290083</v>
          </cell>
          <cell r="AB32">
            <v>26</v>
          </cell>
          <cell r="AC32">
            <v>36.90577219116399</v>
          </cell>
          <cell r="AD32">
            <v>36.90577219116399</v>
          </cell>
          <cell r="AE32">
            <v>31.078545003085466</v>
          </cell>
          <cell r="AF32">
            <v>30.437750260753806</v>
          </cell>
          <cell r="AG32">
            <v>29.822846215082013</v>
          </cell>
          <cell r="AH32">
            <v>13.320873615701597</v>
          </cell>
          <cell r="AI32">
            <v>9.153496925646099</v>
          </cell>
          <cell r="AJ32">
            <v>29.524617752931192</v>
          </cell>
          <cell r="AK32">
            <v>32.805130836590216</v>
          </cell>
          <cell r="AL32">
            <v>0.67343745039395231</v>
          </cell>
          <cell r="AM32">
            <v>0.65907396191789824</v>
          </cell>
          <cell r="AN32">
            <v>0.47030013072073945</v>
          </cell>
          <cell r="AO32">
            <v>14.875</v>
          </cell>
          <cell r="AP32">
            <v>12.526315789473685</v>
          </cell>
          <cell r="AQ32">
            <v>5.3690244985851292</v>
          </cell>
          <cell r="AR32">
            <v>3.6893488114464885</v>
          </cell>
          <cell r="AS32">
            <v>11.9</v>
          </cell>
          <cell r="AT32">
            <v>13.222222222222221</v>
          </cell>
          <cell r="AU32">
            <v>10.009920634920634</v>
          </cell>
          <cell r="AV32">
            <v>8.4294068504594826</v>
          </cell>
          <cell r="AW32">
            <v>3.6130090163214588</v>
          </cell>
          <cell r="AX32">
            <v>2.4826950451844114</v>
          </cell>
          <cell r="AY32">
            <v>8.0079365079365079</v>
          </cell>
          <cell r="AZ32">
            <v>8.8977072310405649</v>
          </cell>
          <cell r="BB32">
            <v>26</v>
          </cell>
          <cell r="BC32">
            <v>10</v>
          </cell>
          <cell r="BD32">
            <v>10</v>
          </cell>
          <cell r="BE32">
            <v>5</v>
          </cell>
          <cell r="BF32">
            <v>12</v>
          </cell>
          <cell r="BG32">
            <v>34</v>
          </cell>
          <cell r="BH32">
            <v>64</v>
          </cell>
          <cell r="BI32">
            <v>93</v>
          </cell>
          <cell r="BJ32">
            <v>117</v>
          </cell>
          <cell r="BK32">
            <v>109</v>
          </cell>
        </row>
        <row r="33">
          <cell r="B33">
            <v>27</v>
          </cell>
          <cell r="C33">
            <v>2</v>
          </cell>
          <cell r="D33">
            <v>3</v>
          </cell>
          <cell r="E33">
            <v>2</v>
          </cell>
          <cell r="F33">
            <v>2</v>
          </cell>
          <cell r="G33">
            <v>12.298732210930371</v>
          </cell>
          <cell r="H33">
            <v>3.7733469356021234</v>
          </cell>
          <cell r="I33">
            <v>0.18070000000000006</v>
          </cell>
          <cell r="J33">
            <v>6.6379591836734711E-2</v>
          </cell>
          <cell r="K33">
            <v>8.7613227680745425</v>
          </cell>
          <cell r="L33">
            <v>8.6308096820484757</v>
          </cell>
          <cell r="M33">
            <v>91.115915537070819</v>
          </cell>
          <cell r="N33">
            <v>130.74458535641335</v>
          </cell>
          <cell r="O33">
            <v>425</v>
          </cell>
          <cell r="P33">
            <v>91</v>
          </cell>
          <cell r="Q33">
            <v>1189</v>
          </cell>
          <cell r="R33">
            <v>1338</v>
          </cell>
          <cell r="S33">
            <v>19.98338673313491</v>
          </cell>
          <cell r="T33"/>
          <cell r="U33">
            <v>2.1332791773451261</v>
          </cell>
          <cell r="V33">
            <v>2.2370647998449873</v>
          </cell>
          <cell r="W33">
            <v>3.3311175401710389</v>
          </cell>
          <cell r="X33">
            <v>4.1616155893538318</v>
          </cell>
          <cell r="Y33">
            <v>11.9</v>
          </cell>
          <cell r="Z33">
            <v>8.0079365079365079</v>
          </cell>
          <cell r="AA33">
            <v>4.8167399156778989</v>
          </cell>
          <cell r="AB33">
            <v>27</v>
          </cell>
          <cell r="AC33">
            <v>15.373415263662963</v>
          </cell>
          <cell r="AD33">
            <v>15.373415263662963</v>
          </cell>
          <cell r="AE33">
            <v>12.946033906242496</v>
          </cell>
          <cell r="AF33">
            <v>12.679105372093167</v>
          </cell>
          <cell r="AG33">
            <v>12.422961829222597</v>
          </cell>
          <cell r="AH33">
            <v>5.7651770764650641</v>
          </cell>
          <cell r="AI33">
            <v>3.6920739249263725</v>
          </cell>
          <cell r="AJ33">
            <v>12.298732210930371</v>
          </cell>
          <cell r="AK33">
            <v>13.665258012144857</v>
          </cell>
          <cell r="AL33">
            <v>1.347623905572187</v>
          </cell>
          <cell r="AM33">
            <v>1.6867401140385336</v>
          </cell>
          <cell r="AN33">
            <v>0.90670242231287046</v>
          </cell>
          <cell r="AO33">
            <v>14.875</v>
          </cell>
          <cell r="AP33">
            <v>12.526315789473685</v>
          </cell>
          <cell r="AQ33">
            <v>5.5782666077534184</v>
          </cell>
          <cell r="AR33">
            <v>3.5723746930253881</v>
          </cell>
          <cell r="AS33">
            <v>11.9</v>
          </cell>
          <cell r="AT33">
            <v>13.222222222222221</v>
          </cell>
          <cell r="AU33">
            <v>10.009920634920634</v>
          </cell>
          <cell r="AV33">
            <v>8.4294068504594826</v>
          </cell>
          <cell r="AW33">
            <v>3.7538155310278776</v>
          </cell>
          <cell r="AX33">
            <v>2.403978968429116</v>
          </cell>
          <cell r="AY33">
            <v>8.0079365079365079</v>
          </cell>
          <cell r="AZ33">
            <v>8.8977072310405649</v>
          </cell>
          <cell r="BB33">
            <v>27</v>
          </cell>
          <cell r="BC33">
            <v>10</v>
          </cell>
          <cell r="BD33">
            <v>10</v>
          </cell>
          <cell r="BE33">
            <v>5</v>
          </cell>
          <cell r="BF33">
            <v>12</v>
          </cell>
          <cell r="BG33">
            <v>34</v>
          </cell>
          <cell r="BH33">
            <v>64</v>
          </cell>
          <cell r="BI33">
            <v>95</v>
          </cell>
          <cell r="BJ33">
            <v>0</v>
          </cell>
          <cell r="BK33">
            <v>109</v>
          </cell>
        </row>
        <row r="34">
          <cell r="B34">
            <v>28</v>
          </cell>
          <cell r="C34">
            <v>2</v>
          </cell>
          <cell r="D34">
            <v>3</v>
          </cell>
          <cell r="E34">
            <v>3</v>
          </cell>
          <cell r="F34">
            <v>2</v>
          </cell>
          <cell r="G34">
            <v>17.204460886631797</v>
          </cell>
          <cell r="H34">
            <v>1.5997464999489817</v>
          </cell>
          <cell r="I34">
            <v>0.18029000000000001</v>
          </cell>
          <cell r="J34">
            <v>6.622897959183674E-2</v>
          </cell>
          <cell r="K34">
            <v>6.0779413912940168</v>
          </cell>
          <cell r="L34">
            <v>6.0146318524434434</v>
          </cell>
          <cell r="M34">
            <v>101.74815683407768</v>
          </cell>
          <cell r="N34">
            <v>80.443630374251981</v>
          </cell>
          <cell r="O34">
            <v>533</v>
          </cell>
          <cell r="P34">
            <v>63</v>
          </cell>
          <cell r="Q34">
            <v>1647</v>
          </cell>
          <cell r="R34">
            <v>1894</v>
          </cell>
          <cell r="S34">
            <v>8.0533096588879953</v>
          </cell>
          <cell r="T34"/>
          <cell r="U34">
            <v>2.3612273691568459</v>
          </cell>
          <cell r="V34">
            <v>2.8702423751613653</v>
          </cell>
          <cell r="W34">
            <v>3.4462678362729271</v>
          </cell>
          <cell r="X34">
            <v>3.9407685213769836</v>
          </cell>
          <cell r="Y34">
            <v>11.9</v>
          </cell>
          <cell r="Z34">
            <v>8.0079365079365079</v>
          </cell>
          <cell r="AA34">
            <v>4.6390175092085659</v>
          </cell>
          <cell r="AB34">
            <v>28</v>
          </cell>
          <cell r="AC34">
            <v>21.505576108289745</v>
          </cell>
          <cell r="AD34">
            <v>21.505576108289745</v>
          </cell>
          <cell r="AE34">
            <v>18.10995882803347</v>
          </cell>
          <cell r="AF34">
            <v>17.736557615084326</v>
          </cell>
          <cell r="AG34">
            <v>17.378243319830098</v>
          </cell>
          <cell r="AH34">
            <v>7.2862364342215873</v>
          </cell>
          <cell r="AI34">
            <v>4.9922007528115087</v>
          </cell>
          <cell r="AJ34">
            <v>17.204460886631797</v>
          </cell>
          <cell r="AK34">
            <v>19.116067651813108</v>
          </cell>
          <cell r="AL34">
            <v>0.57133803569606489</v>
          </cell>
          <cell r="AM34">
            <v>0.5573558922385583</v>
          </cell>
          <cell r="AN34">
            <v>0.40594784780456938</v>
          </cell>
          <cell r="AO34">
            <v>14.875</v>
          </cell>
          <cell r="AP34">
            <v>12.526315789473685</v>
          </cell>
          <cell r="AQ34">
            <v>5.0397518491619415</v>
          </cell>
          <cell r="AR34">
            <v>3.4530107830706576</v>
          </cell>
          <cell r="AS34">
            <v>11.9</v>
          </cell>
          <cell r="AT34">
            <v>13.222222222222221</v>
          </cell>
          <cell r="AU34">
            <v>10.009920634920634</v>
          </cell>
          <cell r="AV34">
            <v>8.4294068504594826</v>
          </cell>
          <cell r="AW34">
            <v>3.3914296490625575</v>
          </cell>
          <cell r="AX34">
            <v>2.3236547152983147</v>
          </cell>
          <cell r="AY34">
            <v>8.0079365079365079</v>
          </cell>
          <cell r="AZ34">
            <v>8.8977072310405649</v>
          </cell>
          <cell r="BB34">
            <v>28</v>
          </cell>
          <cell r="BC34">
            <v>10</v>
          </cell>
          <cell r="BD34">
            <v>10</v>
          </cell>
          <cell r="BE34">
            <v>5</v>
          </cell>
          <cell r="BF34">
            <v>12</v>
          </cell>
          <cell r="BG34">
            <v>34</v>
          </cell>
          <cell r="BH34">
            <v>64</v>
          </cell>
          <cell r="BI34">
            <v>95</v>
          </cell>
          <cell r="BJ34">
            <v>117</v>
          </cell>
          <cell r="BK34">
            <v>109</v>
          </cell>
        </row>
        <row r="35">
          <cell r="B35">
            <v>29</v>
          </cell>
          <cell r="C35">
            <v>3</v>
          </cell>
          <cell r="D35">
            <v>2</v>
          </cell>
          <cell r="E35">
            <v>2</v>
          </cell>
          <cell r="F35">
            <v>2</v>
          </cell>
          <cell r="G35">
            <v>15.945475438580912</v>
          </cell>
          <cell r="H35">
            <v>5.9087038337924245</v>
          </cell>
          <cell r="I35">
            <v>0.52177000000000007</v>
          </cell>
          <cell r="J35">
            <v>0.19167061224489798</v>
          </cell>
          <cell r="K35">
            <v>10.151222086497116</v>
          </cell>
          <cell r="L35">
            <v>10.043835737848983</v>
          </cell>
          <cell r="M35">
            <v>113.69425241447868</v>
          </cell>
          <cell r="N35">
            <v>152.67654551371419</v>
          </cell>
          <cell r="O35">
            <v>442</v>
          </cell>
          <cell r="P35">
            <v>122</v>
          </cell>
          <cell r="Q35">
            <v>1000</v>
          </cell>
          <cell r="R35">
            <v>1175</v>
          </cell>
          <cell r="S35">
            <v>19.321507515873041</v>
          </cell>
          <cell r="T35"/>
          <cell r="U35">
            <v>2.2836783310738924</v>
          </cell>
          <cell r="V35">
            <v>2.2646273851621226</v>
          </cell>
          <cell r="W35">
            <v>3.380229870915715</v>
          </cell>
          <cell r="X35">
            <v>4.2467458928024637</v>
          </cell>
          <cell r="Y35">
            <v>11.9</v>
          </cell>
          <cell r="Z35">
            <v>8.0079365079365079</v>
          </cell>
          <cell r="AA35">
            <v>4.713092487828499</v>
          </cell>
          <cell r="AB35">
            <v>29</v>
          </cell>
          <cell r="AC35">
            <v>19.931844298226139</v>
          </cell>
          <cell r="AD35">
            <v>19.931844298226139</v>
          </cell>
          <cell r="AE35">
            <v>16.78471098797991</v>
          </cell>
          <cell r="AF35">
            <v>16.438634472763827</v>
          </cell>
          <cell r="AG35">
            <v>16.106540847051427</v>
          </cell>
          <cell r="AH35">
            <v>6.9823649073565468</v>
          </cell>
          <cell r="AI35">
            <v>4.7172754657248301</v>
          </cell>
          <cell r="AJ35">
            <v>15.945475438580912</v>
          </cell>
          <cell r="AK35">
            <v>17.71719493175657</v>
          </cell>
          <cell r="AL35">
            <v>2.1102513692115803</v>
          </cell>
          <cell r="AM35">
            <v>2.6091284917361475</v>
          </cell>
          <cell r="AN35">
            <v>1.3913485720458825</v>
          </cell>
          <cell r="AO35">
            <v>14.875</v>
          </cell>
          <cell r="AP35">
            <v>12.526315789473685</v>
          </cell>
          <cell r="AQ35">
            <v>5.2108914981927699</v>
          </cell>
          <cell r="AR35">
            <v>3.5204706349678676</v>
          </cell>
          <cell r="AS35">
            <v>11.9</v>
          </cell>
          <cell r="AT35">
            <v>13.222222222222221</v>
          </cell>
          <cell r="AU35">
            <v>10.009920634920634</v>
          </cell>
          <cell r="AV35">
            <v>8.4294068504594826</v>
          </cell>
          <cell r="AW35">
            <v>3.5065956527120883</v>
          </cell>
          <cell r="AX35">
            <v>2.3690508674687063</v>
          </cell>
          <cell r="AY35">
            <v>8.0079365079365079</v>
          </cell>
          <cell r="AZ35">
            <v>8.8977072310405649</v>
          </cell>
          <cell r="BB35">
            <v>29</v>
          </cell>
          <cell r="BC35">
            <v>20</v>
          </cell>
          <cell r="BD35">
            <v>20</v>
          </cell>
          <cell r="BE35">
            <v>10</v>
          </cell>
          <cell r="BF35">
            <v>16</v>
          </cell>
          <cell r="BG35">
            <v>38</v>
          </cell>
          <cell r="BH35">
            <v>66</v>
          </cell>
          <cell r="BI35">
            <v>93</v>
          </cell>
          <cell r="BJ35">
            <v>0</v>
          </cell>
          <cell r="BK35">
            <v>109</v>
          </cell>
        </row>
        <row r="36">
          <cell r="B36">
            <v>30</v>
          </cell>
          <cell r="C36">
            <v>3</v>
          </cell>
          <cell r="D36">
            <v>2</v>
          </cell>
          <cell r="E36">
            <v>3</v>
          </cell>
          <cell r="F36">
            <v>2</v>
          </cell>
          <cell r="G36">
            <v>20.893829834097822</v>
          </cell>
          <cell r="H36">
            <v>2.0633119150301771</v>
          </cell>
          <cell r="I36">
            <v>0.52051999999999998</v>
          </cell>
          <cell r="J36">
            <v>0.19121142857142856</v>
          </cell>
          <cell r="K36">
            <v>7.3923411404734063</v>
          </cell>
          <cell r="L36">
            <v>7.3108388115343814</v>
          </cell>
          <cell r="M36">
            <v>119.63618970816829</v>
          </cell>
          <cell r="N36">
            <v>90.478667870618608</v>
          </cell>
          <cell r="O36">
            <v>550</v>
          </cell>
          <cell r="P36">
            <v>72</v>
          </cell>
          <cell r="Q36">
            <v>1281</v>
          </cell>
          <cell r="R36">
            <v>1535</v>
          </cell>
          <cell r="S36">
            <v>7.7184534909203792</v>
          </cell>
          <cell r="T36"/>
          <cell r="U36">
            <v>2.3643086753840872</v>
          </cell>
          <cell r="V36">
            <v>2.8384277973570753</v>
          </cell>
          <cell r="W36">
            <v>3.4802416939134675</v>
          </cell>
          <cell r="X36">
            <v>4.0406757956606008</v>
          </cell>
          <cell r="Y36">
            <v>11.9</v>
          </cell>
          <cell r="Z36">
            <v>8.0079365079365079</v>
          </cell>
          <cell r="AA36">
            <v>4.4041342358752189</v>
          </cell>
          <cell r="AB36">
            <v>30</v>
          </cell>
          <cell r="AC36">
            <v>26.117287292622276</v>
          </cell>
          <cell r="AD36">
            <v>26.117287292622276</v>
          </cell>
          <cell r="AE36">
            <v>21.993505088524024</v>
          </cell>
          <cell r="AF36">
            <v>21.54003075680188</v>
          </cell>
          <cell r="AG36">
            <v>21.104878620300831</v>
          </cell>
          <cell r="AH36">
            <v>8.8371835926641733</v>
          </cell>
          <cell r="AI36">
            <v>6.0035571295633483</v>
          </cell>
          <cell r="AJ36">
            <v>20.893829834097822</v>
          </cell>
          <cell r="AK36">
            <v>23.215366482330914</v>
          </cell>
          <cell r="AL36">
            <v>0.73689711251077761</v>
          </cell>
          <cell r="AM36">
            <v>0.72692069777197565</v>
          </cell>
          <cell r="AN36">
            <v>0.51063535392916892</v>
          </cell>
          <cell r="AO36">
            <v>14.875</v>
          </cell>
          <cell r="AP36">
            <v>12.526315789473685</v>
          </cell>
          <cell r="AQ36">
            <v>5.0331837479160031</v>
          </cell>
          <cell r="AR36">
            <v>3.4193027515335208</v>
          </cell>
          <cell r="AS36">
            <v>11.9</v>
          </cell>
          <cell r="AT36">
            <v>13.222222222222221</v>
          </cell>
          <cell r="AU36">
            <v>10.009920634920634</v>
          </cell>
          <cell r="AV36">
            <v>8.4294068504594826</v>
          </cell>
          <cell r="AW36">
            <v>3.3870097383268285</v>
          </cell>
          <cell r="AX36">
            <v>2.3009713727473136</v>
          </cell>
          <cell r="AY36">
            <v>8.0079365079365079</v>
          </cell>
          <cell r="AZ36">
            <v>8.8977072310405649</v>
          </cell>
          <cell r="BB36">
            <v>30</v>
          </cell>
          <cell r="BC36">
            <v>20</v>
          </cell>
          <cell r="BD36">
            <v>20</v>
          </cell>
          <cell r="BE36">
            <v>10</v>
          </cell>
          <cell r="BF36">
            <v>16</v>
          </cell>
          <cell r="BG36">
            <v>38</v>
          </cell>
          <cell r="BH36">
            <v>66</v>
          </cell>
          <cell r="BI36">
            <v>93</v>
          </cell>
          <cell r="BJ36">
            <v>117</v>
          </cell>
          <cell r="BK36">
            <v>109</v>
          </cell>
        </row>
        <row r="37">
          <cell r="B37">
            <v>31</v>
          </cell>
          <cell r="C37">
            <v>3</v>
          </cell>
          <cell r="D37">
            <v>3</v>
          </cell>
          <cell r="E37">
            <v>2</v>
          </cell>
          <cell r="F37">
            <v>2</v>
          </cell>
          <cell r="G37">
            <v>6.6155457167636484</v>
          </cell>
          <cell r="H37">
            <v>4.6045239581402111</v>
          </cell>
          <cell r="I37">
            <v>0.18089</v>
          </cell>
          <cell r="J37">
            <v>6.6449387755102035E-2</v>
          </cell>
          <cell r="K37">
            <v>9.6349900080966613</v>
          </cell>
          <cell r="L37">
            <v>9.4556320645589516</v>
          </cell>
          <cell r="M37">
            <v>69.658917842739385</v>
          </cell>
          <cell r="N37">
            <v>138.99837835654827</v>
          </cell>
          <cell r="O37">
            <v>299</v>
          </cell>
          <cell r="P37">
            <v>104</v>
          </cell>
          <cell r="Q37">
            <v>1098</v>
          </cell>
          <cell r="R37">
            <v>1199</v>
          </cell>
          <cell r="S37">
            <v>19.965381414682518</v>
          </cell>
          <cell r="T37"/>
          <cell r="U37">
            <v>1.9686054833861928</v>
          </cell>
          <cell r="V37">
            <v>2.256570765174315</v>
          </cell>
          <cell r="W37">
            <v>3.1035151477243406</v>
          </cell>
          <cell r="X37">
            <v>4.2077574313516006</v>
          </cell>
          <cell r="Y37">
            <v>11.9</v>
          </cell>
          <cell r="Z37">
            <v>8.0079365079365079</v>
          </cell>
          <cell r="AA37">
            <v>4.8778811707967478</v>
          </cell>
          <cell r="AB37">
            <v>31</v>
          </cell>
          <cell r="AC37">
            <v>8.2694321459545606</v>
          </cell>
          <cell r="AD37">
            <v>8.2694321459545606</v>
          </cell>
          <cell r="AE37">
            <v>6.96373233343542</v>
          </cell>
          <cell r="AF37">
            <v>6.820150223467679</v>
          </cell>
          <cell r="AG37">
            <v>6.6823694108723721</v>
          </cell>
          <cell r="AH37">
            <v>3.3605238696096014</v>
          </cell>
          <cell r="AI37">
            <v>2.1316299105594867</v>
          </cell>
          <cell r="AJ37">
            <v>6.6155457167636484</v>
          </cell>
          <cell r="AK37">
            <v>7.350606351959609</v>
          </cell>
          <cell r="AL37">
            <v>1.6444728421929327</v>
          </cell>
          <cell r="AM37">
            <v>2.0404961498225038</v>
          </cell>
          <cell r="AN37">
            <v>1.0942940588334158</v>
          </cell>
          <cell r="AO37">
            <v>14.875</v>
          </cell>
          <cell r="AP37">
            <v>12.526315789473685</v>
          </cell>
          <cell r="AQ37">
            <v>6.0448881710574351</v>
          </cell>
          <cell r="AR37">
            <v>3.8343618231493739</v>
          </cell>
          <cell r="AS37">
            <v>11.9</v>
          </cell>
          <cell r="AT37">
            <v>13.222222222222221</v>
          </cell>
          <cell r="AU37">
            <v>10.009920634920634</v>
          </cell>
          <cell r="AV37">
            <v>8.4294068504594826</v>
          </cell>
          <cell r="AW37">
            <v>4.0678219051600317</v>
          </cell>
          <cell r="AX37">
            <v>2.5802794981710804</v>
          </cell>
          <cell r="AY37">
            <v>8.0079365079365079</v>
          </cell>
          <cell r="AZ37">
            <v>8.8977072310405649</v>
          </cell>
          <cell r="BB37">
            <v>31</v>
          </cell>
          <cell r="BC37">
            <v>20</v>
          </cell>
          <cell r="BD37">
            <v>20</v>
          </cell>
          <cell r="BE37">
            <v>10</v>
          </cell>
          <cell r="BF37">
            <v>16</v>
          </cell>
          <cell r="BG37">
            <v>38</v>
          </cell>
          <cell r="BH37">
            <v>66</v>
          </cell>
          <cell r="BI37">
            <v>95</v>
          </cell>
          <cell r="BJ37">
            <v>0</v>
          </cell>
          <cell r="BK37">
            <v>109</v>
          </cell>
        </row>
        <row r="38">
          <cell r="B38">
            <v>32</v>
          </cell>
          <cell r="C38">
            <v>3</v>
          </cell>
          <cell r="D38">
            <v>3</v>
          </cell>
          <cell r="E38">
            <v>3</v>
          </cell>
          <cell r="F38">
            <v>2</v>
          </cell>
          <cell r="G38">
            <v>9.7219771199565486</v>
          </cell>
          <cell r="H38">
            <v>1.7019687504702936</v>
          </cell>
          <cell r="I38">
            <v>0.18042000000000002</v>
          </cell>
          <cell r="J38">
            <v>6.6276734693877556E-2</v>
          </cell>
          <cell r="K38">
            <v>6.3767593614446678</v>
          </cell>
          <cell r="L38">
            <v>6.3448146273851647</v>
          </cell>
          <cell r="M38">
            <v>78.284028289539947</v>
          </cell>
          <cell r="N38">
            <v>83.687190731577601</v>
          </cell>
          <cell r="O38">
            <v>391</v>
          </cell>
          <cell r="P38">
            <v>64</v>
          </cell>
          <cell r="Q38">
            <v>1573</v>
          </cell>
          <cell r="R38">
            <v>1714</v>
          </cell>
          <cell r="S38">
            <v>8.0533096588879953</v>
          </cell>
          <cell r="T38"/>
          <cell r="U38">
            <v>2.0816401230227233</v>
          </cell>
          <cell r="V38">
            <v>2.848271429567776</v>
          </cell>
          <cell r="W38">
            <v>3.266230088917228</v>
          </cell>
          <cell r="X38">
            <v>3.9819608492327498</v>
          </cell>
          <cell r="Y38">
            <v>11.9</v>
          </cell>
          <cell r="Z38">
            <v>8.0079365079365079</v>
          </cell>
          <cell r="AA38">
            <v>4.6293729092757578</v>
          </cell>
          <cell r="AB38">
            <v>32</v>
          </cell>
          <cell r="AC38">
            <v>12.152471399945686</v>
          </cell>
          <cell r="AD38">
            <v>12.152471399945686</v>
          </cell>
          <cell r="AE38">
            <v>10.233660126270051</v>
          </cell>
          <cell r="AF38">
            <v>10.022656824697473</v>
          </cell>
          <cell r="AG38">
            <v>9.8201789090470193</v>
          </cell>
          <cell r="AH38">
            <v>4.6703447980428958</v>
          </cell>
          <cell r="AI38">
            <v>2.9765132447173781</v>
          </cell>
          <cell r="AJ38">
            <v>9.7219771199565486</v>
          </cell>
          <cell r="AK38">
            <v>10.802196799951721</v>
          </cell>
          <cell r="AL38">
            <v>0.60784598231081921</v>
          </cell>
          <cell r="AM38">
            <v>0.59754443793601741</v>
          </cell>
          <cell r="AN38">
            <v>0.42741975999041565</v>
          </cell>
          <cell r="AO38">
            <v>14.875</v>
          </cell>
          <cell r="AP38">
            <v>12.526315789473685</v>
          </cell>
          <cell r="AQ38">
            <v>5.7166461524195453</v>
          </cell>
          <cell r="AR38">
            <v>3.6433440621278801</v>
          </cell>
          <cell r="AS38">
            <v>11.9</v>
          </cell>
          <cell r="AT38">
            <v>13.222222222222221</v>
          </cell>
          <cell r="AU38">
            <v>10.009920634920634</v>
          </cell>
          <cell r="AV38">
            <v>8.4294068504594826</v>
          </cell>
          <cell r="AW38">
            <v>3.8469360862953992</v>
          </cell>
          <cell r="AX38">
            <v>2.4517368005115587</v>
          </cell>
          <cell r="AY38">
            <v>8.0079365079365079</v>
          </cell>
          <cell r="AZ38">
            <v>8.8977072310405649</v>
          </cell>
          <cell r="BB38">
            <v>32</v>
          </cell>
          <cell r="BC38">
            <v>20</v>
          </cell>
          <cell r="BD38">
            <v>20</v>
          </cell>
          <cell r="BE38">
            <v>10</v>
          </cell>
          <cell r="BF38">
            <v>16</v>
          </cell>
          <cell r="BG38">
            <v>38</v>
          </cell>
          <cell r="BH38">
            <v>66</v>
          </cell>
          <cell r="BI38">
            <v>95</v>
          </cell>
          <cell r="BJ38">
            <v>117</v>
          </cell>
          <cell r="BK38">
            <v>109</v>
          </cell>
        </row>
        <row r="39">
          <cell r="B39">
            <v>33</v>
          </cell>
          <cell r="C39">
            <v>4</v>
          </cell>
          <cell r="D39">
            <v>2</v>
          </cell>
          <cell r="E39">
            <v>2</v>
          </cell>
          <cell r="F39">
            <v>2</v>
          </cell>
          <cell r="G39">
            <v>12.977101456849722</v>
          </cell>
          <cell r="H39">
            <v>6.4059228245311362</v>
          </cell>
          <cell r="I39">
            <v>0.52196999999999993</v>
          </cell>
          <cell r="J39">
            <v>0.19174408163265305</v>
          </cell>
          <cell r="K39">
            <v>10.070946275120242</v>
          </cell>
          <cell r="L39">
            <v>10.001078831191821</v>
          </cell>
          <cell r="M39">
            <v>107.24155065731047</v>
          </cell>
          <cell r="N39">
            <v>156.85917620124522</v>
          </cell>
          <cell r="O39">
            <v>381</v>
          </cell>
          <cell r="P39">
            <v>129</v>
          </cell>
          <cell r="Q39">
            <v>1018</v>
          </cell>
          <cell r="R39">
            <v>1170</v>
          </cell>
          <cell r="S39">
            <v>19.307104054563492</v>
          </cell>
          <cell r="T39"/>
          <cell r="U39">
            <v>2.220104611268332</v>
          </cell>
          <cell r="V39">
            <v>2.2729474415549125</v>
          </cell>
          <cell r="W39">
            <v>3.2986940845004602</v>
          </cell>
          <cell r="X39">
            <v>4.257960325345632</v>
          </cell>
          <cell r="Y39">
            <v>11.9</v>
          </cell>
          <cell r="Z39">
            <v>8.0079365079365079</v>
          </cell>
          <cell r="AA39">
            <v>4.7523083572967666</v>
          </cell>
          <cell r="AB39">
            <v>33</v>
          </cell>
          <cell r="AC39">
            <v>16.221376821062151</v>
          </cell>
          <cell r="AD39">
            <v>16.221376821062151</v>
          </cell>
          <cell r="AE39">
            <v>13.660106796683918</v>
          </cell>
          <cell r="AF39">
            <v>13.378455110154352</v>
          </cell>
          <cell r="AG39">
            <v>13.108183289747194</v>
          </cell>
          <cell r="AH39">
            <v>5.8452657550384455</v>
          </cell>
          <cell r="AI39">
            <v>3.9340118011624945</v>
          </cell>
          <cell r="AJ39">
            <v>12.977101456849722</v>
          </cell>
          <cell r="AK39">
            <v>14.419001618721913</v>
          </cell>
          <cell r="AL39">
            <v>2.2878295801896917</v>
          </cell>
          <cell r="AM39">
            <v>2.8183330187999749</v>
          </cell>
          <cell r="AN39">
            <v>1.5044580820539109</v>
          </cell>
          <cell r="AO39">
            <v>14.875</v>
          </cell>
          <cell r="AP39">
            <v>12.526315789473685</v>
          </cell>
          <cell r="AQ39">
            <v>5.3601077803273443</v>
          </cell>
          <cell r="AR39">
            <v>3.6074882044729177</v>
          </cell>
          <cell r="AS39">
            <v>11.9</v>
          </cell>
          <cell r="AT39">
            <v>13.222222222222221</v>
          </cell>
          <cell r="AU39">
            <v>10.009920634920634</v>
          </cell>
          <cell r="AV39">
            <v>8.4294068504594826</v>
          </cell>
          <cell r="AW39">
            <v>3.6070086370216687</v>
          </cell>
          <cell r="AX39">
            <v>2.42760810878563</v>
          </cell>
          <cell r="AY39">
            <v>8.0079365079365079</v>
          </cell>
          <cell r="AZ39">
            <v>8.8977072310405649</v>
          </cell>
          <cell r="BB39">
            <v>33</v>
          </cell>
          <cell r="BC39">
            <v>30</v>
          </cell>
          <cell r="BD39">
            <v>30</v>
          </cell>
          <cell r="BE39">
            <v>15</v>
          </cell>
          <cell r="BF39">
            <v>18</v>
          </cell>
          <cell r="BG39" t="str">
            <v>f</v>
          </cell>
          <cell r="BH39">
            <v>68</v>
          </cell>
          <cell r="BI39">
            <v>93</v>
          </cell>
          <cell r="BJ39">
            <v>0</v>
          </cell>
          <cell r="BK39">
            <v>109</v>
          </cell>
        </row>
        <row r="40">
          <cell r="B40">
            <v>34</v>
          </cell>
          <cell r="C40">
            <v>4</v>
          </cell>
          <cell r="D40">
            <v>2</v>
          </cell>
          <cell r="E40">
            <v>3</v>
          </cell>
          <cell r="F40">
            <v>2</v>
          </cell>
          <cell r="G40">
            <v>17.279889413849535</v>
          </cell>
          <cell r="H40">
            <v>2.1816781264137273</v>
          </cell>
          <cell r="I40">
            <v>0.52070000000000005</v>
          </cell>
          <cell r="J40">
            <v>0.19127755102040819</v>
          </cell>
          <cell r="K40">
            <v>7.4607666584812673</v>
          </cell>
          <cell r="L40">
            <v>7.3673515268814427</v>
          </cell>
          <cell r="M40">
            <v>113.74583997262428</v>
          </cell>
          <cell r="N40">
            <v>93.402755435948208</v>
          </cell>
          <cell r="O40">
            <v>479</v>
          </cell>
          <cell r="P40">
            <v>74</v>
          </cell>
          <cell r="Q40">
            <v>1272</v>
          </cell>
          <cell r="R40">
            <v>1488</v>
          </cell>
          <cell r="S40">
            <v>7.7184534909203792</v>
          </cell>
          <cell r="T40"/>
          <cell r="U40">
            <v>2.3072293805083515</v>
          </cell>
          <cell r="V40">
            <v>2.8237399318827014</v>
          </cell>
          <cell r="W40">
            <v>3.4143609072621341</v>
          </cell>
          <cell r="X40">
            <v>4.0505881436541626</v>
          </cell>
          <cell r="Y40">
            <v>11.9</v>
          </cell>
          <cell r="Z40">
            <v>8.0079365079365079</v>
          </cell>
          <cell r="AA40">
            <v>4.4036600122418914</v>
          </cell>
          <cell r="AB40">
            <v>34</v>
          </cell>
          <cell r="AC40">
            <v>21.599861767311918</v>
          </cell>
          <cell r="AD40">
            <v>21.599861767311918</v>
          </cell>
          <cell r="AE40">
            <v>18.189357277736352</v>
          </cell>
          <cell r="AF40">
            <v>17.814318983350038</v>
          </cell>
          <cell r="AG40">
            <v>17.454433751363165</v>
          </cell>
          <cell r="AH40">
            <v>7.4894544772320213</v>
          </cell>
          <cell r="AI40">
            <v>5.0609440194492272</v>
          </cell>
          <cell r="AJ40">
            <v>17.279889413849535</v>
          </cell>
          <cell r="AK40">
            <v>19.199877126499484</v>
          </cell>
          <cell r="AL40">
            <v>0.77917075943347403</v>
          </cell>
          <cell r="AM40">
            <v>0.77262006383113135</v>
          </cell>
          <cell r="AN40">
            <v>0.53860774017018842</v>
          </cell>
          <cell r="AO40">
            <v>14.875</v>
          </cell>
          <cell r="AP40">
            <v>12.526315789473685</v>
          </cell>
          <cell r="AQ40">
            <v>5.1577013107288341</v>
          </cell>
          <cell r="AR40">
            <v>3.4852788920730196</v>
          </cell>
          <cell r="AS40">
            <v>11.9</v>
          </cell>
          <cell r="AT40">
            <v>13.222222222222221</v>
          </cell>
          <cell r="AU40">
            <v>10.009920634920634</v>
          </cell>
          <cell r="AV40">
            <v>8.4294068504594826</v>
          </cell>
          <cell r="AW40">
            <v>3.4708020691779335</v>
          </cell>
          <cell r="AX40">
            <v>2.3453690823673981</v>
          </cell>
          <cell r="AY40">
            <v>8.0079365079365079</v>
          </cell>
          <cell r="AZ40">
            <v>8.8977072310405649</v>
          </cell>
          <cell r="BB40">
            <v>34</v>
          </cell>
          <cell r="BC40">
            <v>30</v>
          </cell>
          <cell r="BD40">
            <v>30</v>
          </cell>
          <cell r="BE40">
            <v>15</v>
          </cell>
          <cell r="BF40">
            <v>18</v>
          </cell>
          <cell r="BG40" t="str">
            <v>f</v>
          </cell>
          <cell r="BH40">
            <v>68</v>
          </cell>
          <cell r="BI40">
            <v>93</v>
          </cell>
          <cell r="BJ40">
            <v>117</v>
          </cell>
          <cell r="BK40">
            <v>109</v>
          </cell>
        </row>
      </sheetData>
      <sheetData sheetId="5">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145.82466598366742</v>
          </cell>
          <cell r="H7">
            <v>27.419213869582901</v>
          </cell>
          <cell r="I7">
            <v>2.6121100000000004</v>
          </cell>
          <cell r="J7">
            <v>0.95955061224489813</v>
          </cell>
          <cell r="K7">
            <v>8.5148436623932167</v>
          </cell>
          <cell r="L7">
            <v>10.862876777247831</v>
          </cell>
          <cell r="M7">
            <v>360.89926199132043</v>
          </cell>
          <cell r="N7">
            <v>247.86023242151882</v>
          </cell>
          <cell r="O7">
            <v>1273</v>
          </cell>
          <cell r="P7">
            <v>348</v>
          </cell>
          <cell r="Q7">
            <v>969</v>
          </cell>
          <cell r="R7">
            <v>2055</v>
          </cell>
          <cell r="S7">
            <v>27.284342108135654</v>
          </cell>
          <cell r="T7"/>
          <cell r="U7">
            <v>2.5320698658830758</v>
          </cell>
          <cell r="V7">
            <v>2.2889154718740308</v>
          </cell>
          <cell r="W7">
            <v>3.6877968938172478</v>
          </cell>
          <cell r="X7">
            <v>4.2858266990945335</v>
          </cell>
          <cell r="Y7">
            <v>11.1</v>
          </cell>
          <cell r="Z7">
            <v>5.7485714285714282</v>
          </cell>
          <cell r="AA7">
            <v>0.7874148775042078</v>
          </cell>
          <cell r="AB7">
            <v>1</v>
          </cell>
          <cell r="AC7">
            <v>182.28083247958426</v>
          </cell>
          <cell r="AD7">
            <v>182.28083247958426</v>
          </cell>
          <cell r="AE7">
            <v>153.49964840386045</v>
          </cell>
          <cell r="AF7">
            <v>150.33470719965715</v>
          </cell>
          <cell r="AG7">
            <v>147.29764240774486</v>
          </cell>
          <cell r="AH7">
            <v>57.591090968104119</v>
          </cell>
          <cell r="AI7">
            <v>39.542488423955454</v>
          </cell>
          <cell r="AJ7">
            <v>145.82466598366742</v>
          </cell>
          <cell r="AK7">
            <v>162.02740664851936</v>
          </cell>
          <cell r="AL7">
            <v>9.1397379565276342</v>
          </cell>
          <cell r="AM7">
            <v>11.97912907073569</v>
          </cell>
          <cell r="AN7">
            <v>6.39764876059402</v>
          </cell>
          <cell r="AO7">
            <v>13.874999999999998</v>
          </cell>
          <cell r="AP7">
            <v>11.684210526315789</v>
          </cell>
          <cell r="AQ7">
            <v>4.3837652939836254</v>
          </cell>
          <cell r="AR7">
            <v>3.0099271515222634</v>
          </cell>
          <cell r="AS7">
            <v>11.1</v>
          </cell>
          <cell r="AT7">
            <v>12.333333333333332</v>
          </cell>
          <cell r="AU7">
            <v>7.1857142857142851</v>
          </cell>
          <cell r="AV7">
            <v>6.0511278195488725</v>
          </cell>
          <cell r="AW7">
            <v>2.2703052178880445</v>
          </cell>
          <cell r="AX7">
            <v>1.5588091193984026</v>
          </cell>
          <cell r="AY7">
            <v>5.7485714285714282</v>
          </cell>
          <cell r="AZ7">
            <v>6.3873015873015868</v>
          </cell>
          <cell r="BB7">
            <v>1</v>
          </cell>
          <cell r="BC7">
            <v>0</v>
          </cell>
          <cell r="BD7">
            <v>0</v>
          </cell>
          <cell r="BE7">
            <v>0</v>
          </cell>
          <cell r="BF7">
            <v>2</v>
          </cell>
          <cell r="BG7">
            <v>24</v>
          </cell>
          <cell r="BH7">
            <v>0</v>
          </cell>
          <cell r="BI7">
            <v>0</v>
          </cell>
          <cell r="BJ7">
            <v>0</v>
          </cell>
          <cell r="BK7">
            <v>0</v>
          </cell>
        </row>
        <row r="8">
          <cell r="B8">
            <v>2</v>
          </cell>
          <cell r="C8">
            <v>1</v>
          </cell>
          <cell r="D8">
            <v>1</v>
          </cell>
          <cell r="E8">
            <v>2</v>
          </cell>
          <cell r="F8">
            <v>1</v>
          </cell>
          <cell r="G8">
            <v>153.70577651595903</v>
          </cell>
          <cell r="H8">
            <v>20.838342540940541</v>
          </cell>
          <cell r="I8">
            <v>2.6104399999999992</v>
          </cell>
          <cell r="J8">
            <v>0.9589371428571426</v>
          </cell>
          <cell r="K8">
            <v>7.7425128729412327</v>
          </cell>
          <cell r="L8">
            <v>10.910988903674211</v>
          </cell>
          <cell r="M8">
            <v>363.32172095781891</v>
          </cell>
          <cell r="N8">
            <v>219.66425580472446</v>
          </cell>
          <cell r="O8">
            <v>1333</v>
          </cell>
          <cell r="P8">
            <v>299</v>
          </cell>
          <cell r="Q8">
            <v>999</v>
          </cell>
          <cell r="R8">
            <v>2013</v>
          </cell>
          <cell r="S8">
            <v>18.104310191468254</v>
          </cell>
          <cell r="T8"/>
          <cell r="U8">
            <v>2.550121777339267</v>
          </cell>
          <cell r="V8">
            <v>2.2592881008199517</v>
          </cell>
          <cell r="W8">
            <v>3.6983487550570162</v>
          </cell>
          <cell r="X8">
            <v>4.2278711196609375</v>
          </cell>
          <cell r="Y8">
            <v>11.1</v>
          </cell>
          <cell r="Z8">
            <v>5.7485714285714282</v>
          </cell>
          <cell r="AA8">
            <v>0.77473794226088843</v>
          </cell>
          <cell r="AB8">
            <v>2</v>
          </cell>
          <cell r="AC8">
            <v>192.13222064494877</v>
          </cell>
          <cell r="AD8">
            <v>192.13222064494877</v>
          </cell>
          <cell r="AE8">
            <v>161.79555422732531</v>
          </cell>
          <cell r="AF8">
            <v>158.45956341851448</v>
          </cell>
          <cell r="AG8">
            <v>155.25836011713034</v>
          </cell>
          <cell r="AH8">
            <v>60.27389667497831</v>
          </cell>
          <cell r="AI8">
            <v>41.560649548203415</v>
          </cell>
          <cell r="AJ8">
            <v>153.70577651595903</v>
          </cell>
          <cell r="AK8">
            <v>170.78419612884338</v>
          </cell>
          <cell r="AL8">
            <v>6.946114180313514</v>
          </cell>
          <cell r="AM8">
            <v>9.2234109201822427</v>
          </cell>
          <cell r="AN8">
            <v>4.928802688434768</v>
          </cell>
          <cell r="AO8">
            <v>13.874999999999998</v>
          </cell>
          <cell r="AP8">
            <v>11.684210526315789</v>
          </cell>
          <cell r="AQ8">
            <v>4.3527333081251758</v>
          </cell>
          <cell r="AR8">
            <v>3.0013394450218298</v>
          </cell>
          <cell r="AS8">
            <v>11.1</v>
          </cell>
          <cell r="AT8">
            <v>12.333333333333332</v>
          </cell>
          <cell r="AU8">
            <v>7.1857142857142851</v>
          </cell>
          <cell r="AV8">
            <v>6.0511278195488725</v>
          </cell>
          <cell r="AW8">
            <v>2.2542340838990613</v>
          </cell>
          <cell r="AX8">
            <v>1.5543616379366592</v>
          </cell>
          <cell r="AY8">
            <v>5.7485714285714282</v>
          </cell>
          <cell r="AZ8">
            <v>6.3873015873015868</v>
          </cell>
          <cell r="BB8">
            <v>2</v>
          </cell>
          <cell r="BC8">
            <v>0</v>
          </cell>
          <cell r="BD8">
            <v>0</v>
          </cell>
          <cell r="BE8">
            <v>0</v>
          </cell>
          <cell r="BF8">
            <v>2</v>
          </cell>
          <cell r="BG8">
            <v>24</v>
          </cell>
          <cell r="BH8">
            <v>0</v>
          </cell>
          <cell r="BI8">
            <v>0</v>
          </cell>
          <cell r="BJ8">
            <v>0</v>
          </cell>
          <cell r="BK8">
            <v>109</v>
          </cell>
        </row>
        <row r="9">
          <cell r="B9">
            <v>3</v>
          </cell>
          <cell r="C9">
            <v>1</v>
          </cell>
          <cell r="D9">
            <v>2</v>
          </cell>
          <cell r="E9">
            <v>1</v>
          </cell>
          <cell r="F9">
            <v>1</v>
          </cell>
          <cell r="G9">
            <v>83.637841134525075</v>
          </cell>
          <cell r="H9">
            <v>28.407139691346345</v>
          </cell>
          <cell r="I9">
            <v>0.51873999999999998</v>
          </cell>
          <cell r="J9">
            <v>0.19055755102040817</v>
          </cell>
          <cell r="K9">
            <v>8.8070741774212973</v>
          </cell>
          <cell r="L9">
            <v>9.237332006083216</v>
          </cell>
          <cell r="M9">
            <v>293.26206112954929</v>
          </cell>
          <cell r="N9">
            <v>255.86073258867916</v>
          </cell>
          <cell r="O9">
            <v>898</v>
          </cell>
          <cell r="P9">
            <v>350</v>
          </cell>
          <cell r="Q9">
            <v>1263</v>
          </cell>
          <cell r="R9">
            <v>1958</v>
          </cell>
          <cell r="S9">
            <v>27.675405554564335</v>
          </cell>
          <cell r="T9"/>
          <cell r="U9">
            <v>2.4717652161624226</v>
          </cell>
          <cell r="V9">
            <v>2.306156481250182</v>
          </cell>
          <cell r="W9">
            <v>3.5766033180945089</v>
          </cell>
          <cell r="X9">
            <v>4.2781902406558645</v>
          </cell>
          <cell r="Y9">
            <v>11.1</v>
          </cell>
          <cell r="Z9">
            <v>5.7485714285714282</v>
          </cell>
          <cell r="AA9">
            <v>0.63797869728080903</v>
          </cell>
          <cell r="AB9">
            <v>3</v>
          </cell>
          <cell r="AC9">
            <v>104.54730141815634</v>
          </cell>
          <cell r="AD9">
            <v>104.54730141815634</v>
          </cell>
          <cell r="AE9">
            <v>88.039832773184287</v>
          </cell>
          <cell r="AF9">
            <v>86.224578489201107</v>
          </cell>
          <cell r="AG9">
            <v>84.482667812651599</v>
          </cell>
          <cell r="AH9">
            <v>33.837291902820084</v>
          </cell>
          <cell r="AI9">
            <v>23.384712727685002</v>
          </cell>
          <cell r="AJ9">
            <v>83.637841134525075</v>
          </cell>
          <cell r="AK9">
            <v>92.930934593916746</v>
          </cell>
          <cell r="AL9">
            <v>9.4690465637821148</v>
          </cell>
          <cell r="AM9">
            <v>12.317958439640078</v>
          </cell>
          <cell r="AN9">
            <v>6.6399898306044962</v>
          </cell>
          <cell r="AO9">
            <v>13.874999999999998</v>
          </cell>
          <cell r="AP9">
            <v>11.684210526315789</v>
          </cell>
          <cell r="AQ9">
            <v>4.4907177782983272</v>
          </cell>
          <cell r="AR9">
            <v>3.1035032439419918</v>
          </cell>
          <cell r="AS9">
            <v>11.1</v>
          </cell>
          <cell r="AT9">
            <v>12.333333333333332</v>
          </cell>
          <cell r="AU9">
            <v>7.1857142857142851</v>
          </cell>
          <cell r="AV9">
            <v>6.0511278195488725</v>
          </cell>
          <cell r="AW9">
            <v>2.3256947670363539</v>
          </cell>
          <cell r="AX9">
            <v>1.6072711780724034</v>
          </cell>
          <cell r="AY9">
            <v>5.7485714285714282</v>
          </cell>
          <cell r="AZ9">
            <v>6.3873015873015868</v>
          </cell>
          <cell r="BB9">
            <v>3</v>
          </cell>
          <cell r="BC9">
            <v>0</v>
          </cell>
          <cell r="BD9">
            <v>0</v>
          </cell>
          <cell r="BE9">
            <v>0</v>
          </cell>
          <cell r="BF9">
            <v>2</v>
          </cell>
          <cell r="BG9">
            <v>24</v>
          </cell>
          <cell r="BH9">
            <v>0</v>
          </cell>
          <cell r="BI9">
            <v>93</v>
          </cell>
          <cell r="BJ9">
            <v>0</v>
          </cell>
          <cell r="BK9">
            <v>0</v>
          </cell>
        </row>
        <row r="10">
          <cell r="B10">
            <v>4</v>
          </cell>
          <cell r="C10">
            <v>1</v>
          </cell>
          <cell r="D10">
            <v>2</v>
          </cell>
          <cell r="E10">
            <v>2</v>
          </cell>
          <cell r="F10">
            <v>1</v>
          </cell>
          <cell r="G10">
            <v>90.618043075647918</v>
          </cell>
          <cell r="H10">
            <v>19.884036890268504</v>
          </cell>
          <cell r="I10">
            <v>0.51807000000000014</v>
          </cell>
          <cell r="J10">
            <v>0.19031142857142863</v>
          </cell>
          <cell r="K10">
            <v>8.3278222356178073</v>
          </cell>
          <cell r="L10">
            <v>8.8982727129684598</v>
          </cell>
          <cell r="M10">
            <v>298.11053668931322</v>
          </cell>
          <cell r="N10">
            <v>227.39896726250379</v>
          </cell>
          <cell r="O10">
            <v>958</v>
          </cell>
          <cell r="P10">
            <v>275</v>
          </cell>
          <cell r="Q10">
            <v>1243</v>
          </cell>
          <cell r="R10">
            <v>1936</v>
          </cell>
          <cell r="S10">
            <v>18.386552381944426</v>
          </cell>
          <cell r="T10"/>
          <cell r="U10">
            <v>2.4940796735403401</v>
          </cell>
          <cell r="V10">
            <v>2.2609525351187565</v>
          </cell>
          <cell r="W10">
            <v>3.5884762040465361</v>
          </cell>
          <cell r="X10">
            <v>4.2144673239132109</v>
          </cell>
          <cell r="Y10">
            <v>11.1</v>
          </cell>
          <cell r="Z10">
            <v>5.7485714285714282</v>
          </cell>
          <cell r="AA10">
            <v>0.60765629531946863</v>
          </cell>
          <cell r="AB10">
            <v>4</v>
          </cell>
          <cell r="AC10">
            <v>113.27255384455989</v>
          </cell>
          <cell r="AD10">
            <v>113.27255384455989</v>
          </cell>
          <cell r="AE10">
            <v>95.387413763839916</v>
          </cell>
          <cell r="AF10">
            <v>93.420662964585489</v>
          </cell>
          <cell r="AG10">
            <v>91.533376844088806</v>
          </cell>
          <cell r="AH10">
            <v>36.333259132422114</v>
          </cell>
          <cell r="AI10">
            <v>25.252513301735906</v>
          </cell>
          <cell r="AJ10">
            <v>90.618043075647918</v>
          </cell>
          <cell r="AK10">
            <v>100.68671452849769</v>
          </cell>
          <cell r="AL10">
            <v>6.6280122967561681</v>
          </cell>
          <cell r="AM10">
            <v>8.7945397266927134</v>
          </cell>
          <cell r="AN10">
            <v>4.7180427233223412</v>
          </cell>
          <cell r="AO10">
            <v>13.874999999999998</v>
          </cell>
          <cell r="AP10">
            <v>11.684210526315789</v>
          </cell>
          <cell r="AQ10">
            <v>4.4505394586066194</v>
          </cell>
          <cell r="AR10">
            <v>3.0932349467674087</v>
          </cell>
          <cell r="AS10">
            <v>11.1</v>
          </cell>
          <cell r="AT10">
            <v>12.333333333333332</v>
          </cell>
          <cell r="AU10">
            <v>7.1857142857142851</v>
          </cell>
          <cell r="AV10">
            <v>6.0511278195488725</v>
          </cell>
          <cell r="AW10">
            <v>2.3048868444572763</v>
          </cell>
          <cell r="AX10">
            <v>1.6019533366527738</v>
          </cell>
          <cell r="AY10">
            <v>5.7485714285714282</v>
          </cell>
          <cell r="AZ10">
            <v>6.3873015873015868</v>
          </cell>
          <cell r="BB10">
            <v>4</v>
          </cell>
          <cell r="BC10">
            <v>0</v>
          </cell>
          <cell r="BD10">
            <v>0</v>
          </cell>
          <cell r="BE10">
            <v>0</v>
          </cell>
          <cell r="BF10">
            <v>2</v>
          </cell>
          <cell r="BG10">
            <v>24</v>
          </cell>
          <cell r="BH10">
            <v>0</v>
          </cell>
          <cell r="BI10">
            <v>93</v>
          </cell>
          <cell r="BJ10">
            <v>0</v>
          </cell>
          <cell r="BK10">
            <v>109</v>
          </cell>
        </row>
        <row r="11">
          <cell r="B11">
            <v>5</v>
          </cell>
          <cell r="C11">
            <v>2</v>
          </cell>
          <cell r="D11">
            <v>1</v>
          </cell>
          <cell r="E11">
            <v>1</v>
          </cell>
          <cell r="F11">
            <v>1</v>
          </cell>
          <cell r="G11">
            <v>99.065117155463867</v>
          </cell>
          <cell r="H11">
            <v>31.720633249646784</v>
          </cell>
          <cell r="I11">
            <v>2.6108199999999999</v>
          </cell>
          <cell r="J11">
            <v>0.95907673469387744</v>
          </cell>
          <cell r="K11">
            <v>9.646510782857856</v>
          </cell>
          <cell r="L11">
            <v>10.075819463422278</v>
          </cell>
          <cell r="M11">
            <v>308.88197661149059</v>
          </cell>
          <cell r="N11">
            <v>263.80048925498045</v>
          </cell>
          <cell r="O11">
            <v>1010</v>
          </cell>
          <cell r="P11">
            <v>379</v>
          </cell>
          <cell r="Q11">
            <v>905</v>
          </cell>
          <cell r="R11">
            <v>1865</v>
          </cell>
          <cell r="S11">
            <v>27.284965326885533</v>
          </cell>
          <cell r="T11"/>
          <cell r="U11">
            <v>2.4551166454618403</v>
          </cell>
          <cell r="V11">
            <v>2.3276730264129633</v>
          </cell>
          <cell r="W11">
            <v>3.6186862832294531</v>
          </cell>
          <cell r="X11">
            <v>4.3369637991108423</v>
          </cell>
          <cell r="Y11">
            <v>11.1</v>
          </cell>
          <cell r="Z11">
            <v>5.7485714285714282</v>
          </cell>
          <cell r="AA11">
            <v>0.6628360952127883</v>
          </cell>
          <cell r="AB11">
            <v>5</v>
          </cell>
          <cell r="AC11">
            <v>123.83139644432983</v>
          </cell>
          <cell r="AD11">
            <v>123.83139644432983</v>
          </cell>
          <cell r="AE11">
            <v>104.27907068996197</v>
          </cell>
          <cell r="AF11">
            <v>102.12898675821017</v>
          </cell>
          <cell r="AG11">
            <v>100.06577490450896</v>
          </cell>
          <cell r="AH11">
            <v>40.350472690811152</v>
          </cell>
          <cell r="AI11">
            <v>27.375989351321827</v>
          </cell>
          <cell r="AJ11">
            <v>99.065117155463867</v>
          </cell>
          <cell r="AK11">
            <v>110.07235239495985</v>
          </cell>
          <cell r="AL11">
            <v>10.573544416548929</v>
          </cell>
          <cell r="AM11">
            <v>13.627615601375741</v>
          </cell>
          <cell r="AN11">
            <v>7.314018451376076</v>
          </cell>
          <cell r="AO11">
            <v>13.874999999999998</v>
          </cell>
          <cell r="AP11">
            <v>11.684210526315789</v>
          </cell>
          <cell r="AQ11">
            <v>4.5211701124334729</v>
          </cell>
          <cell r="AR11">
            <v>3.0674115220880487</v>
          </cell>
          <cell r="AS11">
            <v>11.1</v>
          </cell>
          <cell r="AT11">
            <v>12.333333333333332</v>
          </cell>
          <cell r="AU11">
            <v>7.1857142857142851</v>
          </cell>
          <cell r="AV11">
            <v>6.0511278195488725</v>
          </cell>
          <cell r="AW11">
            <v>2.3414657055897421</v>
          </cell>
          <cell r="AX11">
            <v>1.5885796608600138</v>
          </cell>
          <cell r="AY11">
            <v>5.7485714285714282</v>
          </cell>
          <cell r="AZ11">
            <v>6.3873015873015868</v>
          </cell>
          <cell r="BB11">
            <v>5</v>
          </cell>
          <cell r="BC11">
            <v>5</v>
          </cell>
          <cell r="BD11">
            <v>5</v>
          </cell>
          <cell r="BE11">
            <v>5</v>
          </cell>
          <cell r="BF11">
            <v>10</v>
          </cell>
          <cell r="BG11">
            <v>32</v>
          </cell>
          <cell r="BH11">
            <v>64</v>
          </cell>
          <cell r="BI11">
            <v>0</v>
          </cell>
          <cell r="BJ11">
            <v>0</v>
          </cell>
          <cell r="BK11">
            <v>0</v>
          </cell>
        </row>
        <row r="12">
          <cell r="B12">
            <v>6</v>
          </cell>
          <cell r="C12">
            <v>2</v>
          </cell>
          <cell r="D12">
            <v>1</v>
          </cell>
          <cell r="E12">
            <v>2</v>
          </cell>
          <cell r="F12">
            <v>1</v>
          </cell>
          <cell r="G12">
            <v>106.6687940991438</v>
          </cell>
          <cell r="H12">
            <v>22.423003890692982</v>
          </cell>
          <cell r="I12">
            <v>2.6084299999999998</v>
          </cell>
          <cell r="J12">
            <v>0.95819877551020405</v>
          </cell>
          <cell r="K12">
            <v>9.2333915413399463</v>
          </cell>
          <cell r="L12">
            <v>10.15730386736333</v>
          </cell>
          <cell r="M12">
            <v>311.17432100936594</v>
          </cell>
          <cell r="N12">
            <v>231.25612825581621</v>
          </cell>
          <cell r="O12">
            <v>1080</v>
          </cell>
          <cell r="P12">
            <v>305</v>
          </cell>
          <cell r="Q12">
            <v>864</v>
          </cell>
          <cell r="R12">
            <v>1767</v>
          </cell>
          <cell r="S12">
            <v>18.103553399801548</v>
          </cell>
          <cell r="T12"/>
          <cell r="U12">
            <v>2.4786555716624039</v>
          </cell>
          <cell r="V12">
            <v>2.2759987844105165</v>
          </cell>
          <cell r="W12">
            <v>3.6338040073469688</v>
          </cell>
          <cell r="X12">
            <v>4.2567737086491286</v>
          </cell>
          <cell r="Y12">
            <v>11.1</v>
          </cell>
          <cell r="Z12">
            <v>5.7485714285714282</v>
          </cell>
          <cell r="AA12">
            <v>0.6330848653838097</v>
          </cell>
          <cell r="AB12">
            <v>6</v>
          </cell>
          <cell r="AC12">
            <v>133.33599262392974</v>
          </cell>
          <cell r="AD12">
            <v>133.33599262392974</v>
          </cell>
          <cell r="AE12">
            <v>112.28294115699347</v>
          </cell>
          <cell r="AF12">
            <v>109.96782896818948</v>
          </cell>
          <cell r="AG12">
            <v>107.74625666580181</v>
          </cell>
          <cell r="AH12">
            <v>43.034940117800367</v>
          </cell>
          <cell r="AI12">
            <v>29.354581007527266</v>
          </cell>
          <cell r="AJ12">
            <v>106.6687940991438</v>
          </cell>
          <cell r="AK12">
            <v>118.52088233238199</v>
          </cell>
          <cell r="AL12">
            <v>7.4743346302309943</v>
          </cell>
          <cell r="AM12">
            <v>9.8519401874375507</v>
          </cell>
          <cell r="AN12">
            <v>5.2676053333849495</v>
          </cell>
          <cell r="AO12">
            <v>13.874999999999998</v>
          </cell>
          <cell r="AP12">
            <v>11.684210526315789</v>
          </cell>
          <cell r="AQ12">
            <v>4.4782341390640914</v>
          </cell>
          <cell r="AR12">
            <v>3.0546501620774209</v>
          </cell>
          <cell r="AS12">
            <v>11.1</v>
          </cell>
          <cell r="AT12">
            <v>12.333333333333332</v>
          </cell>
          <cell r="AU12">
            <v>7.1857142857142851</v>
          </cell>
          <cell r="AV12">
            <v>6.0511278195488725</v>
          </cell>
          <cell r="AW12">
            <v>2.319229623628559</v>
          </cell>
          <cell r="AX12">
            <v>1.5819706888287697</v>
          </cell>
          <cell r="AY12">
            <v>5.7485714285714282</v>
          </cell>
          <cell r="AZ12">
            <v>6.3873015873015868</v>
          </cell>
          <cell r="BB12">
            <v>6</v>
          </cell>
          <cell r="BC12">
            <v>5</v>
          </cell>
          <cell r="BD12">
            <v>5</v>
          </cell>
          <cell r="BE12">
            <v>5</v>
          </cell>
          <cell r="BF12">
            <v>10</v>
          </cell>
          <cell r="BG12">
            <v>32</v>
          </cell>
          <cell r="BH12">
            <v>64</v>
          </cell>
          <cell r="BI12">
            <v>0</v>
          </cell>
          <cell r="BJ12">
            <v>0</v>
          </cell>
          <cell r="BK12">
            <v>109</v>
          </cell>
        </row>
        <row r="13">
          <cell r="B13">
            <v>7</v>
          </cell>
          <cell r="C13">
            <v>2</v>
          </cell>
          <cell r="D13">
            <v>2</v>
          </cell>
          <cell r="E13">
            <v>2</v>
          </cell>
          <cell r="F13">
            <v>1</v>
          </cell>
          <cell r="G13">
            <v>48.418318123471543</v>
          </cell>
          <cell r="H13">
            <v>22.013553441397438</v>
          </cell>
          <cell r="I13">
            <v>0.5180300000000001</v>
          </cell>
          <cell r="J13">
            <v>0.19029673469387759</v>
          </cell>
          <cell r="K13">
            <v>9.6116979724008367</v>
          </cell>
          <cell r="L13">
            <v>9.3998028603749031</v>
          </cell>
          <cell r="M13">
            <v>265.13844472659906</v>
          </cell>
          <cell r="N13">
            <v>238.70685855145345</v>
          </cell>
          <cell r="O13">
            <v>575</v>
          </cell>
          <cell r="P13">
            <v>290</v>
          </cell>
          <cell r="Q13">
            <v>1111</v>
          </cell>
          <cell r="R13">
            <v>1518</v>
          </cell>
          <cell r="S13">
            <v>18.383785739087298</v>
          </cell>
          <cell r="T13"/>
          <cell r="U13">
            <v>2.3590624931875634</v>
          </cell>
          <cell r="V13">
            <v>2.2935945257819412</v>
          </cell>
          <cell r="W13">
            <v>3.4428596619765734</v>
          </cell>
          <cell r="X13">
            <v>4.2636394036704077</v>
          </cell>
          <cell r="Y13">
            <v>11.1</v>
          </cell>
          <cell r="Z13">
            <v>5.7485714285714282</v>
          </cell>
          <cell r="AA13">
            <v>0.50331219548674078</v>
          </cell>
          <cell r="AB13">
            <v>7</v>
          </cell>
          <cell r="AC13">
            <v>60.522897654339424</v>
          </cell>
          <cell r="AD13">
            <v>60.522897654339424</v>
          </cell>
          <cell r="AE13">
            <v>50.966650656285836</v>
          </cell>
          <cell r="AF13">
            <v>49.915791879867569</v>
          </cell>
          <cell r="AG13">
            <v>48.907392043910647</v>
          </cell>
          <cell r="AH13">
            <v>20.524389779114646</v>
          </cell>
          <cell r="AI13">
            <v>14.063401612970248</v>
          </cell>
          <cell r="AJ13">
            <v>48.418318123471543</v>
          </cell>
          <cell r="AK13">
            <v>53.798131248301715</v>
          </cell>
          <cell r="AL13">
            <v>7.3378511471324792</v>
          </cell>
          <cell r="AM13">
            <v>9.5978400689164935</v>
          </cell>
          <cell r="AN13">
            <v>5.1630898763264996</v>
          </cell>
          <cell r="AO13">
            <v>13.874999999999998</v>
          </cell>
          <cell r="AP13">
            <v>11.684210526315789</v>
          </cell>
          <cell r="AQ13">
            <v>4.7052589882863547</v>
          </cell>
          <cell r="AR13">
            <v>3.2240640310117668</v>
          </cell>
          <cell r="AS13">
            <v>11.1</v>
          </cell>
          <cell r="AT13">
            <v>12.333333333333332</v>
          </cell>
          <cell r="AU13">
            <v>7.1857142857142851</v>
          </cell>
          <cell r="AV13">
            <v>6.0511278195488725</v>
          </cell>
          <cell r="AW13">
            <v>2.4368033679362022</v>
          </cell>
          <cell r="AX13">
            <v>1.6697083218521684</v>
          </cell>
          <cell r="AY13">
            <v>5.7485714285714282</v>
          </cell>
          <cell r="AZ13">
            <v>6.3873015873015868</v>
          </cell>
          <cell r="BB13">
            <v>7</v>
          </cell>
          <cell r="BC13">
            <v>5</v>
          </cell>
          <cell r="BD13">
            <v>5</v>
          </cell>
          <cell r="BE13">
            <v>5</v>
          </cell>
          <cell r="BF13">
            <v>10</v>
          </cell>
          <cell r="BG13">
            <v>32</v>
          </cell>
          <cell r="BH13">
            <v>64</v>
          </cell>
          <cell r="BI13">
            <v>93</v>
          </cell>
          <cell r="BJ13">
            <v>0</v>
          </cell>
          <cell r="BK13">
            <v>109</v>
          </cell>
        </row>
        <row r="14">
          <cell r="B14">
            <v>8</v>
          </cell>
          <cell r="C14">
            <v>2</v>
          </cell>
          <cell r="D14">
            <v>2</v>
          </cell>
          <cell r="E14">
            <v>3</v>
          </cell>
          <cell r="F14">
            <v>1</v>
          </cell>
          <cell r="G14">
            <v>55.595976298768882</v>
          </cell>
          <cell r="H14">
            <v>13.860750861462485</v>
          </cell>
          <cell r="I14">
            <v>0.51718000000000008</v>
          </cell>
          <cell r="J14">
            <v>0.18998448979591842</v>
          </cell>
          <cell r="K14">
            <v>8.7265411309571306</v>
          </cell>
          <cell r="L14">
            <v>8.5527568828360323</v>
          </cell>
          <cell r="M14">
            <v>271.11840187590934</v>
          </cell>
          <cell r="N14">
            <v>210.06242461241786</v>
          </cell>
          <cell r="O14">
            <v>646</v>
          </cell>
          <cell r="P14">
            <v>208</v>
          </cell>
          <cell r="Q14">
            <v>1123</v>
          </cell>
          <cell r="R14">
            <v>1582</v>
          </cell>
          <cell r="S14">
            <v>7.4054213396205126</v>
          </cell>
          <cell r="T14"/>
          <cell r="U14">
            <v>2.3865026649612773</v>
          </cell>
          <cell r="V14">
            <v>2.1908530895884928</v>
          </cell>
          <cell r="W14">
            <v>3.4526887294260309</v>
          </cell>
          <cell r="X14">
            <v>4.0565284069802363</v>
          </cell>
          <cell r="Y14">
            <v>11.1</v>
          </cell>
          <cell r="Z14">
            <v>5.7485714285714282</v>
          </cell>
          <cell r="AA14">
            <v>0.47726495198047986</v>
          </cell>
          <cell r="AB14">
            <v>8</v>
          </cell>
          <cell r="AC14">
            <v>69.494970373461101</v>
          </cell>
          <cell r="AD14">
            <v>69.494970373461101</v>
          </cell>
          <cell r="AE14">
            <v>58.522080314493564</v>
          </cell>
          <cell r="AF14">
            <v>57.315439483266893</v>
          </cell>
          <cell r="AG14">
            <v>56.157551816938266</v>
          </cell>
          <cell r="AH14">
            <v>23.296004280670253</v>
          </cell>
          <cell r="AI14">
            <v>16.10222659950324</v>
          </cell>
          <cell r="AJ14">
            <v>55.595976298768882</v>
          </cell>
          <cell r="AK14">
            <v>61.773306998632087</v>
          </cell>
          <cell r="AL14">
            <v>4.6202502871541613</v>
          </cell>
          <cell r="AM14">
            <v>6.3266455096110281</v>
          </cell>
          <cell r="AN14">
            <v>3.4168997405790913</v>
          </cell>
          <cell r="AO14">
            <v>13.874999999999998</v>
          </cell>
          <cell r="AP14">
            <v>11.684210526315789</v>
          </cell>
          <cell r="AQ14">
            <v>4.651157596834322</v>
          </cell>
          <cell r="AR14">
            <v>3.2148858092531394</v>
          </cell>
          <cell r="AS14">
            <v>11.1</v>
          </cell>
          <cell r="AT14">
            <v>12.333333333333332</v>
          </cell>
          <cell r="AU14">
            <v>7.1857142857142851</v>
          </cell>
          <cell r="AV14">
            <v>6.0511278195488725</v>
          </cell>
          <cell r="AW14">
            <v>2.4087848352202461</v>
          </cell>
          <cell r="AX14">
            <v>1.6649550188461562</v>
          </cell>
          <cell r="AY14">
            <v>5.7485714285714282</v>
          </cell>
          <cell r="AZ14">
            <v>6.3873015873015868</v>
          </cell>
          <cell r="BB14">
            <v>8</v>
          </cell>
          <cell r="BC14">
            <v>5</v>
          </cell>
          <cell r="BD14">
            <v>5</v>
          </cell>
          <cell r="BE14">
            <v>5</v>
          </cell>
          <cell r="BF14">
            <v>10</v>
          </cell>
          <cell r="BG14">
            <v>32</v>
          </cell>
          <cell r="BH14">
            <v>64</v>
          </cell>
          <cell r="BI14">
            <v>93</v>
          </cell>
          <cell r="BJ14">
            <v>117</v>
          </cell>
          <cell r="BK14">
            <v>109</v>
          </cell>
        </row>
        <row r="15">
          <cell r="B15">
            <v>9</v>
          </cell>
          <cell r="C15">
            <v>2</v>
          </cell>
          <cell r="D15">
            <v>3</v>
          </cell>
          <cell r="E15">
            <v>2</v>
          </cell>
          <cell r="F15">
            <v>1</v>
          </cell>
          <cell r="G15">
            <v>32.041687361440466</v>
          </cell>
          <cell r="H15">
            <v>19.581862861352263</v>
          </cell>
          <cell r="I15">
            <v>0.17948999999999998</v>
          </cell>
          <cell r="J15">
            <v>6.5935102040816332E-2</v>
          </cell>
          <cell r="K15">
            <v>9.5601408486931483</v>
          </cell>
          <cell r="L15">
            <v>9.372881287819812</v>
          </cell>
          <cell r="M15">
            <v>248.94320397175395</v>
          </cell>
          <cell r="N15">
            <v>230.38543135739661</v>
          </cell>
          <cell r="O15">
            <v>405</v>
          </cell>
          <cell r="P15">
            <v>268</v>
          </cell>
          <cell r="Q15">
            <v>1161</v>
          </cell>
          <cell r="R15">
            <v>1391</v>
          </cell>
          <cell r="S15">
            <v>19.151813340277794</v>
          </cell>
          <cell r="T15"/>
          <cell r="U15">
            <v>2.3359710496816013</v>
          </cell>
          <cell r="V15">
            <v>2.2916967060585982</v>
          </cell>
          <cell r="W15">
            <v>3.4052304207484729</v>
          </cell>
          <cell r="X15">
            <v>4.2530614240395161</v>
          </cell>
          <cell r="Y15">
            <v>11.1</v>
          </cell>
          <cell r="Z15">
            <v>5.7485714285714282</v>
          </cell>
          <cell r="AA15">
            <v>0.45988281733182929</v>
          </cell>
          <cell r="AB15">
            <v>9</v>
          </cell>
          <cell r="AC15">
            <v>40.052109201800583</v>
          </cell>
          <cell r="AD15">
            <v>40.052109201800583</v>
          </cell>
          <cell r="AE15">
            <v>33.728091959411017</v>
          </cell>
          <cell r="AF15">
            <v>33.032667382928317</v>
          </cell>
          <cell r="AG15">
            <v>32.365340769131784</v>
          </cell>
          <cell r="AH15">
            <v>13.716645746019767</v>
          </cell>
          <cell r="AI15">
            <v>9.4095504275442465</v>
          </cell>
          <cell r="AJ15">
            <v>32.041687361440466</v>
          </cell>
          <cell r="AK15">
            <v>35.601874846044964</v>
          </cell>
          <cell r="AL15">
            <v>6.5272876204507542</v>
          </cell>
          <cell r="AM15">
            <v>8.5447008801746556</v>
          </cell>
          <cell r="AN15">
            <v>4.6041805911078519</v>
          </cell>
          <cell r="AO15">
            <v>13.874999999999998</v>
          </cell>
          <cell r="AP15">
            <v>11.684210526315789</v>
          </cell>
          <cell r="AQ15">
            <v>4.7517712180178595</v>
          </cell>
          <cell r="AR15">
            <v>3.2596913067516322</v>
          </cell>
          <cell r="AS15">
            <v>11.1</v>
          </cell>
          <cell r="AT15">
            <v>12.333333333333332</v>
          </cell>
          <cell r="AU15">
            <v>7.1857142857142851</v>
          </cell>
          <cell r="AV15">
            <v>6.0511278195488725</v>
          </cell>
          <cell r="AW15">
            <v>2.4608915548653623</v>
          </cell>
          <cell r="AX15">
            <v>1.6881593073833421</v>
          </cell>
          <cell r="AY15">
            <v>5.7485714285714282</v>
          </cell>
          <cell r="AZ15">
            <v>6.3873015873015868</v>
          </cell>
          <cell r="BB15">
            <v>9</v>
          </cell>
          <cell r="BC15">
            <v>5</v>
          </cell>
          <cell r="BD15">
            <v>5</v>
          </cell>
          <cell r="BE15">
            <v>5</v>
          </cell>
          <cell r="BF15">
            <v>10</v>
          </cell>
          <cell r="BG15">
            <v>32</v>
          </cell>
          <cell r="BH15">
            <v>64</v>
          </cell>
          <cell r="BI15">
            <v>95</v>
          </cell>
          <cell r="BJ15">
            <v>0</v>
          </cell>
          <cell r="BK15">
            <v>109</v>
          </cell>
        </row>
        <row r="16">
          <cell r="B16">
            <v>10</v>
          </cell>
          <cell r="C16">
            <v>2</v>
          </cell>
          <cell r="D16">
            <v>3</v>
          </cell>
          <cell r="E16">
            <v>3</v>
          </cell>
          <cell r="F16">
            <v>1</v>
          </cell>
          <cell r="G16">
            <v>38.404636105607501</v>
          </cell>
          <cell r="H16">
            <v>12.779707498446065</v>
          </cell>
          <cell r="I16">
            <v>0.17912999999999996</v>
          </cell>
          <cell r="J16">
            <v>6.5802857142857121E-2</v>
          </cell>
          <cell r="K16">
            <v>8.7869375618594283</v>
          </cell>
          <cell r="L16">
            <v>8.614956398738645</v>
          </cell>
          <cell r="M16">
            <v>255.08606727125195</v>
          </cell>
          <cell r="N16">
            <v>205.368529782037</v>
          </cell>
          <cell r="O16">
            <v>474</v>
          </cell>
          <cell r="P16">
            <v>196</v>
          </cell>
          <cell r="Q16">
            <v>1178</v>
          </cell>
          <cell r="R16">
            <v>1444</v>
          </cell>
          <cell r="S16">
            <v>7.7338276430576185</v>
          </cell>
          <cell r="T16"/>
          <cell r="U16">
            <v>2.3712327938140958</v>
          </cell>
          <cell r="V16">
            <v>2.1900813215367383</v>
          </cell>
          <cell r="W16">
            <v>3.4253153960750033</v>
          </cell>
          <cell r="X16">
            <v>4.04083341810842</v>
          </cell>
          <cell r="Y16">
            <v>11.1</v>
          </cell>
          <cell r="Z16">
            <v>5.7485714285714282</v>
          </cell>
          <cell r="AA16">
            <v>0.43880060105039159</v>
          </cell>
          <cell r="AB16">
            <v>10</v>
          </cell>
          <cell r="AC16">
            <v>48.005795132009375</v>
          </cell>
          <cell r="AD16">
            <v>48.005795132009375</v>
          </cell>
          <cell r="AE16">
            <v>40.425932742744742</v>
          </cell>
          <cell r="AF16">
            <v>39.592408356296396</v>
          </cell>
          <cell r="AG16">
            <v>38.792561722835863</v>
          </cell>
          <cell r="AH16">
            <v>16.196063164188178</v>
          </cell>
          <cell r="AI16">
            <v>11.211999966372312</v>
          </cell>
          <cell r="AJ16">
            <v>38.404636105607501</v>
          </cell>
          <cell r="AK16">
            <v>42.671817895119446</v>
          </cell>
          <cell r="AL16">
            <v>4.2599024994820214</v>
          </cell>
          <cell r="AM16">
            <v>5.8352661943524486</v>
          </cell>
          <cell r="AN16">
            <v>3.162641508847067</v>
          </cell>
          <cell r="AO16">
            <v>13.874999999999998</v>
          </cell>
          <cell r="AP16">
            <v>11.684210526315789</v>
          </cell>
          <cell r="AQ16">
            <v>4.681109349093389</v>
          </cell>
          <cell r="AR16">
            <v>3.2405774991462848</v>
          </cell>
          <cell r="AS16">
            <v>11.1</v>
          </cell>
          <cell r="AT16">
            <v>12.333333333333332</v>
          </cell>
          <cell r="AU16">
            <v>7.1857142857142851</v>
          </cell>
          <cell r="AV16">
            <v>6.0511278195488725</v>
          </cell>
          <cell r="AW16">
            <v>2.4242965277672837</v>
          </cell>
          <cell r="AX16">
            <v>1.678260470600341</v>
          </cell>
          <cell r="AY16">
            <v>5.7485714285714282</v>
          </cell>
          <cell r="AZ16">
            <v>6.3873015873015868</v>
          </cell>
          <cell r="BB16">
            <v>10</v>
          </cell>
          <cell r="BC16">
            <v>5</v>
          </cell>
          <cell r="BD16">
            <v>5</v>
          </cell>
          <cell r="BE16">
            <v>5</v>
          </cell>
          <cell r="BF16">
            <v>10</v>
          </cell>
          <cell r="BG16">
            <v>32</v>
          </cell>
          <cell r="BH16">
            <v>64</v>
          </cell>
          <cell r="BI16">
            <v>95</v>
          </cell>
          <cell r="BJ16">
            <v>117</v>
          </cell>
          <cell r="BK16">
            <v>109</v>
          </cell>
        </row>
        <row r="17">
          <cell r="B17">
            <v>11</v>
          </cell>
          <cell r="C17">
            <v>3</v>
          </cell>
          <cell r="D17">
            <v>2</v>
          </cell>
          <cell r="E17">
            <v>2</v>
          </cell>
          <cell r="F17">
            <v>1</v>
          </cell>
          <cell r="G17">
            <v>35.504113527359841</v>
          </cell>
          <cell r="H17">
            <v>22.574784914639324</v>
          </cell>
          <cell r="I17">
            <v>0.51817999999999997</v>
          </cell>
          <cell r="J17">
            <v>0.19035183673469386</v>
          </cell>
          <cell r="K17">
            <v>9.7100284912914034</v>
          </cell>
          <cell r="L17">
            <v>9.4773368571387557</v>
          </cell>
          <cell r="M17">
            <v>253.94176536394522</v>
          </cell>
          <cell r="N17">
            <v>248.31844160625053</v>
          </cell>
          <cell r="O17">
            <v>440</v>
          </cell>
          <cell r="P17">
            <v>286</v>
          </cell>
          <cell r="Q17">
            <v>1112</v>
          </cell>
          <cell r="R17">
            <v>1422</v>
          </cell>
          <cell r="S17">
            <v>18.392679631944482</v>
          </cell>
          <cell r="T17"/>
          <cell r="U17">
            <v>2.3075315769571043</v>
          </cell>
          <cell r="V17">
            <v>2.2864426090185068</v>
          </cell>
          <cell r="W17">
            <v>3.392456384428272</v>
          </cell>
          <cell r="X17">
            <v>4.2487908951254756</v>
          </cell>
          <cell r="Y17">
            <v>11.1</v>
          </cell>
          <cell r="Z17">
            <v>5.7485714285714282</v>
          </cell>
          <cell r="AA17">
            <v>0.47537118204061068</v>
          </cell>
          <cell r="AB17">
            <v>11</v>
          </cell>
          <cell r="AC17">
            <v>44.3801419091998</v>
          </cell>
          <cell r="AD17">
            <v>44.3801419091998</v>
          </cell>
          <cell r="AE17">
            <v>37.372751081431417</v>
          </cell>
          <cell r="AF17">
            <v>36.602178894185407</v>
          </cell>
          <cell r="AG17">
            <v>35.862740936727114</v>
          </cell>
          <cell r="AH17">
            <v>15.386187509589101</v>
          </cell>
          <cell r="AI17">
            <v>10.465606482172451</v>
          </cell>
          <cell r="AJ17">
            <v>35.504113527359841</v>
          </cell>
          <cell r="AK17">
            <v>39.449015030399821</v>
          </cell>
          <cell r="AL17">
            <v>7.5249283048797748</v>
          </cell>
          <cell r="AM17">
            <v>9.8733223504481149</v>
          </cell>
          <cell r="AN17">
            <v>5.3132256851093267</v>
          </cell>
          <cell r="AO17">
            <v>13.874999999999998</v>
          </cell>
          <cell r="AP17">
            <v>11.684210526315789</v>
          </cell>
          <cell r="AQ17">
            <v>4.8103350397645901</v>
          </cell>
          <cell r="AR17">
            <v>3.2719654262764157</v>
          </cell>
          <cell r="AS17">
            <v>11.1</v>
          </cell>
          <cell r="AT17">
            <v>12.333333333333332</v>
          </cell>
          <cell r="AU17">
            <v>7.1857142857142851</v>
          </cell>
          <cell r="AV17">
            <v>6.0511278195488725</v>
          </cell>
          <cell r="AW17">
            <v>2.4912211325627682</v>
          </cell>
          <cell r="AX17">
            <v>1.6945159427717242</v>
          </cell>
          <cell r="AY17">
            <v>5.7485714285714282</v>
          </cell>
          <cell r="AZ17">
            <v>6.3873015873015868</v>
          </cell>
          <cell r="BB17">
            <v>11</v>
          </cell>
          <cell r="BC17">
            <v>15</v>
          </cell>
          <cell r="BD17">
            <v>10</v>
          </cell>
          <cell r="BE17">
            <v>10</v>
          </cell>
          <cell r="BF17">
            <v>14</v>
          </cell>
          <cell r="BG17">
            <v>34</v>
          </cell>
          <cell r="BH17">
            <v>66</v>
          </cell>
          <cell r="BI17">
            <v>93</v>
          </cell>
          <cell r="BJ17">
            <v>0</v>
          </cell>
          <cell r="BK17">
            <v>109</v>
          </cell>
        </row>
        <row r="18">
          <cell r="B18">
            <v>12</v>
          </cell>
          <cell r="C18">
            <v>3</v>
          </cell>
          <cell r="D18">
            <v>2</v>
          </cell>
          <cell r="E18">
            <v>3</v>
          </cell>
          <cell r="F18">
            <v>1</v>
          </cell>
          <cell r="G18">
            <v>41.955594041276044</v>
          </cell>
          <cell r="H18">
            <v>13.571295861363382</v>
          </cell>
          <cell r="I18">
            <v>0.51719000000000004</v>
          </cell>
          <cell r="J18">
            <v>0.18998816326530615</v>
          </cell>
          <cell r="K18">
            <v>8.9685873550244271</v>
          </cell>
          <cell r="L18">
            <v>8.7670282253658094</v>
          </cell>
          <cell r="M18">
            <v>260.03475576130859</v>
          </cell>
          <cell r="N18">
            <v>214.16360303447721</v>
          </cell>
          <cell r="O18">
            <v>508</v>
          </cell>
          <cell r="P18">
            <v>200</v>
          </cell>
          <cell r="Q18">
            <v>1092</v>
          </cell>
          <cell r="R18">
            <v>1427</v>
          </cell>
          <cell r="S18">
            <v>7.4054213396205126</v>
          </cell>
          <cell r="T18"/>
          <cell r="U18">
            <v>2.338650652995379</v>
          </cell>
          <cell r="V18">
            <v>2.1769879692696827</v>
          </cell>
          <cell r="W18">
            <v>3.4077317477272095</v>
          </cell>
          <cell r="X18">
            <v>4.0339297766545137</v>
          </cell>
          <cell r="Y18">
            <v>11.1</v>
          </cell>
          <cell r="Z18">
            <v>5.7485714285714282</v>
          </cell>
          <cell r="AA18">
            <v>0.44128921614098804</v>
          </cell>
          <cell r="AB18">
            <v>12</v>
          </cell>
          <cell r="AC18">
            <v>52.444492551595054</v>
          </cell>
          <cell r="AD18">
            <v>52.444492551595054</v>
          </cell>
          <cell r="AE18">
            <v>44.163783201343207</v>
          </cell>
          <cell r="AF18">
            <v>43.253189733274276</v>
          </cell>
          <cell r="AG18">
            <v>42.379387920480852</v>
          </cell>
          <cell r="AH18">
            <v>17.94008608662379</v>
          </cell>
          <cell r="AI18">
            <v>12.311882843847194</v>
          </cell>
          <cell r="AJ18">
            <v>41.955594041276044</v>
          </cell>
          <cell r="AK18">
            <v>46.617326712528936</v>
          </cell>
          <cell r="AL18">
            <v>4.5237652871211269</v>
          </cell>
          <cell r="AM18">
            <v>6.2339783466585548</v>
          </cell>
          <cell r="AN18">
            <v>3.3642865921723</v>
          </cell>
          <cell r="AO18">
            <v>13.874999999999998</v>
          </cell>
          <cell r="AP18">
            <v>11.684210526315789</v>
          </cell>
          <cell r="AQ18">
            <v>4.7463266844848979</v>
          </cell>
          <cell r="AR18">
            <v>3.2572986437101914</v>
          </cell>
          <cell r="AS18">
            <v>11.1</v>
          </cell>
          <cell r="AT18">
            <v>12.333333333333332</v>
          </cell>
          <cell r="AU18">
            <v>7.1857142857142851</v>
          </cell>
          <cell r="AV18">
            <v>6.0511278195488725</v>
          </cell>
          <cell r="AW18">
            <v>2.4580718891077518</v>
          </cell>
          <cell r="AX18">
            <v>1.6869201727528713</v>
          </cell>
          <cell r="AY18">
            <v>5.7485714285714282</v>
          </cell>
          <cell r="AZ18">
            <v>6.3873015873015868</v>
          </cell>
          <cell r="BB18">
            <v>12</v>
          </cell>
          <cell r="BC18">
            <v>15</v>
          </cell>
          <cell r="BD18">
            <v>10</v>
          </cell>
          <cell r="BE18">
            <v>10</v>
          </cell>
          <cell r="BF18">
            <v>14</v>
          </cell>
          <cell r="BG18">
            <v>34</v>
          </cell>
          <cell r="BH18">
            <v>66</v>
          </cell>
          <cell r="BI18">
            <v>93</v>
          </cell>
          <cell r="BJ18">
            <v>117</v>
          </cell>
          <cell r="BK18">
            <v>109</v>
          </cell>
        </row>
        <row r="19">
          <cell r="B19">
            <v>13</v>
          </cell>
          <cell r="C19">
            <v>3</v>
          </cell>
          <cell r="D19">
            <v>3</v>
          </cell>
          <cell r="E19">
            <v>2</v>
          </cell>
          <cell r="F19">
            <v>1</v>
          </cell>
          <cell r="G19">
            <v>20.01839854349905</v>
          </cell>
          <cell r="H19">
            <v>20.050661488667256</v>
          </cell>
          <cell r="I19">
            <v>0.17969000000000002</v>
          </cell>
          <cell r="J19">
            <v>6.600857142857143E-2</v>
          </cell>
          <cell r="K19">
            <v>9.7420214432114509</v>
          </cell>
          <cell r="L19">
            <v>9.5123674113438739</v>
          </cell>
          <cell r="M19">
            <v>237.37580856041492</v>
          </cell>
          <cell r="N19">
            <v>247.30639447490856</v>
          </cell>
          <cell r="O19">
            <v>266</v>
          </cell>
          <cell r="P19">
            <v>255</v>
          </cell>
          <cell r="Q19">
            <v>1153</v>
          </cell>
          <cell r="R19">
            <v>1314</v>
          </cell>
          <cell r="S19">
            <v>19.154675986111126</v>
          </cell>
          <cell r="T19"/>
          <cell r="U19">
            <v>2.2783120841324109</v>
          </cell>
          <cell r="V19">
            <v>2.2714017838562537</v>
          </cell>
          <cell r="W19">
            <v>3.3616311245098212</v>
          </cell>
          <cell r="X19">
            <v>4.2154627212633935</v>
          </cell>
          <cell r="Y19">
            <v>11.1</v>
          </cell>
          <cell r="Z19">
            <v>5.7485714285714282</v>
          </cell>
          <cell r="AA19">
            <v>0.44089068001784293</v>
          </cell>
          <cell r="AB19">
            <v>13</v>
          </cell>
          <cell r="AC19">
            <v>25.022998179373811</v>
          </cell>
          <cell r="AD19">
            <v>25.022998179373811</v>
          </cell>
          <cell r="AE19">
            <v>21.071998466841105</v>
          </cell>
          <cell r="AF19">
            <v>20.637524271648505</v>
          </cell>
          <cell r="AG19">
            <v>20.22060458939298</v>
          </cell>
          <cell r="AH19">
            <v>8.786504133002536</v>
          </cell>
          <cell r="AI19">
            <v>5.9549658490320079</v>
          </cell>
          <cell r="AJ19">
            <v>20.01839854349905</v>
          </cell>
          <cell r="AK19">
            <v>22.242665048332277</v>
          </cell>
          <cell r="AL19">
            <v>6.6835538295557519</v>
          </cell>
          <cell r="AM19">
            <v>8.8274393509660847</v>
          </cell>
          <cell r="AN19">
            <v>4.7564556525500432</v>
          </cell>
          <cell r="AO19">
            <v>13.874999999999998</v>
          </cell>
          <cell r="AP19">
            <v>11.684210526315789</v>
          </cell>
          <cell r="AQ19">
            <v>4.8720278829697374</v>
          </cell>
          <cell r="AR19">
            <v>3.3019684756811487</v>
          </cell>
          <cell r="AS19">
            <v>11.1</v>
          </cell>
          <cell r="AT19">
            <v>12.333333333333332</v>
          </cell>
          <cell r="AU19">
            <v>7.1857142857142851</v>
          </cell>
          <cell r="AV19">
            <v>6.0511278195488725</v>
          </cell>
          <cell r="AW19">
            <v>2.5231711970489346</v>
          </cell>
          <cell r="AX19">
            <v>1.7100542015625408</v>
          </cell>
          <cell r="AY19">
            <v>5.7485714285714282</v>
          </cell>
          <cell r="AZ19">
            <v>6.3873015873015868</v>
          </cell>
          <cell r="BB19">
            <v>13</v>
          </cell>
          <cell r="BC19">
            <v>15</v>
          </cell>
          <cell r="BD19">
            <v>10</v>
          </cell>
          <cell r="BE19">
            <v>10</v>
          </cell>
          <cell r="BF19">
            <v>14</v>
          </cell>
          <cell r="BG19">
            <v>34</v>
          </cell>
          <cell r="BH19">
            <v>66</v>
          </cell>
          <cell r="BI19">
            <v>95</v>
          </cell>
          <cell r="BJ19">
            <v>0</v>
          </cell>
          <cell r="BK19">
            <v>109</v>
          </cell>
        </row>
        <row r="20">
          <cell r="B20">
            <v>14</v>
          </cell>
          <cell r="C20">
            <v>3</v>
          </cell>
          <cell r="D20">
            <v>3</v>
          </cell>
          <cell r="E20">
            <v>3</v>
          </cell>
          <cell r="F20">
            <v>1</v>
          </cell>
          <cell r="G20">
            <v>25.427753193849146</v>
          </cell>
          <cell r="H20">
            <v>12.333197897519442</v>
          </cell>
          <cell r="I20">
            <v>0.17921999999999996</v>
          </cell>
          <cell r="J20">
            <v>6.5835918367346924E-2</v>
          </cell>
          <cell r="K20">
            <v>8.8303717747928392</v>
          </cell>
          <cell r="L20">
            <v>8.6384964756801139</v>
          </cell>
          <cell r="M20">
            <v>243.60992689418785</v>
          </cell>
          <cell r="N20">
            <v>212.13370287291502</v>
          </cell>
          <cell r="O20">
            <v>329</v>
          </cell>
          <cell r="P20">
            <v>183</v>
          </cell>
          <cell r="Q20">
            <v>1171</v>
          </cell>
          <cell r="R20">
            <v>1345</v>
          </cell>
          <cell r="S20">
            <v>7.7338276430576185</v>
          </cell>
          <cell r="T20"/>
          <cell r="U20">
            <v>2.3164732784836608</v>
          </cell>
          <cell r="V20">
            <v>2.1689720686119625</v>
          </cell>
          <cell r="W20">
            <v>3.3842962605462286</v>
          </cell>
          <cell r="X20">
            <v>4.0077730639283855</v>
          </cell>
          <cell r="Y20">
            <v>11.1</v>
          </cell>
          <cell r="Z20">
            <v>5.7485714285714282</v>
          </cell>
          <cell r="AA20">
            <v>0.40983343068041456</v>
          </cell>
          <cell r="AB20">
            <v>14</v>
          </cell>
          <cell r="AC20">
            <v>31.784691492311431</v>
          </cell>
          <cell r="AD20">
            <v>31.784691492311431</v>
          </cell>
          <cell r="AE20">
            <v>26.766055993525416</v>
          </cell>
          <cell r="AF20">
            <v>26.214178550359946</v>
          </cell>
          <cell r="AG20">
            <v>25.684599185706208</v>
          </cell>
          <cell r="AH20">
            <v>10.976924892694591</v>
          </cell>
          <cell r="AI20">
            <v>7.5134536802475687</v>
          </cell>
          <cell r="AJ20">
            <v>25.427753193849146</v>
          </cell>
          <cell r="AK20">
            <v>28.253059104276829</v>
          </cell>
          <cell r="AL20">
            <v>4.1110659658398143</v>
          </cell>
          <cell r="AM20">
            <v>5.6861948920403087</v>
          </cell>
          <cell r="AN20">
            <v>3.0773194242267161</v>
          </cell>
          <cell r="AO20">
            <v>13.874999999999998</v>
          </cell>
          <cell r="AP20">
            <v>11.684210526315789</v>
          </cell>
          <cell r="AQ20">
            <v>4.7917669083866761</v>
          </cell>
          <cell r="AR20">
            <v>3.2798547010799961</v>
          </cell>
          <cell r="AS20">
            <v>11.1</v>
          </cell>
          <cell r="AT20">
            <v>12.333333333333332</v>
          </cell>
          <cell r="AU20">
            <v>7.1857142857142851</v>
          </cell>
          <cell r="AV20">
            <v>6.0511278195488725</v>
          </cell>
          <cell r="AW20">
            <v>2.4816048956689811</v>
          </cell>
          <cell r="AX20">
            <v>1.6986017139183918</v>
          </cell>
          <cell r="AY20">
            <v>5.7485714285714282</v>
          </cell>
          <cell r="AZ20">
            <v>6.3873015873015868</v>
          </cell>
          <cell r="BB20">
            <v>14</v>
          </cell>
          <cell r="BC20">
            <v>15</v>
          </cell>
          <cell r="BD20">
            <v>10</v>
          </cell>
          <cell r="BE20">
            <v>10</v>
          </cell>
          <cell r="BF20">
            <v>14</v>
          </cell>
          <cell r="BG20">
            <v>34</v>
          </cell>
          <cell r="BH20">
            <v>66</v>
          </cell>
          <cell r="BI20">
            <v>95</v>
          </cell>
          <cell r="BJ20">
            <v>117</v>
          </cell>
          <cell r="BK20">
            <v>109</v>
          </cell>
        </row>
        <row r="21">
          <cell r="B21">
            <v>15</v>
          </cell>
          <cell r="C21">
            <v>4</v>
          </cell>
          <cell r="D21">
            <v>2</v>
          </cell>
          <cell r="E21">
            <v>2</v>
          </cell>
          <cell r="F21">
            <v>1</v>
          </cell>
          <cell r="G21">
            <v>29.38993987149334</v>
          </cell>
          <cell r="H21">
            <v>22.945677783828785</v>
          </cell>
          <cell r="I21">
            <v>0.51834999999999998</v>
          </cell>
          <cell r="J21">
            <v>0.1904142857142857</v>
          </cell>
          <cell r="K21">
            <v>9.8877304073169157</v>
          </cell>
          <cell r="L21">
            <v>9.6942181979615132</v>
          </cell>
          <cell r="M21">
            <v>248.00425235751217</v>
          </cell>
          <cell r="N21">
            <v>254.83717717387913</v>
          </cell>
          <cell r="O21">
            <v>373</v>
          </cell>
          <cell r="P21">
            <v>284</v>
          </cell>
          <cell r="Q21">
            <v>1100</v>
          </cell>
          <cell r="R21">
            <v>1357</v>
          </cell>
          <cell r="S21">
            <v>18.388878506944405</v>
          </cell>
          <cell r="T21"/>
          <cell r="U21">
            <v>2.2802856241913849</v>
          </cell>
          <cell r="V21">
            <v>2.2812274567192077</v>
          </cell>
          <cell r="W21">
            <v>3.3693039802101308</v>
          </cell>
          <cell r="X21">
            <v>4.237255874324771</v>
          </cell>
          <cell r="Y21">
            <v>11.1</v>
          </cell>
          <cell r="Z21">
            <v>5.7485714285714282</v>
          </cell>
          <cell r="AA21">
            <v>0.46402307212112082</v>
          </cell>
          <cell r="AB21">
            <v>15</v>
          </cell>
          <cell r="AC21">
            <v>36.737424839366675</v>
          </cell>
          <cell r="AD21">
            <v>36.737424839366675</v>
          </cell>
          <cell r="AE21">
            <v>30.936778812098254</v>
          </cell>
          <cell r="AF21">
            <v>30.298907084013752</v>
          </cell>
          <cell r="AG21">
            <v>29.686807951003374</v>
          </cell>
          <cell r="AH21">
            <v>12.888709887786687</v>
          </cell>
          <cell r="AI21">
            <v>8.7228519730239356</v>
          </cell>
          <cell r="AJ21">
            <v>29.38993987149334</v>
          </cell>
          <cell r="AK21">
            <v>32.655488746103707</v>
          </cell>
          <cell r="AL21">
            <v>7.6485592612762616</v>
          </cell>
          <cell r="AM21">
            <v>10.058478700246999</v>
          </cell>
          <cell r="AN21">
            <v>5.4152211866330351</v>
          </cell>
          <cell r="AO21">
            <v>13.874999999999998</v>
          </cell>
          <cell r="AP21">
            <v>11.684210526315789</v>
          </cell>
          <cell r="AQ21">
            <v>4.8678112435744474</v>
          </cell>
          <cell r="AR21">
            <v>3.2944489619211308</v>
          </cell>
          <cell r="AS21">
            <v>11.1</v>
          </cell>
          <cell r="AT21">
            <v>12.333333333333332</v>
          </cell>
          <cell r="AU21">
            <v>7.1857142857142851</v>
          </cell>
          <cell r="AV21">
            <v>6.0511278195488725</v>
          </cell>
          <cell r="AW21">
            <v>2.5209874445487226</v>
          </cell>
          <cell r="AX21">
            <v>1.7061599257105058</v>
          </cell>
          <cell r="AY21">
            <v>5.7485714285714282</v>
          </cell>
          <cell r="AZ21">
            <v>6.3873015873015868</v>
          </cell>
          <cell r="BB21">
            <v>15</v>
          </cell>
          <cell r="BC21">
            <v>25</v>
          </cell>
          <cell r="BD21">
            <v>25</v>
          </cell>
          <cell r="BE21">
            <v>15</v>
          </cell>
          <cell r="BF21" t="str">
            <v>b</v>
          </cell>
          <cell r="BG21" t="str">
            <v>d</v>
          </cell>
          <cell r="BH21">
            <v>68</v>
          </cell>
          <cell r="BI21">
            <v>93</v>
          </cell>
          <cell r="BJ21">
            <v>0</v>
          </cell>
          <cell r="BK21">
            <v>109</v>
          </cell>
        </row>
        <row r="22">
          <cell r="B22">
            <v>16</v>
          </cell>
          <cell r="C22">
            <v>4</v>
          </cell>
          <cell r="D22">
            <v>2</v>
          </cell>
          <cell r="E22">
            <v>3</v>
          </cell>
          <cell r="F22">
            <v>1</v>
          </cell>
          <cell r="G22">
            <v>35.445301534728536</v>
          </cell>
          <cell r="H22">
            <v>13.475661662773392</v>
          </cell>
          <cell r="I22">
            <v>0.51727000000000012</v>
          </cell>
          <cell r="J22">
            <v>0.19001755102040821</v>
          </cell>
          <cell r="K22">
            <v>8.941935987257942</v>
          </cell>
          <cell r="L22">
            <v>8.7425235365047271</v>
          </cell>
          <cell r="M22">
            <v>254.22051496137595</v>
          </cell>
          <cell r="N22">
            <v>213.20160728899967</v>
          </cell>
          <cell r="O22">
            <v>439</v>
          </cell>
          <cell r="P22">
            <v>199</v>
          </cell>
          <cell r="Q22">
            <v>1095</v>
          </cell>
          <cell r="R22">
            <v>1378</v>
          </cell>
          <cell r="S22">
            <v>7.4054213396205126</v>
          </cell>
          <cell r="T22"/>
          <cell r="U22">
            <v>2.314956183647245</v>
          </cell>
          <cell r="V22">
            <v>2.1791905438233532</v>
          </cell>
          <cell r="W22">
            <v>3.389386403510589</v>
          </cell>
          <cell r="X22">
            <v>4.0404900824863583</v>
          </cell>
          <cell r="Y22">
            <v>11.1</v>
          </cell>
          <cell r="Z22">
            <v>5.7485714285714282</v>
          </cell>
          <cell r="AA22">
            <v>0.42494523574262832</v>
          </cell>
          <cell r="AB22">
            <v>16</v>
          </cell>
          <cell r="AC22">
            <v>44.306626918410664</v>
          </cell>
          <cell r="AD22">
            <v>44.306626918410664</v>
          </cell>
          <cell r="AE22">
            <v>37.310843720766883</v>
          </cell>
          <cell r="AF22">
            <v>36.541547973946948</v>
          </cell>
          <cell r="AG22">
            <v>35.803334883564176</v>
          </cell>
          <cell r="AH22">
            <v>15.311435173206597</v>
          </cell>
          <cell r="AI22">
            <v>10.457734030565453</v>
          </cell>
          <cell r="AJ22">
            <v>35.445301534728536</v>
          </cell>
          <cell r="AK22">
            <v>39.383668371920592</v>
          </cell>
          <cell r="AL22">
            <v>4.4918872209244638</v>
          </cell>
          <cell r="AM22">
            <v>6.1837922805642185</v>
          </cell>
          <cell r="AN22">
            <v>3.3351552380202851</v>
          </cell>
          <cell r="AO22">
            <v>13.874999999999998</v>
          </cell>
          <cell r="AP22">
            <v>11.684210526315789</v>
          </cell>
          <cell r="AQ22">
            <v>4.7949071686150875</v>
          </cell>
          <cell r="AR22">
            <v>3.2749290516133156</v>
          </cell>
          <cell r="AS22">
            <v>11.1</v>
          </cell>
          <cell r="AT22">
            <v>12.333333333333332</v>
          </cell>
          <cell r="AU22">
            <v>7.1857142857142851</v>
          </cell>
          <cell r="AV22">
            <v>6.0511278195488725</v>
          </cell>
          <cell r="AW22">
            <v>2.4832312028966679</v>
          </cell>
          <cell r="AX22">
            <v>1.6960507726759306</v>
          </cell>
          <cell r="AY22">
            <v>5.7485714285714282</v>
          </cell>
          <cell r="AZ22">
            <v>6.3873015873015868</v>
          </cell>
          <cell r="BB22">
            <v>16</v>
          </cell>
          <cell r="BC22">
            <v>25</v>
          </cell>
          <cell r="BD22">
            <v>25</v>
          </cell>
          <cell r="BE22">
            <v>15</v>
          </cell>
          <cell r="BF22" t="str">
            <v>b</v>
          </cell>
          <cell r="BG22" t="str">
            <v>d</v>
          </cell>
          <cell r="BH22">
            <v>68</v>
          </cell>
          <cell r="BI22">
            <v>93</v>
          </cell>
          <cell r="BJ22">
            <v>117</v>
          </cell>
          <cell r="BK22">
            <v>109</v>
          </cell>
        </row>
        <row r="23">
          <cell r="B23">
            <v>17</v>
          </cell>
          <cell r="C23">
            <v>4</v>
          </cell>
          <cell r="D23">
            <v>3</v>
          </cell>
          <cell r="E23">
            <v>2</v>
          </cell>
          <cell r="F23">
            <v>1</v>
          </cell>
          <cell r="G23">
            <v>14.18286633109221</v>
          </cell>
          <cell r="H23">
            <v>20.415651148751518</v>
          </cell>
          <cell r="I23">
            <v>0.17981999999999998</v>
          </cell>
          <cell r="J23">
            <v>6.6056326530612247E-2</v>
          </cell>
          <cell r="K23">
            <v>9.9000327703842714</v>
          </cell>
          <cell r="L23">
            <v>9.6701008035856457</v>
          </cell>
          <cell r="M23">
            <v>211.36777534395884</v>
          </cell>
          <cell r="N23">
            <v>249.89815672647597</v>
          </cell>
          <cell r="O23">
            <v>211</v>
          </cell>
          <cell r="P23">
            <v>257</v>
          </cell>
          <cell r="Q23">
            <v>1143</v>
          </cell>
          <cell r="R23">
            <v>1272</v>
          </cell>
          <cell r="S23">
            <v>19.151302015873004</v>
          </cell>
          <cell r="T23"/>
          <cell r="U23">
            <v>2.3024907888543877</v>
          </cell>
          <cell r="V23">
            <v>2.2723066715725642</v>
          </cell>
          <cell r="W23">
            <v>3.4276166563913741</v>
          </cell>
          <cell r="X23">
            <v>4.2150962638148144</v>
          </cell>
          <cell r="Y23">
            <v>11.1</v>
          </cell>
          <cell r="Z23">
            <v>5.7485714285714282</v>
          </cell>
          <cell r="AA23">
            <v>0.43387542229844589</v>
          </cell>
          <cell r="AB23">
            <v>17</v>
          </cell>
          <cell r="AC23">
            <v>17.72858291386526</v>
          </cell>
          <cell r="AD23">
            <v>17.72858291386526</v>
          </cell>
          <cell r="AE23">
            <v>14.929332980097064</v>
          </cell>
          <cell r="AF23">
            <v>14.621511681538362</v>
          </cell>
          <cell r="AG23">
            <v>14.326127607163849</v>
          </cell>
          <cell r="AH23">
            <v>6.1597928642090007</v>
          </cell>
          <cell r="AI23">
            <v>4.1378216273531772</v>
          </cell>
          <cell r="AJ23">
            <v>14.18286633109221</v>
          </cell>
          <cell r="AK23">
            <v>15.758740367880232</v>
          </cell>
          <cell r="AL23">
            <v>6.8052170495838391</v>
          </cell>
          <cell r="AM23">
            <v>8.9845492266335416</v>
          </cell>
          <cell r="AN23">
            <v>4.843460236961378</v>
          </cell>
          <cell r="AO23">
            <v>13.874999999999998</v>
          </cell>
          <cell r="AP23">
            <v>11.684210526315789</v>
          </cell>
          <cell r="AQ23">
            <v>4.8208661914008539</v>
          </cell>
          <cell r="AR23">
            <v>3.2384018146551372</v>
          </cell>
          <cell r="AS23">
            <v>11.1</v>
          </cell>
          <cell r="AT23">
            <v>12.333333333333332</v>
          </cell>
          <cell r="AU23">
            <v>7.1857142857142851</v>
          </cell>
          <cell r="AV23">
            <v>6.0511278195488725</v>
          </cell>
          <cell r="AW23">
            <v>2.4966751035002619</v>
          </cell>
          <cell r="AX23">
            <v>1.6771337068432781</v>
          </cell>
          <cell r="AY23">
            <v>5.7485714285714282</v>
          </cell>
          <cell r="AZ23">
            <v>6.3873015873015868</v>
          </cell>
          <cell r="BB23">
            <v>17</v>
          </cell>
          <cell r="BC23">
            <v>25</v>
          </cell>
          <cell r="BD23">
            <v>25</v>
          </cell>
          <cell r="BE23">
            <v>15</v>
          </cell>
          <cell r="BF23" t="str">
            <v>b</v>
          </cell>
          <cell r="BG23" t="str">
            <v>d</v>
          </cell>
          <cell r="BH23">
            <v>68</v>
          </cell>
          <cell r="BI23">
            <v>95</v>
          </cell>
          <cell r="BJ23">
            <v>0</v>
          </cell>
          <cell r="BK23">
            <v>109</v>
          </cell>
        </row>
        <row r="24">
          <cell r="B24">
            <v>18</v>
          </cell>
          <cell r="C24">
            <v>4</v>
          </cell>
          <cell r="D24">
            <v>3</v>
          </cell>
          <cell r="E24">
            <v>3</v>
          </cell>
          <cell r="F24">
            <v>1</v>
          </cell>
          <cell r="G24">
            <v>19.102835852137517</v>
          </cell>
          <cell r="H24">
            <v>12.097614975642855</v>
          </cell>
          <cell r="I24">
            <v>0.17934999999999998</v>
          </cell>
          <cell r="J24">
            <v>6.5883673469387755E-2</v>
          </cell>
          <cell r="K24">
            <v>8.7547106930256131</v>
          </cell>
          <cell r="L24">
            <v>8.5564379345625348</v>
          </cell>
          <cell r="M24">
            <v>232.88643772105638</v>
          </cell>
          <cell r="N24">
            <v>215.22366695785666</v>
          </cell>
          <cell r="O24">
            <v>258</v>
          </cell>
          <cell r="P24">
            <v>177</v>
          </cell>
          <cell r="Q24">
            <v>1181</v>
          </cell>
          <cell r="R24">
            <v>1315</v>
          </cell>
          <cell r="S24">
            <v>7.7338276430576185</v>
          </cell>
          <cell r="T24"/>
          <cell r="U24">
            <v>2.3095320013446736</v>
          </cell>
          <cell r="V24">
            <v>2.1598138463171153</v>
          </cell>
          <cell r="W24">
            <v>3.3998656682857011</v>
          </cell>
          <cell r="X24">
            <v>3.9977100983459635</v>
          </cell>
          <cell r="Y24">
            <v>11.1</v>
          </cell>
          <cell r="Z24">
            <v>5.7485714285714282</v>
          </cell>
          <cell r="AA24">
            <v>0.39688592183244215</v>
          </cell>
          <cell r="AB24">
            <v>18</v>
          </cell>
          <cell r="AC24">
            <v>23.878544815171896</v>
          </cell>
          <cell r="AD24">
            <v>23.878544815171896</v>
          </cell>
          <cell r="AE24">
            <v>20.108248265407912</v>
          </cell>
          <cell r="AF24">
            <v>19.693645208389192</v>
          </cell>
          <cell r="AG24">
            <v>19.295793790037894</v>
          </cell>
          <cell r="AH24">
            <v>8.2713016494317095</v>
          </cell>
          <cell r="AI24">
            <v>5.6187031241648002</v>
          </cell>
          <cell r="AJ24">
            <v>19.102835852137517</v>
          </cell>
          <cell r="AK24">
            <v>21.225373169041685</v>
          </cell>
          <cell r="AL24">
            <v>4.0325383252142855</v>
          </cell>
          <cell r="AM24">
            <v>5.6012304006067657</v>
          </cell>
          <cell r="AN24">
            <v>3.0261361324444698</v>
          </cell>
          <cell r="AO24">
            <v>13.874999999999998</v>
          </cell>
          <cell r="AP24">
            <v>11.684210526315789</v>
          </cell>
          <cell r="AQ24">
            <v>4.806168519655615</v>
          </cell>
          <cell r="AR24">
            <v>3.2648348737839701</v>
          </cell>
          <cell r="AS24">
            <v>11.1</v>
          </cell>
          <cell r="AT24">
            <v>12.333333333333332</v>
          </cell>
          <cell r="AU24">
            <v>7.1857142857142851</v>
          </cell>
          <cell r="AV24">
            <v>6.0511278195488725</v>
          </cell>
          <cell r="AW24">
            <v>2.4890633363055592</v>
          </cell>
          <cell r="AX24">
            <v>1.6908231058052374</v>
          </cell>
          <cell r="AY24">
            <v>5.7485714285714282</v>
          </cell>
          <cell r="AZ24">
            <v>6.3873015873015868</v>
          </cell>
          <cell r="BB24">
            <v>18</v>
          </cell>
          <cell r="BC24">
            <v>25</v>
          </cell>
          <cell r="BD24">
            <v>25</v>
          </cell>
          <cell r="BE24">
            <v>15</v>
          </cell>
          <cell r="BF24" t="str">
            <v>b</v>
          </cell>
          <cell r="BG24" t="str">
            <v>d</v>
          </cell>
          <cell r="BH24">
            <v>68</v>
          </cell>
          <cell r="BI24">
            <v>95</v>
          </cell>
          <cell r="BJ24">
            <v>117</v>
          </cell>
          <cell r="BK24">
            <v>109</v>
          </cell>
        </row>
        <row r="25">
          <cell r="B25">
            <v>19</v>
          </cell>
          <cell r="C25">
            <v>1</v>
          </cell>
          <cell r="D25">
            <v>1</v>
          </cell>
          <cell r="E25">
            <v>1</v>
          </cell>
          <cell r="F25">
            <v>2</v>
          </cell>
          <cell r="G25">
            <v>130.57481263914482</v>
          </cell>
          <cell r="H25">
            <v>26.841208924148425</v>
          </cell>
          <cell r="I25">
            <v>2.6121600000000003</v>
          </cell>
          <cell r="J25">
            <v>0.95956897959183696</v>
          </cell>
          <cell r="K25">
            <v>8.514843654804066</v>
          </cell>
          <cell r="L25">
            <v>10.862876777247831</v>
          </cell>
          <cell r="M25">
            <v>349.61695813161543</v>
          </cell>
          <cell r="N25">
            <v>229.96496810956432</v>
          </cell>
          <cell r="O25">
            <v>1176</v>
          </cell>
          <cell r="P25">
            <v>368</v>
          </cell>
          <cell r="Q25">
            <v>969</v>
          </cell>
          <cell r="R25">
            <v>2052</v>
          </cell>
          <cell r="S25">
            <v>27.284342108135654</v>
          </cell>
          <cell r="T25"/>
          <cell r="U25">
            <v>2.4669741521490702</v>
          </cell>
          <cell r="V25">
            <v>2.3127369696044151</v>
          </cell>
          <cell r="W25">
            <v>3.6162947394804932</v>
          </cell>
          <cell r="X25">
            <v>4.3175636607628594</v>
          </cell>
          <cell r="Y25">
            <v>11.1</v>
          </cell>
          <cell r="Z25">
            <v>5.7485714285714282</v>
          </cell>
          <cell r="AA25">
            <v>4.2787028276886847</v>
          </cell>
          <cell r="AB25">
            <v>19</v>
          </cell>
          <cell r="AC25">
            <v>163.21851579893101</v>
          </cell>
          <cell r="AD25">
            <v>163.21851579893101</v>
          </cell>
          <cell r="AE25">
            <v>137.44717119909981</v>
          </cell>
          <cell r="AF25">
            <v>134.61320890633488</v>
          </cell>
          <cell r="AG25">
            <v>131.89375014055034</v>
          </cell>
          <cell r="AH25">
            <v>52.929136904574534</v>
          </cell>
          <cell r="AI25">
            <v>36.107348002807655</v>
          </cell>
          <cell r="AJ25">
            <v>130.57481263914482</v>
          </cell>
          <cell r="AK25">
            <v>145.08312515460537</v>
          </cell>
          <cell r="AL25">
            <v>8.947069641382809</v>
          </cell>
          <cell r="AM25">
            <v>11.605819977331668</v>
          </cell>
          <cell r="AN25">
            <v>6.2167488503008936</v>
          </cell>
          <cell r="AO25">
            <v>13.874999999999998</v>
          </cell>
          <cell r="AP25">
            <v>11.684210526315789</v>
          </cell>
          <cell r="AQ25">
            <v>4.4994391166727015</v>
          </cell>
          <cell r="AR25">
            <v>3.0694400760029295</v>
          </cell>
          <cell r="AS25">
            <v>11.1</v>
          </cell>
          <cell r="AT25">
            <v>12.333333333333332</v>
          </cell>
          <cell r="AU25">
            <v>7.1857142857142851</v>
          </cell>
          <cell r="AV25">
            <v>6.0511278195488725</v>
          </cell>
          <cell r="AW25">
            <v>2.3302114550181403</v>
          </cell>
          <cell r="AX25">
            <v>1.5896302272632932</v>
          </cell>
          <cell r="AY25">
            <v>5.7485714285714282</v>
          </cell>
          <cell r="AZ25">
            <v>6.3873015873015868</v>
          </cell>
          <cell r="BB25">
            <v>19</v>
          </cell>
          <cell r="BC25">
            <v>0</v>
          </cell>
          <cell r="BD25">
            <v>0</v>
          </cell>
          <cell r="BE25">
            <v>0</v>
          </cell>
          <cell r="BF25">
            <v>2</v>
          </cell>
          <cell r="BG25">
            <v>24</v>
          </cell>
          <cell r="BH25">
            <v>0</v>
          </cell>
          <cell r="BI25">
            <v>0</v>
          </cell>
          <cell r="BJ25">
            <v>0</v>
          </cell>
          <cell r="BK25">
            <v>0</v>
          </cell>
        </row>
        <row r="26">
          <cell r="B26">
            <v>20</v>
          </cell>
          <cell r="C26">
            <v>1</v>
          </cell>
          <cell r="D26">
            <v>1</v>
          </cell>
          <cell r="E26">
            <v>2</v>
          </cell>
          <cell r="F26">
            <v>2</v>
          </cell>
          <cell r="G26">
            <v>137.78299093555805</v>
          </cell>
          <cell r="H26">
            <v>20.344447163782565</v>
          </cell>
          <cell r="I26">
            <v>2.6104699999999998</v>
          </cell>
          <cell r="J26">
            <v>0.95894816326530607</v>
          </cell>
          <cell r="K26">
            <v>7.7425128828831777</v>
          </cell>
          <cell r="L26">
            <v>10.910988903674211</v>
          </cell>
          <cell r="M26">
            <v>352.02378848667115</v>
          </cell>
          <cell r="N26">
            <v>202.60384411052894</v>
          </cell>
          <cell r="O26">
            <v>1233</v>
          </cell>
          <cell r="P26">
            <v>316</v>
          </cell>
          <cell r="Q26">
            <v>999</v>
          </cell>
          <cell r="R26">
            <v>2011</v>
          </cell>
          <cell r="S26">
            <v>18.104310191468254</v>
          </cell>
          <cell r="T26"/>
          <cell r="U26">
            <v>2.4842630384666347</v>
          </cell>
          <cell r="V26">
            <v>2.2850749201503162</v>
          </cell>
          <cell r="W26">
            <v>3.6265569127482484</v>
          </cell>
          <cell r="X26">
            <v>4.2597931376221441</v>
          </cell>
          <cell r="Y26">
            <v>11.1</v>
          </cell>
          <cell r="Z26">
            <v>5.7485714285714282</v>
          </cell>
          <cell r="AA26">
            <v>4.0479450837845636</v>
          </cell>
          <cell r="AB26">
            <v>20</v>
          </cell>
          <cell r="AC26">
            <v>172.22873866944755</v>
          </cell>
          <cell r="AD26">
            <v>172.22873866944755</v>
          </cell>
          <cell r="AE26">
            <v>145.03472730058743</v>
          </cell>
          <cell r="AF26">
            <v>142.04432055212169</v>
          </cell>
          <cell r="AG26">
            <v>139.17473831874551</v>
          </cell>
          <cell r="AH26">
            <v>55.46231973108695</v>
          </cell>
          <cell r="AI26">
            <v>37.992783306727276</v>
          </cell>
          <cell r="AJ26">
            <v>137.78299093555805</v>
          </cell>
          <cell r="AK26">
            <v>153.09221215062004</v>
          </cell>
          <cell r="AL26">
            <v>6.7814823879275217</v>
          </cell>
          <cell r="AM26">
            <v>8.9031860550306465</v>
          </cell>
          <cell r="AN26">
            <v>4.7759237377285002</v>
          </cell>
          <cell r="AO26">
            <v>13.874999999999998</v>
          </cell>
          <cell r="AP26">
            <v>11.684210526315789</v>
          </cell>
          <cell r="AQ26">
            <v>4.4681258901035168</v>
          </cell>
          <cell r="AR26">
            <v>3.0607543924047467</v>
          </cell>
          <cell r="AS26">
            <v>11.1</v>
          </cell>
          <cell r="AT26">
            <v>12.333333333333332</v>
          </cell>
          <cell r="AU26">
            <v>7.1857142857142851</v>
          </cell>
          <cell r="AV26">
            <v>6.0511278195488725</v>
          </cell>
          <cell r="AW26">
            <v>2.3139946694693116</v>
          </cell>
          <cell r="AX26">
            <v>1.5851320045092279</v>
          </cell>
          <cell r="AY26">
            <v>5.7485714285714282</v>
          </cell>
          <cell r="AZ26">
            <v>6.3873015873015868</v>
          </cell>
          <cell r="BB26">
            <v>20</v>
          </cell>
          <cell r="BC26">
            <v>0</v>
          </cell>
          <cell r="BD26">
            <v>0</v>
          </cell>
          <cell r="BE26">
            <v>0</v>
          </cell>
          <cell r="BF26">
            <v>2</v>
          </cell>
          <cell r="BG26">
            <v>24</v>
          </cell>
          <cell r="BH26">
            <v>0</v>
          </cell>
          <cell r="BI26">
            <v>0</v>
          </cell>
          <cell r="BJ26">
            <v>0</v>
          </cell>
          <cell r="BK26">
            <v>109</v>
          </cell>
        </row>
        <row r="27">
          <cell r="B27">
            <v>21</v>
          </cell>
          <cell r="C27">
            <v>1</v>
          </cell>
          <cell r="D27">
            <v>2</v>
          </cell>
          <cell r="E27">
            <v>1</v>
          </cell>
          <cell r="F27">
            <v>2</v>
          </cell>
          <cell r="G27">
            <v>64.375960731892903</v>
          </cell>
          <cell r="H27">
            <v>27.598524125242513</v>
          </cell>
          <cell r="I27">
            <v>0.51875999999999989</v>
          </cell>
          <cell r="J27">
            <v>0.19056489795918363</v>
          </cell>
          <cell r="K27">
            <v>8.8070741057152393</v>
          </cell>
          <cell r="L27">
            <v>9.2373310275056131</v>
          </cell>
          <cell r="M27">
            <v>259.96703895146965</v>
          </cell>
          <cell r="N27">
            <v>237.20147782878456</v>
          </cell>
          <cell r="O27">
            <v>780</v>
          </cell>
          <cell r="P27">
            <v>367</v>
          </cell>
          <cell r="Q27">
            <v>1263</v>
          </cell>
          <cell r="R27">
            <v>1957</v>
          </cell>
          <cell r="S27">
            <v>27.675405554564335</v>
          </cell>
          <cell r="T27"/>
          <cell r="U27">
            <v>2.3215120757920551</v>
          </cell>
          <cell r="V27">
            <v>2.329781841578014</v>
          </cell>
          <cell r="W27">
            <v>3.3966880621130979</v>
          </cell>
          <cell r="X27">
            <v>4.3019971903652001</v>
          </cell>
          <cell r="Y27">
            <v>11.1</v>
          </cell>
          <cell r="Z27">
            <v>5.7485714285714282</v>
          </cell>
          <cell r="AA27">
            <v>5.3459425737936028</v>
          </cell>
          <cell r="AB27">
            <v>21</v>
          </cell>
          <cell r="AC27">
            <v>80.469950914866118</v>
          </cell>
          <cell r="AD27">
            <v>80.469950914866118</v>
          </cell>
          <cell r="AE27">
            <v>67.764169191466223</v>
          </cell>
          <cell r="AF27">
            <v>66.366969826693719</v>
          </cell>
          <cell r="AG27">
            <v>65.026222961507983</v>
          </cell>
          <cell r="AH27">
            <v>27.73018559893946</v>
          </cell>
          <cell r="AI27">
            <v>18.952567782113107</v>
          </cell>
          <cell r="AJ27">
            <v>64.375960731892903</v>
          </cell>
          <cell r="AK27">
            <v>71.528845257658773</v>
          </cell>
          <cell r="AL27">
            <v>9.1995080417475048</v>
          </cell>
          <cell r="AM27">
            <v>11.845969280346612</v>
          </cell>
          <cell r="AN27">
            <v>6.415281764258812</v>
          </cell>
          <cell r="AO27">
            <v>13.874999999999998</v>
          </cell>
          <cell r="AP27">
            <v>11.684210526315789</v>
          </cell>
          <cell r="AQ27">
            <v>4.7813664704771757</v>
          </cell>
          <cell r="AR27">
            <v>3.2678891311245786</v>
          </cell>
          <cell r="AS27">
            <v>11.1</v>
          </cell>
          <cell r="AT27">
            <v>12.333333333333332</v>
          </cell>
          <cell r="AU27">
            <v>7.1857142857142851</v>
          </cell>
          <cell r="AV27">
            <v>6.0511278195488725</v>
          </cell>
          <cell r="AW27">
            <v>2.4762186199742797</v>
          </cell>
          <cell r="AX27">
            <v>1.6924048730560235</v>
          </cell>
          <cell r="AY27">
            <v>5.7485714285714282</v>
          </cell>
          <cell r="AZ27">
            <v>6.3873015873015868</v>
          </cell>
          <cell r="BB27">
            <v>21</v>
          </cell>
          <cell r="BC27">
            <v>0</v>
          </cell>
          <cell r="BD27">
            <v>0</v>
          </cell>
          <cell r="BE27">
            <v>0</v>
          </cell>
          <cell r="BF27">
            <v>2</v>
          </cell>
          <cell r="BG27">
            <v>24</v>
          </cell>
          <cell r="BH27">
            <v>0</v>
          </cell>
          <cell r="BI27">
            <v>93</v>
          </cell>
          <cell r="BJ27">
            <v>0</v>
          </cell>
          <cell r="BK27">
            <v>0</v>
          </cell>
        </row>
        <row r="28">
          <cell r="B28">
            <v>22</v>
          </cell>
          <cell r="C28">
            <v>1</v>
          </cell>
          <cell r="D28">
            <v>2</v>
          </cell>
          <cell r="E28">
            <v>2</v>
          </cell>
          <cell r="F28">
            <v>2</v>
          </cell>
          <cell r="G28">
            <v>70.163350088208688</v>
          </cell>
          <cell r="H28">
            <v>19.210838852954645</v>
          </cell>
          <cell r="I28">
            <v>0.51810000000000012</v>
          </cell>
          <cell r="J28">
            <v>0.19032244897959186</v>
          </cell>
          <cell r="K28">
            <v>8.3278219060186487</v>
          </cell>
          <cell r="L28">
            <v>8.8982727129684598</v>
          </cell>
          <cell r="M28">
            <v>262.02915167050531</v>
          </cell>
          <cell r="N28">
            <v>204.52532912978518</v>
          </cell>
          <cell r="O28">
            <v>843</v>
          </cell>
          <cell r="P28">
            <v>296</v>
          </cell>
          <cell r="Q28">
            <v>1243</v>
          </cell>
          <cell r="R28">
            <v>1935</v>
          </cell>
          <cell r="S28">
            <v>18.386552381944426</v>
          </cell>
          <cell r="T28"/>
          <cell r="U28">
            <v>2.350625852223005</v>
          </cell>
          <cell r="V28">
            <v>2.2958832741769468</v>
          </cell>
          <cell r="W28">
            <v>3.4206096422758141</v>
          </cell>
          <cell r="X28">
            <v>4.2562178825617307</v>
          </cell>
          <cell r="Y28">
            <v>11.1</v>
          </cell>
          <cell r="Z28">
            <v>5.7485714285714282</v>
          </cell>
          <cell r="AA28">
            <v>4.9889223721258595</v>
          </cell>
          <cell r="AB28">
            <v>22</v>
          </cell>
          <cell r="AC28">
            <v>87.70418761026086</v>
          </cell>
          <cell r="AD28">
            <v>87.70418761026086</v>
          </cell>
          <cell r="AE28">
            <v>73.856157987588091</v>
          </cell>
          <cell r="AF28">
            <v>72.333350606400714</v>
          </cell>
          <cell r="AG28">
            <v>70.872070796170391</v>
          </cell>
          <cell r="AH28">
            <v>29.848795384367389</v>
          </cell>
          <cell r="AI28">
            <v>20.511943023562115</v>
          </cell>
          <cell r="AJ28">
            <v>70.163350088208688</v>
          </cell>
          <cell r="AK28">
            <v>77.959277875787436</v>
          </cell>
          <cell r="AL28">
            <v>6.4036129509848818</v>
          </cell>
          <cell r="AM28">
            <v>8.3675154869715911</v>
          </cell>
          <cell r="AN28">
            <v>4.5135938485818379</v>
          </cell>
          <cell r="AO28">
            <v>13.874999999999998</v>
          </cell>
          <cell r="AP28">
            <v>11.684210526315789</v>
          </cell>
          <cell r="AQ28">
            <v>4.7221466527744704</v>
          </cell>
          <cell r="AR28">
            <v>3.2450355816148906</v>
          </cell>
          <cell r="AS28">
            <v>11.1</v>
          </cell>
          <cell r="AT28">
            <v>12.333333333333332</v>
          </cell>
          <cell r="AU28">
            <v>7.1857142857142851</v>
          </cell>
          <cell r="AV28">
            <v>6.0511278195488725</v>
          </cell>
          <cell r="AW28">
            <v>2.4455493089786962</v>
          </cell>
          <cell r="AX28">
            <v>1.6805692638891017</v>
          </cell>
          <cell r="AY28">
            <v>5.7485714285714282</v>
          </cell>
          <cell r="AZ28">
            <v>6.3873015873015868</v>
          </cell>
          <cell r="BB28">
            <v>22</v>
          </cell>
          <cell r="BC28">
            <v>0</v>
          </cell>
          <cell r="BD28">
            <v>0</v>
          </cell>
          <cell r="BE28">
            <v>0</v>
          </cell>
          <cell r="BF28">
            <v>2</v>
          </cell>
          <cell r="BG28">
            <v>24</v>
          </cell>
          <cell r="BH28">
            <v>0</v>
          </cell>
          <cell r="BI28">
            <v>93</v>
          </cell>
          <cell r="BJ28">
            <v>0</v>
          </cell>
          <cell r="BK28">
            <v>109</v>
          </cell>
        </row>
        <row r="29">
          <cell r="B29">
            <v>23</v>
          </cell>
          <cell r="C29">
            <v>2</v>
          </cell>
          <cell r="D29">
            <v>1</v>
          </cell>
          <cell r="E29">
            <v>1</v>
          </cell>
          <cell r="F29">
            <v>2</v>
          </cell>
          <cell r="G29">
            <v>86.316691201726698</v>
          </cell>
          <cell r="H29">
            <v>31.088193392030284</v>
          </cell>
          <cell r="I29">
            <v>2.6109</v>
          </cell>
          <cell r="J29">
            <v>0.95910612244897953</v>
          </cell>
          <cell r="K29">
            <v>9.6465107828524452</v>
          </cell>
          <cell r="L29">
            <v>10.075819463422278</v>
          </cell>
          <cell r="M29">
            <v>300.6062833736741</v>
          </cell>
          <cell r="N29">
            <v>260.90012478423085</v>
          </cell>
          <cell r="O29">
            <v>904</v>
          </cell>
          <cell r="P29">
            <v>375</v>
          </cell>
          <cell r="Q29">
            <v>904</v>
          </cell>
          <cell r="R29">
            <v>1863</v>
          </cell>
          <cell r="S29">
            <v>27.284965326885533</v>
          </cell>
          <cell r="T29"/>
          <cell r="U29">
            <v>2.3695060884449473</v>
          </cell>
          <cell r="V29">
            <v>2.3254089700019147</v>
          </cell>
          <cell r="W29">
            <v>3.5171711245071768</v>
          </cell>
          <cell r="X29">
            <v>4.3190131848324835</v>
          </cell>
          <cell r="Y29">
            <v>11.1</v>
          </cell>
          <cell r="Z29">
            <v>5.7485714285714282</v>
          </cell>
          <cell r="AA29">
            <v>4.3533192463047277</v>
          </cell>
          <cell r="AB29">
            <v>23</v>
          </cell>
          <cell r="AC29">
            <v>107.89586400215836</v>
          </cell>
          <cell r="AD29">
            <v>107.89586400215836</v>
          </cell>
          <cell r="AE29">
            <v>90.859674949186001</v>
          </cell>
          <cell r="AF29">
            <v>88.986279589408966</v>
          </cell>
          <cell r="AG29">
            <v>87.188576971441108</v>
          </cell>
          <cell r="AH29">
            <v>36.428136489142503</v>
          </cell>
          <cell r="AI29">
            <v>24.541510249610422</v>
          </cell>
          <cell r="AJ29">
            <v>86.316691201726698</v>
          </cell>
          <cell r="AK29">
            <v>95.907434668585211</v>
          </cell>
          <cell r="AL29">
            <v>10.362731130676762</v>
          </cell>
          <cell r="AM29">
            <v>13.368914368643159</v>
          </cell>
          <cell r="AN29">
            <v>7.197985294697836</v>
          </cell>
          <cell r="AO29">
            <v>13.874999999999998</v>
          </cell>
          <cell r="AP29">
            <v>11.684210526315789</v>
          </cell>
          <cell r="AQ29">
            <v>4.6845205649100805</v>
          </cell>
          <cell r="AR29">
            <v>3.1559453910720148</v>
          </cell>
          <cell r="AS29">
            <v>11.1</v>
          </cell>
          <cell r="AT29">
            <v>12.333333333333332</v>
          </cell>
          <cell r="AU29">
            <v>7.1857142857142851</v>
          </cell>
          <cell r="AV29">
            <v>6.0511278195488725</v>
          </cell>
          <cell r="AW29">
            <v>2.4260631599997637</v>
          </cell>
          <cell r="AX29">
            <v>1.6344304058782222</v>
          </cell>
          <cell r="AY29">
            <v>5.7485714285714282</v>
          </cell>
          <cell r="AZ29">
            <v>6.3873015873015868</v>
          </cell>
          <cell r="BB29">
            <v>23</v>
          </cell>
          <cell r="BC29">
            <v>5</v>
          </cell>
          <cell r="BD29">
            <v>5</v>
          </cell>
          <cell r="BE29">
            <v>5</v>
          </cell>
          <cell r="BF29">
            <v>10</v>
          </cell>
          <cell r="BG29">
            <v>32</v>
          </cell>
          <cell r="BH29">
            <v>64</v>
          </cell>
          <cell r="BI29">
            <v>0</v>
          </cell>
          <cell r="BJ29">
            <v>0</v>
          </cell>
          <cell r="BK29">
            <v>0</v>
          </cell>
        </row>
        <row r="30">
          <cell r="B30">
            <v>24</v>
          </cell>
          <cell r="C30">
            <v>2</v>
          </cell>
          <cell r="D30">
            <v>1</v>
          </cell>
          <cell r="E30">
            <v>2</v>
          </cell>
          <cell r="F30">
            <v>2</v>
          </cell>
          <cell r="G30">
            <v>93.014774355926406</v>
          </cell>
          <cell r="H30">
            <v>21.897682918781562</v>
          </cell>
          <cell r="I30">
            <v>2.6084900000000002</v>
          </cell>
          <cell r="J30">
            <v>0.95822081632653067</v>
          </cell>
          <cell r="K30">
            <v>9.2333907805615087</v>
          </cell>
          <cell r="L30">
            <v>10.15730386736333</v>
          </cell>
          <cell r="M30">
            <v>302.87947167021059</v>
          </cell>
          <cell r="N30">
            <v>222.90052698820111</v>
          </cell>
          <cell r="O30">
            <v>967</v>
          </cell>
          <cell r="P30">
            <v>309</v>
          </cell>
          <cell r="Q30">
            <v>864</v>
          </cell>
          <cell r="R30">
            <v>1764</v>
          </cell>
          <cell r="S30">
            <v>18.103553399801548</v>
          </cell>
          <cell r="T30"/>
          <cell r="U30">
            <v>2.3919686578589996</v>
          </cell>
          <cell r="V30">
            <v>2.2829985087117333</v>
          </cell>
          <cell r="W30">
            <v>3.5325378108767764</v>
          </cell>
          <cell r="X30">
            <v>4.2524801439084285</v>
          </cell>
          <cell r="Y30">
            <v>11.1</v>
          </cell>
          <cell r="Z30">
            <v>5.7485714285714282</v>
          </cell>
          <cell r="AA30">
            <v>4.0087929324476415</v>
          </cell>
          <cell r="AB30">
            <v>24</v>
          </cell>
          <cell r="AC30">
            <v>116.268467944908</v>
          </cell>
          <cell r="AD30">
            <v>116.268467944908</v>
          </cell>
          <cell r="AE30">
            <v>97.910288795712006</v>
          </cell>
          <cell r="AF30">
            <v>95.891519954563307</v>
          </cell>
          <cell r="AG30">
            <v>93.9543175312388</v>
          </cell>
          <cell r="AH30">
            <v>38.886284755579517</v>
          </cell>
          <cell r="AI30">
            <v>26.330864476391866</v>
          </cell>
          <cell r="AJ30">
            <v>93.014774355926406</v>
          </cell>
          <cell r="AK30">
            <v>103.34974928436267</v>
          </cell>
          <cell r="AL30">
            <v>7.2992276395938545</v>
          </cell>
          <cell r="AM30">
            <v>9.5916325986293103</v>
          </cell>
          <cell r="AN30">
            <v>5.1493909854345699</v>
          </cell>
          <cell r="AO30">
            <v>13.874999999999998</v>
          </cell>
          <cell r="AP30">
            <v>11.684210526315789</v>
          </cell>
          <cell r="AQ30">
            <v>4.6405290318207486</v>
          </cell>
          <cell r="AR30">
            <v>3.1422168973882769</v>
          </cell>
          <cell r="AS30">
            <v>11.1</v>
          </cell>
          <cell r="AT30">
            <v>12.333333333333332</v>
          </cell>
          <cell r="AU30">
            <v>7.1857142857142851</v>
          </cell>
          <cell r="AV30">
            <v>6.0511278195488725</v>
          </cell>
          <cell r="AW30">
            <v>2.4032804149352245</v>
          </cell>
          <cell r="AX30">
            <v>1.6273205656487033</v>
          </cell>
          <cell r="AY30">
            <v>5.7485714285714282</v>
          </cell>
          <cell r="AZ30">
            <v>6.3873015873015868</v>
          </cell>
          <cell r="BB30">
            <v>24</v>
          </cell>
          <cell r="BC30">
            <v>5</v>
          </cell>
          <cell r="BD30">
            <v>5</v>
          </cell>
          <cell r="BE30">
            <v>5</v>
          </cell>
          <cell r="BF30">
            <v>10</v>
          </cell>
          <cell r="BG30">
            <v>32</v>
          </cell>
          <cell r="BH30">
            <v>64</v>
          </cell>
          <cell r="BI30">
            <v>0</v>
          </cell>
          <cell r="BJ30">
            <v>0</v>
          </cell>
          <cell r="BK30">
            <v>109</v>
          </cell>
        </row>
        <row r="31">
          <cell r="B31">
            <v>25</v>
          </cell>
          <cell r="C31">
            <v>2</v>
          </cell>
          <cell r="D31">
            <v>2</v>
          </cell>
          <cell r="E31">
            <v>2</v>
          </cell>
          <cell r="F31">
            <v>2</v>
          </cell>
          <cell r="G31">
            <v>32.535237719987713</v>
          </cell>
          <cell r="H31">
            <v>21.316722303920194</v>
          </cell>
          <cell r="I31">
            <v>0.51806000000000008</v>
          </cell>
          <cell r="J31">
            <v>0.19030775510204084</v>
          </cell>
          <cell r="K31">
            <v>9.6117023437628646</v>
          </cell>
          <cell r="L31">
            <v>9.3998056447001446</v>
          </cell>
          <cell r="M31">
            <v>225.36104133352785</v>
          </cell>
          <cell r="N31">
            <v>237.40245483547704</v>
          </cell>
          <cell r="O31">
            <v>455</v>
          </cell>
          <cell r="P31">
            <v>283</v>
          </cell>
          <cell r="Q31">
            <v>1111</v>
          </cell>
          <cell r="R31">
            <v>1518</v>
          </cell>
          <cell r="S31">
            <v>18.383785739087298</v>
          </cell>
          <cell r="T31"/>
          <cell r="U31">
            <v>2.1317856235743537</v>
          </cell>
          <cell r="V31">
            <v>2.2853360454148532</v>
          </cell>
          <cell r="W31">
            <v>3.1507534128137276</v>
          </cell>
          <cell r="X31">
            <v>4.2230506416003681</v>
          </cell>
          <cell r="Y31">
            <v>11.1</v>
          </cell>
          <cell r="Z31">
            <v>5.7485714285714282</v>
          </cell>
          <cell r="AA31">
            <v>5.0233552245397295</v>
          </cell>
          <cell r="AB31">
            <v>25</v>
          </cell>
          <cell r="AC31">
            <v>40.669047149984635</v>
          </cell>
          <cell r="AD31">
            <v>40.669047149984635</v>
          </cell>
          <cell r="AE31">
            <v>34.247618652618648</v>
          </cell>
          <cell r="AF31">
            <v>33.541482185554344</v>
          </cell>
          <cell r="AG31">
            <v>32.863876484836076</v>
          </cell>
          <cell r="AH31">
            <v>15.261965068249241</v>
          </cell>
          <cell r="AI31">
            <v>10.326177093920105</v>
          </cell>
          <cell r="AJ31">
            <v>32.535237719987713</v>
          </cell>
          <cell r="AK31">
            <v>36.150264133319681</v>
          </cell>
          <cell r="AL31">
            <v>7.1055741013067317</v>
          </cell>
          <cell r="AM31">
            <v>9.3276095420140308</v>
          </cell>
          <cell r="AN31">
            <v>5.0477070044895331</v>
          </cell>
          <cell r="AO31">
            <v>13.874999999999998</v>
          </cell>
          <cell r="AP31">
            <v>11.684210526315789</v>
          </cell>
          <cell r="AQ31">
            <v>5.206902550261451</v>
          </cell>
          <cell r="AR31">
            <v>3.522966905267058</v>
          </cell>
          <cell r="AS31">
            <v>11.1</v>
          </cell>
          <cell r="AT31">
            <v>12.333333333333332</v>
          </cell>
          <cell r="AU31">
            <v>7.1857142857142851</v>
          </cell>
          <cell r="AV31">
            <v>6.0511278195488725</v>
          </cell>
          <cell r="AW31">
            <v>2.6965992100710525</v>
          </cell>
          <cell r="AX31">
            <v>1.824506927515398</v>
          </cell>
          <cell r="AY31">
            <v>5.7485714285714282</v>
          </cell>
          <cell r="AZ31">
            <v>6.3873015873015868</v>
          </cell>
          <cell r="BB31">
            <v>25</v>
          </cell>
          <cell r="BC31">
            <v>5</v>
          </cell>
          <cell r="BD31">
            <v>5</v>
          </cell>
          <cell r="BE31">
            <v>5</v>
          </cell>
          <cell r="BF31">
            <v>10</v>
          </cell>
          <cell r="BG31">
            <v>32</v>
          </cell>
          <cell r="BH31">
            <v>64</v>
          </cell>
          <cell r="BI31">
            <v>93</v>
          </cell>
          <cell r="BJ31">
            <v>0</v>
          </cell>
          <cell r="BK31">
            <v>109</v>
          </cell>
        </row>
        <row r="32">
          <cell r="B32">
            <v>26</v>
          </cell>
          <cell r="C32">
            <v>2</v>
          </cell>
          <cell r="D32">
            <v>2</v>
          </cell>
          <cell r="E32">
            <v>3</v>
          </cell>
          <cell r="F32">
            <v>2</v>
          </cell>
          <cell r="G32">
            <v>38.22859704494558</v>
          </cell>
          <cell r="H32">
            <v>13.355594080350157</v>
          </cell>
          <cell r="I32">
            <v>0.51721000000000006</v>
          </cell>
          <cell r="J32">
            <v>0.18999551020408165</v>
          </cell>
          <cell r="K32">
            <v>8.7264088935560213</v>
          </cell>
          <cell r="L32">
            <v>8.5526277275539488</v>
          </cell>
          <cell r="M32">
            <v>227.76742245413001</v>
          </cell>
          <cell r="N32">
            <v>209.80606872239954</v>
          </cell>
          <cell r="O32">
            <v>529</v>
          </cell>
          <cell r="P32">
            <v>201</v>
          </cell>
          <cell r="Q32">
            <v>1123</v>
          </cell>
          <cell r="R32">
            <v>1581</v>
          </cell>
          <cell r="S32">
            <v>7.4054213396205126</v>
          </cell>
          <cell r="T32"/>
          <cell r="U32">
            <v>2.1708906095417886</v>
          </cell>
          <cell r="V32">
            <v>2.1741301862211371</v>
          </cell>
          <cell r="W32">
            <v>3.1789513853896927</v>
          </cell>
          <cell r="X32">
            <v>3.9930710196575054</v>
          </cell>
          <cell r="Y32">
            <v>11.1</v>
          </cell>
          <cell r="Z32">
            <v>5.7485714285714282</v>
          </cell>
          <cell r="AA32">
            <v>4.6250014351613302</v>
          </cell>
          <cell r="AB32">
            <v>26</v>
          </cell>
          <cell r="AC32">
            <v>47.78574630618197</v>
          </cell>
          <cell r="AD32">
            <v>47.78574630618197</v>
          </cell>
          <cell r="AE32">
            <v>40.240628468363774</v>
          </cell>
          <cell r="AF32">
            <v>39.410924788603694</v>
          </cell>
          <cell r="AG32">
            <v>38.614744489844021</v>
          </cell>
          <cell r="AH32">
            <v>17.609637665259658</v>
          </cell>
          <cell r="AI32">
            <v>12.025536854902018</v>
          </cell>
          <cell r="AJ32">
            <v>38.22859704494558</v>
          </cell>
          <cell r="AK32">
            <v>42.476218938828424</v>
          </cell>
          <cell r="AL32">
            <v>4.4518646934500525</v>
          </cell>
          <cell r="AM32">
            <v>6.1429596833681606</v>
          </cell>
          <cell r="AN32">
            <v>3.3446923469684982</v>
          </cell>
          <cell r="AO32">
            <v>13.874999999999998</v>
          </cell>
          <cell r="AP32">
            <v>11.684210526315789</v>
          </cell>
          <cell r="AQ32">
            <v>5.1131088555138593</v>
          </cell>
          <cell r="AR32">
            <v>3.4917174421147377</v>
          </cell>
          <cell r="AS32">
            <v>11.1</v>
          </cell>
          <cell r="AT32">
            <v>12.333333333333332</v>
          </cell>
          <cell r="AU32">
            <v>7.1857142857142851</v>
          </cell>
          <cell r="AV32">
            <v>6.0511278195488725</v>
          </cell>
          <cell r="AW32">
            <v>2.6480244574759033</v>
          </cell>
          <cell r="AX32">
            <v>1.8083231643590354</v>
          </cell>
          <cell r="AY32">
            <v>5.7485714285714282</v>
          </cell>
          <cell r="AZ32">
            <v>6.3873015873015868</v>
          </cell>
          <cell r="BB32">
            <v>26</v>
          </cell>
          <cell r="BC32">
            <v>5</v>
          </cell>
          <cell r="BD32">
            <v>5</v>
          </cell>
          <cell r="BE32">
            <v>5</v>
          </cell>
          <cell r="BF32">
            <v>10</v>
          </cell>
          <cell r="BG32">
            <v>32</v>
          </cell>
          <cell r="BH32">
            <v>64</v>
          </cell>
          <cell r="BI32">
            <v>93</v>
          </cell>
          <cell r="BJ32">
            <v>117</v>
          </cell>
          <cell r="BK32">
            <v>109</v>
          </cell>
        </row>
        <row r="33">
          <cell r="B33">
            <v>27</v>
          </cell>
          <cell r="C33">
            <v>2</v>
          </cell>
          <cell r="D33">
            <v>3</v>
          </cell>
          <cell r="E33">
            <v>2</v>
          </cell>
          <cell r="F33">
            <v>2</v>
          </cell>
          <cell r="G33">
            <v>17.03467663471228</v>
          </cell>
          <cell r="H33">
            <v>18.906115083971283</v>
          </cell>
          <cell r="I33">
            <v>0.17951999999999999</v>
          </cell>
          <cell r="J33">
            <v>6.5946122448979586E-2</v>
          </cell>
          <cell r="K33">
            <v>9.5600849851686807</v>
          </cell>
          <cell r="L33">
            <v>9.3728244198104402</v>
          </cell>
          <cell r="M33">
            <v>185.10059959867638</v>
          </cell>
          <cell r="N33">
            <v>229.51610099115692</v>
          </cell>
          <cell r="O33">
            <v>290</v>
          </cell>
          <cell r="P33">
            <v>259</v>
          </cell>
          <cell r="Q33">
            <v>1161</v>
          </cell>
          <cell r="R33">
            <v>1392</v>
          </cell>
          <cell r="S33">
            <v>19.151813340277794</v>
          </cell>
          <cell r="T33"/>
          <cell r="U33">
            <v>2.0524950416638177</v>
          </cell>
          <cell r="V33">
            <v>2.2828608315872847</v>
          </cell>
          <cell r="W33">
            <v>3.0389551824045493</v>
          </cell>
          <cell r="X33">
            <v>4.208528114912677</v>
          </cell>
          <cell r="Y33">
            <v>11.1</v>
          </cell>
          <cell r="Z33">
            <v>5.7485714285714282</v>
          </cell>
          <cell r="AA33">
            <v>5.1583095451762322</v>
          </cell>
          <cell r="AB33">
            <v>27</v>
          </cell>
          <cell r="AC33">
            <v>21.293345793390348</v>
          </cell>
          <cell r="AD33">
            <v>21.293345793390348</v>
          </cell>
          <cell r="AE33">
            <v>17.931238562855032</v>
          </cell>
          <cell r="AF33">
            <v>17.561522303827093</v>
          </cell>
          <cell r="AG33">
            <v>17.206744075466951</v>
          </cell>
          <cell r="AH33">
            <v>8.2994970944745532</v>
          </cell>
          <cell r="AI33">
            <v>5.6054385840707681</v>
          </cell>
          <cell r="AJ33">
            <v>17.03467663471228</v>
          </cell>
          <cell r="AK33">
            <v>18.927418483013643</v>
          </cell>
          <cell r="AL33">
            <v>6.3020383613237607</v>
          </cell>
          <cell r="AM33">
            <v>8.2817641892019171</v>
          </cell>
          <cell r="AN33">
            <v>4.4923342716848094</v>
          </cell>
          <cell r="AO33">
            <v>13.874999999999998</v>
          </cell>
          <cell r="AP33">
            <v>11.684210526315789</v>
          </cell>
          <cell r="AQ33">
            <v>5.4080520413837334</v>
          </cell>
          <cell r="AR33">
            <v>3.6525711416438895</v>
          </cell>
          <cell r="AS33">
            <v>11.1</v>
          </cell>
          <cell r="AT33">
            <v>12.333333333333332</v>
          </cell>
          <cell r="AU33">
            <v>7.1857142857142851</v>
          </cell>
          <cell r="AV33">
            <v>6.0511278195488725</v>
          </cell>
          <cell r="AW33">
            <v>2.8007723828221547</v>
          </cell>
          <cell r="AX33">
            <v>1.891627577088161</v>
          </cell>
          <cell r="AY33">
            <v>5.7485714285714282</v>
          </cell>
          <cell r="AZ33">
            <v>6.3873015873015868</v>
          </cell>
          <cell r="BB33">
            <v>27</v>
          </cell>
          <cell r="BC33">
            <v>5</v>
          </cell>
          <cell r="BD33">
            <v>5</v>
          </cell>
          <cell r="BE33">
            <v>5</v>
          </cell>
          <cell r="BF33">
            <v>10</v>
          </cell>
          <cell r="BG33">
            <v>32</v>
          </cell>
          <cell r="BH33">
            <v>64</v>
          </cell>
          <cell r="BI33">
            <v>95</v>
          </cell>
          <cell r="BJ33">
            <v>0</v>
          </cell>
          <cell r="BK33">
            <v>109</v>
          </cell>
        </row>
        <row r="34">
          <cell r="B34">
            <v>28</v>
          </cell>
          <cell r="C34">
            <v>2</v>
          </cell>
          <cell r="D34">
            <v>3</v>
          </cell>
          <cell r="E34">
            <v>3</v>
          </cell>
          <cell r="F34">
            <v>2</v>
          </cell>
          <cell r="G34">
            <v>21.46863161291536</v>
          </cell>
          <cell r="H34">
            <v>12.313348005589436</v>
          </cell>
          <cell r="I34">
            <v>0.17914999999999998</v>
          </cell>
          <cell r="J34">
            <v>6.5810204081632642E-2</v>
          </cell>
          <cell r="K34">
            <v>8.7866954114747102</v>
          </cell>
          <cell r="L34">
            <v>8.6147199789474218</v>
          </cell>
          <cell r="M34">
            <v>200.92001405605788</v>
          </cell>
          <cell r="N34">
            <v>205.16272627694431</v>
          </cell>
          <cell r="O34">
            <v>337</v>
          </cell>
          <cell r="P34">
            <v>189</v>
          </cell>
          <cell r="Q34">
            <v>1178</v>
          </cell>
          <cell r="R34">
            <v>1445</v>
          </cell>
          <cell r="S34">
            <v>7.7338276430576185</v>
          </cell>
          <cell r="T34"/>
          <cell r="U34">
            <v>2.0565774423235625</v>
          </cell>
          <cell r="V34">
            <v>2.1737945482873533</v>
          </cell>
          <cell r="W34">
            <v>3.0150648276995757</v>
          </cell>
          <cell r="X34">
            <v>3.9747990781325724</v>
          </cell>
          <cell r="Y34">
            <v>11.1</v>
          </cell>
          <cell r="Z34">
            <v>5.7485714285714282</v>
          </cell>
          <cell r="AA34">
            <v>4.8203526175021345</v>
          </cell>
          <cell r="AB34">
            <v>28</v>
          </cell>
          <cell r="AC34">
            <v>26.835789516144199</v>
          </cell>
          <cell r="AD34">
            <v>26.835789516144199</v>
          </cell>
          <cell r="AE34">
            <v>22.598559592542486</v>
          </cell>
          <cell r="AF34">
            <v>22.132609910222019</v>
          </cell>
          <cell r="AG34">
            <v>21.685486477692283</v>
          </cell>
          <cell r="AH34">
            <v>10.439009575374739</v>
          </cell>
          <cell r="AI34">
            <v>7.1204543980884898</v>
          </cell>
          <cell r="AJ34">
            <v>21.46863161291536</v>
          </cell>
          <cell r="AK34">
            <v>23.854035125461511</v>
          </cell>
          <cell r="AL34">
            <v>4.1044493351964784</v>
          </cell>
          <cell r="AM34">
            <v>5.6644488391465675</v>
          </cell>
          <cell r="AN34">
            <v>3.097854196789855</v>
          </cell>
          <cell r="AO34">
            <v>13.874999999999998</v>
          </cell>
          <cell r="AP34">
            <v>11.684210526315789</v>
          </cell>
          <cell r="AQ34">
            <v>5.3973168097472648</v>
          </cell>
          <cell r="AR34">
            <v>3.6815128809250317</v>
          </cell>
          <cell r="AS34">
            <v>11.1</v>
          </cell>
          <cell r="AT34">
            <v>12.333333333333332</v>
          </cell>
          <cell r="AU34">
            <v>7.1857142857142851</v>
          </cell>
          <cell r="AV34">
            <v>6.0511278195488725</v>
          </cell>
          <cell r="AW34">
            <v>2.7952127210325601</v>
          </cell>
          <cell r="AX34">
            <v>1.9066161947030023</v>
          </cell>
          <cell r="AY34">
            <v>5.7485714285714282</v>
          </cell>
          <cell r="AZ34">
            <v>6.3873015873015868</v>
          </cell>
          <cell r="BB34">
            <v>28</v>
          </cell>
          <cell r="BC34">
            <v>5</v>
          </cell>
          <cell r="BD34">
            <v>5</v>
          </cell>
          <cell r="BE34">
            <v>5</v>
          </cell>
          <cell r="BF34">
            <v>10</v>
          </cell>
          <cell r="BG34">
            <v>32</v>
          </cell>
          <cell r="BH34">
            <v>64</v>
          </cell>
          <cell r="BI34">
            <v>95</v>
          </cell>
          <cell r="BJ34">
            <v>117</v>
          </cell>
          <cell r="BK34">
            <v>109</v>
          </cell>
        </row>
        <row r="35">
          <cell r="B35">
            <v>29</v>
          </cell>
          <cell r="C35">
            <v>3</v>
          </cell>
          <cell r="D35">
            <v>2</v>
          </cell>
          <cell r="E35">
            <v>2</v>
          </cell>
          <cell r="F35">
            <v>2</v>
          </cell>
          <cell r="G35">
            <v>21.903734392793311</v>
          </cell>
          <cell r="H35">
            <v>21.865593947450112</v>
          </cell>
          <cell r="I35">
            <v>0.51823000000000008</v>
          </cell>
          <cell r="J35">
            <v>0.19037020408163269</v>
          </cell>
          <cell r="K35">
            <v>9.7100268983107174</v>
          </cell>
          <cell r="L35">
            <v>9.4773353212612683</v>
          </cell>
          <cell r="M35">
            <v>213.90734983219809</v>
          </cell>
          <cell r="N35">
            <v>247.58804783753271</v>
          </cell>
          <cell r="O35">
            <v>323</v>
          </cell>
          <cell r="P35">
            <v>278</v>
          </cell>
          <cell r="Q35">
            <v>1112</v>
          </cell>
          <cell r="R35">
            <v>1423</v>
          </cell>
          <cell r="S35">
            <v>18.392679631944482</v>
          </cell>
          <cell r="T35"/>
          <cell r="U35">
            <v>2.0476953755550222</v>
          </cell>
          <cell r="V35">
            <v>2.2772056730706232</v>
          </cell>
          <cell r="W35">
            <v>3.0524928976530226</v>
          </cell>
          <cell r="X35">
            <v>4.2071192029020068</v>
          </cell>
          <cell r="Y35">
            <v>11.1</v>
          </cell>
          <cell r="Z35">
            <v>5.7485714285714282</v>
          </cell>
          <cell r="AA35">
            <v>5.0460968992314994</v>
          </cell>
          <cell r="AB35">
            <v>29</v>
          </cell>
          <cell r="AC35">
            <v>27.379667990991639</v>
          </cell>
          <cell r="AD35">
            <v>27.379667990991639</v>
          </cell>
          <cell r="AE35">
            <v>23.056562518729802</v>
          </cell>
          <cell r="AF35">
            <v>22.581169477106506</v>
          </cell>
          <cell r="AG35">
            <v>22.124984235144758</v>
          </cell>
          <cell r="AH35">
            <v>10.696773872850283</v>
          </cell>
          <cell r="AI35">
            <v>7.1756872586450529</v>
          </cell>
          <cell r="AJ35">
            <v>21.903734392793311</v>
          </cell>
          <cell r="AK35">
            <v>24.337482658659233</v>
          </cell>
          <cell r="AL35">
            <v>7.2885313158167042</v>
          </cell>
          <cell r="AM35">
            <v>9.6019407495881435</v>
          </cell>
          <cell r="AN35">
            <v>5.1972841492980653</v>
          </cell>
          <cell r="AO35">
            <v>13.874999999999998</v>
          </cell>
          <cell r="AP35">
            <v>11.684210526315789</v>
          </cell>
          <cell r="AQ35">
            <v>5.4207281671432082</v>
          </cell>
          <cell r="AR35">
            <v>3.636372097224037</v>
          </cell>
          <cell r="AS35">
            <v>11.1</v>
          </cell>
          <cell r="AT35">
            <v>12.333333333333332</v>
          </cell>
          <cell r="AU35">
            <v>7.1857142857142851</v>
          </cell>
          <cell r="AV35">
            <v>6.0511278195488725</v>
          </cell>
          <cell r="AW35">
            <v>2.8073372129452085</v>
          </cell>
          <cell r="AX35">
            <v>1.8832382650231048</v>
          </cell>
          <cell r="AY35">
            <v>5.7485714285714282</v>
          </cell>
          <cell r="AZ35">
            <v>6.3873015873015868</v>
          </cell>
          <cell r="BB35">
            <v>29</v>
          </cell>
          <cell r="BC35">
            <v>15</v>
          </cell>
          <cell r="BD35">
            <v>10</v>
          </cell>
          <cell r="BE35">
            <v>10</v>
          </cell>
          <cell r="BF35">
            <v>14</v>
          </cell>
          <cell r="BG35">
            <v>34</v>
          </cell>
          <cell r="BH35">
            <v>66</v>
          </cell>
          <cell r="BI35">
            <v>93</v>
          </cell>
          <cell r="BJ35">
            <v>0</v>
          </cell>
          <cell r="BK35">
            <v>109</v>
          </cell>
        </row>
        <row r="36">
          <cell r="B36">
            <v>30</v>
          </cell>
          <cell r="C36">
            <v>3</v>
          </cell>
          <cell r="D36">
            <v>2</v>
          </cell>
          <cell r="E36">
            <v>3</v>
          </cell>
          <cell r="F36">
            <v>2</v>
          </cell>
          <cell r="G36">
            <v>26.613793502995161</v>
          </cell>
          <cell r="H36">
            <v>13.082527069971267</v>
          </cell>
          <cell r="I36">
            <v>0.51723000000000008</v>
          </cell>
          <cell r="J36">
            <v>0.19000285714285717</v>
          </cell>
          <cell r="K36">
            <v>8.9685212492378419</v>
          </cell>
          <cell r="L36">
            <v>8.7669635655406655</v>
          </cell>
          <cell r="M36">
            <v>216.44462873838285</v>
          </cell>
          <cell r="N36">
            <v>214.07001888267419</v>
          </cell>
          <cell r="O36">
            <v>387</v>
          </cell>
          <cell r="P36">
            <v>193</v>
          </cell>
          <cell r="Q36">
            <v>1092</v>
          </cell>
          <cell r="R36">
            <v>1427</v>
          </cell>
          <cell r="S36">
            <v>7.4054213396205126</v>
          </cell>
          <cell r="T36"/>
          <cell r="U36">
            <v>2.0854363028129854</v>
          </cell>
          <cell r="V36">
            <v>2.1592663381475949</v>
          </cell>
          <cell r="W36">
            <v>3.0770713684777671</v>
          </cell>
          <cell r="X36">
            <v>3.9687358593168409</v>
          </cell>
          <cell r="Y36">
            <v>11.1</v>
          </cell>
          <cell r="Z36">
            <v>5.7485714285714282</v>
          </cell>
          <cell r="AA36">
            <v>4.5867357833523528</v>
          </cell>
          <cell r="AB36">
            <v>30</v>
          </cell>
          <cell r="AC36">
            <v>33.267241878743953</v>
          </cell>
          <cell r="AD36">
            <v>33.267241878743953</v>
          </cell>
          <cell r="AE36">
            <v>28.014519476837012</v>
          </cell>
          <cell r="AF36">
            <v>27.436900518551713</v>
          </cell>
          <cell r="AG36">
            <v>26.882619699995114</v>
          </cell>
          <cell r="AH36">
            <v>12.761738858720632</v>
          </cell>
          <cell r="AI36">
            <v>8.6490660488518518</v>
          </cell>
          <cell r="AJ36">
            <v>26.613793502995161</v>
          </cell>
          <cell r="AK36">
            <v>29.570881669994623</v>
          </cell>
          <cell r="AL36">
            <v>4.3608423566570886</v>
          </cell>
          <cell r="AM36">
            <v>6.0587834112185472</v>
          </cell>
          <cell r="AN36">
            <v>3.2963965186192135</v>
          </cell>
          <cell r="AO36">
            <v>13.874999999999998</v>
          </cell>
          <cell r="AP36">
            <v>11.684210526315789</v>
          </cell>
          <cell r="AQ36">
            <v>5.3226272051692618</v>
          </cell>
          <cell r="AR36">
            <v>3.6073261457992083</v>
          </cell>
          <cell r="AS36">
            <v>11.1</v>
          </cell>
          <cell r="AT36">
            <v>12.333333333333332</v>
          </cell>
          <cell r="AU36">
            <v>7.1857142857142851</v>
          </cell>
          <cell r="AV36">
            <v>6.0511278195488725</v>
          </cell>
          <cell r="AW36">
            <v>2.7565317726642355</v>
          </cell>
          <cell r="AX36">
            <v>1.8681956770522541</v>
          </cell>
          <cell r="AY36">
            <v>5.7485714285714282</v>
          </cell>
          <cell r="AZ36">
            <v>6.3873015873015868</v>
          </cell>
          <cell r="BB36">
            <v>30</v>
          </cell>
          <cell r="BC36">
            <v>15</v>
          </cell>
          <cell r="BD36">
            <v>10</v>
          </cell>
          <cell r="BE36">
            <v>10</v>
          </cell>
          <cell r="BF36">
            <v>14</v>
          </cell>
          <cell r="BG36">
            <v>34</v>
          </cell>
          <cell r="BH36">
            <v>66</v>
          </cell>
          <cell r="BI36">
            <v>93</v>
          </cell>
          <cell r="BJ36">
            <v>117</v>
          </cell>
          <cell r="BK36">
            <v>109</v>
          </cell>
        </row>
        <row r="37">
          <cell r="B37">
            <v>31</v>
          </cell>
          <cell r="C37">
            <v>3</v>
          </cell>
          <cell r="D37">
            <v>3</v>
          </cell>
          <cell r="E37">
            <v>2</v>
          </cell>
          <cell r="F37">
            <v>2</v>
          </cell>
          <cell r="G37">
            <v>8.5238160435062493</v>
          </cell>
          <cell r="H37">
            <v>19.362153301083758</v>
          </cell>
          <cell r="I37">
            <v>0.17971000000000004</v>
          </cell>
          <cell r="J37">
            <v>6.6015918367346951E-2</v>
          </cell>
          <cell r="K37">
            <v>9.7419131955160569</v>
          </cell>
          <cell r="L37">
            <v>9.5122608645554561</v>
          </cell>
          <cell r="M37">
            <v>173.18552505096358</v>
          </cell>
          <cell r="N37">
            <v>246.75075660659692</v>
          </cell>
          <cell r="O37">
            <v>155</v>
          </cell>
          <cell r="P37">
            <v>247</v>
          </cell>
          <cell r="Q37">
            <v>1153</v>
          </cell>
          <cell r="R37">
            <v>1314</v>
          </cell>
          <cell r="S37">
            <v>19.154675986111126</v>
          </cell>
          <cell r="T37"/>
          <cell r="U37">
            <v>1.9470021025975048</v>
          </cell>
          <cell r="V37">
            <v>2.26170882304441</v>
          </cell>
          <cell r="W37">
            <v>2.8958251048680692</v>
          </cell>
          <cell r="X37">
            <v>4.1706593655746822</v>
          </cell>
          <cell r="Y37">
            <v>11.1</v>
          </cell>
          <cell r="Z37">
            <v>5.7485714285714282</v>
          </cell>
          <cell r="AA37">
            <v>5.1953517371846925</v>
          </cell>
          <cell r="AB37">
            <v>31</v>
          </cell>
          <cell r="AC37">
            <v>10.65477005438281</v>
          </cell>
          <cell r="AD37">
            <v>10.65477005438281</v>
          </cell>
          <cell r="AE37">
            <v>8.9724379405328936</v>
          </cell>
          <cell r="AF37">
            <v>8.787439220109535</v>
          </cell>
          <cell r="AG37">
            <v>8.6099151954608573</v>
          </cell>
          <cell r="AH37">
            <v>4.3779182529564737</v>
          </cell>
          <cell r="AI37">
            <v>2.943484407665768</v>
          </cell>
          <cell r="AJ37">
            <v>8.5238160435062493</v>
          </cell>
          <cell r="AK37">
            <v>9.4709067150069437</v>
          </cell>
          <cell r="AL37">
            <v>6.4540511003612524</v>
          </cell>
          <cell r="AM37">
            <v>8.5608514693863267</v>
          </cell>
          <cell r="AN37">
            <v>4.6424681576496516</v>
          </cell>
          <cell r="AO37">
            <v>13.874999999999998</v>
          </cell>
          <cell r="AP37">
            <v>11.684210526315789</v>
          </cell>
          <cell r="AQ37">
            <v>5.7010724257521019</v>
          </cell>
          <cell r="AR37">
            <v>3.83310441688629</v>
          </cell>
          <cell r="AS37">
            <v>11.1</v>
          </cell>
          <cell r="AT37">
            <v>12.333333333333332</v>
          </cell>
          <cell r="AU37">
            <v>7.1857142857142851</v>
          </cell>
          <cell r="AV37">
            <v>6.0511278195488725</v>
          </cell>
          <cell r="AW37">
            <v>2.9525245098103547</v>
          </cell>
          <cell r="AX37">
            <v>1.9851238318597721</v>
          </cell>
          <cell r="AY37">
            <v>5.7485714285714282</v>
          </cell>
          <cell r="AZ37">
            <v>6.3873015873015868</v>
          </cell>
          <cell r="BB37">
            <v>31</v>
          </cell>
          <cell r="BC37">
            <v>15</v>
          </cell>
          <cell r="BD37">
            <v>10</v>
          </cell>
          <cell r="BE37">
            <v>10</v>
          </cell>
          <cell r="BF37">
            <v>14</v>
          </cell>
          <cell r="BG37">
            <v>34</v>
          </cell>
          <cell r="BH37">
            <v>66</v>
          </cell>
          <cell r="BI37">
            <v>95</v>
          </cell>
          <cell r="BJ37">
            <v>0</v>
          </cell>
          <cell r="BK37">
            <v>109</v>
          </cell>
        </row>
        <row r="38">
          <cell r="B38">
            <v>32</v>
          </cell>
          <cell r="C38">
            <v>3</v>
          </cell>
          <cell r="D38">
            <v>3</v>
          </cell>
          <cell r="E38">
            <v>3</v>
          </cell>
          <cell r="F38">
            <v>2</v>
          </cell>
          <cell r="G38">
            <v>11.444165720808197</v>
          </cell>
          <cell r="H38">
            <v>11.872279484218911</v>
          </cell>
          <cell r="I38">
            <v>0.17922999999999997</v>
          </cell>
          <cell r="J38">
            <v>6.5839591836734684E-2</v>
          </cell>
          <cell r="K38">
            <v>8.8292584989275991</v>
          </cell>
          <cell r="L38">
            <v>8.6374012763485055</v>
          </cell>
          <cell r="M38">
            <v>176.02237471850657</v>
          </cell>
          <cell r="N38">
            <v>211.00704081759611</v>
          </cell>
          <cell r="O38">
            <v>205</v>
          </cell>
          <cell r="P38">
            <v>177</v>
          </cell>
          <cell r="Q38">
            <v>1171</v>
          </cell>
          <cell r="R38">
            <v>1345</v>
          </cell>
          <cell r="S38">
            <v>7.7338276430576185</v>
          </cell>
          <cell r="T38"/>
          <cell r="U38">
            <v>1.9821759345655481</v>
          </cell>
          <cell r="V38">
            <v>2.1537180590354796</v>
          </cell>
          <cell r="W38">
            <v>2.9386867938709855</v>
          </cell>
          <cell r="X38">
            <v>3.9446437314213791</v>
          </cell>
          <cell r="Y38">
            <v>11.1</v>
          </cell>
          <cell r="Z38">
            <v>5.7485714285714282</v>
          </cell>
          <cell r="AA38">
            <v>4.7861038851364848</v>
          </cell>
          <cell r="AB38">
            <v>32</v>
          </cell>
          <cell r="AC38">
            <v>14.305207151010245</v>
          </cell>
          <cell r="AD38">
            <v>14.305207151010245</v>
          </cell>
          <cell r="AE38">
            <v>12.046490232429681</v>
          </cell>
          <cell r="AF38">
            <v>11.798108990523914</v>
          </cell>
          <cell r="AG38">
            <v>11.559763354351714</v>
          </cell>
          <cell r="AH38">
            <v>5.7735368093430726</v>
          </cell>
          <cell r="AI38">
            <v>3.8943128422792443</v>
          </cell>
          <cell r="AJ38">
            <v>11.444165720808197</v>
          </cell>
          <cell r="AK38">
            <v>12.715739689786885</v>
          </cell>
          <cell r="AL38">
            <v>3.9574264947396371</v>
          </cell>
          <cell r="AM38">
            <v>5.5124576006646793</v>
          </cell>
          <cell r="AN38">
            <v>3.0097216105092857</v>
          </cell>
          <cell r="AO38">
            <v>13.874999999999998</v>
          </cell>
          <cell r="AP38">
            <v>11.684210526315789</v>
          </cell>
          <cell r="AQ38">
            <v>5.5999065503904877</v>
          </cell>
          <cell r="AR38">
            <v>3.7771973601101339</v>
          </cell>
          <cell r="AS38">
            <v>11.1</v>
          </cell>
          <cell r="AT38">
            <v>12.333333333333332</v>
          </cell>
          <cell r="AU38">
            <v>7.1857142857142851</v>
          </cell>
          <cell r="AV38">
            <v>6.0511278195488725</v>
          </cell>
          <cell r="AW38">
            <v>2.9001317836256528</v>
          </cell>
          <cell r="AX38">
            <v>1.9561701643607694</v>
          </cell>
          <cell r="AY38">
            <v>5.7485714285714282</v>
          </cell>
          <cell r="AZ38">
            <v>6.3873015873015868</v>
          </cell>
          <cell r="BB38">
            <v>32</v>
          </cell>
          <cell r="BC38">
            <v>15</v>
          </cell>
          <cell r="BD38">
            <v>10</v>
          </cell>
          <cell r="BE38">
            <v>10</v>
          </cell>
          <cell r="BF38">
            <v>14</v>
          </cell>
          <cell r="BG38">
            <v>34</v>
          </cell>
          <cell r="BH38">
            <v>66</v>
          </cell>
          <cell r="BI38">
            <v>95</v>
          </cell>
          <cell r="BJ38">
            <v>117</v>
          </cell>
          <cell r="BK38">
            <v>109</v>
          </cell>
        </row>
        <row r="39">
          <cell r="B39">
            <v>33</v>
          </cell>
          <cell r="C39">
            <v>4</v>
          </cell>
          <cell r="D39">
            <v>2</v>
          </cell>
          <cell r="E39">
            <v>2</v>
          </cell>
          <cell r="F39">
            <v>2</v>
          </cell>
          <cell r="G39">
            <v>17.146459166007645</v>
          </cell>
          <cell r="H39">
            <v>22.227618749745851</v>
          </cell>
          <cell r="I39">
            <v>0.51841000000000004</v>
          </cell>
          <cell r="J39">
            <v>0.19043632653061227</v>
          </cell>
          <cell r="K39">
            <v>9.8877286080926989</v>
          </cell>
          <cell r="L39">
            <v>9.6942174012232201</v>
          </cell>
          <cell r="M39">
            <v>208.01642285852665</v>
          </cell>
          <cell r="N39">
            <v>254.18760488426705</v>
          </cell>
          <cell r="O39">
            <v>260</v>
          </cell>
          <cell r="P39">
            <v>275</v>
          </cell>
          <cell r="Q39">
            <v>1100</v>
          </cell>
          <cell r="R39">
            <v>1358</v>
          </cell>
          <cell r="S39">
            <v>18.388878506944405</v>
          </cell>
          <cell r="T39"/>
          <cell r="U39">
            <v>2.0018699125937016</v>
          </cell>
          <cell r="V39">
            <v>2.271925325526345</v>
          </cell>
          <cell r="W39">
            <v>3.003052967469654</v>
          </cell>
          <cell r="X39">
            <v>4.1959946378111441</v>
          </cell>
          <cell r="Y39">
            <v>11.1</v>
          </cell>
          <cell r="Z39">
            <v>5.7485714285714282</v>
          </cell>
          <cell r="AA39">
            <v>5.068175127255194</v>
          </cell>
          <cell r="AB39">
            <v>33</v>
          </cell>
          <cell r="AC39">
            <v>21.433073957509556</v>
          </cell>
          <cell r="AD39">
            <v>21.433073957509556</v>
          </cell>
          <cell r="AE39">
            <v>18.048904385271207</v>
          </cell>
          <cell r="AF39">
            <v>17.676762026812007</v>
          </cell>
          <cell r="AG39">
            <v>17.319655723240047</v>
          </cell>
          <cell r="AH39">
            <v>8.5652214752516151</v>
          </cell>
          <cell r="AI39">
            <v>5.7096759037370894</v>
          </cell>
          <cell r="AJ39">
            <v>17.146459166007645</v>
          </cell>
          <cell r="AK39">
            <v>19.05162129556405</v>
          </cell>
          <cell r="AL39">
            <v>7.4092062499152833</v>
          </cell>
          <cell r="AM39">
            <v>9.7836044609416462</v>
          </cell>
          <cell r="AN39">
            <v>5.2973420293360931</v>
          </cell>
          <cell r="AO39">
            <v>13.874999999999998</v>
          </cell>
          <cell r="AP39">
            <v>11.684210526315789</v>
          </cell>
          <cell r="AQ39">
            <v>5.5448158395159659</v>
          </cell>
          <cell r="AR39">
            <v>3.6962385013650829</v>
          </cell>
          <cell r="AS39">
            <v>11.1</v>
          </cell>
          <cell r="AT39">
            <v>12.333333333333332</v>
          </cell>
          <cell r="AU39">
            <v>7.1857142857142851</v>
          </cell>
          <cell r="AV39">
            <v>6.0511278195488725</v>
          </cell>
          <cell r="AW39">
            <v>2.871600892948809</v>
          </cell>
          <cell r="AX39">
            <v>1.9142424362281973</v>
          </cell>
          <cell r="AY39">
            <v>5.7485714285714282</v>
          </cell>
          <cell r="AZ39">
            <v>6.3873015873015868</v>
          </cell>
          <cell r="BB39">
            <v>33</v>
          </cell>
          <cell r="BC39">
            <v>25</v>
          </cell>
          <cell r="BD39">
            <v>25</v>
          </cell>
          <cell r="BE39">
            <v>15</v>
          </cell>
          <cell r="BF39" t="str">
            <v>b</v>
          </cell>
          <cell r="BG39" t="str">
            <v>d</v>
          </cell>
          <cell r="BH39">
            <v>68</v>
          </cell>
          <cell r="BI39">
            <v>93</v>
          </cell>
          <cell r="BJ39">
            <v>0</v>
          </cell>
          <cell r="BK39">
            <v>109</v>
          </cell>
        </row>
        <row r="40">
          <cell r="B40">
            <v>34</v>
          </cell>
          <cell r="C40">
            <v>4</v>
          </cell>
          <cell r="D40">
            <v>2</v>
          </cell>
          <cell r="E40">
            <v>3</v>
          </cell>
          <cell r="F40">
            <v>2</v>
          </cell>
          <cell r="G40">
            <v>21.319130925663867</v>
          </cell>
          <cell r="H40">
            <v>12.999552779928708</v>
          </cell>
          <cell r="I40">
            <v>0.51732000000000011</v>
          </cell>
          <cell r="J40">
            <v>0.19003591836734698</v>
          </cell>
          <cell r="K40">
            <v>8.9417482434530733</v>
          </cell>
          <cell r="L40">
            <v>8.7423398549772262</v>
          </cell>
          <cell r="M40">
            <v>210.62032726909629</v>
          </cell>
          <cell r="N40">
            <v>213.14538293936124</v>
          </cell>
          <cell r="O40">
            <v>319</v>
          </cell>
          <cell r="P40">
            <v>192</v>
          </cell>
          <cell r="Q40">
            <v>1095</v>
          </cell>
          <cell r="R40">
            <v>1379</v>
          </cell>
          <cell r="S40">
            <v>7.4054213396205126</v>
          </cell>
          <cell r="T40"/>
          <cell r="U40">
            <v>2.0444162697364221</v>
          </cell>
          <cell r="V40">
            <v>2.1616120218438906</v>
          </cell>
          <cell r="W40">
            <v>3.0383572305647748</v>
          </cell>
          <cell r="X40">
            <v>3.9750208249137051</v>
          </cell>
          <cell r="Y40">
            <v>11.1</v>
          </cell>
          <cell r="Z40">
            <v>5.7485714285714282</v>
          </cell>
          <cell r="AA40">
            <v>4.5696740239501565</v>
          </cell>
          <cell r="AB40">
            <v>34</v>
          </cell>
          <cell r="AC40">
            <v>26.648913657079831</v>
          </cell>
          <cell r="AD40">
            <v>26.648913657079831</v>
          </cell>
          <cell r="AE40">
            <v>22.441190448067228</v>
          </cell>
          <cell r="AF40">
            <v>21.978485490375121</v>
          </cell>
          <cell r="AG40">
            <v>21.534475682488754</v>
          </cell>
          <cell r="AH40">
            <v>10.427979487960371</v>
          </cell>
          <cell r="AI40">
            <v>7.016663712614541</v>
          </cell>
          <cell r="AJ40">
            <v>21.319130925663867</v>
          </cell>
          <cell r="AK40">
            <v>23.687923250737629</v>
          </cell>
          <cell r="AL40">
            <v>4.3331842599762362</v>
          </cell>
          <cell r="AM40">
            <v>6.0138233173036646</v>
          </cell>
          <cell r="AN40">
            <v>3.2703106103125683</v>
          </cell>
          <cell r="AO40">
            <v>13.874999999999998</v>
          </cell>
          <cell r="AP40">
            <v>11.684210526315789</v>
          </cell>
          <cell r="AQ40">
            <v>5.4294226495424418</v>
          </cell>
          <cell r="AR40">
            <v>3.6532899714154787</v>
          </cell>
          <cell r="AS40">
            <v>11.1</v>
          </cell>
          <cell r="AT40">
            <v>12.333333333333332</v>
          </cell>
          <cell r="AU40">
            <v>7.1857142857142851</v>
          </cell>
          <cell r="AV40">
            <v>6.0511278195488725</v>
          </cell>
          <cell r="AW40">
            <v>2.811839992504348</v>
          </cell>
          <cell r="AX40">
            <v>1.8919998513482479</v>
          </cell>
          <cell r="AY40">
            <v>5.7485714285714282</v>
          </cell>
          <cell r="AZ40">
            <v>6.3873015873015868</v>
          </cell>
          <cell r="BB40">
            <v>34</v>
          </cell>
          <cell r="BC40">
            <v>25</v>
          </cell>
          <cell r="BD40">
            <v>25</v>
          </cell>
          <cell r="BE40">
            <v>15</v>
          </cell>
          <cell r="BF40" t="str">
            <v>b</v>
          </cell>
          <cell r="BG40" t="str">
            <v>d</v>
          </cell>
          <cell r="BH40">
            <v>68</v>
          </cell>
          <cell r="BI40">
            <v>93</v>
          </cell>
          <cell r="BJ40">
            <v>117</v>
          </cell>
          <cell r="BK40">
            <v>109</v>
          </cell>
        </row>
      </sheetData>
      <sheetData sheetId="6">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75.488433868102405</v>
          </cell>
          <cell r="H7">
            <v>49.14553217764643</v>
          </cell>
          <cell r="I7">
            <v>2.5777500000000004</v>
          </cell>
          <cell r="J7">
            <v>0.94692857142857156</v>
          </cell>
          <cell r="K7">
            <v>7.9660403002659788</v>
          </cell>
          <cell r="L7">
            <v>10.14535104720488</v>
          </cell>
          <cell r="M7">
            <v>361.13931060153527</v>
          </cell>
          <cell r="N7">
            <v>276.19774634880571</v>
          </cell>
          <cell r="O7">
            <v>658</v>
          </cell>
          <cell r="P7">
            <v>560</v>
          </cell>
          <cell r="Q7">
            <v>1150</v>
          </cell>
          <cell r="R7">
            <v>1874</v>
          </cell>
          <cell r="S7">
            <v>26.044026246528169</v>
          </cell>
          <cell r="T7"/>
          <cell r="U7">
            <v>2.6240822191004458</v>
          </cell>
          <cell r="V7">
            <v>2.3430838802605369</v>
          </cell>
          <cell r="W7">
            <v>3.3191845289879716</v>
          </cell>
          <cell r="X7">
            <v>4.2798859054999632</v>
          </cell>
          <cell r="Y7">
            <v>10.4</v>
          </cell>
          <cell r="Z7">
            <v>4.3682539682539687</v>
          </cell>
          <cell r="AA7">
            <v>0.67063096516620624</v>
          </cell>
          <cell r="AB7">
            <v>1</v>
          </cell>
          <cell r="AC7">
            <v>94.360542335128002</v>
          </cell>
          <cell r="AD7">
            <v>94.360542335128002</v>
          </cell>
          <cell r="AE7">
            <v>79.461509334844635</v>
          </cell>
          <cell r="AF7">
            <v>77.823127699074647</v>
          </cell>
          <cell r="AG7">
            <v>76.250943301113537</v>
          </cell>
          <cell r="AH7">
            <v>28.767556640805402</v>
          </cell>
          <cell r="AI7">
            <v>22.74306631909948</v>
          </cell>
          <cell r="AJ7">
            <v>75.488433868102405</v>
          </cell>
          <cell r="AK7">
            <v>83.876037631224889</v>
          </cell>
          <cell r="AL7">
            <v>16.381844059215478</v>
          </cell>
          <cell r="AM7">
            <v>20.974721644272392</v>
          </cell>
          <cell r="AN7">
            <v>11.482907082754441</v>
          </cell>
          <cell r="AO7">
            <v>13</v>
          </cell>
          <cell r="AP7">
            <v>10.947368421052632</v>
          </cell>
          <cell r="AQ7">
            <v>3.9632904503903825</v>
          </cell>
          <cell r="AR7">
            <v>3.1332997334652521</v>
          </cell>
          <cell r="AS7">
            <v>10.4</v>
          </cell>
          <cell r="AT7">
            <v>11.555555555555555</v>
          </cell>
          <cell r="AU7">
            <v>5.4603174603174605</v>
          </cell>
          <cell r="AV7">
            <v>4.598162071846283</v>
          </cell>
          <cell r="AW7">
            <v>1.664678772813543</v>
          </cell>
          <cell r="AX7">
            <v>1.3160624033114126</v>
          </cell>
          <cell r="AY7">
            <v>4.3682539682539687</v>
          </cell>
          <cell r="AZ7">
            <v>4.8536155202821876</v>
          </cell>
          <cell r="BB7">
            <v>1</v>
          </cell>
          <cell r="BC7">
            <v>0</v>
          </cell>
          <cell r="BD7">
            <v>0</v>
          </cell>
          <cell r="BE7">
            <v>0</v>
          </cell>
          <cell r="BF7">
            <v>2</v>
          </cell>
          <cell r="BG7">
            <v>24</v>
          </cell>
          <cell r="BH7">
            <v>0</v>
          </cell>
          <cell r="BI7">
            <v>0</v>
          </cell>
          <cell r="BJ7">
            <v>0</v>
          </cell>
          <cell r="BK7">
            <v>0</v>
          </cell>
        </row>
        <row r="8">
          <cell r="B8">
            <v>2</v>
          </cell>
          <cell r="C8">
            <v>1</v>
          </cell>
          <cell r="D8">
            <v>1</v>
          </cell>
          <cell r="E8">
            <v>2</v>
          </cell>
          <cell r="F8">
            <v>1</v>
          </cell>
          <cell r="G8">
            <v>82.61287203287921</v>
          </cell>
          <cell r="H8">
            <v>38.373404440643142</v>
          </cell>
          <cell r="I8">
            <v>2.57572</v>
          </cell>
          <cell r="J8">
            <v>0.94618285714285721</v>
          </cell>
          <cell r="K8">
            <v>7.3377797016788664</v>
          </cell>
          <cell r="L8">
            <v>9.8784971528549406</v>
          </cell>
          <cell r="M8">
            <v>363.31313360659442</v>
          </cell>
          <cell r="N8">
            <v>253.16901897816447</v>
          </cell>
          <cell r="O8">
            <v>716</v>
          </cell>
          <cell r="P8">
            <v>477</v>
          </cell>
          <cell r="Q8">
            <v>1151</v>
          </cell>
          <cell r="R8">
            <v>1860</v>
          </cell>
          <cell r="S8">
            <v>17.252160944444384</v>
          </cell>
          <cell r="T8"/>
          <cell r="U8">
            <v>2.6530751686803247</v>
          </cell>
          <cell r="V8">
            <v>2.2925424403375287</v>
          </cell>
          <cell r="W8">
            <v>3.3373420845930402</v>
          </cell>
          <cell r="X8">
            <v>4.183913881594199</v>
          </cell>
          <cell r="Y8">
            <v>10.4</v>
          </cell>
          <cell r="Z8">
            <v>4.3682539682539687</v>
          </cell>
          <cell r="AA8">
            <v>0.64811304071640874</v>
          </cell>
          <cell r="AB8">
            <v>2</v>
          </cell>
          <cell r="AC8">
            <v>103.26609004109901</v>
          </cell>
          <cell r="AD8">
            <v>103.26609004109901</v>
          </cell>
          <cell r="AE8">
            <v>86.960917929346536</v>
          </cell>
          <cell r="AF8">
            <v>85.167909312246607</v>
          </cell>
          <cell r="AG8">
            <v>83.447345487756778</v>
          </cell>
          <cell r="AH8">
            <v>31.138534259461622</v>
          </cell>
          <cell r="AI8">
            <v>24.754091710964993</v>
          </cell>
          <cell r="AJ8">
            <v>82.61287203287921</v>
          </cell>
          <cell r="AK8">
            <v>91.792080036532454</v>
          </cell>
          <cell r="AL8">
            <v>12.791134813547714</v>
          </cell>
          <cell r="AM8">
            <v>16.738361639662148</v>
          </cell>
          <cell r="AN8">
            <v>9.1716525546701035</v>
          </cell>
          <cell r="AO8">
            <v>13</v>
          </cell>
          <cell r="AP8">
            <v>10.947368421052632</v>
          </cell>
          <cell r="AQ8">
            <v>3.9199793970304659</v>
          </cell>
          <cell r="AR8">
            <v>3.1162523158809443</v>
          </cell>
          <cell r="AS8">
            <v>10.4</v>
          </cell>
          <cell r="AT8">
            <v>11.555555555555555</v>
          </cell>
          <cell r="AU8">
            <v>5.4603174603174605</v>
          </cell>
          <cell r="AV8">
            <v>4.598162071846283</v>
          </cell>
          <cell r="AW8">
            <v>1.6464870727453973</v>
          </cell>
          <cell r="AX8">
            <v>1.3089020716276496</v>
          </cell>
          <cell r="AY8">
            <v>4.3682539682539687</v>
          </cell>
          <cell r="AZ8">
            <v>4.8536155202821876</v>
          </cell>
          <cell r="BB8">
            <v>2</v>
          </cell>
          <cell r="BC8">
            <v>0</v>
          </cell>
          <cell r="BD8">
            <v>0</v>
          </cell>
          <cell r="BE8">
            <v>0</v>
          </cell>
          <cell r="BF8">
            <v>2</v>
          </cell>
          <cell r="BG8">
            <v>24</v>
          </cell>
          <cell r="BH8">
            <v>0</v>
          </cell>
          <cell r="BI8">
            <v>0</v>
          </cell>
          <cell r="BJ8">
            <v>0</v>
          </cell>
          <cell r="BK8">
            <v>109</v>
          </cell>
        </row>
        <row r="9">
          <cell r="B9">
            <v>3</v>
          </cell>
          <cell r="C9">
            <v>1</v>
          </cell>
          <cell r="D9">
            <v>2</v>
          </cell>
          <cell r="E9">
            <v>1</v>
          </cell>
          <cell r="F9">
            <v>1</v>
          </cell>
          <cell r="G9">
            <v>44.461315126187714</v>
          </cell>
          <cell r="H9">
            <v>49.977100517573817</v>
          </cell>
          <cell r="I9">
            <v>1.3668800000000001</v>
          </cell>
          <cell r="J9">
            <v>0.50211918367346942</v>
          </cell>
          <cell r="K9">
            <v>8.4725996660418623</v>
          </cell>
          <cell r="L9">
            <v>9.3461166689425283</v>
          </cell>
          <cell r="M9">
            <v>261.222927758585</v>
          </cell>
          <cell r="N9">
            <v>267.6888942327073</v>
          </cell>
          <cell r="O9">
            <v>536</v>
          </cell>
          <cell r="P9">
            <v>588</v>
          </cell>
          <cell r="Q9">
            <v>1262</v>
          </cell>
          <cell r="R9">
            <v>1783</v>
          </cell>
          <cell r="S9">
            <v>26.447756992063944</v>
          </cell>
          <cell r="T9"/>
          <cell r="U9">
            <v>2.6204973732192243</v>
          </cell>
          <cell r="V9">
            <v>2.3724091095285349</v>
          </cell>
          <cell r="W9">
            <v>3.3124820245431166</v>
          </cell>
          <cell r="X9">
            <v>4.3191290027606861</v>
          </cell>
          <cell r="Y9">
            <v>10.4</v>
          </cell>
          <cell r="Z9">
            <v>4.3682539682539687</v>
          </cell>
          <cell r="AA9">
            <v>0.58779985963754944</v>
          </cell>
          <cell r="AB9">
            <v>3</v>
          </cell>
          <cell r="AC9">
            <v>55.576643907734642</v>
          </cell>
          <cell r="AD9">
            <v>55.576643907734642</v>
          </cell>
          <cell r="AE9">
            <v>46.801384343355487</v>
          </cell>
          <cell r="AF9">
            <v>45.836407346585275</v>
          </cell>
          <cell r="AG9">
            <v>44.910419319381532</v>
          </cell>
          <cell r="AH9">
            <v>16.966746687316061</v>
          </cell>
          <cell r="AI9">
            <v>13.422356648809338</v>
          </cell>
          <cell r="AJ9">
            <v>44.461315126187714</v>
          </cell>
          <cell r="AK9">
            <v>49.401461251319681</v>
          </cell>
          <cell r="AL9">
            <v>16.659033505857938</v>
          </cell>
          <cell r="AM9">
            <v>21.065970585278055</v>
          </cell>
          <cell r="AN9">
            <v>11.571106231286359</v>
          </cell>
          <cell r="AO9">
            <v>13</v>
          </cell>
          <cell r="AP9">
            <v>10.947368421052632</v>
          </cell>
          <cell r="AQ9">
            <v>3.9687122400064938</v>
          </cell>
          <cell r="AR9">
            <v>3.13963967893062</v>
          </cell>
          <cell r="AS9">
            <v>10.4</v>
          </cell>
          <cell r="AT9">
            <v>11.555555555555555</v>
          </cell>
          <cell r="AU9">
            <v>5.4603174603174605</v>
          </cell>
          <cell r="AV9">
            <v>4.598162071846283</v>
          </cell>
          <cell r="AW9">
            <v>1.6669560568525446</v>
          </cell>
          <cell r="AX9">
            <v>1.31872533522849</v>
          </cell>
          <cell r="AY9">
            <v>4.3682539682539687</v>
          </cell>
          <cell r="AZ9">
            <v>4.8536155202821876</v>
          </cell>
          <cell r="BB9">
            <v>3</v>
          </cell>
          <cell r="BC9">
            <v>0</v>
          </cell>
          <cell r="BD9">
            <v>0</v>
          </cell>
          <cell r="BE9">
            <v>0</v>
          </cell>
          <cell r="BF9">
            <v>2</v>
          </cell>
          <cell r="BG9">
            <v>24</v>
          </cell>
          <cell r="BH9">
            <v>0</v>
          </cell>
          <cell r="BI9">
            <v>93</v>
          </cell>
          <cell r="BJ9">
            <v>0</v>
          </cell>
          <cell r="BK9">
            <v>0</v>
          </cell>
        </row>
        <row r="10">
          <cell r="B10">
            <v>4</v>
          </cell>
          <cell r="C10">
            <v>1</v>
          </cell>
          <cell r="D10">
            <v>2</v>
          </cell>
          <cell r="E10">
            <v>2</v>
          </cell>
          <cell r="F10">
            <v>1</v>
          </cell>
          <cell r="G10">
            <v>50.817524798676445</v>
          </cell>
          <cell r="H10">
            <v>36.999593221116037</v>
          </cell>
          <cell r="I10">
            <v>1.36513</v>
          </cell>
          <cell r="J10">
            <v>0.50147632653061225</v>
          </cell>
          <cell r="K10">
            <v>7.7068181823303759</v>
          </cell>
          <cell r="L10">
            <v>9.0279986927145632</v>
          </cell>
          <cell r="M10">
            <v>266.64176677893118</v>
          </cell>
          <cell r="N10">
            <v>240.43987974001905</v>
          </cell>
          <cell r="O10">
            <v>600</v>
          </cell>
          <cell r="P10">
            <v>485</v>
          </cell>
          <cell r="Q10">
            <v>1263</v>
          </cell>
          <cell r="R10">
            <v>1729</v>
          </cell>
          <cell r="S10">
            <v>17.602471167658798</v>
          </cell>
          <cell r="T10"/>
          <cell r="U10">
            <v>2.6532502870382801</v>
          </cell>
          <cell r="V10">
            <v>2.3153625042322941</v>
          </cell>
          <cell r="W10">
            <v>3.3300130732900302</v>
          </cell>
          <cell r="X10">
            <v>4.221928412037979</v>
          </cell>
          <cell r="Y10">
            <v>10.4</v>
          </cell>
          <cell r="Z10">
            <v>4.3682539682539687</v>
          </cell>
          <cell r="AA10">
            <v>0.55059646348160429</v>
          </cell>
          <cell r="AB10">
            <v>4</v>
          </cell>
          <cell r="AC10">
            <v>63.521905998345552</v>
          </cell>
          <cell r="AD10">
            <v>63.521905998345552</v>
          </cell>
          <cell r="AE10">
            <v>53.492131367027838</v>
          </cell>
          <cell r="AF10">
            <v>52.389200823377777</v>
          </cell>
          <cell r="AG10">
            <v>51.330833129976206</v>
          </cell>
          <cell r="AH10">
            <v>19.152932931706971</v>
          </cell>
          <cell r="AI10">
            <v>15.260458046331054</v>
          </cell>
          <cell r="AJ10">
            <v>50.817524798676445</v>
          </cell>
          <cell r="AK10">
            <v>56.463916442973826</v>
          </cell>
          <cell r="AL10">
            <v>12.333197740372013</v>
          </cell>
          <cell r="AM10">
            <v>15.980043364045066</v>
          </cell>
          <cell r="AN10">
            <v>8.7636713866628213</v>
          </cell>
          <cell r="AO10">
            <v>13</v>
          </cell>
          <cell r="AP10">
            <v>10.947368421052632</v>
          </cell>
          <cell r="AQ10">
            <v>3.9197206727184093</v>
          </cell>
          <cell r="AR10">
            <v>3.1231108620618331</v>
          </cell>
          <cell r="AS10">
            <v>10.4</v>
          </cell>
          <cell r="AT10">
            <v>11.555555555555555</v>
          </cell>
          <cell r="AU10">
            <v>5.4603174603174605</v>
          </cell>
          <cell r="AV10">
            <v>4.598162071846283</v>
          </cell>
          <cell r="AW10">
            <v>1.6463784022162795</v>
          </cell>
          <cell r="AX10">
            <v>1.3117828285094879</v>
          </cell>
          <cell r="AY10">
            <v>4.3682539682539687</v>
          </cell>
          <cell r="AZ10">
            <v>4.8536155202821876</v>
          </cell>
          <cell r="BB10">
            <v>4</v>
          </cell>
          <cell r="BC10">
            <v>0</v>
          </cell>
          <cell r="BD10">
            <v>0</v>
          </cell>
          <cell r="BE10">
            <v>0</v>
          </cell>
          <cell r="BF10">
            <v>2</v>
          </cell>
          <cell r="BG10">
            <v>24</v>
          </cell>
          <cell r="BH10">
            <v>0</v>
          </cell>
          <cell r="BI10">
            <v>93</v>
          </cell>
          <cell r="BJ10">
            <v>0</v>
          </cell>
          <cell r="BK10">
            <v>109</v>
          </cell>
        </row>
        <row r="11">
          <cell r="B11">
            <v>5</v>
          </cell>
          <cell r="C11">
            <v>2</v>
          </cell>
          <cell r="D11">
            <v>1</v>
          </cell>
          <cell r="E11">
            <v>1</v>
          </cell>
          <cell r="F11">
            <v>1</v>
          </cell>
          <cell r="G11">
            <v>46.310803851436368</v>
          </cell>
          <cell r="H11">
            <v>60.464276512289658</v>
          </cell>
          <cell r="I11">
            <v>2.5781300000000011</v>
          </cell>
          <cell r="J11">
            <v>0.94706816326530652</v>
          </cell>
          <cell r="K11">
            <v>9.6938243881868065</v>
          </cell>
          <cell r="L11">
            <v>10.414987140399274</v>
          </cell>
          <cell r="M11">
            <v>309.54763069323332</v>
          </cell>
          <cell r="N11">
            <v>322.63264146615927</v>
          </cell>
          <cell r="O11">
            <v>471</v>
          </cell>
          <cell r="P11">
            <v>590</v>
          </cell>
          <cell r="Q11">
            <v>1044</v>
          </cell>
          <cell r="R11">
            <v>1708</v>
          </cell>
          <cell r="S11">
            <v>26.04889083134961</v>
          </cell>
          <cell r="T11"/>
          <cell r="U11">
            <v>2.5235650507718086</v>
          </cell>
          <cell r="V11">
            <v>2.3647854470211498</v>
          </cell>
          <cell r="W11">
            <v>3.2437209475552304</v>
          </cell>
          <cell r="X11">
            <v>4.3015736603276231</v>
          </cell>
          <cell r="Y11">
            <v>10.4</v>
          </cell>
          <cell r="Z11">
            <v>4.3682539682539687</v>
          </cell>
          <cell r="AA11">
            <v>0.62747083018701788</v>
          </cell>
          <cell r="AB11">
            <v>5</v>
          </cell>
          <cell r="AC11">
            <v>57.888504814295459</v>
          </cell>
          <cell r="AD11">
            <v>57.888504814295459</v>
          </cell>
          <cell r="AE11">
            <v>48.74821458045934</v>
          </cell>
          <cell r="AF11">
            <v>47.743096754058115</v>
          </cell>
          <cell r="AG11">
            <v>46.778589748925626</v>
          </cell>
          <cell r="AH11">
            <v>18.351341423623158</v>
          </cell>
          <cell r="AI11">
            <v>14.277061621573981</v>
          </cell>
          <cell r="AJ11">
            <v>46.310803851436368</v>
          </cell>
          <cell r="AK11">
            <v>51.456448723818184</v>
          </cell>
          <cell r="AL11">
            <v>20.154758837429885</v>
          </cell>
          <cell r="AM11">
            <v>25.568609866258573</v>
          </cell>
          <cell r="AN11">
            <v>14.056315499124681</v>
          </cell>
          <cell r="AO11">
            <v>13</v>
          </cell>
          <cell r="AP11">
            <v>10.947368421052632</v>
          </cell>
          <cell r="AQ11">
            <v>4.1211539194597968</v>
          </cell>
          <cell r="AR11">
            <v>3.2061944193560814</v>
          </cell>
          <cell r="AS11">
            <v>10.4</v>
          </cell>
          <cell r="AT11">
            <v>11.555555555555555</v>
          </cell>
          <cell r="AU11">
            <v>5.4603174603174605</v>
          </cell>
          <cell r="AV11">
            <v>4.598162071846283</v>
          </cell>
          <cell r="AW11">
            <v>1.7309852848524667</v>
          </cell>
          <cell r="AX11">
            <v>1.3466799514755703</v>
          </cell>
          <cell r="AY11">
            <v>4.3682539682539687</v>
          </cell>
          <cell r="AZ11">
            <v>4.8536155202821876</v>
          </cell>
          <cell r="BB11">
            <v>5</v>
          </cell>
          <cell r="BC11">
            <v>5</v>
          </cell>
          <cell r="BD11">
            <v>5</v>
          </cell>
          <cell r="BE11">
            <v>5</v>
          </cell>
          <cell r="BF11">
            <v>10</v>
          </cell>
          <cell r="BG11">
            <v>32</v>
          </cell>
          <cell r="BH11">
            <v>64</v>
          </cell>
          <cell r="BI11">
            <v>0</v>
          </cell>
          <cell r="BJ11">
            <v>0</v>
          </cell>
          <cell r="BK11">
            <v>0</v>
          </cell>
        </row>
        <row r="12">
          <cell r="B12">
            <v>6</v>
          </cell>
          <cell r="C12">
            <v>2</v>
          </cell>
          <cell r="D12">
            <v>1</v>
          </cell>
          <cell r="E12">
            <v>2</v>
          </cell>
          <cell r="F12">
            <v>1</v>
          </cell>
          <cell r="G12">
            <v>52.749800129034156</v>
          </cell>
          <cell r="H12">
            <v>44.739520759603977</v>
          </cell>
          <cell r="I12">
            <v>2.5751700000000004</v>
          </cell>
          <cell r="J12">
            <v>0.94598081632653075</v>
          </cell>
          <cell r="K12">
            <v>9.1757098310858254</v>
          </cell>
          <cell r="L12">
            <v>10.419073876059784</v>
          </cell>
          <cell r="M12">
            <v>312.36536931571288</v>
          </cell>
          <cell r="N12">
            <v>271.16267728543517</v>
          </cell>
          <cell r="O12">
            <v>532</v>
          </cell>
          <cell r="P12">
            <v>520</v>
          </cell>
          <cell r="Q12">
            <v>984</v>
          </cell>
          <cell r="R12">
            <v>1583</v>
          </cell>
          <cell r="S12">
            <v>17.26170185515873</v>
          </cell>
          <cell r="T12"/>
          <cell r="U12">
            <v>2.5596566963397205</v>
          </cell>
          <cell r="V12">
            <v>2.3400412146415226</v>
          </cell>
          <cell r="W12">
            <v>3.2662982074467788</v>
          </cell>
          <cell r="X12">
            <v>4.2671968071093778</v>
          </cell>
          <cell r="Y12">
            <v>10.4</v>
          </cell>
          <cell r="Z12">
            <v>4.3682539682539687</v>
          </cell>
          <cell r="AA12">
            <v>0.58177756422584259</v>
          </cell>
          <cell r="AB12">
            <v>6</v>
          </cell>
          <cell r="AC12">
            <v>65.937250161292695</v>
          </cell>
          <cell r="AD12">
            <v>65.937250161292695</v>
          </cell>
          <cell r="AE12">
            <v>55.526105398983326</v>
          </cell>
          <cell r="AF12">
            <v>54.38123724642697</v>
          </cell>
          <cell r="AG12">
            <v>53.282626392963792</v>
          </cell>
          <cell r="AH12">
            <v>20.608154290560044</v>
          </cell>
          <cell r="AI12">
            <v>16.14971958432049</v>
          </cell>
          <cell r="AJ12">
            <v>52.749800129034156</v>
          </cell>
          <cell r="AK12">
            <v>58.610889032260175</v>
          </cell>
          <cell r="AL12">
            <v>14.91317358653466</v>
          </cell>
          <cell r="AM12">
            <v>19.119116569259976</v>
          </cell>
          <cell r="AN12">
            <v>10.484522458646751</v>
          </cell>
          <cell r="AO12">
            <v>13</v>
          </cell>
          <cell r="AP12">
            <v>10.947368421052632</v>
          </cell>
          <cell r="AQ12">
            <v>4.0630448664744296</v>
          </cell>
          <cell r="AR12">
            <v>3.1840326080114836</v>
          </cell>
          <cell r="AS12">
            <v>10.4</v>
          </cell>
          <cell r="AT12">
            <v>11.555555555555555</v>
          </cell>
          <cell r="AU12">
            <v>5.4603174603174605</v>
          </cell>
          <cell r="AV12">
            <v>4.598162071846283</v>
          </cell>
          <cell r="AW12">
            <v>1.7065780635741197</v>
          </cell>
          <cell r="AX12">
            <v>1.3373714495188649</v>
          </cell>
          <cell r="AY12">
            <v>4.3682539682539687</v>
          </cell>
          <cell r="AZ12">
            <v>4.8536155202821876</v>
          </cell>
          <cell r="BB12">
            <v>6</v>
          </cell>
          <cell r="BC12">
            <v>5</v>
          </cell>
          <cell r="BD12">
            <v>5</v>
          </cell>
          <cell r="BE12">
            <v>5</v>
          </cell>
          <cell r="BF12">
            <v>10</v>
          </cell>
          <cell r="BG12">
            <v>32</v>
          </cell>
          <cell r="BH12">
            <v>64</v>
          </cell>
          <cell r="BI12">
            <v>0</v>
          </cell>
          <cell r="BJ12">
            <v>0</v>
          </cell>
          <cell r="BK12">
            <v>109</v>
          </cell>
        </row>
        <row r="13">
          <cell r="B13">
            <v>7</v>
          </cell>
          <cell r="C13">
            <v>2</v>
          </cell>
          <cell r="D13">
            <v>2</v>
          </cell>
          <cell r="E13">
            <v>2</v>
          </cell>
          <cell r="F13">
            <v>1</v>
          </cell>
          <cell r="G13">
            <v>23.554197738736065</v>
          </cell>
          <cell r="H13">
            <v>44.527884203623465</v>
          </cell>
          <cell r="I13">
            <v>1.3657199999999998</v>
          </cell>
          <cell r="J13">
            <v>0.50169306122448976</v>
          </cell>
          <cell r="K13">
            <v>9.3645215613480488</v>
          </cell>
          <cell r="L13">
            <v>10.08936268197772</v>
          </cell>
          <cell r="M13">
            <v>217.66684310366688</v>
          </cell>
          <cell r="N13">
            <v>276.30985567557406</v>
          </cell>
          <cell r="O13">
            <v>341</v>
          </cell>
          <cell r="P13">
            <v>508</v>
          </cell>
          <cell r="Q13">
            <v>1114</v>
          </cell>
          <cell r="R13">
            <v>1418</v>
          </cell>
          <cell r="S13">
            <v>17.608466661706338</v>
          </cell>
          <cell r="T13"/>
          <cell r="U13">
            <v>2.5178365973091759</v>
          </cell>
          <cell r="V13">
            <v>2.3485955626288528</v>
          </cell>
          <cell r="W13">
            <v>3.2360144946592988</v>
          </cell>
          <cell r="X13">
            <v>4.2713588403196292</v>
          </cell>
          <cell r="Y13">
            <v>10.4</v>
          </cell>
          <cell r="Z13">
            <v>4.3682539682539687</v>
          </cell>
          <cell r="AA13">
            <v>0.50464607700333008</v>
          </cell>
          <cell r="AB13">
            <v>7</v>
          </cell>
          <cell r="AC13">
            <v>29.442747173420081</v>
          </cell>
          <cell r="AD13">
            <v>29.442747173420081</v>
          </cell>
          <cell r="AE13">
            <v>24.793892356564278</v>
          </cell>
          <cell r="AF13">
            <v>24.282678081171202</v>
          </cell>
          <cell r="AG13">
            <v>23.792118928016226</v>
          </cell>
          <cell r="AH13">
            <v>9.3549350120291965</v>
          </cell>
          <cell r="AI13">
            <v>7.2787676871070222</v>
          </cell>
          <cell r="AJ13">
            <v>23.554197738736065</v>
          </cell>
          <cell r="AK13">
            <v>26.17133082081785</v>
          </cell>
          <cell r="AL13">
            <v>14.842628067874488</v>
          </cell>
          <cell r="AM13">
            <v>18.959366573009309</v>
          </cell>
          <cell r="AN13">
            <v>10.424758459369199</v>
          </cell>
          <cell r="AO13">
            <v>13</v>
          </cell>
          <cell r="AP13">
            <v>10.947368421052632</v>
          </cell>
          <cell r="AQ13">
            <v>4.1305301587539596</v>
          </cell>
          <cell r="AR13">
            <v>3.2138298568081525</v>
          </cell>
          <cell r="AS13">
            <v>10.4</v>
          </cell>
          <cell r="AT13">
            <v>11.555555555555555</v>
          </cell>
          <cell r="AU13">
            <v>5.4603174603174605</v>
          </cell>
          <cell r="AV13">
            <v>4.598162071846283</v>
          </cell>
          <cell r="AW13">
            <v>1.7349235343240077</v>
          </cell>
          <cell r="AX13">
            <v>1.3498870216630092</v>
          </cell>
          <cell r="AY13">
            <v>4.3682539682539687</v>
          </cell>
          <cell r="AZ13">
            <v>4.8536155202821876</v>
          </cell>
          <cell r="BB13">
            <v>7</v>
          </cell>
          <cell r="BC13">
            <v>5</v>
          </cell>
          <cell r="BD13">
            <v>5</v>
          </cell>
          <cell r="BE13">
            <v>5</v>
          </cell>
          <cell r="BF13">
            <v>10</v>
          </cell>
          <cell r="BG13">
            <v>32</v>
          </cell>
          <cell r="BH13">
            <v>64</v>
          </cell>
          <cell r="BI13">
            <v>93</v>
          </cell>
          <cell r="BJ13">
            <v>0</v>
          </cell>
          <cell r="BK13">
            <v>109</v>
          </cell>
        </row>
        <row r="14">
          <cell r="B14">
            <v>8</v>
          </cell>
          <cell r="C14">
            <v>2</v>
          </cell>
          <cell r="D14">
            <v>2</v>
          </cell>
          <cell r="E14">
            <v>3</v>
          </cell>
          <cell r="F14">
            <v>1</v>
          </cell>
          <cell r="G14">
            <v>31.17864604274229</v>
          </cell>
          <cell r="H14">
            <v>28.969992351428232</v>
          </cell>
          <cell r="I14">
            <v>1.3637099999999998</v>
          </cell>
          <cell r="J14">
            <v>0.50095469387755087</v>
          </cell>
          <cell r="K14">
            <v>7.9160109294679861</v>
          </cell>
          <cell r="L14">
            <v>9.5821980930544743</v>
          </cell>
          <cell r="M14">
            <v>304.83198441019022</v>
          </cell>
          <cell r="N14">
            <v>230.73496817846956</v>
          </cell>
          <cell r="O14">
            <v>322</v>
          </cell>
          <cell r="P14">
            <v>395</v>
          </cell>
          <cell r="Q14">
            <v>1150</v>
          </cell>
          <cell r="R14">
            <v>1379</v>
          </cell>
          <cell r="S14">
            <v>7.3147517493575167</v>
          </cell>
          <cell r="T14"/>
          <cell r="U14">
            <v>2.3456600621267478</v>
          </cell>
          <cell r="V14">
            <v>2.2585260195706072</v>
          </cell>
          <cell r="W14">
            <v>2.9470940481210497</v>
          </cell>
          <cell r="X14">
            <v>4.10629463699268</v>
          </cell>
          <cell r="Y14">
            <v>10.4</v>
          </cell>
          <cell r="Z14">
            <v>4.3682539682539687</v>
          </cell>
          <cell r="AA14">
            <v>0.46609704304487193</v>
          </cell>
          <cell r="AB14">
            <v>8</v>
          </cell>
          <cell r="AC14">
            <v>38.973307553427858</v>
          </cell>
          <cell r="AD14">
            <v>38.973307553427858</v>
          </cell>
          <cell r="AE14">
            <v>32.819627413412938</v>
          </cell>
          <cell r="AF14">
            <v>32.142934064682777</v>
          </cell>
          <cell r="AG14">
            <v>31.49358186135585</v>
          </cell>
          <cell r="AH14">
            <v>13.292056485999696</v>
          </cell>
          <cell r="AI14">
            <v>10.579454043083748</v>
          </cell>
          <cell r="AJ14">
            <v>31.17864604274229</v>
          </cell>
          <cell r="AK14">
            <v>34.642940047491436</v>
          </cell>
          <cell r="AL14">
            <v>9.6566641171427445</v>
          </cell>
          <cell r="AM14">
            <v>12.826946468801822</v>
          </cell>
          <cell r="AN14">
            <v>7.0550203802825351</v>
          </cell>
          <cell r="AO14">
            <v>13</v>
          </cell>
          <cell r="AP14">
            <v>10.947368421052632</v>
          </cell>
          <cell r="AQ14">
            <v>4.433720029564129</v>
          </cell>
          <cell r="AR14">
            <v>3.5288999367463783</v>
          </cell>
          <cell r="AS14">
            <v>10.4</v>
          </cell>
          <cell r="AT14">
            <v>11.555555555555555</v>
          </cell>
          <cell r="AU14">
            <v>5.4603174603174605</v>
          </cell>
          <cell r="AV14">
            <v>4.598162071846283</v>
          </cell>
          <cell r="AW14">
            <v>1.8622706839683276</v>
          </cell>
          <cell r="AX14">
            <v>1.4822241492561101</v>
          </cell>
          <cell r="AY14">
            <v>4.3682539682539687</v>
          </cell>
          <cell r="AZ14">
            <v>4.8536155202821876</v>
          </cell>
          <cell r="BB14">
            <v>8</v>
          </cell>
          <cell r="BC14">
            <v>5</v>
          </cell>
          <cell r="BD14">
            <v>5</v>
          </cell>
          <cell r="BE14">
            <v>5</v>
          </cell>
          <cell r="BF14">
            <v>10</v>
          </cell>
          <cell r="BG14">
            <v>32</v>
          </cell>
          <cell r="BH14">
            <v>64</v>
          </cell>
          <cell r="BI14">
            <v>93</v>
          </cell>
          <cell r="BJ14">
            <v>117</v>
          </cell>
          <cell r="BK14">
            <v>109</v>
          </cell>
        </row>
        <row r="15">
          <cell r="B15">
            <v>9</v>
          </cell>
          <cell r="C15">
            <v>2</v>
          </cell>
          <cell r="D15">
            <v>3</v>
          </cell>
          <cell r="E15">
            <v>2</v>
          </cell>
          <cell r="F15">
            <v>1</v>
          </cell>
          <cell r="G15">
            <v>13.93427009500229</v>
          </cell>
          <cell r="H15">
            <v>42.711183475625283</v>
          </cell>
          <cell r="I15">
            <v>0.51162999999999992</v>
          </cell>
          <cell r="J15">
            <v>0.18794571428571424</v>
          </cell>
          <cell r="K15">
            <v>9.4270691325203035</v>
          </cell>
          <cell r="L15">
            <v>9.5291547184289733</v>
          </cell>
          <cell r="M15">
            <v>194.09794724439848</v>
          </cell>
          <cell r="N15">
            <v>278.1113190901566</v>
          </cell>
          <cell r="O15">
            <v>226</v>
          </cell>
          <cell r="P15">
            <v>484</v>
          </cell>
          <cell r="Q15">
            <v>1239</v>
          </cell>
          <cell r="R15">
            <v>1476</v>
          </cell>
          <cell r="S15">
            <v>17.915597340277735</v>
          </cell>
          <cell r="T15"/>
          <cell r="U15">
            <v>2.4780469026306799</v>
          </cell>
          <cell r="V15">
            <v>2.3428126356378329</v>
          </cell>
          <cell r="W15">
            <v>3.1932989936312883</v>
          </cell>
          <cell r="X15">
            <v>4.2660919527752847</v>
          </cell>
          <cell r="Y15">
            <v>10.4</v>
          </cell>
          <cell r="Z15">
            <v>4.3682539682539687</v>
          </cell>
          <cell r="AA15">
            <v>0.49612107105471476</v>
          </cell>
          <cell r="AB15">
            <v>9</v>
          </cell>
          <cell r="AC15">
            <v>17.417837618752863</v>
          </cell>
          <cell r="AD15">
            <v>17.417837618752863</v>
          </cell>
          <cell r="AE15">
            <v>14.667652731581359</v>
          </cell>
          <cell r="AF15">
            <v>14.365226902064217</v>
          </cell>
          <cell r="AG15">
            <v>14.075020297982112</v>
          </cell>
          <cell r="AH15">
            <v>5.6230856971309748</v>
          </cell>
          <cell r="AI15">
            <v>4.3635970583377199</v>
          </cell>
          <cell r="AJ15">
            <v>13.93427009500229</v>
          </cell>
          <cell r="AK15">
            <v>15.482522327780321</v>
          </cell>
          <cell r="AL15">
            <v>14.237061158541762</v>
          </cell>
          <cell r="AM15">
            <v>18.230729519689962</v>
          </cell>
          <cell r="AN15">
            <v>10.011782199828051</v>
          </cell>
          <cell r="AO15">
            <v>13</v>
          </cell>
          <cell r="AP15">
            <v>10.947368421052632</v>
          </cell>
          <cell r="AQ15">
            <v>4.1968535740624686</v>
          </cell>
          <cell r="AR15">
            <v>3.2568199910943973</v>
          </cell>
          <cell r="AS15">
            <v>10.4</v>
          </cell>
          <cell r="AT15">
            <v>11.555555555555555</v>
          </cell>
          <cell r="AU15">
            <v>5.4603174603174605</v>
          </cell>
          <cell r="AV15">
            <v>4.598162071846283</v>
          </cell>
          <cell r="AW15">
            <v>1.762780988373003</v>
          </cell>
          <cell r="AX15">
            <v>1.3679439278833612</v>
          </cell>
          <cell r="AY15">
            <v>4.3682539682539687</v>
          </cell>
          <cell r="AZ15">
            <v>4.8536155202821876</v>
          </cell>
          <cell r="BB15">
            <v>9</v>
          </cell>
          <cell r="BC15">
            <v>5</v>
          </cell>
          <cell r="BD15">
            <v>5</v>
          </cell>
          <cell r="BE15">
            <v>5</v>
          </cell>
          <cell r="BF15">
            <v>10</v>
          </cell>
          <cell r="BG15">
            <v>32</v>
          </cell>
          <cell r="BH15">
            <v>64</v>
          </cell>
          <cell r="BI15">
            <v>95</v>
          </cell>
          <cell r="BJ15">
            <v>0</v>
          </cell>
          <cell r="BK15">
            <v>109</v>
          </cell>
        </row>
        <row r="16">
          <cell r="B16">
            <v>10</v>
          </cell>
          <cell r="C16">
            <v>2</v>
          </cell>
          <cell r="D16">
            <v>3</v>
          </cell>
          <cell r="E16">
            <v>3</v>
          </cell>
          <cell r="F16">
            <v>1</v>
          </cell>
          <cell r="G16">
            <v>20.212425465922532</v>
          </cell>
          <cell r="H16">
            <v>27.56500622069083</v>
          </cell>
          <cell r="I16">
            <v>0.51065999999999989</v>
          </cell>
          <cell r="J16">
            <v>0.18758938775510201</v>
          </cell>
          <cell r="K16">
            <v>8.1643209269277346</v>
          </cell>
          <cell r="L16">
            <v>8.8971275694848284</v>
          </cell>
          <cell r="M16">
            <v>286.869383053631</v>
          </cell>
          <cell r="N16">
            <v>229.81082751064</v>
          </cell>
          <cell r="O16">
            <v>222</v>
          </cell>
          <cell r="P16">
            <v>378</v>
          </cell>
          <cell r="Q16">
            <v>1275</v>
          </cell>
          <cell r="R16">
            <v>1423</v>
          </cell>
          <cell r="S16">
            <v>7.4593645571497236</v>
          </cell>
          <cell r="T16"/>
          <cell r="U16">
            <v>2.2813258803704461</v>
          </cell>
          <cell r="V16">
            <v>2.2645771705432733</v>
          </cell>
          <cell r="W16">
            <v>2.8623658616177377</v>
          </cell>
          <cell r="X16">
            <v>4.131152915737867</v>
          </cell>
          <cell r="Y16">
            <v>10.4</v>
          </cell>
          <cell r="Z16">
            <v>4.3682539682539687</v>
          </cell>
          <cell r="AA16">
            <v>0.44658245260588753</v>
          </cell>
          <cell r="AB16">
            <v>10</v>
          </cell>
          <cell r="AC16">
            <v>25.265531832403163</v>
          </cell>
          <cell r="AD16">
            <v>25.265531832403163</v>
          </cell>
          <cell r="AE16">
            <v>21.276237332550036</v>
          </cell>
          <cell r="AF16">
            <v>20.837552026724261</v>
          </cell>
          <cell r="AG16">
            <v>20.41659137971973</v>
          </cell>
          <cell r="AH16">
            <v>8.8599465950214871</v>
          </cell>
          <cell r="AI16">
            <v>7.0614402361894344</v>
          </cell>
          <cell r="AJ16">
            <v>20.212425465922532</v>
          </cell>
          <cell r="AK16">
            <v>22.458250517691702</v>
          </cell>
          <cell r="AL16">
            <v>9.1883354068969432</v>
          </cell>
          <cell r="AM16">
            <v>12.172252983579256</v>
          </cell>
          <cell r="AN16">
            <v>6.6724729834328658</v>
          </cell>
          <cell r="AO16">
            <v>13</v>
          </cell>
          <cell r="AP16">
            <v>10.947368421052632</v>
          </cell>
          <cell r="AQ16">
            <v>4.5587524735007294</v>
          </cell>
          <cell r="AR16">
            <v>3.633358034155068</v>
          </cell>
          <cell r="AS16">
            <v>10.4</v>
          </cell>
          <cell r="AT16">
            <v>11.555555555555555</v>
          </cell>
          <cell r="AU16">
            <v>5.4603174603174605</v>
          </cell>
          <cell r="AV16">
            <v>4.598162071846283</v>
          </cell>
          <cell r="AW16">
            <v>1.9147873637170343</v>
          </cell>
          <cell r="AX16">
            <v>1.5260991010370495</v>
          </cell>
          <cell r="AY16">
            <v>4.3682539682539687</v>
          </cell>
          <cell r="AZ16">
            <v>4.8536155202821876</v>
          </cell>
          <cell r="BB16">
            <v>10</v>
          </cell>
          <cell r="BC16">
            <v>5</v>
          </cell>
          <cell r="BD16">
            <v>5</v>
          </cell>
          <cell r="BE16">
            <v>5</v>
          </cell>
          <cell r="BF16">
            <v>10</v>
          </cell>
          <cell r="BG16">
            <v>32</v>
          </cell>
          <cell r="BH16">
            <v>64</v>
          </cell>
          <cell r="BI16">
            <v>95</v>
          </cell>
          <cell r="BJ16">
            <v>117</v>
          </cell>
          <cell r="BK16">
            <v>109</v>
          </cell>
        </row>
        <row r="17">
          <cell r="B17">
            <v>11</v>
          </cell>
          <cell r="C17">
            <v>3</v>
          </cell>
          <cell r="D17">
            <v>2</v>
          </cell>
          <cell r="E17">
            <v>2</v>
          </cell>
          <cell r="F17">
            <v>1</v>
          </cell>
          <cell r="G17">
            <v>15.95171486526427</v>
          </cell>
          <cell r="H17">
            <v>46.767509084803983</v>
          </cell>
          <cell r="I17">
            <v>1.3663500000000002</v>
          </cell>
          <cell r="J17">
            <v>0.50192448979591842</v>
          </cell>
          <cell r="K17">
            <v>9.9576217313956157</v>
          </cell>
          <cell r="L17">
            <v>9.9855002489817153</v>
          </cell>
          <cell r="M17">
            <v>203.71981953489066</v>
          </cell>
          <cell r="N17">
            <v>310.77728023270862</v>
          </cell>
          <cell r="O17">
            <v>247</v>
          </cell>
          <cell r="P17">
            <v>474</v>
          </cell>
          <cell r="Q17">
            <v>1070</v>
          </cell>
          <cell r="R17">
            <v>1399</v>
          </cell>
          <cell r="S17">
            <v>17.603571194444417</v>
          </cell>
          <cell r="T17"/>
          <cell r="U17">
            <v>2.4573653111893945</v>
          </cell>
          <cell r="V17">
            <v>2.3209848790650365</v>
          </cell>
          <cell r="W17">
            <v>3.2046627303334634</v>
          </cell>
          <cell r="X17">
            <v>4.2151528135348446</v>
          </cell>
          <cell r="Y17">
            <v>10.4</v>
          </cell>
          <cell r="Z17">
            <v>4.3682539682539687</v>
          </cell>
          <cell r="AA17">
            <v>0.49275890117549981</v>
          </cell>
          <cell r="AB17">
            <v>11</v>
          </cell>
          <cell r="AC17">
            <v>19.939643581580338</v>
          </cell>
          <cell r="AD17">
            <v>19.939643581580338</v>
          </cell>
          <cell r="AE17">
            <v>16.791278805541339</v>
          </cell>
          <cell r="AF17">
            <v>16.445066871406464</v>
          </cell>
          <cell r="AG17">
            <v>16.112843298246737</v>
          </cell>
          <cell r="AH17">
            <v>6.4913892910547544</v>
          </cell>
          <cell r="AI17">
            <v>4.9776579339456424</v>
          </cell>
          <cell r="AJ17">
            <v>15.95171486526427</v>
          </cell>
          <cell r="AK17">
            <v>17.724127628071411</v>
          </cell>
          <cell r="AL17">
            <v>15.589169694934661</v>
          </cell>
          <cell r="AM17">
            <v>20.149855135481694</v>
          </cell>
          <cell r="AN17">
            <v>11.095092195621861</v>
          </cell>
          <cell r="AO17">
            <v>13</v>
          </cell>
          <cell r="AP17">
            <v>10.947368421052632</v>
          </cell>
          <cell r="AQ17">
            <v>4.2321749853977852</v>
          </cell>
          <cell r="AR17">
            <v>3.2452713047022645</v>
          </cell>
          <cell r="AS17">
            <v>10.4</v>
          </cell>
          <cell r="AT17">
            <v>11.555555555555555</v>
          </cell>
          <cell r="AU17">
            <v>5.4603174603174605</v>
          </cell>
          <cell r="AV17">
            <v>4.598162071846283</v>
          </cell>
          <cell r="AW17">
            <v>1.7776168436835633</v>
          </cell>
          <cell r="AX17">
            <v>1.3630931975794616</v>
          </cell>
          <cell r="AY17">
            <v>4.3682539682539687</v>
          </cell>
          <cell r="AZ17">
            <v>4.8536155202821876</v>
          </cell>
          <cell r="BB17">
            <v>11</v>
          </cell>
          <cell r="BC17">
            <v>15</v>
          </cell>
          <cell r="BD17">
            <v>10</v>
          </cell>
          <cell r="BE17">
            <v>10</v>
          </cell>
          <cell r="BF17">
            <v>14</v>
          </cell>
          <cell r="BG17">
            <v>34</v>
          </cell>
          <cell r="BH17">
            <v>66</v>
          </cell>
          <cell r="BI17">
            <v>93</v>
          </cell>
          <cell r="BJ17">
            <v>0</v>
          </cell>
          <cell r="BK17">
            <v>109</v>
          </cell>
        </row>
        <row r="18">
          <cell r="B18">
            <v>12</v>
          </cell>
          <cell r="C18">
            <v>3</v>
          </cell>
          <cell r="D18">
            <v>2</v>
          </cell>
          <cell r="E18">
            <v>3</v>
          </cell>
          <cell r="F18">
            <v>1</v>
          </cell>
          <cell r="G18">
            <v>22.859012010490677</v>
          </cell>
          <cell r="H18">
            <v>29.524323392922106</v>
          </cell>
          <cell r="I18">
            <v>1.3639099999999997</v>
          </cell>
          <cell r="J18">
            <v>0.50102816326530608</v>
          </cell>
          <cell r="K18">
            <v>8.3469183429704081</v>
          </cell>
          <cell r="L18">
            <v>10.117873976351408</v>
          </cell>
          <cell r="M18">
            <v>286.44565050156035</v>
          </cell>
          <cell r="N18">
            <v>234.99608846093489</v>
          </cell>
          <cell r="O18">
            <v>251</v>
          </cell>
          <cell r="P18">
            <v>396</v>
          </cell>
          <cell r="Q18">
            <v>1098</v>
          </cell>
          <cell r="R18">
            <v>1246</v>
          </cell>
          <cell r="S18">
            <v>7.3147517493575167</v>
          </cell>
          <cell r="T18"/>
          <cell r="U18">
            <v>2.2893430664586636</v>
          </cell>
          <cell r="V18">
            <v>2.2642037961002788</v>
          </cell>
          <cell r="W18">
            <v>2.9108148706840886</v>
          </cell>
          <cell r="X18">
            <v>4.1176981271767383</v>
          </cell>
          <cell r="Y18">
            <v>10.4</v>
          </cell>
          <cell r="Z18">
            <v>4.3682539682539687</v>
          </cell>
          <cell r="AA18">
            <v>0.44468680686186429</v>
          </cell>
          <cell r="AB18">
            <v>12</v>
          </cell>
          <cell r="AC18">
            <v>28.573765013113345</v>
          </cell>
          <cell r="AD18">
            <v>28.573765013113345</v>
          </cell>
          <cell r="AE18">
            <v>24.062117905779662</v>
          </cell>
          <cell r="AF18">
            <v>23.56599176339245</v>
          </cell>
          <cell r="AG18">
            <v>23.089911121707754</v>
          </cell>
          <cell r="AH18">
            <v>9.9849657071496924</v>
          </cell>
          <cell r="AI18">
            <v>7.8531315202187484</v>
          </cell>
          <cell r="AJ18">
            <v>22.859012010490677</v>
          </cell>
          <cell r="AK18">
            <v>25.39890223387853</v>
          </cell>
          <cell r="AL18">
            <v>9.8414411309740348</v>
          </cell>
          <cell r="AM18">
            <v>13.039605111418386</v>
          </cell>
          <cell r="AN18">
            <v>7.1701038981128971</v>
          </cell>
          <cell r="AO18">
            <v>13</v>
          </cell>
          <cell r="AP18">
            <v>10.947368421052632</v>
          </cell>
          <cell r="AQ18">
            <v>4.542787908186928</v>
          </cell>
          <cell r="AR18">
            <v>3.5728826675795538</v>
          </cell>
          <cell r="AS18">
            <v>10.4</v>
          </cell>
          <cell r="AT18">
            <v>11.555555555555555</v>
          </cell>
          <cell r="AU18">
            <v>5.4603174603174605</v>
          </cell>
          <cell r="AV18">
            <v>4.598162071846283</v>
          </cell>
          <cell r="AW18">
            <v>1.9080818564301629</v>
          </cell>
          <cell r="AX18">
            <v>1.5006979702654049</v>
          </cell>
          <cell r="AY18">
            <v>4.3682539682539687</v>
          </cell>
          <cell r="AZ18">
            <v>4.8536155202821876</v>
          </cell>
          <cell r="BB18">
            <v>12</v>
          </cell>
          <cell r="BC18">
            <v>15</v>
          </cell>
          <cell r="BD18">
            <v>10</v>
          </cell>
          <cell r="BE18">
            <v>10</v>
          </cell>
          <cell r="BF18">
            <v>14</v>
          </cell>
          <cell r="BG18">
            <v>34</v>
          </cell>
          <cell r="BH18">
            <v>66</v>
          </cell>
          <cell r="BI18">
            <v>93</v>
          </cell>
          <cell r="BJ18">
            <v>117</v>
          </cell>
          <cell r="BK18">
            <v>109</v>
          </cell>
        </row>
        <row r="19">
          <cell r="B19">
            <v>13</v>
          </cell>
          <cell r="C19">
            <v>3</v>
          </cell>
          <cell r="D19">
            <v>3</v>
          </cell>
          <cell r="E19">
            <v>2</v>
          </cell>
          <cell r="F19">
            <v>1</v>
          </cell>
          <cell r="G19">
            <v>7.5836590157198218</v>
          </cell>
          <cell r="H19">
            <v>45.059411363648813</v>
          </cell>
          <cell r="I19">
            <v>0.51213000000000009</v>
          </cell>
          <cell r="J19">
            <v>0.18812938775510207</v>
          </cell>
          <cell r="K19">
            <v>9.982431425964295</v>
          </cell>
          <cell r="L19">
            <v>9.8183003330160528</v>
          </cell>
          <cell r="M19">
            <v>174.92676765030791</v>
          </cell>
          <cell r="N19">
            <v>302.76559914496204</v>
          </cell>
          <cell r="O19">
            <v>137</v>
          </cell>
          <cell r="P19">
            <v>469</v>
          </cell>
          <cell r="Q19">
            <v>1193</v>
          </cell>
          <cell r="R19">
            <v>1419</v>
          </cell>
          <cell r="S19">
            <v>17.914675506944459</v>
          </cell>
          <cell r="T19"/>
          <cell r="U19">
            <v>2.385880626902932</v>
          </cell>
          <cell r="V19">
            <v>2.3320873594890226</v>
          </cell>
          <cell r="W19">
            <v>3.1388465862687243</v>
          </cell>
          <cell r="X19">
            <v>4.2397591498632972</v>
          </cell>
          <cell r="Y19">
            <v>10.4</v>
          </cell>
          <cell r="Z19">
            <v>4.3682539682539687</v>
          </cell>
          <cell r="AA19">
            <v>0.49143450344090928</v>
          </cell>
          <cell r="AB19">
            <v>13</v>
          </cell>
          <cell r="AC19">
            <v>9.479573769649777</v>
          </cell>
          <cell r="AD19">
            <v>9.479573769649777</v>
          </cell>
          <cell r="AE19">
            <v>7.9827989639156023</v>
          </cell>
          <cell r="AF19">
            <v>7.818205170845177</v>
          </cell>
          <cell r="AG19">
            <v>7.6602616320402239</v>
          </cell>
          <cell r="AH19">
            <v>3.1785576068673773</v>
          </cell>
          <cell r="AI19">
            <v>2.4160655219326372</v>
          </cell>
          <cell r="AJ19">
            <v>7.5836590157198218</v>
          </cell>
          <cell r="AK19">
            <v>8.4262877952442459</v>
          </cell>
          <cell r="AL19">
            <v>15.019803787882937</v>
          </cell>
          <cell r="AM19">
            <v>19.32149375978851</v>
          </cell>
          <cell r="AN19">
            <v>10.627823367065949</v>
          </cell>
          <cell r="AO19">
            <v>13</v>
          </cell>
          <cell r="AP19">
            <v>10.947368421052632</v>
          </cell>
          <cell r="AQ19">
            <v>4.3589775124248566</v>
          </cell>
          <cell r="AR19">
            <v>3.3133189896875166</v>
          </cell>
          <cell r="AS19">
            <v>10.4</v>
          </cell>
          <cell r="AT19">
            <v>11.555555555555555</v>
          </cell>
          <cell r="AU19">
            <v>5.4603174603174605</v>
          </cell>
          <cell r="AV19">
            <v>4.598162071846283</v>
          </cell>
          <cell r="AW19">
            <v>1.8308770015557396</v>
          </cell>
          <cell r="AX19">
            <v>1.3916748869993967</v>
          </cell>
          <cell r="AY19">
            <v>4.3682539682539687</v>
          </cell>
          <cell r="AZ19">
            <v>4.8536155202821876</v>
          </cell>
          <cell r="BB19">
            <v>13</v>
          </cell>
          <cell r="BC19">
            <v>15</v>
          </cell>
          <cell r="BD19">
            <v>10</v>
          </cell>
          <cell r="BE19">
            <v>10</v>
          </cell>
          <cell r="BF19">
            <v>14</v>
          </cell>
          <cell r="BG19">
            <v>34</v>
          </cell>
          <cell r="BH19">
            <v>66</v>
          </cell>
          <cell r="BI19">
            <v>95</v>
          </cell>
          <cell r="BJ19">
            <v>0</v>
          </cell>
          <cell r="BK19">
            <v>109</v>
          </cell>
        </row>
        <row r="20">
          <cell r="B20">
            <v>14</v>
          </cell>
          <cell r="C20">
            <v>3</v>
          </cell>
          <cell r="D20">
            <v>3</v>
          </cell>
          <cell r="E20">
            <v>3</v>
          </cell>
          <cell r="F20">
            <v>1</v>
          </cell>
          <cell r="G20">
            <v>12.602313733100866</v>
          </cell>
          <cell r="H20">
            <v>28.086962965954356</v>
          </cell>
          <cell r="I20">
            <v>0.51090999999999986</v>
          </cell>
          <cell r="J20">
            <v>0.18768122448979588</v>
          </cell>
          <cell r="K20">
            <v>8.4728509920836341</v>
          </cell>
          <cell r="L20">
            <v>8.5866173358565554</v>
          </cell>
          <cell r="M20">
            <v>230.47723067137153</v>
          </cell>
          <cell r="N20">
            <v>238.39995411373707</v>
          </cell>
          <cell r="O20">
            <v>172</v>
          </cell>
          <cell r="P20">
            <v>371</v>
          </cell>
          <cell r="Q20">
            <v>1235</v>
          </cell>
          <cell r="R20">
            <v>1422</v>
          </cell>
          <cell r="S20">
            <v>7.4593645571497236</v>
          </cell>
          <cell r="T20"/>
          <cell r="U20">
            <v>2.3141910840155706</v>
          </cell>
          <cell r="V20">
            <v>2.2615156177115647</v>
          </cell>
          <cell r="W20">
            <v>2.9528889174533117</v>
          </cell>
          <cell r="X20">
            <v>4.127247615857347</v>
          </cell>
          <cell r="Y20">
            <v>10.4</v>
          </cell>
          <cell r="Z20">
            <v>4.3682539682539687</v>
          </cell>
          <cell r="AA20">
            <v>0.43069382192550348</v>
          </cell>
          <cell r="AB20">
            <v>14</v>
          </cell>
          <cell r="AC20">
            <v>15.752892166376082</v>
          </cell>
          <cell r="AD20">
            <v>15.752892166376082</v>
          </cell>
          <cell r="AE20">
            <v>13.26559340326407</v>
          </cell>
          <cell r="AF20">
            <v>12.992076013506047</v>
          </cell>
          <cell r="AG20">
            <v>12.729609831415017</v>
          </cell>
          <cell r="AH20">
            <v>5.4456668769259133</v>
          </cell>
          <cell r="AI20">
            <v>4.2677913343146008</v>
          </cell>
          <cell r="AJ20">
            <v>12.602313733100866</v>
          </cell>
          <cell r="AK20">
            <v>14.002570814556517</v>
          </cell>
          <cell r="AL20">
            <v>9.3623209886514527</v>
          </cell>
          <cell r="AM20">
            <v>12.419530842937821</v>
          </cell>
          <cell r="AN20">
            <v>6.8052526962620572</v>
          </cell>
          <cell r="AO20">
            <v>13</v>
          </cell>
          <cell r="AP20">
            <v>10.947368421052632</v>
          </cell>
          <cell r="AQ20">
            <v>4.4940109189056168</v>
          </cell>
          <cell r="AR20">
            <v>3.5219746799582872</v>
          </cell>
          <cell r="AS20">
            <v>10.4</v>
          </cell>
          <cell r="AT20">
            <v>11.555555555555555</v>
          </cell>
          <cell r="AU20">
            <v>5.4603174603174605</v>
          </cell>
          <cell r="AV20">
            <v>4.598162071846283</v>
          </cell>
          <cell r="AW20">
            <v>1.8875943297967428</v>
          </cell>
          <cell r="AX20">
            <v>1.479315372290172</v>
          </cell>
          <cell r="AY20">
            <v>4.3682539682539687</v>
          </cell>
          <cell r="AZ20">
            <v>4.8536155202821876</v>
          </cell>
          <cell r="BB20">
            <v>14</v>
          </cell>
          <cell r="BC20">
            <v>15</v>
          </cell>
          <cell r="BD20">
            <v>10</v>
          </cell>
          <cell r="BE20">
            <v>10</v>
          </cell>
          <cell r="BF20">
            <v>14</v>
          </cell>
          <cell r="BG20">
            <v>34</v>
          </cell>
          <cell r="BH20">
            <v>66</v>
          </cell>
          <cell r="BI20">
            <v>95</v>
          </cell>
          <cell r="BJ20">
            <v>117</v>
          </cell>
          <cell r="BK20">
            <v>109</v>
          </cell>
        </row>
        <row r="21">
          <cell r="B21">
            <v>15</v>
          </cell>
          <cell r="C21">
            <v>4</v>
          </cell>
          <cell r="D21">
            <v>2</v>
          </cell>
          <cell r="E21">
            <v>2</v>
          </cell>
          <cell r="F21">
            <v>1</v>
          </cell>
          <cell r="G21">
            <v>12.833606458936535</v>
          </cell>
          <cell r="H21">
            <v>48.05034950222214</v>
          </cell>
          <cell r="I21">
            <v>1.3668100000000001</v>
          </cell>
          <cell r="J21">
            <v>0.50209346938775512</v>
          </cell>
          <cell r="K21">
            <v>10.10176727827468</v>
          </cell>
          <cell r="L21">
            <v>10.037917842955713</v>
          </cell>
          <cell r="M21">
            <v>196.68544166252329</v>
          </cell>
          <cell r="N21">
            <v>315.29005533105868</v>
          </cell>
          <cell r="O21">
            <v>206</v>
          </cell>
          <cell r="P21">
            <v>480</v>
          </cell>
          <cell r="Q21">
            <v>1068</v>
          </cell>
          <cell r="R21">
            <v>1383</v>
          </cell>
          <cell r="S21">
            <v>17.603571194444417</v>
          </cell>
          <cell r="T21"/>
          <cell r="U21">
            <v>2.4276096722197269</v>
          </cell>
          <cell r="V21">
            <v>2.3277959196583189</v>
          </cell>
          <cell r="W21">
            <v>3.1915818136265148</v>
          </cell>
          <cell r="X21">
            <v>4.224594146877501</v>
          </cell>
          <cell r="Y21">
            <v>10.4</v>
          </cell>
          <cell r="Z21">
            <v>4.3682539682539687</v>
          </cell>
          <cell r="AA21">
            <v>0.4896804365717019</v>
          </cell>
          <cell r="AB21">
            <v>15</v>
          </cell>
          <cell r="AC21">
            <v>16.042008073670669</v>
          </cell>
          <cell r="AD21">
            <v>16.042008073670669</v>
          </cell>
          <cell r="AE21">
            <v>13.50905943045951</v>
          </cell>
          <cell r="AF21">
            <v>13.230522122614985</v>
          </cell>
          <cell r="AG21">
            <v>12.963238847410642</v>
          </cell>
          <cell r="AH21">
            <v>5.2865197423611781</v>
          </cell>
          <cell r="AI21">
            <v>4.0210802067311029</v>
          </cell>
          <cell r="AJ21">
            <v>12.833606458936535</v>
          </cell>
          <cell r="AK21">
            <v>14.259562732151705</v>
          </cell>
          <cell r="AL21">
            <v>16.016783167407379</v>
          </cell>
          <cell r="AM21">
            <v>20.641994040987544</v>
          </cell>
          <cell r="AN21">
            <v>11.373956368740725</v>
          </cell>
          <cell r="AO21">
            <v>13</v>
          </cell>
          <cell r="AP21">
            <v>10.947368421052632</v>
          </cell>
          <cell r="AQ21">
            <v>4.2840494989833271</v>
          </cell>
          <cell r="AR21">
            <v>3.2585722714664613</v>
          </cell>
          <cell r="AS21">
            <v>10.4</v>
          </cell>
          <cell r="AT21">
            <v>11.555555555555555</v>
          </cell>
          <cell r="AU21">
            <v>5.4603174603174605</v>
          </cell>
          <cell r="AV21">
            <v>4.598162071846283</v>
          </cell>
          <cell r="AW21">
            <v>1.7994054061663793</v>
          </cell>
          <cell r="AX21">
            <v>1.3686799284303575</v>
          </cell>
          <cell r="AY21">
            <v>4.3682539682539687</v>
          </cell>
          <cell r="AZ21">
            <v>4.8536155202821876</v>
          </cell>
          <cell r="BB21">
            <v>15</v>
          </cell>
          <cell r="BC21">
            <v>25</v>
          </cell>
          <cell r="BD21">
            <v>20</v>
          </cell>
          <cell r="BE21">
            <v>15</v>
          </cell>
          <cell r="BF21" t="str">
            <v>b</v>
          </cell>
          <cell r="BG21">
            <v>38</v>
          </cell>
          <cell r="BH21">
            <v>68</v>
          </cell>
          <cell r="BI21">
            <v>93</v>
          </cell>
          <cell r="BJ21">
            <v>0</v>
          </cell>
          <cell r="BK21">
            <v>109</v>
          </cell>
        </row>
        <row r="22">
          <cell r="B22">
            <v>16</v>
          </cell>
          <cell r="C22">
            <v>4</v>
          </cell>
          <cell r="D22">
            <v>2</v>
          </cell>
          <cell r="E22">
            <v>3</v>
          </cell>
          <cell r="F22">
            <v>1</v>
          </cell>
          <cell r="G22">
            <v>19.022508104905828</v>
          </cell>
          <cell r="H22">
            <v>29.950458241077357</v>
          </cell>
          <cell r="I22">
            <v>1.3641200000000002</v>
          </cell>
          <cell r="J22">
            <v>0.50110530612244908</v>
          </cell>
          <cell r="K22">
            <v>8.5874227528009275</v>
          </cell>
          <cell r="L22">
            <v>10.168481806655366</v>
          </cell>
          <cell r="M22">
            <v>238.55875149928144</v>
          </cell>
          <cell r="N22">
            <v>238.43785628680325</v>
          </cell>
          <cell r="O22">
            <v>251</v>
          </cell>
          <cell r="P22">
            <v>396</v>
          </cell>
          <cell r="Q22">
            <v>1072</v>
          </cell>
          <cell r="R22">
            <v>1212</v>
          </cell>
          <cell r="S22">
            <v>7.3147517493575167</v>
          </cell>
          <cell r="T22"/>
          <cell r="U22">
            <v>2.3860767868311523</v>
          </cell>
          <cell r="V22">
            <v>2.2668441933717287</v>
          </cell>
          <cell r="W22">
            <v>3.055365112486415</v>
          </cell>
          <cell r="X22">
            <v>4.1230655735305506</v>
          </cell>
          <cell r="Y22">
            <v>10.4</v>
          </cell>
          <cell r="Z22">
            <v>4.3682539682539687</v>
          </cell>
          <cell r="AA22">
            <v>0.434716047607277</v>
          </cell>
          <cell r="AB22">
            <v>16</v>
          </cell>
          <cell r="AC22">
            <v>23.778135131132284</v>
          </cell>
          <cell r="AD22">
            <v>23.778135131132284</v>
          </cell>
          <cell r="AE22">
            <v>20.023692742006137</v>
          </cell>
          <cell r="AF22">
            <v>19.610833097841059</v>
          </cell>
          <cell r="AG22">
            <v>19.21465465142003</v>
          </cell>
          <cell r="AH22">
            <v>7.9722950283460143</v>
          </cell>
          <cell r="AI22">
            <v>6.2259361498781951</v>
          </cell>
          <cell r="AJ22">
            <v>19.022508104905828</v>
          </cell>
          <cell r="AK22">
            <v>21.136120116562029</v>
          </cell>
          <cell r="AL22">
            <v>9.9834860803591194</v>
          </cell>
          <cell r="AM22">
            <v>13.212402655927013</v>
          </cell>
          <cell r="AN22">
            <v>7.2641236737428363</v>
          </cell>
          <cell r="AO22">
            <v>13</v>
          </cell>
          <cell r="AP22">
            <v>10.947368421052632</v>
          </cell>
          <cell r="AQ22">
            <v>4.3586191598686144</v>
          </cell>
          <cell r="AR22">
            <v>3.4038485146989914</v>
          </cell>
          <cell r="AS22">
            <v>10.4</v>
          </cell>
          <cell r="AT22">
            <v>11.555555555555555</v>
          </cell>
          <cell r="AU22">
            <v>5.4603174603174605</v>
          </cell>
          <cell r="AV22">
            <v>4.598162071846283</v>
          </cell>
          <cell r="AW22">
            <v>1.8307264847311397</v>
          </cell>
          <cell r="AX22">
            <v>1.4296994982374276</v>
          </cell>
          <cell r="AY22">
            <v>4.3682539682539687</v>
          </cell>
          <cell r="AZ22">
            <v>4.8536155202821876</v>
          </cell>
          <cell r="BB22">
            <v>16</v>
          </cell>
          <cell r="BC22">
            <v>25</v>
          </cell>
          <cell r="BD22">
            <v>20</v>
          </cell>
          <cell r="BE22">
            <v>15</v>
          </cell>
          <cell r="BF22" t="str">
            <v>b</v>
          </cell>
          <cell r="BG22">
            <v>38</v>
          </cell>
          <cell r="BH22">
            <v>68</v>
          </cell>
          <cell r="BI22">
            <v>93</v>
          </cell>
          <cell r="BJ22">
            <v>117</v>
          </cell>
          <cell r="BK22">
            <v>109</v>
          </cell>
        </row>
        <row r="23">
          <cell r="B23">
            <v>17</v>
          </cell>
          <cell r="C23">
            <v>4</v>
          </cell>
          <cell r="D23">
            <v>3</v>
          </cell>
          <cell r="E23">
            <v>2</v>
          </cell>
          <cell r="F23">
            <v>1</v>
          </cell>
          <cell r="G23">
            <v>5.1791888946755877</v>
          </cell>
          <cell r="H23">
            <v>46.317979258135999</v>
          </cell>
          <cell r="I23">
            <v>0.51247000000000009</v>
          </cell>
          <cell r="J23">
            <v>0.18825428571428574</v>
          </cell>
          <cell r="K23">
            <v>10.329921338412353</v>
          </cell>
          <cell r="L23">
            <v>10.152850168012606</v>
          </cell>
          <cell r="M23">
            <v>162.02875185146573</v>
          </cell>
          <cell r="N23">
            <v>308.70973980506869</v>
          </cell>
          <cell r="O23">
            <v>101</v>
          </cell>
          <cell r="P23">
            <v>473</v>
          </cell>
          <cell r="Q23">
            <v>1165</v>
          </cell>
          <cell r="R23">
            <v>1372</v>
          </cell>
          <cell r="S23">
            <v>17.91173922718253</v>
          </cell>
          <cell r="T23"/>
          <cell r="U23">
            <v>2.3406748919466338</v>
          </cell>
          <cell r="V23">
            <v>2.3368077264383622</v>
          </cell>
          <cell r="W23">
            <v>3.117477018594371</v>
          </cell>
          <cell r="X23">
            <v>4.2450338028017063</v>
          </cell>
          <cell r="Y23">
            <v>10.4</v>
          </cell>
          <cell r="Z23">
            <v>4.3682539682539687</v>
          </cell>
          <cell r="AA23">
            <v>0.49134781060011623</v>
          </cell>
          <cell r="AB23">
            <v>17</v>
          </cell>
          <cell r="AC23">
            <v>6.4739861183444845</v>
          </cell>
          <cell r="AD23">
            <v>6.4739861183444845</v>
          </cell>
          <cell r="AE23">
            <v>5.4517777838690398</v>
          </cell>
          <cell r="AF23">
            <v>5.339369994510915</v>
          </cell>
          <cell r="AG23">
            <v>5.2315039340157456</v>
          </cell>
          <cell r="AH23">
            <v>2.2126904135620005</v>
          </cell>
          <cell r="AI23">
            <v>1.6613398795833996</v>
          </cell>
          <cell r="AJ23">
            <v>5.1791888946755877</v>
          </cell>
          <cell r="AK23">
            <v>5.7546543274173194</v>
          </cell>
          <cell r="AL23">
            <v>15.439326419378666</v>
          </cell>
          <cell r="AM23">
            <v>19.821048490254434</v>
          </cell>
          <cell r="AN23">
            <v>10.911097863947822</v>
          </cell>
          <cell r="AO23">
            <v>13</v>
          </cell>
          <cell r="AP23">
            <v>10.947368421052632</v>
          </cell>
          <cell r="AQ23">
            <v>4.443162967989454</v>
          </cell>
          <cell r="AR23">
            <v>3.3360310077567861</v>
          </cell>
          <cell r="AS23">
            <v>10.4</v>
          </cell>
          <cell r="AT23">
            <v>11.555555555555555</v>
          </cell>
          <cell r="AU23">
            <v>5.4603174603174605</v>
          </cell>
          <cell r="AV23">
            <v>4.598162071846283</v>
          </cell>
          <cell r="AW23">
            <v>1.8662369487037513</v>
          </cell>
          <cell r="AX23">
            <v>1.4012144892165257</v>
          </cell>
          <cell r="AY23">
            <v>4.3682539682539687</v>
          </cell>
          <cell r="AZ23">
            <v>4.8536155202821876</v>
          </cell>
          <cell r="BB23">
            <v>17</v>
          </cell>
          <cell r="BC23">
            <v>25</v>
          </cell>
          <cell r="BD23">
            <v>20</v>
          </cell>
          <cell r="BE23">
            <v>15</v>
          </cell>
          <cell r="BF23" t="str">
            <v>b</v>
          </cell>
          <cell r="BG23">
            <v>38</v>
          </cell>
          <cell r="BH23">
            <v>68</v>
          </cell>
          <cell r="BI23">
            <v>95</v>
          </cell>
          <cell r="BJ23">
            <v>0</v>
          </cell>
          <cell r="BK23">
            <v>109</v>
          </cell>
        </row>
        <row r="24">
          <cell r="B24">
            <v>18</v>
          </cell>
          <cell r="C24">
            <v>4</v>
          </cell>
          <cell r="D24">
            <v>3</v>
          </cell>
          <cell r="E24">
            <v>3</v>
          </cell>
          <cell r="F24">
            <v>1</v>
          </cell>
          <cell r="G24">
            <v>9.3991202395919675</v>
          </cell>
          <cell r="H24">
            <v>28.509984286091051</v>
          </cell>
          <cell r="I24">
            <v>0.51112000000000002</v>
          </cell>
          <cell r="J24">
            <v>0.18775836734693879</v>
          </cell>
          <cell r="K24">
            <v>8.6242406782382997</v>
          </cell>
          <cell r="L24">
            <v>8.5702336113968496</v>
          </cell>
          <cell r="M24">
            <v>174.33781839468324</v>
          </cell>
          <cell r="N24">
            <v>238.20240187290864</v>
          </cell>
          <cell r="O24">
            <v>170</v>
          </cell>
          <cell r="P24">
            <v>377</v>
          </cell>
          <cell r="Q24">
            <v>1218</v>
          </cell>
          <cell r="R24">
            <v>1406</v>
          </cell>
          <cell r="S24">
            <v>7.4593645571497236</v>
          </cell>
          <cell r="T24"/>
          <cell r="U24">
            <v>2.4288720741951506</v>
          </cell>
          <cell r="V24">
            <v>2.2717432527957691</v>
          </cell>
          <cell r="W24">
            <v>3.1381537506516461</v>
          </cell>
          <cell r="X24">
            <v>4.1464436630095101</v>
          </cell>
          <cell r="Y24">
            <v>10.4</v>
          </cell>
          <cell r="Z24">
            <v>4.3682539682539687</v>
          </cell>
          <cell r="AA24">
            <v>0.42503521896380847</v>
          </cell>
          <cell r="AB24">
            <v>18</v>
          </cell>
          <cell r="AC24">
            <v>11.748900299489959</v>
          </cell>
          <cell r="AD24">
            <v>11.748900299489959</v>
          </cell>
          <cell r="AE24">
            <v>9.8938107785178602</v>
          </cell>
          <cell r="AF24">
            <v>9.68981467999172</v>
          </cell>
          <cell r="AG24">
            <v>9.494060848072694</v>
          </cell>
          <cell r="AH24">
            <v>3.8697469246940601</v>
          </cell>
          <cell r="AI24">
            <v>2.9951114529172496</v>
          </cell>
          <cell r="AJ24">
            <v>9.3991202395919675</v>
          </cell>
          <cell r="AK24">
            <v>10.443466932879964</v>
          </cell>
          <cell r="AL24">
            <v>9.5033280953636829</v>
          </cell>
          <cell r="AM24">
            <v>12.549826768938185</v>
          </cell>
          <cell r="AN24">
            <v>6.8757679117719777</v>
          </cell>
          <cell r="AO24">
            <v>13</v>
          </cell>
          <cell r="AP24">
            <v>10.947368421052632</v>
          </cell>
          <cell r="AQ24">
            <v>4.2818228718143683</v>
          </cell>
          <cell r="AR24">
            <v>3.3140504979529481</v>
          </cell>
          <cell r="AS24">
            <v>10.4</v>
          </cell>
          <cell r="AT24">
            <v>11.555555555555555</v>
          </cell>
          <cell r="AU24">
            <v>5.4603174603174605</v>
          </cell>
          <cell r="AV24">
            <v>4.598162071846283</v>
          </cell>
          <cell r="AW24">
            <v>1.7984701683811266</v>
          </cell>
          <cell r="AX24">
            <v>1.3919821383343276</v>
          </cell>
          <cell r="AY24">
            <v>4.3682539682539687</v>
          </cell>
          <cell r="AZ24">
            <v>4.8536155202821876</v>
          </cell>
          <cell r="BB24">
            <v>18</v>
          </cell>
          <cell r="BC24">
            <v>25</v>
          </cell>
          <cell r="BD24">
            <v>20</v>
          </cell>
          <cell r="BE24">
            <v>15</v>
          </cell>
          <cell r="BF24" t="str">
            <v>b</v>
          </cell>
          <cell r="BG24">
            <v>38</v>
          </cell>
          <cell r="BH24">
            <v>68</v>
          </cell>
          <cell r="BI24">
            <v>95</v>
          </cell>
          <cell r="BJ24">
            <v>117</v>
          </cell>
          <cell r="BK24">
            <v>109</v>
          </cell>
        </row>
        <row r="25">
          <cell r="B25">
            <v>19</v>
          </cell>
          <cell r="C25">
            <v>1</v>
          </cell>
          <cell r="D25">
            <v>1</v>
          </cell>
          <cell r="E25">
            <v>1</v>
          </cell>
          <cell r="F25">
            <v>2</v>
          </cell>
          <cell r="G25">
            <v>67.778839739859009</v>
          </cell>
          <cell r="H25">
            <v>48.393948235622354</v>
          </cell>
          <cell r="I25">
            <v>2.5777800000000002</v>
          </cell>
          <cell r="J25">
            <v>0.94693959183673471</v>
          </cell>
          <cell r="K25">
            <v>7.9660403002623266</v>
          </cell>
          <cell r="L25">
            <v>10.146763092804919</v>
          </cell>
          <cell r="M25">
            <v>351.5734897796242</v>
          </cell>
          <cell r="N25">
            <v>263.73083336060125</v>
          </cell>
          <cell r="O25">
            <v>607</v>
          </cell>
          <cell r="P25">
            <v>578</v>
          </cell>
          <cell r="Q25">
            <v>1150</v>
          </cell>
          <cell r="R25">
            <v>1871</v>
          </cell>
          <cell r="S25">
            <v>26.044026246528169</v>
          </cell>
          <cell r="T25"/>
          <cell r="U25">
            <v>2.5497937701209334</v>
          </cell>
          <cell r="V25">
            <v>2.3587385205432958</v>
          </cell>
          <cell r="W25">
            <v>3.2383133138560107</v>
          </cell>
          <cell r="X25">
            <v>4.2989652517594452</v>
          </cell>
          <cell r="Y25">
            <v>10.4</v>
          </cell>
          <cell r="Z25">
            <v>4.3682539682539687</v>
          </cell>
          <cell r="AA25">
            <v>4.5472998197621912</v>
          </cell>
          <cell r="AB25">
            <v>19</v>
          </cell>
          <cell r="AC25">
            <v>84.723549674823758</v>
          </cell>
          <cell r="AD25">
            <v>84.723549674823758</v>
          </cell>
          <cell r="AE25">
            <v>71.346147094588432</v>
          </cell>
          <cell r="AF25">
            <v>69.87509251531857</v>
          </cell>
          <cell r="AG25">
            <v>68.463474484706069</v>
          </cell>
          <cell r="AH25">
            <v>26.582086964878084</v>
          </cell>
          <cell r="AI25">
            <v>20.930290917141548</v>
          </cell>
          <cell r="AJ25">
            <v>67.778839739859009</v>
          </cell>
          <cell r="AK25">
            <v>75.309821933176678</v>
          </cell>
          <cell r="AL25">
            <v>16.131316078540785</v>
          </cell>
          <cell r="AM25">
            <v>20.516877057010806</v>
          </cell>
          <cell r="AN25">
            <v>11.257115468848248</v>
          </cell>
          <cell r="AO25">
            <v>13</v>
          </cell>
          <cell r="AP25">
            <v>10.947368421052632</v>
          </cell>
          <cell r="AQ25">
            <v>4.0787612401714908</v>
          </cell>
          <cell r="AR25">
            <v>3.2115484179683143</v>
          </cell>
          <cell r="AS25">
            <v>10.4</v>
          </cell>
          <cell r="AT25">
            <v>11.555555555555555</v>
          </cell>
          <cell r="AU25">
            <v>5.4603174603174605</v>
          </cell>
          <cell r="AV25">
            <v>4.598162071846283</v>
          </cell>
          <cell r="AW25">
            <v>1.7131793243211149</v>
          </cell>
          <cell r="AX25">
            <v>1.348928761637485</v>
          </cell>
          <cell r="AY25">
            <v>4.3682539682539687</v>
          </cell>
          <cell r="AZ25">
            <v>4.8536155202821876</v>
          </cell>
          <cell r="BB25">
            <v>19</v>
          </cell>
          <cell r="BC25">
            <v>0</v>
          </cell>
          <cell r="BD25">
            <v>0</v>
          </cell>
          <cell r="BE25">
            <v>0</v>
          </cell>
          <cell r="BF25">
            <v>2</v>
          </cell>
          <cell r="BG25">
            <v>24</v>
          </cell>
          <cell r="BH25">
            <v>0</v>
          </cell>
          <cell r="BI25">
            <v>0</v>
          </cell>
          <cell r="BJ25">
            <v>0</v>
          </cell>
          <cell r="BK25">
            <v>0</v>
          </cell>
        </row>
        <row r="26">
          <cell r="B26">
            <v>20</v>
          </cell>
          <cell r="C26">
            <v>1</v>
          </cell>
          <cell r="D26">
            <v>1</v>
          </cell>
          <cell r="E26">
            <v>2</v>
          </cell>
          <cell r="F26">
            <v>2</v>
          </cell>
          <cell r="G26">
            <v>74.152901857617096</v>
          </cell>
          <cell r="H26">
            <v>37.778255897204929</v>
          </cell>
          <cell r="I26">
            <v>2.5757499999999998</v>
          </cell>
          <cell r="J26">
            <v>0.94619387755102025</v>
          </cell>
          <cell r="K26">
            <v>7.3377796969193803</v>
          </cell>
          <cell r="L26">
            <v>9.8784971528549406</v>
          </cell>
          <cell r="M26">
            <v>353.72556067713236</v>
          </cell>
          <cell r="N26">
            <v>241.18201570903742</v>
          </cell>
          <cell r="O26">
            <v>660</v>
          </cell>
          <cell r="P26">
            <v>493</v>
          </cell>
          <cell r="Q26">
            <v>1151</v>
          </cell>
          <cell r="R26">
            <v>1857</v>
          </cell>
          <cell r="S26">
            <v>17.252160944444384</v>
          </cell>
          <cell r="T26"/>
          <cell r="U26">
            <v>2.578151081648429</v>
          </cell>
          <cell r="V26">
            <v>2.3097606120484464</v>
          </cell>
          <cell r="W26">
            <v>3.2570729806402166</v>
          </cell>
          <cell r="X26">
            <v>4.2048727656301956</v>
          </cell>
          <cell r="Y26">
            <v>10.4</v>
          </cell>
          <cell r="Z26">
            <v>4.3682539682539687</v>
          </cell>
          <cell r="AA26">
            <v>4.2220029060565114</v>
          </cell>
          <cell r="AB26">
            <v>20</v>
          </cell>
          <cell r="AC26">
            <v>92.691127322021359</v>
          </cell>
          <cell r="AD26">
            <v>92.691127322021359</v>
          </cell>
          <cell r="AE26">
            <v>78.055686165912732</v>
          </cell>
          <cell r="AF26">
            <v>76.446290574862985</v>
          </cell>
          <cell r="AG26">
            <v>74.901921068300098</v>
          </cell>
          <cell r="AH26">
            <v>28.762046718458759</v>
          </cell>
          <cell r="AI26">
            <v>22.766730220162724</v>
          </cell>
          <cell r="AJ26">
            <v>74.152901857617096</v>
          </cell>
          <cell r="AK26">
            <v>82.392113175130106</v>
          </cell>
          <cell r="AL26">
            <v>12.592751965734976</v>
          </cell>
          <cell r="AM26">
            <v>16.355918314712582</v>
          </cell>
          <cell r="AN26">
            <v>8.9843992916972368</v>
          </cell>
          <cell r="AO26">
            <v>13</v>
          </cell>
          <cell r="AP26">
            <v>10.947368421052632</v>
          </cell>
          <cell r="AQ26">
            <v>4.0338985849310296</v>
          </cell>
          <cell r="AR26">
            <v>3.1930509576594615</v>
          </cell>
          <cell r="AS26">
            <v>10.4</v>
          </cell>
          <cell r="AT26">
            <v>11.555555555555555</v>
          </cell>
          <cell r="AU26">
            <v>5.4603174603174605</v>
          </cell>
          <cell r="AV26">
            <v>4.598162071846283</v>
          </cell>
          <cell r="AW26">
            <v>1.6943359135729843</v>
          </cell>
          <cell r="AX26">
            <v>1.3411593765993344</v>
          </cell>
          <cell r="AY26">
            <v>4.3682539682539687</v>
          </cell>
          <cell r="AZ26">
            <v>4.8536155202821876</v>
          </cell>
          <cell r="BB26">
            <v>20</v>
          </cell>
          <cell r="BC26">
            <v>0</v>
          </cell>
          <cell r="BD26">
            <v>0</v>
          </cell>
          <cell r="BE26">
            <v>0</v>
          </cell>
          <cell r="BF26">
            <v>2</v>
          </cell>
          <cell r="BG26">
            <v>24</v>
          </cell>
          <cell r="BH26">
            <v>0</v>
          </cell>
          <cell r="BI26">
            <v>0</v>
          </cell>
          <cell r="BJ26">
            <v>0</v>
          </cell>
          <cell r="BK26">
            <v>109</v>
          </cell>
        </row>
        <row r="27">
          <cell r="B27">
            <v>21</v>
          </cell>
          <cell r="C27">
            <v>1</v>
          </cell>
          <cell r="D27">
            <v>2</v>
          </cell>
          <cell r="E27">
            <v>1</v>
          </cell>
          <cell r="F27">
            <v>2</v>
          </cell>
          <cell r="G27">
            <v>36.70506660990204</v>
          </cell>
          <cell r="H27">
            <v>49.063807681992806</v>
          </cell>
          <cell r="I27">
            <v>1.36694</v>
          </cell>
          <cell r="J27">
            <v>0.50214122448979592</v>
          </cell>
          <cell r="K27">
            <v>8.4725987191599597</v>
          </cell>
          <cell r="L27">
            <v>9.3461267156631767</v>
          </cell>
          <cell r="M27">
            <v>250.27378035351273</v>
          </cell>
          <cell r="N27">
            <v>260.96948907866255</v>
          </cell>
          <cell r="O27">
            <v>462</v>
          </cell>
          <cell r="P27">
            <v>592</v>
          </cell>
          <cell r="Q27">
            <v>1262</v>
          </cell>
          <cell r="R27">
            <v>1779</v>
          </cell>
          <cell r="S27">
            <v>26.447756992063944</v>
          </cell>
          <cell r="T27"/>
          <cell r="U27">
            <v>2.4827131004947667</v>
          </cell>
          <cell r="V27">
            <v>2.3786276716096992</v>
          </cell>
          <cell r="W27">
            <v>3.1519962001754971</v>
          </cell>
          <cell r="X27">
            <v>4.3187011953081793</v>
          </cell>
          <cell r="Y27">
            <v>10.4</v>
          </cell>
          <cell r="Z27">
            <v>4.3682539682539687</v>
          </cell>
          <cell r="AA27">
            <v>5.1123737012389139</v>
          </cell>
          <cell r="AB27">
            <v>21</v>
          </cell>
          <cell r="AC27">
            <v>45.881333262377545</v>
          </cell>
          <cell r="AD27">
            <v>45.881333262377545</v>
          </cell>
          <cell r="AE27">
            <v>38.636912220949519</v>
          </cell>
          <cell r="AF27">
            <v>37.840274855569113</v>
          </cell>
          <cell r="AG27">
            <v>37.075824858486911</v>
          </cell>
          <cell r="AH27">
            <v>14.784256224606574</v>
          </cell>
          <cell r="AI27">
            <v>11.645022480629377</v>
          </cell>
          <cell r="AJ27">
            <v>36.70506660990204</v>
          </cell>
          <cell r="AK27">
            <v>40.7834073443356</v>
          </cell>
          <cell r="AL27">
            <v>16.354602560664269</v>
          </cell>
          <cell r="AM27">
            <v>20.626938914231012</v>
          </cell>
          <cell r="AN27">
            <v>11.36077849870594</v>
          </cell>
          <cell r="AO27">
            <v>13</v>
          </cell>
          <cell r="AP27">
            <v>10.947368421052632</v>
          </cell>
          <cell r="AQ27">
            <v>4.1889656915764615</v>
          </cell>
          <cell r="AR27">
            <v>3.2994963634223127</v>
          </cell>
          <cell r="AS27">
            <v>10.4</v>
          </cell>
          <cell r="AT27">
            <v>11.555555555555555</v>
          </cell>
          <cell r="AU27">
            <v>5.4603174603174605</v>
          </cell>
          <cell r="AV27">
            <v>4.598162071846283</v>
          </cell>
          <cell r="AW27">
            <v>1.7594678851065968</v>
          </cell>
          <cell r="AX27">
            <v>1.3858690464191399</v>
          </cell>
          <cell r="AY27">
            <v>4.3682539682539687</v>
          </cell>
          <cell r="AZ27">
            <v>4.8536155202821876</v>
          </cell>
          <cell r="BB27">
            <v>21</v>
          </cell>
          <cell r="BC27">
            <v>0</v>
          </cell>
          <cell r="BD27">
            <v>0</v>
          </cell>
          <cell r="BE27">
            <v>0</v>
          </cell>
          <cell r="BF27">
            <v>2</v>
          </cell>
          <cell r="BG27">
            <v>24</v>
          </cell>
          <cell r="BH27">
            <v>0</v>
          </cell>
          <cell r="BI27">
            <v>93</v>
          </cell>
          <cell r="BJ27">
            <v>0</v>
          </cell>
          <cell r="BK27">
            <v>0</v>
          </cell>
        </row>
        <row r="28">
          <cell r="B28">
            <v>22</v>
          </cell>
          <cell r="C28">
            <v>1</v>
          </cell>
          <cell r="D28">
            <v>2</v>
          </cell>
          <cell r="E28">
            <v>2</v>
          </cell>
          <cell r="F28">
            <v>2</v>
          </cell>
          <cell r="G28">
            <v>41.990437339197982</v>
          </cell>
          <cell r="H28">
            <v>36.302019242252854</v>
          </cell>
          <cell r="I28">
            <v>1.3651700000000002</v>
          </cell>
          <cell r="J28">
            <v>0.5014910204081634</v>
          </cell>
          <cell r="K28">
            <v>7.7068176243241462</v>
          </cell>
          <cell r="L28">
            <v>9.0279987329311417</v>
          </cell>
          <cell r="M28">
            <v>255.65601466343509</v>
          </cell>
          <cell r="N28">
            <v>226.48907247886871</v>
          </cell>
          <cell r="O28">
            <v>517</v>
          </cell>
          <cell r="P28">
            <v>505</v>
          </cell>
          <cell r="Q28">
            <v>1263</v>
          </cell>
          <cell r="R28">
            <v>1725</v>
          </cell>
          <cell r="S28">
            <v>17.602471167658798</v>
          </cell>
          <cell r="T28"/>
          <cell r="U28">
            <v>2.5135969173876598</v>
          </cell>
          <cell r="V28">
            <v>2.337117711558923</v>
          </cell>
          <cell r="W28">
            <v>3.170373125598593</v>
          </cell>
          <cell r="X28">
            <v>4.2492378958696913</v>
          </cell>
          <cell r="Y28">
            <v>10.4</v>
          </cell>
          <cell r="Z28">
            <v>4.3682539682539687</v>
          </cell>
          <cell r="AA28">
            <v>4.6694118422773538</v>
          </cell>
          <cell r="AB28">
            <v>22</v>
          </cell>
          <cell r="AC28">
            <v>52.488046673997474</v>
          </cell>
          <cell r="AD28">
            <v>52.488046673997474</v>
          </cell>
          <cell r="AE28">
            <v>44.20046035705051</v>
          </cell>
          <cell r="AF28">
            <v>43.28911065896699</v>
          </cell>
          <cell r="AG28">
            <v>42.414583170907051</v>
          </cell>
          <cell r="AH28">
            <v>16.70531860089881</v>
          </cell>
          <cell r="AI28">
            <v>13.244635781244151</v>
          </cell>
          <cell r="AJ28">
            <v>41.990437339197982</v>
          </cell>
          <cell r="AK28">
            <v>46.656041487997754</v>
          </cell>
          <cell r="AL28">
            <v>12.100673080750951</v>
          </cell>
          <cell r="AM28">
            <v>15.532815939355656</v>
          </cell>
          <cell r="AN28">
            <v>8.5431835382854988</v>
          </cell>
          <cell r="AO28">
            <v>13</v>
          </cell>
          <cell r="AP28">
            <v>10.947368421052632</v>
          </cell>
          <cell r="AQ28">
            <v>4.1374971174012058</v>
          </cell>
          <cell r="AR28">
            <v>3.2803709809508286</v>
          </cell>
          <cell r="AS28">
            <v>10.4</v>
          </cell>
          <cell r="AT28">
            <v>11.555555555555555</v>
          </cell>
          <cell r="AU28">
            <v>5.4603174603174605</v>
          </cell>
          <cell r="AV28">
            <v>4.598162071846283</v>
          </cell>
          <cell r="AW28">
            <v>1.7378498270891516</v>
          </cell>
          <cell r="AX28">
            <v>1.3778359187388096</v>
          </cell>
          <cell r="AY28">
            <v>4.3682539682539687</v>
          </cell>
          <cell r="AZ28">
            <v>4.8536155202821876</v>
          </cell>
          <cell r="BB28">
            <v>22</v>
          </cell>
          <cell r="BC28">
            <v>0</v>
          </cell>
          <cell r="BD28">
            <v>0</v>
          </cell>
          <cell r="BE28">
            <v>0</v>
          </cell>
          <cell r="BF28">
            <v>2</v>
          </cell>
          <cell r="BG28">
            <v>24</v>
          </cell>
          <cell r="BH28">
            <v>0</v>
          </cell>
          <cell r="BI28">
            <v>93</v>
          </cell>
          <cell r="BJ28">
            <v>0</v>
          </cell>
          <cell r="BK28">
            <v>109</v>
          </cell>
        </row>
        <row r="29">
          <cell r="B29">
            <v>23</v>
          </cell>
          <cell r="C29">
            <v>2</v>
          </cell>
          <cell r="D29">
            <v>1</v>
          </cell>
          <cell r="E29">
            <v>1</v>
          </cell>
          <cell r="F29">
            <v>2</v>
          </cell>
          <cell r="G29">
            <v>40.713627305782389</v>
          </cell>
          <cell r="H29">
            <v>59.554795019490712</v>
          </cell>
          <cell r="I29">
            <v>2.578180000000001</v>
          </cell>
          <cell r="J29">
            <v>0.94708653061224535</v>
          </cell>
          <cell r="K29">
            <v>9.6938243881871191</v>
          </cell>
          <cell r="L29">
            <v>10.414974459333008</v>
          </cell>
          <cell r="M29">
            <v>300.30779369842566</v>
          </cell>
          <cell r="N29">
            <v>322.63264146593531</v>
          </cell>
          <cell r="O29">
            <v>427</v>
          </cell>
          <cell r="P29">
            <v>581</v>
          </cell>
          <cell r="Q29">
            <v>1044</v>
          </cell>
          <cell r="R29">
            <v>1703</v>
          </cell>
          <cell r="S29">
            <v>26.04889083134961</v>
          </cell>
          <cell r="T29"/>
          <cell r="U29">
            <v>2.4365291719969302</v>
          </cell>
          <cell r="V29">
            <v>2.360519335490411</v>
          </cell>
          <cell r="W29">
            <v>3.1433223060985362</v>
          </cell>
          <cell r="X29">
            <v>4.2844908480508233</v>
          </cell>
          <cell r="Y29">
            <v>10.4</v>
          </cell>
          <cell r="Z29">
            <v>4.3682539682539687</v>
          </cell>
          <cell r="AA29">
            <v>4.9093803682346504</v>
          </cell>
          <cell r="AB29">
            <v>23</v>
          </cell>
          <cell r="AC29">
            <v>50.892034132227984</v>
          </cell>
          <cell r="AD29">
            <v>50.892034132227984</v>
          </cell>
          <cell r="AE29">
            <v>42.856449795560408</v>
          </cell>
          <cell r="AF29">
            <v>41.97281165544576</v>
          </cell>
          <cell r="AG29">
            <v>41.124876066446859</v>
          </cell>
          <cell r="AH29">
            <v>16.709681859632454</v>
          </cell>
          <cell r="AI29">
            <v>12.952418918922692</v>
          </cell>
          <cell r="AJ29">
            <v>40.713627305782389</v>
          </cell>
          <cell r="AK29">
            <v>45.237363673091544</v>
          </cell>
          <cell r="AL29">
            <v>19.851598339830236</v>
          </cell>
          <cell r="AM29">
            <v>25.229530690168176</v>
          </cell>
          <cell r="AN29">
            <v>13.900086878837525</v>
          </cell>
          <cell r="AO29">
            <v>13</v>
          </cell>
          <cell r="AP29">
            <v>10.947368421052632</v>
          </cell>
          <cell r="AQ29">
            <v>4.2683667076624285</v>
          </cell>
          <cell r="AR29">
            <v>3.3086012146518913</v>
          </cell>
          <cell r="AS29">
            <v>10.4</v>
          </cell>
          <cell r="AT29">
            <v>11.555555555555555</v>
          </cell>
          <cell r="AU29">
            <v>5.4603174603174605</v>
          </cell>
          <cell r="AV29">
            <v>4.598162071846283</v>
          </cell>
          <cell r="AW29">
            <v>1.7928182508374548</v>
          </cell>
          <cell r="AX29">
            <v>1.3896933062762522</v>
          </cell>
          <cell r="AY29">
            <v>4.3682539682539687</v>
          </cell>
          <cell r="AZ29">
            <v>4.8536155202821876</v>
          </cell>
          <cell r="BB29">
            <v>23</v>
          </cell>
          <cell r="BC29">
            <v>5</v>
          </cell>
          <cell r="BD29">
            <v>5</v>
          </cell>
          <cell r="BE29">
            <v>5</v>
          </cell>
          <cell r="BF29">
            <v>10</v>
          </cell>
          <cell r="BG29">
            <v>32</v>
          </cell>
          <cell r="BH29">
            <v>64</v>
          </cell>
          <cell r="BI29">
            <v>0</v>
          </cell>
          <cell r="BJ29">
            <v>0</v>
          </cell>
          <cell r="BK29">
            <v>0</v>
          </cell>
        </row>
        <row r="30">
          <cell r="B30">
            <v>24</v>
          </cell>
          <cell r="C30">
            <v>2</v>
          </cell>
          <cell r="D30">
            <v>1</v>
          </cell>
          <cell r="E30">
            <v>2</v>
          </cell>
          <cell r="F30">
            <v>2</v>
          </cell>
          <cell r="G30">
            <v>46.323279131135109</v>
          </cell>
          <cell r="H30">
            <v>44.02574631084471</v>
          </cell>
          <cell r="I30">
            <v>2.5752400000000004</v>
          </cell>
          <cell r="J30">
            <v>0.94600653061224504</v>
          </cell>
          <cell r="K30">
            <v>9.1757098310864098</v>
          </cell>
          <cell r="L30">
            <v>10.418972517646873</v>
          </cell>
          <cell r="M30">
            <v>303.09550186588274</v>
          </cell>
          <cell r="N30">
            <v>270.99370949620788</v>
          </cell>
          <cell r="O30">
            <v>481</v>
          </cell>
          <cell r="P30">
            <v>512</v>
          </cell>
          <cell r="Q30">
            <v>984</v>
          </cell>
          <cell r="R30">
            <v>1579</v>
          </cell>
          <cell r="S30">
            <v>17.26170185515873</v>
          </cell>
          <cell r="T30"/>
          <cell r="U30">
            <v>2.4723825114967708</v>
          </cell>
          <cell r="V30">
            <v>2.3356283827836952</v>
          </cell>
          <cell r="W30">
            <v>3.1678943240133339</v>
          </cell>
          <cell r="X30">
            <v>4.248413285572938</v>
          </cell>
          <cell r="Y30">
            <v>10.4</v>
          </cell>
          <cell r="Z30">
            <v>4.3682539682539687</v>
          </cell>
          <cell r="AA30">
            <v>4.4020578233097973</v>
          </cell>
          <cell r="AB30">
            <v>24</v>
          </cell>
          <cell r="AC30">
            <v>57.904098913918887</v>
          </cell>
          <cell r="AD30">
            <v>57.904098913918887</v>
          </cell>
          <cell r="AE30">
            <v>48.761346453826434</v>
          </cell>
          <cell r="AF30">
            <v>47.755957867149597</v>
          </cell>
          <cell r="AG30">
            <v>46.791191041550618</v>
          </cell>
          <cell r="AH30">
            <v>18.73629137713451</v>
          </cell>
          <cell r="AI30">
            <v>14.622734975720146</v>
          </cell>
          <cell r="AJ30">
            <v>46.323279131135109</v>
          </cell>
          <cell r="AK30">
            <v>51.470310145705675</v>
          </cell>
          <cell r="AL30">
            <v>14.67524877028157</v>
          </cell>
          <cell r="AM30">
            <v>18.849636626856309</v>
          </cell>
          <cell r="AN30">
            <v>10.36286805249161</v>
          </cell>
          <cell r="AO30">
            <v>13</v>
          </cell>
          <cell r="AP30">
            <v>10.947368421052632</v>
          </cell>
          <cell r="AQ30">
            <v>4.206468841952729</v>
          </cell>
          <cell r="AR30">
            <v>3.2829377928315724</v>
          </cell>
          <cell r="AS30">
            <v>10.4</v>
          </cell>
          <cell r="AT30">
            <v>11.555555555555555</v>
          </cell>
          <cell r="AU30">
            <v>5.4603174603174605</v>
          </cell>
          <cell r="AV30">
            <v>4.598162071846283</v>
          </cell>
          <cell r="AW30">
            <v>1.7668196356919887</v>
          </cell>
          <cell r="AX30">
            <v>1.3789140424103308</v>
          </cell>
          <cell r="AY30">
            <v>4.3682539682539687</v>
          </cell>
          <cell r="AZ30">
            <v>4.8536155202821876</v>
          </cell>
          <cell r="BB30">
            <v>24</v>
          </cell>
          <cell r="BC30">
            <v>5</v>
          </cell>
          <cell r="BD30">
            <v>5</v>
          </cell>
          <cell r="BE30">
            <v>5</v>
          </cell>
          <cell r="BF30">
            <v>10</v>
          </cell>
          <cell r="BG30">
            <v>32</v>
          </cell>
          <cell r="BH30">
            <v>64</v>
          </cell>
          <cell r="BI30">
            <v>0</v>
          </cell>
          <cell r="BJ30">
            <v>0</v>
          </cell>
          <cell r="BK30">
            <v>109</v>
          </cell>
        </row>
        <row r="31">
          <cell r="B31">
            <v>25</v>
          </cell>
          <cell r="C31">
            <v>2</v>
          </cell>
          <cell r="D31">
            <v>2</v>
          </cell>
          <cell r="E31">
            <v>2</v>
          </cell>
          <cell r="F31">
            <v>2</v>
          </cell>
          <cell r="G31">
            <v>18.22032123113393</v>
          </cell>
          <cell r="H31">
            <v>43.695275764392726</v>
          </cell>
          <cell r="I31">
            <v>1.3657799999999998</v>
          </cell>
          <cell r="J31">
            <v>0.50171510204081626</v>
          </cell>
          <cell r="K31">
            <v>9.364521561354751</v>
          </cell>
          <cell r="L31">
            <v>10.087524373523694</v>
          </cell>
          <cell r="M31">
            <v>205.9582181889601</v>
          </cell>
          <cell r="N31">
            <v>276.00940398181041</v>
          </cell>
          <cell r="O31">
            <v>279</v>
          </cell>
          <cell r="P31">
            <v>499</v>
          </cell>
          <cell r="Q31">
            <v>1114</v>
          </cell>
          <cell r="R31">
            <v>1415</v>
          </cell>
          <cell r="S31">
            <v>17.608466661706338</v>
          </cell>
          <cell r="T31"/>
          <cell r="U31">
            <v>2.3519958088513633</v>
          </cell>
          <cell r="V31">
            <v>2.3444834395312566</v>
          </cell>
          <cell r="W31">
            <v>3.0339182203912038</v>
          </cell>
          <cell r="X31">
            <v>4.2516034233191764</v>
          </cell>
          <cell r="Y31">
            <v>10.4</v>
          </cell>
          <cell r="Z31">
            <v>4.3682539682539687</v>
          </cell>
          <cell r="AA31">
            <v>4.9191806427063973</v>
          </cell>
          <cell r="AB31">
            <v>25</v>
          </cell>
          <cell r="AC31">
            <v>22.775401538917411</v>
          </cell>
          <cell r="AD31">
            <v>22.775401538917411</v>
          </cell>
          <cell r="AE31">
            <v>19.179285506456768</v>
          </cell>
          <cell r="AF31">
            <v>18.783836320756631</v>
          </cell>
          <cell r="AG31">
            <v>18.404364879933262</v>
          </cell>
          <cell r="AH31">
            <v>7.7467490216456341</v>
          </cell>
          <cell r="AI31">
            <v>6.0055413190354683</v>
          </cell>
          <cell r="AJ31">
            <v>18.22032123113393</v>
          </cell>
          <cell r="AK31">
            <v>20.244801367926588</v>
          </cell>
          <cell r="AL31">
            <v>14.565091921464242</v>
          </cell>
          <cell r="AM31">
            <v>18.637485352905255</v>
          </cell>
          <cell r="AN31">
            <v>10.277363952793213</v>
          </cell>
          <cell r="AO31">
            <v>13</v>
          </cell>
          <cell r="AP31">
            <v>10.947368421052632</v>
          </cell>
          <cell r="AQ31">
            <v>4.4217765868719869</v>
          </cell>
          <cell r="AR31">
            <v>3.427910459187983</v>
          </cell>
          <cell r="AS31">
            <v>10.4</v>
          </cell>
          <cell r="AT31">
            <v>11.555555555555555</v>
          </cell>
          <cell r="AU31">
            <v>5.4603174603174605</v>
          </cell>
          <cell r="AV31">
            <v>4.598162071846283</v>
          </cell>
          <cell r="AW31">
            <v>1.8572541463784662</v>
          </cell>
          <cell r="AX31">
            <v>1.439806102516076</v>
          </cell>
          <cell r="AY31">
            <v>4.3682539682539687</v>
          </cell>
          <cell r="AZ31">
            <v>4.8536155202821876</v>
          </cell>
          <cell r="BB31">
            <v>25</v>
          </cell>
          <cell r="BC31">
            <v>5</v>
          </cell>
          <cell r="BD31">
            <v>5</v>
          </cell>
          <cell r="BE31">
            <v>5</v>
          </cell>
          <cell r="BF31">
            <v>10</v>
          </cell>
          <cell r="BG31">
            <v>32</v>
          </cell>
          <cell r="BH31">
            <v>64</v>
          </cell>
          <cell r="BI31">
            <v>93</v>
          </cell>
          <cell r="BJ31">
            <v>0</v>
          </cell>
          <cell r="BK31">
            <v>109</v>
          </cell>
        </row>
        <row r="32">
          <cell r="B32">
            <v>26</v>
          </cell>
          <cell r="C32">
            <v>2</v>
          </cell>
          <cell r="D32">
            <v>2</v>
          </cell>
          <cell r="E32">
            <v>3</v>
          </cell>
          <cell r="F32">
            <v>2</v>
          </cell>
          <cell r="G32">
            <v>24.410337327306667</v>
          </cell>
          <cell r="H32">
            <v>28.409716284318158</v>
          </cell>
          <cell r="I32">
            <v>1.36375</v>
          </cell>
          <cell r="J32">
            <v>0.50096938775510202</v>
          </cell>
          <cell r="K32">
            <v>7.9160109287693343</v>
          </cell>
          <cell r="L32">
            <v>9.582198093141745</v>
          </cell>
          <cell r="M32">
            <v>304.54868288141478</v>
          </cell>
          <cell r="N32">
            <v>230.29277771759337</v>
          </cell>
          <cell r="O32">
            <v>252</v>
          </cell>
          <cell r="P32">
            <v>389</v>
          </cell>
          <cell r="Q32">
            <v>1150</v>
          </cell>
          <cell r="R32">
            <v>1374</v>
          </cell>
          <cell r="S32">
            <v>7.3147517493575167</v>
          </cell>
          <cell r="T32"/>
          <cell r="U32">
            <v>2.1339665332675914</v>
          </cell>
          <cell r="V32">
            <v>2.2520831266042425</v>
          </cell>
          <cell r="W32">
            <v>2.684069843148305</v>
          </cell>
          <cell r="X32">
            <v>4.0806213277721541</v>
          </cell>
          <cell r="Y32">
            <v>10.4</v>
          </cell>
          <cell r="Z32">
            <v>4.3682539682539687</v>
          </cell>
          <cell r="AA32">
            <v>4.3177033861373388</v>
          </cell>
          <cell r="AB32">
            <v>26</v>
          </cell>
          <cell r="AC32">
            <v>30.512921659133333</v>
          </cell>
          <cell r="AD32">
            <v>30.512921659133333</v>
          </cell>
          <cell r="AE32">
            <v>25.695091923480703</v>
          </cell>
          <cell r="AF32">
            <v>25.165296213718214</v>
          </cell>
          <cell r="AG32">
            <v>24.656906391218858</v>
          </cell>
          <cell r="AH32">
            <v>11.438950399062188</v>
          </cell>
          <cell r="AI32">
            <v>9.0945238960974031</v>
          </cell>
          <cell r="AJ32">
            <v>24.410337327306667</v>
          </cell>
          <cell r="AK32">
            <v>27.122597030340742</v>
          </cell>
          <cell r="AL32">
            <v>9.4699054281060526</v>
          </cell>
          <cell r="AM32">
            <v>12.614861302724277</v>
          </cell>
          <cell r="AN32">
            <v>6.962105523236251</v>
          </cell>
          <cell r="AO32">
            <v>13</v>
          </cell>
          <cell r="AP32">
            <v>10.947368421052632</v>
          </cell>
          <cell r="AQ32">
            <v>4.8735534685612985</v>
          </cell>
          <cell r="AR32">
            <v>3.874712882955841</v>
          </cell>
          <cell r="AS32">
            <v>10.4</v>
          </cell>
          <cell r="AT32">
            <v>11.555555555555555</v>
          </cell>
          <cell r="AU32">
            <v>5.4603174603174605</v>
          </cell>
          <cell r="AV32">
            <v>4.598162071846283</v>
          </cell>
          <cell r="AW32">
            <v>2.0470114690904602</v>
          </cell>
          <cell r="AX32">
            <v>1.6274740314246756</v>
          </cell>
          <cell r="AY32">
            <v>4.3682539682539687</v>
          </cell>
          <cell r="AZ32">
            <v>4.8536155202821876</v>
          </cell>
          <cell r="BB32">
            <v>26</v>
          </cell>
          <cell r="BC32">
            <v>5</v>
          </cell>
          <cell r="BD32">
            <v>5</v>
          </cell>
          <cell r="BE32">
            <v>5</v>
          </cell>
          <cell r="BF32">
            <v>10</v>
          </cell>
          <cell r="BG32">
            <v>32</v>
          </cell>
          <cell r="BH32">
            <v>64</v>
          </cell>
          <cell r="BI32">
            <v>93</v>
          </cell>
          <cell r="BJ32">
            <v>117</v>
          </cell>
          <cell r="BK32">
            <v>109</v>
          </cell>
        </row>
        <row r="33">
          <cell r="B33">
            <v>27</v>
          </cell>
          <cell r="C33">
            <v>2</v>
          </cell>
          <cell r="D33">
            <v>3</v>
          </cell>
          <cell r="E33">
            <v>2</v>
          </cell>
          <cell r="F33">
            <v>2</v>
          </cell>
          <cell r="G33">
            <v>8.9656926663172385</v>
          </cell>
          <cell r="H33">
            <v>41.802158588344497</v>
          </cell>
          <cell r="I33">
            <v>0.51166999999999996</v>
          </cell>
          <cell r="J33">
            <v>0.18796040816326531</v>
          </cell>
          <cell r="K33">
            <v>9.4270690321863704</v>
          </cell>
          <cell r="L33">
            <v>9.5292083766450517</v>
          </cell>
          <cell r="M33">
            <v>158.13179300298822</v>
          </cell>
          <cell r="N33">
            <v>277.83785043271405</v>
          </cell>
          <cell r="O33">
            <v>179</v>
          </cell>
          <cell r="P33">
            <v>474</v>
          </cell>
          <cell r="Q33">
            <v>1239</v>
          </cell>
          <cell r="R33">
            <v>1473</v>
          </cell>
          <cell r="S33">
            <v>17.915597340277735</v>
          </cell>
          <cell r="T33"/>
          <cell r="U33">
            <v>2.3061803341166414</v>
          </cell>
          <cell r="V33">
            <v>2.3377149886531035</v>
          </cell>
          <cell r="W33">
            <v>2.9830227812593963</v>
          </cell>
          <cell r="X33">
            <v>4.2427781119684287</v>
          </cell>
          <cell r="Y33">
            <v>10.4</v>
          </cell>
          <cell r="Z33">
            <v>4.3682539682539687</v>
          </cell>
          <cell r="AA33">
            <v>5.4390894641744305</v>
          </cell>
          <cell r="AB33">
            <v>27</v>
          </cell>
          <cell r="AC33">
            <v>11.207115832896548</v>
          </cell>
          <cell r="AD33">
            <v>11.207115832896548</v>
          </cell>
          <cell r="AE33">
            <v>9.4375712277023567</v>
          </cell>
          <cell r="AF33">
            <v>9.2429821302239574</v>
          </cell>
          <cell r="AG33">
            <v>9.0562552185022618</v>
          </cell>
          <cell r="AH33">
            <v>3.887680652584983</v>
          </cell>
          <cell r="AI33">
            <v>3.0055729787393815</v>
          </cell>
          <cell r="AJ33">
            <v>8.9656926663172385</v>
          </cell>
          <cell r="AK33">
            <v>9.9618807403524876</v>
          </cell>
          <cell r="AL33">
            <v>13.934052862781499</v>
          </cell>
          <cell r="AM33">
            <v>17.881631760606201</v>
          </cell>
          <cell r="AN33">
            <v>9.8525441315031355</v>
          </cell>
          <cell r="AO33">
            <v>13</v>
          </cell>
          <cell r="AP33">
            <v>10.947368421052632</v>
          </cell>
          <cell r="AQ33">
            <v>4.5096213189172012</v>
          </cell>
          <cell r="AR33">
            <v>3.4863964383165875</v>
          </cell>
          <cell r="AS33">
            <v>10.4</v>
          </cell>
          <cell r="AT33">
            <v>11.555555555555555</v>
          </cell>
          <cell r="AU33">
            <v>5.4603174603174605</v>
          </cell>
          <cell r="AV33">
            <v>4.598162071846283</v>
          </cell>
          <cell r="AW33">
            <v>1.8941510790079576</v>
          </cell>
          <cell r="AX33">
            <v>1.4643716419791284</v>
          </cell>
          <cell r="AY33">
            <v>4.3682539682539687</v>
          </cell>
          <cell r="AZ33">
            <v>4.8536155202821876</v>
          </cell>
          <cell r="BB33">
            <v>27</v>
          </cell>
          <cell r="BC33">
            <v>5</v>
          </cell>
          <cell r="BD33">
            <v>5</v>
          </cell>
          <cell r="BE33">
            <v>5</v>
          </cell>
          <cell r="BF33">
            <v>10</v>
          </cell>
          <cell r="BG33">
            <v>32</v>
          </cell>
          <cell r="BH33">
            <v>64</v>
          </cell>
          <cell r="BI33">
            <v>95</v>
          </cell>
          <cell r="BJ33">
            <v>0</v>
          </cell>
          <cell r="BK33">
            <v>109</v>
          </cell>
        </row>
        <row r="34">
          <cell r="B34">
            <v>28</v>
          </cell>
          <cell r="C34">
            <v>2</v>
          </cell>
          <cell r="D34">
            <v>3</v>
          </cell>
          <cell r="E34">
            <v>3</v>
          </cell>
          <cell r="F34">
            <v>2</v>
          </cell>
          <cell r="G34">
            <v>13.379222133018757</v>
          </cell>
          <cell r="H34">
            <v>26.963732565264703</v>
          </cell>
          <cell r="I34">
            <v>0.51066999999999996</v>
          </cell>
          <cell r="J34">
            <v>0.18759306122448977</v>
          </cell>
          <cell r="K34">
            <v>8.1643210060266806</v>
          </cell>
          <cell r="L34">
            <v>8.8589016603675113</v>
          </cell>
          <cell r="M34">
            <v>285.81795133606016</v>
          </cell>
          <cell r="N34">
            <v>229.44458325696198</v>
          </cell>
          <cell r="O34">
            <v>147</v>
          </cell>
          <cell r="P34">
            <v>370</v>
          </cell>
          <cell r="Q34">
            <v>1275</v>
          </cell>
          <cell r="R34">
            <v>1426</v>
          </cell>
          <cell r="S34">
            <v>7.4593645571497236</v>
          </cell>
          <cell r="T34"/>
          <cell r="U34">
            <v>1.9663937277330841</v>
          </cell>
          <cell r="V34">
            <v>2.2567387681629887</v>
          </cell>
          <cell r="W34">
            <v>2.4631416738112608</v>
          </cell>
          <cell r="X34">
            <v>4.1013010322148382</v>
          </cell>
          <cell r="Y34">
            <v>10.4</v>
          </cell>
          <cell r="Z34">
            <v>4.3682539682539687</v>
          </cell>
          <cell r="AA34">
            <v>4.8517426864159532</v>
          </cell>
          <cell r="AB34">
            <v>28</v>
          </cell>
          <cell r="AC34">
            <v>16.724027666273447</v>
          </cell>
          <cell r="AD34">
            <v>16.724027666273447</v>
          </cell>
          <cell r="AE34">
            <v>14.083391718967114</v>
          </cell>
          <cell r="AF34">
            <v>13.793012508266761</v>
          </cell>
          <cell r="AG34">
            <v>13.514365790928037</v>
          </cell>
          <cell r="AH34">
            <v>6.8039385725882653</v>
          </cell>
          <cell r="AI34">
            <v>5.4317712518406873</v>
          </cell>
          <cell r="AJ34">
            <v>13.379222133018757</v>
          </cell>
          <cell r="AK34">
            <v>14.865802370020841</v>
          </cell>
          <cell r="AL34">
            <v>8.9879108550882343</v>
          </cell>
          <cell r="AM34">
            <v>11.948096494665837</v>
          </cell>
          <cell r="AN34">
            <v>6.574433906087453</v>
          </cell>
          <cell r="AO34">
            <v>13</v>
          </cell>
          <cell r="AP34">
            <v>10.947368421052632</v>
          </cell>
          <cell r="AQ34">
            <v>5.2888695958105112</v>
          </cell>
          <cell r="AR34">
            <v>4.2222500275056873</v>
          </cell>
          <cell r="AS34">
            <v>10.4</v>
          </cell>
          <cell r="AT34">
            <v>11.555555555555555</v>
          </cell>
          <cell r="AU34">
            <v>5.4603174603174605</v>
          </cell>
          <cell r="AV34">
            <v>4.598162071846283</v>
          </cell>
          <cell r="AW34">
            <v>2.2214543845650989</v>
          </cell>
          <cell r="AX34">
            <v>1.7734481190011679</v>
          </cell>
          <cell r="AY34">
            <v>4.3682539682539687</v>
          </cell>
          <cell r="AZ34">
            <v>4.8536155202821876</v>
          </cell>
          <cell r="BB34">
            <v>28</v>
          </cell>
          <cell r="BC34">
            <v>5</v>
          </cell>
          <cell r="BD34">
            <v>5</v>
          </cell>
          <cell r="BE34">
            <v>5</v>
          </cell>
          <cell r="BF34">
            <v>10</v>
          </cell>
          <cell r="BG34">
            <v>32</v>
          </cell>
          <cell r="BH34">
            <v>64</v>
          </cell>
          <cell r="BI34">
            <v>95</v>
          </cell>
          <cell r="BJ34">
            <v>117</v>
          </cell>
          <cell r="BK34">
            <v>109</v>
          </cell>
        </row>
        <row r="35">
          <cell r="B35">
            <v>29</v>
          </cell>
          <cell r="C35">
            <v>3</v>
          </cell>
          <cell r="D35">
            <v>2</v>
          </cell>
          <cell r="E35">
            <v>2</v>
          </cell>
          <cell r="F35">
            <v>2</v>
          </cell>
          <cell r="G35">
            <v>12.032353068733357</v>
          </cell>
          <cell r="H35">
            <v>45.914248430205163</v>
          </cell>
          <cell r="I35">
            <v>1.36642</v>
          </cell>
          <cell r="J35">
            <v>0.50195020408163271</v>
          </cell>
          <cell r="K35">
            <v>9.957621731034294</v>
          </cell>
          <cell r="L35">
            <v>9.985511354927743</v>
          </cell>
          <cell r="M35">
            <v>192.52183511648249</v>
          </cell>
          <cell r="N35">
            <v>310.77594517302498</v>
          </cell>
          <cell r="O35">
            <v>197</v>
          </cell>
          <cell r="P35">
            <v>465</v>
          </cell>
          <cell r="Q35">
            <v>1070</v>
          </cell>
          <cell r="R35">
            <v>1397</v>
          </cell>
          <cell r="S35">
            <v>17.603571194444417</v>
          </cell>
          <cell r="T35"/>
          <cell r="U35">
            <v>2.2835108883121573</v>
          </cell>
          <cell r="V35">
            <v>2.3162778852947685</v>
          </cell>
          <cell r="W35">
            <v>2.9867485733460417</v>
          </cell>
          <cell r="X35">
            <v>4.1948418676046266</v>
          </cell>
          <cell r="Y35">
            <v>10.4</v>
          </cell>
          <cell r="Z35">
            <v>4.3682539682539687</v>
          </cell>
          <cell r="AA35">
            <v>5.0019619890410718</v>
          </cell>
          <cell r="AB35">
            <v>29</v>
          </cell>
          <cell r="AC35">
            <v>15.040441335916697</v>
          </cell>
          <cell r="AD35">
            <v>15.040441335916697</v>
          </cell>
          <cell r="AE35">
            <v>12.665634809193008</v>
          </cell>
          <cell r="AF35">
            <v>12.404487699725111</v>
          </cell>
          <cell r="AG35">
            <v>12.153891988619552</v>
          </cell>
          <cell r="AH35">
            <v>5.2692339372320642</v>
          </cell>
          <cell r="AI35">
            <v>4.0285791633453645</v>
          </cell>
          <cell r="AJ35">
            <v>12.032353068733357</v>
          </cell>
          <cell r="AK35">
            <v>13.369281187481509</v>
          </cell>
          <cell r="AL35">
            <v>15.304749476735054</v>
          </cell>
          <cell r="AM35">
            <v>19.822426627521047</v>
          </cell>
          <cell r="AN35">
            <v>10.945406258287276</v>
          </cell>
          <cell r="AO35">
            <v>13</v>
          </cell>
          <cell r="AP35">
            <v>10.947368421052632</v>
          </cell>
          <cell r="AQ35">
            <v>4.5543903702106254</v>
          </cell>
          <cell r="AR35">
            <v>3.4820473650880244</v>
          </cell>
          <cell r="AS35">
            <v>10.4</v>
          </cell>
          <cell r="AT35">
            <v>11.555555555555555</v>
          </cell>
          <cell r="AU35">
            <v>5.4603174603174605</v>
          </cell>
          <cell r="AV35">
            <v>4.598162071846283</v>
          </cell>
          <cell r="AW35">
            <v>1.9129551738125217</v>
          </cell>
          <cell r="AX35">
            <v>1.4625449250186575</v>
          </cell>
          <cell r="AY35">
            <v>4.3682539682539687</v>
          </cell>
          <cell r="AZ35">
            <v>4.8536155202821876</v>
          </cell>
          <cell r="BB35">
            <v>29</v>
          </cell>
          <cell r="BC35">
            <v>15</v>
          </cell>
          <cell r="BD35">
            <v>10</v>
          </cell>
          <cell r="BE35">
            <v>10</v>
          </cell>
          <cell r="BF35">
            <v>14</v>
          </cell>
          <cell r="BG35">
            <v>34</v>
          </cell>
          <cell r="BH35">
            <v>66</v>
          </cell>
          <cell r="BI35">
            <v>93</v>
          </cell>
          <cell r="BJ35">
            <v>0</v>
          </cell>
          <cell r="BK35">
            <v>109</v>
          </cell>
        </row>
        <row r="36">
          <cell r="B36">
            <v>30</v>
          </cell>
          <cell r="C36">
            <v>3</v>
          </cell>
          <cell r="D36">
            <v>2</v>
          </cell>
          <cell r="E36">
            <v>3</v>
          </cell>
          <cell r="F36">
            <v>2</v>
          </cell>
          <cell r="G36">
            <v>17.420689994192053</v>
          </cell>
          <cell r="H36">
            <v>28.949955648768128</v>
          </cell>
          <cell r="I36">
            <v>1.3639299999999999</v>
          </cell>
          <cell r="J36">
            <v>0.50103551020408155</v>
          </cell>
          <cell r="K36">
            <v>8.3469183385511343</v>
          </cell>
          <cell r="L36">
            <v>10.122887159589844</v>
          </cell>
          <cell r="M36">
            <v>285.63457054938357</v>
          </cell>
          <cell r="N36">
            <v>234.38594483090216</v>
          </cell>
          <cell r="O36">
            <v>192</v>
          </cell>
          <cell r="P36">
            <v>389</v>
          </cell>
          <cell r="Q36">
            <v>1098</v>
          </cell>
          <cell r="R36">
            <v>1241</v>
          </cell>
          <cell r="S36">
            <v>7.3147517493575167</v>
          </cell>
          <cell r="T36"/>
          <cell r="U36">
            <v>2.0698707625818917</v>
          </cell>
          <cell r="V36">
            <v>2.258277891101121</v>
          </cell>
          <cell r="W36">
            <v>2.6340375311947022</v>
          </cell>
          <cell r="X36">
            <v>4.0932307830657315</v>
          </cell>
          <cell r="Y36">
            <v>10.4</v>
          </cell>
          <cell r="Z36">
            <v>4.3682539682539687</v>
          </cell>
          <cell r="AA36">
            <v>4.3224514636261286</v>
          </cell>
          <cell r="AB36">
            <v>30</v>
          </cell>
          <cell r="AC36">
            <v>21.775862492740064</v>
          </cell>
          <cell r="AD36">
            <v>21.775862492740064</v>
          </cell>
          <cell r="AE36">
            <v>18.337568414939003</v>
          </cell>
          <cell r="AF36">
            <v>17.959474220816549</v>
          </cell>
          <cell r="AG36">
            <v>17.596656559789952</v>
          </cell>
          <cell r="AH36">
            <v>8.4163177281957608</v>
          </cell>
          <cell r="AI36">
            <v>6.6136832857847212</v>
          </cell>
          <cell r="AJ36">
            <v>17.420689994192053</v>
          </cell>
          <cell r="AK36">
            <v>19.356322215768948</v>
          </cell>
          <cell r="AL36">
            <v>9.6499852162560433</v>
          </cell>
          <cell r="AM36">
            <v>12.819483272119502</v>
          </cell>
          <cell r="AN36">
            <v>7.0726419259178215</v>
          </cell>
          <cell r="AO36">
            <v>13</v>
          </cell>
          <cell r="AP36">
            <v>10.947368421052632</v>
          </cell>
          <cell r="AQ36">
            <v>5.0244682846900872</v>
          </cell>
          <cell r="AR36">
            <v>3.9483112434176078</v>
          </cell>
          <cell r="AS36">
            <v>10.4</v>
          </cell>
          <cell r="AT36">
            <v>11.555555555555555</v>
          </cell>
          <cell r="AU36">
            <v>5.4603174603174605</v>
          </cell>
          <cell r="AV36">
            <v>4.598162071846283</v>
          </cell>
          <cell r="AW36">
            <v>2.1103993772080467</v>
          </cell>
          <cell r="AX36">
            <v>1.6583871400923775</v>
          </cell>
          <cell r="AY36">
            <v>4.3682539682539687</v>
          </cell>
          <cell r="AZ36">
            <v>4.8536155202821876</v>
          </cell>
          <cell r="BB36">
            <v>30</v>
          </cell>
          <cell r="BC36">
            <v>15</v>
          </cell>
          <cell r="BD36">
            <v>10</v>
          </cell>
          <cell r="BE36">
            <v>10</v>
          </cell>
          <cell r="BF36">
            <v>14</v>
          </cell>
          <cell r="BG36">
            <v>34</v>
          </cell>
          <cell r="BH36">
            <v>66</v>
          </cell>
          <cell r="BI36">
            <v>93</v>
          </cell>
          <cell r="BJ36">
            <v>117</v>
          </cell>
          <cell r="BK36">
            <v>109</v>
          </cell>
        </row>
        <row r="37">
          <cell r="B37">
            <v>31</v>
          </cell>
          <cell r="C37">
            <v>3</v>
          </cell>
          <cell r="D37">
            <v>3</v>
          </cell>
          <cell r="E37">
            <v>2</v>
          </cell>
          <cell r="F37">
            <v>2</v>
          </cell>
          <cell r="G37">
            <v>4.482298839271567</v>
          </cell>
          <cell r="H37">
            <v>44.113959940616198</v>
          </cell>
          <cell r="I37">
            <v>0.51215000000000011</v>
          </cell>
          <cell r="J37">
            <v>0.18813673469387759</v>
          </cell>
          <cell r="K37">
            <v>9.982431422991823</v>
          </cell>
          <cell r="L37">
            <v>9.818300330147272</v>
          </cell>
          <cell r="M37">
            <v>138.41294292217302</v>
          </cell>
          <cell r="N37">
            <v>302.75990068168528</v>
          </cell>
          <cell r="O37">
            <v>102</v>
          </cell>
          <cell r="P37">
            <v>459</v>
          </cell>
          <cell r="Q37">
            <v>1193</v>
          </cell>
          <cell r="R37">
            <v>1418</v>
          </cell>
          <cell r="S37">
            <v>17.914675506944459</v>
          </cell>
          <cell r="T37"/>
          <cell r="U37">
            <v>2.1748331133878822</v>
          </cell>
          <cell r="V37">
            <v>2.3268368057960829</v>
          </cell>
          <cell r="W37">
            <v>2.8760354472573928</v>
          </cell>
          <cell r="X37">
            <v>4.2166862953517006</v>
          </cell>
          <cell r="Y37">
            <v>10.4</v>
          </cell>
          <cell r="Z37">
            <v>4.3682539682539687</v>
          </cell>
          <cell r="AA37">
            <v>5.5319519618941726</v>
          </cell>
          <cell r="AB37">
            <v>31</v>
          </cell>
          <cell r="AC37">
            <v>5.6028735490894581</v>
          </cell>
          <cell r="AD37">
            <v>5.6028735490894581</v>
          </cell>
          <cell r="AE37">
            <v>4.7182093044963862</v>
          </cell>
          <cell r="AF37">
            <v>4.6209266384242964</v>
          </cell>
          <cell r="AG37">
            <v>4.5275745851227951</v>
          </cell>
          <cell r="AH37">
            <v>2.0609851908541121</v>
          </cell>
          <cell r="AI37">
            <v>1.5584991636823942</v>
          </cell>
          <cell r="AJ37">
            <v>4.482298839271567</v>
          </cell>
          <cell r="AK37">
            <v>4.980332043635074</v>
          </cell>
          <cell r="AL37">
            <v>14.704653313538733</v>
          </cell>
          <cell r="AM37">
            <v>18.958768329059264</v>
          </cell>
          <cell r="AN37">
            <v>10.461759981824018</v>
          </cell>
          <cell r="AO37">
            <v>13</v>
          </cell>
          <cell r="AP37">
            <v>10.947368421052632</v>
          </cell>
          <cell r="AQ37">
            <v>4.7819761139277617</v>
          </cell>
          <cell r="AR37">
            <v>3.6160889497789439</v>
          </cell>
          <cell r="AS37">
            <v>10.4</v>
          </cell>
          <cell r="AT37">
            <v>11.555555555555555</v>
          </cell>
          <cell r="AU37">
            <v>5.4603174603174605</v>
          </cell>
          <cell r="AV37">
            <v>4.598162071846283</v>
          </cell>
          <cell r="AW37">
            <v>2.0085467438231381</v>
          </cell>
          <cell r="AX37">
            <v>1.5188456638876151</v>
          </cell>
          <cell r="AY37">
            <v>4.3682539682539687</v>
          </cell>
          <cell r="AZ37">
            <v>4.8536155202821876</v>
          </cell>
          <cell r="BB37">
            <v>31</v>
          </cell>
          <cell r="BC37">
            <v>15</v>
          </cell>
          <cell r="BD37">
            <v>10</v>
          </cell>
          <cell r="BE37">
            <v>10</v>
          </cell>
          <cell r="BF37">
            <v>14</v>
          </cell>
          <cell r="BG37">
            <v>34</v>
          </cell>
          <cell r="BH37">
            <v>66</v>
          </cell>
          <cell r="BI37">
            <v>95</v>
          </cell>
          <cell r="BJ37">
            <v>0</v>
          </cell>
          <cell r="BK37">
            <v>109</v>
          </cell>
        </row>
        <row r="38">
          <cell r="B38">
            <v>32</v>
          </cell>
          <cell r="C38">
            <v>3</v>
          </cell>
          <cell r="D38">
            <v>3</v>
          </cell>
          <cell r="E38">
            <v>3</v>
          </cell>
          <cell r="F38">
            <v>2</v>
          </cell>
          <cell r="G38">
            <v>7.5990270226556387</v>
          </cell>
          <cell r="H38">
            <v>27.475400628715608</v>
          </cell>
          <cell r="I38">
            <v>0.5109499999999999</v>
          </cell>
          <cell r="J38">
            <v>0.18769591836734689</v>
          </cell>
          <cell r="K38">
            <v>8.4728498200312163</v>
          </cell>
          <cell r="L38">
            <v>8.5866381074605407</v>
          </cell>
          <cell r="M38">
            <v>215.74498978745032</v>
          </cell>
          <cell r="N38">
            <v>237.88162667957607</v>
          </cell>
          <cell r="O38">
            <v>111</v>
          </cell>
          <cell r="P38">
            <v>364</v>
          </cell>
          <cell r="Q38">
            <v>1235</v>
          </cell>
          <cell r="R38">
            <v>1419</v>
          </cell>
          <cell r="S38">
            <v>7.4593645571497236</v>
          </cell>
          <cell r="T38"/>
          <cell r="U38">
            <v>1.9967434825985495</v>
          </cell>
          <cell r="V38">
            <v>2.2539646336268779</v>
          </cell>
          <cell r="W38">
            <v>2.5383375555226002</v>
          </cell>
          <cell r="X38">
            <v>4.0982951696675629</v>
          </cell>
          <cell r="Y38">
            <v>10.4</v>
          </cell>
          <cell r="Z38">
            <v>4.3682539682539687</v>
          </cell>
          <cell r="AA38">
            <v>4.8589796757442372</v>
          </cell>
          <cell r="AB38">
            <v>32</v>
          </cell>
          <cell r="AC38">
            <v>9.498783778319547</v>
          </cell>
          <cell r="AD38">
            <v>9.498783778319547</v>
          </cell>
          <cell r="AE38">
            <v>7.9989758133217252</v>
          </cell>
          <cell r="AF38">
            <v>7.8340484769645764</v>
          </cell>
          <cell r="AG38">
            <v>7.6757848713693324</v>
          </cell>
          <cell r="AH38">
            <v>3.8057101920604808</v>
          </cell>
          <cell r="AI38">
            <v>2.9937023175355923</v>
          </cell>
          <cell r="AJ38">
            <v>7.5990270226556387</v>
          </cell>
          <cell r="AK38">
            <v>8.4433633585062644</v>
          </cell>
          <cell r="AL38">
            <v>9.1584668762385366</v>
          </cell>
          <cell r="AM38">
            <v>12.1898099991501</v>
          </cell>
          <cell r="AN38">
            <v>6.704104875624247</v>
          </cell>
          <cell r="AO38">
            <v>13</v>
          </cell>
          <cell r="AP38">
            <v>10.947368421052632</v>
          </cell>
          <cell r="AQ38">
            <v>5.2084807541054321</v>
          </cell>
          <cell r="AR38">
            <v>4.0971698099699028</v>
          </cell>
          <cell r="AS38">
            <v>10.4</v>
          </cell>
          <cell r="AT38">
            <v>11.555555555555555</v>
          </cell>
          <cell r="AU38">
            <v>5.4603174603174605</v>
          </cell>
          <cell r="AV38">
            <v>4.598162071846283</v>
          </cell>
          <cell r="AW38">
            <v>2.1876891079514884</v>
          </cell>
          <cell r="AX38">
            <v>1.7209113731741719</v>
          </cell>
          <cell r="AY38">
            <v>4.3682539682539687</v>
          </cell>
          <cell r="AZ38">
            <v>4.8536155202821876</v>
          </cell>
          <cell r="BB38">
            <v>32</v>
          </cell>
          <cell r="BC38">
            <v>15</v>
          </cell>
          <cell r="BD38">
            <v>10</v>
          </cell>
          <cell r="BE38">
            <v>10</v>
          </cell>
          <cell r="BF38">
            <v>14</v>
          </cell>
          <cell r="BG38">
            <v>34</v>
          </cell>
          <cell r="BH38">
            <v>66</v>
          </cell>
          <cell r="BI38">
            <v>95</v>
          </cell>
          <cell r="BJ38">
            <v>117</v>
          </cell>
          <cell r="BK38">
            <v>109</v>
          </cell>
        </row>
        <row r="39">
          <cell r="B39">
            <v>33</v>
          </cell>
          <cell r="C39">
            <v>4</v>
          </cell>
          <cell r="D39">
            <v>2</v>
          </cell>
          <cell r="E39">
            <v>2</v>
          </cell>
          <cell r="F39">
            <v>2</v>
          </cell>
          <cell r="G39">
            <v>9.5446536485381923</v>
          </cell>
          <cell r="H39">
            <v>47.181031309024803</v>
          </cell>
          <cell r="I39">
            <v>1.3668399999999998</v>
          </cell>
          <cell r="J39">
            <v>0.50210448979591837</v>
          </cell>
          <cell r="K39">
            <v>10.10176729381368</v>
          </cell>
          <cell r="L39">
            <v>10.037917858951619</v>
          </cell>
          <cell r="M39">
            <v>185.859018847203</v>
          </cell>
          <cell r="N39">
            <v>315.28948834118978</v>
          </cell>
          <cell r="O39">
            <v>162</v>
          </cell>
          <cell r="P39">
            <v>471</v>
          </cell>
          <cell r="Q39">
            <v>1068</v>
          </cell>
          <cell r="R39">
            <v>1381</v>
          </cell>
          <cell r="S39">
            <v>17.603571194444417</v>
          </cell>
          <cell r="T39"/>
          <cell r="U39">
            <v>2.2448904888154866</v>
          </cell>
          <cell r="V39">
            <v>2.3234086925141773</v>
          </cell>
          <cell r="W39">
            <v>2.9570750241980401</v>
          </cell>
          <cell r="X39">
            <v>4.2049753217399148</v>
          </cell>
          <cell r="Y39">
            <v>10.4</v>
          </cell>
          <cell r="Z39">
            <v>4.3682539682539687</v>
          </cell>
          <cell r="AA39">
            <v>5.0556124938528502</v>
          </cell>
          <cell r="AB39">
            <v>33</v>
          </cell>
          <cell r="AC39">
            <v>11.930817060672739</v>
          </cell>
          <cell r="AD39">
            <v>11.930817060672739</v>
          </cell>
          <cell r="AE39">
            <v>10.047003840566518</v>
          </cell>
          <cell r="AF39">
            <v>9.8398491222043223</v>
          </cell>
          <cell r="AG39">
            <v>9.6410642914527198</v>
          </cell>
          <cell r="AH39">
            <v>4.2517235010311865</v>
          </cell>
          <cell r="AI39">
            <v>3.2277346940586016</v>
          </cell>
          <cell r="AJ39">
            <v>9.5446536485381923</v>
          </cell>
          <cell r="AK39">
            <v>10.605170720597991</v>
          </cell>
          <cell r="AL39">
            <v>15.727010436341601</v>
          </cell>
          <cell r="AM39">
            <v>20.306815353251462</v>
          </cell>
          <cell r="AN39">
            <v>11.220287326086485</v>
          </cell>
          <cell r="AO39">
            <v>13</v>
          </cell>
          <cell r="AP39">
            <v>10.947368421052632</v>
          </cell>
          <cell r="AQ39">
            <v>4.6327426891489685</v>
          </cell>
          <cell r="AR39">
            <v>3.5169888876324618</v>
          </cell>
          <cell r="AS39">
            <v>10.4</v>
          </cell>
          <cell r="AT39">
            <v>11.555555555555555</v>
          </cell>
          <cell r="AU39">
            <v>5.4603174603174605</v>
          </cell>
          <cell r="AV39">
            <v>4.598162071846283</v>
          </cell>
          <cell r="AW39">
            <v>1.9458650611321677</v>
          </cell>
          <cell r="AX39">
            <v>1.4772212177601549</v>
          </cell>
          <cell r="AY39">
            <v>4.3682539682539687</v>
          </cell>
          <cell r="AZ39">
            <v>4.8536155202821876</v>
          </cell>
          <cell r="BB39">
            <v>33</v>
          </cell>
          <cell r="BC39">
            <v>25</v>
          </cell>
          <cell r="BD39">
            <v>20</v>
          </cell>
          <cell r="BE39">
            <v>15</v>
          </cell>
          <cell r="BF39" t="str">
            <v>b</v>
          </cell>
          <cell r="BG39">
            <v>38</v>
          </cell>
          <cell r="BH39">
            <v>68</v>
          </cell>
          <cell r="BI39">
            <v>93</v>
          </cell>
          <cell r="BJ39">
            <v>0</v>
          </cell>
          <cell r="BK39">
            <v>109</v>
          </cell>
        </row>
        <row r="40">
          <cell r="B40">
            <v>34</v>
          </cell>
          <cell r="C40">
            <v>4</v>
          </cell>
          <cell r="D40">
            <v>2</v>
          </cell>
          <cell r="E40">
            <v>3</v>
          </cell>
          <cell r="F40">
            <v>2</v>
          </cell>
          <cell r="G40">
            <v>14.243517979351124</v>
          </cell>
          <cell r="H40">
            <v>29.365761713101922</v>
          </cell>
          <cell r="I40">
            <v>1.3641900000000002</v>
          </cell>
          <cell r="J40">
            <v>0.50113102040816337</v>
          </cell>
          <cell r="K40">
            <v>8.5874227700252579</v>
          </cell>
          <cell r="L40">
            <v>10.15515587667117</v>
          </cell>
          <cell r="M40">
            <v>222.33648745486346</v>
          </cell>
          <cell r="N40">
            <v>238.41157247764787</v>
          </cell>
          <cell r="O40">
            <v>202</v>
          </cell>
          <cell r="P40">
            <v>388</v>
          </cell>
          <cell r="Q40">
            <v>1072</v>
          </cell>
          <cell r="R40">
            <v>1210</v>
          </cell>
          <cell r="S40">
            <v>7.3147517493575167</v>
          </cell>
          <cell r="T40"/>
          <cell r="U40">
            <v>2.2201518746025513</v>
          </cell>
          <cell r="V40">
            <v>2.2597690782055992</v>
          </cell>
          <cell r="W40">
            <v>2.848067968780295</v>
          </cell>
          <cell r="X40">
            <v>4.096613665443777</v>
          </cell>
          <cell r="Y40">
            <v>10.4</v>
          </cell>
          <cell r="Z40">
            <v>4.3682539682539687</v>
          </cell>
          <cell r="AA40">
            <v>4.3300298103836701</v>
          </cell>
          <cell r="AB40">
            <v>34</v>
          </cell>
          <cell r="AC40">
            <v>17.804397474188903</v>
          </cell>
          <cell r="AD40">
            <v>17.804397474188903</v>
          </cell>
          <cell r="AE40">
            <v>14.993176820369605</v>
          </cell>
          <cell r="AF40">
            <v>14.684039153970231</v>
          </cell>
          <cell r="AG40">
            <v>14.387391898334469</v>
          </cell>
          <cell r="AH40">
            <v>6.4155601886024032</v>
          </cell>
          <cell r="AI40">
            <v>5.0011158917148348</v>
          </cell>
          <cell r="AJ40">
            <v>14.243517979351124</v>
          </cell>
          <cell r="AK40">
            <v>15.826131088167914</v>
          </cell>
          <cell r="AL40">
            <v>9.7885872377006411</v>
          </cell>
          <cell r="AM40">
            <v>12.995027676199644</v>
          </cell>
          <cell r="AN40">
            <v>7.168301458546444</v>
          </cell>
          <cell r="AO40">
            <v>13</v>
          </cell>
          <cell r="AP40">
            <v>10.947368421052632</v>
          </cell>
          <cell r="AQ40">
            <v>4.6843642180388203</v>
          </cell>
          <cell r="AR40">
            <v>3.6515982462503778</v>
          </cell>
          <cell r="AS40">
            <v>10.4</v>
          </cell>
          <cell r="AT40">
            <v>11.555555555555555</v>
          </cell>
          <cell r="AU40">
            <v>5.4603174603174605</v>
          </cell>
          <cell r="AV40">
            <v>4.598162071846283</v>
          </cell>
          <cell r="AW40">
            <v>1.9675473638649013</v>
          </cell>
          <cell r="AX40">
            <v>1.5337604355435042</v>
          </cell>
          <cell r="AY40">
            <v>4.3682539682539687</v>
          </cell>
          <cell r="AZ40">
            <v>4.8536155202821876</v>
          </cell>
          <cell r="BB40">
            <v>34</v>
          </cell>
          <cell r="BC40">
            <v>25</v>
          </cell>
          <cell r="BD40">
            <v>20</v>
          </cell>
          <cell r="BE40">
            <v>15</v>
          </cell>
          <cell r="BF40" t="str">
            <v>b</v>
          </cell>
          <cell r="BG40">
            <v>38</v>
          </cell>
          <cell r="BH40">
            <v>68</v>
          </cell>
          <cell r="BI40">
            <v>93</v>
          </cell>
          <cell r="BJ40">
            <v>117</v>
          </cell>
          <cell r="BK40">
            <v>109</v>
          </cell>
        </row>
      </sheetData>
      <sheetData sheetId="7">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146.64677426819404</v>
          </cell>
          <cell r="H7">
            <v>23.145654272634751</v>
          </cell>
          <cell r="I7">
            <v>1.7238899999999999</v>
          </cell>
          <cell r="J7">
            <v>0.63326571428571432</v>
          </cell>
          <cell r="K7">
            <v>9.395709093411682</v>
          </cell>
          <cell r="L7">
            <v>10.792933140386491</v>
          </cell>
          <cell r="M7">
            <v>484.29272410291492</v>
          </cell>
          <cell r="N7">
            <v>261.33668244416936</v>
          </cell>
          <cell r="O7">
            <v>954</v>
          </cell>
          <cell r="P7">
            <v>279</v>
          </cell>
          <cell r="Q7">
            <v>955</v>
          </cell>
          <cell r="R7">
            <v>1992</v>
          </cell>
          <cell r="S7">
            <v>28.075380782242984</v>
          </cell>
          <cell r="T7"/>
          <cell r="U7">
            <v>2.2491078090997521</v>
          </cell>
          <cell r="V7">
            <v>2.1521788832672022</v>
          </cell>
          <cell r="W7">
            <v>3.5152618945438054</v>
          </cell>
          <cell r="X7">
            <v>4.2013705189833095</v>
          </cell>
          <cell r="Y7">
            <v>11.9</v>
          </cell>
          <cell r="Z7">
            <v>5.9806349206349214</v>
          </cell>
          <cell r="AA7">
            <v>0.7583605931446169</v>
          </cell>
          <cell r="AB7">
            <v>1</v>
          </cell>
          <cell r="AC7">
            <v>146.64677426819404</v>
          </cell>
          <cell r="AD7">
            <v>183.30846783524254</v>
          </cell>
          <cell r="AE7">
            <v>154.3650255454674</v>
          </cell>
          <cell r="AF7">
            <v>151.18224151360209</v>
          </cell>
          <cell r="AG7">
            <v>148.1280548163576</v>
          </cell>
          <cell r="AH7">
            <v>65.202198700689308</v>
          </cell>
          <cell r="AI7">
            <v>41.717168924401058</v>
          </cell>
          <cell r="AJ7">
            <v>146.64677426819404</v>
          </cell>
          <cell r="AK7">
            <v>162.94086029799337</v>
          </cell>
          <cell r="AL7">
            <v>8.2663050973695551</v>
          </cell>
          <cell r="AM7">
            <v>10.754521593250443</v>
          </cell>
          <cell r="AN7">
            <v>5.5090723772288888</v>
          </cell>
          <cell r="AO7">
            <v>11.9</v>
          </cell>
          <cell r="AP7">
            <v>12.526315789473685</v>
          </cell>
          <cell r="AQ7">
            <v>5.2909869201704476</v>
          </cell>
          <cell r="AR7">
            <v>3.3852385275960577</v>
          </cell>
          <cell r="AS7">
            <v>11.9</v>
          </cell>
          <cell r="AT7">
            <v>13.222222222222221</v>
          </cell>
          <cell r="AU7">
            <v>5.9806349206349214</v>
          </cell>
          <cell r="AV7">
            <v>6.2954051796157069</v>
          </cell>
          <cell r="AW7">
            <v>2.6591143814616798</v>
          </cell>
          <cell r="AX7">
            <v>1.7013340968756072</v>
          </cell>
          <cell r="AY7">
            <v>5.9806349206349214</v>
          </cell>
          <cell r="AZ7">
            <v>6.6451499118165795</v>
          </cell>
          <cell r="BB7">
            <v>1</v>
          </cell>
          <cell r="BC7">
            <v>0</v>
          </cell>
          <cell r="BD7">
            <v>0</v>
          </cell>
          <cell r="BE7">
            <v>0</v>
          </cell>
          <cell r="BF7">
            <v>2</v>
          </cell>
          <cell r="BG7">
            <v>24</v>
          </cell>
          <cell r="BH7">
            <v>0</v>
          </cell>
          <cell r="BI7">
            <v>0</v>
          </cell>
          <cell r="BJ7">
            <v>0</v>
          </cell>
          <cell r="BK7">
            <v>0</v>
          </cell>
        </row>
        <row r="8">
          <cell r="B8">
            <v>2</v>
          </cell>
          <cell r="C8">
            <v>1</v>
          </cell>
          <cell r="D8">
            <v>1</v>
          </cell>
          <cell r="E8">
            <v>2</v>
          </cell>
          <cell r="F8">
            <v>1</v>
          </cell>
          <cell r="G8">
            <v>154.53928944363636</v>
          </cell>
          <cell r="H8">
            <v>14.985748057407497</v>
          </cell>
          <cell r="I8">
            <v>1.72207</v>
          </cell>
          <cell r="J8">
            <v>0.63259714285714286</v>
          </cell>
          <cell r="K8">
            <v>8.736573492803501</v>
          </cell>
          <cell r="L8">
            <v>10.84846279267296</v>
          </cell>
          <cell r="M8">
            <v>490.04386523055285</v>
          </cell>
          <cell r="N8">
            <v>226.86834360452252</v>
          </cell>
          <cell r="O8">
            <v>993</v>
          </cell>
          <cell r="P8">
            <v>208</v>
          </cell>
          <cell r="Q8">
            <v>958</v>
          </cell>
          <cell r="R8">
            <v>1923</v>
          </cell>
          <cell r="S8">
            <v>18.623559224206353</v>
          </cell>
          <cell r="T8"/>
          <cell r="U8">
            <v>2.2643312700733422</v>
          </cell>
          <cell r="V8">
            <v>2.0897383152297579</v>
          </cell>
          <cell r="W8">
            <v>3.5232360796094184</v>
          </cell>
          <cell r="X8">
            <v>4.0926782356274964</v>
          </cell>
          <cell r="Y8">
            <v>11.9</v>
          </cell>
          <cell r="Z8">
            <v>5.9806349206349214</v>
          </cell>
          <cell r="AA8">
            <v>0.73585869313263141</v>
          </cell>
          <cell r="AB8">
            <v>2</v>
          </cell>
          <cell r="AC8">
            <v>154.53928944363636</v>
          </cell>
          <cell r="AD8">
            <v>193.17411180454545</v>
          </cell>
          <cell r="AE8">
            <v>162.67293625645934</v>
          </cell>
          <cell r="AF8">
            <v>159.31885509653233</v>
          </cell>
          <cell r="AG8">
            <v>156.10029236730946</v>
          </cell>
          <cell r="AH8">
            <v>68.24941716175249</v>
          </cell>
          <cell r="AI8">
            <v>43.862882291091999</v>
          </cell>
          <cell r="AJ8">
            <v>154.53928944363636</v>
          </cell>
          <cell r="AK8">
            <v>171.71032160404039</v>
          </cell>
          <cell r="AL8">
            <v>5.3520528776455345</v>
          </cell>
          <cell r="AM8">
            <v>7.1711122623312171</v>
          </cell>
          <cell r="AN8">
            <v>3.6615993720087441</v>
          </cell>
          <cell r="AO8">
            <v>11.9</v>
          </cell>
          <cell r="AP8">
            <v>12.526315789473685</v>
          </cell>
          <cell r="AQ8">
            <v>5.2554147695953324</v>
          </cell>
          <cell r="AR8">
            <v>3.3775766741464626</v>
          </cell>
          <cell r="AS8">
            <v>11.9</v>
          </cell>
          <cell r="AT8">
            <v>13.222222222222221</v>
          </cell>
          <cell r="AU8">
            <v>5.9806349206349214</v>
          </cell>
          <cell r="AV8">
            <v>6.2954051796157069</v>
          </cell>
          <cell r="AW8">
            <v>2.6412367305430569</v>
          </cell>
          <cell r="AX8">
            <v>1.6974834457581756</v>
          </cell>
          <cell r="AY8">
            <v>5.9806349206349214</v>
          </cell>
          <cell r="AZ8">
            <v>6.6451499118165795</v>
          </cell>
          <cell r="BB8">
            <v>2</v>
          </cell>
          <cell r="BC8">
            <v>0</v>
          </cell>
          <cell r="BD8">
            <v>0</v>
          </cell>
          <cell r="BE8">
            <v>0</v>
          </cell>
          <cell r="BF8">
            <v>2</v>
          </cell>
          <cell r="BG8">
            <v>24</v>
          </cell>
          <cell r="BH8">
            <v>0</v>
          </cell>
          <cell r="BI8">
            <v>0</v>
          </cell>
          <cell r="BJ8">
            <v>0</v>
          </cell>
          <cell r="BK8">
            <v>109</v>
          </cell>
        </row>
        <row r="9">
          <cell r="B9">
            <v>3</v>
          </cell>
          <cell r="C9">
            <v>1</v>
          </cell>
          <cell r="D9">
            <v>2</v>
          </cell>
          <cell r="E9">
            <v>1</v>
          </cell>
          <cell r="F9">
            <v>1</v>
          </cell>
          <cell r="G9">
            <v>108.15707948143923</v>
          </cell>
          <cell r="H9">
            <v>23.276734453027942</v>
          </cell>
          <cell r="I9">
            <v>0.52112000000000014</v>
          </cell>
          <cell r="J9">
            <v>0.19143183673469394</v>
          </cell>
          <cell r="K9">
            <v>9.5549765156227373</v>
          </cell>
          <cell r="L9">
            <v>9.753356060251468</v>
          </cell>
          <cell r="M9">
            <v>430.3930749000084</v>
          </cell>
          <cell r="N9">
            <v>266.57883874893855</v>
          </cell>
          <cell r="O9">
            <v>792</v>
          </cell>
          <cell r="P9">
            <v>275</v>
          </cell>
          <cell r="Q9">
            <v>1128</v>
          </cell>
          <cell r="R9">
            <v>1936</v>
          </cell>
          <cell r="S9">
            <v>28.508852902778795</v>
          </cell>
          <cell r="T9"/>
          <cell r="U9">
            <v>2.2273559545348918</v>
          </cell>
          <cell r="V9">
            <v>2.1643705136295388</v>
          </cell>
          <cell r="W9">
            <v>3.471613000770319</v>
          </cell>
          <cell r="X9">
            <v>4.1807742608657952</v>
          </cell>
          <cell r="Y9">
            <v>11.9</v>
          </cell>
          <cell r="Z9">
            <v>5.9806349206349214</v>
          </cell>
          <cell r="AA9">
            <v>0.6660492886295184</v>
          </cell>
          <cell r="AB9">
            <v>3</v>
          </cell>
          <cell r="AC9">
            <v>108.15707948143923</v>
          </cell>
          <cell r="AD9">
            <v>135.19634935179903</v>
          </cell>
          <cell r="AE9">
            <v>113.84955734888339</v>
          </cell>
          <cell r="AF9">
            <v>111.50214379529817</v>
          </cell>
          <cell r="AG9">
            <v>109.24957523377699</v>
          </cell>
          <cell r="AH9">
            <v>48.558506897486076</v>
          </cell>
          <cell r="AI9">
            <v>31.154705163691968</v>
          </cell>
          <cell r="AJ9">
            <v>108.15707948143923</v>
          </cell>
          <cell r="AK9">
            <v>120.17453275715469</v>
          </cell>
          <cell r="AL9">
            <v>8.3131194475099797</v>
          </cell>
          <cell r="AM9">
            <v>10.754505435390564</v>
          </cell>
          <cell r="AN9">
            <v>5.5675654796553333</v>
          </cell>
          <cell r="AO9">
            <v>11.9</v>
          </cell>
          <cell r="AP9">
            <v>12.526315789473685</v>
          </cell>
          <cell r="AQ9">
            <v>5.3426575019460305</v>
          </cell>
          <cell r="AR9">
            <v>3.4278014275668109</v>
          </cell>
          <cell r="AS9">
            <v>11.9</v>
          </cell>
          <cell r="AT9">
            <v>13.222222222222221</v>
          </cell>
          <cell r="AU9">
            <v>5.9806349206349214</v>
          </cell>
          <cell r="AV9">
            <v>6.2954051796157069</v>
          </cell>
          <cell r="AW9">
            <v>2.6850826911874424</v>
          </cell>
          <cell r="AX9">
            <v>1.7227251192191853</v>
          </cell>
          <cell r="AY9">
            <v>5.9806349206349214</v>
          </cell>
          <cell r="AZ9">
            <v>6.6451499118165795</v>
          </cell>
          <cell r="BB9">
            <v>3</v>
          </cell>
          <cell r="BC9">
            <v>0</v>
          </cell>
          <cell r="BD9">
            <v>0</v>
          </cell>
          <cell r="BE9">
            <v>0</v>
          </cell>
          <cell r="BF9">
            <v>2</v>
          </cell>
          <cell r="BG9">
            <v>24</v>
          </cell>
          <cell r="BH9">
            <v>0</v>
          </cell>
          <cell r="BI9">
            <v>93</v>
          </cell>
          <cell r="BJ9">
            <v>0</v>
          </cell>
          <cell r="BK9">
            <v>0</v>
          </cell>
        </row>
        <row r="10">
          <cell r="B10">
            <v>4</v>
          </cell>
          <cell r="C10">
            <v>1</v>
          </cell>
          <cell r="D10">
            <v>2</v>
          </cell>
          <cell r="E10">
            <v>2</v>
          </cell>
          <cell r="F10">
            <v>1</v>
          </cell>
          <cell r="G10">
            <v>115.71701298831145</v>
          </cell>
          <cell r="H10">
            <v>13.973644903930721</v>
          </cell>
          <cell r="I10">
            <v>0.52030999999999994</v>
          </cell>
          <cell r="J10">
            <v>0.1911342857142857</v>
          </cell>
          <cell r="K10">
            <v>8.8681114902991212</v>
          </cell>
          <cell r="L10">
            <v>9.8415848578217933</v>
          </cell>
          <cell r="M10">
            <v>437.0247713601002</v>
          </cell>
          <cell r="N10">
            <v>228.56895064068806</v>
          </cell>
          <cell r="O10">
            <v>834</v>
          </cell>
          <cell r="P10">
            <v>193</v>
          </cell>
          <cell r="Q10">
            <v>1128</v>
          </cell>
          <cell r="R10">
            <v>1830</v>
          </cell>
          <cell r="S10">
            <v>18.893137515873015</v>
          </cell>
          <cell r="T10"/>
          <cell r="U10">
            <v>2.2457427714983171</v>
          </cell>
          <cell r="V10">
            <v>2.097507588577455</v>
          </cell>
          <cell r="W10">
            <v>3.4817361731769454</v>
          </cell>
          <cell r="X10">
            <v>4.0785797716779975</v>
          </cell>
          <cell r="Y10">
            <v>11.9</v>
          </cell>
          <cell r="Z10">
            <v>5.9806349206349214</v>
          </cell>
          <cell r="AA10">
            <v>0.63527690616627452</v>
          </cell>
          <cell r="AB10">
            <v>4</v>
          </cell>
          <cell r="AC10">
            <v>115.71701298831145</v>
          </cell>
          <cell r="AD10">
            <v>144.64626623538931</v>
          </cell>
          <cell r="AE10">
            <v>121.80738209295943</v>
          </cell>
          <cell r="AF10">
            <v>119.2958896786716</v>
          </cell>
          <cell r="AG10">
            <v>116.8858717053651</v>
          </cell>
          <cell r="AH10">
            <v>51.527278394002018</v>
          </cell>
          <cell r="AI10">
            <v>33.235434057234812</v>
          </cell>
          <cell r="AJ10">
            <v>115.71701298831145</v>
          </cell>
          <cell r="AK10">
            <v>128.5744588759016</v>
          </cell>
          <cell r="AL10">
            <v>4.9905874656895435</v>
          </cell>
          <cell r="AM10">
            <v>6.6620235273655188</v>
          </cell>
          <cell r="AN10">
            <v>3.4261055774769669</v>
          </cell>
          <cell r="AO10">
            <v>11.9</v>
          </cell>
          <cell r="AP10">
            <v>12.526315789473685</v>
          </cell>
          <cell r="AQ10">
            <v>5.2989149741582136</v>
          </cell>
          <cell r="AR10">
            <v>3.4178350708123082</v>
          </cell>
          <cell r="AS10">
            <v>11.9</v>
          </cell>
          <cell r="AT10">
            <v>13.222222222222221</v>
          </cell>
          <cell r="AU10">
            <v>5.9806349206349214</v>
          </cell>
          <cell r="AV10">
            <v>6.2954051796157069</v>
          </cell>
          <cell r="AW10">
            <v>2.6630988181450341</v>
          </cell>
          <cell r="AX10">
            <v>1.7177162838210773</v>
          </cell>
          <cell r="AY10">
            <v>5.9806349206349214</v>
          </cell>
          <cell r="AZ10">
            <v>6.6451499118165795</v>
          </cell>
          <cell r="BB10">
            <v>4</v>
          </cell>
          <cell r="BC10">
            <v>0</v>
          </cell>
          <cell r="BD10">
            <v>0</v>
          </cell>
          <cell r="BE10">
            <v>0</v>
          </cell>
          <cell r="BF10">
            <v>2</v>
          </cell>
          <cell r="BG10">
            <v>24</v>
          </cell>
          <cell r="BH10">
            <v>0</v>
          </cell>
          <cell r="BI10">
            <v>93</v>
          </cell>
          <cell r="BJ10">
            <v>0</v>
          </cell>
          <cell r="BK10">
            <v>109</v>
          </cell>
        </row>
        <row r="11">
          <cell r="B11">
            <v>5</v>
          </cell>
          <cell r="C11">
            <v>2</v>
          </cell>
          <cell r="D11">
            <v>1</v>
          </cell>
          <cell r="E11">
            <v>1</v>
          </cell>
          <cell r="F11">
            <v>1</v>
          </cell>
          <cell r="G11">
            <v>102.72146879774246</v>
          </cell>
          <cell r="H11">
            <v>27.412360812651851</v>
          </cell>
          <cell r="I11">
            <v>1.7232000000000001</v>
          </cell>
          <cell r="J11">
            <v>0.63301224489795926</v>
          </cell>
          <cell r="K11">
            <v>9.7675460632667175</v>
          </cell>
          <cell r="L11">
            <v>9.9341954711197182</v>
          </cell>
          <cell r="M11">
            <v>424.64606868139623</v>
          </cell>
          <cell r="N11">
            <v>269.65191014076817</v>
          </cell>
          <cell r="O11">
            <v>762</v>
          </cell>
          <cell r="P11">
            <v>320</v>
          </cell>
          <cell r="Q11">
            <v>961</v>
          </cell>
          <cell r="R11">
            <v>1859</v>
          </cell>
          <cell r="S11">
            <v>28.059732108135826</v>
          </cell>
          <cell r="T11"/>
          <cell r="U11">
            <v>2.1794654614770312</v>
          </cell>
          <cell r="V11">
            <v>2.1770216257757697</v>
          </cell>
          <cell r="W11">
            <v>3.450612726519287</v>
          </cell>
          <cell r="X11">
            <v>4.2355940570560948</v>
          </cell>
          <cell r="Y11">
            <v>11.9</v>
          </cell>
          <cell r="Z11">
            <v>5.9806349206349214</v>
          </cell>
          <cell r="AA11">
            <v>0.651416909376069</v>
          </cell>
          <cell r="AB11">
            <v>5</v>
          </cell>
          <cell r="AC11">
            <v>102.72146879774246</v>
          </cell>
          <cell r="AD11">
            <v>128.40183599717807</v>
          </cell>
          <cell r="AE11">
            <v>108.12786189236049</v>
          </cell>
          <cell r="AF11">
            <v>105.89842144097162</v>
          </cell>
          <cell r="AG11">
            <v>103.75905939165905</v>
          </cell>
          <cell r="AH11">
            <v>47.13149651296964</v>
          </cell>
          <cell r="AI11">
            <v>29.769051742111895</v>
          </cell>
          <cell r="AJ11">
            <v>102.72146879774246</v>
          </cell>
          <cell r="AK11">
            <v>114.13496533082495</v>
          </cell>
          <cell r="AL11">
            <v>9.7901288616613762</v>
          </cell>
          <cell r="AM11">
            <v>12.59168052723574</v>
          </cell>
          <cell r="AN11">
            <v>6.4719046356639112</v>
          </cell>
          <cell r="AO11">
            <v>11.9</v>
          </cell>
          <cell r="AP11">
            <v>12.526315789473685</v>
          </cell>
          <cell r="AQ11">
            <v>5.4600544079901727</v>
          </cell>
          <cell r="AR11">
            <v>3.4486628732757865</v>
          </cell>
          <cell r="AS11">
            <v>11.9</v>
          </cell>
          <cell r="AT11">
            <v>13.222222222222221</v>
          </cell>
          <cell r="AU11">
            <v>5.9806349206349214</v>
          </cell>
          <cell r="AV11">
            <v>6.2954051796157069</v>
          </cell>
          <cell r="AW11">
            <v>2.7440833664699711</v>
          </cell>
          <cell r="AX11">
            <v>1.7332095470092717</v>
          </cell>
          <cell r="AY11">
            <v>5.9806349206349214</v>
          </cell>
          <cell r="AZ11">
            <v>6.6451499118165795</v>
          </cell>
          <cell r="BB11">
            <v>5</v>
          </cell>
          <cell r="BC11">
            <v>10</v>
          </cell>
          <cell r="BD11">
            <v>5</v>
          </cell>
          <cell r="BE11">
            <v>5</v>
          </cell>
          <cell r="BF11">
            <v>12</v>
          </cell>
          <cell r="BG11">
            <v>32</v>
          </cell>
          <cell r="BH11">
            <v>64</v>
          </cell>
          <cell r="BI11">
            <v>0</v>
          </cell>
          <cell r="BJ11">
            <v>0</v>
          </cell>
          <cell r="BK11">
            <v>0</v>
          </cell>
        </row>
        <row r="12">
          <cell r="B12">
            <v>6</v>
          </cell>
          <cell r="C12">
            <v>2</v>
          </cell>
          <cell r="D12">
            <v>1</v>
          </cell>
          <cell r="E12">
            <v>2</v>
          </cell>
          <cell r="F12">
            <v>1</v>
          </cell>
          <cell r="G12">
            <v>110.20836234559069</v>
          </cell>
          <cell r="H12">
            <v>16.31433178118813</v>
          </cell>
          <cell r="I12">
            <v>1.7208300000000001</v>
          </cell>
          <cell r="J12">
            <v>0.63214163265306123</v>
          </cell>
          <cell r="K12">
            <v>9.0218434769819531</v>
          </cell>
          <cell r="L12">
            <v>10.031762114334809</v>
          </cell>
          <cell r="M12">
            <v>431.68672646801485</v>
          </cell>
          <cell r="N12">
            <v>230.22015350152373</v>
          </cell>
          <cell r="O12">
            <v>804</v>
          </cell>
          <cell r="P12">
            <v>223</v>
          </cell>
          <cell r="Q12">
            <v>944</v>
          </cell>
          <cell r="R12">
            <v>1714</v>
          </cell>
          <cell r="S12">
            <v>18.615047953373043</v>
          </cell>
          <cell r="T12"/>
          <cell r="U12">
            <v>2.1975327765633197</v>
          </cell>
          <cell r="V12">
            <v>2.0972633583389806</v>
          </cell>
          <cell r="W12">
            <v>3.4598452414868159</v>
          </cell>
          <cell r="X12">
            <v>4.118429033216171</v>
          </cell>
          <cell r="Y12">
            <v>11.9</v>
          </cell>
          <cell r="Z12">
            <v>5.9806349206349214</v>
          </cell>
          <cell r="AA12">
            <v>0.60650582941692632</v>
          </cell>
          <cell r="AB12">
            <v>6</v>
          </cell>
          <cell r="AC12">
            <v>110.20836234559069</v>
          </cell>
          <cell r="AD12">
            <v>137.76045293198834</v>
          </cell>
          <cell r="AE12">
            <v>116.00880246904283</v>
          </cell>
          <cell r="AF12">
            <v>113.61686839751617</v>
          </cell>
          <cell r="AG12">
            <v>111.32157812685928</v>
          </cell>
          <cell r="AH12">
            <v>50.150952705216746</v>
          </cell>
          <cell r="AI12">
            <v>31.853552587869601</v>
          </cell>
          <cell r="AJ12">
            <v>110.20836234559069</v>
          </cell>
          <cell r="AK12">
            <v>122.4537359395452</v>
          </cell>
          <cell r="AL12">
            <v>5.8265470647100468</v>
          </cell>
          <cell r="AM12">
            <v>7.7788665483141699</v>
          </cell>
          <cell r="AN12">
            <v>3.961299721230819</v>
          </cell>
          <cell r="AO12">
            <v>11.9</v>
          </cell>
          <cell r="AP12">
            <v>12.526315789473685</v>
          </cell>
          <cell r="AQ12">
            <v>5.415163826866868</v>
          </cell>
          <cell r="AR12">
            <v>3.4394601981926094</v>
          </cell>
          <cell r="AS12">
            <v>11.9</v>
          </cell>
          <cell r="AT12">
            <v>13.222222222222221</v>
          </cell>
          <cell r="AU12">
            <v>5.9806349206349214</v>
          </cell>
          <cell r="AV12">
            <v>6.2954051796157069</v>
          </cell>
          <cell r="AW12">
            <v>2.7215225112537</v>
          </cell>
          <cell r="AX12">
            <v>1.7285845184407249</v>
          </cell>
          <cell r="AY12">
            <v>5.9806349206349214</v>
          </cell>
          <cell r="AZ12">
            <v>6.6451499118165795</v>
          </cell>
          <cell r="BB12">
            <v>6</v>
          </cell>
          <cell r="BC12">
            <v>10</v>
          </cell>
          <cell r="BD12">
            <v>5</v>
          </cell>
          <cell r="BE12">
            <v>5</v>
          </cell>
          <cell r="BF12">
            <v>12</v>
          </cell>
          <cell r="BG12">
            <v>32</v>
          </cell>
          <cell r="BH12">
            <v>64</v>
          </cell>
          <cell r="BI12">
            <v>0</v>
          </cell>
          <cell r="BJ12">
            <v>0</v>
          </cell>
          <cell r="BK12">
            <v>109</v>
          </cell>
        </row>
        <row r="13">
          <cell r="B13">
            <v>7</v>
          </cell>
          <cell r="C13">
            <v>2</v>
          </cell>
          <cell r="D13">
            <v>2</v>
          </cell>
          <cell r="E13">
            <v>2</v>
          </cell>
          <cell r="F13">
            <v>1</v>
          </cell>
          <cell r="G13">
            <v>73.938488781374801</v>
          </cell>
          <cell r="H13">
            <v>15.338457822513165</v>
          </cell>
          <cell r="I13">
            <v>0.52007999999999988</v>
          </cell>
          <cell r="J13">
            <v>0.19104979591836729</v>
          </cell>
          <cell r="K13">
            <v>9.047533359106712</v>
          </cell>
          <cell r="L13">
            <v>9.2107546897390851</v>
          </cell>
          <cell r="M13">
            <v>377.16607893719106</v>
          </cell>
          <cell r="N13">
            <v>230.62081411350397</v>
          </cell>
          <cell r="O13">
            <v>618</v>
          </cell>
          <cell r="P13">
            <v>210</v>
          </cell>
          <cell r="Q13">
            <v>1122</v>
          </cell>
          <cell r="R13">
            <v>1616</v>
          </cell>
          <cell r="S13">
            <v>18.896482756944454</v>
          </cell>
          <cell r="T13"/>
          <cell r="U13">
            <v>2.1827344825619606</v>
          </cell>
          <cell r="V13">
            <v>2.1080845306019227</v>
          </cell>
          <cell r="W13">
            <v>3.4328000564278662</v>
          </cell>
          <cell r="X13">
            <v>4.1069649562196675</v>
          </cell>
          <cell r="Y13">
            <v>11.9</v>
          </cell>
          <cell r="Z13">
            <v>5.9806349206349214</v>
          </cell>
          <cell r="AA13">
            <v>0.52502926203239364</v>
          </cell>
          <cell r="AB13">
            <v>7</v>
          </cell>
          <cell r="AC13">
            <v>73.938488781374801</v>
          </cell>
          <cell r="AD13">
            <v>92.42311097671849</v>
          </cell>
          <cell r="AE13">
            <v>77.829988190920844</v>
          </cell>
          <cell r="AF13">
            <v>76.225246166365778</v>
          </cell>
          <cell r="AG13">
            <v>74.685342203408894</v>
          </cell>
          <cell r="AH13">
            <v>33.874247817164786</v>
          </cell>
          <cell r="AI13">
            <v>21.53882765264062</v>
          </cell>
          <cell r="AJ13">
            <v>73.938488781374801</v>
          </cell>
          <cell r="AK13">
            <v>82.153876423749779</v>
          </cell>
          <cell r="AL13">
            <v>5.4780206508975597</v>
          </cell>
          <cell r="AM13">
            <v>7.2760164973714625</v>
          </cell>
          <cell r="AN13">
            <v>3.7347428054588843</v>
          </cell>
          <cell r="AO13">
            <v>11.9</v>
          </cell>
          <cell r="AP13">
            <v>12.526315789473685</v>
          </cell>
          <cell r="AQ13">
            <v>5.451877035466314</v>
          </cell>
          <cell r="AR13">
            <v>3.4665578549258731</v>
          </cell>
          <cell r="AS13">
            <v>11.9</v>
          </cell>
          <cell r="AT13">
            <v>13.222222222222221</v>
          </cell>
          <cell r="AU13">
            <v>5.9806349206349214</v>
          </cell>
          <cell r="AV13">
            <v>6.2954051796157069</v>
          </cell>
          <cell r="AW13">
            <v>2.739973628682137</v>
          </cell>
          <cell r="AX13">
            <v>1.7422031060143666</v>
          </cell>
          <cell r="AY13">
            <v>5.9806349206349214</v>
          </cell>
          <cell r="AZ13">
            <v>6.6451499118165795</v>
          </cell>
          <cell r="BB13">
            <v>7</v>
          </cell>
          <cell r="BC13">
            <v>10</v>
          </cell>
          <cell r="BD13">
            <v>5</v>
          </cell>
          <cell r="BE13">
            <v>5</v>
          </cell>
          <cell r="BF13">
            <v>12</v>
          </cell>
          <cell r="BG13">
            <v>32</v>
          </cell>
          <cell r="BH13">
            <v>64</v>
          </cell>
          <cell r="BI13">
            <v>93</v>
          </cell>
          <cell r="BJ13">
            <v>0</v>
          </cell>
          <cell r="BK13">
            <v>109</v>
          </cell>
        </row>
        <row r="14">
          <cell r="B14">
            <v>8</v>
          </cell>
          <cell r="C14">
            <v>2</v>
          </cell>
          <cell r="D14">
            <v>2</v>
          </cell>
          <cell r="E14">
            <v>3</v>
          </cell>
          <cell r="F14">
            <v>1</v>
          </cell>
          <cell r="G14">
            <v>80.999185034070663</v>
          </cell>
          <cell r="H14">
            <v>8.2758789194578863</v>
          </cell>
          <cell r="I14">
            <v>0.51923999999999992</v>
          </cell>
          <cell r="J14">
            <v>0.19074122448979589</v>
          </cell>
          <cell r="K14">
            <v>7.3501477720738722</v>
          </cell>
          <cell r="L14">
            <v>8.6926205700809458</v>
          </cell>
          <cell r="M14">
            <v>384.75242439066511</v>
          </cell>
          <cell r="N14">
            <v>172.51638274724593</v>
          </cell>
          <cell r="O14">
            <v>663</v>
          </cell>
          <cell r="P14">
            <v>151</v>
          </cell>
          <cell r="Q14">
            <v>1300</v>
          </cell>
          <cell r="R14">
            <v>1668</v>
          </cell>
          <cell r="S14">
            <v>7.4741629646466992</v>
          </cell>
          <cell r="T14"/>
          <cell r="U14">
            <v>2.2021001302571079</v>
          </cell>
          <cell r="V14">
            <v>2.0899578860681935</v>
          </cell>
          <cell r="W14">
            <v>3.4402743770213533</v>
          </cell>
          <cell r="X14">
            <v>3.9923169771561637</v>
          </cell>
          <cell r="Y14">
            <v>11.9</v>
          </cell>
          <cell r="Z14">
            <v>5.9806349206349214</v>
          </cell>
          <cell r="AA14">
            <v>0.51143883989047678</v>
          </cell>
          <cell r="AB14">
            <v>8</v>
          </cell>
          <cell r="AC14">
            <v>80.999185034070663</v>
          </cell>
          <cell r="AD14">
            <v>101.24898129258833</v>
          </cell>
          <cell r="AE14">
            <v>85.262300035863859</v>
          </cell>
          <cell r="AF14">
            <v>83.504314468114089</v>
          </cell>
          <cell r="AG14">
            <v>81.817358620273396</v>
          </cell>
          <cell r="AH14">
            <v>36.782698443695899</v>
          </cell>
          <cell r="AI14">
            <v>23.544396800176475</v>
          </cell>
          <cell r="AJ14">
            <v>80.999185034070663</v>
          </cell>
          <cell r="AK14">
            <v>89.999094482300734</v>
          </cell>
          <cell r="AL14">
            <v>2.9556710426635311</v>
          </cell>
          <cell r="AM14">
            <v>3.9598304705685594</v>
          </cell>
          <cell r="AN14">
            <v>2.0729513630335585</v>
          </cell>
          <cell r="AO14">
            <v>11.9</v>
          </cell>
          <cell r="AP14">
            <v>12.526315789473685</v>
          </cell>
          <cell r="AQ14">
            <v>5.4039322901318778</v>
          </cell>
          <cell r="AR14">
            <v>3.4590264309974073</v>
          </cell>
          <cell r="AS14">
            <v>11.9</v>
          </cell>
          <cell r="AT14">
            <v>13.222222222222221</v>
          </cell>
          <cell r="AU14">
            <v>5.9806349206349214</v>
          </cell>
          <cell r="AV14">
            <v>6.2954051796157069</v>
          </cell>
          <cell r="AW14">
            <v>2.7158778288327188</v>
          </cell>
          <cell r="AX14">
            <v>1.7384180054304432</v>
          </cell>
          <cell r="AY14">
            <v>5.9806349206349214</v>
          </cell>
          <cell r="AZ14">
            <v>6.6451499118165795</v>
          </cell>
          <cell r="BB14">
            <v>8</v>
          </cell>
          <cell r="BC14">
            <v>10</v>
          </cell>
          <cell r="BD14">
            <v>5</v>
          </cell>
          <cell r="BE14">
            <v>5</v>
          </cell>
          <cell r="BF14">
            <v>12</v>
          </cell>
          <cell r="BG14">
            <v>32</v>
          </cell>
          <cell r="BH14">
            <v>64</v>
          </cell>
          <cell r="BI14">
            <v>93</v>
          </cell>
          <cell r="BJ14">
            <v>117</v>
          </cell>
          <cell r="BK14">
            <v>109</v>
          </cell>
        </row>
        <row r="15">
          <cell r="B15">
            <v>9</v>
          </cell>
          <cell r="C15">
            <v>2</v>
          </cell>
          <cell r="D15">
            <v>3</v>
          </cell>
          <cell r="E15">
            <v>2</v>
          </cell>
          <cell r="F15">
            <v>1</v>
          </cell>
          <cell r="G15">
            <v>53.211519248814298</v>
          </cell>
          <cell r="H15">
            <v>13.294963848583439</v>
          </cell>
          <cell r="I15">
            <v>0.18013999999999997</v>
          </cell>
          <cell r="J15">
            <v>6.6173877551020402E-2</v>
          </cell>
          <cell r="K15">
            <v>9.0847471513329729</v>
          </cell>
          <cell r="L15">
            <v>8.9856842639281549</v>
          </cell>
          <cell r="M15">
            <v>339.24025094906307</v>
          </cell>
          <cell r="N15">
            <v>217.37770827579618</v>
          </cell>
          <cell r="O15">
            <v>494</v>
          </cell>
          <cell r="P15">
            <v>193</v>
          </cell>
          <cell r="Q15">
            <v>1168</v>
          </cell>
          <cell r="R15">
            <v>1483</v>
          </cell>
          <cell r="S15">
            <v>19.486028197420612</v>
          </cell>
          <cell r="T15"/>
          <cell r="U15">
            <v>2.1856781274049673</v>
          </cell>
          <cell r="V15">
            <v>2.1164321014314749</v>
          </cell>
          <cell r="W15">
            <v>3.4396458874437967</v>
          </cell>
          <cell r="X15">
            <v>4.102246378164601</v>
          </cell>
          <cell r="Y15">
            <v>11.9</v>
          </cell>
          <cell r="Z15">
            <v>5.9806349206349214</v>
          </cell>
          <cell r="AA15">
            <v>0.47004478883264383</v>
          </cell>
          <cell r="AB15">
            <v>9</v>
          </cell>
          <cell r="AC15">
            <v>53.211519248814298</v>
          </cell>
          <cell r="AD15">
            <v>66.514399061017869</v>
          </cell>
          <cell r="AE15">
            <v>56.012125525067688</v>
          </cell>
          <cell r="AF15">
            <v>54.857236338983817</v>
          </cell>
          <cell r="AG15">
            <v>53.749009342236668</v>
          </cell>
          <cell r="AH15">
            <v>24.345542274329194</v>
          </cell>
          <cell r="AI15">
            <v>15.470057380923857</v>
          </cell>
          <cell r="AJ15">
            <v>53.211519248814298</v>
          </cell>
          <cell r="AK15">
            <v>59.123910276460329</v>
          </cell>
          <cell r="AL15">
            <v>4.7482013744940854</v>
          </cell>
          <cell r="AM15">
            <v>6.2817814186390519</v>
          </cell>
          <cell r="AN15">
            <v>3.2408984305159607</v>
          </cell>
          <cell r="AO15">
            <v>11.9</v>
          </cell>
          <cell r="AP15">
            <v>12.526315789473685</v>
          </cell>
          <cell r="AQ15">
            <v>5.4445345134732834</v>
          </cell>
          <cell r="AR15">
            <v>3.4596584617736887</v>
          </cell>
          <cell r="AS15">
            <v>11.9</v>
          </cell>
          <cell r="AT15">
            <v>13.222222222222221</v>
          </cell>
          <cell r="AU15">
            <v>5.9806349206349214</v>
          </cell>
          <cell r="AV15">
            <v>6.2954051796157069</v>
          </cell>
          <cell r="AW15">
            <v>2.736283465368099</v>
          </cell>
          <cell r="AX15">
            <v>1.7387356478952789</v>
          </cell>
          <cell r="AY15">
            <v>5.9806349206349214</v>
          </cell>
          <cell r="AZ15">
            <v>6.6451499118165795</v>
          </cell>
          <cell r="BB15">
            <v>9</v>
          </cell>
          <cell r="BC15">
            <v>10</v>
          </cell>
          <cell r="BD15">
            <v>5</v>
          </cell>
          <cell r="BE15">
            <v>5</v>
          </cell>
          <cell r="BF15">
            <v>12</v>
          </cell>
          <cell r="BG15">
            <v>32</v>
          </cell>
          <cell r="BH15">
            <v>64</v>
          </cell>
          <cell r="BI15">
            <v>95</v>
          </cell>
          <cell r="BJ15">
            <v>0</v>
          </cell>
          <cell r="BK15">
            <v>109</v>
          </cell>
        </row>
        <row r="16">
          <cell r="B16">
            <v>10</v>
          </cell>
          <cell r="C16">
            <v>2</v>
          </cell>
          <cell r="D16">
            <v>3</v>
          </cell>
          <cell r="E16">
            <v>3</v>
          </cell>
          <cell r="F16">
            <v>1</v>
          </cell>
          <cell r="G16">
            <v>59.895623180003703</v>
          </cell>
          <cell r="H16">
            <v>7.4484671761653383</v>
          </cell>
          <cell r="I16">
            <v>0.17979999999999999</v>
          </cell>
          <cell r="J16">
            <v>6.6048979591836726E-2</v>
          </cell>
          <cell r="K16">
            <v>6.8131848529252519</v>
          </cell>
          <cell r="L16">
            <v>7.8665044090180292</v>
          </cell>
          <cell r="M16">
            <v>347.54524274461346</v>
          </cell>
          <cell r="N16">
            <v>166.5666665291381</v>
          </cell>
          <cell r="O16">
            <v>543</v>
          </cell>
          <cell r="P16">
            <v>141</v>
          </cell>
          <cell r="Q16">
            <v>1486</v>
          </cell>
          <cell r="R16">
            <v>1666</v>
          </cell>
          <cell r="S16">
            <v>7.7622348176032485</v>
          </cell>
          <cell r="T16"/>
          <cell r="U16">
            <v>2.2076869610028971</v>
          </cell>
          <cell r="V16">
            <v>2.1022285274911718</v>
          </cell>
          <cell r="W16">
            <v>3.4473186548924701</v>
          </cell>
          <cell r="X16">
            <v>3.9752054530113767</v>
          </cell>
          <cell r="Y16">
            <v>11.9</v>
          </cell>
          <cell r="Z16">
            <v>5.9806349206349214</v>
          </cell>
          <cell r="AA16">
            <v>0.4622785307027879</v>
          </cell>
          <cell r="AB16">
            <v>10</v>
          </cell>
          <cell r="AC16">
            <v>59.895623180003703</v>
          </cell>
          <cell r="AD16">
            <v>74.869528975004627</v>
          </cell>
          <cell r="AE16">
            <v>63.048024400003904</v>
          </cell>
          <cell r="AF16">
            <v>61.748065134024436</v>
          </cell>
          <cell r="AG16">
            <v>60.500629474751214</v>
          </cell>
          <cell r="AH16">
            <v>27.130487355324423</v>
          </cell>
          <cell r="AI16">
            <v>17.374553725980398</v>
          </cell>
          <cell r="AJ16">
            <v>59.895623180003703</v>
          </cell>
          <cell r="AK16">
            <v>66.550692422226334</v>
          </cell>
          <cell r="AL16">
            <v>2.6601668486304781</v>
          </cell>
          <cell r="AM16">
            <v>3.543129150213959</v>
          </cell>
          <cell r="AN16">
            <v>1.8737313741916979</v>
          </cell>
          <cell r="AO16">
            <v>11.9</v>
          </cell>
          <cell r="AP16">
            <v>12.526315789473685</v>
          </cell>
          <cell r="AQ16">
            <v>5.3902569568079199</v>
          </cell>
          <cell r="AR16">
            <v>3.4519582293651321</v>
          </cell>
          <cell r="AS16">
            <v>11.9</v>
          </cell>
          <cell r="AT16">
            <v>13.222222222222221</v>
          </cell>
          <cell r="AU16">
            <v>5.9806349206349214</v>
          </cell>
          <cell r="AV16">
            <v>6.2954051796157069</v>
          </cell>
          <cell r="AW16">
            <v>2.7090049568975432</v>
          </cell>
          <cell r="AX16">
            <v>1.7348657084969916</v>
          </cell>
          <cell r="AY16">
            <v>5.9806349206349214</v>
          </cell>
          <cell r="AZ16">
            <v>6.6451499118165795</v>
          </cell>
          <cell r="BB16">
            <v>10</v>
          </cell>
          <cell r="BC16">
            <v>10</v>
          </cell>
          <cell r="BD16">
            <v>5</v>
          </cell>
          <cell r="BE16">
            <v>5</v>
          </cell>
          <cell r="BF16">
            <v>12</v>
          </cell>
          <cell r="BG16">
            <v>32</v>
          </cell>
          <cell r="BH16">
            <v>64</v>
          </cell>
          <cell r="BI16">
            <v>95</v>
          </cell>
          <cell r="BJ16">
            <v>117</v>
          </cell>
          <cell r="BK16">
            <v>109</v>
          </cell>
        </row>
        <row r="17">
          <cell r="B17">
            <v>11</v>
          </cell>
          <cell r="C17">
            <v>3</v>
          </cell>
          <cell r="D17">
            <v>2</v>
          </cell>
          <cell r="E17">
            <v>2</v>
          </cell>
          <cell r="F17">
            <v>1</v>
          </cell>
          <cell r="G17">
            <v>68.238176230829623</v>
          </cell>
          <cell r="H17">
            <v>16.205673559540802</v>
          </cell>
          <cell r="I17">
            <v>0.52010999999999996</v>
          </cell>
          <cell r="J17">
            <v>0.1910608163265306</v>
          </cell>
          <cell r="K17">
            <v>9.1581942743745088</v>
          </cell>
          <cell r="L17">
            <v>9.2502848591092999</v>
          </cell>
          <cell r="M17">
            <v>369.96006510535193</v>
          </cell>
          <cell r="N17">
            <v>234.55297582921204</v>
          </cell>
          <cell r="O17">
            <v>581</v>
          </cell>
          <cell r="P17">
            <v>218</v>
          </cell>
          <cell r="Q17">
            <v>1118</v>
          </cell>
          <cell r="R17">
            <v>1579</v>
          </cell>
          <cell r="S17">
            <v>18.896482756944454</v>
          </cell>
          <cell r="T17"/>
          <cell r="U17">
            <v>2.1709015997333556</v>
          </cell>
          <cell r="V17">
            <v>2.113352197739593</v>
          </cell>
          <cell r="W17">
            <v>3.4262933720447437</v>
          </cell>
          <cell r="X17">
            <v>4.1159529664619336</v>
          </cell>
          <cell r="Y17">
            <v>11.9</v>
          </cell>
          <cell r="Z17">
            <v>5.9806349206349214</v>
          </cell>
          <cell r="AA17">
            <v>0.51520986922517054</v>
          </cell>
          <cell r="AB17">
            <v>11</v>
          </cell>
          <cell r="AC17">
            <v>68.238176230829623</v>
          </cell>
          <cell r="AD17">
            <v>85.297720288537022</v>
          </cell>
          <cell r="AE17">
            <v>71.829659190346973</v>
          </cell>
          <cell r="AF17">
            <v>70.348635289515073</v>
          </cell>
          <cell r="AG17">
            <v>68.927450738211746</v>
          </cell>
          <cell r="AH17">
            <v>31.433104217718153</v>
          </cell>
          <cell r="AI17">
            <v>19.916034274118925</v>
          </cell>
          <cell r="AJ17">
            <v>68.238176230829623</v>
          </cell>
          <cell r="AK17">
            <v>75.820195812032907</v>
          </cell>
          <cell r="AL17">
            <v>5.787740556978858</v>
          </cell>
          <cell r="AM17">
            <v>7.6682313420707278</v>
          </cell>
          <cell r="AN17">
            <v>3.9372834654792404</v>
          </cell>
          <cell r="AO17">
            <v>11.9</v>
          </cell>
          <cell r="AP17">
            <v>12.526315789473685</v>
          </cell>
          <cell r="AQ17">
            <v>5.4815934547478502</v>
          </cell>
          <cell r="AR17">
            <v>3.4731410033631525</v>
          </cell>
          <cell r="AS17">
            <v>11.9</v>
          </cell>
          <cell r="AT17">
            <v>13.222222222222221</v>
          </cell>
          <cell r="AU17">
            <v>5.9806349206349214</v>
          </cell>
          <cell r="AV17">
            <v>6.2954051796157069</v>
          </cell>
          <cell r="AW17">
            <v>2.7549083391755307</v>
          </cell>
          <cell r="AX17">
            <v>1.745511627647284</v>
          </cell>
          <cell r="AY17">
            <v>5.9806349206349214</v>
          </cell>
          <cell r="AZ17">
            <v>6.6451499118165795</v>
          </cell>
          <cell r="BB17">
            <v>11</v>
          </cell>
          <cell r="BC17">
            <v>20</v>
          </cell>
          <cell r="BD17">
            <v>10</v>
          </cell>
          <cell r="BE17">
            <v>10</v>
          </cell>
          <cell r="BF17">
            <v>16</v>
          </cell>
          <cell r="BG17">
            <v>34</v>
          </cell>
          <cell r="BH17">
            <v>66</v>
          </cell>
          <cell r="BI17">
            <v>93</v>
          </cell>
          <cell r="BJ17">
            <v>0</v>
          </cell>
          <cell r="BK17">
            <v>109</v>
          </cell>
        </row>
        <row r="18">
          <cell r="B18">
            <v>12</v>
          </cell>
          <cell r="C18">
            <v>3</v>
          </cell>
          <cell r="D18">
            <v>2</v>
          </cell>
          <cell r="E18">
            <v>3</v>
          </cell>
          <cell r="F18">
            <v>1</v>
          </cell>
          <cell r="G18">
            <v>75.057674028579243</v>
          </cell>
          <cell r="H18">
            <v>8.514215792517442</v>
          </cell>
          <cell r="I18">
            <v>0.51922999999999986</v>
          </cell>
          <cell r="J18">
            <v>0.1907375510204081</v>
          </cell>
          <cell r="K18">
            <v>7.4648457823073135</v>
          </cell>
          <cell r="L18">
            <v>8.5128620522382903</v>
          </cell>
          <cell r="M18">
            <v>377.67082741791307</v>
          </cell>
          <cell r="N18">
            <v>175.00724766186417</v>
          </cell>
          <cell r="O18">
            <v>626</v>
          </cell>
          <cell r="P18">
            <v>153</v>
          </cell>
          <cell r="Q18">
            <v>1282</v>
          </cell>
          <cell r="R18">
            <v>1653</v>
          </cell>
          <cell r="S18">
            <v>7.4741629646466992</v>
          </cell>
          <cell r="T18"/>
          <cell r="U18">
            <v>2.1903629392412056</v>
          </cell>
          <cell r="V18">
            <v>2.0893112859814775</v>
          </cell>
          <cell r="W18">
            <v>3.4340704368031054</v>
          </cell>
          <cell r="X18">
            <v>4.0057766151221568</v>
          </cell>
          <cell r="Y18">
            <v>11.9</v>
          </cell>
          <cell r="Z18">
            <v>5.9806349206349214</v>
          </cell>
          <cell r="AA18">
            <v>0.4963584117231003</v>
          </cell>
          <cell r="AB18">
            <v>12</v>
          </cell>
          <cell r="AC18">
            <v>75.057674028579243</v>
          </cell>
          <cell r="AD18">
            <v>93.822092535724053</v>
          </cell>
          <cell r="AE18">
            <v>79.008077924820256</v>
          </cell>
          <cell r="AF18">
            <v>77.379045390287885</v>
          </cell>
          <cell r="AG18">
            <v>75.815832352100244</v>
          </cell>
          <cell r="AH18">
            <v>34.267231555050429</v>
          </cell>
          <cell r="AI18">
            <v>21.856766018594836</v>
          </cell>
          <cell r="AJ18">
            <v>75.057674028579243</v>
          </cell>
          <cell r="AK18">
            <v>83.397415587310263</v>
          </cell>
          <cell r="AL18">
            <v>3.0407913544705152</v>
          </cell>
          <cell r="AM18">
            <v>4.0751303310544236</v>
          </cell>
          <cell r="AN18">
            <v>2.1254844217661897</v>
          </cell>
          <cell r="AO18">
            <v>11.9</v>
          </cell>
          <cell r="AP18">
            <v>12.526315789473685</v>
          </cell>
          <cell r="AQ18">
            <v>5.4328895850120835</v>
          </cell>
          <cell r="AR18">
            <v>3.4652754563409949</v>
          </cell>
          <cell r="AS18">
            <v>11.9</v>
          </cell>
          <cell r="AT18">
            <v>13.222222222222221</v>
          </cell>
          <cell r="AU18">
            <v>5.9806349206349214</v>
          </cell>
          <cell r="AV18">
            <v>6.2954051796157069</v>
          </cell>
          <cell r="AW18">
            <v>2.7304310228636162</v>
          </cell>
          <cell r="AX18">
            <v>1.7415586053623584</v>
          </cell>
          <cell r="AY18">
            <v>5.9806349206349214</v>
          </cell>
          <cell r="AZ18">
            <v>6.6451499118165795</v>
          </cell>
          <cell r="BB18">
            <v>12</v>
          </cell>
          <cell r="BC18">
            <v>20</v>
          </cell>
          <cell r="BD18">
            <v>10</v>
          </cell>
          <cell r="BE18">
            <v>10</v>
          </cell>
          <cell r="BF18">
            <v>16</v>
          </cell>
          <cell r="BG18">
            <v>34</v>
          </cell>
          <cell r="BH18">
            <v>66</v>
          </cell>
          <cell r="BI18">
            <v>93</v>
          </cell>
          <cell r="BJ18">
            <v>117</v>
          </cell>
          <cell r="BK18">
            <v>109</v>
          </cell>
        </row>
        <row r="19">
          <cell r="B19">
            <v>13</v>
          </cell>
          <cell r="C19">
            <v>3</v>
          </cell>
          <cell r="D19">
            <v>3</v>
          </cell>
          <cell r="E19">
            <v>2</v>
          </cell>
          <cell r="F19">
            <v>1</v>
          </cell>
          <cell r="G19">
            <v>47.72657308287139</v>
          </cell>
          <cell r="H19">
            <v>14.136385234595171</v>
          </cell>
          <cell r="I19">
            <v>0.18018999999999999</v>
          </cell>
          <cell r="J19">
            <v>6.6192244897959177E-2</v>
          </cell>
          <cell r="K19">
            <v>9.0949711436642193</v>
          </cell>
          <cell r="L19">
            <v>8.9889263132371919</v>
          </cell>
          <cell r="M19">
            <v>331.58527607904887</v>
          </cell>
          <cell r="N19">
            <v>222.76233297253526</v>
          </cell>
          <cell r="O19">
            <v>453</v>
          </cell>
          <cell r="P19">
            <v>200</v>
          </cell>
          <cell r="Q19">
            <v>1176</v>
          </cell>
          <cell r="R19">
            <v>1458</v>
          </cell>
          <cell r="S19">
            <v>19.487141286706347</v>
          </cell>
          <cell r="T19"/>
          <cell r="U19">
            <v>2.1727060186174971</v>
          </cell>
          <cell r="V19">
            <v>2.1194870738343283</v>
          </cell>
          <cell r="W19">
            <v>3.4368237960594712</v>
          </cell>
          <cell r="X19">
            <v>4.1074535021051579</v>
          </cell>
          <cell r="Y19">
            <v>11.9</v>
          </cell>
          <cell r="Z19">
            <v>5.9806349206349214</v>
          </cell>
          <cell r="AA19">
            <v>0.46228763896648423</v>
          </cell>
          <cell r="AB19">
            <v>13</v>
          </cell>
          <cell r="AC19">
            <v>47.72657308287139</v>
          </cell>
          <cell r="AD19">
            <v>59.658216353589232</v>
          </cell>
          <cell r="AE19">
            <v>50.238497981969886</v>
          </cell>
          <cell r="AF19">
            <v>49.202652662754012</v>
          </cell>
          <cell r="AG19">
            <v>48.208659679668074</v>
          </cell>
          <cell r="AH19">
            <v>21.966420065076282</v>
          </cell>
          <cell r="AI19">
            <v>13.886825719023719</v>
          </cell>
          <cell r="AJ19">
            <v>47.72657308287139</v>
          </cell>
          <cell r="AK19">
            <v>53.029525647634877</v>
          </cell>
          <cell r="AL19">
            <v>5.0487090123554186</v>
          </cell>
          <cell r="AM19">
            <v>6.6697199568295904</v>
          </cell>
          <cell r="AN19">
            <v>3.4416421822791103</v>
          </cell>
          <cell r="AO19">
            <v>11.9</v>
          </cell>
          <cell r="AP19">
            <v>12.526315789473685</v>
          </cell>
          <cell r="AQ19">
            <v>5.4770410253532713</v>
          </cell>
          <cell r="AR19">
            <v>3.4624993034685336</v>
          </cell>
          <cell r="AS19">
            <v>11.9</v>
          </cell>
          <cell r="AT19">
            <v>13.222222222222221</v>
          </cell>
          <cell r="AU19">
            <v>5.9806349206349214</v>
          </cell>
          <cell r="AV19">
            <v>6.2954051796157069</v>
          </cell>
          <cell r="AW19">
            <v>2.7526204048720899</v>
          </cell>
          <cell r="AX19">
            <v>1.7401633821006726</v>
          </cell>
          <cell r="AY19">
            <v>5.9806349206349214</v>
          </cell>
          <cell r="AZ19">
            <v>6.6451499118165795</v>
          </cell>
          <cell r="BB19">
            <v>13</v>
          </cell>
          <cell r="BC19">
            <v>20</v>
          </cell>
          <cell r="BD19">
            <v>10</v>
          </cell>
          <cell r="BE19">
            <v>10</v>
          </cell>
          <cell r="BF19">
            <v>16</v>
          </cell>
          <cell r="BG19">
            <v>34</v>
          </cell>
          <cell r="BH19">
            <v>66</v>
          </cell>
          <cell r="BI19">
            <v>95</v>
          </cell>
          <cell r="BJ19">
            <v>0</v>
          </cell>
          <cell r="BK19">
            <v>109</v>
          </cell>
        </row>
        <row r="20">
          <cell r="B20">
            <v>14</v>
          </cell>
          <cell r="C20">
            <v>3</v>
          </cell>
          <cell r="D20">
            <v>3</v>
          </cell>
          <cell r="E20">
            <v>3</v>
          </cell>
          <cell r="F20">
            <v>1</v>
          </cell>
          <cell r="G20">
            <v>54.214279948042289</v>
          </cell>
          <cell r="H20">
            <v>7.6229297142627779</v>
          </cell>
          <cell r="I20">
            <v>0.17979999999999999</v>
          </cell>
          <cell r="J20">
            <v>6.6048979591836726E-2</v>
          </cell>
          <cell r="K20">
            <v>6.9154329969882999</v>
          </cell>
          <cell r="L20">
            <v>8.1526371281206877</v>
          </cell>
          <cell r="M20">
            <v>340.01667837605709</v>
          </cell>
          <cell r="N20">
            <v>167.98050913020344</v>
          </cell>
          <cell r="O20">
            <v>502</v>
          </cell>
          <cell r="P20">
            <v>143</v>
          </cell>
          <cell r="Q20">
            <v>1465</v>
          </cell>
          <cell r="R20">
            <v>1562</v>
          </cell>
          <cell r="S20">
            <v>7.7622348176032485</v>
          </cell>
          <cell r="T20"/>
          <cell r="U20">
            <v>2.1966203452465529</v>
          </cell>
          <cell r="V20">
            <v>2.1045458190820687</v>
          </cell>
          <cell r="W20">
            <v>3.4458060156255299</v>
          </cell>
          <cell r="X20">
            <v>3.9975090440441261</v>
          </cell>
          <cell r="Y20">
            <v>11.9</v>
          </cell>
          <cell r="Z20">
            <v>5.9806349206349214</v>
          </cell>
          <cell r="AA20">
            <v>0.44918586222661427</v>
          </cell>
          <cell r="AB20">
            <v>14</v>
          </cell>
          <cell r="AC20">
            <v>54.214279948042289</v>
          </cell>
          <cell r="AD20">
            <v>67.767849935052851</v>
          </cell>
          <cell r="AE20">
            <v>57.067663103202413</v>
          </cell>
          <cell r="AF20">
            <v>55.891010255713702</v>
          </cell>
          <cell r="AG20">
            <v>54.761898937416454</v>
          </cell>
          <cell r="AH20">
            <v>24.680769285125223</v>
          </cell>
          <cell r="AI20">
            <v>15.733410326118015</v>
          </cell>
          <cell r="AJ20">
            <v>54.214279948042289</v>
          </cell>
          <cell r="AK20">
            <v>60.238088831158095</v>
          </cell>
          <cell r="AL20">
            <v>2.7224748979509923</v>
          </cell>
          <cell r="AM20">
            <v>3.6221258027005754</v>
          </cell>
          <cell r="AN20">
            <v>1.9069199419623959</v>
          </cell>
          <cell r="AO20">
            <v>11.9</v>
          </cell>
          <cell r="AP20">
            <v>12.526315789473685</v>
          </cell>
          <cell r="AQ20">
            <v>5.4174131755409567</v>
          </cell>
          <cell r="AR20">
            <v>3.4534735693296854</v>
          </cell>
          <cell r="AS20">
            <v>11.9</v>
          </cell>
          <cell r="AT20">
            <v>13.222222222222221</v>
          </cell>
          <cell r="AU20">
            <v>5.9806349206349214</v>
          </cell>
          <cell r="AV20">
            <v>6.2954051796157069</v>
          </cell>
          <cell r="AW20">
            <v>2.7226529762309215</v>
          </cell>
          <cell r="AX20">
            <v>1.7356272795145244</v>
          </cell>
          <cell r="AY20">
            <v>5.9806349206349214</v>
          </cell>
          <cell r="AZ20">
            <v>6.6451499118165795</v>
          </cell>
          <cell r="BB20">
            <v>14</v>
          </cell>
          <cell r="BC20">
            <v>20</v>
          </cell>
          <cell r="BD20">
            <v>10</v>
          </cell>
          <cell r="BE20">
            <v>10</v>
          </cell>
          <cell r="BF20">
            <v>16</v>
          </cell>
          <cell r="BG20">
            <v>34</v>
          </cell>
          <cell r="BH20">
            <v>66</v>
          </cell>
          <cell r="BI20">
            <v>95</v>
          </cell>
          <cell r="BJ20">
            <v>117</v>
          </cell>
          <cell r="BK20">
            <v>109</v>
          </cell>
        </row>
        <row r="21">
          <cell r="B21">
            <v>15</v>
          </cell>
          <cell r="C21">
            <v>4</v>
          </cell>
          <cell r="D21">
            <v>2</v>
          </cell>
          <cell r="E21">
            <v>2</v>
          </cell>
          <cell r="F21">
            <v>1</v>
          </cell>
          <cell r="G21">
            <v>65.453344702484017</v>
          </cell>
          <cell r="H21">
            <v>16.681034576185226</v>
          </cell>
          <cell r="I21">
            <v>0.52011999999999992</v>
          </cell>
          <cell r="J21">
            <v>0.19106448979591834</v>
          </cell>
          <cell r="K21">
            <v>9.2942617301500761</v>
          </cell>
          <cell r="L21">
            <v>9.2838108446194614</v>
          </cell>
          <cell r="M21">
            <v>366.21085689445806</v>
          </cell>
          <cell r="N21">
            <v>236.16803206037329</v>
          </cell>
          <cell r="O21">
            <v>563</v>
          </cell>
          <cell r="P21">
            <v>222</v>
          </cell>
          <cell r="Q21">
            <v>1107</v>
          </cell>
          <cell r="R21">
            <v>1561</v>
          </cell>
          <cell r="S21">
            <v>18.902005245039646</v>
          </cell>
          <cell r="T21"/>
          <cell r="U21">
            <v>2.1646967289161898</v>
          </cell>
          <cell r="V21">
            <v>2.1177865355330967</v>
          </cell>
          <cell r="W21">
            <v>3.4228029556614583</v>
          </cell>
          <cell r="X21">
            <v>4.1227532810772702</v>
          </cell>
          <cell r="Y21">
            <v>11.9</v>
          </cell>
          <cell r="Z21">
            <v>5.9806349206349214</v>
          </cell>
          <cell r="AA21">
            <v>0.51118267119756533</v>
          </cell>
          <cell r="AB21">
            <v>15</v>
          </cell>
          <cell r="AC21">
            <v>65.453344702484017</v>
          </cell>
          <cell r="AD21">
            <v>81.816680878105018</v>
          </cell>
          <cell r="AE21">
            <v>68.89825758156212</v>
          </cell>
          <cell r="AF21">
            <v>67.47767495101445</v>
          </cell>
          <cell r="AG21">
            <v>66.114489598468708</v>
          </cell>
          <cell r="AH21">
            <v>30.236727310644984</v>
          </cell>
          <cell r="AI21">
            <v>19.122732319200981</v>
          </cell>
          <cell r="AJ21">
            <v>65.453344702484017</v>
          </cell>
          <cell r="AK21">
            <v>72.725938558315576</v>
          </cell>
          <cell r="AL21">
            <v>5.9575123486375814</v>
          </cell>
          <cell r="AM21">
            <v>7.876636429736398</v>
          </cell>
          <cell r="AN21">
            <v>4.0460909103506904</v>
          </cell>
          <cell r="AO21">
            <v>11.9</v>
          </cell>
          <cell r="AP21">
            <v>12.526315789473685</v>
          </cell>
          <cell r="AQ21">
            <v>5.4973058539974033</v>
          </cell>
          <cell r="AR21">
            <v>3.476682752162787</v>
          </cell>
          <cell r="AS21">
            <v>11.9</v>
          </cell>
          <cell r="AT21">
            <v>13.222222222222221</v>
          </cell>
          <cell r="AU21">
            <v>5.9806349206349214</v>
          </cell>
          <cell r="AV21">
            <v>6.2954051796157069</v>
          </cell>
          <cell r="AW21">
            <v>2.762804988220811</v>
          </cell>
          <cell r="AX21">
            <v>1.7472916197944444</v>
          </cell>
          <cell r="AY21">
            <v>5.9806349206349214</v>
          </cell>
          <cell r="AZ21">
            <v>6.6451499118165795</v>
          </cell>
          <cell r="BB21">
            <v>15</v>
          </cell>
          <cell r="BC21">
            <v>30</v>
          </cell>
          <cell r="BD21">
            <v>25</v>
          </cell>
          <cell r="BE21">
            <v>15</v>
          </cell>
          <cell r="BF21">
            <v>18</v>
          </cell>
          <cell r="BG21" t="str">
            <v>d</v>
          </cell>
          <cell r="BH21">
            <v>68</v>
          </cell>
          <cell r="BI21">
            <v>93</v>
          </cell>
          <cell r="BJ21">
            <v>0</v>
          </cell>
          <cell r="BK21">
            <v>109</v>
          </cell>
        </row>
        <row r="22">
          <cell r="B22">
            <v>16</v>
          </cell>
          <cell r="C22">
            <v>4</v>
          </cell>
          <cell r="D22">
            <v>2</v>
          </cell>
          <cell r="E22">
            <v>3</v>
          </cell>
          <cell r="F22">
            <v>1</v>
          </cell>
          <cell r="G22">
            <v>72.188431099593572</v>
          </cell>
          <cell r="H22">
            <v>8.6212451101556304</v>
          </cell>
          <cell r="I22">
            <v>0.51923999999999981</v>
          </cell>
          <cell r="J22">
            <v>0.19074122448979583</v>
          </cell>
          <cell r="K22">
            <v>7.4760854387883446</v>
          </cell>
          <cell r="L22">
            <v>8.5950711965416939</v>
          </cell>
          <cell r="M22">
            <v>374.0938324659212</v>
          </cell>
          <cell r="N22">
            <v>176.63476730340318</v>
          </cell>
          <cell r="O22">
            <v>608</v>
          </cell>
          <cell r="P22">
            <v>154</v>
          </cell>
          <cell r="Q22">
            <v>1280</v>
          </cell>
          <cell r="R22">
            <v>1612</v>
          </cell>
          <cell r="S22">
            <v>7.4741629646466992</v>
          </cell>
          <cell r="T22"/>
          <cell r="U22">
            <v>2.1845991068106274</v>
          </cell>
          <cell r="V22">
            <v>2.0877160133130164</v>
          </cell>
          <cell r="W22">
            <v>3.4310674811510005</v>
          </cell>
          <cell r="X22">
            <v>4.0111883399019819</v>
          </cell>
          <cell r="Y22">
            <v>11.9</v>
          </cell>
          <cell r="Z22">
            <v>5.9806349206349214</v>
          </cell>
          <cell r="AA22">
            <v>0.48872150860053648</v>
          </cell>
          <cell r="AB22">
            <v>16</v>
          </cell>
          <cell r="AC22">
            <v>72.188431099593572</v>
          </cell>
          <cell r="AD22">
            <v>90.235538874491965</v>
          </cell>
          <cell r="AE22">
            <v>75.9878222100985</v>
          </cell>
          <cell r="AF22">
            <v>74.421062989271732</v>
          </cell>
          <cell r="AG22">
            <v>72.917607171306642</v>
          </cell>
          <cell r="AH22">
            <v>33.044246367464638</v>
          </cell>
          <cell r="AI22">
            <v>21.03964188876196</v>
          </cell>
          <cell r="AJ22">
            <v>72.188431099593572</v>
          </cell>
          <cell r="AK22">
            <v>80.209367888437299</v>
          </cell>
          <cell r="AL22">
            <v>3.0790161107698681</v>
          </cell>
          <cell r="AM22">
            <v>4.1295104579259778</v>
          </cell>
          <cell r="AN22">
            <v>2.1492995041879039</v>
          </cell>
          <cell r="AO22">
            <v>11.9</v>
          </cell>
          <cell r="AP22">
            <v>12.526315789473685</v>
          </cell>
          <cell r="AQ22">
            <v>5.4472236864425101</v>
          </cell>
          <cell r="AR22">
            <v>3.4683083516643558</v>
          </cell>
          <cell r="AS22">
            <v>11.9</v>
          </cell>
          <cell r="AT22">
            <v>13.222222222222221</v>
          </cell>
          <cell r="AU22">
            <v>5.9806349206349214</v>
          </cell>
          <cell r="AV22">
            <v>6.2954051796157069</v>
          </cell>
          <cell r="AW22">
            <v>2.7376349747603164</v>
          </cell>
          <cell r="AX22">
            <v>1.7430828607977806</v>
          </cell>
          <cell r="AY22">
            <v>5.9806349206349214</v>
          </cell>
          <cell r="AZ22">
            <v>6.6451499118165795</v>
          </cell>
          <cell r="BB22">
            <v>16</v>
          </cell>
          <cell r="BC22">
            <v>30</v>
          </cell>
          <cell r="BD22">
            <v>25</v>
          </cell>
          <cell r="BE22">
            <v>15</v>
          </cell>
          <cell r="BF22">
            <v>18</v>
          </cell>
          <cell r="BG22" t="str">
            <v>d</v>
          </cell>
          <cell r="BH22">
            <v>68</v>
          </cell>
          <cell r="BI22">
            <v>93</v>
          </cell>
          <cell r="BJ22">
            <v>117</v>
          </cell>
          <cell r="BK22">
            <v>109</v>
          </cell>
        </row>
        <row r="23">
          <cell r="B23">
            <v>17</v>
          </cell>
          <cell r="C23">
            <v>4</v>
          </cell>
          <cell r="D23">
            <v>3</v>
          </cell>
          <cell r="E23">
            <v>2</v>
          </cell>
          <cell r="F23">
            <v>1</v>
          </cell>
          <cell r="G23">
            <v>45.170700820636107</v>
          </cell>
          <cell r="H23">
            <v>14.595135718822792</v>
          </cell>
          <cell r="I23">
            <v>0.18024000000000001</v>
          </cell>
          <cell r="J23">
            <v>6.6210612244897965E-2</v>
          </cell>
          <cell r="K23">
            <v>9.2071063843356491</v>
          </cell>
          <cell r="L23">
            <v>9.1126024843587654</v>
          </cell>
          <cell r="M23">
            <v>327.53568399781534</v>
          </cell>
          <cell r="N23">
            <v>224.99939873096247</v>
          </cell>
          <cell r="O23">
            <v>434</v>
          </cell>
          <cell r="P23">
            <v>204</v>
          </cell>
          <cell r="Q23">
            <v>1167</v>
          </cell>
          <cell r="R23">
            <v>1429</v>
          </cell>
          <cell r="S23">
            <v>19.488569444444405</v>
          </cell>
          <cell r="T23"/>
          <cell r="U23">
            <v>2.1674344879282628</v>
          </cell>
          <cell r="V23">
            <v>2.122067926614513</v>
          </cell>
          <cell r="W23">
            <v>3.4374522413325166</v>
          </cell>
          <cell r="X23">
            <v>4.1118977564845967</v>
          </cell>
          <cell r="Y23">
            <v>11.9</v>
          </cell>
          <cell r="Z23">
            <v>5.9806349206349214</v>
          </cell>
          <cell r="AA23">
            <v>0.45932659436150536</v>
          </cell>
          <cell r="AB23">
            <v>17</v>
          </cell>
          <cell r="AC23">
            <v>45.170700820636107</v>
          </cell>
          <cell r="AD23">
            <v>56.463376025795128</v>
          </cell>
          <cell r="AE23">
            <v>47.548106126985381</v>
          </cell>
          <cell r="AF23">
            <v>46.567732804779496</v>
          </cell>
          <cell r="AG23">
            <v>45.626970525895061</v>
          </cell>
          <cell r="AH23">
            <v>20.840630280739148</v>
          </cell>
          <cell r="AI23">
            <v>13.140750081556286</v>
          </cell>
          <cell r="AJ23">
            <v>45.170700820636107</v>
          </cell>
          <cell r="AK23">
            <v>50.18966757848456</v>
          </cell>
          <cell r="AL23">
            <v>5.2125484710081409</v>
          </cell>
          <cell r="AM23">
            <v>6.877789130015012</v>
          </cell>
          <cell r="AN23">
            <v>3.5494889666956793</v>
          </cell>
          <cell r="AO23">
            <v>11.9</v>
          </cell>
          <cell r="AP23">
            <v>12.526315789473685</v>
          </cell>
          <cell r="AQ23">
            <v>5.4903620230637689</v>
          </cell>
          <cell r="AR23">
            <v>3.4618662790168706</v>
          </cell>
          <cell r="AS23">
            <v>11.9</v>
          </cell>
          <cell r="AT23">
            <v>13.222222222222221</v>
          </cell>
          <cell r="AU23">
            <v>5.9806349206349214</v>
          </cell>
          <cell r="AV23">
            <v>6.2954051796157069</v>
          </cell>
          <cell r="AW23">
            <v>2.7593151968120142</v>
          </cell>
          <cell r="AX23">
            <v>1.7398452402400648</v>
          </cell>
          <cell r="AY23">
            <v>5.9806349206349214</v>
          </cell>
          <cell r="AZ23">
            <v>6.6451499118165795</v>
          </cell>
          <cell r="BB23">
            <v>17</v>
          </cell>
          <cell r="BC23">
            <v>30</v>
          </cell>
          <cell r="BD23">
            <v>25</v>
          </cell>
          <cell r="BE23">
            <v>15</v>
          </cell>
          <cell r="BF23">
            <v>18</v>
          </cell>
          <cell r="BG23" t="str">
            <v>d</v>
          </cell>
          <cell r="BH23">
            <v>68</v>
          </cell>
          <cell r="BI23">
            <v>95</v>
          </cell>
          <cell r="BJ23">
            <v>0</v>
          </cell>
          <cell r="BK23">
            <v>109</v>
          </cell>
        </row>
        <row r="24">
          <cell r="B24">
            <v>18</v>
          </cell>
          <cell r="C24">
            <v>4</v>
          </cell>
          <cell r="D24">
            <v>3</v>
          </cell>
          <cell r="E24">
            <v>3</v>
          </cell>
          <cell r="F24">
            <v>1</v>
          </cell>
          <cell r="G24">
            <v>51.478909509611313</v>
          </cell>
          <cell r="H24">
            <v>7.7339777238788887</v>
          </cell>
          <cell r="I24">
            <v>0.17981999999999998</v>
          </cell>
          <cell r="J24">
            <v>6.6056326530612247E-2</v>
          </cell>
          <cell r="K24">
            <v>6.8217379587009059</v>
          </cell>
          <cell r="L24">
            <v>8.3415036867115901</v>
          </cell>
          <cell r="M24">
            <v>336.20665197414246</v>
          </cell>
          <cell r="N24">
            <v>168.76950362972141</v>
          </cell>
          <cell r="O24">
            <v>482</v>
          </cell>
          <cell r="P24">
            <v>144</v>
          </cell>
          <cell r="Q24">
            <v>1486</v>
          </cell>
          <cell r="R24">
            <v>1507</v>
          </cell>
          <cell r="S24">
            <v>7.7622348176032485</v>
          </cell>
          <cell r="T24"/>
          <cell r="U24">
            <v>2.1910089287943699</v>
          </cell>
          <cell r="V24">
            <v>2.1046719281549811</v>
          </cell>
          <cell r="W24">
            <v>3.444772621601202</v>
          </cell>
          <cell r="X24">
            <v>4.0061503728742069</v>
          </cell>
          <cell r="Y24">
            <v>11.9</v>
          </cell>
          <cell r="Z24">
            <v>5.9806349206349214</v>
          </cell>
          <cell r="AA24">
            <v>0.44340903195324044</v>
          </cell>
          <cell r="AB24">
            <v>18</v>
          </cell>
          <cell r="AC24">
            <v>51.478909509611313</v>
          </cell>
          <cell r="AD24">
            <v>64.348636887014138</v>
          </cell>
          <cell r="AE24">
            <v>54.188325799590856</v>
          </cell>
          <cell r="AF24">
            <v>53.071040731558057</v>
          </cell>
          <cell r="AG24">
            <v>51.998898494556883</v>
          </cell>
          <cell r="AH24">
            <v>23.495527030069304</v>
          </cell>
          <cell r="AI24">
            <v>14.944066028277607</v>
          </cell>
          <cell r="AJ24">
            <v>51.478909509611313</v>
          </cell>
          <cell r="AK24">
            <v>57.19878834401257</v>
          </cell>
          <cell r="AL24">
            <v>2.7621349013853176</v>
          </cell>
          <cell r="AM24">
            <v>3.6746713919725851</v>
          </cell>
          <cell r="AN24">
            <v>1.9305260671805879</v>
          </cell>
          <cell r="AO24">
            <v>11.9</v>
          </cell>
          <cell r="AP24">
            <v>12.526315789473685</v>
          </cell>
          <cell r="AQ24">
            <v>5.4312877704921654</v>
          </cell>
          <cell r="AR24">
            <v>3.4545095735429507</v>
          </cell>
          <cell r="AS24">
            <v>11.9</v>
          </cell>
          <cell r="AT24">
            <v>13.222222222222221</v>
          </cell>
          <cell r="AU24">
            <v>5.9806349206349214</v>
          </cell>
          <cell r="AV24">
            <v>6.2954051796157069</v>
          </cell>
          <cell r="AW24">
            <v>2.7296259919514982</v>
          </cell>
          <cell r="AX24">
            <v>1.7361479486721529</v>
          </cell>
          <cell r="AY24">
            <v>5.9806349206349214</v>
          </cell>
          <cell r="AZ24">
            <v>6.6451499118165795</v>
          </cell>
          <cell r="BB24">
            <v>18</v>
          </cell>
          <cell r="BC24">
            <v>30</v>
          </cell>
          <cell r="BD24">
            <v>25</v>
          </cell>
          <cell r="BE24">
            <v>15</v>
          </cell>
          <cell r="BF24">
            <v>18</v>
          </cell>
          <cell r="BG24" t="str">
            <v>d</v>
          </cell>
          <cell r="BH24">
            <v>68</v>
          </cell>
          <cell r="BI24">
            <v>95</v>
          </cell>
          <cell r="BJ24">
            <v>117</v>
          </cell>
          <cell r="BK24">
            <v>109</v>
          </cell>
        </row>
        <row r="25">
          <cell r="B25">
            <v>19</v>
          </cell>
          <cell r="C25">
            <v>1</v>
          </cell>
          <cell r="D25">
            <v>1</v>
          </cell>
          <cell r="E25">
            <v>1</v>
          </cell>
          <cell r="F25">
            <v>2</v>
          </cell>
          <cell r="G25">
            <v>125.38947754492548</v>
          </cell>
          <cell r="H25">
            <v>22.236337361386948</v>
          </cell>
          <cell r="I25">
            <v>1.72393</v>
          </cell>
          <cell r="J25">
            <v>0.63328040816326536</v>
          </cell>
          <cell r="K25">
            <v>9.3957073589901761</v>
          </cell>
          <cell r="L25">
            <v>10.792933140386491</v>
          </cell>
          <cell r="M25">
            <v>381.07909819846367</v>
          </cell>
          <cell r="N25">
            <v>235.67028320868727</v>
          </cell>
          <cell r="O25">
            <v>1036</v>
          </cell>
          <cell r="P25">
            <v>297</v>
          </cell>
          <cell r="Q25">
            <v>955</v>
          </cell>
          <cell r="R25">
            <v>1991</v>
          </cell>
          <cell r="S25">
            <v>28.075380782242984</v>
          </cell>
          <cell r="T25"/>
          <cell r="U25">
            <v>2.2663251734880649</v>
          </cell>
          <cell r="V25">
            <v>2.1838849187837499</v>
          </cell>
          <cell r="W25">
            <v>3.5637716981951284</v>
          </cell>
          <cell r="X25">
            <v>4.2330003699469687</v>
          </cell>
          <cell r="Y25">
            <v>11.9</v>
          </cell>
          <cell r="Z25">
            <v>5.9806349206349214</v>
          </cell>
          <cell r="AA25">
            <v>4.5560330235110023</v>
          </cell>
          <cell r="AB25">
            <v>19</v>
          </cell>
          <cell r="AC25">
            <v>125.38947754492548</v>
          </cell>
          <cell r="AD25">
            <v>156.73684693115683</v>
          </cell>
          <cell r="AE25">
            <v>131.98892373150051</v>
          </cell>
          <cell r="AF25">
            <v>129.26750262363453</v>
          </cell>
          <cell r="AG25">
            <v>126.65603792416715</v>
          </cell>
          <cell r="AH25">
            <v>55.327222682674673</v>
          </cell>
          <cell r="AI25">
            <v>35.184486595600099</v>
          </cell>
          <cell r="AJ25">
            <v>125.38947754492548</v>
          </cell>
          <cell r="AK25">
            <v>139.32164171658385</v>
          </cell>
          <cell r="AL25">
            <v>7.9415490576381957</v>
          </cell>
          <cell r="AM25">
            <v>10.182009670074931</v>
          </cell>
          <cell r="AN25">
            <v>5.2530912870356126</v>
          </cell>
          <cell r="AO25">
            <v>11.9</v>
          </cell>
          <cell r="AP25">
            <v>12.526315789473685</v>
          </cell>
          <cell r="AQ25">
            <v>5.2507910776479179</v>
          </cell>
          <cell r="AR25">
            <v>3.3391589046028827</v>
          </cell>
          <cell r="AS25">
            <v>11.9</v>
          </cell>
          <cell r="AT25">
            <v>13.222222222222221</v>
          </cell>
          <cell r="AU25">
            <v>5.9806349206349214</v>
          </cell>
          <cell r="AV25">
            <v>6.2954051796157069</v>
          </cell>
          <cell r="AW25">
            <v>2.638912981507513</v>
          </cell>
          <cell r="AX25">
            <v>1.6781756596989119</v>
          </cell>
          <cell r="AY25">
            <v>5.9806349206349214</v>
          </cell>
          <cell r="AZ25">
            <v>6.6451499118165795</v>
          </cell>
          <cell r="BB25">
            <v>19</v>
          </cell>
          <cell r="BC25">
            <v>0</v>
          </cell>
          <cell r="BD25">
            <v>0</v>
          </cell>
          <cell r="BE25">
            <v>0</v>
          </cell>
          <cell r="BF25">
            <v>2</v>
          </cell>
          <cell r="BG25">
            <v>24</v>
          </cell>
          <cell r="BH25">
            <v>0</v>
          </cell>
          <cell r="BI25">
            <v>0</v>
          </cell>
          <cell r="BJ25">
            <v>0</v>
          </cell>
          <cell r="BK25">
            <v>0</v>
          </cell>
        </row>
        <row r="26">
          <cell r="B26">
            <v>20</v>
          </cell>
          <cell r="C26">
            <v>1</v>
          </cell>
          <cell r="D26">
            <v>1</v>
          </cell>
          <cell r="E26">
            <v>2</v>
          </cell>
          <cell r="F26">
            <v>2</v>
          </cell>
          <cell r="G26">
            <v>132.50787972465935</v>
          </cell>
          <cell r="H26">
            <v>14.258786363033746</v>
          </cell>
          <cell r="I26">
            <v>1.7220999999999997</v>
          </cell>
          <cell r="J26">
            <v>0.63260816326530611</v>
          </cell>
          <cell r="K26">
            <v>8.7365685384280507</v>
          </cell>
          <cell r="L26">
            <v>10.84846279267296</v>
          </cell>
          <cell r="M26">
            <v>382.95335254298385</v>
          </cell>
          <cell r="N26">
            <v>203.01529795134556</v>
          </cell>
          <cell r="O26">
            <v>1090</v>
          </cell>
          <cell r="P26">
            <v>221</v>
          </cell>
          <cell r="Q26">
            <v>958</v>
          </cell>
          <cell r="R26">
            <v>1922</v>
          </cell>
          <cell r="S26">
            <v>18.623559224206353</v>
          </cell>
          <cell r="T26"/>
          <cell r="U26">
            <v>2.2856452631495738</v>
          </cell>
          <cell r="V26">
            <v>2.1233008464134944</v>
          </cell>
          <cell r="W26">
            <v>3.5782820527685515</v>
          </cell>
          <cell r="X26">
            <v>4.1180050585835444</v>
          </cell>
          <cell r="Y26">
            <v>11.9</v>
          </cell>
          <cell r="Z26">
            <v>5.9806349206349214</v>
          </cell>
          <cell r="AA26">
            <v>4.2781776862534855</v>
          </cell>
          <cell r="AB26">
            <v>20</v>
          </cell>
          <cell r="AC26">
            <v>132.50787972465935</v>
          </cell>
          <cell r="AD26">
            <v>165.63484965582418</v>
          </cell>
          <cell r="AE26">
            <v>139.48197865753616</v>
          </cell>
          <cell r="AF26">
            <v>136.60606157181377</v>
          </cell>
          <cell r="AG26">
            <v>133.84634315622156</v>
          </cell>
          <cell r="AH26">
            <v>57.973948040417312</v>
          </cell>
          <cell r="AI26">
            <v>37.031144490730327</v>
          </cell>
          <cell r="AJ26">
            <v>132.50787972465935</v>
          </cell>
          <cell r="AK26">
            <v>147.23097747184372</v>
          </cell>
          <cell r="AL26">
            <v>5.0924237010834812</v>
          </cell>
          <cell r="AM26">
            <v>6.7153867465924666</v>
          </cell>
          <cell r="AN26">
            <v>3.4625470732030355</v>
          </cell>
          <cell r="AO26">
            <v>11.9</v>
          </cell>
          <cell r="AP26">
            <v>12.526315789473685</v>
          </cell>
          <cell r="AQ26">
            <v>5.2064072198159206</v>
          </cell>
          <cell r="AR26">
            <v>3.3256182225190591</v>
          </cell>
          <cell r="AS26">
            <v>11.9</v>
          </cell>
          <cell r="AT26">
            <v>13.222222222222221</v>
          </cell>
          <cell r="AU26">
            <v>5.9806349206349214</v>
          </cell>
          <cell r="AV26">
            <v>6.2954051796157069</v>
          </cell>
          <cell r="AW26">
            <v>2.6166067924266274</v>
          </cell>
          <cell r="AX26">
            <v>1.671370460024985</v>
          </cell>
          <cell r="AY26">
            <v>5.9806349206349214</v>
          </cell>
          <cell r="AZ26">
            <v>6.6451499118165795</v>
          </cell>
          <cell r="BB26">
            <v>20</v>
          </cell>
          <cell r="BC26">
            <v>0</v>
          </cell>
          <cell r="BD26">
            <v>0</v>
          </cell>
          <cell r="BE26">
            <v>0</v>
          </cell>
          <cell r="BF26">
            <v>2</v>
          </cell>
          <cell r="BG26">
            <v>24</v>
          </cell>
          <cell r="BH26">
            <v>0</v>
          </cell>
          <cell r="BI26">
            <v>0</v>
          </cell>
          <cell r="BJ26">
            <v>0</v>
          </cell>
          <cell r="BK26">
            <v>109</v>
          </cell>
        </row>
        <row r="27">
          <cell r="B27">
            <v>21</v>
          </cell>
          <cell r="C27">
            <v>1</v>
          </cell>
          <cell r="D27">
            <v>2</v>
          </cell>
          <cell r="E27">
            <v>1</v>
          </cell>
          <cell r="F27">
            <v>2</v>
          </cell>
          <cell r="G27">
            <v>83.093014505459479</v>
          </cell>
          <cell r="H27">
            <v>22.170162535632745</v>
          </cell>
          <cell r="I27">
            <v>0.52114000000000005</v>
          </cell>
          <cell r="J27">
            <v>0.1914391836734694</v>
          </cell>
          <cell r="K27">
            <v>9.5549796532836631</v>
          </cell>
          <cell r="L27">
            <v>9.753356060251468</v>
          </cell>
          <cell r="M27">
            <v>303.89010170961836</v>
          </cell>
          <cell r="N27">
            <v>235.48299624887377</v>
          </cell>
          <cell r="O27">
            <v>861</v>
          </cell>
          <cell r="P27">
            <v>297</v>
          </cell>
          <cell r="Q27">
            <v>1128</v>
          </cell>
          <cell r="R27">
            <v>1935</v>
          </cell>
          <cell r="S27">
            <v>28.508852902778795</v>
          </cell>
          <cell r="T27"/>
          <cell r="U27">
            <v>2.2205111633126235</v>
          </cell>
          <cell r="V27">
            <v>2.2057810272272325</v>
          </cell>
          <cell r="W27">
            <v>3.4871886054737939</v>
          </cell>
          <cell r="X27">
            <v>4.2198890762959458</v>
          </cell>
          <cell r="Y27">
            <v>11.9</v>
          </cell>
          <cell r="Z27">
            <v>5.9806349206349214</v>
          </cell>
          <cell r="AA27">
            <v>5.2278288734897442</v>
          </cell>
          <cell r="AB27">
            <v>21</v>
          </cell>
          <cell r="AC27">
            <v>83.093014505459479</v>
          </cell>
          <cell r="AD27">
            <v>103.86626813182434</v>
          </cell>
          <cell r="AE27">
            <v>87.466331058378401</v>
          </cell>
          <cell r="AF27">
            <v>85.662901552020088</v>
          </cell>
          <cell r="AG27">
            <v>83.932337884302498</v>
          </cell>
          <cell r="AH27">
            <v>37.420669563984035</v>
          </cell>
          <cell r="AI27">
            <v>23.828081559749727</v>
          </cell>
          <cell r="AJ27">
            <v>83.093014505459479</v>
          </cell>
          <cell r="AK27">
            <v>92.32557167273275</v>
          </cell>
          <cell r="AL27">
            <v>7.9179151912974097</v>
          </cell>
          <cell r="AM27">
            <v>10.050935365738299</v>
          </cell>
          <cell r="AN27">
            <v>5.2537311134947773</v>
          </cell>
          <cell r="AO27">
            <v>11.9</v>
          </cell>
          <cell r="AP27">
            <v>12.526315789473685</v>
          </cell>
          <cell r="AQ27">
            <v>5.3591264014395819</v>
          </cell>
          <cell r="AR27">
            <v>3.4124910770013206</v>
          </cell>
          <cell r="AS27">
            <v>11.9</v>
          </cell>
          <cell r="AT27">
            <v>13.222222222222221</v>
          </cell>
          <cell r="AU27">
            <v>5.9806349206349214</v>
          </cell>
          <cell r="AV27">
            <v>6.2954051796157069</v>
          </cell>
          <cell r="AW27">
            <v>2.6933595378610189</v>
          </cell>
          <cell r="AX27">
            <v>1.7150305295352244</v>
          </cell>
          <cell r="AY27">
            <v>5.9806349206349214</v>
          </cell>
          <cell r="AZ27">
            <v>6.6451499118165795</v>
          </cell>
          <cell r="BB27">
            <v>21</v>
          </cell>
          <cell r="BC27">
            <v>0</v>
          </cell>
          <cell r="BD27">
            <v>0</v>
          </cell>
          <cell r="BE27">
            <v>0</v>
          </cell>
          <cell r="BF27">
            <v>2</v>
          </cell>
          <cell r="BG27">
            <v>24</v>
          </cell>
          <cell r="BH27">
            <v>0</v>
          </cell>
          <cell r="BI27">
            <v>93</v>
          </cell>
          <cell r="BJ27">
            <v>0</v>
          </cell>
          <cell r="BK27">
            <v>0</v>
          </cell>
        </row>
        <row r="28">
          <cell r="B28">
            <v>22</v>
          </cell>
          <cell r="C28">
            <v>1</v>
          </cell>
          <cell r="D28">
            <v>2</v>
          </cell>
          <cell r="E28">
            <v>2</v>
          </cell>
          <cell r="F28">
            <v>2</v>
          </cell>
          <cell r="G28">
            <v>89.603384500161184</v>
          </cell>
          <cell r="H28">
            <v>13.124403289382171</v>
          </cell>
          <cell r="I28">
            <v>0.52030999999999994</v>
          </cell>
          <cell r="J28">
            <v>0.1911342857142857</v>
          </cell>
          <cell r="K28">
            <v>8.8681043958740471</v>
          </cell>
          <cell r="L28">
            <v>9.8415848578217933</v>
          </cell>
          <cell r="M28">
            <v>306.55983646100037</v>
          </cell>
          <cell r="N28">
            <v>200.09269708137836</v>
          </cell>
          <cell r="O28">
            <v>921</v>
          </cell>
          <cell r="P28">
            <v>207</v>
          </cell>
          <cell r="Q28">
            <v>1128</v>
          </cell>
          <cell r="R28">
            <v>1829</v>
          </cell>
          <cell r="S28">
            <v>18.893137515873015</v>
          </cell>
          <cell r="T28"/>
          <cell r="U28">
            <v>2.2451863834961081</v>
          </cell>
          <cell r="V28">
            <v>2.1405280156834641</v>
          </cell>
          <cell r="W28">
            <v>3.5072139891207335</v>
          </cell>
          <cell r="X28">
            <v>4.1087949039004839</v>
          </cell>
          <cell r="Y28">
            <v>11.9</v>
          </cell>
          <cell r="Z28">
            <v>5.9806349206349214</v>
          </cell>
          <cell r="AA28">
            <v>4.86909770044117</v>
          </cell>
          <cell r="AB28">
            <v>22</v>
          </cell>
          <cell r="AC28">
            <v>89.603384500161184</v>
          </cell>
          <cell r="AD28">
            <v>112.00423062520147</v>
          </cell>
          <cell r="AE28">
            <v>94.319352105432827</v>
          </cell>
          <cell r="AF28">
            <v>92.374623196042464</v>
          </cell>
          <cell r="AG28">
            <v>90.508469192082003</v>
          </cell>
          <cell r="AH28">
            <v>39.90910739474316</v>
          </cell>
          <cell r="AI28">
            <v>25.548308366158448</v>
          </cell>
          <cell r="AJ28">
            <v>89.603384500161184</v>
          </cell>
          <cell r="AK28">
            <v>99.559316111290201</v>
          </cell>
          <cell r="AL28">
            <v>4.687286889065061</v>
          </cell>
          <cell r="AM28">
            <v>6.1313858978816445</v>
          </cell>
          <cell r="AN28">
            <v>3.1942220520481954</v>
          </cell>
          <cell r="AO28">
            <v>11.9</v>
          </cell>
          <cell r="AP28">
            <v>12.526315789473685</v>
          </cell>
          <cell r="AQ28">
            <v>5.3002281180192394</v>
          </cell>
          <cell r="AR28">
            <v>3.393006539353864</v>
          </cell>
          <cell r="AS28">
            <v>11.9</v>
          </cell>
          <cell r="AT28">
            <v>13.222222222222221</v>
          </cell>
          <cell r="AU28">
            <v>5.9806349206349214</v>
          </cell>
          <cell r="AV28">
            <v>6.2954051796157069</v>
          </cell>
          <cell r="AW28">
            <v>2.6637587705846197</v>
          </cell>
          <cell r="AX28">
            <v>1.7052381004371735</v>
          </cell>
          <cell r="AY28">
            <v>5.9806349206349214</v>
          </cell>
          <cell r="AZ28">
            <v>6.6451499118165795</v>
          </cell>
          <cell r="BB28">
            <v>22</v>
          </cell>
          <cell r="BC28">
            <v>0</v>
          </cell>
          <cell r="BD28">
            <v>0</v>
          </cell>
          <cell r="BE28">
            <v>0</v>
          </cell>
          <cell r="BF28">
            <v>2</v>
          </cell>
          <cell r="BG28">
            <v>24</v>
          </cell>
          <cell r="BH28">
            <v>0</v>
          </cell>
          <cell r="BI28">
            <v>93</v>
          </cell>
          <cell r="BJ28">
            <v>0</v>
          </cell>
          <cell r="BK28">
            <v>109</v>
          </cell>
        </row>
        <row r="29">
          <cell r="B29">
            <v>23</v>
          </cell>
          <cell r="C29">
            <v>2</v>
          </cell>
          <cell r="D29">
            <v>1</v>
          </cell>
          <cell r="E29">
            <v>1</v>
          </cell>
          <cell r="F29">
            <v>2</v>
          </cell>
          <cell r="G29">
            <v>83.798860370203244</v>
          </cell>
          <cell r="H29">
            <v>26.391000547968517</v>
          </cell>
          <cell r="I29">
            <v>1.7232400000000001</v>
          </cell>
          <cell r="J29">
            <v>0.63302693877551031</v>
          </cell>
          <cell r="K29">
            <v>9.7675460610689981</v>
          </cell>
          <cell r="L29">
            <v>9.9341954711197182</v>
          </cell>
          <cell r="M29">
            <v>342.43369089398732</v>
          </cell>
          <cell r="N29">
            <v>248.46218450520377</v>
          </cell>
          <cell r="O29">
            <v>771</v>
          </cell>
          <cell r="P29">
            <v>335</v>
          </cell>
          <cell r="Q29">
            <v>961</v>
          </cell>
          <cell r="R29">
            <v>1857</v>
          </cell>
          <cell r="S29">
            <v>28.059732108135826</v>
          </cell>
          <cell r="T29"/>
          <cell r="U29">
            <v>2.1511122782819831</v>
          </cell>
          <cell r="V29">
            <v>2.1999140211209784</v>
          </cell>
          <cell r="W29">
            <v>3.4312203700225599</v>
          </cell>
          <cell r="X29">
            <v>4.2519460515862528</v>
          </cell>
          <cell r="Y29">
            <v>11.9</v>
          </cell>
          <cell r="Z29">
            <v>5.9806349206349214</v>
          </cell>
          <cell r="AA29">
            <v>4.6238850852245861</v>
          </cell>
          <cell r="AB29">
            <v>23</v>
          </cell>
          <cell r="AC29">
            <v>83.798860370203244</v>
          </cell>
          <cell r="AD29">
            <v>104.74857546275405</v>
          </cell>
          <cell r="AE29">
            <v>88.209326705477096</v>
          </cell>
          <cell r="AF29">
            <v>86.39057770124046</v>
          </cell>
          <cell r="AG29">
            <v>84.6453135052558</v>
          </cell>
          <cell r="AH29">
            <v>38.956060646509073</v>
          </cell>
          <cell r="AI29">
            <v>24.422465284458625</v>
          </cell>
          <cell r="AJ29">
            <v>83.798860370203244</v>
          </cell>
          <cell r="AK29">
            <v>93.109844855781375</v>
          </cell>
          <cell r="AL29">
            <v>9.4253573385601843</v>
          </cell>
          <cell r="AM29">
            <v>11.99637817414375</v>
          </cell>
          <cell r="AN29">
            <v>6.2068051258841717</v>
          </cell>
          <cell r="AO29">
            <v>11.9</v>
          </cell>
          <cell r="AP29">
            <v>12.526315789473685</v>
          </cell>
          <cell r="AQ29">
            <v>5.5320217917700267</v>
          </cell>
          <cell r="AR29">
            <v>3.4681538102205192</v>
          </cell>
          <cell r="AS29">
            <v>11.9</v>
          </cell>
          <cell r="AT29">
            <v>13.222222222222221</v>
          </cell>
          <cell r="AU29">
            <v>5.9806349206349214</v>
          </cell>
          <cell r="AV29">
            <v>6.2954051796157069</v>
          </cell>
          <cell r="AW29">
            <v>2.7802523285355618</v>
          </cell>
          <cell r="AX29">
            <v>1.7430051922300751</v>
          </cell>
          <cell r="AY29">
            <v>5.9806349206349214</v>
          </cell>
          <cell r="AZ29">
            <v>6.6451499118165795</v>
          </cell>
          <cell r="BB29">
            <v>23</v>
          </cell>
          <cell r="BC29">
            <v>10</v>
          </cell>
          <cell r="BD29">
            <v>5</v>
          </cell>
          <cell r="BE29">
            <v>5</v>
          </cell>
          <cell r="BF29">
            <v>12</v>
          </cell>
          <cell r="BG29">
            <v>32</v>
          </cell>
          <cell r="BH29">
            <v>64</v>
          </cell>
          <cell r="BI29">
            <v>0</v>
          </cell>
          <cell r="BJ29">
            <v>0</v>
          </cell>
          <cell r="BK29">
            <v>0</v>
          </cell>
        </row>
        <row r="30">
          <cell r="B30">
            <v>24</v>
          </cell>
          <cell r="C30">
            <v>2</v>
          </cell>
          <cell r="D30">
            <v>1</v>
          </cell>
          <cell r="E30">
            <v>2</v>
          </cell>
          <cell r="F30">
            <v>2</v>
          </cell>
          <cell r="G30">
            <v>90.327462971207012</v>
          </cell>
          <cell r="H30">
            <v>15.528916846532098</v>
          </cell>
          <cell r="I30">
            <v>1.7208699999999999</v>
          </cell>
          <cell r="J30">
            <v>0.63215632653061216</v>
          </cell>
          <cell r="K30">
            <v>9.0218286930117593</v>
          </cell>
          <cell r="L30">
            <v>10.031762114334809</v>
          </cell>
          <cell r="M30">
            <v>345.34218933794415</v>
          </cell>
          <cell r="N30">
            <v>206.00309306692634</v>
          </cell>
          <cell r="O30">
            <v>824</v>
          </cell>
          <cell r="P30">
            <v>237</v>
          </cell>
          <cell r="Q30">
            <v>944</v>
          </cell>
          <cell r="R30">
            <v>1711</v>
          </cell>
          <cell r="S30">
            <v>18.615047953373043</v>
          </cell>
          <cell r="T30"/>
          <cell r="U30">
            <v>2.1744666376381723</v>
          </cell>
          <cell r="V30">
            <v>2.1302967745182317</v>
          </cell>
          <cell r="W30">
            <v>3.4496836983525685</v>
          </cell>
          <cell r="X30">
            <v>4.14518880627993</v>
          </cell>
          <cell r="Y30">
            <v>11.9</v>
          </cell>
          <cell r="Z30">
            <v>5.9806349206349214</v>
          </cell>
          <cell r="AA30">
            <v>4.2103569810251873</v>
          </cell>
          <cell r="AB30">
            <v>24</v>
          </cell>
          <cell r="AC30">
            <v>90.327462971207012</v>
          </cell>
          <cell r="AD30">
            <v>112.90932871400877</v>
          </cell>
          <cell r="AE30">
            <v>95.08153996969159</v>
          </cell>
          <cell r="AF30">
            <v>93.121095846605172</v>
          </cell>
          <cell r="AG30">
            <v>91.239861587077797</v>
          </cell>
          <cell r="AH30">
            <v>41.540054654192105</v>
          </cell>
          <cell r="AI30">
            <v>26.184273942084548</v>
          </cell>
          <cell r="AJ30">
            <v>90.327462971207012</v>
          </cell>
          <cell r="AK30">
            <v>100.36384774578556</v>
          </cell>
          <cell r="AL30">
            <v>5.5460417309043208</v>
          </cell>
          <cell r="AM30">
            <v>7.2895556301276265</v>
          </cell>
          <cell r="AN30">
            <v>3.7462507915214633</v>
          </cell>
          <cell r="AO30">
            <v>11.9</v>
          </cell>
          <cell r="AP30">
            <v>12.526315789473685</v>
          </cell>
          <cell r="AQ30">
            <v>5.4726063826508531</v>
          </cell>
          <cell r="AR30">
            <v>3.4495916265259234</v>
          </cell>
          <cell r="AS30">
            <v>11.9</v>
          </cell>
          <cell r="AT30">
            <v>13.222222222222221</v>
          </cell>
          <cell r="AU30">
            <v>5.9806349206349214</v>
          </cell>
          <cell r="AV30">
            <v>6.2954051796157069</v>
          </cell>
          <cell r="AW30">
            <v>2.7503916671404407</v>
          </cell>
          <cell r="AX30">
            <v>1.7336763145824166</v>
          </cell>
          <cell r="AY30">
            <v>5.9806349206349214</v>
          </cell>
          <cell r="AZ30">
            <v>6.6451499118165795</v>
          </cell>
          <cell r="BB30">
            <v>24</v>
          </cell>
          <cell r="BC30">
            <v>10</v>
          </cell>
          <cell r="BD30">
            <v>5</v>
          </cell>
          <cell r="BE30">
            <v>5</v>
          </cell>
          <cell r="BF30">
            <v>12</v>
          </cell>
          <cell r="BG30">
            <v>32</v>
          </cell>
          <cell r="BH30">
            <v>64</v>
          </cell>
          <cell r="BI30">
            <v>0</v>
          </cell>
          <cell r="BJ30">
            <v>0</v>
          </cell>
          <cell r="BK30">
            <v>109</v>
          </cell>
        </row>
        <row r="31">
          <cell r="B31">
            <v>25</v>
          </cell>
          <cell r="C31">
            <v>2</v>
          </cell>
          <cell r="D31">
            <v>2</v>
          </cell>
          <cell r="E31">
            <v>2</v>
          </cell>
          <cell r="F31">
            <v>2</v>
          </cell>
          <cell r="G31">
            <v>51.024399822983888</v>
          </cell>
          <cell r="H31">
            <v>14.40783824775411</v>
          </cell>
          <cell r="I31">
            <v>0.52010999999999985</v>
          </cell>
          <cell r="J31">
            <v>0.19106081632653057</v>
          </cell>
          <cell r="K31">
            <v>9.0473382911681668</v>
          </cell>
          <cell r="L31">
            <v>9.2106441690195169</v>
          </cell>
          <cell r="M31">
            <v>267.59373389281404</v>
          </cell>
          <cell r="N31">
            <v>203.11954754578878</v>
          </cell>
          <cell r="O31">
            <v>601</v>
          </cell>
          <cell r="P31">
            <v>223</v>
          </cell>
          <cell r="Q31">
            <v>1122</v>
          </cell>
          <cell r="R31">
            <v>1614</v>
          </cell>
          <cell r="S31">
            <v>18.896482756944454</v>
          </cell>
          <cell r="T31"/>
          <cell r="U31">
            <v>2.0971434199279382</v>
          </cell>
          <cell r="V31">
            <v>2.1477217384057847</v>
          </cell>
          <cell r="W31">
            <v>3.3312136769088836</v>
          </cell>
          <cell r="X31">
            <v>4.1332397481570435</v>
          </cell>
          <cell r="Y31">
            <v>11.9</v>
          </cell>
          <cell r="Z31">
            <v>5.9806349206349214</v>
          </cell>
          <cell r="AA31">
            <v>4.8211408268460563</v>
          </cell>
          <cell r="AB31">
            <v>25</v>
          </cell>
          <cell r="AC31">
            <v>51.024399822983888</v>
          </cell>
          <cell r="AD31">
            <v>63.780499778729855</v>
          </cell>
          <cell r="AE31">
            <v>53.709894550509361</v>
          </cell>
          <cell r="AF31">
            <v>52.60247404431329</v>
          </cell>
          <cell r="AG31">
            <v>51.539797800993824</v>
          </cell>
          <cell r="AH31">
            <v>24.330429353628652</v>
          </cell>
          <cell r="AI31">
            <v>15.317060018296607</v>
          </cell>
          <cell r="AJ31">
            <v>51.024399822983888</v>
          </cell>
          <cell r="AK31">
            <v>56.693777581093208</v>
          </cell>
          <cell r="AL31">
            <v>5.1456565170550395</v>
          </cell>
          <cell r="AM31">
            <v>6.7084287457316467</v>
          </cell>
          <cell r="AN31">
            <v>3.4858462430538593</v>
          </cell>
          <cell r="AO31">
            <v>11.9</v>
          </cell>
          <cell r="AP31">
            <v>12.526315789473685</v>
          </cell>
          <cell r="AQ31">
            <v>5.6743853982141603</v>
          </cell>
          <cell r="AR31">
            <v>3.5722715965318406</v>
          </cell>
          <cell r="AS31">
            <v>11.9</v>
          </cell>
          <cell r="AT31">
            <v>13.222222222222221</v>
          </cell>
          <cell r="AU31">
            <v>5.9806349206349214</v>
          </cell>
          <cell r="AV31">
            <v>6.2954051796157069</v>
          </cell>
          <cell r="AW31">
            <v>2.8518006273697902</v>
          </cell>
          <cell r="AX31">
            <v>1.7953321223706376</v>
          </cell>
          <cell r="AY31">
            <v>5.9806349206349214</v>
          </cell>
          <cell r="AZ31">
            <v>6.6451499118165795</v>
          </cell>
          <cell r="BB31">
            <v>25</v>
          </cell>
          <cell r="BC31">
            <v>10</v>
          </cell>
          <cell r="BD31">
            <v>5</v>
          </cell>
          <cell r="BE31">
            <v>5</v>
          </cell>
          <cell r="BF31">
            <v>12</v>
          </cell>
          <cell r="BG31">
            <v>32</v>
          </cell>
          <cell r="BH31">
            <v>64</v>
          </cell>
          <cell r="BI31">
            <v>93</v>
          </cell>
          <cell r="BJ31">
            <v>0</v>
          </cell>
          <cell r="BK31">
            <v>109</v>
          </cell>
        </row>
        <row r="32">
          <cell r="B32">
            <v>26</v>
          </cell>
          <cell r="C32">
            <v>2</v>
          </cell>
          <cell r="D32">
            <v>2</v>
          </cell>
          <cell r="E32">
            <v>3</v>
          </cell>
          <cell r="F32">
            <v>2</v>
          </cell>
          <cell r="G32">
            <v>56.923876083423174</v>
          </cell>
          <cell r="H32">
            <v>7.6927063809035516</v>
          </cell>
          <cell r="I32">
            <v>0.51924999999999988</v>
          </cell>
          <cell r="J32">
            <v>0.19074489795918362</v>
          </cell>
          <cell r="K32">
            <v>7.3492208125143774</v>
          </cell>
          <cell r="L32">
            <v>8.6926205700809458</v>
          </cell>
          <cell r="M32">
            <v>270.15432842043731</v>
          </cell>
          <cell r="N32">
            <v>155.75374319123378</v>
          </cell>
          <cell r="O32">
            <v>664</v>
          </cell>
          <cell r="P32">
            <v>156</v>
          </cell>
          <cell r="Q32">
            <v>1300</v>
          </cell>
          <cell r="R32">
            <v>1665</v>
          </cell>
          <cell r="S32">
            <v>7.4741629646466992</v>
          </cell>
          <cell r="T32"/>
          <cell r="U32">
            <v>2.1300184822416561</v>
          </cell>
          <cell r="V32">
            <v>2.1283765213539612</v>
          </cell>
          <cell r="W32">
            <v>3.3585947385325223</v>
          </cell>
          <cell r="X32">
            <v>3.9851321196842169</v>
          </cell>
          <cell r="Y32">
            <v>11.9</v>
          </cell>
          <cell r="Z32">
            <v>5.9806349206349214</v>
          </cell>
          <cell r="AA32">
            <v>4.5545346710549932</v>
          </cell>
          <cell r="AB32">
            <v>26</v>
          </cell>
          <cell r="AC32">
            <v>56.923876083423174</v>
          </cell>
          <cell r="AD32">
            <v>71.154845104278962</v>
          </cell>
          <cell r="AE32">
            <v>59.919869561498082</v>
          </cell>
          <cell r="AF32">
            <v>58.684408333425957</v>
          </cell>
          <cell r="AG32">
            <v>57.498864730730482</v>
          </cell>
          <cell r="AH32">
            <v>26.724592560115173</v>
          </cell>
          <cell r="AI32">
            <v>16.948718292905752</v>
          </cell>
          <cell r="AJ32">
            <v>56.923876083423174</v>
          </cell>
          <cell r="AK32">
            <v>63.248751203803522</v>
          </cell>
          <cell r="AL32">
            <v>2.747395136036983</v>
          </cell>
          <cell r="AM32">
            <v>3.6143540880679592</v>
          </cell>
          <cell r="AN32">
            <v>1.9303516545677597</v>
          </cell>
          <cell r="AO32">
            <v>11.9</v>
          </cell>
          <cell r="AP32">
            <v>12.526315789473685</v>
          </cell>
          <cell r="AQ32">
            <v>5.5868059827707706</v>
          </cell>
          <cell r="AR32">
            <v>3.5431485268149654</v>
          </cell>
          <cell r="AS32">
            <v>11.9</v>
          </cell>
          <cell r="AT32">
            <v>13.222222222222221</v>
          </cell>
          <cell r="AU32">
            <v>5.9806349206349214</v>
          </cell>
          <cell r="AV32">
            <v>6.2954051796157069</v>
          </cell>
          <cell r="AW32">
            <v>2.8077854584345352</v>
          </cell>
          <cell r="AX32">
            <v>1.7806956141567865</v>
          </cell>
          <cell r="AY32">
            <v>5.9806349206349214</v>
          </cell>
          <cell r="AZ32">
            <v>6.6451499118165795</v>
          </cell>
          <cell r="BB32">
            <v>26</v>
          </cell>
          <cell r="BC32">
            <v>10</v>
          </cell>
          <cell r="BD32">
            <v>5</v>
          </cell>
          <cell r="BE32">
            <v>5</v>
          </cell>
          <cell r="BF32">
            <v>12</v>
          </cell>
          <cell r="BG32">
            <v>32</v>
          </cell>
          <cell r="BH32">
            <v>64</v>
          </cell>
          <cell r="BI32">
            <v>93</v>
          </cell>
          <cell r="BJ32">
            <v>117</v>
          </cell>
          <cell r="BK32">
            <v>109</v>
          </cell>
        </row>
        <row r="33">
          <cell r="B33">
            <v>27</v>
          </cell>
          <cell r="C33">
            <v>2</v>
          </cell>
          <cell r="D33">
            <v>3</v>
          </cell>
          <cell r="E33">
            <v>2</v>
          </cell>
          <cell r="F33">
            <v>2</v>
          </cell>
          <cell r="G33">
            <v>30.381926482957351</v>
          </cell>
          <cell r="H33">
            <v>12.381007801424557</v>
          </cell>
          <cell r="I33">
            <v>0.18016999999999997</v>
          </cell>
          <cell r="J33">
            <v>6.6184897959183656E-2</v>
          </cell>
          <cell r="K33">
            <v>9.0845479859210876</v>
          </cell>
          <cell r="L33">
            <v>8.985488773105752</v>
          </cell>
          <cell r="M33">
            <v>246.36570339210354</v>
          </cell>
          <cell r="N33">
            <v>187.68605289241543</v>
          </cell>
          <cell r="O33">
            <v>388</v>
          </cell>
          <cell r="P33">
            <v>208</v>
          </cell>
          <cell r="Q33">
            <v>1168</v>
          </cell>
          <cell r="R33">
            <v>1483</v>
          </cell>
          <cell r="S33">
            <v>19.486028197420612</v>
          </cell>
          <cell r="T33"/>
          <cell r="U33">
            <v>1.95318827337326</v>
          </cell>
          <cell r="V33">
            <v>2.1670307700287874</v>
          </cell>
          <cell r="W33">
            <v>3.0976515903129944</v>
          </cell>
          <cell r="X33">
            <v>4.1393768145137102</v>
          </cell>
          <cell r="Y33">
            <v>11.9</v>
          </cell>
          <cell r="Z33">
            <v>5.9806349206349214</v>
          </cell>
          <cell r="AA33">
            <v>4.9613581806414739</v>
          </cell>
          <cell r="AB33">
            <v>27</v>
          </cell>
          <cell r="AC33">
            <v>30.381926482957351</v>
          </cell>
          <cell r="AD33">
            <v>37.977408103696689</v>
          </cell>
          <cell r="AE33">
            <v>31.980975245218264</v>
          </cell>
          <cell r="AF33">
            <v>31.321573693770464</v>
          </cell>
          <cell r="AG33">
            <v>30.688814629249848</v>
          </cell>
          <cell r="AH33">
            <v>15.555042438630942</v>
          </cell>
          <cell r="AI33">
            <v>9.8080515503964367</v>
          </cell>
          <cell r="AJ33">
            <v>30.381926482957351</v>
          </cell>
          <cell r="AK33">
            <v>33.757696092174832</v>
          </cell>
          <cell r="AL33">
            <v>4.4217885005087707</v>
          </cell>
          <cell r="AM33">
            <v>5.7133511774085628</v>
          </cell>
          <cell r="AN33">
            <v>2.9910318282726975</v>
          </cell>
          <cell r="AO33">
            <v>11.9</v>
          </cell>
          <cell r="AP33">
            <v>12.526315789473685</v>
          </cell>
          <cell r="AQ33">
            <v>6.0926026242457763</v>
          </cell>
          <cell r="AR33">
            <v>3.8416199023846946</v>
          </cell>
          <cell r="AS33">
            <v>11.9</v>
          </cell>
          <cell r="AT33">
            <v>13.222222222222221</v>
          </cell>
          <cell r="AU33">
            <v>5.9806349206349214</v>
          </cell>
          <cell r="AV33">
            <v>6.2954051796157069</v>
          </cell>
          <cell r="AW33">
            <v>3.0619858833711135</v>
          </cell>
          <cell r="AX33">
            <v>1.9306996756309263</v>
          </cell>
          <cell r="AY33">
            <v>5.9806349206349214</v>
          </cell>
          <cell r="AZ33">
            <v>6.6451499118165795</v>
          </cell>
          <cell r="BB33">
            <v>27</v>
          </cell>
          <cell r="BC33">
            <v>10</v>
          </cell>
          <cell r="BD33">
            <v>5</v>
          </cell>
          <cell r="BE33">
            <v>5</v>
          </cell>
          <cell r="BF33">
            <v>12</v>
          </cell>
          <cell r="BG33">
            <v>32</v>
          </cell>
          <cell r="BH33">
            <v>64</v>
          </cell>
          <cell r="BI33">
            <v>95</v>
          </cell>
          <cell r="BJ33">
            <v>0</v>
          </cell>
          <cell r="BK33">
            <v>109</v>
          </cell>
        </row>
        <row r="34">
          <cell r="B34">
            <v>28</v>
          </cell>
          <cell r="C34">
            <v>2</v>
          </cell>
          <cell r="D34">
            <v>3</v>
          </cell>
          <cell r="E34">
            <v>3</v>
          </cell>
          <cell r="F34">
            <v>2</v>
          </cell>
          <cell r="G34">
            <v>35.452160464913071</v>
          </cell>
          <cell r="H34">
            <v>6.9083029015688506</v>
          </cell>
          <cell r="I34">
            <v>0.17981</v>
          </cell>
          <cell r="J34">
            <v>6.6052653061224487E-2</v>
          </cell>
          <cell r="K34">
            <v>6.8101009976618831</v>
          </cell>
          <cell r="L34">
            <v>7.8669920934977302</v>
          </cell>
          <cell r="M34">
            <v>248.83012838974605</v>
          </cell>
          <cell r="N34">
            <v>153.7882913664952</v>
          </cell>
          <cell r="O34">
            <v>449</v>
          </cell>
          <cell r="P34">
            <v>142</v>
          </cell>
          <cell r="Q34">
            <v>1486</v>
          </cell>
          <cell r="R34">
            <v>1664</v>
          </cell>
          <cell r="S34">
            <v>7.7622348176032485</v>
          </cell>
          <cell r="T34"/>
          <cell r="U34">
            <v>1.9965291965780796</v>
          </cell>
          <cell r="V34">
            <v>2.1333782673712616</v>
          </cell>
          <cell r="W34">
            <v>3.141390811345393</v>
          </cell>
          <cell r="X34">
            <v>3.9462548828518793</v>
          </cell>
          <cell r="Y34">
            <v>11.9</v>
          </cell>
          <cell r="Z34">
            <v>5.9806349206349214</v>
          </cell>
          <cell r="AA34">
            <v>4.745269694316999</v>
          </cell>
          <cell r="AB34">
            <v>28</v>
          </cell>
          <cell r="AC34">
            <v>35.452160464913071</v>
          </cell>
          <cell r="AD34">
            <v>44.315200581141333</v>
          </cell>
          <cell r="AE34">
            <v>37.318063647276915</v>
          </cell>
          <cell r="AF34">
            <v>36.548619035992857</v>
          </cell>
          <cell r="AG34">
            <v>35.81026309587179</v>
          </cell>
          <cell r="AH34">
            <v>17.756895579426413</v>
          </cell>
          <cell r="AI34">
            <v>11.285498237556007</v>
          </cell>
          <cell r="AJ34">
            <v>35.452160464913071</v>
          </cell>
          <cell r="AK34">
            <v>39.39128940545897</v>
          </cell>
          <cell r="AL34">
            <v>2.4672510362745896</v>
          </cell>
          <cell r="AM34">
            <v>3.2381987794790974</v>
          </cell>
          <cell r="AN34">
            <v>1.7505972388119946</v>
          </cell>
          <cell r="AO34">
            <v>11.9</v>
          </cell>
          <cell r="AP34">
            <v>12.526315789473685</v>
          </cell>
          <cell r="AQ34">
            <v>5.9603435904648032</v>
          </cell>
          <cell r="AR34">
            <v>3.7881310268757917</v>
          </cell>
          <cell r="AS34">
            <v>11.9</v>
          </cell>
          <cell r="AT34">
            <v>13.222222222222221</v>
          </cell>
          <cell r="AU34">
            <v>5.9806349206349214</v>
          </cell>
          <cell r="AV34">
            <v>6.2954051796157069</v>
          </cell>
          <cell r="AW34">
            <v>2.9955158837072546</v>
          </cell>
          <cell r="AX34">
            <v>1.9038175380902507</v>
          </cell>
          <cell r="AY34">
            <v>5.9806349206349214</v>
          </cell>
          <cell r="AZ34">
            <v>6.6451499118165795</v>
          </cell>
          <cell r="BB34">
            <v>28</v>
          </cell>
          <cell r="BC34">
            <v>10</v>
          </cell>
          <cell r="BD34">
            <v>5</v>
          </cell>
          <cell r="BE34">
            <v>5</v>
          </cell>
          <cell r="BF34">
            <v>12</v>
          </cell>
          <cell r="BG34">
            <v>32</v>
          </cell>
          <cell r="BH34">
            <v>64</v>
          </cell>
          <cell r="BI34">
            <v>95</v>
          </cell>
          <cell r="BJ34">
            <v>117</v>
          </cell>
          <cell r="BK34">
            <v>109</v>
          </cell>
        </row>
        <row r="35">
          <cell r="B35">
            <v>29</v>
          </cell>
          <cell r="C35">
            <v>3</v>
          </cell>
          <cell r="D35">
            <v>2</v>
          </cell>
          <cell r="E35">
            <v>2</v>
          </cell>
          <cell r="F35">
            <v>2</v>
          </cell>
          <cell r="G35">
            <v>46.022848967972735</v>
          </cell>
          <cell r="H35">
            <v>15.244625085214961</v>
          </cell>
          <cell r="I35">
            <v>0.52013999999999994</v>
          </cell>
          <cell r="J35">
            <v>0.19107183673469386</v>
          </cell>
          <cell r="K35">
            <v>9.1581380734193694</v>
          </cell>
          <cell r="L35">
            <v>9.2502440805520685</v>
          </cell>
          <cell r="M35">
            <v>262.64511605146799</v>
          </cell>
          <cell r="N35">
            <v>207.59761549681872</v>
          </cell>
          <cell r="O35">
            <v>552</v>
          </cell>
          <cell r="P35">
            <v>231</v>
          </cell>
          <cell r="Q35">
            <v>1118</v>
          </cell>
          <cell r="R35">
            <v>1578</v>
          </cell>
          <cell r="S35">
            <v>18.896482756944454</v>
          </cell>
          <cell r="T35"/>
          <cell r="U35">
            <v>2.0708846407283961</v>
          </cell>
          <cell r="V35">
            <v>2.1507602353212043</v>
          </cell>
          <cell r="W35">
            <v>3.3031591957979707</v>
          </cell>
          <cell r="X35">
            <v>4.1391527560089836</v>
          </cell>
          <cell r="Y35">
            <v>11.9</v>
          </cell>
          <cell r="Z35">
            <v>5.9806349206349214</v>
          </cell>
          <cell r="AA35">
            <v>4.848764217005483</v>
          </cell>
          <cell r="AB35">
            <v>29</v>
          </cell>
          <cell r="AC35">
            <v>46.022848967972735</v>
          </cell>
          <cell r="AD35">
            <v>57.528561209965915</v>
          </cell>
          <cell r="AE35">
            <v>48.445104176813409</v>
          </cell>
          <cell r="AF35">
            <v>47.446236049456431</v>
          </cell>
          <cell r="AG35">
            <v>46.487726230275491</v>
          </cell>
          <cell r="AH35">
            <v>22.22376276439282</v>
          </cell>
          <cell r="AI35">
            <v>13.932979381229801</v>
          </cell>
          <cell r="AJ35">
            <v>46.022848967972735</v>
          </cell>
          <cell r="AK35">
            <v>51.136498853303038</v>
          </cell>
          <cell r="AL35">
            <v>5.4445089590053435</v>
          </cell>
          <cell r="AM35">
            <v>7.0880169880666681</v>
          </cell>
          <cell r="AN35">
            <v>3.6830303165505773</v>
          </cell>
          <cell r="AO35">
            <v>11.9</v>
          </cell>
          <cell r="AP35">
            <v>12.526315789473685</v>
          </cell>
          <cell r="AQ35">
            <v>5.7463365008175398</v>
          </cell>
          <cell r="AR35">
            <v>3.602611710370569</v>
          </cell>
          <cell r="AS35">
            <v>11.9</v>
          </cell>
          <cell r="AT35">
            <v>13.222222222222221</v>
          </cell>
          <cell r="AU35">
            <v>5.9806349206349214</v>
          </cell>
          <cell r="AV35">
            <v>6.2954051796157069</v>
          </cell>
          <cell r="AW35">
            <v>2.887961406933484</v>
          </cell>
          <cell r="AX35">
            <v>1.8105802857588678</v>
          </cell>
          <cell r="AY35">
            <v>5.9806349206349214</v>
          </cell>
          <cell r="AZ35">
            <v>6.6451499118165795</v>
          </cell>
          <cell r="BB35">
            <v>29</v>
          </cell>
          <cell r="BC35">
            <v>20</v>
          </cell>
          <cell r="BD35">
            <v>10</v>
          </cell>
          <cell r="BE35">
            <v>10</v>
          </cell>
          <cell r="BF35">
            <v>16</v>
          </cell>
          <cell r="BG35">
            <v>34</v>
          </cell>
          <cell r="BH35">
            <v>66</v>
          </cell>
          <cell r="BI35">
            <v>93</v>
          </cell>
          <cell r="BJ35">
            <v>0</v>
          </cell>
          <cell r="BK35">
            <v>109</v>
          </cell>
        </row>
        <row r="36">
          <cell r="B36">
            <v>30</v>
          </cell>
          <cell r="C36">
            <v>3</v>
          </cell>
          <cell r="D36">
            <v>2</v>
          </cell>
          <cell r="E36">
            <v>3</v>
          </cell>
          <cell r="F36">
            <v>2</v>
          </cell>
          <cell r="G36">
            <v>51.654219163933028</v>
          </cell>
          <cell r="H36">
            <v>7.9024636223942988</v>
          </cell>
          <cell r="I36">
            <v>0.51924999999999988</v>
          </cell>
          <cell r="J36">
            <v>0.19074489795918362</v>
          </cell>
          <cell r="K36">
            <v>7.4625875509745763</v>
          </cell>
          <cell r="L36">
            <v>8.5128620522382903</v>
          </cell>
          <cell r="M36">
            <v>265.3304579016559</v>
          </cell>
          <cell r="N36">
            <v>152.16708466899996</v>
          </cell>
          <cell r="O36">
            <v>613</v>
          </cell>
          <cell r="P36">
            <v>164</v>
          </cell>
          <cell r="Q36">
            <v>1282</v>
          </cell>
          <cell r="R36">
            <v>1650</v>
          </cell>
          <cell r="S36">
            <v>7.4741629646466992</v>
          </cell>
          <cell r="T36"/>
          <cell r="U36">
            <v>2.1038830280703906</v>
          </cell>
          <cell r="V36">
            <v>2.1440632576691798</v>
          </cell>
          <cell r="W36">
            <v>3.3319050156996353</v>
          </cell>
          <cell r="X36">
            <v>4.032722964222363</v>
          </cell>
          <cell r="Y36">
            <v>11.9</v>
          </cell>
          <cell r="Z36">
            <v>5.9806349206349214</v>
          </cell>
          <cell r="AA36">
            <v>4.5449971523945703</v>
          </cell>
          <cell r="AB36">
            <v>30</v>
          </cell>
          <cell r="AC36">
            <v>51.654219163933028</v>
          </cell>
          <cell r="AD36">
            <v>64.567773954916277</v>
          </cell>
          <cell r="AE36">
            <v>54.37286227782424</v>
          </cell>
          <cell r="AF36">
            <v>53.251772333951578</v>
          </cell>
          <cell r="AG36">
            <v>52.175978953467705</v>
          </cell>
          <cell r="AH36">
            <v>24.551849354148032</v>
          </cell>
          <cell r="AI36">
            <v>15.502908672529085</v>
          </cell>
          <cell r="AJ36">
            <v>51.654219163933028</v>
          </cell>
          <cell r="AK36">
            <v>57.393576848814476</v>
          </cell>
          <cell r="AL36">
            <v>2.8223084365693927</v>
          </cell>
          <cell r="AM36">
            <v>3.6857418241405342</v>
          </cell>
          <cell r="AN36">
            <v>1.9595850477465526</v>
          </cell>
          <cell r="AO36">
            <v>11.9</v>
          </cell>
          <cell r="AP36">
            <v>12.526315789473685</v>
          </cell>
          <cell r="AQ36">
            <v>5.656207993138417</v>
          </cell>
          <cell r="AR36">
            <v>3.5715303839480046</v>
          </cell>
          <cell r="AS36">
            <v>11.9</v>
          </cell>
          <cell r="AT36">
            <v>13.222222222222221</v>
          </cell>
          <cell r="AU36">
            <v>5.9806349206349214</v>
          </cell>
          <cell r="AV36">
            <v>6.2954051796157069</v>
          </cell>
          <cell r="AW36">
            <v>2.8426651295914271</v>
          </cell>
          <cell r="AX36">
            <v>1.7949596079284105</v>
          </cell>
          <cell r="AY36">
            <v>5.9806349206349214</v>
          </cell>
          <cell r="AZ36">
            <v>6.6451499118165795</v>
          </cell>
          <cell r="BB36">
            <v>30</v>
          </cell>
          <cell r="BC36">
            <v>20</v>
          </cell>
          <cell r="BD36">
            <v>10</v>
          </cell>
          <cell r="BE36">
            <v>10</v>
          </cell>
          <cell r="BF36">
            <v>16</v>
          </cell>
          <cell r="BG36">
            <v>34</v>
          </cell>
          <cell r="BH36">
            <v>66</v>
          </cell>
          <cell r="BI36">
            <v>93</v>
          </cell>
          <cell r="BJ36">
            <v>117</v>
          </cell>
          <cell r="BK36">
            <v>109</v>
          </cell>
        </row>
        <row r="37">
          <cell r="B37">
            <v>31</v>
          </cell>
          <cell r="C37">
            <v>3</v>
          </cell>
          <cell r="D37">
            <v>3</v>
          </cell>
          <cell r="E37">
            <v>2</v>
          </cell>
          <cell r="F37">
            <v>2</v>
          </cell>
          <cell r="G37">
            <v>25.930116692096078</v>
          </cell>
          <cell r="H37">
            <v>13.190279153152638</v>
          </cell>
          <cell r="I37">
            <v>0.18021000000000001</v>
          </cell>
          <cell r="J37">
            <v>6.6199591836734697E-2</v>
          </cell>
          <cell r="K37">
            <v>9.0951847379493511</v>
          </cell>
          <cell r="L37">
            <v>8.9891093718046982</v>
          </cell>
          <cell r="M37">
            <v>237.80423718499804</v>
          </cell>
          <cell r="N37">
            <v>191.48922717613888</v>
          </cell>
          <cell r="O37">
            <v>343</v>
          </cell>
          <cell r="P37">
            <v>217</v>
          </cell>
          <cell r="Q37">
            <v>1176</v>
          </cell>
          <cell r="R37">
            <v>1458</v>
          </cell>
          <cell r="S37">
            <v>19.487141286706347</v>
          </cell>
          <cell r="T37"/>
          <cell r="U37">
            <v>1.9245898574121143</v>
          </cell>
          <cell r="V37">
            <v>2.1722218964115783</v>
          </cell>
          <cell r="W37">
            <v>3.0730821828284594</v>
          </cell>
          <cell r="X37">
            <v>4.1507534637834951</v>
          </cell>
          <cell r="Y37">
            <v>11.9</v>
          </cell>
          <cell r="Z37">
            <v>5.9806349206349214</v>
          </cell>
          <cell r="AA37">
            <v>4.9896779007418868</v>
          </cell>
          <cell r="AB37">
            <v>31</v>
          </cell>
          <cell r="AC37">
            <v>25.930116692096078</v>
          </cell>
          <cell r="AD37">
            <v>32.412645865120098</v>
          </cell>
          <cell r="AE37">
            <v>27.29485967589061</v>
          </cell>
          <cell r="AF37">
            <v>26.732079064016578</v>
          </cell>
          <cell r="AG37">
            <v>26.192037062723312</v>
          </cell>
          <cell r="AH37">
            <v>13.47306107440617</v>
          </cell>
          <cell r="AI37">
            <v>8.4378207771293781</v>
          </cell>
          <cell r="AJ37">
            <v>25.930116692096078</v>
          </cell>
          <cell r="AK37">
            <v>28.811240768995642</v>
          </cell>
          <cell r="AL37">
            <v>4.7108139832687996</v>
          </cell>
          <cell r="AM37">
            <v>6.0722521833254879</v>
          </cell>
          <cell r="AN37">
            <v>3.1778035646399085</v>
          </cell>
          <cell r="AO37">
            <v>11.9</v>
          </cell>
          <cell r="AP37">
            <v>12.526315789473685</v>
          </cell>
          <cell r="AQ37">
            <v>6.1831355673884971</v>
          </cell>
          <cell r="AR37">
            <v>3.8723337978053229</v>
          </cell>
          <cell r="AS37">
            <v>11.9</v>
          </cell>
          <cell r="AT37">
            <v>13.222222222222221</v>
          </cell>
          <cell r="AU37">
            <v>5.9806349206349214</v>
          </cell>
          <cell r="AV37">
            <v>6.2954051796157069</v>
          </cell>
          <cell r="AW37">
            <v>3.1074854196086945</v>
          </cell>
          <cell r="AX37">
            <v>1.9461356920596102</v>
          </cell>
          <cell r="AY37">
            <v>5.9806349206349214</v>
          </cell>
          <cell r="AZ37">
            <v>6.6451499118165795</v>
          </cell>
          <cell r="BB37">
            <v>31</v>
          </cell>
          <cell r="BC37">
            <v>20</v>
          </cell>
          <cell r="BD37">
            <v>10</v>
          </cell>
          <cell r="BE37">
            <v>10</v>
          </cell>
          <cell r="BF37">
            <v>16</v>
          </cell>
          <cell r="BG37">
            <v>34</v>
          </cell>
          <cell r="BH37">
            <v>66</v>
          </cell>
          <cell r="BI37">
            <v>95</v>
          </cell>
          <cell r="BJ37">
            <v>0</v>
          </cell>
          <cell r="BK37">
            <v>109</v>
          </cell>
        </row>
        <row r="38">
          <cell r="B38">
            <v>32</v>
          </cell>
          <cell r="C38">
            <v>3</v>
          </cell>
          <cell r="D38">
            <v>3</v>
          </cell>
          <cell r="E38">
            <v>3</v>
          </cell>
          <cell r="F38">
            <v>2</v>
          </cell>
          <cell r="G38">
            <v>30.723398436202569</v>
          </cell>
          <cell r="H38">
            <v>7.0599083639610267</v>
          </cell>
          <cell r="I38">
            <v>0.17982000000000001</v>
          </cell>
          <cell r="J38">
            <v>6.6056326530612247E-2</v>
          </cell>
          <cell r="K38">
            <v>6.9261613950299541</v>
          </cell>
          <cell r="L38">
            <v>8.1435225529077879</v>
          </cell>
          <cell r="M38">
            <v>240.33766746983477</v>
          </cell>
          <cell r="N38">
            <v>157.72703017235793</v>
          </cell>
          <cell r="O38">
            <v>403</v>
          </cell>
          <cell r="P38">
            <v>141</v>
          </cell>
          <cell r="Q38">
            <v>1462</v>
          </cell>
          <cell r="R38">
            <v>1563</v>
          </cell>
          <cell r="S38">
            <v>7.7622348176032485</v>
          </cell>
          <cell r="T38"/>
          <cell r="U38">
            <v>1.9720220708824732</v>
          </cell>
          <cell r="V38">
            <v>2.1257669884722854</v>
          </cell>
          <cell r="W38">
            <v>3.1206090226485115</v>
          </cell>
          <cell r="X38">
            <v>3.9500601792028598</v>
          </cell>
          <cell r="Y38">
            <v>11.9</v>
          </cell>
          <cell r="Z38">
            <v>5.9806349206349214</v>
          </cell>
          <cell r="AA38">
            <v>4.7351287924021292</v>
          </cell>
          <cell r="AB38">
            <v>32</v>
          </cell>
          <cell r="AC38">
            <v>30.723398436202569</v>
          </cell>
          <cell r="AD38">
            <v>38.404248045253212</v>
          </cell>
          <cell r="AE38">
            <v>32.340419406529023</v>
          </cell>
          <cell r="AF38">
            <v>31.673606635260381</v>
          </cell>
          <cell r="AG38">
            <v>31.033735794144008</v>
          </cell>
          <cell r="AH38">
            <v>15.579642281819874</v>
          </cell>
          <cell r="AI38">
            <v>9.8453212860761141</v>
          </cell>
          <cell r="AJ38">
            <v>30.723398436202569</v>
          </cell>
          <cell r="AK38">
            <v>34.13710937355841</v>
          </cell>
          <cell r="AL38">
            <v>2.5213958442717956</v>
          </cell>
          <cell r="AM38">
            <v>3.3211111105995377</v>
          </cell>
          <cell r="AN38">
            <v>1.7872913433399256</v>
          </cell>
          <cell r="AO38">
            <v>11.9</v>
          </cell>
          <cell r="AP38">
            <v>12.526315789473685</v>
          </cell>
          <cell r="AQ38">
            <v>6.0344152206545996</v>
          </cell>
          <cell r="AR38">
            <v>3.8133581982340989</v>
          </cell>
          <cell r="AS38">
            <v>11.9</v>
          </cell>
          <cell r="AT38">
            <v>13.222222222222221</v>
          </cell>
          <cell r="AU38">
            <v>5.9806349206349214</v>
          </cell>
          <cell r="AV38">
            <v>6.2954051796157069</v>
          </cell>
          <cell r="AW38">
            <v>3.0327423860720826</v>
          </cell>
          <cell r="AX38">
            <v>1.9164960676679257</v>
          </cell>
          <cell r="AY38">
            <v>5.9806349206349214</v>
          </cell>
          <cell r="AZ38">
            <v>6.6451499118165795</v>
          </cell>
          <cell r="BB38">
            <v>32</v>
          </cell>
          <cell r="BC38">
            <v>20</v>
          </cell>
          <cell r="BD38">
            <v>10</v>
          </cell>
          <cell r="BE38">
            <v>10</v>
          </cell>
          <cell r="BF38">
            <v>16</v>
          </cell>
          <cell r="BG38">
            <v>34</v>
          </cell>
          <cell r="BH38">
            <v>66</v>
          </cell>
          <cell r="BI38">
            <v>95</v>
          </cell>
          <cell r="BJ38">
            <v>117</v>
          </cell>
          <cell r="BK38">
            <v>109</v>
          </cell>
        </row>
        <row r="39">
          <cell r="B39">
            <v>33</v>
          </cell>
          <cell r="C39">
            <v>4</v>
          </cell>
          <cell r="D39">
            <v>2</v>
          </cell>
          <cell r="E39">
            <v>2</v>
          </cell>
          <cell r="F39">
            <v>2</v>
          </cell>
          <cell r="G39">
            <v>43.631082894317366</v>
          </cell>
          <cell r="H39">
            <v>15.705679679170979</v>
          </cell>
          <cell r="I39">
            <v>0.52016999999999991</v>
          </cell>
          <cell r="J39">
            <v>0.19108285714285711</v>
          </cell>
          <cell r="K39">
            <v>9.2942243740843224</v>
          </cell>
          <cell r="L39">
            <v>9.2837772708791277</v>
          </cell>
          <cell r="M39">
            <v>260.24733816735954</v>
          </cell>
          <cell r="N39">
            <v>210.57697752129869</v>
          </cell>
          <cell r="O39">
            <v>528</v>
          </cell>
          <cell r="P39">
            <v>235</v>
          </cell>
          <cell r="Q39">
            <v>1106</v>
          </cell>
          <cell r="R39">
            <v>1559</v>
          </cell>
          <cell r="S39">
            <v>18.902005245039646</v>
          </cell>
          <cell r="T39"/>
          <cell r="U39">
            <v>2.0562183317250691</v>
          </cell>
          <cell r="V39">
            <v>2.1519499409828819</v>
          </cell>
          <cell r="W39">
            <v>3.2867511266049951</v>
          </cell>
          <cell r="X39">
            <v>4.1400646939128887</v>
          </cell>
          <cell r="Y39">
            <v>11.9</v>
          </cell>
          <cell r="Z39">
            <v>5.9806349206349214</v>
          </cell>
          <cell r="AA39">
            <v>4.861599811574874</v>
          </cell>
          <cell r="AB39">
            <v>33</v>
          </cell>
          <cell r="AC39">
            <v>43.631082894317366</v>
          </cell>
          <cell r="AD39">
            <v>54.538853617896706</v>
          </cell>
          <cell r="AE39">
            <v>45.92745567822881</v>
          </cell>
          <cell r="AF39">
            <v>44.980497829193162</v>
          </cell>
          <cell r="AG39">
            <v>44.071800903350876</v>
          </cell>
          <cell r="AH39">
            <v>21.219090512490943</v>
          </cell>
          <cell r="AI39">
            <v>13.274836217789785</v>
          </cell>
          <cell r="AJ39">
            <v>43.631082894317366</v>
          </cell>
          <cell r="AK39">
            <v>48.478980993685958</v>
          </cell>
          <cell r="AL39">
            <v>5.609171313989636</v>
          </cell>
          <cell r="AM39">
            <v>7.2983480610137077</v>
          </cell>
          <cell r="AN39">
            <v>3.7935831539692946</v>
          </cell>
          <cell r="AO39">
            <v>11.9</v>
          </cell>
          <cell r="AP39">
            <v>12.526315789473685</v>
          </cell>
          <cell r="AQ39">
            <v>5.7873231730292316</v>
          </cell>
          <cell r="AR39">
            <v>3.6205966139857821</v>
          </cell>
          <cell r="AS39">
            <v>11.9</v>
          </cell>
          <cell r="AT39">
            <v>13.222222222222221</v>
          </cell>
          <cell r="AU39">
            <v>5.9806349206349214</v>
          </cell>
          <cell r="AV39">
            <v>6.2954051796157069</v>
          </cell>
          <cell r="AW39">
            <v>2.9085602576149849</v>
          </cell>
          <cell r="AX39">
            <v>1.819619037238313</v>
          </cell>
          <cell r="AY39">
            <v>5.9806349206349214</v>
          </cell>
          <cell r="AZ39">
            <v>6.6451499118165795</v>
          </cell>
          <cell r="BB39">
            <v>33</v>
          </cell>
          <cell r="BC39">
            <v>30</v>
          </cell>
          <cell r="BD39">
            <v>25</v>
          </cell>
          <cell r="BE39">
            <v>15</v>
          </cell>
          <cell r="BF39">
            <v>18</v>
          </cell>
          <cell r="BG39" t="str">
            <v>d</v>
          </cell>
          <cell r="BH39">
            <v>68</v>
          </cell>
          <cell r="BI39">
            <v>93</v>
          </cell>
          <cell r="BJ39">
            <v>0</v>
          </cell>
          <cell r="BK39">
            <v>109</v>
          </cell>
        </row>
        <row r="40">
          <cell r="B40">
            <v>34</v>
          </cell>
          <cell r="C40">
            <v>4</v>
          </cell>
          <cell r="D40">
            <v>2</v>
          </cell>
          <cell r="E40">
            <v>3</v>
          </cell>
          <cell r="F40">
            <v>2</v>
          </cell>
          <cell r="G40">
            <v>49.102545884929668</v>
          </cell>
          <cell r="H40">
            <v>8.0085586057153009</v>
          </cell>
          <cell r="I40">
            <v>0.51925999999999983</v>
          </cell>
          <cell r="J40">
            <v>0.19074857142857135</v>
          </cell>
          <cell r="K40">
            <v>7.4735797818937328</v>
          </cell>
          <cell r="L40">
            <v>8.5956643878851828</v>
          </cell>
          <cell r="M40">
            <v>263.00925610140428</v>
          </cell>
          <cell r="N40">
            <v>161.43897579590603</v>
          </cell>
          <cell r="O40">
            <v>588</v>
          </cell>
          <cell r="P40">
            <v>156</v>
          </cell>
          <cell r="Q40">
            <v>1281</v>
          </cell>
          <cell r="R40">
            <v>1610</v>
          </cell>
          <cell r="S40">
            <v>7.4741629646466992</v>
          </cell>
          <cell r="T40"/>
          <cell r="U40">
            <v>2.0898725761019876</v>
          </cell>
          <cell r="V40">
            <v>2.1172078996101118</v>
          </cell>
          <cell r="W40">
            <v>3.3170987173030784</v>
          </cell>
          <cell r="X40">
            <v>3.9893300618740906</v>
          </cell>
          <cell r="Y40">
            <v>11.9</v>
          </cell>
          <cell r="Z40">
            <v>5.9806349206349214</v>
          </cell>
          <cell r="AA40">
            <v>4.5404898790746246</v>
          </cell>
          <cell r="AB40">
            <v>34</v>
          </cell>
          <cell r="AC40">
            <v>49.102545884929668</v>
          </cell>
          <cell r="AD40">
            <v>61.378182356162085</v>
          </cell>
          <cell r="AE40">
            <v>51.686890405189125</v>
          </cell>
          <cell r="AF40">
            <v>50.621181324669763</v>
          </cell>
          <cell r="AG40">
            <v>49.598531196898655</v>
          </cell>
          <cell r="AH40">
            <v>23.495473574046947</v>
          </cell>
          <cell r="AI40">
            <v>14.802859386968086</v>
          </cell>
          <cell r="AJ40">
            <v>49.102545884929668</v>
          </cell>
          <cell r="AK40">
            <v>54.558384316588516</v>
          </cell>
          <cell r="AL40">
            <v>2.860199502041179</v>
          </cell>
          <cell r="AM40">
            <v>3.7826037807577109</v>
          </cell>
          <cell r="AN40">
            <v>2.0074946122540371</v>
          </cell>
          <cell r="AO40">
            <v>11.9</v>
          </cell>
          <cell r="AP40">
            <v>12.526315789473685</v>
          </cell>
          <cell r="AQ40">
            <v>5.6941270659648433</v>
          </cell>
          <cell r="AR40">
            <v>3.5874723709384</v>
          </cell>
          <cell r="AS40">
            <v>11.9</v>
          </cell>
          <cell r="AT40">
            <v>13.222222222222221</v>
          </cell>
          <cell r="AU40">
            <v>5.9806349206349214</v>
          </cell>
          <cell r="AV40">
            <v>6.2954051796157069</v>
          </cell>
          <cell r="AW40">
            <v>2.8617222834656983</v>
          </cell>
          <cell r="AX40">
            <v>1.8029716418863153</v>
          </cell>
          <cell r="AY40">
            <v>5.9806349206349214</v>
          </cell>
          <cell r="AZ40">
            <v>6.6451499118165795</v>
          </cell>
          <cell r="BB40">
            <v>34</v>
          </cell>
          <cell r="BC40">
            <v>30</v>
          </cell>
          <cell r="BD40">
            <v>25</v>
          </cell>
          <cell r="BE40">
            <v>15</v>
          </cell>
          <cell r="BF40">
            <v>18</v>
          </cell>
          <cell r="BG40" t="str">
            <v>d</v>
          </cell>
          <cell r="BH40">
            <v>68</v>
          </cell>
          <cell r="BI40">
            <v>93</v>
          </cell>
          <cell r="BJ40">
            <v>117</v>
          </cell>
          <cell r="BK40">
            <v>109</v>
          </cell>
        </row>
      </sheetData>
      <sheetData sheetId="8">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109.3935050315683</v>
          </cell>
          <cell r="H7">
            <v>22.0963642699218</v>
          </cell>
          <cell r="I7">
            <v>2.5905100000000001</v>
          </cell>
          <cell r="J7">
            <v>0.95161591836734705</v>
          </cell>
          <cell r="K7">
            <v>7.5008110979281533</v>
          </cell>
          <cell r="L7">
            <v>11.205149867788757</v>
          </cell>
          <cell r="M7">
            <v>343.34961456785652</v>
          </cell>
          <cell r="N7">
            <v>221.40400701989859</v>
          </cell>
          <cell r="O7">
            <v>1004</v>
          </cell>
          <cell r="P7">
            <v>314</v>
          </cell>
          <cell r="Q7">
            <v>1075</v>
          </cell>
          <cell r="R7">
            <v>1787</v>
          </cell>
          <cell r="S7">
            <v>27.477430983135847</v>
          </cell>
          <cell r="T7"/>
          <cell r="U7">
            <v>2.6542893695503214</v>
          </cell>
          <cell r="V7">
            <v>1.9373849938829362</v>
          </cell>
          <cell r="W7">
            <v>3.6194738242748339</v>
          </cell>
          <cell r="X7">
            <v>4.24272987226448</v>
          </cell>
          <cell r="Y7">
            <v>10.7</v>
          </cell>
          <cell r="Z7">
            <v>3.6044444444444439</v>
          </cell>
          <cell r="AA7">
            <v>0.70629992288319243</v>
          </cell>
          <cell r="AB7">
            <v>1</v>
          </cell>
          <cell r="AC7">
            <v>136.74188128946037</v>
          </cell>
          <cell r="AD7">
            <v>136.74188128946037</v>
          </cell>
          <cell r="AE7">
            <v>115.15105792796663</v>
          </cell>
          <cell r="AF7">
            <v>112.77680931089516</v>
          </cell>
          <cell r="AG7">
            <v>110.49848993087707</v>
          </cell>
          <cell r="AH7">
            <v>41.213857948766638</v>
          </cell>
          <cell r="AI7">
            <v>30.223593357104999</v>
          </cell>
          <cell r="AJ7">
            <v>109.3935050315683</v>
          </cell>
          <cell r="AK7">
            <v>121.54833892396476</v>
          </cell>
          <cell r="AL7">
            <v>8.4986016422776149</v>
          </cell>
          <cell r="AM7">
            <v>11.405252099963846</v>
          </cell>
          <cell r="AN7">
            <v>5.2080535257193423</v>
          </cell>
          <cell r="AO7">
            <v>13.374999999999998</v>
          </cell>
          <cell r="AP7">
            <v>11.263157894736842</v>
          </cell>
          <cell r="AQ7">
            <v>4.0312108102262973</v>
          </cell>
          <cell r="AR7">
            <v>2.9562308002444961</v>
          </cell>
          <cell r="AS7">
            <v>10.7</v>
          </cell>
          <cell r="AT7">
            <v>11.888888888888888</v>
          </cell>
          <cell r="AU7">
            <v>4.5055555555555546</v>
          </cell>
          <cell r="AV7">
            <v>3.7941520467836254</v>
          </cell>
          <cell r="AW7">
            <v>1.3579696644209873</v>
          </cell>
          <cell r="AX7">
            <v>0.9958476340595166</v>
          </cell>
          <cell r="AY7">
            <v>3.6044444444444439</v>
          </cell>
          <cell r="AZ7">
            <v>4.0049382716049378</v>
          </cell>
          <cell r="BB7">
            <v>1</v>
          </cell>
          <cell r="BC7">
            <v>0</v>
          </cell>
          <cell r="BD7">
            <v>0</v>
          </cell>
          <cell r="BE7">
            <v>0</v>
          </cell>
          <cell r="BF7">
            <v>2</v>
          </cell>
          <cell r="BG7">
            <v>24</v>
          </cell>
          <cell r="BH7">
            <v>0</v>
          </cell>
          <cell r="BI7">
            <v>0</v>
          </cell>
          <cell r="BJ7">
            <v>0</v>
          </cell>
          <cell r="BK7">
            <v>0</v>
          </cell>
        </row>
        <row r="8">
          <cell r="B8">
            <v>2</v>
          </cell>
          <cell r="C8">
            <v>1</v>
          </cell>
          <cell r="D8">
            <v>1</v>
          </cell>
          <cell r="E8">
            <v>2</v>
          </cell>
          <cell r="F8">
            <v>1</v>
          </cell>
          <cell r="G8">
            <v>115.94561875724831</v>
          </cell>
          <cell r="H8">
            <v>17.649971616301645</v>
          </cell>
          <cell r="I8">
            <v>2.5890799999999996</v>
          </cell>
          <cell r="J8">
            <v>0.95109061224489777</v>
          </cell>
          <cell r="K8">
            <v>7.4491493467069017</v>
          </cell>
          <cell r="L8">
            <v>11.253994238814471</v>
          </cell>
          <cell r="M8">
            <v>344.53760342612787</v>
          </cell>
          <cell r="N8">
            <v>212.87100367833889</v>
          </cell>
          <cell r="O8">
            <v>1060</v>
          </cell>
          <cell r="P8">
            <v>261</v>
          </cell>
          <cell r="Q8">
            <v>1028</v>
          </cell>
          <cell r="R8">
            <v>1734</v>
          </cell>
          <cell r="S8">
            <v>18.218462078373079</v>
          </cell>
          <cell r="T8"/>
          <cell r="U8">
            <v>2.6729623236548754</v>
          </cell>
          <cell r="V8">
            <v>1.9014322918407101</v>
          </cell>
          <cell r="W8">
            <v>3.6322545704057987</v>
          </cell>
          <cell r="X8">
            <v>4.2371978051154437</v>
          </cell>
          <cell r="Y8">
            <v>10.7</v>
          </cell>
          <cell r="Z8">
            <v>3.6044444444444439</v>
          </cell>
          <cell r="AA8">
            <v>0.68833954180262047</v>
          </cell>
          <cell r="AB8">
            <v>2</v>
          </cell>
          <cell r="AC8">
            <v>144.93202344656038</v>
          </cell>
          <cell r="AD8">
            <v>144.93202344656038</v>
          </cell>
          <cell r="AE8">
            <v>122.04801974447192</v>
          </cell>
          <cell r="AF8">
            <v>119.53156572912198</v>
          </cell>
          <cell r="AG8">
            <v>117.11678662348315</v>
          </cell>
          <cell r="AH8">
            <v>43.377199046603117</v>
          </cell>
          <cell r="AI8">
            <v>31.921115800067604</v>
          </cell>
          <cell r="AJ8">
            <v>115.94561875724831</v>
          </cell>
          <cell r="AK8">
            <v>128.82846528583144</v>
          </cell>
          <cell r="AL8">
            <v>6.7884506216544791</v>
          </cell>
          <cell r="AM8">
            <v>9.2824612751345068</v>
          </cell>
          <cell r="AN8">
            <v>4.165482101164443</v>
          </cell>
          <cell r="AO8">
            <v>13.374999999999998</v>
          </cell>
          <cell r="AP8">
            <v>11.263157894736842</v>
          </cell>
          <cell r="AQ8">
            <v>4.0030493154760789</v>
          </cell>
          <cell r="AR8">
            <v>2.945828766292828</v>
          </cell>
          <cell r="AS8">
            <v>10.7</v>
          </cell>
          <cell r="AT8">
            <v>11.888888888888888</v>
          </cell>
          <cell r="AU8">
            <v>4.5055555555555546</v>
          </cell>
          <cell r="AV8">
            <v>3.7941520467836254</v>
          </cell>
          <cell r="AW8">
            <v>1.348483071589242</v>
          </cell>
          <cell r="AX8">
            <v>0.99234356364007603</v>
          </cell>
          <cell r="AY8">
            <v>3.6044444444444439</v>
          </cell>
          <cell r="AZ8">
            <v>4.0049382716049378</v>
          </cell>
          <cell r="BB8">
            <v>2</v>
          </cell>
          <cell r="BC8">
            <v>0</v>
          </cell>
          <cell r="BD8">
            <v>0</v>
          </cell>
          <cell r="BE8">
            <v>0</v>
          </cell>
          <cell r="BF8">
            <v>2</v>
          </cell>
          <cell r="BG8">
            <v>24</v>
          </cell>
          <cell r="BH8">
            <v>0</v>
          </cell>
          <cell r="BI8">
            <v>0</v>
          </cell>
          <cell r="BJ8">
            <v>0</v>
          </cell>
          <cell r="BK8">
            <v>109</v>
          </cell>
        </row>
        <row r="9">
          <cell r="B9">
            <v>3</v>
          </cell>
          <cell r="C9">
            <v>1</v>
          </cell>
          <cell r="D9">
            <v>2</v>
          </cell>
          <cell r="E9">
            <v>1</v>
          </cell>
          <cell r="F9">
            <v>1</v>
          </cell>
          <cell r="G9">
            <v>70.840402193166071</v>
          </cell>
          <cell r="H9">
            <v>20.839754310518426</v>
          </cell>
          <cell r="I9">
            <v>1.4380199999999999</v>
          </cell>
          <cell r="J9">
            <v>0.52825224489795908</v>
          </cell>
          <cell r="K9">
            <v>7.8391646447533239</v>
          </cell>
          <cell r="L9">
            <v>9.74841073816693</v>
          </cell>
          <cell r="M9">
            <v>298.71635269364657</v>
          </cell>
          <cell r="N9">
            <v>209.30505287178403</v>
          </cell>
          <cell r="O9">
            <v>747</v>
          </cell>
          <cell r="P9">
            <v>314</v>
          </cell>
          <cell r="Q9">
            <v>1205</v>
          </cell>
          <cell r="R9">
            <v>1754</v>
          </cell>
          <cell r="S9">
            <v>28.050680657243095</v>
          </cell>
          <cell r="T9"/>
          <cell r="U9">
            <v>2.5595648646044538</v>
          </cell>
          <cell r="V9">
            <v>1.9549818406468964</v>
          </cell>
          <cell r="W9">
            <v>3.5010613968603357</v>
          </cell>
          <cell r="X9">
            <v>4.2156319054743587</v>
          </cell>
          <cell r="Y9">
            <v>10.7</v>
          </cell>
          <cell r="Z9">
            <v>3.6044444444444439</v>
          </cell>
          <cell r="AA9">
            <v>0.60312918641075119</v>
          </cell>
          <cell r="AB9">
            <v>3</v>
          </cell>
          <cell r="AC9">
            <v>88.550502741457578</v>
          </cell>
          <cell r="AD9">
            <v>88.550502741457578</v>
          </cell>
          <cell r="AE9">
            <v>74.568844413859026</v>
          </cell>
          <cell r="AF9">
            <v>73.031342467181517</v>
          </cell>
          <cell r="AG9">
            <v>71.555961811278863</v>
          </cell>
          <cell r="AH9">
            <v>27.676736453449287</v>
          </cell>
          <cell r="AI9">
            <v>20.233978831874804</v>
          </cell>
          <cell r="AJ9">
            <v>70.840402193166071</v>
          </cell>
          <cell r="AK9">
            <v>78.711557992406739</v>
          </cell>
          <cell r="AL9">
            <v>8.0152901194301638</v>
          </cell>
          <cell r="AM9">
            <v>10.65981989051245</v>
          </cell>
          <cell r="AN9">
            <v>4.9434473354887132</v>
          </cell>
          <cell r="AO9">
            <v>13.374999999999998</v>
          </cell>
          <cell r="AP9">
            <v>11.263157894736842</v>
          </cell>
          <cell r="AQ9">
            <v>4.1803980621735644</v>
          </cell>
          <cell r="AR9">
            <v>3.0562160405400181</v>
          </cell>
          <cell r="AS9">
            <v>10.7</v>
          </cell>
          <cell r="AT9">
            <v>11.888888888888888</v>
          </cell>
          <cell r="AU9">
            <v>4.5055555555555546</v>
          </cell>
          <cell r="AV9">
            <v>3.7941520467836254</v>
          </cell>
          <cell r="AW9">
            <v>1.4082254739035349</v>
          </cell>
          <cell r="AX9">
            <v>1.0295290587239685</v>
          </cell>
          <cell r="AY9">
            <v>3.6044444444444439</v>
          </cell>
          <cell r="AZ9">
            <v>4.0049382716049378</v>
          </cell>
          <cell r="BB9">
            <v>3</v>
          </cell>
          <cell r="BC9">
            <v>0</v>
          </cell>
          <cell r="BD9">
            <v>0</v>
          </cell>
          <cell r="BE9">
            <v>0</v>
          </cell>
          <cell r="BF9">
            <v>2</v>
          </cell>
          <cell r="BG9">
            <v>24</v>
          </cell>
          <cell r="BH9">
            <v>0</v>
          </cell>
          <cell r="BI9">
            <v>93</v>
          </cell>
          <cell r="BJ9">
            <v>0</v>
          </cell>
          <cell r="BK9">
            <v>0</v>
          </cell>
        </row>
        <row r="10">
          <cell r="B10">
            <v>4</v>
          </cell>
          <cell r="C10">
            <v>1</v>
          </cell>
          <cell r="D10">
            <v>2</v>
          </cell>
          <cell r="E10">
            <v>2</v>
          </cell>
          <cell r="F10">
            <v>1</v>
          </cell>
          <cell r="G10">
            <v>76.577255127909837</v>
          </cell>
          <cell r="H10">
            <v>15.824416499752141</v>
          </cell>
          <cell r="I10">
            <v>1.37215</v>
          </cell>
          <cell r="J10">
            <v>0.50405510204081627</v>
          </cell>
          <cell r="K10">
            <v>7.7596057156337856</v>
          </cell>
          <cell r="L10">
            <v>9.8305459482749011</v>
          </cell>
          <cell r="M10">
            <v>300.80502165657839</v>
          </cell>
          <cell r="N10">
            <v>198.0669936166168</v>
          </cell>
          <cell r="O10">
            <v>802</v>
          </cell>
          <cell r="P10">
            <v>252</v>
          </cell>
          <cell r="Q10">
            <v>1148</v>
          </cell>
          <cell r="R10">
            <v>1661</v>
          </cell>
          <cell r="S10">
            <v>18.6465894861111</v>
          </cell>
          <cell r="T10"/>
          <cell r="U10">
            <v>2.5826072230922259</v>
          </cell>
          <cell r="V10">
            <v>1.913868598514789</v>
          </cell>
          <cell r="W10">
            <v>3.5180110329389702</v>
          </cell>
          <cell r="X10">
            <v>4.2082037633583775</v>
          </cell>
          <cell r="Y10">
            <v>10.7</v>
          </cell>
          <cell r="Z10">
            <v>3.6044444444444439</v>
          </cell>
          <cell r="AA10">
            <v>0.57596249806294919</v>
          </cell>
          <cell r="AB10">
            <v>4</v>
          </cell>
          <cell r="AC10">
            <v>95.721568909887296</v>
          </cell>
          <cell r="AD10">
            <v>95.721568909887296</v>
          </cell>
          <cell r="AE10">
            <v>80.607636976747202</v>
          </cell>
          <cell r="AF10">
            <v>78.945623843206022</v>
          </cell>
          <cell r="AG10">
            <v>77.350762755464487</v>
          </cell>
          <cell r="AH10">
            <v>29.651142629509803</v>
          </cell>
          <cell r="AI10">
            <v>21.767201526919795</v>
          </cell>
          <cell r="AJ10">
            <v>76.577255127909837</v>
          </cell>
          <cell r="AK10">
            <v>85.085839031010934</v>
          </cell>
          <cell r="AL10">
            <v>6.0863140383662078</v>
          </cell>
          <cell r="AM10">
            <v>8.2682878605314354</v>
          </cell>
          <cell r="AN10">
            <v>3.7603731638515976</v>
          </cell>
          <cell r="AO10">
            <v>13.374999999999998</v>
          </cell>
          <cell r="AP10">
            <v>11.263157894736842</v>
          </cell>
          <cell r="AQ10">
            <v>4.1431000054234337</v>
          </cell>
          <cell r="AR10">
            <v>3.0414913142160178</v>
          </cell>
          <cell r="AS10">
            <v>10.7</v>
          </cell>
          <cell r="AT10">
            <v>11.888888888888888</v>
          </cell>
          <cell r="AU10">
            <v>4.5055555555555546</v>
          </cell>
          <cell r="AV10">
            <v>3.7941520467836254</v>
          </cell>
          <cell r="AW10">
            <v>1.3956611025538543</v>
          </cell>
          <cell r="AX10">
            <v>1.0245688290048558</v>
          </cell>
          <cell r="AY10">
            <v>3.6044444444444439</v>
          </cell>
          <cell r="AZ10">
            <v>4.0049382716049378</v>
          </cell>
          <cell r="BB10">
            <v>4</v>
          </cell>
          <cell r="BC10">
            <v>0</v>
          </cell>
          <cell r="BD10">
            <v>0</v>
          </cell>
          <cell r="BE10">
            <v>0</v>
          </cell>
          <cell r="BF10">
            <v>2</v>
          </cell>
          <cell r="BG10">
            <v>24</v>
          </cell>
          <cell r="BH10">
            <v>0</v>
          </cell>
          <cell r="BI10">
            <v>93</v>
          </cell>
          <cell r="BJ10">
            <v>0</v>
          </cell>
          <cell r="BK10">
            <v>109</v>
          </cell>
        </row>
        <row r="11">
          <cell r="B11">
            <v>5</v>
          </cell>
          <cell r="C11">
            <v>2</v>
          </cell>
          <cell r="D11">
            <v>1</v>
          </cell>
          <cell r="E11">
            <v>1</v>
          </cell>
          <cell r="F11">
            <v>1</v>
          </cell>
          <cell r="G11">
            <v>67.759446896147963</v>
          </cell>
          <cell r="H11">
            <v>27.23460219637025</v>
          </cell>
          <cell r="I11">
            <v>2.5904800000000003</v>
          </cell>
          <cell r="J11">
            <v>0.95160489795918379</v>
          </cell>
          <cell r="K11">
            <v>9.4025105623958467</v>
          </cell>
          <cell r="L11">
            <v>10.507644570662636</v>
          </cell>
          <cell r="M11">
            <v>325.57047857186399</v>
          </cell>
          <cell r="N11">
            <v>229.6137742163051</v>
          </cell>
          <cell r="O11">
            <v>656</v>
          </cell>
          <cell r="P11">
            <v>374</v>
          </cell>
          <cell r="Q11">
            <v>908</v>
          </cell>
          <cell r="R11">
            <v>1657</v>
          </cell>
          <cell r="S11">
            <v>27.47940000545724</v>
          </cell>
          <cell r="T11"/>
          <cell r="U11">
            <v>2.4966813857194499</v>
          </cell>
          <cell r="V11">
            <v>2.0035724273826934</v>
          </cell>
          <cell r="W11">
            <v>3.4548528998748349</v>
          </cell>
          <cell r="X11">
            <v>4.3020067960870918</v>
          </cell>
          <cell r="Y11">
            <v>10.7</v>
          </cell>
          <cell r="Z11">
            <v>3.6044444444444439</v>
          </cell>
          <cell r="AA11">
            <v>0.61415051335407356</v>
          </cell>
          <cell r="AB11">
            <v>5</v>
          </cell>
          <cell r="AC11">
            <v>84.699308620184951</v>
          </cell>
          <cell r="AD11">
            <v>84.699308620184951</v>
          </cell>
          <cell r="AE11">
            <v>71.325733574892595</v>
          </cell>
          <cell r="AF11">
            <v>69.855099892936053</v>
          </cell>
          <cell r="AG11">
            <v>68.44388575368481</v>
          </cell>
          <cell r="AH11">
            <v>27.139805376737023</v>
          </cell>
          <cell r="AI11">
            <v>19.612831243438123</v>
          </cell>
          <cell r="AJ11">
            <v>67.759446896147963</v>
          </cell>
          <cell r="AK11">
            <v>75.288274329053294</v>
          </cell>
          <cell r="AL11">
            <v>10.474846998603942</v>
          </cell>
          <cell r="AM11">
            <v>13.593021057864803</v>
          </cell>
          <cell r="AN11">
            <v>6.3306739127287281</v>
          </cell>
          <cell r="AO11">
            <v>13.374999999999998</v>
          </cell>
          <cell r="AP11">
            <v>11.263157894736842</v>
          </cell>
          <cell r="AQ11">
            <v>4.2856890195128603</v>
          </cell>
          <cell r="AR11">
            <v>3.0970927880569525</v>
          </cell>
          <cell r="AS11">
            <v>10.7</v>
          </cell>
          <cell r="AT11">
            <v>11.888888888888888</v>
          </cell>
          <cell r="AU11">
            <v>4.5055555555555546</v>
          </cell>
          <cell r="AV11">
            <v>3.7941520467836254</v>
          </cell>
          <cell r="AW11">
            <v>1.4436942034579148</v>
          </cell>
          <cell r="AX11">
            <v>1.0432989620411997</v>
          </cell>
          <cell r="AY11">
            <v>3.6044444444444439</v>
          </cell>
          <cell r="AZ11">
            <v>4.0049382716049378</v>
          </cell>
          <cell r="BB11">
            <v>5</v>
          </cell>
          <cell r="BC11">
            <v>5</v>
          </cell>
          <cell r="BD11">
            <v>5</v>
          </cell>
          <cell r="BE11">
            <v>5</v>
          </cell>
          <cell r="BF11">
            <v>10</v>
          </cell>
          <cell r="BG11">
            <v>32</v>
          </cell>
          <cell r="BH11">
            <v>64</v>
          </cell>
          <cell r="BI11">
            <v>0</v>
          </cell>
          <cell r="BJ11">
            <v>0</v>
          </cell>
          <cell r="BK11">
            <v>0</v>
          </cell>
        </row>
        <row r="12">
          <cell r="B12">
            <v>6</v>
          </cell>
          <cell r="C12">
            <v>2</v>
          </cell>
          <cell r="D12">
            <v>1</v>
          </cell>
          <cell r="E12">
            <v>2</v>
          </cell>
          <cell r="F12">
            <v>1</v>
          </cell>
          <cell r="G12">
            <v>73.907616016407559</v>
          </cell>
          <cell r="H12">
            <v>20.20394129414856</v>
          </cell>
          <cell r="I12">
            <v>2.5881499999999997</v>
          </cell>
          <cell r="J12">
            <v>0.95074897959183657</v>
          </cell>
          <cell r="K12">
            <v>9.4088942810471039</v>
          </cell>
          <cell r="L12">
            <v>10.589725385454972</v>
          </cell>
          <cell r="M12">
            <v>327.702827240906</v>
          </cell>
          <cell r="N12">
            <v>223.3648289617397</v>
          </cell>
          <cell r="O12">
            <v>710</v>
          </cell>
          <cell r="P12">
            <v>285</v>
          </cell>
          <cell r="Q12">
            <v>832</v>
          </cell>
          <cell r="R12">
            <v>1529</v>
          </cell>
          <cell r="S12">
            <v>18.219003334325397</v>
          </cell>
          <cell r="T12"/>
          <cell r="U12">
            <v>2.5203515424286116</v>
          </cell>
          <cell r="V12">
            <v>1.9381497281341029</v>
          </cell>
          <cell r="W12">
            <v>3.4715106727341869</v>
          </cell>
          <cell r="X12">
            <v>4.2719447314726491</v>
          </cell>
          <cell r="Y12">
            <v>10.7</v>
          </cell>
          <cell r="Z12">
            <v>3.6044444444444439</v>
          </cell>
          <cell r="AA12">
            <v>0.57113545376933517</v>
          </cell>
          <cell r="AB12">
            <v>6</v>
          </cell>
          <cell r="AC12">
            <v>92.384520020509441</v>
          </cell>
          <cell r="AD12">
            <v>92.384520020509441</v>
          </cell>
          <cell r="AE12">
            <v>77.797490543586903</v>
          </cell>
          <cell r="AF12">
            <v>76.193418573616043</v>
          </cell>
          <cell r="AG12">
            <v>74.654157592330861</v>
          </cell>
          <cell r="AH12">
            <v>29.324328282073761</v>
          </cell>
          <cell r="AI12">
            <v>21.289756242689982</v>
          </cell>
          <cell r="AJ12">
            <v>73.907616016407559</v>
          </cell>
          <cell r="AK12">
            <v>82.119573351563957</v>
          </cell>
          <cell r="AL12">
            <v>7.7707466515955996</v>
          </cell>
          <cell r="AM12">
            <v>10.424344931079869</v>
          </cell>
          <cell r="AN12">
            <v>4.7294481937699935</v>
          </cell>
          <cell r="AO12">
            <v>13.374999999999998</v>
          </cell>
          <cell r="AP12">
            <v>11.263157894736842</v>
          </cell>
          <cell r="AQ12">
            <v>4.2454395031295817</v>
          </cell>
          <cell r="AR12">
            <v>3.0822316301774761</v>
          </cell>
          <cell r="AS12">
            <v>10.7</v>
          </cell>
          <cell r="AT12">
            <v>11.888888888888888</v>
          </cell>
          <cell r="AU12">
            <v>4.5055555555555546</v>
          </cell>
          <cell r="AV12">
            <v>3.7941520467836254</v>
          </cell>
          <cell r="AW12">
            <v>1.4301355917084488</v>
          </cell>
          <cell r="AX12">
            <v>1.0382927734471163</v>
          </cell>
          <cell r="AY12">
            <v>3.6044444444444439</v>
          </cell>
          <cell r="AZ12">
            <v>4.0049382716049378</v>
          </cell>
          <cell r="BB12">
            <v>6</v>
          </cell>
          <cell r="BC12">
            <v>5</v>
          </cell>
          <cell r="BD12">
            <v>5</v>
          </cell>
          <cell r="BE12">
            <v>5</v>
          </cell>
          <cell r="BF12">
            <v>10</v>
          </cell>
          <cell r="BG12">
            <v>32</v>
          </cell>
          <cell r="BH12">
            <v>64</v>
          </cell>
          <cell r="BI12">
            <v>0</v>
          </cell>
          <cell r="BJ12">
            <v>0</v>
          </cell>
          <cell r="BK12">
            <v>109</v>
          </cell>
        </row>
        <row r="13">
          <cell r="B13">
            <v>7</v>
          </cell>
          <cell r="C13">
            <v>2</v>
          </cell>
          <cell r="D13">
            <v>2</v>
          </cell>
          <cell r="E13">
            <v>2</v>
          </cell>
          <cell r="F13">
            <v>1</v>
          </cell>
          <cell r="G13">
            <v>37.67547214041722</v>
          </cell>
          <cell r="H13">
            <v>18.439072643835463</v>
          </cell>
          <cell r="I13">
            <v>1.3726599999999998</v>
          </cell>
          <cell r="J13">
            <v>0.5042424489795917</v>
          </cell>
          <cell r="K13">
            <v>9.4939823485191468</v>
          </cell>
          <cell r="L13">
            <v>9.4307462440393532</v>
          </cell>
          <cell r="M13">
            <v>262.53389848280233</v>
          </cell>
          <cell r="N13">
            <v>212.33395714698136</v>
          </cell>
          <cell r="O13">
            <v>452</v>
          </cell>
          <cell r="P13">
            <v>274</v>
          </cell>
          <cell r="Q13">
            <v>969</v>
          </cell>
          <cell r="R13">
            <v>1445</v>
          </cell>
          <cell r="S13">
            <v>18.645334515873035</v>
          </cell>
          <cell r="T13"/>
          <cell r="U13">
            <v>2.4320363539479231</v>
          </cell>
          <cell r="V13">
            <v>1.9492354562838734</v>
          </cell>
          <cell r="W13">
            <v>3.3841231791393809</v>
          </cell>
          <cell r="X13">
            <v>4.2312027213444994</v>
          </cell>
          <cell r="Y13">
            <v>10.7</v>
          </cell>
          <cell r="Z13">
            <v>3.6044444444444439</v>
          </cell>
          <cell r="AA13">
            <v>0.48068530238578017</v>
          </cell>
          <cell r="AB13">
            <v>7</v>
          </cell>
          <cell r="AC13">
            <v>47.094340175521523</v>
          </cell>
          <cell r="AD13">
            <v>47.094340175521523</v>
          </cell>
          <cell r="AE13">
            <v>39.658391726754971</v>
          </cell>
          <cell r="AF13">
            <v>38.840692928265177</v>
          </cell>
          <cell r="AG13">
            <v>38.056032465067901</v>
          </cell>
          <cell r="AH13">
            <v>15.491327701273319</v>
          </cell>
          <cell r="AI13">
            <v>11.133008506504336</v>
          </cell>
          <cell r="AJ13">
            <v>37.67547214041722</v>
          </cell>
          <cell r="AK13">
            <v>41.861635711574685</v>
          </cell>
          <cell r="AL13">
            <v>7.0919510168597935</v>
          </cell>
          <cell r="AM13">
            <v>9.4596435666056973</v>
          </cell>
          <cell r="AN13">
            <v>4.3578797467724018</v>
          </cell>
          <cell r="AO13">
            <v>13.374999999999998</v>
          </cell>
          <cell r="AP13">
            <v>11.263157894736842</v>
          </cell>
          <cell r="AQ13">
            <v>4.3996052865865662</v>
          </cell>
          <cell r="AR13">
            <v>3.161823442467341</v>
          </cell>
          <cell r="AS13">
            <v>10.7</v>
          </cell>
          <cell r="AT13">
            <v>11.888888888888888</v>
          </cell>
          <cell r="AU13">
            <v>4.5055555555555546</v>
          </cell>
          <cell r="AV13">
            <v>3.7941520467836254</v>
          </cell>
          <cell r="AW13">
            <v>1.4820684890640519</v>
          </cell>
          <cell r="AX13">
            <v>1.0651043870575341</v>
          </cell>
          <cell r="AY13">
            <v>3.6044444444444439</v>
          </cell>
          <cell r="AZ13">
            <v>4.0049382716049378</v>
          </cell>
          <cell r="BB13">
            <v>7</v>
          </cell>
          <cell r="BC13">
            <v>5</v>
          </cell>
          <cell r="BD13">
            <v>5</v>
          </cell>
          <cell r="BE13">
            <v>5</v>
          </cell>
          <cell r="BF13">
            <v>10</v>
          </cell>
          <cell r="BG13">
            <v>32</v>
          </cell>
          <cell r="BH13">
            <v>64</v>
          </cell>
          <cell r="BI13">
            <v>93</v>
          </cell>
          <cell r="BJ13">
            <v>0</v>
          </cell>
          <cell r="BK13">
            <v>109</v>
          </cell>
        </row>
        <row r="14">
          <cell r="B14">
            <v>8</v>
          </cell>
          <cell r="C14">
            <v>2</v>
          </cell>
          <cell r="D14">
            <v>2</v>
          </cell>
          <cell r="E14">
            <v>3</v>
          </cell>
          <cell r="F14">
            <v>1</v>
          </cell>
          <cell r="G14">
            <v>45.36457188020394</v>
          </cell>
          <cell r="H14">
            <v>10.753325340743526</v>
          </cell>
          <cell r="I14">
            <v>1.3705899999999995</v>
          </cell>
          <cell r="J14">
            <v>0.5034820408163263</v>
          </cell>
          <cell r="K14">
            <v>8.3514904938722871</v>
          </cell>
          <cell r="L14">
            <v>8.6220902362894787</v>
          </cell>
          <cell r="M14">
            <v>265.53619758240922</v>
          </cell>
          <cell r="N14">
            <v>180.87334056228184</v>
          </cell>
          <cell r="O14">
            <v>538</v>
          </cell>
          <cell r="P14">
            <v>187</v>
          </cell>
          <cell r="Q14">
            <v>1017</v>
          </cell>
          <cell r="R14">
            <v>1445</v>
          </cell>
          <cell r="S14">
            <v>7.6556345193582942</v>
          </cell>
          <cell r="T14"/>
          <cell r="U14">
            <v>2.4683411099132435</v>
          </cell>
          <cell r="V14">
            <v>1.8669274590590512</v>
          </cell>
          <cell r="W14">
            <v>3.3987273876829778</v>
          </cell>
          <cell r="X14">
            <v>4.1799952465142036</v>
          </cell>
          <cell r="Y14">
            <v>10.7</v>
          </cell>
          <cell r="Z14">
            <v>3.6044444444444439</v>
          </cell>
          <cell r="AA14">
            <v>0.4394680914087582</v>
          </cell>
          <cell r="AB14">
            <v>8</v>
          </cell>
          <cell r="AC14">
            <v>56.705714850254921</v>
          </cell>
          <cell r="AD14">
            <v>56.705714850254921</v>
          </cell>
          <cell r="AE14">
            <v>47.752180926530464</v>
          </cell>
          <cell r="AF14">
            <v>46.767599876498906</v>
          </cell>
          <cell r="AG14">
            <v>45.822799878993877</v>
          </cell>
          <cell r="AH14">
            <v>18.378566762111092</v>
          </cell>
          <cell r="AI14">
            <v>13.347517086720638</v>
          </cell>
          <cell r="AJ14">
            <v>45.36457188020394</v>
          </cell>
          <cell r="AK14">
            <v>50.405079866893267</v>
          </cell>
          <cell r="AL14">
            <v>4.135894361824433</v>
          </cell>
          <cell r="AM14">
            <v>5.759905286391418</v>
          </cell>
          <cell r="AN14">
            <v>2.5725687965102297</v>
          </cell>
          <cell r="AO14">
            <v>13.374999999999998</v>
          </cell>
          <cell r="AP14">
            <v>11.263157894736842</v>
          </cell>
          <cell r="AQ14">
            <v>4.3348951881193116</v>
          </cell>
          <cell r="AR14">
            <v>3.1482372015999007</v>
          </cell>
          <cell r="AS14">
            <v>10.7</v>
          </cell>
          <cell r="AT14">
            <v>11.888888888888888</v>
          </cell>
          <cell r="AU14">
            <v>4.5055555555555546</v>
          </cell>
          <cell r="AV14">
            <v>3.7941520467836254</v>
          </cell>
          <cell r="AW14">
            <v>1.460269988604262</v>
          </cell>
          <cell r="AX14">
            <v>1.0605276720654286</v>
          </cell>
          <cell r="AY14">
            <v>3.6044444444444439</v>
          </cell>
          <cell r="AZ14">
            <v>4.0049382716049378</v>
          </cell>
          <cell r="BB14">
            <v>8</v>
          </cell>
          <cell r="BC14">
            <v>5</v>
          </cell>
          <cell r="BD14">
            <v>5</v>
          </cell>
          <cell r="BE14">
            <v>5</v>
          </cell>
          <cell r="BF14">
            <v>10</v>
          </cell>
          <cell r="BG14">
            <v>32</v>
          </cell>
          <cell r="BH14">
            <v>64</v>
          </cell>
          <cell r="BI14">
            <v>93</v>
          </cell>
          <cell r="BJ14">
            <v>117</v>
          </cell>
          <cell r="BK14">
            <v>109</v>
          </cell>
        </row>
        <row r="15">
          <cell r="B15">
            <v>9</v>
          </cell>
          <cell r="C15">
            <v>2</v>
          </cell>
          <cell r="D15">
            <v>3</v>
          </cell>
          <cell r="E15">
            <v>2</v>
          </cell>
          <cell r="F15">
            <v>1</v>
          </cell>
          <cell r="G15">
            <v>24.825023957906794</v>
          </cell>
          <cell r="H15">
            <v>16.654373025389148</v>
          </cell>
          <cell r="I15">
            <v>0.5141699999999999</v>
          </cell>
          <cell r="J15">
            <v>0.18887877551020404</v>
          </cell>
          <cell r="K15">
            <v>9.4862865684522948</v>
          </cell>
          <cell r="L15">
            <v>9.3830965830347584</v>
          </cell>
          <cell r="M15">
            <v>235.20997013968707</v>
          </cell>
          <cell r="N15">
            <v>208.56524954520478</v>
          </cell>
          <cell r="O15">
            <v>332</v>
          </cell>
          <cell r="P15">
            <v>252</v>
          </cell>
          <cell r="Q15">
            <v>1109</v>
          </cell>
          <cell r="R15">
            <v>1402</v>
          </cell>
          <cell r="S15">
            <v>18.940293090277777</v>
          </cell>
          <cell r="T15"/>
          <cell r="U15">
            <v>2.4227435752281252</v>
          </cell>
          <cell r="V15">
            <v>1.9536501629198932</v>
          </cell>
          <cell r="W15">
            <v>3.3817735169754868</v>
          </cell>
          <cell r="X15">
            <v>4.2057374896485538</v>
          </cell>
          <cell r="Y15">
            <v>10.7</v>
          </cell>
          <cell r="Z15">
            <v>3.6044444444444439</v>
          </cell>
          <cell r="AA15">
            <v>0.46402474107282998</v>
          </cell>
          <cell r="AB15">
            <v>9</v>
          </cell>
          <cell r="AC15">
            <v>31.031279947383492</v>
          </cell>
          <cell r="AD15">
            <v>31.031279947383492</v>
          </cell>
          <cell r="AE15">
            <v>26.131604166217677</v>
          </cell>
          <cell r="AF15">
            <v>25.592808204027623</v>
          </cell>
          <cell r="AG15">
            <v>25.07578177566343</v>
          </cell>
          <cell r="AH15">
            <v>10.246657637124999</v>
          </cell>
          <cell r="AI15">
            <v>7.3408298436582564</v>
          </cell>
          <cell r="AJ15">
            <v>24.825023957906794</v>
          </cell>
          <cell r="AK15">
            <v>27.58335995322977</v>
          </cell>
          <cell r="AL15">
            <v>6.4055280866881334</v>
          </cell>
          <cell r="AM15">
            <v>8.5247468259607935</v>
          </cell>
          <cell r="AN15">
            <v>3.9599173905599243</v>
          </cell>
          <cell r="AO15">
            <v>13.374999999999998</v>
          </cell>
          <cell r="AP15">
            <v>11.263157894736842</v>
          </cell>
          <cell r="AQ15">
            <v>4.416480600507831</v>
          </cell>
          <cell r="AR15">
            <v>3.1640202829341511</v>
          </cell>
          <cell r="AS15">
            <v>10.7</v>
          </cell>
          <cell r="AT15">
            <v>11.888888888888888</v>
          </cell>
          <cell r="AU15">
            <v>4.5055555555555546</v>
          </cell>
          <cell r="AV15">
            <v>3.7941520467836254</v>
          </cell>
          <cell r="AW15">
            <v>1.4877531742520667</v>
          </cell>
          <cell r="AX15">
            <v>1.0658444234515458</v>
          </cell>
          <cell r="AY15">
            <v>3.6044444444444439</v>
          </cell>
          <cell r="AZ15">
            <v>4.0049382716049378</v>
          </cell>
          <cell r="BB15">
            <v>9</v>
          </cell>
          <cell r="BC15">
            <v>5</v>
          </cell>
          <cell r="BD15">
            <v>5</v>
          </cell>
          <cell r="BE15">
            <v>5</v>
          </cell>
          <cell r="BF15">
            <v>10</v>
          </cell>
          <cell r="BG15">
            <v>32</v>
          </cell>
          <cell r="BH15">
            <v>64</v>
          </cell>
          <cell r="BI15">
            <v>95</v>
          </cell>
          <cell r="BJ15">
            <v>0</v>
          </cell>
          <cell r="BK15">
            <v>109</v>
          </cell>
        </row>
        <row r="16">
          <cell r="B16">
            <v>10</v>
          </cell>
          <cell r="C16">
            <v>2</v>
          </cell>
          <cell r="D16">
            <v>3</v>
          </cell>
          <cell r="E16">
            <v>3</v>
          </cell>
          <cell r="F16">
            <v>1</v>
          </cell>
          <cell r="G16">
            <v>31.525784938508188</v>
          </cell>
          <cell r="H16">
            <v>9.5180836120071302</v>
          </cell>
          <cell r="I16">
            <v>0.5132500000000001</v>
          </cell>
          <cell r="J16">
            <v>0.18854081632653064</v>
          </cell>
          <cell r="K16">
            <v>8.623560823707086</v>
          </cell>
          <cell r="L16">
            <v>8.4972094906784008</v>
          </cell>
          <cell r="M16">
            <v>242.91408084578651</v>
          </cell>
          <cell r="N16">
            <v>175.64153199494484</v>
          </cell>
          <cell r="O16">
            <v>409</v>
          </cell>
          <cell r="P16">
            <v>171</v>
          </cell>
          <cell r="Q16">
            <v>1138</v>
          </cell>
          <cell r="R16">
            <v>1412</v>
          </cell>
          <cell r="S16">
            <v>7.7827498104406363</v>
          </cell>
          <cell r="T16"/>
          <cell r="U16">
            <v>2.4499647814418624</v>
          </cell>
          <cell r="V16">
            <v>1.8789343523186957</v>
          </cell>
          <cell r="W16">
            <v>3.3805969012764758</v>
          </cell>
          <cell r="X16">
            <v>4.1673749185401245</v>
          </cell>
          <cell r="Y16">
            <v>10.7</v>
          </cell>
          <cell r="Z16">
            <v>3.6044444444444439</v>
          </cell>
          <cell r="AA16">
            <v>0.42321198592020809</v>
          </cell>
          <cell r="AB16">
            <v>10</v>
          </cell>
          <cell r="AC16">
            <v>39.40723117313523</v>
          </cell>
          <cell r="AD16">
            <v>39.40723117313523</v>
          </cell>
          <cell r="AE16">
            <v>33.185036777377043</v>
          </cell>
          <cell r="AF16">
            <v>32.500809214956895</v>
          </cell>
          <cell r="AG16">
            <v>31.844227210614331</v>
          </cell>
          <cell r="AH16">
            <v>12.867852296209138</v>
          </cell>
          <cell r="AI16">
            <v>9.3255084410106406</v>
          </cell>
          <cell r="AJ16">
            <v>31.525784938508188</v>
          </cell>
          <cell r="AK16">
            <v>35.028649931675766</v>
          </cell>
          <cell r="AL16">
            <v>3.6608013892335114</v>
          </cell>
          <cell r="AM16">
            <v>5.0656818319710615</v>
          </cell>
          <cell r="AN16">
            <v>2.2839518397210625</v>
          </cell>
          <cell r="AO16">
            <v>13.374999999999998</v>
          </cell>
          <cell r="AP16">
            <v>11.263157894736842</v>
          </cell>
          <cell r="AQ16">
            <v>4.3674097199482169</v>
          </cell>
          <cell r="AR16">
            <v>3.1651215192085749</v>
          </cell>
          <cell r="AS16">
            <v>10.7</v>
          </cell>
          <cell r="AT16">
            <v>11.888888888888888</v>
          </cell>
          <cell r="AU16">
            <v>4.5055555555555546</v>
          </cell>
          <cell r="AV16">
            <v>3.7941520467836254</v>
          </cell>
          <cell r="AW16">
            <v>1.4712229627738334</v>
          </cell>
          <cell r="AX16">
            <v>1.0662153902712996</v>
          </cell>
          <cell r="AY16">
            <v>3.6044444444444439</v>
          </cell>
          <cell r="AZ16">
            <v>4.0049382716049378</v>
          </cell>
          <cell r="BB16">
            <v>10</v>
          </cell>
          <cell r="BC16">
            <v>5</v>
          </cell>
          <cell r="BD16">
            <v>5</v>
          </cell>
          <cell r="BE16">
            <v>5</v>
          </cell>
          <cell r="BF16">
            <v>10</v>
          </cell>
          <cell r="BG16">
            <v>32</v>
          </cell>
          <cell r="BH16">
            <v>64</v>
          </cell>
          <cell r="BI16">
            <v>95</v>
          </cell>
          <cell r="BJ16">
            <v>117</v>
          </cell>
          <cell r="BK16">
            <v>109</v>
          </cell>
        </row>
        <row r="17">
          <cell r="B17">
            <v>11</v>
          </cell>
          <cell r="C17">
            <v>3</v>
          </cell>
          <cell r="D17">
            <v>2</v>
          </cell>
          <cell r="E17">
            <v>2</v>
          </cell>
          <cell r="F17">
            <v>1</v>
          </cell>
          <cell r="G17">
            <v>27.141564454979381</v>
          </cell>
          <cell r="H17">
            <v>18.995605949782359</v>
          </cell>
          <cell r="I17">
            <v>1.3731600000000002</v>
          </cell>
          <cell r="J17">
            <v>0.50442612244897966</v>
          </cell>
          <cell r="K17">
            <v>9.9157085189299004</v>
          </cell>
          <cell r="L17">
            <v>9.7987232948288998</v>
          </cell>
          <cell r="M17">
            <v>247.26643039723089</v>
          </cell>
          <cell r="N17">
            <v>213.4528620571252</v>
          </cell>
          <cell r="O17">
            <v>346</v>
          </cell>
          <cell r="P17">
            <v>280</v>
          </cell>
          <cell r="Q17">
            <v>940</v>
          </cell>
          <cell r="R17">
            <v>1326</v>
          </cell>
          <cell r="S17">
            <v>18.6465894861111</v>
          </cell>
          <cell r="T17"/>
          <cell r="U17">
            <v>2.3948994858991361</v>
          </cell>
          <cell r="V17">
            <v>1.9547973204116622</v>
          </cell>
          <cell r="W17">
            <v>3.3641463305290014</v>
          </cell>
          <cell r="X17">
            <v>4.2285404006272529</v>
          </cell>
          <cell r="Y17">
            <v>10.7</v>
          </cell>
          <cell r="Z17">
            <v>3.6044444444444439</v>
          </cell>
          <cell r="AA17">
            <v>0.45831065569464274</v>
          </cell>
          <cell r="AB17">
            <v>11</v>
          </cell>
          <cell r="AC17">
            <v>33.926955568724225</v>
          </cell>
          <cell r="AD17">
            <v>33.926955568724225</v>
          </cell>
          <cell r="AE17">
            <v>28.570067847346717</v>
          </cell>
          <cell r="AF17">
            <v>27.980994283483898</v>
          </cell>
          <cell r="AG17">
            <v>27.415721671696346</v>
          </cell>
          <cell r="AH17">
            <v>11.333070391799515</v>
          </cell>
          <cell r="AI17">
            <v>8.0678905696445895</v>
          </cell>
          <cell r="AJ17">
            <v>27.141564454979381</v>
          </cell>
          <cell r="AK17">
            <v>30.157293838865979</v>
          </cell>
          <cell r="AL17">
            <v>7.3060022883778304</v>
          </cell>
          <cell r="AM17">
            <v>9.717429910218037</v>
          </cell>
          <cell r="AN17">
            <v>4.4922370723866303</v>
          </cell>
          <cell r="AO17">
            <v>13.374999999999998</v>
          </cell>
          <cell r="AP17">
            <v>11.263157894736842</v>
          </cell>
          <cell r="AQ17">
            <v>4.4678284257858172</v>
          </cell>
          <cell r="AR17">
            <v>3.1805988648292414</v>
          </cell>
          <cell r="AS17">
            <v>10.7</v>
          </cell>
          <cell r="AT17">
            <v>11.888888888888888</v>
          </cell>
          <cell r="AU17">
            <v>4.5055555555555546</v>
          </cell>
          <cell r="AV17">
            <v>3.7941520467836254</v>
          </cell>
          <cell r="AW17">
            <v>1.5050504063602479</v>
          </cell>
          <cell r="AX17">
            <v>1.0714291503121556</v>
          </cell>
          <cell r="AY17">
            <v>3.6044444444444439</v>
          </cell>
          <cell r="AZ17">
            <v>4.0049382716049378</v>
          </cell>
          <cell r="BB17">
            <v>11</v>
          </cell>
          <cell r="BC17">
            <v>15</v>
          </cell>
          <cell r="BD17">
            <v>10</v>
          </cell>
          <cell r="BE17">
            <v>10</v>
          </cell>
          <cell r="BF17">
            <v>14</v>
          </cell>
          <cell r="BG17">
            <v>34</v>
          </cell>
          <cell r="BH17">
            <v>66</v>
          </cell>
          <cell r="BI17">
            <v>93</v>
          </cell>
          <cell r="BJ17">
            <v>0</v>
          </cell>
          <cell r="BK17">
            <v>109</v>
          </cell>
        </row>
        <row r="18">
          <cell r="B18">
            <v>12</v>
          </cell>
          <cell r="C18">
            <v>3</v>
          </cell>
          <cell r="D18">
            <v>2</v>
          </cell>
          <cell r="E18">
            <v>3</v>
          </cell>
          <cell r="F18">
            <v>1</v>
          </cell>
          <cell r="G18">
            <v>34.177688824782919</v>
          </cell>
          <cell r="H18">
            <v>10.582380423154735</v>
          </cell>
          <cell r="I18">
            <v>1.37079</v>
          </cell>
          <cell r="J18">
            <v>0.50355551020408162</v>
          </cell>
          <cell r="K18">
            <v>8.732833142085914</v>
          </cell>
          <cell r="L18">
            <v>8.6110448163685227</v>
          </cell>
          <cell r="M18">
            <v>252.14156499688312</v>
          </cell>
          <cell r="N18">
            <v>177.90493377383524</v>
          </cell>
          <cell r="O18">
            <v>427</v>
          </cell>
          <cell r="P18">
            <v>187</v>
          </cell>
          <cell r="Q18">
            <v>973</v>
          </cell>
          <cell r="R18">
            <v>1340</v>
          </cell>
          <cell r="S18">
            <v>7.6556345193582942</v>
          </cell>
          <cell r="T18"/>
          <cell r="U18">
            <v>2.4284175852754988</v>
          </cell>
          <cell r="V18">
            <v>1.8672585608807934</v>
          </cell>
          <cell r="W18">
            <v>3.3728821470074219</v>
          </cell>
          <cell r="X18">
            <v>4.1784039163146431</v>
          </cell>
          <cell r="Y18">
            <v>10.7</v>
          </cell>
          <cell r="Z18">
            <v>3.6044444444444439</v>
          </cell>
          <cell r="AA18">
            <v>0.40701234758143989</v>
          </cell>
          <cell r="AB18">
            <v>12</v>
          </cell>
          <cell r="AC18">
            <v>42.722111030978645</v>
          </cell>
          <cell r="AD18">
            <v>42.722111030978645</v>
          </cell>
          <cell r="AE18">
            <v>35.976514552403074</v>
          </cell>
          <cell r="AF18">
            <v>35.234730747198888</v>
          </cell>
          <cell r="AG18">
            <v>34.522918004831233</v>
          </cell>
          <cell r="AH18">
            <v>14.07405753936901</v>
          </cell>
          <cell r="AI18">
            <v>10.133081244806302</v>
          </cell>
          <cell r="AJ18">
            <v>34.177688824782919</v>
          </cell>
          <cell r="AK18">
            <v>37.975209805314357</v>
          </cell>
          <cell r="AL18">
            <v>4.0701463165979748</v>
          </cell>
          <cell r="AM18">
            <v>5.6673353357999776</v>
          </cell>
          <cell r="AN18">
            <v>2.532637015257349</v>
          </cell>
          <cell r="AO18">
            <v>13.374999999999998</v>
          </cell>
          <cell r="AP18">
            <v>11.263157894736842</v>
          </cell>
          <cell r="AQ18">
            <v>4.4061614711071639</v>
          </cell>
          <cell r="AR18">
            <v>3.1723610650000142</v>
          </cell>
          <cell r="AS18">
            <v>10.7</v>
          </cell>
          <cell r="AT18">
            <v>11.888888888888888</v>
          </cell>
          <cell r="AU18">
            <v>4.5055555555555546</v>
          </cell>
          <cell r="AV18">
            <v>3.7941520467836254</v>
          </cell>
          <cell r="AW18">
            <v>1.4842770313885401</v>
          </cell>
          <cell r="AX18">
            <v>1.0686541323842207</v>
          </cell>
          <cell r="AY18">
            <v>3.6044444444444439</v>
          </cell>
          <cell r="AZ18">
            <v>4.0049382716049378</v>
          </cell>
          <cell r="BB18">
            <v>12</v>
          </cell>
          <cell r="BC18">
            <v>15</v>
          </cell>
          <cell r="BD18">
            <v>10</v>
          </cell>
          <cell r="BE18">
            <v>10</v>
          </cell>
          <cell r="BF18">
            <v>14</v>
          </cell>
          <cell r="BG18">
            <v>34</v>
          </cell>
          <cell r="BH18">
            <v>66</v>
          </cell>
          <cell r="BI18">
            <v>93</v>
          </cell>
          <cell r="BJ18">
            <v>117</v>
          </cell>
          <cell r="BK18">
            <v>109</v>
          </cell>
        </row>
        <row r="19">
          <cell r="B19">
            <v>13</v>
          </cell>
          <cell r="C19">
            <v>3</v>
          </cell>
          <cell r="D19">
            <v>3</v>
          </cell>
          <cell r="E19">
            <v>2</v>
          </cell>
          <cell r="F19">
            <v>1</v>
          </cell>
          <cell r="G19">
            <v>15.481494570569883</v>
          </cell>
          <cell r="H19">
            <v>17.127213853510128</v>
          </cell>
          <cell r="I19">
            <v>0.51463000000000003</v>
          </cell>
          <cell r="J19">
            <v>0.18904775510204083</v>
          </cell>
          <cell r="K19">
            <v>9.8967820292552897</v>
          </cell>
          <cell r="L19">
            <v>9.7846794170343792</v>
          </cell>
          <cell r="M19">
            <v>204.2611651297299</v>
          </cell>
          <cell r="N19">
            <v>207.91533525567408</v>
          </cell>
          <cell r="O19">
            <v>239</v>
          </cell>
          <cell r="P19">
            <v>259</v>
          </cell>
          <cell r="Q19">
            <v>1076</v>
          </cell>
          <cell r="R19">
            <v>1300</v>
          </cell>
          <cell r="S19">
            <v>18.93258313789687</v>
          </cell>
          <cell r="T19"/>
          <cell r="U19">
            <v>2.4156695998454265</v>
          </cell>
          <cell r="V19">
            <v>1.9610784379748942</v>
          </cell>
          <cell r="W19">
            <v>3.4106026170679367</v>
          </cell>
          <cell r="X19">
            <v>4.2050523560960329</v>
          </cell>
          <cell r="Y19">
            <v>10.7</v>
          </cell>
          <cell r="Z19">
            <v>3.6044444444444439</v>
          </cell>
          <cell r="AA19">
            <v>0.44868018490810196</v>
          </cell>
          <cell r="AB19">
            <v>13</v>
          </cell>
          <cell r="AC19">
            <v>19.351868213212352</v>
          </cell>
          <cell r="AD19">
            <v>19.351868213212352</v>
          </cell>
          <cell r="AE19">
            <v>16.296310074284087</v>
          </cell>
          <cell r="AF19">
            <v>15.96030368099988</v>
          </cell>
          <cell r="AG19">
            <v>15.637873303605943</v>
          </cell>
          <cell r="AH19">
            <v>6.4087798147397761</v>
          </cell>
          <cell r="AI19">
            <v>4.5392255588776802</v>
          </cell>
          <cell r="AJ19">
            <v>15.481494570569883</v>
          </cell>
          <cell r="AK19">
            <v>17.201660633966537</v>
          </cell>
          <cell r="AL19">
            <v>6.5873899436577412</v>
          </cell>
          <cell r="AM19">
            <v>8.7335690005324462</v>
          </cell>
          <cell r="AN19">
            <v>4.0730084677021763</v>
          </cell>
          <cell r="AO19">
            <v>13.374999999999998</v>
          </cell>
          <cell r="AP19">
            <v>11.263157894736842</v>
          </cell>
          <cell r="AQ19">
            <v>4.4294136916259861</v>
          </cell>
          <cell r="AR19">
            <v>3.137275490980151</v>
          </cell>
          <cell r="AS19">
            <v>10.7</v>
          </cell>
          <cell r="AT19">
            <v>11.888888888888888</v>
          </cell>
          <cell r="AU19">
            <v>4.5055555555555546</v>
          </cell>
          <cell r="AV19">
            <v>3.7941520467836254</v>
          </cell>
          <cell r="AW19">
            <v>1.4921098666287329</v>
          </cell>
          <cell r="AX19">
            <v>1.0568350667434694</v>
          </cell>
          <cell r="AY19">
            <v>3.6044444444444439</v>
          </cell>
          <cell r="AZ19">
            <v>4.0049382716049378</v>
          </cell>
          <cell r="BB19">
            <v>13</v>
          </cell>
          <cell r="BC19">
            <v>15</v>
          </cell>
          <cell r="BD19">
            <v>10</v>
          </cell>
          <cell r="BE19">
            <v>10</v>
          </cell>
          <cell r="BF19">
            <v>14</v>
          </cell>
          <cell r="BG19">
            <v>34</v>
          </cell>
          <cell r="BH19">
            <v>66</v>
          </cell>
          <cell r="BI19">
            <v>95</v>
          </cell>
          <cell r="BJ19">
            <v>0</v>
          </cell>
          <cell r="BK19">
            <v>109</v>
          </cell>
        </row>
        <row r="20">
          <cell r="B20">
            <v>14</v>
          </cell>
          <cell r="C20">
            <v>3</v>
          </cell>
          <cell r="D20">
            <v>3</v>
          </cell>
          <cell r="E20">
            <v>3</v>
          </cell>
          <cell r="F20">
            <v>1</v>
          </cell>
          <cell r="G20">
            <v>21.198643800692125</v>
          </cell>
          <cell r="H20">
            <v>9.2948743771118671</v>
          </cell>
          <cell r="I20">
            <v>0.51349999999999996</v>
          </cell>
          <cell r="J20">
            <v>0.18863265306122448</v>
          </cell>
          <cell r="K20">
            <v>8.871434146338359</v>
          </cell>
          <cell r="L20">
            <v>8.7542383992105037</v>
          </cell>
          <cell r="M20">
            <v>220.1804356384468</v>
          </cell>
          <cell r="N20">
            <v>172.05507778106448</v>
          </cell>
          <cell r="O20">
            <v>303</v>
          </cell>
          <cell r="P20">
            <v>170</v>
          </cell>
          <cell r="Q20">
            <v>1105</v>
          </cell>
          <cell r="R20">
            <v>1288</v>
          </cell>
          <cell r="S20">
            <v>7.7827498104406363</v>
          </cell>
          <cell r="T20"/>
          <cell r="U20">
            <v>2.4263211397323641</v>
          </cell>
          <cell r="V20">
            <v>1.8827459113960607</v>
          </cell>
          <cell r="W20">
            <v>3.3858859993766082</v>
          </cell>
          <cell r="X20">
            <v>4.1704277643707224</v>
          </cell>
          <cell r="Y20">
            <v>10.7</v>
          </cell>
          <cell r="Z20">
            <v>3.6044444444444439</v>
          </cell>
          <cell r="AA20">
            <v>0.39772342356906987</v>
          </cell>
          <cell r="AB20">
            <v>14</v>
          </cell>
          <cell r="AC20">
            <v>26.498304750865156</v>
          </cell>
          <cell r="AD20">
            <v>26.498304750865156</v>
          </cell>
          <cell r="AE20">
            <v>22.314361895465396</v>
          </cell>
          <cell r="AF20">
            <v>21.854271959476417</v>
          </cell>
          <cell r="AG20">
            <v>21.412771515850633</v>
          </cell>
          <cell r="AH20">
            <v>8.7369488949968286</v>
          </cell>
          <cell r="AI20">
            <v>6.2608852762896063</v>
          </cell>
          <cell r="AJ20">
            <v>21.198643800692125</v>
          </cell>
          <cell r="AK20">
            <v>23.554048667435694</v>
          </cell>
          <cell r="AL20">
            <v>3.574951683504564</v>
          </cell>
          <cell r="AM20">
            <v>4.9368713647715188</v>
          </cell>
          <cell r="AN20">
            <v>2.2287580320946705</v>
          </cell>
          <cell r="AO20">
            <v>13.374999999999998</v>
          </cell>
          <cell r="AP20">
            <v>11.263157894736842</v>
          </cell>
          <cell r="AQ20">
            <v>4.4099685836229678</v>
          </cell>
          <cell r="AR20">
            <v>3.1601772776667696</v>
          </cell>
          <cell r="AS20">
            <v>10.7</v>
          </cell>
          <cell r="AT20">
            <v>11.888888888888888</v>
          </cell>
          <cell r="AU20">
            <v>4.5055555555555546</v>
          </cell>
          <cell r="AV20">
            <v>3.7941520467836254</v>
          </cell>
          <cell r="AW20">
            <v>1.4855595104125552</v>
          </cell>
          <cell r="AX20">
            <v>1.0645498534528557</v>
          </cell>
          <cell r="AY20">
            <v>3.6044444444444439</v>
          </cell>
          <cell r="AZ20">
            <v>4.0049382716049378</v>
          </cell>
          <cell r="BB20">
            <v>14</v>
          </cell>
          <cell r="BC20">
            <v>15</v>
          </cell>
          <cell r="BD20">
            <v>10</v>
          </cell>
          <cell r="BE20">
            <v>10</v>
          </cell>
          <cell r="BF20">
            <v>14</v>
          </cell>
          <cell r="BG20">
            <v>34</v>
          </cell>
          <cell r="BH20">
            <v>66</v>
          </cell>
          <cell r="BI20">
            <v>95</v>
          </cell>
          <cell r="BJ20">
            <v>117</v>
          </cell>
          <cell r="BK20">
            <v>109</v>
          </cell>
        </row>
        <row r="21">
          <cell r="B21">
            <v>15</v>
          </cell>
          <cell r="C21">
            <v>4</v>
          </cell>
          <cell r="D21">
            <v>2</v>
          </cell>
          <cell r="E21">
            <v>2</v>
          </cell>
          <cell r="F21">
            <v>1</v>
          </cell>
          <cell r="G21">
            <v>22.653925205751129</v>
          </cell>
          <cell r="H21">
            <v>19.356970764514273</v>
          </cell>
          <cell r="I21">
            <v>1.3735399999999998</v>
          </cell>
          <cell r="J21">
            <v>0.50456571428571417</v>
          </cell>
          <cell r="K21">
            <v>9.9381183357927458</v>
          </cell>
          <cell r="L21">
            <v>9.8271595171258763</v>
          </cell>
          <cell r="M21">
            <v>233.19916157095102</v>
          </cell>
          <cell r="N21">
            <v>213.58728397316415</v>
          </cell>
          <cell r="O21">
            <v>306</v>
          </cell>
          <cell r="P21">
            <v>285</v>
          </cell>
          <cell r="Q21">
            <v>946</v>
          </cell>
          <cell r="R21">
            <v>1299</v>
          </cell>
          <cell r="S21">
            <v>18.639644828373061</v>
          </cell>
          <cell r="T21"/>
          <cell r="U21">
            <v>2.3939594848391867</v>
          </cell>
          <cell r="V21">
            <v>1.9593163197728887</v>
          </cell>
          <cell r="W21">
            <v>3.378843220637989</v>
          </cell>
          <cell r="X21">
            <v>4.227823293946348</v>
          </cell>
          <cell r="Y21">
            <v>10.7</v>
          </cell>
          <cell r="Z21">
            <v>3.6044444444444439</v>
          </cell>
          <cell r="AA21">
            <v>0.4502814889857677</v>
          </cell>
          <cell r="AB21">
            <v>15</v>
          </cell>
          <cell r="AC21">
            <v>28.31740650718891</v>
          </cell>
          <cell r="AD21">
            <v>28.31740650718891</v>
          </cell>
          <cell r="AE21">
            <v>23.8462370586854</v>
          </cell>
          <cell r="AF21">
            <v>23.35456206778467</v>
          </cell>
          <cell r="AG21">
            <v>22.882752733081947</v>
          </cell>
          <cell r="AH21">
            <v>9.4629526310771706</v>
          </cell>
          <cell r="AI21">
            <v>6.7046393473899162</v>
          </cell>
          <cell r="AJ21">
            <v>22.653925205751129</v>
          </cell>
          <cell r="AK21">
            <v>25.171028006390141</v>
          </cell>
          <cell r="AL21">
            <v>7.4449887555824121</v>
          </cell>
          <cell r="AM21">
            <v>9.8794516072616645</v>
          </cell>
          <cell r="AN21">
            <v>4.5784720454685868</v>
          </cell>
          <cell r="AO21">
            <v>13.374999999999998</v>
          </cell>
          <cell r="AP21">
            <v>11.263157894736842</v>
          </cell>
          <cell r="AQ21">
            <v>4.4695827426330768</v>
          </cell>
          <cell r="AR21">
            <v>3.1667642744251503</v>
          </cell>
          <cell r="AS21">
            <v>10.7</v>
          </cell>
          <cell r="AT21">
            <v>11.888888888888888</v>
          </cell>
          <cell r="AU21">
            <v>4.5055555555555546</v>
          </cell>
          <cell r="AV21">
            <v>3.7941520467836254</v>
          </cell>
          <cell r="AW21">
            <v>1.5056413724923883</v>
          </cell>
          <cell r="AX21">
            <v>1.0667687753099881</v>
          </cell>
          <cell r="AY21">
            <v>3.6044444444444439</v>
          </cell>
          <cell r="AZ21">
            <v>4.0049382716049378</v>
          </cell>
          <cell r="BB21">
            <v>15</v>
          </cell>
          <cell r="BC21">
            <v>25</v>
          </cell>
          <cell r="BD21">
            <v>20</v>
          </cell>
          <cell r="BE21">
            <v>15</v>
          </cell>
          <cell r="BF21" t="str">
            <v>b</v>
          </cell>
          <cell r="BG21">
            <v>38</v>
          </cell>
          <cell r="BH21">
            <v>68</v>
          </cell>
          <cell r="BI21">
            <v>93</v>
          </cell>
          <cell r="BJ21">
            <v>0</v>
          </cell>
          <cell r="BK21">
            <v>109</v>
          </cell>
        </row>
        <row r="22">
          <cell r="B22">
            <v>16</v>
          </cell>
          <cell r="C22">
            <v>4</v>
          </cell>
          <cell r="D22">
            <v>2</v>
          </cell>
          <cell r="E22">
            <v>3</v>
          </cell>
          <cell r="F22">
            <v>1</v>
          </cell>
          <cell r="G22">
            <v>29.359106140940419</v>
          </cell>
          <cell r="H22">
            <v>10.597059641230588</v>
          </cell>
          <cell r="I22">
            <v>1.3709999999999998</v>
          </cell>
          <cell r="J22">
            <v>0.5036326530612244</v>
          </cell>
          <cell r="K22">
            <v>8.7836538426503932</v>
          </cell>
          <cell r="L22">
            <v>8.6641628475069226</v>
          </cell>
          <cell r="M22">
            <v>240.74383052253577</v>
          </cell>
          <cell r="N22">
            <v>176.75610930141877</v>
          </cell>
          <cell r="O22">
            <v>384</v>
          </cell>
          <cell r="P22">
            <v>189</v>
          </cell>
          <cell r="Q22">
            <v>968</v>
          </cell>
          <cell r="R22">
            <v>1289</v>
          </cell>
          <cell r="S22">
            <v>7.6556345193582942</v>
          </cell>
          <cell r="T22"/>
          <cell r="U22">
            <v>2.4236716538855441</v>
          </cell>
          <cell r="V22">
            <v>1.8701025097275119</v>
          </cell>
          <cell r="W22">
            <v>3.3814558400635333</v>
          </cell>
          <cell r="X22">
            <v>4.1782440937829382</v>
          </cell>
          <cell r="Y22">
            <v>10.7</v>
          </cell>
          <cell r="Z22">
            <v>3.6044444444444439</v>
          </cell>
          <cell r="AA22">
            <v>0.39393671641751055</v>
          </cell>
          <cell r="AB22">
            <v>16</v>
          </cell>
          <cell r="AC22">
            <v>36.698882676175522</v>
          </cell>
          <cell r="AD22">
            <v>36.698882676175522</v>
          </cell>
          <cell r="AE22">
            <v>30.904322253621494</v>
          </cell>
          <cell r="AF22">
            <v>30.267119732928268</v>
          </cell>
          <cell r="AG22">
            <v>29.655662768626687</v>
          </cell>
          <cell r="AH22">
            <v>12.113483315230818</v>
          </cell>
          <cell r="AI22">
            <v>8.6823863831351407</v>
          </cell>
          <cell r="AJ22">
            <v>29.359106140940419</v>
          </cell>
          <cell r="AK22">
            <v>32.621229045489351</v>
          </cell>
          <cell r="AL22">
            <v>4.075792169704072</v>
          </cell>
          <cell r="AM22">
            <v>5.6665661834626704</v>
          </cell>
          <cell r="AN22">
            <v>2.5362471419509918</v>
          </cell>
          <cell r="AO22">
            <v>13.374999999999998</v>
          </cell>
          <cell r="AP22">
            <v>11.263157894736842</v>
          </cell>
          <cell r="AQ22">
            <v>4.4147894302621973</v>
          </cell>
          <cell r="AR22">
            <v>3.1643175324741075</v>
          </cell>
          <cell r="AS22">
            <v>10.7</v>
          </cell>
          <cell r="AT22">
            <v>11.888888888888888</v>
          </cell>
          <cell r="AU22">
            <v>4.5055555555555546</v>
          </cell>
          <cell r="AV22">
            <v>3.7941520467836254</v>
          </cell>
          <cell r="AW22">
            <v>1.4871834799346384</v>
          </cell>
          <cell r="AX22">
            <v>1.0659445561106962</v>
          </cell>
          <cell r="AY22">
            <v>3.6044444444444439</v>
          </cell>
          <cell r="AZ22">
            <v>4.0049382716049378</v>
          </cell>
          <cell r="BB22">
            <v>16</v>
          </cell>
          <cell r="BC22">
            <v>25</v>
          </cell>
          <cell r="BD22">
            <v>20</v>
          </cell>
          <cell r="BE22">
            <v>15</v>
          </cell>
          <cell r="BF22" t="str">
            <v>b</v>
          </cell>
          <cell r="BG22">
            <v>38</v>
          </cell>
          <cell r="BH22">
            <v>68</v>
          </cell>
          <cell r="BI22">
            <v>93</v>
          </cell>
          <cell r="BJ22">
            <v>117</v>
          </cell>
          <cell r="BK22">
            <v>109</v>
          </cell>
        </row>
        <row r="23">
          <cell r="B23">
            <v>17</v>
          </cell>
          <cell r="C23">
            <v>4</v>
          </cell>
          <cell r="D23">
            <v>3</v>
          </cell>
          <cell r="E23">
            <v>2</v>
          </cell>
          <cell r="F23">
            <v>1</v>
          </cell>
          <cell r="G23">
            <v>11.81065211003169</v>
          </cell>
          <cell r="H23">
            <v>17.497521829679801</v>
          </cell>
          <cell r="I23">
            <v>0.51493</v>
          </cell>
          <cell r="J23">
            <v>0.18915795918367348</v>
          </cell>
          <cell r="K23">
            <v>9.9112632050569687</v>
          </cell>
          <cell r="L23">
            <v>9.805780831201373</v>
          </cell>
          <cell r="M23">
            <v>179.77583847320278</v>
          </cell>
          <cell r="N23">
            <v>207.56398954715434</v>
          </cell>
          <cell r="O23">
            <v>207</v>
          </cell>
          <cell r="P23">
            <v>266</v>
          </cell>
          <cell r="Q23">
            <v>1083</v>
          </cell>
          <cell r="R23">
            <v>1288</v>
          </cell>
          <cell r="S23">
            <v>18.937954950396833</v>
          </cell>
          <cell r="T23"/>
          <cell r="U23">
            <v>2.4299950521621541</v>
          </cell>
          <cell r="V23">
            <v>1.9668655493853366</v>
          </cell>
          <cell r="W23">
            <v>3.4473908362972767</v>
          </cell>
          <cell r="X23">
            <v>4.2047717901937194</v>
          </cell>
          <cell r="Y23">
            <v>10.7</v>
          </cell>
          <cell r="Z23">
            <v>3.6044444444444439</v>
          </cell>
          <cell r="AA23">
            <v>0.44549720319532154</v>
          </cell>
          <cell r="AB23">
            <v>17</v>
          </cell>
          <cell r="AC23">
            <v>14.763315137539612</v>
          </cell>
          <cell r="AD23">
            <v>14.763315137539612</v>
          </cell>
          <cell r="AE23">
            <v>12.432265378980727</v>
          </cell>
          <cell r="AF23">
            <v>12.175930010341949</v>
          </cell>
          <cell r="AG23">
            <v>11.929951626294637</v>
          </cell>
          <cell r="AH23">
            <v>4.8603605589743246</v>
          </cell>
          <cell r="AI23">
            <v>3.4259684123071761</v>
          </cell>
          <cell r="AJ23">
            <v>11.81065211003169</v>
          </cell>
          <cell r="AK23">
            <v>13.1229467889241</v>
          </cell>
          <cell r="AL23">
            <v>6.7298160883383851</v>
          </cell>
          <cell r="AM23">
            <v>8.8961453593754474</v>
          </cell>
          <cell r="AN23">
            <v>4.1613487491728218</v>
          </cell>
          <cell r="AO23">
            <v>13.374999999999998</v>
          </cell>
          <cell r="AP23">
            <v>11.263157894736842</v>
          </cell>
          <cell r="AQ23">
            <v>4.4033011468395316</v>
          </cell>
          <cell r="AR23">
            <v>3.1037966125977463</v>
          </cell>
          <cell r="AS23">
            <v>10.7</v>
          </cell>
          <cell r="AT23">
            <v>11.888888888888888</v>
          </cell>
          <cell r="AU23">
            <v>4.5055555555555546</v>
          </cell>
          <cell r="AV23">
            <v>3.7941520467836254</v>
          </cell>
          <cell r="AW23">
            <v>1.4833134912094952</v>
          </cell>
          <cell r="AX23">
            <v>1.045557238968545</v>
          </cell>
          <cell r="AY23">
            <v>3.6044444444444439</v>
          </cell>
          <cell r="AZ23">
            <v>4.0049382716049378</v>
          </cell>
          <cell r="BB23">
            <v>17</v>
          </cell>
          <cell r="BC23">
            <v>25</v>
          </cell>
          <cell r="BD23">
            <v>20</v>
          </cell>
          <cell r="BE23">
            <v>15</v>
          </cell>
          <cell r="BF23" t="str">
            <v>b</v>
          </cell>
          <cell r="BG23">
            <v>38</v>
          </cell>
          <cell r="BH23">
            <v>68</v>
          </cell>
          <cell r="BI23">
            <v>95</v>
          </cell>
          <cell r="BJ23">
            <v>0</v>
          </cell>
          <cell r="BK23">
            <v>109</v>
          </cell>
        </row>
        <row r="24">
          <cell r="B24">
            <v>18</v>
          </cell>
          <cell r="C24">
            <v>4</v>
          </cell>
          <cell r="D24">
            <v>3</v>
          </cell>
          <cell r="E24">
            <v>3</v>
          </cell>
          <cell r="F24">
            <v>1</v>
          </cell>
          <cell r="G24">
            <v>16.802871621822568</v>
          </cell>
          <cell r="H24">
            <v>9.2683364574161882</v>
          </cell>
          <cell r="I24">
            <v>0.51371999999999995</v>
          </cell>
          <cell r="J24">
            <v>0.18871346938775507</v>
          </cell>
          <cell r="K24">
            <v>8.8082128130530108</v>
          </cell>
          <cell r="L24">
            <v>8.6938363347269494</v>
          </cell>
          <cell r="M24">
            <v>197.74212705849794</v>
          </cell>
          <cell r="N24">
            <v>170.8742196277565</v>
          </cell>
          <cell r="O24">
            <v>268</v>
          </cell>
          <cell r="P24">
            <v>171</v>
          </cell>
          <cell r="Q24">
            <v>1114</v>
          </cell>
          <cell r="R24">
            <v>1267</v>
          </cell>
          <cell r="S24">
            <v>7.7827498104406363</v>
          </cell>
          <cell r="T24"/>
          <cell r="U24">
            <v>2.4382761427925965</v>
          </cell>
          <cell r="V24">
            <v>1.8851065031230096</v>
          </cell>
          <cell r="W24">
            <v>3.4219947355457818</v>
          </cell>
          <cell r="X24">
            <v>4.1699684758956099</v>
          </cell>
          <cell r="Y24">
            <v>10.7</v>
          </cell>
          <cell r="Z24">
            <v>3.6044444444444439</v>
          </cell>
          <cell r="AA24">
            <v>0.38853935224335245</v>
          </cell>
          <cell r="AB24">
            <v>18</v>
          </cell>
          <cell r="AC24">
            <v>21.003589527278208</v>
          </cell>
          <cell r="AD24">
            <v>21.003589527278208</v>
          </cell>
          <cell r="AE24">
            <v>17.687233286129018</v>
          </cell>
          <cell r="AF24">
            <v>17.322548063734608</v>
          </cell>
          <cell r="AG24">
            <v>16.972597597800576</v>
          </cell>
          <cell r="AH24">
            <v>6.8912914853762102</v>
          </cell>
          <cell r="AI24">
            <v>4.9102564207021313</v>
          </cell>
          <cell r="AJ24">
            <v>16.802871621822568</v>
          </cell>
          <cell r="AK24">
            <v>18.669857357580632</v>
          </cell>
          <cell r="AL24">
            <v>3.5647447913139185</v>
          </cell>
          <cell r="AM24">
            <v>4.9166115771504488</v>
          </cell>
          <cell r="AN24">
            <v>2.2226394542288643</v>
          </cell>
          <cell r="AO24">
            <v>13.374999999999998</v>
          </cell>
          <cell r="AP24">
            <v>11.263157894736842</v>
          </cell>
          <cell r="AQ24">
            <v>4.3883462632518393</v>
          </cell>
          <cell r="AR24">
            <v>3.1268312276621408</v>
          </cell>
          <cell r="AS24">
            <v>10.7</v>
          </cell>
          <cell r="AT24">
            <v>11.888888888888888</v>
          </cell>
          <cell r="AU24">
            <v>4.5055555555555546</v>
          </cell>
          <cell r="AV24">
            <v>3.7941520467836254</v>
          </cell>
          <cell r="AW24">
            <v>1.4782757298015541</v>
          </cell>
          <cell r="AX24">
            <v>1.0533167707721687</v>
          </cell>
          <cell r="AY24">
            <v>3.6044444444444439</v>
          </cell>
          <cell r="AZ24">
            <v>4.0049382716049378</v>
          </cell>
          <cell r="BB24">
            <v>18</v>
          </cell>
          <cell r="BC24">
            <v>25</v>
          </cell>
          <cell r="BD24">
            <v>20</v>
          </cell>
          <cell r="BE24">
            <v>15</v>
          </cell>
          <cell r="BF24" t="str">
            <v>b</v>
          </cell>
          <cell r="BG24">
            <v>38</v>
          </cell>
          <cell r="BH24">
            <v>68</v>
          </cell>
          <cell r="BI24">
            <v>95</v>
          </cell>
          <cell r="BJ24">
            <v>117</v>
          </cell>
          <cell r="BK24">
            <v>109</v>
          </cell>
        </row>
        <row r="25">
          <cell r="B25">
            <v>19</v>
          </cell>
          <cell r="C25">
            <v>1</v>
          </cell>
          <cell r="D25">
            <v>1</v>
          </cell>
          <cell r="E25">
            <v>1</v>
          </cell>
          <cell r="F25">
            <v>2</v>
          </cell>
          <cell r="G25">
            <v>97.170219556812867</v>
          </cell>
          <cell r="H25">
            <v>21.011771582655989</v>
          </cell>
          <cell r="I25">
            <v>2.5905900000000002</v>
          </cell>
          <cell r="J25">
            <v>0.95164530612244891</v>
          </cell>
          <cell r="K25">
            <v>7.5008110951523665</v>
          </cell>
          <cell r="L25">
            <v>11.205149867788757</v>
          </cell>
          <cell r="M25">
            <v>335.61467523322079</v>
          </cell>
          <cell r="N25">
            <v>190.01406551823905</v>
          </cell>
          <cell r="O25">
            <v>912</v>
          </cell>
          <cell r="P25">
            <v>348</v>
          </cell>
          <cell r="Q25">
            <v>1075</v>
          </cell>
          <cell r="R25">
            <v>1786</v>
          </cell>
          <cell r="S25">
            <v>27.477430983135847</v>
          </cell>
          <cell r="T25"/>
          <cell r="U25">
            <v>2.5854246278939401</v>
          </cell>
          <cell r="V25">
            <v>1.9682020468312458</v>
          </cell>
          <cell r="W25">
            <v>3.5283271652723416</v>
          </cell>
          <cell r="X25">
            <v>4.29187197481418</v>
          </cell>
          <cell r="Y25">
            <v>10.7</v>
          </cell>
          <cell r="Z25">
            <v>3.6044444444444439</v>
          </cell>
          <cell r="AA25">
            <v>4.1189721619518957</v>
          </cell>
          <cell r="AB25">
            <v>19</v>
          </cell>
          <cell r="AC25">
            <v>121.46277444601608</v>
          </cell>
          <cell r="AD25">
            <v>121.46277444601608</v>
          </cell>
          <cell r="AE25">
            <v>102.28444163875039</v>
          </cell>
          <cell r="AF25">
            <v>100.17548407918852</v>
          </cell>
          <cell r="AG25">
            <v>98.15173692607361</v>
          </cell>
          <cell r="AH25">
            <v>37.58385315450743</v>
          </cell>
          <cell r="AI25">
            <v>27.540025344932143</v>
          </cell>
          <cell r="AJ25">
            <v>97.170219556812867</v>
          </cell>
          <cell r="AK25">
            <v>107.96691061868096</v>
          </cell>
          <cell r="AL25">
            <v>8.0814506087138422</v>
          </cell>
          <cell r="AM25">
            <v>10.675617178878761</v>
          </cell>
          <cell r="AN25">
            <v>4.8957125715674943</v>
          </cell>
          <cell r="AO25">
            <v>13.374999999999998</v>
          </cell>
          <cell r="AP25">
            <v>11.263157894736842</v>
          </cell>
          <cell r="AQ25">
            <v>4.1385851610441673</v>
          </cell>
          <cell r="AR25">
            <v>3.0325985938364921</v>
          </cell>
          <cell r="AS25">
            <v>10.7</v>
          </cell>
          <cell r="AT25">
            <v>11.888888888888888</v>
          </cell>
          <cell r="AU25">
            <v>4.5055555555555546</v>
          </cell>
          <cell r="AV25">
            <v>3.7941520467836254</v>
          </cell>
          <cell r="AW25">
            <v>1.3941402141669033</v>
          </cell>
          <cell r="AX25">
            <v>1.0215731919424278</v>
          </cell>
          <cell r="AY25">
            <v>3.6044444444444439</v>
          </cell>
          <cell r="AZ25">
            <v>4.0049382716049378</v>
          </cell>
          <cell r="BB25">
            <v>19</v>
          </cell>
          <cell r="BC25">
            <v>0</v>
          </cell>
          <cell r="BD25">
            <v>0</v>
          </cell>
          <cell r="BE25">
            <v>0</v>
          </cell>
          <cell r="BF25">
            <v>2</v>
          </cell>
          <cell r="BG25">
            <v>24</v>
          </cell>
          <cell r="BH25">
            <v>0</v>
          </cell>
          <cell r="BI25">
            <v>0</v>
          </cell>
          <cell r="BJ25">
            <v>0</v>
          </cell>
          <cell r="BK25">
            <v>0</v>
          </cell>
        </row>
        <row r="26">
          <cell r="B26">
            <v>20</v>
          </cell>
          <cell r="C26">
            <v>1</v>
          </cell>
          <cell r="D26">
            <v>1</v>
          </cell>
          <cell r="E26">
            <v>2</v>
          </cell>
          <cell r="F26">
            <v>2</v>
          </cell>
          <cell r="G26">
            <v>103.20179043682646</v>
          </cell>
          <cell r="H26">
            <v>16.6289474213897</v>
          </cell>
          <cell r="I26">
            <v>2.5891299999999995</v>
          </cell>
          <cell r="J26">
            <v>0.9511089795918366</v>
          </cell>
          <cell r="K26">
            <v>7.4491455725973603</v>
          </cell>
          <cell r="L26">
            <v>11.253994238814471</v>
          </cell>
          <cell r="M26">
            <v>336.80057213952347</v>
          </cell>
          <cell r="N26">
            <v>183.5315592245417</v>
          </cell>
          <cell r="O26">
            <v>965</v>
          </cell>
          <cell r="P26">
            <v>285</v>
          </cell>
          <cell r="Q26">
            <v>1028</v>
          </cell>
          <cell r="R26">
            <v>1734</v>
          </cell>
          <cell r="S26">
            <v>18.218462078373079</v>
          </cell>
          <cell r="T26"/>
          <cell r="U26">
            <v>2.6039822098739136</v>
          </cell>
          <cell r="V26">
            <v>1.9241255423220529</v>
          </cell>
          <cell r="W26">
            <v>3.5413687917949699</v>
          </cell>
          <cell r="X26">
            <v>4.2710101792940742</v>
          </cell>
          <cell r="Y26">
            <v>10.7</v>
          </cell>
          <cell r="Z26">
            <v>3.6044444444444439</v>
          </cell>
          <cell r="AA26">
            <v>3.9297032025984246</v>
          </cell>
          <cell r="AB26">
            <v>20</v>
          </cell>
          <cell r="AC26">
            <v>129.00223804603306</v>
          </cell>
          <cell r="AD26">
            <v>129.00223804603306</v>
          </cell>
          <cell r="AE26">
            <v>108.63346361771207</v>
          </cell>
          <cell r="AF26">
            <v>106.39359838848088</v>
          </cell>
          <cell r="AG26">
            <v>104.24423276447116</v>
          </cell>
          <cell r="AH26">
            <v>39.632294738996528</v>
          </cell>
          <cell r="AI26">
            <v>29.141780058585155</v>
          </cell>
          <cell r="AJ26">
            <v>103.20179043682646</v>
          </cell>
          <cell r="AK26">
            <v>114.66865604091828</v>
          </cell>
          <cell r="AL26">
            <v>6.3957490082268071</v>
          </cell>
          <cell r="AM26">
            <v>8.6423401465383218</v>
          </cell>
          <cell r="AN26">
            <v>3.8934459819382083</v>
          </cell>
          <cell r="AO26">
            <v>13.374999999999998</v>
          </cell>
          <cell r="AP26">
            <v>11.263157894736842</v>
          </cell>
          <cell r="AQ26">
            <v>4.1090910527065772</v>
          </cell>
          <cell r="AR26">
            <v>3.0214305905645658</v>
          </cell>
          <cell r="AS26">
            <v>10.7</v>
          </cell>
          <cell r="AT26">
            <v>11.888888888888888</v>
          </cell>
          <cell r="AU26">
            <v>4.5055555555555546</v>
          </cell>
          <cell r="AV26">
            <v>3.7941520467836254</v>
          </cell>
          <cell r="AW26">
            <v>1.3842047118359435</v>
          </cell>
          <cell r="AX26">
            <v>1.0178110940593408</v>
          </cell>
          <cell r="AY26">
            <v>3.6044444444444439</v>
          </cell>
          <cell r="AZ26">
            <v>4.0049382716049378</v>
          </cell>
          <cell r="BB26">
            <v>20</v>
          </cell>
          <cell r="BC26">
            <v>0</v>
          </cell>
          <cell r="BD26">
            <v>0</v>
          </cell>
          <cell r="BE26">
            <v>0</v>
          </cell>
          <cell r="BF26">
            <v>2</v>
          </cell>
          <cell r="BG26">
            <v>24</v>
          </cell>
          <cell r="BH26">
            <v>0</v>
          </cell>
          <cell r="BI26">
            <v>0</v>
          </cell>
          <cell r="BJ26">
            <v>0</v>
          </cell>
          <cell r="BK26">
            <v>109</v>
          </cell>
        </row>
        <row r="27">
          <cell r="B27">
            <v>21</v>
          </cell>
          <cell r="C27">
            <v>1</v>
          </cell>
          <cell r="D27">
            <v>2</v>
          </cell>
          <cell r="E27">
            <v>1</v>
          </cell>
          <cell r="F27">
            <v>2</v>
          </cell>
          <cell r="G27">
            <v>57.697312583972014</v>
          </cell>
          <cell r="H27">
            <v>19.538964497394588</v>
          </cell>
          <cell r="I27">
            <v>1.3734499999999998</v>
          </cell>
          <cell r="J27">
            <v>0.50453265306122441</v>
          </cell>
          <cell r="K27">
            <v>7.8391643444105448</v>
          </cell>
          <cell r="L27">
            <v>9.74841073816693</v>
          </cell>
          <cell r="M27">
            <v>289.69815188338299</v>
          </cell>
          <cell r="N27">
            <v>173.19730630819348</v>
          </cell>
          <cell r="O27">
            <v>627</v>
          </cell>
          <cell r="P27">
            <v>355</v>
          </cell>
          <cell r="Q27">
            <v>1205</v>
          </cell>
          <cell r="R27">
            <v>1754</v>
          </cell>
          <cell r="S27">
            <v>28.050680657243095</v>
          </cell>
          <cell r="T27"/>
          <cell r="U27">
            <v>2.4270075669040811</v>
          </cell>
          <cell r="V27">
            <v>1.9965296423471526</v>
          </cell>
          <cell r="W27">
            <v>3.3209230684058775</v>
          </cell>
          <cell r="X27">
            <v>4.270972286918254</v>
          </cell>
          <cell r="Y27">
            <v>10.7</v>
          </cell>
          <cell r="Z27">
            <v>3.6044444444444439</v>
          </cell>
          <cell r="AA27">
            <v>4.6015177726603627</v>
          </cell>
          <cell r="AB27">
            <v>21</v>
          </cell>
          <cell r="AC27">
            <v>72.121640729965009</v>
          </cell>
          <cell r="AD27">
            <v>72.121640729965009</v>
          </cell>
          <cell r="AE27">
            <v>60.734013246286331</v>
          </cell>
          <cell r="AF27">
            <v>59.481765550486614</v>
          </cell>
          <cell r="AG27">
            <v>58.280113721183852</v>
          </cell>
          <cell r="AH27">
            <v>23.773025420588766</v>
          </cell>
          <cell r="AI27">
            <v>17.373878104218807</v>
          </cell>
          <cell r="AJ27">
            <v>57.697312583972014</v>
          </cell>
          <cell r="AK27">
            <v>64.108125093302235</v>
          </cell>
          <cell r="AL27">
            <v>7.5149863451517644</v>
          </cell>
          <cell r="AM27">
            <v>9.7864635129705686</v>
          </cell>
          <cell r="AN27">
            <v>4.5748282088463386</v>
          </cell>
          <cell r="AO27">
            <v>13.374999999999998</v>
          </cell>
          <cell r="AP27">
            <v>11.263157894736842</v>
          </cell>
          <cell r="AQ27">
            <v>4.4087213183472036</v>
          </cell>
          <cell r="AR27">
            <v>3.2219957462417987</v>
          </cell>
          <cell r="AS27">
            <v>10.7</v>
          </cell>
          <cell r="AT27">
            <v>11.888888888888888</v>
          </cell>
          <cell r="AU27">
            <v>4.5055555555555546</v>
          </cell>
          <cell r="AV27">
            <v>3.7941520467836254</v>
          </cell>
          <cell r="AW27">
            <v>1.485139351684146</v>
          </cell>
          <cell r="AX27">
            <v>1.085374267996718</v>
          </cell>
          <cell r="AY27">
            <v>3.6044444444444439</v>
          </cell>
          <cell r="AZ27">
            <v>4.0049382716049378</v>
          </cell>
          <cell r="BB27">
            <v>21</v>
          </cell>
          <cell r="BC27">
            <v>0</v>
          </cell>
          <cell r="BD27">
            <v>0</v>
          </cell>
          <cell r="BE27">
            <v>0</v>
          </cell>
          <cell r="BF27">
            <v>2</v>
          </cell>
          <cell r="BG27">
            <v>24</v>
          </cell>
          <cell r="BH27">
            <v>0</v>
          </cell>
          <cell r="BI27">
            <v>93</v>
          </cell>
          <cell r="BJ27">
            <v>0</v>
          </cell>
          <cell r="BK27">
            <v>0</v>
          </cell>
        </row>
        <row r="28">
          <cell r="B28">
            <v>22</v>
          </cell>
          <cell r="C28">
            <v>1</v>
          </cell>
          <cell r="D28">
            <v>2</v>
          </cell>
          <cell r="E28">
            <v>2</v>
          </cell>
          <cell r="F28">
            <v>2</v>
          </cell>
          <cell r="G28">
            <v>62.74199614413763</v>
          </cell>
          <cell r="H28">
            <v>14.621880648293679</v>
          </cell>
          <cell r="I28">
            <v>1.3722000000000001</v>
          </cell>
          <cell r="J28">
            <v>0.5040734693877551</v>
          </cell>
          <cell r="K28">
            <v>7.7595873157813928</v>
          </cell>
          <cell r="L28">
            <v>9.8305459482749011</v>
          </cell>
          <cell r="M28">
            <v>291.76786696377201</v>
          </cell>
          <cell r="N28">
            <v>159.45611967262892</v>
          </cell>
          <cell r="O28">
            <v>677</v>
          </cell>
          <cell r="P28">
            <v>289</v>
          </cell>
          <cell r="Q28">
            <v>1148</v>
          </cell>
          <cell r="R28">
            <v>1662</v>
          </cell>
          <cell r="S28">
            <v>18.6465894861111</v>
          </cell>
          <cell r="T28"/>
          <cell r="U28">
            <v>2.4496990922950395</v>
          </cell>
          <cell r="V28">
            <v>1.9554813211404656</v>
          </cell>
          <cell r="W28">
            <v>3.33843174687382</v>
          </cell>
          <cell r="X28">
            <v>4.2665422529818446</v>
          </cell>
          <cell r="Y28">
            <v>10.7</v>
          </cell>
          <cell r="Z28">
            <v>3.6044444444444439</v>
          </cell>
          <cell r="AA28">
            <v>4.3468939057579314</v>
          </cell>
          <cell r="AB28">
            <v>22</v>
          </cell>
          <cell r="AC28">
            <v>78.427495180172031</v>
          </cell>
          <cell r="AD28">
            <v>78.427495180172031</v>
          </cell>
          <cell r="AE28">
            <v>66.044206467513291</v>
          </cell>
          <cell r="AF28">
            <v>64.682470251688287</v>
          </cell>
          <cell r="AG28">
            <v>63.375753680947099</v>
          </cell>
          <cell r="AH28">
            <v>25.612123685508163</v>
          </cell>
          <cell r="AI28">
            <v>18.793853192562825</v>
          </cell>
          <cell r="AJ28">
            <v>62.74199614413763</v>
          </cell>
          <cell r="AK28">
            <v>69.713329049041803</v>
          </cell>
          <cell r="AL28">
            <v>5.6238002493437227</v>
          </cell>
          <cell r="AM28">
            <v>7.47738190603937</v>
          </cell>
          <cell r="AN28">
            <v>3.4271032094138034</v>
          </cell>
          <cell r="AO28">
            <v>13.374999999999998</v>
          </cell>
          <cell r="AP28">
            <v>11.263157894736842</v>
          </cell>
          <cell r="AQ28">
            <v>4.3678833999058773</v>
          </cell>
          <cell r="AR28">
            <v>3.2050977259066959</v>
          </cell>
          <cell r="AS28">
            <v>10.7</v>
          </cell>
          <cell r="AT28">
            <v>11.888888888888888</v>
          </cell>
          <cell r="AU28">
            <v>4.5055555555555546</v>
          </cell>
          <cell r="AV28">
            <v>3.7941520467836254</v>
          </cell>
          <cell r="AW28">
            <v>1.4713825284833506</v>
          </cell>
          <cell r="AX28">
            <v>1.0796819338360666</v>
          </cell>
          <cell r="AY28">
            <v>3.6044444444444439</v>
          </cell>
          <cell r="AZ28">
            <v>4.0049382716049378</v>
          </cell>
          <cell r="BB28">
            <v>22</v>
          </cell>
          <cell r="BC28">
            <v>0</v>
          </cell>
          <cell r="BD28">
            <v>0</v>
          </cell>
          <cell r="BE28">
            <v>0</v>
          </cell>
          <cell r="BF28">
            <v>2</v>
          </cell>
          <cell r="BG28">
            <v>24</v>
          </cell>
          <cell r="BH28">
            <v>0</v>
          </cell>
          <cell r="BI28">
            <v>93</v>
          </cell>
          <cell r="BJ28">
            <v>0</v>
          </cell>
          <cell r="BK28">
            <v>109</v>
          </cell>
        </row>
        <row r="29">
          <cell r="B29">
            <v>23</v>
          </cell>
          <cell r="C29">
            <v>2</v>
          </cell>
          <cell r="D29">
            <v>1</v>
          </cell>
          <cell r="E29">
            <v>1</v>
          </cell>
          <cell r="F29">
            <v>2</v>
          </cell>
          <cell r="G29">
            <v>58.196405444106603</v>
          </cell>
          <cell r="H29">
            <v>26.023205368602223</v>
          </cell>
          <cell r="I29">
            <v>2.5905600000000004</v>
          </cell>
          <cell r="J29">
            <v>0.95163428571428588</v>
          </cell>
          <cell r="K29">
            <v>9.40251056230011</v>
          </cell>
          <cell r="L29">
            <v>10.507644570662636</v>
          </cell>
          <cell r="M29">
            <v>317.94916988278993</v>
          </cell>
          <cell r="N29">
            <v>208.6138554758202</v>
          </cell>
          <cell r="O29">
            <v>577</v>
          </cell>
          <cell r="P29">
            <v>393</v>
          </cell>
          <cell r="Q29">
            <v>908</v>
          </cell>
          <cell r="R29">
            <v>1656</v>
          </cell>
          <cell r="S29">
            <v>27.47940000545724</v>
          </cell>
          <cell r="T29"/>
          <cell r="U29">
            <v>2.4061325563716398</v>
          </cell>
          <cell r="V29">
            <v>2.0182163689354251</v>
          </cell>
          <cell r="W29">
            <v>3.3302654359131623</v>
          </cell>
          <cell r="X29">
            <v>4.3120860331211324</v>
          </cell>
          <cell r="Y29">
            <v>10.7</v>
          </cell>
          <cell r="Z29">
            <v>3.6044444444444439</v>
          </cell>
          <cell r="AA29">
            <v>4.2275278481777541</v>
          </cell>
          <cell r="AB29">
            <v>23</v>
          </cell>
          <cell r="AC29">
            <v>72.745506805133246</v>
          </cell>
          <cell r="AD29">
            <v>72.745506805133246</v>
          </cell>
          <cell r="AE29">
            <v>61.259374151691162</v>
          </cell>
          <cell r="AF29">
            <v>59.996294272274852</v>
          </cell>
          <cell r="AG29">
            <v>58.784247923340004</v>
          </cell>
          <cell r="AH29">
            <v>24.186699643790472</v>
          </cell>
          <cell r="AI29">
            <v>17.475005090142037</v>
          </cell>
          <cell r="AJ29">
            <v>58.196405444106603</v>
          </cell>
          <cell r="AK29">
            <v>64.662672715674006</v>
          </cell>
          <cell r="AL29">
            <v>10.008925141770085</v>
          </cell>
          <cell r="AM29">
            <v>12.894160293789026</v>
          </cell>
          <cell r="AN29">
            <v>6.0349457707285952</v>
          </cell>
          <cell r="AO29">
            <v>13.374999999999998</v>
          </cell>
          <cell r="AP29">
            <v>11.263157894736842</v>
          </cell>
          <cell r="AQ29">
            <v>4.4469702933304758</v>
          </cell>
          <cell r="AR29">
            <v>3.2129571068457636</v>
          </cell>
          <cell r="AS29">
            <v>10.7</v>
          </cell>
          <cell r="AT29">
            <v>11.888888888888888</v>
          </cell>
          <cell r="AU29">
            <v>4.5055555555555546</v>
          </cell>
          <cell r="AV29">
            <v>3.7941520467836254</v>
          </cell>
          <cell r="AW29">
            <v>1.4980240531219173</v>
          </cell>
          <cell r="AX29">
            <v>1.0823294760755613</v>
          </cell>
          <cell r="AY29">
            <v>3.6044444444444439</v>
          </cell>
          <cell r="AZ29">
            <v>4.0049382716049378</v>
          </cell>
          <cell r="BB29">
            <v>23</v>
          </cell>
          <cell r="BC29">
            <v>5</v>
          </cell>
          <cell r="BD29">
            <v>5</v>
          </cell>
          <cell r="BE29">
            <v>5</v>
          </cell>
          <cell r="BF29">
            <v>10</v>
          </cell>
          <cell r="BG29">
            <v>32</v>
          </cell>
          <cell r="BH29">
            <v>64</v>
          </cell>
          <cell r="BI29">
            <v>0</v>
          </cell>
          <cell r="BJ29">
            <v>0</v>
          </cell>
          <cell r="BK29">
            <v>0</v>
          </cell>
        </row>
        <row r="30">
          <cell r="B30">
            <v>24</v>
          </cell>
          <cell r="C30">
            <v>2</v>
          </cell>
          <cell r="D30">
            <v>1</v>
          </cell>
          <cell r="E30">
            <v>2</v>
          </cell>
          <cell r="F30">
            <v>2</v>
          </cell>
          <cell r="G30">
            <v>63.685102028000713</v>
          </cell>
          <cell r="H30">
            <v>19.078344578481804</v>
          </cell>
          <cell r="I30">
            <v>2.5881999999999996</v>
          </cell>
          <cell r="J30">
            <v>0.9507673469387754</v>
          </cell>
          <cell r="K30">
            <v>9.4088942769961807</v>
          </cell>
          <cell r="L30">
            <v>10.589725385454972</v>
          </cell>
          <cell r="M30">
            <v>320.06412361873873</v>
          </cell>
          <cell r="N30">
            <v>190.6848852091307</v>
          </cell>
          <cell r="O30">
            <v>627</v>
          </cell>
          <cell r="P30">
            <v>315</v>
          </cell>
          <cell r="Q30">
            <v>833</v>
          </cell>
          <cell r="R30">
            <v>1528</v>
          </cell>
          <cell r="S30">
            <v>18.219003334325397</v>
          </cell>
          <cell r="T30"/>
          <cell r="U30">
            <v>2.4288772408494959</v>
          </cell>
          <cell r="V30">
            <v>1.9665448971066428</v>
          </cell>
          <cell r="W30">
            <v>3.346808618373569</v>
          </cell>
          <cell r="X30">
            <v>4.3172273274865933</v>
          </cell>
          <cell r="Y30">
            <v>10.7</v>
          </cell>
          <cell r="Z30">
            <v>3.6044444444444439</v>
          </cell>
          <cell r="AA30">
            <v>3.8882683450380608</v>
          </cell>
          <cell r="AB30">
            <v>24</v>
          </cell>
          <cell r="AC30">
            <v>79.606377535000888</v>
          </cell>
          <cell r="AD30">
            <v>79.606377535000888</v>
          </cell>
          <cell r="AE30">
            <v>67.036949503158652</v>
          </cell>
          <cell r="AF30">
            <v>65.654744358763622</v>
          </cell>
          <cell r="AG30">
            <v>64.328385886869413</v>
          </cell>
          <cell r="AH30">
            <v>26.219975615452245</v>
          </cell>
          <cell r="AI30">
            <v>19.028605842108004</v>
          </cell>
          <cell r="AJ30">
            <v>63.685102028000713</v>
          </cell>
          <cell r="AK30">
            <v>70.761224475556347</v>
          </cell>
          <cell r="AL30">
            <v>7.3378248378776165</v>
          </cell>
          <cell r="AM30">
            <v>9.7014538577540623</v>
          </cell>
          <cell r="AN30">
            <v>4.4191197570290672</v>
          </cell>
          <cell r="AO30">
            <v>13.374999999999998</v>
          </cell>
          <cell r="AP30">
            <v>11.263157894736842</v>
          </cell>
          <cell r="AQ30">
            <v>4.4053276221805646</v>
          </cell>
          <cell r="AR30">
            <v>3.197075548705806</v>
          </cell>
          <cell r="AS30">
            <v>10.7</v>
          </cell>
          <cell r="AT30">
            <v>11.888888888888888</v>
          </cell>
          <cell r="AU30">
            <v>4.5055555555555546</v>
          </cell>
          <cell r="AV30">
            <v>3.7941520467836254</v>
          </cell>
          <cell r="AW30">
            <v>1.4839961377314381</v>
          </cell>
          <cell r="AX30">
            <v>1.0769795514020388</v>
          </cell>
          <cell r="AY30">
            <v>3.6044444444444439</v>
          </cell>
          <cell r="AZ30">
            <v>4.0049382716049378</v>
          </cell>
          <cell r="BB30">
            <v>24</v>
          </cell>
          <cell r="BC30">
            <v>5</v>
          </cell>
          <cell r="BD30">
            <v>5</v>
          </cell>
          <cell r="BE30">
            <v>5</v>
          </cell>
          <cell r="BF30">
            <v>10</v>
          </cell>
          <cell r="BG30">
            <v>32</v>
          </cell>
          <cell r="BH30">
            <v>64</v>
          </cell>
          <cell r="BI30">
            <v>0</v>
          </cell>
          <cell r="BJ30">
            <v>0</v>
          </cell>
          <cell r="BK30">
            <v>109</v>
          </cell>
        </row>
        <row r="31">
          <cell r="B31">
            <v>25</v>
          </cell>
          <cell r="C31">
            <v>2</v>
          </cell>
          <cell r="D31">
            <v>2</v>
          </cell>
          <cell r="E31">
            <v>2</v>
          </cell>
          <cell r="F31">
            <v>2</v>
          </cell>
          <cell r="G31">
            <v>27.880608974713763</v>
          </cell>
          <cell r="H31">
            <v>17.106934501601991</v>
          </cell>
          <cell r="I31">
            <v>1.37269</v>
          </cell>
          <cell r="J31">
            <v>0.50425346938775517</v>
          </cell>
          <cell r="K31">
            <v>9.4939823305336031</v>
          </cell>
          <cell r="L31">
            <v>9.4307462264996573</v>
          </cell>
          <cell r="M31">
            <v>253.73147208697361</v>
          </cell>
          <cell r="N31">
            <v>172.71351833549409</v>
          </cell>
          <cell r="O31">
            <v>346</v>
          </cell>
          <cell r="P31">
            <v>312</v>
          </cell>
          <cell r="Q31">
            <v>969</v>
          </cell>
          <cell r="R31">
            <v>1445</v>
          </cell>
          <cell r="S31">
            <v>18.645334515873035</v>
          </cell>
          <cell r="T31"/>
          <cell r="U31">
            <v>2.2494612555587836</v>
          </cell>
          <cell r="V31">
            <v>1.9918882327511251</v>
          </cell>
          <cell r="W31">
            <v>3.1273720803788252</v>
          </cell>
          <cell r="X31">
            <v>4.2872227013158453</v>
          </cell>
          <cell r="Y31">
            <v>10.7</v>
          </cell>
          <cell r="Z31">
            <v>3.6044444444444439</v>
          </cell>
          <cell r="AA31">
            <v>4.3747250383328655</v>
          </cell>
          <cell r="AB31">
            <v>25</v>
          </cell>
          <cell r="AC31">
            <v>34.850761218392201</v>
          </cell>
          <cell r="AD31">
            <v>34.850761218392201</v>
          </cell>
          <cell r="AE31">
            <v>29.34800944706712</v>
          </cell>
          <cell r="AF31">
            <v>28.742895850220375</v>
          </cell>
          <cell r="AG31">
            <v>28.162231287589659</v>
          </cell>
          <cell r="AH31">
            <v>12.394349494047189</v>
          </cell>
          <cell r="AI31">
            <v>8.9150277799169082</v>
          </cell>
          <cell r="AJ31">
            <v>27.880608974713763</v>
          </cell>
          <cell r="AK31">
            <v>30.978454416348626</v>
          </cell>
          <cell r="AL31">
            <v>6.5795901929238427</v>
          </cell>
          <cell r="AM31">
            <v>8.5883003977459627</v>
          </cell>
          <cell r="AN31">
            <v>3.9902136402551438</v>
          </cell>
          <cell r="AO31">
            <v>13.374999999999998</v>
          </cell>
          <cell r="AP31">
            <v>11.263157894736842</v>
          </cell>
          <cell r="AQ31">
            <v>4.7566945078776373</v>
          </cell>
          <cell r="AR31">
            <v>3.4214029303171003</v>
          </cell>
          <cell r="AS31">
            <v>10.7</v>
          </cell>
          <cell r="AT31">
            <v>11.888888888888888</v>
          </cell>
          <cell r="AU31">
            <v>4.5055555555555546</v>
          </cell>
          <cell r="AV31">
            <v>3.7941520467836254</v>
          </cell>
          <cell r="AW31">
            <v>1.6023589806391541</v>
          </cell>
          <cell r="AX31">
            <v>1.1525473630268612</v>
          </cell>
          <cell r="AY31">
            <v>3.6044444444444439</v>
          </cell>
          <cell r="AZ31">
            <v>4.0049382716049378</v>
          </cell>
          <cell r="BB31">
            <v>25</v>
          </cell>
          <cell r="BC31">
            <v>5</v>
          </cell>
          <cell r="BD31">
            <v>5</v>
          </cell>
          <cell r="BE31">
            <v>5</v>
          </cell>
          <cell r="BF31">
            <v>10</v>
          </cell>
          <cell r="BG31">
            <v>32</v>
          </cell>
          <cell r="BH31">
            <v>64</v>
          </cell>
          <cell r="BI31">
            <v>93</v>
          </cell>
          <cell r="BJ31">
            <v>0</v>
          </cell>
          <cell r="BK31">
            <v>109</v>
          </cell>
        </row>
        <row r="32">
          <cell r="B32">
            <v>26</v>
          </cell>
          <cell r="C32">
            <v>2</v>
          </cell>
          <cell r="D32">
            <v>2</v>
          </cell>
          <cell r="E32">
            <v>3</v>
          </cell>
          <cell r="F32">
            <v>2</v>
          </cell>
          <cell r="G32">
            <v>34.152941641857552</v>
          </cell>
          <cell r="H32">
            <v>9.623415854535434</v>
          </cell>
          <cell r="I32">
            <v>1.3706399999999996</v>
          </cell>
          <cell r="J32">
            <v>0.50350040816326513</v>
          </cell>
          <cell r="K32">
            <v>8.3513803955705921</v>
          </cell>
          <cell r="L32">
            <v>8.6220902362894787</v>
          </cell>
          <cell r="M32">
            <v>256.70120639408617</v>
          </cell>
          <cell r="N32">
            <v>141.27847549039404</v>
          </cell>
          <cell r="O32">
            <v>419</v>
          </cell>
          <cell r="P32">
            <v>215</v>
          </cell>
          <cell r="Q32">
            <v>1017</v>
          </cell>
          <cell r="R32">
            <v>1445</v>
          </cell>
          <cell r="S32">
            <v>7.6556345193582942</v>
          </cell>
          <cell r="T32"/>
          <cell r="U32">
            <v>2.2784914688970912</v>
          </cell>
          <cell r="V32">
            <v>1.9012743518976807</v>
          </cell>
          <cell r="W32">
            <v>3.1352388560586086</v>
          </cell>
          <cell r="X32">
            <v>4.2187991439592087</v>
          </cell>
          <cell r="Y32">
            <v>10.7</v>
          </cell>
          <cell r="Z32">
            <v>3.6044444444444439</v>
          </cell>
          <cell r="AA32">
            <v>4.0345385093115276</v>
          </cell>
          <cell r="AB32">
            <v>26</v>
          </cell>
          <cell r="AC32">
            <v>42.69117705232194</v>
          </cell>
          <cell r="AD32">
            <v>42.69117705232194</v>
          </cell>
          <cell r="AE32">
            <v>35.950464886165847</v>
          </cell>
          <cell r="AF32">
            <v>35.209218187482016</v>
          </cell>
          <cell r="AG32">
            <v>34.497920850361162</v>
          </cell>
          <cell r="AH32">
            <v>14.989277821781513</v>
          </cell>
          <cell r="AI32">
            <v>10.893250310374157</v>
          </cell>
          <cell r="AJ32">
            <v>34.152941641857552</v>
          </cell>
          <cell r="AK32">
            <v>37.947712935397277</v>
          </cell>
          <cell r="AL32">
            <v>3.7013137902059361</v>
          </cell>
          <cell r="AM32">
            <v>5.0615608657057871</v>
          </cell>
          <cell r="AN32">
            <v>2.2810794081806334</v>
          </cell>
          <cell r="AO32">
            <v>13.374999999999998</v>
          </cell>
          <cell r="AP32">
            <v>11.263157894736842</v>
          </cell>
          <cell r="AQ32">
            <v>4.6960895601594492</v>
          </cell>
          <cell r="AR32">
            <v>3.4128181268623505</v>
          </cell>
          <cell r="AS32">
            <v>10.7</v>
          </cell>
          <cell r="AT32">
            <v>11.888888888888888</v>
          </cell>
          <cell r="AU32">
            <v>4.5055555555555546</v>
          </cell>
          <cell r="AV32">
            <v>3.7941520467836254</v>
          </cell>
          <cell r="AW32">
            <v>1.581943357544886</v>
          </cell>
          <cell r="AX32">
            <v>1.1496554520811488</v>
          </cell>
          <cell r="AY32">
            <v>3.6044444444444439</v>
          </cell>
          <cell r="AZ32">
            <v>4.0049382716049378</v>
          </cell>
          <cell r="BB32">
            <v>26</v>
          </cell>
          <cell r="BC32">
            <v>5</v>
          </cell>
          <cell r="BD32">
            <v>5</v>
          </cell>
          <cell r="BE32">
            <v>5</v>
          </cell>
          <cell r="BF32">
            <v>10</v>
          </cell>
          <cell r="BG32">
            <v>32</v>
          </cell>
          <cell r="BH32">
            <v>64</v>
          </cell>
          <cell r="BI32">
            <v>93</v>
          </cell>
          <cell r="BJ32">
            <v>117</v>
          </cell>
          <cell r="BK32">
            <v>109</v>
          </cell>
        </row>
        <row r="33">
          <cell r="B33">
            <v>27</v>
          </cell>
          <cell r="C33">
            <v>2</v>
          </cell>
          <cell r="D33">
            <v>3</v>
          </cell>
          <cell r="E33">
            <v>2</v>
          </cell>
          <cell r="F33">
            <v>2</v>
          </cell>
          <cell r="G33">
            <v>14.88170423948535</v>
          </cell>
          <cell r="H33">
            <v>15.131761666901495</v>
          </cell>
          <cell r="I33">
            <v>0.51422000000000001</v>
          </cell>
          <cell r="J33">
            <v>0.18889714285714285</v>
          </cell>
          <cell r="K33">
            <v>9.4862861769487115</v>
          </cell>
          <cell r="L33">
            <v>9.3830965471776064</v>
          </cell>
          <cell r="M33">
            <v>209.6157802508225</v>
          </cell>
          <cell r="N33">
            <v>165.16700546240821</v>
          </cell>
          <cell r="O33">
            <v>224</v>
          </cell>
          <cell r="P33">
            <v>289</v>
          </cell>
          <cell r="Q33">
            <v>1109</v>
          </cell>
          <cell r="R33">
            <v>1403</v>
          </cell>
          <cell r="S33">
            <v>18.940293090277777</v>
          </cell>
          <cell r="T33"/>
          <cell r="U33">
            <v>2.1881385671529197</v>
          </cell>
          <cell r="V33">
            <v>2.0020529168578154</v>
          </cell>
          <cell r="W33">
            <v>3.0473911742261373</v>
          </cell>
          <cell r="X33">
            <v>4.2513078417690204</v>
          </cell>
          <cell r="Y33">
            <v>10.7</v>
          </cell>
          <cell r="Z33">
            <v>3.6044444444444439</v>
          </cell>
          <cell r="AA33">
            <v>4.9173890969496865</v>
          </cell>
          <cell r="AB33">
            <v>27</v>
          </cell>
          <cell r="AC33">
            <v>18.602130299356688</v>
          </cell>
          <cell r="AD33">
            <v>18.602130299356688</v>
          </cell>
          <cell r="AE33">
            <v>15.664951831037211</v>
          </cell>
          <cell r="AF33">
            <v>15.341963133490053</v>
          </cell>
          <cell r="AG33">
            <v>15.032024484328636</v>
          </cell>
          <cell r="AH33">
            <v>6.8010794484777852</v>
          </cell>
          <cell r="AI33">
            <v>4.8834243418928489</v>
          </cell>
          <cell r="AJ33">
            <v>14.88170423948535</v>
          </cell>
          <cell r="AK33">
            <v>16.5352269327615</v>
          </cell>
          <cell r="AL33">
            <v>5.8199083334236521</v>
          </cell>
          <cell r="AM33">
            <v>7.5581227346630335</v>
          </cell>
          <cell r="AN33">
            <v>3.5593192095458761</v>
          </cell>
          <cell r="AO33">
            <v>13.374999999999998</v>
          </cell>
          <cell r="AP33">
            <v>11.263157894736842</v>
          </cell>
          <cell r="AQ33">
            <v>4.890001099849095</v>
          </cell>
          <cell r="AR33">
            <v>3.511200035787065</v>
          </cell>
          <cell r="AS33">
            <v>10.7</v>
          </cell>
          <cell r="AT33">
            <v>11.888888888888888</v>
          </cell>
          <cell r="AU33">
            <v>4.5055555555555546</v>
          </cell>
          <cell r="AV33">
            <v>3.7941520467836254</v>
          </cell>
          <cell r="AW33">
            <v>1.6472651680073169</v>
          </cell>
          <cell r="AX33">
            <v>1.1827967721799832</v>
          </cell>
          <cell r="AY33">
            <v>3.6044444444444439</v>
          </cell>
          <cell r="AZ33">
            <v>4.0049382716049378</v>
          </cell>
          <cell r="BB33">
            <v>27</v>
          </cell>
          <cell r="BC33">
            <v>5</v>
          </cell>
          <cell r="BD33">
            <v>5</v>
          </cell>
          <cell r="BE33">
            <v>5</v>
          </cell>
          <cell r="BF33">
            <v>10</v>
          </cell>
          <cell r="BG33">
            <v>32</v>
          </cell>
          <cell r="BH33">
            <v>64</v>
          </cell>
          <cell r="BI33">
            <v>95</v>
          </cell>
          <cell r="BJ33">
            <v>0</v>
          </cell>
          <cell r="BK33">
            <v>109</v>
          </cell>
        </row>
        <row r="34">
          <cell r="B34">
            <v>28</v>
          </cell>
          <cell r="C34">
            <v>2</v>
          </cell>
          <cell r="D34">
            <v>3</v>
          </cell>
          <cell r="E34">
            <v>3</v>
          </cell>
          <cell r="F34">
            <v>2</v>
          </cell>
          <cell r="G34">
            <v>19.605539899216598</v>
          </cell>
          <cell r="H34">
            <v>8.2530702907895765</v>
          </cell>
          <cell r="I34">
            <v>0.51327</v>
          </cell>
          <cell r="J34">
            <v>0.18854816326530613</v>
          </cell>
          <cell r="K34">
            <v>8.6230538091454587</v>
          </cell>
          <cell r="L34">
            <v>8.4967102559839525</v>
          </cell>
          <cell r="M34">
            <v>213.84925879573555</v>
          </cell>
          <cell r="N34">
            <v>134.02048062585288</v>
          </cell>
          <cell r="O34">
            <v>289</v>
          </cell>
          <cell r="P34">
            <v>194</v>
          </cell>
          <cell r="Q34">
            <v>1138</v>
          </cell>
          <cell r="R34">
            <v>1414</v>
          </cell>
          <cell r="S34">
            <v>7.7827498104406363</v>
          </cell>
          <cell r="T34"/>
          <cell r="U34">
            <v>2.2082653844597608</v>
          </cell>
          <cell r="V34">
            <v>1.9133246987848107</v>
          </cell>
          <cell r="W34">
            <v>3.0423355536506906</v>
          </cell>
          <cell r="X34">
            <v>4.1758272983082048</v>
          </cell>
          <cell r="Y34">
            <v>10.7</v>
          </cell>
          <cell r="Z34">
            <v>3.6044444444444439</v>
          </cell>
          <cell r="AA34">
            <v>4.5774522440794243</v>
          </cell>
          <cell r="AB34">
            <v>28</v>
          </cell>
          <cell r="AC34">
            <v>24.506924874020747</v>
          </cell>
          <cell r="AD34">
            <v>24.506924874020747</v>
          </cell>
          <cell r="AE34">
            <v>20.637410420228001</v>
          </cell>
          <cell r="AF34">
            <v>20.21189680331608</v>
          </cell>
          <cell r="AG34">
            <v>19.803575655774342</v>
          </cell>
          <cell r="AH34">
            <v>8.8782535093774424</v>
          </cell>
          <cell r="AI34">
            <v>6.4442398129590517</v>
          </cell>
          <cell r="AJ34">
            <v>19.605539899216598</v>
          </cell>
          <cell r="AK34">
            <v>21.783933221351777</v>
          </cell>
          <cell r="AL34">
            <v>3.1742578041498368</v>
          </cell>
          <cell r="AM34">
            <v>4.313470837454437</v>
          </cell>
          <cell r="AN34">
            <v>1.9763916707315043</v>
          </cell>
          <cell r="AO34">
            <v>13.374999999999998</v>
          </cell>
          <cell r="AP34">
            <v>11.263157894736842</v>
          </cell>
          <cell r="AQ34">
            <v>4.8454321094281392</v>
          </cell>
          <cell r="AR34">
            <v>3.5170347949161602</v>
          </cell>
          <cell r="AS34">
            <v>10.7</v>
          </cell>
          <cell r="AT34">
            <v>11.888888888888888</v>
          </cell>
          <cell r="AU34">
            <v>4.5055555555555546</v>
          </cell>
          <cell r="AV34">
            <v>3.7941520467836254</v>
          </cell>
          <cell r="AW34">
            <v>1.6322514810991569</v>
          </cell>
          <cell r="AX34">
            <v>1.1847622922853607</v>
          </cell>
          <cell r="AY34">
            <v>3.6044444444444439</v>
          </cell>
          <cell r="AZ34">
            <v>4.0049382716049378</v>
          </cell>
          <cell r="BB34">
            <v>28</v>
          </cell>
          <cell r="BC34">
            <v>5</v>
          </cell>
          <cell r="BD34">
            <v>5</v>
          </cell>
          <cell r="BE34">
            <v>5</v>
          </cell>
          <cell r="BF34">
            <v>10</v>
          </cell>
          <cell r="BG34">
            <v>32</v>
          </cell>
          <cell r="BH34">
            <v>64</v>
          </cell>
          <cell r="BI34">
            <v>95</v>
          </cell>
          <cell r="BJ34">
            <v>117</v>
          </cell>
          <cell r="BK34">
            <v>109</v>
          </cell>
        </row>
        <row r="35">
          <cell r="B35">
            <v>29</v>
          </cell>
          <cell r="C35">
            <v>3</v>
          </cell>
          <cell r="D35">
            <v>2</v>
          </cell>
          <cell r="E35">
            <v>2</v>
          </cell>
          <cell r="F35">
            <v>2</v>
          </cell>
          <cell r="G35">
            <v>19.053512335630913</v>
          </cell>
          <cell r="H35">
            <v>17.647036213818144</v>
          </cell>
          <cell r="I35">
            <v>1.37323</v>
          </cell>
          <cell r="J35">
            <v>0.50445183673469385</v>
          </cell>
          <cell r="K35">
            <v>9.9157085135132483</v>
          </cell>
          <cell r="L35">
            <v>9.7987232894769107</v>
          </cell>
          <cell r="M35">
            <v>238.58242236612142</v>
          </cell>
          <cell r="N35">
            <v>194.0910912897786</v>
          </cell>
          <cell r="O35">
            <v>252</v>
          </cell>
          <cell r="P35">
            <v>286</v>
          </cell>
          <cell r="Q35">
            <v>940</v>
          </cell>
          <cell r="R35">
            <v>1325</v>
          </cell>
          <cell r="S35">
            <v>18.6465894861111</v>
          </cell>
          <cell r="T35"/>
          <cell r="U35">
            <v>2.1996918642900272</v>
          </cell>
          <cell r="V35">
            <v>1.9557428206437557</v>
          </cell>
          <cell r="W35">
            <v>3.0862147032290386</v>
          </cell>
          <cell r="X35">
            <v>4.190437262696701</v>
          </cell>
          <cell r="Y35">
            <v>10.7</v>
          </cell>
          <cell r="Z35">
            <v>3.6044444444444439</v>
          </cell>
          <cell r="AA35">
            <v>4.4032628003875258</v>
          </cell>
          <cell r="AB35">
            <v>29</v>
          </cell>
          <cell r="AC35">
            <v>23.816890419538641</v>
          </cell>
          <cell r="AD35">
            <v>23.816890419538641</v>
          </cell>
          <cell r="AE35">
            <v>20.05632877434833</v>
          </cell>
          <cell r="AF35">
            <v>19.642796222299911</v>
          </cell>
          <cell r="AG35">
            <v>19.245972056192841</v>
          </cell>
          <cell r="AH35">
            <v>8.6619006256954201</v>
          </cell>
          <cell r="AI35">
            <v>6.1737481568264325</v>
          </cell>
          <cell r="AJ35">
            <v>19.053512335630913</v>
          </cell>
          <cell r="AK35">
            <v>21.170569261812126</v>
          </cell>
          <cell r="AL35">
            <v>6.7873216206992861</v>
          </cell>
          <cell r="AM35">
            <v>9.0231885437827728</v>
          </cell>
          <cell r="AN35">
            <v>4.2112636719113237</v>
          </cell>
          <cell r="AO35">
            <v>13.374999999999998</v>
          </cell>
          <cell r="AP35">
            <v>11.263157894736842</v>
          </cell>
          <cell r="AQ35">
            <v>4.8643176681719158</v>
          </cell>
          <cell r="AR35">
            <v>3.467030336160613</v>
          </cell>
          <cell r="AS35">
            <v>10.7</v>
          </cell>
          <cell r="AT35">
            <v>11.888888888888888</v>
          </cell>
          <cell r="AU35">
            <v>4.5055555555555546</v>
          </cell>
          <cell r="AV35">
            <v>3.7941520467836254</v>
          </cell>
          <cell r="AW35">
            <v>1.6386133453322631</v>
          </cell>
          <cell r="AX35">
            <v>1.1679175919527547</v>
          </cell>
          <cell r="AY35">
            <v>3.6044444444444439</v>
          </cell>
          <cell r="AZ35">
            <v>4.0049382716049378</v>
          </cell>
          <cell r="BB35">
            <v>29</v>
          </cell>
          <cell r="BC35">
            <v>15</v>
          </cell>
          <cell r="BD35">
            <v>10</v>
          </cell>
          <cell r="BE35">
            <v>10</v>
          </cell>
          <cell r="BF35">
            <v>14</v>
          </cell>
          <cell r="BG35">
            <v>34</v>
          </cell>
          <cell r="BH35">
            <v>66</v>
          </cell>
          <cell r="BI35">
            <v>93</v>
          </cell>
          <cell r="BJ35">
            <v>0</v>
          </cell>
          <cell r="BK35">
            <v>109</v>
          </cell>
        </row>
        <row r="36">
          <cell r="B36">
            <v>30</v>
          </cell>
          <cell r="C36">
            <v>3</v>
          </cell>
          <cell r="D36">
            <v>2</v>
          </cell>
          <cell r="E36">
            <v>3</v>
          </cell>
          <cell r="F36">
            <v>2</v>
          </cell>
          <cell r="G36">
            <v>24.467228432758315</v>
          </cell>
          <cell r="H36">
            <v>9.4579417032567523</v>
          </cell>
          <cell r="I36">
            <v>1.3708799999999997</v>
          </cell>
          <cell r="J36">
            <v>0.50358857142857127</v>
          </cell>
          <cell r="K36">
            <v>8.7326965442295155</v>
          </cell>
          <cell r="L36">
            <v>8.6109093443815539</v>
          </cell>
          <cell r="M36">
            <v>243.40415884053024</v>
          </cell>
          <cell r="N36">
            <v>138.41247763943255</v>
          </cell>
          <cell r="O36">
            <v>317</v>
          </cell>
          <cell r="P36">
            <v>215</v>
          </cell>
          <cell r="Q36">
            <v>973</v>
          </cell>
          <cell r="R36">
            <v>1339</v>
          </cell>
          <cell r="S36">
            <v>7.6556345193582942</v>
          </cell>
          <cell r="T36"/>
          <cell r="U36">
            <v>2.2224577074297662</v>
          </cell>
          <cell r="V36">
            <v>1.9026352421753912</v>
          </cell>
          <cell r="W36">
            <v>3.0846933113899895</v>
          </cell>
          <cell r="X36">
            <v>4.2173582457495362</v>
          </cell>
          <cell r="Y36">
            <v>10.7</v>
          </cell>
          <cell r="Z36">
            <v>3.6044444444444439</v>
          </cell>
          <cell r="AA36">
            <v>4.0032794519418244</v>
          </cell>
          <cell r="AB36">
            <v>30</v>
          </cell>
          <cell r="AC36">
            <v>30.584035540947891</v>
          </cell>
          <cell r="AD36">
            <v>30.584035540947891</v>
          </cell>
          <cell r="AE36">
            <v>25.754977297640334</v>
          </cell>
          <cell r="AF36">
            <v>25.22394683789517</v>
          </cell>
          <cell r="AG36">
            <v>24.71437215430133</v>
          </cell>
          <cell r="AH36">
            <v>11.009086180116444</v>
          </cell>
          <cell r="AI36">
            <v>7.9318188107760932</v>
          </cell>
          <cell r="AJ36">
            <v>24.467228432758315</v>
          </cell>
          <cell r="AK36">
            <v>27.185809369731459</v>
          </cell>
          <cell r="AL36">
            <v>3.6376698858679815</v>
          </cell>
          <cell r="AM36">
            <v>4.9709694709759233</v>
          </cell>
          <cell r="AN36">
            <v>2.2426223128634941</v>
          </cell>
          <cell r="AO36">
            <v>13.374999999999998</v>
          </cell>
          <cell r="AP36">
            <v>11.263157894736842</v>
          </cell>
          <cell r="AQ36">
            <v>4.8144898164898553</v>
          </cell>
          <cell r="AR36">
            <v>3.4687402992352867</v>
          </cell>
          <cell r="AS36">
            <v>10.7</v>
          </cell>
          <cell r="AT36">
            <v>11.888888888888888</v>
          </cell>
          <cell r="AU36">
            <v>4.5055555555555546</v>
          </cell>
          <cell r="AV36">
            <v>3.7941520467836254</v>
          </cell>
          <cell r="AW36">
            <v>1.6218281375589916</v>
          </cell>
          <cell r="AX36">
            <v>1.1684936168971203</v>
          </cell>
          <cell r="AY36">
            <v>3.6044444444444439</v>
          </cell>
          <cell r="AZ36">
            <v>4.0049382716049378</v>
          </cell>
          <cell r="BB36">
            <v>30</v>
          </cell>
          <cell r="BC36">
            <v>15</v>
          </cell>
          <cell r="BD36">
            <v>10</v>
          </cell>
          <cell r="BE36">
            <v>10</v>
          </cell>
          <cell r="BF36">
            <v>14</v>
          </cell>
          <cell r="BG36">
            <v>34</v>
          </cell>
          <cell r="BH36">
            <v>66</v>
          </cell>
          <cell r="BI36">
            <v>93</v>
          </cell>
          <cell r="BJ36">
            <v>117</v>
          </cell>
          <cell r="BK36">
            <v>109</v>
          </cell>
        </row>
        <row r="37">
          <cell r="B37">
            <v>31</v>
          </cell>
          <cell r="C37">
            <v>3</v>
          </cell>
          <cell r="D37">
            <v>3</v>
          </cell>
          <cell r="E37">
            <v>2</v>
          </cell>
          <cell r="F37">
            <v>2</v>
          </cell>
          <cell r="G37">
            <v>8.2055089499438782</v>
          </cell>
          <cell r="H37">
            <v>15.58660341808258</v>
          </cell>
          <cell r="I37">
            <v>0.51464999999999994</v>
          </cell>
          <cell r="J37">
            <v>0.1890551020408163</v>
          </cell>
          <cell r="K37">
            <v>9.8967819431783717</v>
          </cell>
          <cell r="L37">
            <v>9.7846793341177616</v>
          </cell>
          <cell r="M37">
            <v>176.64267069543621</v>
          </cell>
          <cell r="N37">
            <v>182.51012662016211</v>
          </cell>
          <cell r="O37">
            <v>146</v>
          </cell>
          <cell r="P37">
            <v>269</v>
          </cell>
          <cell r="Q37">
            <v>1076</v>
          </cell>
          <cell r="R37">
            <v>1301</v>
          </cell>
          <cell r="S37">
            <v>18.93258313789687</v>
          </cell>
          <cell r="T37"/>
          <cell r="U37">
            <v>2.1740507004760214</v>
          </cell>
          <cell r="V37">
            <v>1.9701073456666576</v>
          </cell>
          <cell r="W37">
            <v>3.0560763762739898</v>
          </cell>
          <cell r="X37">
            <v>4.1629744728221478</v>
          </cell>
          <cell r="Y37">
            <v>10.7</v>
          </cell>
          <cell r="Z37">
            <v>3.6044444444444439</v>
          </cell>
          <cell r="AA37">
            <v>4.9565120375310876</v>
          </cell>
          <cell r="AB37">
            <v>31</v>
          </cell>
          <cell r="AC37">
            <v>10.256886187429847</v>
          </cell>
          <cell r="AD37">
            <v>10.256886187429847</v>
          </cell>
          <cell r="AE37">
            <v>8.6373778420461882</v>
          </cell>
          <cell r="AF37">
            <v>8.4592875772617298</v>
          </cell>
          <cell r="AG37">
            <v>8.2883928787311909</v>
          </cell>
          <cell r="AH37">
            <v>3.7742951202321238</v>
          </cell>
          <cell r="AI37">
            <v>2.6849816364694874</v>
          </cell>
          <cell r="AJ37">
            <v>8.2055089499438782</v>
          </cell>
          <cell r="AK37">
            <v>9.1172321666043086</v>
          </cell>
          <cell r="AL37">
            <v>5.9948474684933002</v>
          </cell>
          <cell r="AM37">
            <v>7.9115503286488611</v>
          </cell>
          <cell r="AN37">
            <v>3.7441025689297991</v>
          </cell>
          <cell r="AO37">
            <v>13.374999999999998</v>
          </cell>
          <cell r="AP37">
            <v>11.263157894736842</v>
          </cell>
          <cell r="AQ37">
            <v>4.9216883477727409</v>
          </cell>
          <cell r="AR37">
            <v>3.5012213971712272</v>
          </cell>
          <cell r="AS37">
            <v>10.7</v>
          </cell>
          <cell r="AT37">
            <v>11.888888888888888</v>
          </cell>
          <cell r="AU37">
            <v>4.5055555555555546</v>
          </cell>
          <cell r="AV37">
            <v>3.7941520467836254</v>
          </cell>
          <cell r="AW37">
            <v>1.6579394600389168</v>
          </cell>
          <cell r="AX37">
            <v>1.1794353283928827</v>
          </cell>
          <cell r="AY37">
            <v>3.6044444444444439</v>
          </cell>
          <cell r="AZ37">
            <v>4.0049382716049378</v>
          </cell>
          <cell r="BB37">
            <v>31</v>
          </cell>
          <cell r="BC37">
            <v>15</v>
          </cell>
          <cell r="BD37">
            <v>10</v>
          </cell>
          <cell r="BE37">
            <v>10</v>
          </cell>
          <cell r="BF37">
            <v>14</v>
          </cell>
          <cell r="BG37">
            <v>34</v>
          </cell>
          <cell r="BH37">
            <v>66</v>
          </cell>
          <cell r="BI37">
            <v>95</v>
          </cell>
          <cell r="BJ37">
            <v>0</v>
          </cell>
          <cell r="BK37">
            <v>109</v>
          </cell>
        </row>
        <row r="38">
          <cell r="B38">
            <v>32</v>
          </cell>
          <cell r="C38">
            <v>3</v>
          </cell>
          <cell r="D38">
            <v>3</v>
          </cell>
          <cell r="E38">
            <v>3</v>
          </cell>
          <cell r="F38">
            <v>2</v>
          </cell>
          <cell r="G38">
            <v>11.592119379482648</v>
          </cell>
          <cell r="H38">
            <v>8.0336833855269951</v>
          </cell>
          <cell r="I38">
            <v>0.51353000000000004</v>
          </cell>
          <cell r="J38">
            <v>0.18864367346938776</v>
          </cell>
          <cell r="K38">
            <v>8.8709838106734722</v>
          </cell>
          <cell r="L38">
            <v>8.7537933691232013</v>
          </cell>
          <cell r="M38">
            <v>189.9940155500573</v>
          </cell>
          <cell r="N38">
            <v>130.21603826924016</v>
          </cell>
          <cell r="O38">
            <v>192</v>
          </cell>
          <cell r="P38">
            <v>194</v>
          </cell>
          <cell r="Q38">
            <v>1106</v>
          </cell>
          <cell r="R38">
            <v>1289</v>
          </cell>
          <cell r="S38">
            <v>7.7827498104406363</v>
          </cell>
          <cell r="T38"/>
          <cell r="U38">
            <v>2.1738396098677697</v>
          </cell>
          <cell r="V38">
            <v>1.9205114716057052</v>
          </cell>
          <cell r="W38">
            <v>3.0275340313028387</v>
          </cell>
          <cell r="X38">
            <v>4.1821969016547547</v>
          </cell>
          <cell r="Y38">
            <v>10.7</v>
          </cell>
          <cell r="Z38">
            <v>3.6044444444444439</v>
          </cell>
          <cell r="AA38">
            <v>4.5509466239173939</v>
          </cell>
          <cell r="AB38">
            <v>32</v>
          </cell>
          <cell r="AC38">
            <v>14.49014922435331</v>
          </cell>
          <cell r="AD38">
            <v>14.49014922435331</v>
          </cell>
          <cell r="AE38">
            <v>12.202230925771209</v>
          </cell>
          <cell r="AF38">
            <v>11.950638535549123</v>
          </cell>
          <cell r="AG38">
            <v>11.709211494426917</v>
          </cell>
          <cell r="AH38">
            <v>5.3325550453962762</v>
          </cell>
          <cell r="AI38">
            <v>3.8288981262067634</v>
          </cell>
          <cell r="AJ38">
            <v>11.592119379482648</v>
          </cell>
          <cell r="AK38">
            <v>12.880132643869608</v>
          </cell>
          <cell r="AL38">
            <v>3.0898782252026904</v>
          </cell>
          <cell r="AM38">
            <v>4.1830957556375212</v>
          </cell>
          <cell r="AN38">
            <v>1.9209242353817289</v>
          </cell>
          <cell r="AO38">
            <v>13.374999999999998</v>
          </cell>
          <cell r="AP38">
            <v>11.263157894736842</v>
          </cell>
          <cell r="AQ38">
            <v>4.9221662681226324</v>
          </cell>
          <cell r="AR38">
            <v>3.5342294716982812</v>
          </cell>
          <cell r="AS38">
            <v>10.7</v>
          </cell>
          <cell r="AT38">
            <v>11.888888888888888</v>
          </cell>
          <cell r="AU38">
            <v>4.5055555555555546</v>
          </cell>
          <cell r="AV38">
            <v>3.7941520467836254</v>
          </cell>
          <cell r="AW38">
            <v>1.6581004541837818</v>
          </cell>
          <cell r="AX38">
            <v>1.1905545593135227</v>
          </cell>
          <cell r="AY38">
            <v>3.6044444444444439</v>
          </cell>
          <cell r="AZ38">
            <v>4.0049382716049378</v>
          </cell>
          <cell r="BB38">
            <v>32</v>
          </cell>
          <cell r="BC38">
            <v>15</v>
          </cell>
          <cell r="BD38">
            <v>10</v>
          </cell>
          <cell r="BE38">
            <v>10</v>
          </cell>
          <cell r="BF38">
            <v>14</v>
          </cell>
          <cell r="BG38">
            <v>34</v>
          </cell>
          <cell r="BH38">
            <v>66</v>
          </cell>
          <cell r="BI38">
            <v>95</v>
          </cell>
          <cell r="BJ38">
            <v>117</v>
          </cell>
          <cell r="BK38">
            <v>109</v>
          </cell>
        </row>
        <row r="39">
          <cell r="B39">
            <v>33</v>
          </cell>
          <cell r="C39">
            <v>4</v>
          </cell>
          <cell r="D39">
            <v>2</v>
          </cell>
          <cell r="E39">
            <v>2</v>
          </cell>
          <cell r="F39">
            <v>2</v>
          </cell>
          <cell r="G39">
            <v>15.491345717436202</v>
          </cell>
          <cell r="H39">
            <v>17.999611913344349</v>
          </cell>
          <cell r="I39">
            <v>1.3735999999999999</v>
          </cell>
          <cell r="J39">
            <v>0.50458775510204079</v>
          </cell>
          <cell r="K39">
            <v>9.9381173297699323</v>
          </cell>
          <cell r="L39">
            <v>9.8271585380282787</v>
          </cell>
          <cell r="M39">
            <v>224.6166665816296</v>
          </cell>
          <cell r="N39">
            <v>203.56922564293967</v>
          </cell>
          <cell r="O39">
            <v>217</v>
          </cell>
          <cell r="P39">
            <v>279</v>
          </cell>
          <cell r="Q39">
            <v>946</v>
          </cell>
          <cell r="R39">
            <v>1299</v>
          </cell>
          <cell r="S39">
            <v>18.639644828373061</v>
          </cell>
          <cell r="T39"/>
          <cell r="U39">
            <v>2.1952188910862649</v>
          </cell>
          <cell r="V39">
            <v>1.9420348597876533</v>
          </cell>
          <cell r="W39">
            <v>3.0926777331388982</v>
          </cell>
          <cell r="X39">
            <v>4.1488079745846038</v>
          </cell>
          <cell r="Y39">
            <v>10.7</v>
          </cell>
          <cell r="Z39">
            <v>3.6044444444444439</v>
          </cell>
          <cell r="AA39">
            <v>4.4297349865413409</v>
          </cell>
          <cell r="AB39">
            <v>33</v>
          </cell>
          <cell r="AC39">
            <v>19.364182146795251</v>
          </cell>
          <cell r="AD39">
            <v>19.364182146795251</v>
          </cell>
          <cell r="AE39">
            <v>16.306679702564423</v>
          </cell>
          <cell r="AF39">
            <v>15.970459502511549</v>
          </cell>
          <cell r="AG39">
            <v>15.647823957006265</v>
          </cell>
          <cell r="AH39">
            <v>7.0568569632573572</v>
          </cell>
          <cell r="AI39">
            <v>5.0090397558860218</v>
          </cell>
          <cell r="AJ39">
            <v>15.491345717436202</v>
          </cell>
          <cell r="AK39">
            <v>17.212606352706892</v>
          </cell>
          <cell r="AL39">
            <v>6.9229276589785957</v>
          </cell>
          <cell r="AM39">
            <v>9.268428845459793</v>
          </cell>
          <cell r="AN39">
            <v>4.3385020525435491</v>
          </cell>
          <cell r="AO39">
            <v>13.374999999999998</v>
          </cell>
          <cell r="AP39">
            <v>11.263157894736842</v>
          </cell>
          <cell r="AQ39">
            <v>4.8742291911970996</v>
          </cell>
          <cell r="AR39">
            <v>3.4597849899931497</v>
          </cell>
          <cell r="AS39">
            <v>10.7</v>
          </cell>
          <cell r="AT39">
            <v>11.888888888888888</v>
          </cell>
          <cell r="AU39">
            <v>4.5055555555555546</v>
          </cell>
          <cell r="AV39">
            <v>3.7941520467836254</v>
          </cell>
          <cell r="AW39">
            <v>1.6419521802952639</v>
          </cell>
          <cell r="AX39">
            <v>1.1654768959021575</v>
          </cell>
          <cell r="AY39">
            <v>3.6044444444444439</v>
          </cell>
          <cell r="AZ39">
            <v>4.0049382716049378</v>
          </cell>
          <cell r="BB39">
            <v>33</v>
          </cell>
          <cell r="BC39">
            <v>25</v>
          </cell>
          <cell r="BD39">
            <v>20</v>
          </cell>
          <cell r="BE39">
            <v>15</v>
          </cell>
          <cell r="BF39" t="str">
            <v>b</v>
          </cell>
          <cell r="BG39">
            <v>38</v>
          </cell>
          <cell r="BH39">
            <v>68</v>
          </cell>
          <cell r="BI39">
            <v>93</v>
          </cell>
          <cell r="BJ39">
            <v>0</v>
          </cell>
          <cell r="BK39">
            <v>109</v>
          </cell>
        </row>
        <row r="40">
          <cell r="B40">
            <v>34</v>
          </cell>
          <cell r="C40">
            <v>4</v>
          </cell>
          <cell r="D40">
            <v>2</v>
          </cell>
          <cell r="E40">
            <v>3</v>
          </cell>
          <cell r="F40">
            <v>2</v>
          </cell>
          <cell r="G40">
            <v>20.427680693194961</v>
          </cell>
          <cell r="H40">
            <v>9.4682891530094331</v>
          </cell>
          <cell r="I40">
            <v>1.3710499999999999</v>
          </cell>
          <cell r="J40">
            <v>0.50365102040816323</v>
          </cell>
          <cell r="K40">
            <v>8.7837546602182694</v>
          </cell>
          <cell r="L40">
            <v>8.6642585950176692</v>
          </cell>
          <cell r="M40">
            <v>232.08163646112808</v>
          </cell>
          <cell r="N40">
            <v>137.32974439254082</v>
          </cell>
          <cell r="O40">
            <v>277</v>
          </cell>
          <cell r="P40">
            <v>217</v>
          </cell>
          <cell r="Q40">
            <v>968</v>
          </cell>
          <cell r="R40">
            <v>1288</v>
          </cell>
          <cell r="S40">
            <v>7.6556345193582942</v>
          </cell>
          <cell r="T40"/>
          <cell r="U40">
            <v>2.2111980125388109</v>
          </cell>
          <cell r="V40">
            <v>1.9068905949642136</v>
          </cell>
          <cell r="W40">
            <v>3.0830075257000007</v>
          </cell>
          <cell r="X40">
            <v>4.2185856712692651</v>
          </cell>
          <cell r="Y40">
            <v>10.7</v>
          </cell>
          <cell r="Z40">
            <v>3.6044444444444439</v>
          </cell>
          <cell r="AA40">
            <v>3.9926511182884714</v>
          </cell>
          <cell r="AB40">
            <v>34</v>
          </cell>
          <cell r="AC40">
            <v>25.534600866493701</v>
          </cell>
          <cell r="AD40">
            <v>25.534600866493701</v>
          </cell>
          <cell r="AE40">
            <v>21.502821782310487</v>
          </cell>
          <cell r="AF40">
            <v>21.059464632159756</v>
          </cell>
          <cell r="AG40">
            <v>20.634020902217134</v>
          </cell>
          <cell r="AH40">
            <v>9.2382864751857738</v>
          </cell>
          <cell r="AI40">
            <v>6.6258938789183883</v>
          </cell>
          <cell r="AJ40">
            <v>20.427680693194961</v>
          </cell>
          <cell r="AK40">
            <v>22.697422992438845</v>
          </cell>
          <cell r="AL40">
            <v>3.6416496742343973</v>
          </cell>
          <cell r="AM40">
            <v>4.9653027698671526</v>
          </cell>
          <cell r="AN40">
            <v>2.2444226313793614</v>
          </cell>
          <cell r="AO40">
            <v>13.374999999999998</v>
          </cell>
          <cell r="AP40">
            <v>11.263157894736842</v>
          </cell>
          <cell r="AQ40">
            <v>4.8390057965521951</v>
          </cell>
          <cell r="AR40">
            <v>3.4706370032523846</v>
          </cell>
          <cell r="AS40">
            <v>10.7</v>
          </cell>
          <cell r="AT40">
            <v>11.888888888888888</v>
          </cell>
          <cell r="AU40">
            <v>4.5055555555555546</v>
          </cell>
          <cell r="AV40">
            <v>3.7941520467836254</v>
          </cell>
          <cell r="AW40">
            <v>1.6300866878520581</v>
          </cell>
          <cell r="AX40">
            <v>1.1691325481361095</v>
          </cell>
          <cell r="AY40">
            <v>3.6044444444444439</v>
          </cell>
          <cell r="AZ40">
            <v>4.0049382716049378</v>
          </cell>
          <cell r="BB40">
            <v>34</v>
          </cell>
          <cell r="BC40">
            <v>25</v>
          </cell>
          <cell r="BD40">
            <v>20</v>
          </cell>
          <cell r="BE40">
            <v>15</v>
          </cell>
          <cell r="BF40" t="str">
            <v>b</v>
          </cell>
          <cell r="BG40">
            <v>38</v>
          </cell>
          <cell r="BH40">
            <v>68</v>
          </cell>
          <cell r="BI40">
            <v>93</v>
          </cell>
          <cell r="BJ40">
            <v>117</v>
          </cell>
          <cell r="BK40">
            <v>109</v>
          </cell>
        </row>
      </sheetData>
      <sheetData sheetId="9">
        <row r="6">
          <cell r="AB6">
            <v>1</v>
          </cell>
          <cell r="AC6">
            <v>2</v>
          </cell>
          <cell r="AD6">
            <v>3</v>
          </cell>
          <cell r="AE6">
            <v>4</v>
          </cell>
          <cell r="AF6">
            <v>5</v>
          </cell>
          <cell r="AG6">
            <v>6</v>
          </cell>
          <cell r="AH6">
            <v>7</v>
          </cell>
          <cell r="AI6">
            <v>8</v>
          </cell>
          <cell r="AJ6">
            <v>9</v>
          </cell>
          <cell r="AK6">
            <v>10</v>
          </cell>
          <cell r="AL6">
            <v>11</v>
          </cell>
          <cell r="AM6">
            <v>12</v>
          </cell>
          <cell r="AN6">
            <v>13</v>
          </cell>
          <cell r="AO6">
            <v>14</v>
          </cell>
          <cell r="AP6">
            <v>15</v>
          </cell>
          <cell r="AQ6">
            <v>16</v>
          </cell>
          <cell r="AR6">
            <v>17</v>
          </cell>
          <cell r="AS6">
            <v>18</v>
          </cell>
          <cell r="AT6">
            <v>19</v>
          </cell>
          <cell r="AU6">
            <v>20</v>
          </cell>
          <cell r="AV6">
            <v>21</v>
          </cell>
          <cell r="AW6">
            <v>22</v>
          </cell>
          <cell r="AX6">
            <v>23</v>
          </cell>
          <cell r="AY6">
            <v>24</v>
          </cell>
          <cell r="AZ6">
            <v>25</v>
          </cell>
        </row>
        <row r="7">
          <cell r="B7">
            <v>1</v>
          </cell>
          <cell r="C7">
            <v>1</v>
          </cell>
          <cell r="D7">
            <v>1</v>
          </cell>
          <cell r="E7">
            <v>1</v>
          </cell>
          <cell r="F7">
            <v>1</v>
          </cell>
          <cell r="G7">
            <v>41.815765691599594</v>
          </cell>
          <cell r="H7">
            <v>49.402357836982382</v>
          </cell>
          <cell r="I7">
            <v>2.5595000000000008</v>
          </cell>
          <cell r="J7">
            <v>0.94022448979591866</v>
          </cell>
          <cell r="K7">
            <v>7.4555738586198572</v>
          </cell>
          <cell r="L7">
            <v>9.8516961185967542</v>
          </cell>
          <cell r="M7">
            <v>239.85273972453999</v>
          </cell>
          <cell r="N7">
            <v>338.99660038819837</v>
          </cell>
          <cell r="O7">
            <v>549</v>
          </cell>
          <cell r="P7">
            <v>459</v>
          </cell>
          <cell r="Q7">
            <v>1161</v>
          </cell>
          <cell r="R7">
            <v>1811</v>
          </cell>
          <cell r="S7">
            <v>27.169077050099904</v>
          </cell>
          <cell r="T7"/>
          <cell r="U7">
            <v>2.8828963534045027</v>
          </cell>
          <cell r="V7">
            <v>1.8044583983762763</v>
          </cell>
          <cell r="W7">
            <v>3.5832428201990751</v>
          </cell>
          <cell r="X7">
            <v>4.1003668400696345</v>
          </cell>
          <cell r="Y7">
            <v>9.6</v>
          </cell>
          <cell r="Z7">
            <v>2.3279365079365073</v>
          </cell>
          <cell r="AA7">
            <v>0.62932704306097786</v>
          </cell>
          <cell r="AB7">
            <v>1</v>
          </cell>
          <cell r="AC7">
            <v>52.269707114499489</v>
          </cell>
          <cell r="AD7">
            <v>52.269707114499489</v>
          </cell>
          <cell r="AE7">
            <v>44.016595464841679</v>
          </cell>
          <cell r="AF7">
            <v>43.109036795463503</v>
          </cell>
          <cell r="AG7">
            <v>42.238147163231915</v>
          </cell>
          <cell r="AH7">
            <v>14.50477594944336</v>
          </cell>
          <cell r="AI7">
            <v>11.669810780302191</v>
          </cell>
          <cell r="AJ7">
            <v>41.815765691599594</v>
          </cell>
          <cell r="AK7">
            <v>46.461961879555105</v>
          </cell>
          <cell r="AL7">
            <v>19.760943134792953</v>
          </cell>
          <cell r="AM7">
            <v>27.3779422575974</v>
          </cell>
          <cell r="AN7">
            <v>12.048277572194834</v>
          </cell>
          <cell r="AO7">
            <v>11.999999999999998</v>
          </cell>
          <cell r="AP7">
            <v>10.105263157894736</v>
          </cell>
          <cell r="AQ7">
            <v>3.3299844403573715</v>
          </cell>
          <cell r="AR7">
            <v>2.6791374410586695</v>
          </cell>
          <cell r="AS7">
            <v>9.6</v>
          </cell>
          <cell r="AT7">
            <v>10.666666666666666</v>
          </cell>
          <cell r="AU7">
            <v>2.9099206349206339</v>
          </cell>
          <cell r="AV7">
            <v>2.4504594820384287</v>
          </cell>
          <cell r="AW7">
            <v>0.8074992030800463</v>
          </cell>
          <cell r="AX7">
            <v>0.64967311029375718</v>
          </cell>
          <cell r="AY7">
            <v>2.3279365079365073</v>
          </cell>
          <cell r="AZ7">
            <v>2.5865961199294527</v>
          </cell>
          <cell r="BB7">
            <v>1</v>
          </cell>
          <cell r="BC7">
            <v>0</v>
          </cell>
          <cell r="BD7">
            <v>0</v>
          </cell>
          <cell r="BE7">
            <v>0</v>
          </cell>
          <cell r="BF7">
            <v>2</v>
          </cell>
          <cell r="BG7">
            <v>24</v>
          </cell>
          <cell r="BH7">
            <v>0</v>
          </cell>
          <cell r="BI7">
            <v>0</v>
          </cell>
          <cell r="BJ7">
            <v>0</v>
          </cell>
          <cell r="BK7">
            <v>0</v>
          </cell>
        </row>
        <row r="8">
          <cell r="B8">
            <v>2</v>
          </cell>
          <cell r="C8">
            <v>1</v>
          </cell>
          <cell r="D8">
            <v>1</v>
          </cell>
          <cell r="E8">
            <v>2</v>
          </cell>
          <cell r="F8">
            <v>1</v>
          </cell>
          <cell r="G8">
            <v>48.713670248844451</v>
          </cell>
          <cell r="H8">
            <v>40.891056417015207</v>
          </cell>
          <cell r="I8">
            <v>2.5572099999999995</v>
          </cell>
          <cell r="J8">
            <v>0.93938326530612226</v>
          </cell>
          <cell r="K8">
            <v>7.4555738586198572</v>
          </cell>
          <cell r="L8">
            <v>9.7225454395546667</v>
          </cell>
          <cell r="M8">
            <v>249.54224227223119</v>
          </cell>
          <cell r="N8">
            <v>333.25225878604198</v>
          </cell>
          <cell r="O8">
            <v>615</v>
          </cell>
          <cell r="P8">
            <v>387</v>
          </cell>
          <cell r="Q8">
            <v>1071</v>
          </cell>
          <cell r="R8">
            <v>1725</v>
          </cell>
          <cell r="S8">
            <v>18.205638173611106</v>
          </cell>
          <cell r="T8"/>
          <cell r="U8">
            <v>2.9071828560096447</v>
          </cell>
          <cell r="V8">
            <v>1.7737229897442317</v>
          </cell>
          <cell r="W8">
            <v>3.5900778977220935</v>
          </cell>
          <cell r="X8">
            <v>4.0952182663431644</v>
          </cell>
          <cell r="Y8">
            <v>9.6</v>
          </cell>
          <cell r="Z8">
            <v>2.3279365079365073</v>
          </cell>
          <cell r="AA8">
            <v>0.59158345267131573</v>
          </cell>
          <cell r="AB8">
            <v>2</v>
          </cell>
          <cell r="AC8">
            <v>60.892087811055561</v>
          </cell>
          <cell r="AD8">
            <v>60.892087811055561</v>
          </cell>
          <cell r="AE8">
            <v>51.277547630362584</v>
          </cell>
          <cell r="AF8">
            <v>50.220278607056137</v>
          </cell>
          <cell r="AG8">
            <v>49.205727524085304</v>
          </cell>
          <cell r="AH8">
            <v>16.756314501561178</v>
          </cell>
          <cell r="AI8">
            <v>13.568973052020208</v>
          </cell>
          <cell r="AJ8">
            <v>48.713670248844451</v>
          </cell>
          <cell r="AK8">
            <v>54.126300276493836</v>
          </cell>
          <cell r="AL8">
            <v>16.356422566806081</v>
          </cell>
          <cell r="AM8">
            <v>23.053800764521657</v>
          </cell>
          <cell r="AN8">
            <v>9.9850737512774828</v>
          </cell>
          <cell r="AO8">
            <v>11.999999999999998</v>
          </cell>
          <cell r="AP8">
            <v>10.105263157894736</v>
          </cell>
          <cell r="AQ8">
            <v>3.3021658682924455</v>
          </cell>
          <cell r="AR8">
            <v>2.6740366848561155</v>
          </cell>
          <cell r="AS8">
            <v>9.6</v>
          </cell>
          <cell r="AT8">
            <v>10.666666666666666</v>
          </cell>
          <cell r="AU8">
            <v>2.9099206349206339</v>
          </cell>
          <cell r="AV8">
            <v>2.4504594820384287</v>
          </cell>
          <cell r="AW8">
            <v>0.80075338333956669</v>
          </cell>
          <cell r="AX8">
            <v>0.64843621064979795</v>
          </cell>
          <cell r="AY8">
            <v>2.3279365079365073</v>
          </cell>
          <cell r="AZ8">
            <v>2.5865961199294527</v>
          </cell>
          <cell r="BB8">
            <v>2</v>
          </cell>
          <cell r="BC8">
            <v>0</v>
          </cell>
          <cell r="BD8">
            <v>0</v>
          </cell>
          <cell r="BE8">
            <v>0</v>
          </cell>
          <cell r="BF8">
            <v>2</v>
          </cell>
          <cell r="BG8">
            <v>24</v>
          </cell>
          <cell r="BH8">
            <v>0</v>
          </cell>
          <cell r="BI8">
            <v>0</v>
          </cell>
          <cell r="BJ8">
            <v>0</v>
          </cell>
          <cell r="BK8">
            <v>109</v>
          </cell>
        </row>
        <row r="9">
          <cell r="B9">
            <v>3</v>
          </cell>
          <cell r="C9">
            <v>1</v>
          </cell>
          <cell r="D9">
            <v>2</v>
          </cell>
          <cell r="E9">
            <v>1</v>
          </cell>
          <cell r="F9">
            <v>1</v>
          </cell>
          <cell r="G9">
            <v>24.029031962818394</v>
          </cell>
          <cell r="H9">
            <v>45.497385063009546</v>
          </cell>
          <cell r="I9">
            <v>1.3575799999999998</v>
          </cell>
          <cell r="J9">
            <v>0.49870285714285711</v>
          </cell>
          <cell r="K9">
            <v>7.9853290457188439</v>
          </cell>
          <cell r="L9">
            <v>9.0795825587954315</v>
          </cell>
          <cell r="M9">
            <v>182.30130571364597</v>
          </cell>
          <cell r="N9">
            <v>327.9175163183055</v>
          </cell>
          <cell r="O9">
            <v>415</v>
          </cell>
          <cell r="P9">
            <v>437</v>
          </cell>
          <cell r="Q9">
            <v>1268</v>
          </cell>
          <cell r="R9">
            <v>1807</v>
          </cell>
          <cell r="S9">
            <v>27.713795813492915</v>
          </cell>
          <cell r="T9"/>
          <cell r="U9">
            <v>2.8664081370811578</v>
          </cell>
          <cell r="V9">
            <v>1.807589530618235</v>
          </cell>
          <cell r="W9">
            <v>3.5786132240261641</v>
          </cell>
          <cell r="X9">
            <v>4.0461292846237988</v>
          </cell>
          <cell r="Y9">
            <v>9.6</v>
          </cell>
          <cell r="Z9">
            <v>2.3279365079365073</v>
          </cell>
          <cell r="AA9">
            <v>0.57872330454121135</v>
          </cell>
          <cell r="AB9">
            <v>3</v>
          </cell>
          <cell r="AC9">
            <v>30.036289953522992</v>
          </cell>
          <cell r="AD9">
            <v>30.036289953522992</v>
          </cell>
          <cell r="AE9">
            <v>25.29371785559831</v>
          </cell>
          <cell r="AF9">
            <v>24.772197899812777</v>
          </cell>
          <cell r="AG9">
            <v>24.271749457392318</v>
          </cell>
          <cell r="AH9">
            <v>8.3829764686919219</v>
          </cell>
          <cell r="AI9">
            <v>6.7146211279530865</v>
          </cell>
          <cell r="AJ9">
            <v>24.029031962818394</v>
          </cell>
          <cell r="AK9">
            <v>26.698924403131549</v>
          </cell>
          <cell r="AL9">
            <v>18.198954025203818</v>
          </cell>
          <cell r="AM9">
            <v>25.170197266770209</v>
          </cell>
          <cell r="AN9">
            <v>11.24466913005223</v>
          </cell>
          <cell r="AO9">
            <v>11.999999999999998</v>
          </cell>
          <cell r="AP9">
            <v>10.105263157894736</v>
          </cell>
          <cell r="AQ9">
            <v>3.3491392505519499</v>
          </cell>
          <cell r="AR9">
            <v>2.6826033994250427</v>
          </cell>
          <cell r="AS9">
            <v>9.6</v>
          </cell>
          <cell r="AT9">
            <v>10.666666666666666</v>
          </cell>
          <cell r="AU9">
            <v>2.9099206349206339</v>
          </cell>
          <cell r="AV9">
            <v>2.4504594820384287</v>
          </cell>
          <cell r="AW9">
            <v>0.81214411786697893</v>
          </cell>
          <cell r="AX9">
            <v>0.65051358227459766</v>
          </cell>
          <cell r="AY9">
            <v>2.3279365079365073</v>
          </cell>
          <cell r="AZ9">
            <v>2.5865961199294527</v>
          </cell>
          <cell r="BB9">
            <v>3</v>
          </cell>
          <cell r="BC9">
            <v>0</v>
          </cell>
          <cell r="BD9">
            <v>0</v>
          </cell>
          <cell r="BE9">
            <v>0</v>
          </cell>
          <cell r="BF9">
            <v>2</v>
          </cell>
          <cell r="BG9">
            <v>24</v>
          </cell>
          <cell r="BH9">
            <v>0</v>
          </cell>
          <cell r="BI9">
            <v>93</v>
          </cell>
          <cell r="BJ9">
            <v>0</v>
          </cell>
          <cell r="BK9">
            <v>0</v>
          </cell>
        </row>
        <row r="10">
          <cell r="B10">
            <v>4</v>
          </cell>
          <cell r="C10">
            <v>1</v>
          </cell>
          <cell r="D10">
            <v>2</v>
          </cell>
          <cell r="E10">
            <v>2</v>
          </cell>
          <cell r="F10">
            <v>1</v>
          </cell>
          <cell r="G10">
            <v>29.429140525993546</v>
          </cell>
          <cell r="H10">
            <v>36.053777318800506</v>
          </cell>
          <cell r="I10">
            <v>1.3556999999999999</v>
          </cell>
          <cell r="J10">
            <v>0.49801224489795914</v>
          </cell>
          <cell r="K10">
            <v>7.7505999901859104</v>
          </cell>
          <cell r="L10">
            <v>8.5734385041975667</v>
          </cell>
          <cell r="M10">
            <v>189.86065930111272</v>
          </cell>
          <cell r="N10">
            <v>318.18784142108109</v>
          </cell>
          <cell r="O10">
            <v>488</v>
          </cell>
          <cell r="P10">
            <v>357</v>
          </cell>
          <cell r="Q10">
            <v>1195</v>
          </cell>
          <cell r="R10">
            <v>1745</v>
          </cell>
          <cell r="S10">
            <v>18.666846078373002</v>
          </cell>
          <cell r="T10"/>
          <cell r="U10">
            <v>2.9011448887073183</v>
          </cell>
          <cell r="V10">
            <v>1.7783601965228433</v>
          </cell>
          <cell r="W10">
            <v>3.5959473710190499</v>
          </cell>
          <cell r="X10">
            <v>4.0500409363541596</v>
          </cell>
          <cell r="Y10">
            <v>9.6</v>
          </cell>
          <cell r="Z10">
            <v>2.3279365079365073</v>
          </cell>
          <cell r="AA10">
            <v>0.5277125287416139</v>
          </cell>
          <cell r="AB10">
            <v>4</v>
          </cell>
          <cell r="AC10">
            <v>36.786425657491932</v>
          </cell>
          <cell r="AD10">
            <v>36.786425657491932</v>
          </cell>
          <cell r="AE10">
            <v>30.978042658940577</v>
          </cell>
          <cell r="AF10">
            <v>30.339320129890254</v>
          </cell>
          <cell r="AG10">
            <v>29.726404571710653</v>
          </cell>
          <cell r="AH10">
            <v>10.143974759946056</v>
          </cell>
          <cell r="AI10">
            <v>8.1839742047319426</v>
          </cell>
          <cell r="AJ10">
            <v>29.429140525993546</v>
          </cell>
          <cell r="AK10">
            <v>32.69904502888172</v>
          </cell>
          <cell r="AL10">
            <v>14.421510927520202</v>
          </cell>
          <cell r="AM10">
            <v>20.273607894112239</v>
          </cell>
          <cell r="AN10">
            <v>8.9020772593118664</v>
          </cell>
          <cell r="AO10">
            <v>11.999999999999998</v>
          </cell>
          <cell r="AP10">
            <v>10.105263157894736</v>
          </cell>
          <cell r="AQ10">
            <v>3.309038454910652</v>
          </cell>
          <cell r="AR10">
            <v>2.669671997251581</v>
          </cell>
          <cell r="AS10">
            <v>9.6</v>
          </cell>
          <cell r="AT10">
            <v>10.666666666666666</v>
          </cell>
          <cell r="AU10">
            <v>2.9099206349206339</v>
          </cell>
          <cell r="AV10">
            <v>2.4504594820384287</v>
          </cell>
          <cell r="AW10">
            <v>0.80241994014086648</v>
          </cell>
          <cell r="AX10">
            <v>0.64737780277267987</v>
          </cell>
          <cell r="AY10">
            <v>2.3279365079365073</v>
          </cell>
          <cell r="AZ10">
            <v>2.5865961199294527</v>
          </cell>
          <cell r="BB10">
            <v>4</v>
          </cell>
          <cell r="BC10">
            <v>0</v>
          </cell>
          <cell r="BD10">
            <v>0</v>
          </cell>
          <cell r="BE10">
            <v>0</v>
          </cell>
          <cell r="BF10">
            <v>2</v>
          </cell>
          <cell r="BG10">
            <v>24</v>
          </cell>
          <cell r="BH10">
            <v>0</v>
          </cell>
          <cell r="BI10">
            <v>93</v>
          </cell>
          <cell r="BJ10">
            <v>0</v>
          </cell>
          <cell r="BK10">
            <v>109</v>
          </cell>
        </row>
        <row r="11">
          <cell r="B11">
            <v>5</v>
          </cell>
          <cell r="C11">
            <v>2</v>
          </cell>
          <cell r="D11">
            <v>1</v>
          </cell>
          <cell r="E11">
            <v>1</v>
          </cell>
          <cell r="F11">
            <v>1</v>
          </cell>
          <cell r="G11">
            <v>19.893844788540434</v>
          </cell>
          <cell r="H11">
            <v>57.514697507818966</v>
          </cell>
          <cell r="I11">
            <v>2.5621300000000002</v>
          </cell>
          <cell r="J11">
            <v>0.94119061224489808</v>
          </cell>
          <cell r="K11">
            <v>10.410023923859614</v>
          </cell>
          <cell r="L11">
            <v>10.154771536310204</v>
          </cell>
          <cell r="M11">
            <v>195.00938924551744</v>
          </cell>
          <cell r="N11">
            <v>343.80236565722799</v>
          </cell>
          <cell r="O11">
            <v>321</v>
          </cell>
          <cell r="P11">
            <v>527</v>
          </cell>
          <cell r="Q11">
            <v>897</v>
          </cell>
          <cell r="R11">
            <v>1740</v>
          </cell>
          <cell r="S11">
            <v>27.178556514385658</v>
          </cell>
          <cell r="T11"/>
          <cell r="U11">
            <v>2.7918784614247634</v>
          </cell>
          <cell r="V11">
            <v>1.8588706512713167</v>
          </cell>
          <cell r="W11">
            <v>3.5492550262651203</v>
          </cell>
          <cell r="X11">
            <v>4.1553432673957795</v>
          </cell>
          <cell r="Y11">
            <v>9.6</v>
          </cell>
          <cell r="Z11">
            <v>2.3279365079365073</v>
          </cell>
          <cell r="AA11">
            <v>0.62325581915977979</v>
          </cell>
          <cell r="AB11">
            <v>5</v>
          </cell>
          <cell r="AC11">
            <v>24.867305985675543</v>
          </cell>
          <cell r="AD11">
            <v>24.867305985675543</v>
          </cell>
          <cell r="AE11">
            <v>20.940889251095196</v>
          </cell>
          <cell r="AF11">
            <v>20.50911833870148</v>
          </cell>
          <cell r="AG11">
            <v>20.094792715697409</v>
          </cell>
          <cell r="AH11">
            <v>7.1256127598004833</v>
          </cell>
          <cell r="AI11">
            <v>5.6050761755135747</v>
          </cell>
          <cell r="AJ11">
            <v>19.893844788540434</v>
          </cell>
          <cell r="AK11">
            <v>22.10427198726715</v>
          </cell>
          <cell r="AL11">
            <v>23.005879003127585</v>
          </cell>
          <cell r="AM11">
            <v>30.940666833640943</v>
          </cell>
          <cell r="AN11">
            <v>13.841142309252431</v>
          </cell>
          <cell r="AO11">
            <v>11.999999999999998</v>
          </cell>
          <cell r="AP11">
            <v>10.105263157894736</v>
          </cell>
          <cell r="AQ11">
            <v>3.4385450988080932</v>
          </cell>
          <cell r="AR11">
            <v>2.7047929576652812</v>
          </cell>
          <cell r="AS11">
            <v>9.6</v>
          </cell>
          <cell r="AT11">
            <v>10.666666666666666</v>
          </cell>
          <cell r="AU11">
            <v>2.9099206349206339</v>
          </cell>
          <cell r="AV11">
            <v>2.4504594820384287</v>
          </cell>
          <cell r="AW11">
            <v>0.83382444476057338</v>
          </cell>
          <cell r="AX11">
            <v>0.65589440339151794</v>
          </cell>
          <cell r="AY11">
            <v>2.3279365079365073</v>
          </cell>
          <cell r="AZ11">
            <v>2.5865961199294527</v>
          </cell>
          <cell r="BB11">
            <v>5</v>
          </cell>
          <cell r="BC11">
            <v>5</v>
          </cell>
          <cell r="BD11">
            <v>5</v>
          </cell>
          <cell r="BE11">
            <v>5</v>
          </cell>
          <cell r="BF11">
            <v>10</v>
          </cell>
          <cell r="BG11">
            <v>32</v>
          </cell>
          <cell r="BH11">
            <v>64</v>
          </cell>
          <cell r="BI11">
            <v>0</v>
          </cell>
          <cell r="BJ11">
            <v>0</v>
          </cell>
          <cell r="BK11">
            <v>0</v>
          </cell>
        </row>
        <row r="12">
          <cell r="B12">
            <v>6</v>
          </cell>
          <cell r="C12">
            <v>2</v>
          </cell>
          <cell r="D12">
            <v>1</v>
          </cell>
          <cell r="E12">
            <v>2</v>
          </cell>
          <cell r="F12">
            <v>1</v>
          </cell>
          <cell r="G12">
            <v>25.574504154537383</v>
          </cell>
          <cell r="H12">
            <v>44.679235293647821</v>
          </cell>
          <cell r="I12">
            <v>2.5584799999999999</v>
          </cell>
          <cell r="J12">
            <v>0.93984979591836737</v>
          </cell>
          <cell r="K12">
            <v>9.643076850007418</v>
          </cell>
          <cell r="L12">
            <v>9.9525421209655587</v>
          </cell>
          <cell r="M12">
            <v>202.89962082526625</v>
          </cell>
          <cell r="N12">
            <v>340.0435515219117</v>
          </cell>
          <cell r="O12">
            <v>397</v>
          </cell>
          <cell r="P12">
            <v>414</v>
          </cell>
          <cell r="Q12">
            <v>854</v>
          </cell>
          <cell r="R12">
            <v>1557</v>
          </cell>
          <cell r="S12">
            <v>18.208644989087365</v>
          </cell>
          <cell r="T12"/>
          <cell r="U12">
            <v>2.843621228726156</v>
          </cell>
          <cell r="V12">
            <v>1.8074717216273031</v>
          </cell>
          <cell r="W12">
            <v>3.5859644953792724</v>
          </cell>
          <cell r="X12">
            <v>4.1438652314442299</v>
          </cell>
          <cell r="Y12">
            <v>9.6</v>
          </cell>
          <cell r="Z12">
            <v>2.3279365079365073</v>
          </cell>
          <cell r="AA12">
            <v>0.54659993235779103</v>
          </cell>
          <cell r="AB12">
            <v>6</v>
          </cell>
          <cell r="AC12">
            <v>31.968130193171728</v>
          </cell>
          <cell r="AD12">
            <v>31.968130193171728</v>
          </cell>
          <cell r="AE12">
            <v>26.92053068898672</v>
          </cell>
          <cell r="AF12">
            <v>26.365468200554005</v>
          </cell>
          <cell r="AG12">
            <v>25.83283247933069</v>
          </cell>
          <cell r="AH12">
            <v>8.9936394820043866</v>
          </cell>
          <cell r="AI12">
            <v>7.1318341794771385</v>
          </cell>
          <cell r="AJ12">
            <v>25.574504154537383</v>
          </cell>
          <cell r="AK12">
            <v>28.416115727263758</v>
          </cell>
          <cell r="AL12">
            <v>17.871694117459128</v>
          </cell>
          <cell r="AM12">
            <v>24.71918910765708</v>
          </cell>
          <cell r="AN12">
            <v>10.782019394505285</v>
          </cell>
          <cell r="AO12">
            <v>11.999999999999998</v>
          </cell>
          <cell r="AP12">
            <v>10.105263157894736</v>
          </cell>
          <cell r="AQ12">
            <v>3.3759770475129236</v>
          </cell>
          <cell r="AR12">
            <v>2.6771040294375941</v>
          </cell>
          <cell r="AS12">
            <v>9.6</v>
          </cell>
          <cell r="AT12">
            <v>10.666666666666666</v>
          </cell>
          <cell r="AU12">
            <v>2.9099206349206339</v>
          </cell>
          <cell r="AV12">
            <v>2.4504594820384287</v>
          </cell>
          <cell r="AW12">
            <v>0.81865210613135786</v>
          </cell>
          <cell r="AX12">
            <v>0.649180021424136</v>
          </cell>
          <cell r="AY12">
            <v>2.3279365079365073</v>
          </cell>
          <cell r="AZ12">
            <v>2.5865961199294527</v>
          </cell>
          <cell r="BB12">
            <v>6</v>
          </cell>
          <cell r="BC12">
            <v>5</v>
          </cell>
          <cell r="BD12">
            <v>5</v>
          </cell>
          <cell r="BE12">
            <v>5</v>
          </cell>
          <cell r="BF12">
            <v>10</v>
          </cell>
          <cell r="BG12">
            <v>32</v>
          </cell>
          <cell r="BH12">
            <v>64</v>
          </cell>
          <cell r="BI12">
            <v>0</v>
          </cell>
          <cell r="BJ12">
            <v>0</v>
          </cell>
          <cell r="BK12">
            <v>109</v>
          </cell>
        </row>
        <row r="13">
          <cell r="B13">
            <v>7</v>
          </cell>
          <cell r="C13">
            <v>2</v>
          </cell>
          <cell r="D13">
            <v>2</v>
          </cell>
          <cell r="E13">
            <v>2</v>
          </cell>
          <cell r="F13">
            <v>1</v>
          </cell>
          <cell r="G13">
            <v>9.8589892596115298</v>
          </cell>
          <cell r="H13">
            <v>39.952911788398993</v>
          </cell>
          <cell r="I13">
            <v>1.3575600000000001</v>
          </cell>
          <cell r="J13">
            <v>0.49869551020408165</v>
          </cell>
          <cell r="K13">
            <v>10.022067253798902</v>
          </cell>
          <cell r="L13">
            <v>9.8603800639289592</v>
          </cell>
          <cell r="M13">
            <v>128.26395804122808</v>
          </cell>
          <cell r="N13">
            <v>329.35772306757434</v>
          </cell>
          <cell r="O13">
            <v>242</v>
          </cell>
          <cell r="P13">
            <v>382</v>
          </cell>
          <cell r="Q13">
            <v>964</v>
          </cell>
          <cell r="R13">
            <v>1429</v>
          </cell>
          <cell r="S13">
            <v>18.666846078373002</v>
          </cell>
          <cell r="T13"/>
          <cell r="U13">
            <v>2.8402194608733669</v>
          </cell>
          <cell r="V13">
            <v>1.8100920255475033</v>
          </cell>
          <cell r="W13">
            <v>3.6405375133443703</v>
          </cell>
          <cell r="X13">
            <v>4.085259345479666</v>
          </cell>
          <cell r="Y13">
            <v>9.6</v>
          </cell>
          <cell r="Z13">
            <v>2.3279365079365073</v>
          </cell>
          <cell r="AA13">
            <v>0.4970188046333151</v>
          </cell>
          <cell r="AB13">
            <v>7</v>
          </cell>
          <cell r="AC13">
            <v>12.323736574514411</v>
          </cell>
          <cell r="AD13">
            <v>12.323736574514411</v>
          </cell>
          <cell r="AE13">
            <v>10.377883431170032</v>
          </cell>
          <cell r="AF13">
            <v>10.163906453207764</v>
          </cell>
          <cell r="AG13">
            <v>9.9585750097086159</v>
          </cell>
          <cell r="AH13">
            <v>3.4712068540576415</v>
          </cell>
          <cell r="AI13">
            <v>2.7081136297795201</v>
          </cell>
          <cell r="AJ13">
            <v>9.8589892596115298</v>
          </cell>
          <cell r="AK13">
            <v>10.954432510679478</v>
          </cell>
          <cell r="AL13">
            <v>15.981164715359597</v>
          </cell>
          <cell r="AM13">
            <v>22.072309708294711</v>
          </cell>
          <cell r="AN13">
            <v>9.77977367155572</v>
          </cell>
          <cell r="AO13">
            <v>11.999999999999998</v>
          </cell>
          <cell r="AP13">
            <v>10.105263157894736</v>
          </cell>
          <cell r="AQ13">
            <v>3.3800204992074807</v>
          </cell>
          <cell r="AR13">
            <v>2.6369732394766574</v>
          </cell>
          <cell r="AS13">
            <v>9.6</v>
          </cell>
          <cell r="AT13">
            <v>10.666666666666666</v>
          </cell>
          <cell r="AU13">
            <v>2.9099206349206339</v>
          </cell>
          <cell r="AV13">
            <v>2.4504594820384287</v>
          </cell>
          <cell r="AW13">
            <v>0.81963261642488261</v>
          </cell>
          <cell r="AX13">
            <v>0.63944857027388646</v>
          </cell>
          <cell r="AY13">
            <v>2.3279365079365073</v>
          </cell>
          <cell r="AZ13">
            <v>2.5865961199294527</v>
          </cell>
          <cell r="BB13">
            <v>7</v>
          </cell>
          <cell r="BC13">
            <v>5</v>
          </cell>
          <cell r="BD13">
            <v>5</v>
          </cell>
          <cell r="BE13">
            <v>5</v>
          </cell>
          <cell r="BF13">
            <v>10</v>
          </cell>
          <cell r="BG13">
            <v>32</v>
          </cell>
          <cell r="BH13">
            <v>64</v>
          </cell>
          <cell r="BI13">
            <v>93</v>
          </cell>
          <cell r="BJ13">
            <v>0</v>
          </cell>
          <cell r="BK13">
            <v>109</v>
          </cell>
        </row>
        <row r="14">
          <cell r="B14">
            <v>8</v>
          </cell>
          <cell r="C14">
            <v>2</v>
          </cell>
          <cell r="D14">
            <v>2</v>
          </cell>
          <cell r="E14">
            <v>3</v>
          </cell>
          <cell r="F14">
            <v>1</v>
          </cell>
          <cell r="G14">
            <v>16.714466773813868</v>
          </cell>
          <cell r="H14">
            <v>28.030927710021025</v>
          </cell>
          <cell r="I14">
            <v>1.35467</v>
          </cell>
          <cell r="J14">
            <v>0.4976338775510204</v>
          </cell>
          <cell r="K14">
            <v>8.7978894695142493</v>
          </cell>
          <cell r="L14">
            <v>8.7195443466222518</v>
          </cell>
          <cell r="M14">
            <v>200.23115884297329</v>
          </cell>
          <cell r="N14">
            <v>306.31744853181755</v>
          </cell>
          <cell r="O14">
            <v>263</v>
          </cell>
          <cell r="P14">
            <v>288</v>
          </cell>
          <cell r="Q14">
            <v>1001</v>
          </cell>
          <cell r="R14">
            <v>1418</v>
          </cell>
          <cell r="S14">
            <v>7.8595628132719568</v>
          </cell>
          <cell r="T14"/>
          <cell r="U14">
            <v>2.7049254490650845</v>
          </cell>
          <cell r="V14">
            <v>1.7545769174512569</v>
          </cell>
          <cell r="W14">
            <v>3.3611931272281752</v>
          </cell>
          <cell r="X14">
            <v>4.0240103473692717</v>
          </cell>
          <cell r="Y14">
            <v>9.6</v>
          </cell>
          <cell r="Z14">
            <v>2.3279365079365073</v>
          </cell>
          <cell r="AA14">
            <v>0.43613100118202308</v>
          </cell>
          <cell r="AB14">
            <v>8</v>
          </cell>
          <cell r="AC14">
            <v>20.893083467267335</v>
          </cell>
          <cell r="AD14">
            <v>20.893083467267335</v>
          </cell>
          <cell r="AE14">
            <v>17.594175551383021</v>
          </cell>
          <cell r="AF14">
            <v>17.231409045168938</v>
          </cell>
          <cell r="AG14">
            <v>16.88329977152916</v>
          </cell>
          <cell r="AH14">
            <v>6.1792707742059818</v>
          </cell>
          <cell r="AI14">
            <v>4.9727778622460583</v>
          </cell>
          <cell r="AJ14">
            <v>16.714466773813868</v>
          </cell>
          <cell r="AK14">
            <v>18.571629748682074</v>
          </cell>
          <cell r="AL14">
            <v>11.21237108400841</v>
          </cell>
          <cell r="AM14">
            <v>15.975889931767405</v>
          </cell>
          <cell r="AN14">
            <v>6.9659183973884318</v>
          </cell>
          <cell r="AO14">
            <v>11.999999999999998</v>
          </cell>
          <cell r="AP14">
            <v>10.105263157894736</v>
          </cell>
          <cell r="AQ14">
            <v>3.5490811783068148</v>
          </cell>
          <cell r="AR14">
            <v>2.8561286533144519</v>
          </cell>
          <cell r="AS14">
            <v>9.6</v>
          </cell>
          <cell r="AT14">
            <v>10.666666666666666</v>
          </cell>
          <cell r="AU14">
            <v>2.9099206349206339</v>
          </cell>
          <cell r="AV14">
            <v>2.4504594820384287</v>
          </cell>
          <cell r="AW14">
            <v>0.86062871298028654</v>
          </cell>
          <cell r="AX14">
            <v>0.6925923086889838</v>
          </cell>
          <cell r="AY14">
            <v>2.3279365079365073</v>
          </cell>
          <cell r="AZ14">
            <v>2.5865961199294527</v>
          </cell>
          <cell r="BB14">
            <v>8</v>
          </cell>
          <cell r="BC14">
            <v>5</v>
          </cell>
          <cell r="BD14">
            <v>5</v>
          </cell>
          <cell r="BE14">
            <v>5</v>
          </cell>
          <cell r="BF14">
            <v>10</v>
          </cell>
          <cell r="BG14">
            <v>32</v>
          </cell>
          <cell r="BH14">
            <v>64</v>
          </cell>
          <cell r="BI14">
            <v>93</v>
          </cell>
          <cell r="BJ14">
            <v>117</v>
          </cell>
          <cell r="BK14">
            <v>109</v>
          </cell>
        </row>
        <row r="15">
          <cell r="B15">
            <v>9</v>
          </cell>
          <cell r="C15">
            <v>2</v>
          </cell>
          <cell r="D15">
            <v>3</v>
          </cell>
          <cell r="E15">
            <v>2</v>
          </cell>
          <cell r="F15">
            <v>1</v>
          </cell>
          <cell r="G15">
            <v>5.327529402746201</v>
          </cell>
          <cell r="H15">
            <v>36.214803347410566</v>
          </cell>
          <cell r="I15">
            <v>0.50858000000000003</v>
          </cell>
          <cell r="J15">
            <v>0.18682530612244899</v>
          </cell>
          <cell r="K15">
            <v>9.8431895661461279</v>
          </cell>
          <cell r="L15">
            <v>9.6984777751387892</v>
          </cell>
          <cell r="M15">
            <v>111.10183706756705</v>
          </cell>
          <cell r="N15">
            <v>330.36173549099152</v>
          </cell>
          <cell r="O15">
            <v>151</v>
          </cell>
          <cell r="P15">
            <v>345</v>
          </cell>
          <cell r="Q15">
            <v>1117</v>
          </cell>
          <cell r="R15">
            <v>1436</v>
          </cell>
          <cell r="S15">
            <v>18.984561625992036</v>
          </cell>
          <cell r="T15"/>
          <cell r="U15">
            <v>2.7459568733892024</v>
          </cell>
          <cell r="V15">
            <v>1.8145552731424184</v>
          </cell>
          <cell r="W15">
            <v>3.5558675376494038</v>
          </cell>
          <cell r="X15">
            <v>4.0507399008630705</v>
          </cell>
          <cell r="Y15">
            <v>9.6</v>
          </cell>
          <cell r="Z15">
            <v>2.3279365079365073</v>
          </cell>
          <cell r="AA15">
            <v>0.49125270141443744</v>
          </cell>
          <cell r="AB15">
            <v>9</v>
          </cell>
          <cell r="AC15">
            <v>6.6594117534327513</v>
          </cell>
          <cell r="AD15">
            <v>6.6594117534327513</v>
          </cell>
          <cell r="AE15">
            <v>5.6079256871012646</v>
          </cell>
          <cell r="AF15">
            <v>5.492298353346599</v>
          </cell>
          <cell r="AG15">
            <v>5.3813428310567684</v>
          </cell>
          <cell r="AH15">
            <v>1.9401358609724588</v>
          </cell>
          <cell r="AI15">
            <v>1.4982361818426873</v>
          </cell>
          <cell r="AJ15">
            <v>5.327529402746201</v>
          </cell>
          <cell r="AK15">
            <v>5.9194771141624454</v>
          </cell>
          <cell r="AL15">
            <v>14.485921338964227</v>
          </cell>
          <cell r="AM15">
            <v>19.95794996351604</v>
          </cell>
          <cell r="AN15">
            <v>8.9402934361928459</v>
          </cell>
          <cell r="AO15">
            <v>11.999999999999998</v>
          </cell>
          <cell r="AP15">
            <v>10.105263157894736</v>
          </cell>
          <cell r="AQ15">
            <v>3.4960490796605925</v>
          </cell>
          <cell r="AR15">
            <v>2.6997631093834427</v>
          </cell>
          <cell r="AS15">
            <v>9.6</v>
          </cell>
          <cell r="AT15">
            <v>10.666666666666666</v>
          </cell>
          <cell r="AU15">
            <v>2.9099206349206339</v>
          </cell>
          <cell r="AV15">
            <v>2.4504594820384287</v>
          </cell>
          <cell r="AW15">
            <v>0.8477687797999709</v>
          </cell>
          <cell r="AX15">
            <v>0.65467469844936443</v>
          </cell>
          <cell r="AY15">
            <v>2.3279365079365073</v>
          </cell>
          <cell r="AZ15">
            <v>2.5865961199294527</v>
          </cell>
          <cell r="BB15">
            <v>9</v>
          </cell>
          <cell r="BC15">
            <v>5</v>
          </cell>
          <cell r="BD15">
            <v>5</v>
          </cell>
          <cell r="BE15">
            <v>5</v>
          </cell>
          <cell r="BF15">
            <v>10</v>
          </cell>
          <cell r="BG15">
            <v>32</v>
          </cell>
          <cell r="BH15">
            <v>64</v>
          </cell>
          <cell r="BI15">
            <v>95</v>
          </cell>
          <cell r="BJ15">
            <v>0</v>
          </cell>
          <cell r="BK15">
            <v>109</v>
          </cell>
        </row>
        <row r="16">
          <cell r="B16">
            <v>10</v>
          </cell>
          <cell r="C16">
            <v>2</v>
          </cell>
          <cell r="D16">
            <v>3</v>
          </cell>
          <cell r="E16">
            <v>3</v>
          </cell>
          <cell r="F16">
            <v>1</v>
          </cell>
          <cell r="G16">
            <v>10.682085028588936</v>
          </cell>
          <cell r="H16">
            <v>25.122160521700373</v>
          </cell>
          <cell r="I16">
            <v>0.50731000000000015</v>
          </cell>
          <cell r="J16">
            <v>0.18635877551020413</v>
          </cell>
          <cell r="K16">
            <v>8.9733901147071649</v>
          </cell>
          <cell r="L16">
            <v>8.81138132351869</v>
          </cell>
          <cell r="M16">
            <v>173.98186938047226</v>
          </cell>
          <cell r="N16">
            <v>305.84727312415231</v>
          </cell>
          <cell r="O16">
            <v>193</v>
          </cell>
          <cell r="P16">
            <v>259</v>
          </cell>
          <cell r="Q16">
            <v>1131</v>
          </cell>
          <cell r="R16">
            <v>1389</v>
          </cell>
          <cell r="S16">
            <v>8.0013226884625599</v>
          </cell>
          <cell r="T16"/>
          <cell r="U16">
            <v>2.6730889148156285</v>
          </cell>
          <cell r="V16">
            <v>1.7648587034594765</v>
          </cell>
          <cell r="W16">
            <v>3.3423228042256201</v>
          </cell>
          <cell r="X16">
            <v>3.9977845390199058</v>
          </cell>
          <cell r="Y16">
            <v>9.6</v>
          </cell>
          <cell r="Z16">
            <v>2.3279365079365073</v>
          </cell>
          <cell r="AA16">
            <v>0.43171106378721202</v>
          </cell>
          <cell r="AB16">
            <v>10</v>
          </cell>
          <cell r="AC16">
            <v>13.35260628573617</v>
          </cell>
          <cell r="AD16">
            <v>13.35260628573617</v>
          </cell>
          <cell r="AE16">
            <v>11.244300030093617</v>
          </cell>
          <cell r="AF16">
            <v>11.012458792359729</v>
          </cell>
          <cell r="AG16">
            <v>10.789984877362562</v>
          </cell>
          <cell r="AH16">
            <v>3.9961577669127828</v>
          </cell>
          <cell r="AI16">
            <v>3.1960063866613444</v>
          </cell>
          <cell r="AJ16">
            <v>10.682085028588936</v>
          </cell>
          <cell r="AK16">
            <v>11.868983365098819</v>
          </cell>
          <cell r="AL16">
            <v>10.048864208680149</v>
          </cell>
          <cell r="AM16">
            <v>14.234658260435188</v>
          </cell>
          <cell r="AN16">
            <v>6.2840206310516438</v>
          </cell>
          <cell r="AO16">
            <v>11.999999999999998</v>
          </cell>
          <cell r="AP16">
            <v>10.105263157894736</v>
          </cell>
          <cell r="AQ16">
            <v>3.5913507952510972</v>
          </cell>
          <cell r="AR16">
            <v>2.8722539869168071</v>
          </cell>
          <cell r="AS16">
            <v>9.6</v>
          </cell>
          <cell r="AT16">
            <v>10.666666666666666</v>
          </cell>
          <cell r="AU16">
            <v>2.9099206349206339</v>
          </cell>
          <cell r="AV16">
            <v>2.4504594820384287</v>
          </cell>
          <cell r="AW16">
            <v>0.87087881552831647</v>
          </cell>
          <cell r="AX16">
            <v>0.69650259543852311</v>
          </cell>
          <cell r="AY16">
            <v>2.3279365079365073</v>
          </cell>
          <cell r="AZ16">
            <v>2.5865961199294527</v>
          </cell>
          <cell r="BB16">
            <v>10</v>
          </cell>
          <cell r="BC16">
            <v>5</v>
          </cell>
          <cell r="BD16">
            <v>5</v>
          </cell>
          <cell r="BE16">
            <v>5</v>
          </cell>
          <cell r="BF16">
            <v>10</v>
          </cell>
          <cell r="BG16">
            <v>32</v>
          </cell>
          <cell r="BH16">
            <v>64</v>
          </cell>
          <cell r="BI16">
            <v>95</v>
          </cell>
          <cell r="BJ16">
            <v>117</v>
          </cell>
          <cell r="BK16">
            <v>109</v>
          </cell>
        </row>
        <row r="17">
          <cell r="B17">
            <v>11</v>
          </cell>
          <cell r="C17">
            <v>3</v>
          </cell>
          <cell r="D17">
            <v>2</v>
          </cell>
          <cell r="E17">
            <v>2</v>
          </cell>
          <cell r="F17">
            <v>1</v>
          </cell>
          <cell r="G17">
            <v>5.7370054747170665</v>
          </cell>
          <cell r="H17">
            <v>40.518155800915459</v>
          </cell>
          <cell r="I17">
            <v>1.3585000000000003</v>
          </cell>
          <cell r="J17">
            <v>0.49904081632653075</v>
          </cell>
          <cell r="K17">
            <v>10.370192271452613</v>
          </cell>
          <cell r="L17">
            <v>10.179932626439681</v>
          </cell>
          <cell r="M17">
            <v>104.95227369892012</v>
          </cell>
          <cell r="N17">
            <v>328.96429326900676</v>
          </cell>
          <cell r="O17">
            <v>172</v>
          </cell>
          <cell r="P17">
            <v>388</v>
          </cell>
          <cell r="Q17">
            <v>947</v>
          </cell>
          <cell r="R17">
            <v>1369</v>
          </cell>
          <cell r="S17">
            <v>18.666846078373002</v>
          </cell>
          <cell r="T17"/>
          <cell r="U17">
            <v>2.7974003500387723</v>
          </cell>
          <cell r="V17">
            <v>1.8123097589026447</v>
          </cell>
          <cell r="W17">
            <v>3.6399043953035983</v>
          </cell>
          <cell r="X17">
            <v>4.0834791012487006</v>
          </cell>
          <cell r="Y17">
            <v>9.6</v>
          </cell>
          <cell r="Z17">
            <v>2.3279365079365073</v>
          </cell>
          <cell r="AA17">
            <v>0.49158122629967982</v>
          </cell>
          <cell r="AB17">
            <v>11</v>
          </cell>
          <cell r="AC17">
            <v>7.1712568433963328</v>
          </cell>
          <cell r="AD17">
            <v>7.1712568433963328</v>
          </cell>
          <cell r="AE17">
            <v>6.0389531312811231</v>
          </cell>
          <cell r="AF17">
            <v>5.9144386337289347</v>
          </cell>
          <cell r="AG17">
            <v>5.7949550249667334</v>
          </cell>
          <cell r="AH17">
            <v>2.0508346167317635</v>
          </cell>
          <cell r="AI17">
            <v>1.5761418025482377</v>
          </cell>
          <cell r="AJ17">
            <v>5.7370054747170665</v>
          </cell>
          <cell r="AK17">
            <v>6.3744505274634067</v>
          </cell>
          <cell r="AL17">
            <v>16.207262320366183</v>
          </cell>
          <cell r="AM17">
            <v>22.357191204140094</v>
          </cell>
          <cell r="AN17">
            <v>9.9224594509435047</v>
          </cell>
          <cell r="AO17">
            <v>11.999999999999998</v>
          </cell>
          <cell r="AP17">
            <v>10.105263157894736</v>
          </cell>
          <cell r="AQ17">
            <v>3.4317576316407274</v>
          </cell>
          <cell r="AR17">
            <v>2.6374319095815921</v>
          </cell>
          <cell r="AS17">
            <v>9.6</v>
          </cell>
          <cell r="AT17">
            <v>10.666666666666666</v>
          </cell>
          <cell r="AU17">
            <v>2.9099206349206339</v>
          </cell>
          <cell r="AV17">
            <v>2.4504594820384287</v>
          </cell>
          <cell r="AW17">
            <v>0.83217852886314314</v>
          </cell>
          <cell r="AX17">
            <v>0.6395597947408006</v>
          </cell>
          <cell r="AY17">
            <v>2.3279365079365073</v>
          </cell>
          <cell r="AZ17">
            <v>2.5865961199294527</v>
          </cell>
          <cell r="BB17">
            <v>11</v>
          </cell>
          <cell r="BC17">
            <v>15</v>
          </cell>
          <cell r="BD17">
            <v>10</v>
          </cell>
          <cell r="BE17">
            <v>10</v>
          </cell>
          <cell r="BF17">
            <v>14</v>
          </cell>
          <cell r="BG17">
            <v>34</v>
          </cell>
          <cell r="BH17">
            <v>66</v>
          </cell>
          <cell r="BI17">
            <v>93</v>
          </cell>
          <cell r="BJ17">
            <v>0</v>
          </cell>
          <cell r="BK17">
            <v>109</v>
          </cell>
        </row>
        <row r="18">
          <cell r="B18">
            <v>12</v>
          </cell>
          <cell r="C18">
            <v>3</v>
          </cell>
          <cell r="D18">
            <v>2</v>
          </cell>
          <cell r="E18">
            <v>3</v>
          </cell>
          <cell r="F18">
            <v>1</v>
          </cell>
          <cell r="G18">
            <v>11.317054588391462</v>
          </cell>
          <cell r="H18">
            <v>27.506339668159978</v>
          </cell>
          <cell r="I18">
            <v>1.3552299999999997</v>
          </cell>
          <cell r="J18">
            <v>0.49783959183673454</v>
          </cell>
          <cell r="K18">
            <v>9.5322058195259824</v>
          </cell>
          <cell r="L18">
            <v>9.3825933322132151</v>
          </cell>
          <cell r="M18">
            <v>143.94346385797743</v>
          </cell>
          <cell r="N18">
            <v>303.12118269437121</v>
          </cell>
          <cell r="O18">
            <v>248</v>
          </cell>
          <cell r="P18">
            <v>286</v>
          </cell>
          <cell r="Q18">
            <v>922</v>
          </cell>
          <cell r="R18">
            <v>1259</v>
          </cell>
          <cell r="S18">
            <v>7.8595628132719568</v>
          </cell>
          <cell r="T18"/>
          <cell r="U18">
            <v>2.8025389939189669</v>
          </cell>
          <cell r="V18">
            <v>1.7544514744620112</v>
          </cell>
          <cell r="W18">
            <v>3.5454218334295882</v>
          </cell>
          <cell r="X18">
            <v>4.0248680664966985</v>
          </cell>
          <cell r="Y18">
            <v>9.6</v>
          </cell>
          <cell r="Z18">
            <v>2.3279365079365073</v>
          </cell>
          <cell r="AA18">
            <v>0.41667319242527118</v>
          </cell>
          <cell r="AB18">
            <v>12</v>
          </cell>
          <cell r="AC18">
            <v>14.146318235489327</v>
          </cell>
          <cell r="AD18">
            <v>14.146318235489327</v>
          </cell>
          <cell r="AE18">
            <v>11.912689040412067</v>
          </cell>
          <cell r="AF18">
            <v>11.667066585970581</v>
          </cell>
          <cell r="AG18">
            <v>11.431368271102487</v>
          </cell>
          <cell r="AH18">
            <v>4.0381434880826088</v>
          </cell>
          <cell r="AI18">
            <v>3.1920192067650666</v>
          </cell>
          <cell r="AJ18">
            <v>11.317054588391462</v>
          </cell>
          <cell r="AK18">
            <v>12.574505098212736</v>
          </cell>
          <cell r="AL18">
            <v>11.00253586726399</v>
          </cell>
          <cell r="AM18">
            <v>15.678028186327913</v>
          </cell>
          <cell r="AN18">
            <v>6.8340972210057762</v>
          </cell>
          <cell r="AO18">
            <v>11.999999999999998</v>
          </cell>
          <cell r="AP18">
            <v>10.105263157894736</v>
          </cell>
          <cell r="AQ18">
            <v>3.4254652730364743</v>
          </cell>
          <cell r="AR18">
            <v>2.7077172903608044</v>
          </cell>
          <cell r="AS18">
            <v>9.6</v>
          </cell>
          <cell r="AT18">
            <v>10.666666666666666</v>
          </cell>
          <cell r="AU18">
            <v>2.9099206349206339</v>
          </cell>
          <cell r="AV18">
            <v>2.4504594820384287</v>
          </cell>
          <cell r="AW18">
            <v>0.83065267351774008</v>
          </cell>
          <cell r="AX18">
            <v>0.65660353472935762</v>
          </cell>
          <cell r="AY18">
            <v>2.3279365079365073</v>
          </cell>
          <cell r="AZ18">
            <v>2.5865961199294527</v>
          </cell>
          <cell r="BB18">
            <v>12</v>
          </cell>
          <cell r="BC18">
            <v>15</v>
          </cell>
          <cell r="BD18">
            <v>10</v>
          </cell>
          <cell r="BE18">
            <v>10</v>
          </cell>
          <cell r="BF18">
            <v>14</v>
          </cell>
          <cell r="BG18">
            <v>34</v>
          </cell>
          <cell r="BH18">
            <v>66</v>
          </cell>
          <cell r="BI18">
            <v>93</v>
          </cell>
          <cell r="BJ18">
            <v>117</v>
          </cell>
          <cell r="BK18">
            <v>109</v>
          </cell>
        </row>
        <row r="19">
          <cell r="B19">
            <v>13</v>
          </cell>
          <cell r="C19">
            <v>3</v>
          </cell>
          <cell r="D19">
            <v>3</v>
          </cell>
          <cell r="E19">
            <v>2</v>
          </cell>
          <cell r="F19">
            <v>1</v>
          </cell>
          <cell r="G19">
            <v>2.1137387669068599</v>
          </cell>
          <cell r="H19">
            <v>36.718852240814954</v>
          </cell>
          <cell r="I19">
            <v>0.50912999999999997</v>
          </cell>
          <cell r="J19">
            <v>0.18702734693877551</v>
          </cell>
          <cell r="K19">
            <v>10.328751438118411</v>
          </cell>
          <cell r="L19">
            <v>10.159829811558296</v>
          </cell>
          <cell r="M19">
            <v>78.573607010419195</v>
          </cell>
          <cell r="N19">
            <v>328.96540824011117</v>
          </cell>
          <cell r="O19">
            <v>85</v>
          </cell>
          <cell r="P19">
            <v>352</v>
          </cell>
          <cell r="Q19">
            <v>1081</v>
          </cell>
          <cell r="R19">
            <v>1367</v>
          </cell>
          <cell r="S19">
            <v>18.984561625992036</v>
          </cell>
          <cell r="T19"/>
          <cell r="U19">
            <v>2.4837551239921671</v>
          </cell>
          <cell r="V19">
            <v>1.8171782923402353</v>
          </cell>
          <cell r="W19">
            <v>3.4929299529513789</v>
          </cell>
          <cell r="X19">
            <v>4.0476709492356093</v>
          </cell>
          <cell r="Y19">
            <v>9.6</v>
          </cell>
          <cell r="Z19">
            <v>2.3279365079365073</v>
          </cell>
          <cell r="AA19">
            <v>0.48989373377072992</v>
          </cell>
          <cell r="AB19">
            <v>13</v>
          </cell>
          <cell r="AC19">
            <v>2.6421734586335748</v>
          </cell>
          <cell r="AD19">
            <v>2.6421734586335748</v>
          </cell>
          <cell r="AE19">
            <v>2.2249881756914314</v>
          </cell>
          <cell r="AF19">
            <v>2.1791121308318142</v>
          </cell>
          <cell r="AG19">
            <v>2.1350896635422827</v>
          </cell>
          <cell r="AH19">
            <v>0.85102542778429147</v>
          </cell>
          <cell r="AI19">
            <v>0.60514776860063846</v>
          </cell>
          <cell r="AJ19">
            <v>2.1137387669068599</v>
          </cell>
          <cell r="AK19">
            <v>2.3485986298965109</v>
          </cell>
          <cell r="AL19">
            <v>14.687540896325981</v>
          </cell>
          <cell r="AM19">
            <v>20.206521504022007</v>
          </cell>
          <cell r="AN19">
            <v>9.0716001130845871</v>
          </cell>
          <cell r="AO19">
            <v>11.999999999999998</v>
          </cell>
          <cell r="AP19">
            <v>10.105263157894736</v>
          </cell>
          <cell r="AQ19">
            <v>3.8651153277017958</v>
          </cell>
          <cell r="AR19">
            <v>2.7484089659136748</v>
          </cell>
          <cell r="AS19">
            <v>9.6</v>
          </cell>
          <cell r="AT19">
            <v>10.666666666666666</v>
          </cell>
          <cell r="AU19">
            <v>2.9099206349206339</v>
          </cell>
          <cell r="AV19">
            <v>2.4504594820384287</v>
          </cell>
          <cell r="AW19">
            <v>0.93726490403562379</v>
          </cell>
          <cell r="AX19">
            <v>0.66647099692609035</v>
          </cell>
          <cell r="AY19">
            <v>2.3279365079365073</v>
          </cell>
          <cell r="AZ19">
            <v>2.5865961199294527</v>
          </cell>
          <cell r="BB19">
            <v>13</v>
          </cell>
          <cell r="BC19">
            <v>15</v>
          </cell>
          <cell r="BD19">
            <v>10</v>
          </cell>
          <cell r="BE19">
            <v>10</v>
          </cell>
          <cell r="BF19">
            <v>14</v>
          </cell>
          <cell r="BG19">
            <v>34</v>
          </cell>
          <cell r="BH19">
            <v>66</v>
          </cell>
          <cell r="BI19">
            <v>95</v>
          </cell>
          <cell r="BJ19">
            <v>0</v>
          </cell>
          <cell r="BK19">
            <v>109</v>
          </cell>
        </row>
        <row r="20">
          <cell r="B20">
            <v>14</v>
          </cell>
          <cell r="C20">
            <v>3</v>
          </cell>
          <cell r="D20">
            <v>3</v>
          </cell>
          <cell r="E20">
            <v>3</v>
          </cell>
          <cell r="F20">
            <v>1</v>
          </cell>
          <cell r="G20">
            <v>5.8511087551969068</v>
          </cell>
          <cell r="H20">
            <v>24.542942645084739</v>
          </cell>
          <cell r="I20">
            <v>0.50763000000000014</v>
          </cell>
          <cell r="J20">
            <v>0.1864763265306123</v>
          </cell>
          <cell r="K20">
            <v>9.5436255302242241</v>
          </cell>
          <cell r="L20">
            <v>9.3977452902376371</v>
          </cell>
          <cell r="M20">
            <v>109.26888266190622</v>
          </cell>
          <cell r="N20">
            <v>301.12279080780991</v>
          </cell>
          <cell r="O20">
            <v>169</v>
          </cell>
          <cell r="P20">
            <v>257</v>
          </cell>
          <cell r="Q20">
            <v>1061</v>
          </cell>
          <cell r="R20">
            <v>1257</v>
          </cell>
          <cell r="S20">
            <v>8.0013226884625599</v>
          </cell>
          <cell r="T20"/>
          <cell r="U20">
            <v>2.7948670944914626</v>
          </cell>
          <cell r="V20">
            <v>1.7683284340070689</v>
          </cell>
          <cell r="W20">
            <v>3.5832740162130832</v>
          </cell>
          <cell r="X20">
            <v>4.0056050942904209</v>
          </cell>
          <cell r="Y20">
            <v>9.6</v>
          </cell>
          <cell r="Z20">
            <v>2.3279365079365073</v>
          </cell>
          <cell r="AA20">
            <v>0.41668309805392267</v>
          </cell>
          <cell r="AB20">
            <v>14</v>
          </cell>
          <cell r="AC20">
            <v>7.3138859439961328</v>
          </cell>
          <cell r="AD20">
            <v>7.3138859439961328</v>
          </cell>
          <cell r="AE20">
            <v>6.1590618475756918</v>
          </cell>
          <cell r="AF20">
            <v>6.0320708816462956</v>
          </cell>
          <cell r="AG20">
            <v>5.9102108638352595</v>
          </cell>
          <cell r="AH20">
            <v>2.0935194974849205</v>
          </cell>
          <cell r="AI20">
            <v>1.6328945898981353</v>
          </cell>
          <cell r="AJ20">
            <v>5.8511087551969068</v>
          </cell>
          <cell r="AK20">
            <v>6.5012319502187852</v>
          </cell>
          <cell r="AL20">
            <v>9.8171770580338951</v>
          </cell>
          <cell r="AM20">
            <v>13.87917661283652</v>
          </cell>
          <cell r="AN20">
            <v>6.1271498481136311</v>
          </cell>
          <cell r="AO20">
            <v>11.999999999999998</v>
          </cell>
          <cell r="AP20">
            <v>10.105263157894736</v>
          </cell>
          <cell r="AQ20">
            <v>3.4348681620392969</v>
          </cell>
          <cell r="AR20">
            <v>2.6791141164653611</v>
          </cell>
          <cell r="AS20">
            <v>9.6</v>
          </cell>
          <cell r="AT20">
            <v>10.666666666666666</v>
          </cell>
          <cell r="AU20">
            <v>2.9099206349206339</v>
          </cell>
          <cell r="AV20">
            <v>2.4504594820384287</v>
          </cell>
          <cell r="AW20">
            <v>0.83293281191250523</v>
          </cell>
          <cell r="AX20">
            <v>0.64966745423414307</v>
          </cell>
          <cell r="AY20">
            <v>2.3279365079365073</v>
          </cell>
          <cell r="AZ20">
            <v>2.5865961199294527</v>
          </cell>
          <cell r="BB20">
            <v>14</v>
          </cell>
          <cell r="BC20">
            <v>15</v>
          </cell>
          <cell r="BD20">
            <v>10</v>
          </cell>
          <cell r="BE20">
            <v>10</v>
          </cell>
          <cell r="BF20">
            <v>14</v>
          </cell>
          <cell r="BG20">
            <v>34</v>
          </cell>
          <cell r="BH20">
            <v>66</v>
          </cell>
          <cell r="BI20">
            <v>95</v>
          </cell>
          <cell r="BJ20">
            <v>117</v>
          </cell>
          <cell r="BK20">
            <v>109</v>
          </cell>
        </row>
        <row r="21">
          <cell r="B21">
            <v>15</v>
          </cell>
          <cell r="C21">
            <v>4</v>
          </cell>
          <cell r="D21">
            <v>2</v>
          </cell>
          <cell r="E21">
            <v>2</v>
          </cell>
          <cell r="F21">
            <v>1</v>
          </cell>
          <cell r="G21">
            <v>4.1977328877238209</v>
          </cell>
          <cell r="H21">
            <v>40.952455427579274</v>
          </cell>
          <cell r="I21">
            <v>1.3590399999999998</v>
          </cell>
          <cell r="J21">
            <v>0.49923918367346926</v>
          </cell>
          <cell r="K21">
            <v>10.402808858482709</v>
          </cell>
          <cell r="L21">
            <v>10.227504672291959</v>
          </cell>
          <cell r="M21">
            <v>93.085214335539888</v>
          </cell>
          <cell r="N21">
            <v>328.4433333527503</v>
          </cell>
          <cell r="O21">
            <v>142</v>
          </cell>
          <cell r="P21">
            <v>393</v>
          </cell>
          <cell r="Q21">
            <v>953</v>
          </cell>
          <cell r="R21">
            <v>1362</v>
          </cell>
          <cell r="S21">
            <v>18.666846078373002</v>
          </cell>
          <cell r="T21"/>
          <cell r="U21">
            <v>2.5707174005567381</v>
          </cell>
          <cell r="V21">
            <v>1.8138302567342834</v>
          </cell>
          <cell r="W21">
            <v>3.6107921525601747</v>
          </cell>
          <cell r="X21">
            <v>4.0816282685171954</v>
          </cell>
          <cell r="Y21">
            <v>9.6</v>
          </cell>
          <cell r="Z21">
            <v>2.3279365079365073</v>
          </cell>
          <cell r="AA21">
            <v>0.49135313452069301</v>
          </cell>
          <cell r="AB21">
            <v>15</v>
          </cell>
          <cell r="AC21">
            <v>5.2471661096547759</v>
          </cell>
          <cell r="AD21">
            <v>5.2471661096547759</v>
          </cell>
          <cell r="AE21">
            <v>4.418666197604022</v>
          </cell>
          <cell r="AF21">
            <v>4.3275596780657946</v>
          </cell>
          <cell r="AG21">
            <v>4.2401342300240614</v>
          </cell>
          <cell r="AH21">
            <v>1.6329032848241978</v>
          </cell>
          <cell r="AI21">
            <v>1.1625517920624384</v>
          </cell>
          <cell r="AJ21">
            <v>4.1977328877238209</v>
          </cell>
          <cell r="AK21">
            <v>4.6641476530264674</v>
          </cell>
          <cell r="AL21">
            <v>16.380982171031711</v>
          </cell>
          <cell r="AM21">
            <v>22.577887470745061</v>
          </cell>
          <cell r="AN21">
            <v>10.033362357728082</v>
          </cell>
          <cell r="AO21">
            <v>11.999999999999998</v>
          </cell>
          <cell r="AP21">
            <v>10.105263157894736</v>
          </cell>
          <cell r="AQ21">
            <v>3.7343661337185239</v>
          </cell>
          <cell r="AR21">
            <v>2.6586963730917805</v>
          </cell>
          <cell r="AS21">
            <v>9.6</v>
          </cell>
          <cell r="AT21">
            <v>10.666666666666666</v>
          </cell>
          <cell r="AU21">
            <v>2.9099206349206339</v>
          </cell>
          <cell r="AV21">
            <v>2.4504594820384287</v>
          </cell>
          <cell r="AW21">
            <v>0.90555908923802675</v>
          </cell>
          <cell r="AX21">
            <v>0.64471628650403512</v>
          </cell>
          <cell r="AY21">
            <v>2.3279365079365073</v>
          </cell>
          <cell r="AZ21">
            <v>2.5865961199294527</v>
          </cell>
          <cell r="BB21">
            <v>15</v>
          </cell>
          <cell r="BC21">
            <v>25</v>
          </cell>
          <cell r="BD21">
            <v>20</v>
          </cell>
          <cell r="BE21">
            <v>15</v>
          </cell>
          <cell r="BF21" t="str">
            <v>b</v>
          </cell>
          <cell r="BG21">
            <v>38</v>
          </cell>
          <cell r="BH21">
            <v>68</v>
          </cell>
          <cell r="BI21">
            <v>93</v>
          </cell>
          <cell r="BJ21">
            <v>0</v>
          </cell>
          <cell r="BK21">
            <v>109</v>
          </cell>
        </row>
        <row r="22">
          <cell r="B22">
            <v>16</v>
          </cell>
          <cell r="C22">
            <v>4</v>
          </cell>
          <cell r="D22">
            <v>2</v>
          </cell>
          <cell r="E22">
            <v>3</v>
          </cell>
          <cell r="F22">
            <v>1</v>
          </cell>
          <cell r="G22">
            <v>9.0911341406643427</v>
          </cell>
          <cell r="H22">
            <v>27.367115243751254</v>
          </cell>
          <cell r="I22">
            <v>1.3555700000000002</v>
          </cell>
          <cell r="J22">
            <v>0.49796448979591845</v>
          </cell>
          <cell r="K22">
            <v>9.5581350993988909</v>
          </cell>
          <cell r="L22">
            <v>9.4161487320904129</v>
          </cell>
          <cell r="M22">
            <v>122.00077382326171</v>
          </cell>
          <cell r="N22">
            <v>301.5433017591771</v>
          </cell>
          <cell r="O22">
            <v>235</v>
          </cell>
          <cell r="P22">
            <v>286</v>
          </cell>
          <cell r="Q22">
            <v>920</v>
          </cell>
          <cell r="R22">
            <v>1232</v>
          </cell>
          <cell r="S22">
            <v>7.8595628132719568</v>
          </cell>
          <cell r="T22"/>
          <cell r="U22">
            <v>2.8452896881744758</v>
          </cell>
          <cell r="V22">
            <v>1.7537210449061849</v>
          </cell>
          <cell r="W22">
            <v>3.6327516587665531</v>
          </cell>
          <cell r="X22">
            <v>4.0242474239116621</v>
          </cell>
          <cell r="Y22">
            <v>9.6</v>
          </cell>
          <cell r="Z22">
            <v>2.3279365079365073</v>
          </cell>
          <cell r="AA22">
            <v>0.40919559922170679</v>
          </cell>
          <cell r="AB22">
            <v>16</v>
          </cell>
          <cell r="AC22">
            <v>11.363917675830427</v>
          </cell>
          <cell r="AD22">
            <v>11.363917675830427</v>
          </cell>
          <cell r="AE22">
            <v>9.5696148849098357</v>
          </cell>
          <cell r="AF22">
            <v>9.3723032377982918</v>
          </cell>
          <cell r="AG22">
            <v>9.1829637784488316</v>
          </cell>
          <cell r="AH22">
            <v>3.1951523876281192</v>
          </cell>
          <cell r="AI22">
            <v>2.5025476538495619</v>
          </cell>
          <cell r="AJ22">
            <v>9.0911341406643427</v>
          </cell>
          <cell r="AK22">
            <v>10.101260156293714</v>
          </cell>
          <cell r="AL22">
            <v>10.946846097500501</v>
          </cell>
          <cell r="AM22">
            <v>15.605170117129578</v>
          </cell>
          <cell r="AN22">
            <v>6.8005548270065814</v>
          </cell>
          <cell r="AO22">
            <v>11.999999999999998</v>
          </cell>
          <cell r="AP22">
            <v>10.105263157894736</v>
          </cell>
          <cell r="AQ22">
            <v>3.3739973964335821</v>
          </cell>
          <cell r="AR22">
            <v>2.6426249030354958</v>
          </cell>
          <cell r="AS22">
            <v>9.6</v>
          </cell>
          <cell r="AT22">
            <v>10.666666666666666</v>
          </cell>
          <cell r="AU22">
            <v>2.9099206349206339</v>
          </cell>
          <cell r="AV22">
            <v>2.4504594820384287</v>
          </cell>
          <cell r="AW22">
            <v>0.81817205383754799</v>
          </cell>
          <cell r="AX22">
            <v>0.64081906130817745</v>
          </cell>
          <cell r="AY22">
            <v>2.3279365079365073</v>
          </cell>
          <cell r="AZ22">
            <v>2.5865961199294527</v>
          </cell>
          <cell r="BB22">
            <v>16</v>
          </cell>
          <cell r="BC22">
            <v>25</v>
          </cell>
          <cell r="BD22">
            <v>20</v>
          </cell>
          <cell r="BE22">
            <v>15</v>
          </cell>
          <cell r="BF22" t="str">
            <v>b</v>
          </cell>
          <cell r="BG22">
            <v>38</v>
          </cell>
          <cell r="BH22">
            <v>68</v>
          </cell>
          <cell r="BI22">
            <v>93</v>
          </cell>
          <cell r="BJ22">
            <v>117</v>
          </cell>
          <cell r="BK22">
            <v>109</v>
          </cell>
        </row>
        <row r="23">
          <cell r="B23">
            <v>17</v>
          </cell>
          <cell r="C23">
            <v>4</v>
          </cell>
          <cell r="D23">
            <v>3</v>
          </cell>
          <cell r="E23">
            <v>2</v>
          </cell>
          <cell r="F23">
            <v>1</v>
          </cell>
          <cell r="G23">
            <v>1.14853804293202</v>
          </cell>
          <cell r="H23">
            <v>37.132686456903556</v>
          </cell>
          <cell r="I23">
            <v>0.50940999999999992</v>
          </cell>
          <cell r="J23">
            <v>0.18713020408163264</v>
          </cell>
          <cell r="K23">
            <v>10.378946092651118</v>
          </cell>
          <cell r="L23">
            <v>10.20262627895452</v>
          </cell>
          <cell r="M23">
            <v>59.663212932649685</v>
          </cell>
          <cell r="N23">
            <v>327.55039098499731</v>
          </cell>
          <cell r="O23">
            <v>61</v>
          </cell>
          <cell r="P23">
            <v>357</v>
          </cell>
          <cell r="Q23">
            <v>1087</v>
          </cell>
          <cell r="R23">
            <v>1368</v>
          </cell>
          <cell r="S23">
            <v>18.984561625992036</v>
          </cell>
          <cell r="T23"/>
          <cell r="U23">
            <v>2.5435186148058988</v>
          </cell>
          <cell r="V23">
            <v>1.8198598169451963</v>
          </cell>
          <cell r="W23">
            <v>3.4887101503223663</v>
          </cell>
          <cell r="X23">
            <v>4.0474454841867766</v>
          </cell>
          <cell r="Y23">
            <v>9.6</v>
          </cell>
          <cell r="Z23">
            <v>2.3279365079365073</v>
          </cell>
          <cell r="AA23">
            <v>0.49231720457177369</v>
          </cell>
          <cell r="AB23">
            <v>17</v>
          </cell>
          <cell r="AC23">
            <v>1.435672553665025</v>
          </cell>
          <cell r="AD23">
            <v>1.435672553665025</v>
          </cell>
          <cell r="AE23">
            <v>1.2089874136126526</v>
          </cell>
          <cell r="AF23">
            <v>1.1840598380742475</v>
          </cell>
          <cell r="AG23">
            <v>1.1601394373050706</v>
          </cell>
          <cell r="AH23">
            <v>0.45155480138668747</v>
          </cell>
          <cell r="AI23">
            <v>0.32921566809609903</v>
          </cell>
          <cell r="AJ23">
            <v>1.14853804293202</v>
          </cell>
          <cell r="AK23">
            <v>1.2761533810355778</v>
          </cell>
          <cell r="AL23">
            <v>14.853074582761423</v>
          </cell>
          <cell r="AM23">
            <v>20.404146578297564</v>
          </cell>
          <cell r="AN23">
            <v>9.1743512301721228</v>
          </cell>
          <cell r="AO23">
            <v>11.999999999999998</v>
          </cell>
          <cell r="AP23">
            <v>10.105263157894736</v>
          </cell>
          <cell r="AQ23">
            <v>3.7742990926498865</v>
          </cell>
          <cell r="AR23">
            <v>2.7517333301859237</v>
          </cell>
          <cell r="AS23">
            <v>9.6</v>
          </cell>
          <cell r="AT23">
            <v>10.666666666666666</v>
          </cell>
          <cell r="AU23">
            <v>2.9099206349206339</v>
          </cell>
          <cell r="AV23">
            <v>2.4504594820384287</v>
          </cell>
          <cell r="AW23">
            <v>0.91524256767201095</v>
          </cell>
          <cell r="AX23">
            <v>0.66727713327557459</v>
          </cell>
          <cell r="AY23">
            <v>2.3279365079365073</v>
          </cell>
          <cell r="AZ23">
            <v>2.5865961199294527</v>
          </cell>
          <cell r="BB23">
            <v>17</v>
          </cell>
          <cell r="BC23">
            <v>25</v>
          </cell>
          <cell r="BD23">
            <v>20</v>
          </cell>
          <cell r="BE23">
            <v>15</v>
          </cell>
          <cell r="BF23" t="str">
            <v>b</v>
          </cell>
          <cell r="BG23">
            <v>38</v>
          </cell>
          <cell r="BH23">
            <v>68</v>
          </cell>
          <cell r="BI23">
            <v>95</v>
          </cell>
          <cell r="BJ23">
            <v>0</v>
          </cell>
          <cell r="BK23">
            <v>109</v>
          </cell>
        </row>
        <row r="24">
          <cell r="B24">
            <v>18</v>
          </cell>
          <cell r="C24">
            <v>4</v>
          </cell>
          <cell r="D24">
            <v>3</v>
          </cell>
          <cell r="E24">
            <v>3</v>
          </cell>
          <cell r="F24">
            <v>1</v>
          </cell>
          <cell r="G24">
            <v>3.9849893811046337</v>
          </cell>
          <cell r="H24">
            <v>24.363495553221625</v>
          </cell>
          <cell r="I24">
            <v>0.50784000000000007</v>
          </cell>
          <cell r="J24">
            <v>0.18655346938775511</v>
          </cell>
          <cell r="K24">
            <v>9.5529540643277464</v>
          </cell>
          <cell r="L24">
            <v>9.4148696682148554</v>
          </cell>
          <cell r="M24">
            <v>97.647082651736866</v>
          </cell>
          <cell r="N24">
            <v>299.03613831955755</v>
          </cell>
          <cell r="O24">
            <v>129</v>
          </cell>
          <cell r="P24">
            <v>257</v>
          </cell>
          <cell r="Q24">
            <v>1060</v>
          </cell>
          <cell r="R24">
            <v>1238</v>
          </cell>
          <cell r="S24">
            <v>8.0013226884625599</v>
          </cell>
          <cell r="T24"/>
          <cell r="U24">
            <v>2.5436070670077879</v>
          </cell>
          <cell r="V24">
            <v>1.768242120087147</v>
          </cell>
          <cell r="W24">
            <v>3.5440647628947666</v>
          </cell>
          <cell r="X24">
            <v>4.0068881217251784</v>
          </cell>
          <cell r="Y24">
            <v>9.6</v>
          </cell>
          <cell r="Z24">
            <v>2.3279365079365073</v>
          </cell>
          <cell r="AA24">
            <v>0.41113258022045829</v>
          </cell>
          <cell r="AB24">
            <v>18</v>
          </cell>
          <cell r="AC24">
            <v>4.981236726380792</v>
          </cell>
          <cell r="AD24">
            <v>4.981236726380792</v>
          </cell>
          <cell r="AE24">
            <v>4.194725664320667</v>
          </cell>
          <cell r="AF24">
            <v>4.1082364753656018</v>
          </cell>
          <cell r="AG24">
            <v>4.02524179909559</v>
          </cell>
          <cell r="AH24">
            <v>1.5666686229931097</v>
          </cell>
          <cell r="AI24">
            <v>1.1244121221559515</v>
          </cell>
          <cell r="AJ24">
            <v>3.9849893811046337</v>
          </cell>
          <cell r="AK24">
            <v>4.4277659790051489</v>
          </cell>
          <cell r="AL24">
            <v>9.7453982212886494</v>
          </cell>
          <cell r="AM24">
            <v>13.778370776520628</v>
          </cell>
          <cell r="AN24">
            <v>6.0804032488762987</v>
          </cell>
          <cell r="AO24">
            <v>11.999999999999998</v>
          </cell>
          <cell r="AP24">
            <v>10.105263157894736</v>
          </cell>
          <cell r="AQ24">
            <v>3.7741678439717146</v>
          </cell>
          <cell r="AR24">
            <v>2.7087541120887386</v>
          </cell>
          <cell r="AS24">
            <v>9.6</v>
          </cell>
          <cell r="AT24">
            <v>10.666666666666666</v>
          </cell>
          <cell r="AU24">
            <v>2.9099206349206339</v>
          </cell>
          <cell r="AV24">
            <v>2.4504594820384287</v>
          </cell>
          <cell r="AW24">
            <v>0.91521074073560105</v>
          </cell>
          <cell r="AX24">
            <v>0.6568549571410951</v>
          </cell>
          <cell r="AY24">
            <v>2.3279365079365073</v>
          </cell>
          <cell r="AZ24">
            <v>2.5865961199294527</v>
          </cell>
          <cell r="BB24">
            <v>18</v>
          </cell>
          <cell r="BC24">
            <v>25</v>
          </cell>
          <cell r="BD24">
            <v>20</v>
          </cell>
          <cell r="BE24">
            <v>15</v>
          </cell>
          <cell r="BF24" t="str">
            <v>b</v>
          </cell>
          <cell r="BG24">
            <v>38</v>
          </cell>
          <cell r="BH24">
            <v>68</v>
          </cell>
          <cell r="BI24">
            <v>95</v>
          </cell>
          <cell r="BJ24">
            <v>117</v>
          </cell>
          <cell r="BK24">
            <v>109</v>
          </cell>
        </row>
        <row r="25">
          <cell r="B25">
            <v>19</v>
          </cell>
          <cell r="C25">
            <v>1</v>
          </cell>
          <cell r="D25">
            <v>1</v>
          </cell>
          <cell r="E25">
            <v>1</v>
          </cell>
          <cell r="F25">
            <v>2</v>
          </cell>
          <cell r="G25">
            <v>36.484947702461483</v>
          </cell>
          <cell r="H25">
            <v>46.785613949705194</v>
          </cell>
          <cell r="I25">
            <v>2.5595400000000001</v>
          </cell>
          <cell r="J25">
            <v>0.94023918367346948</v>
          </cell>
          <cell r="K25">
            <v>7.4555738586198572</v>
          </cell>
          <cell r="L25">
            <v>9.8516960252365475</v>
          </cell>
          <cell r="M25">
            <v>232.71022385919736</v>
          </cell>
          <cell r="N25">
            <v>302.41146652896538</v>
          </cell>
          <cell r="O25">
            <v>494</v>
          </cell>
          <cell r="P25">
            <v>487</v>
          </cell>
          <cell r="Q25">
            <v>1161</v>
          </cell>
          <cell r="R25">
            <v>1809</v>
          </cell>
          <cell r="S25">
            <v>27.169077050099904</v>
          </cell>
          <cell r="T25"/>
          <cell r="U25">
            <v>2.8002294270728472</v>
          </cell>
          <cell r="V25">
            <v>1.8241153574653974</v>
          </cell>
          <cell r="W25">
            <v>3.4753975074286578</v>
          </cell>
          <cell r="X25">
            <v>4.1185077217925059</v>
          </cell>
          <cell r="Y25">
            <v>9.6</v>
          </cell>
          <cell r="Z25">
            <v>2.3279365079365073</v>
          </cell>
          <cell r="AA25">
            <v>4.2925140426082811</v>
          </cell>
          <cell r="AB25">
            <v>19</v>
          </cell>
          <cell r="AC25">
            <v>45.606184628076853</v>
          </cell>
          <cell r="AD25">
            <v>45.606184628076853</v>
          </cell>
          <cell r="AE25">
            <v>38.405208107854193</v>
          </cell>
          <cell r="AF25">
            <v>37.613348146867509</v>
          </cell>
          <cell r="AG25">
            <v>36.853482527738869</v>
          </cell>
          <cell r="AH25">
            <v>13.029270869637331</v>
          </cell>
          <cell r="AI25">
            <v>10.498064645691594</v>
          </cell>
          <cell r="AJ25">
            <v>36.484947702461483</v>
          </cell>
          <cell r="AK25">
            <v>40.538830780512761</v>
          </cell>
          <cell r="AL25">
            <v>18.714245579882078</v>
          </cell>
          <cell r="AM25">
            <v>25.648385535613087</v>
          </cell>
          <cell r="AN25">
            <v>11.359846116627555</v>
          </cell>
          <cell r="AO25">
            <v>11.999999999999998</v>
          </cell>
          <cell r="AP25">
            <v>10.105263157894736</v>
          </cell>
          <cell r="AQ25">
            <v>3.4282905204789347</v>
          </cell>
          <cell r="AR25">
            <v>2.7622739498086224</v>
          </cell>
          <cell r="AS25">
            <v>9.6</v>
          </cell>
          <cell r="AT25">
            <v>10.666666666666666</v>
          </cell>
          <cell r="AU25">
            <v>2.9099206349206339</v>
          </cell>
          <cell r="AV25">
            <v>2.4504594820384287</v>
          </cell>
          <cell r="AW25">
            <v>0.83133777733703773</v>
          </cell>
          <cell r="AX25">
            <v>0.66983316382098623</v>
          </cell>
          <cell r="AY25">
            <v>2.3279365079365073</v>
          </cell>
          <cell r="AZ25">
            <v>2.5865961199294527</v>
          </cell>
          <cell r="BB25">
            <v>19</v>
          </cell>
          <cell r="BC25">
            <v>0</v>
          </cell>
          <cell r="BD25">
            <v>0</v>
          </cell>
          <cell r="BE25">
            <v>0</v>
          </cell>
          <cell r="BF25">
            <v>2</v>
          </cell>
          <cell r="BG25">
            <v>24</v>
          </cell>
          <cell r="BH25">
            <v>0</v>
          </cell>
          <cell r="BI25">
            <v>0</v>
          </cell>
          <cell r="BJ25">
            <v>0</v>
          </cell>
          <cell r="BK25">
            <v>0</v>
          </cell>
        </row>
        <row r="26">
          <cell r="B26">
            <v>20</v>
          </cell>
          <cell r="C26">
            <v>1</v>
          </cell>
          <cell r="D26">
            <v>1</v>
          </cell>
          <cell r="E26">
            <v>2</v>
          </cell>
          <cell r="F26">
            <v>2</v>
          </cell>
          <cell r="G26">
            <v>42.672012004102726</v>
          </cell>
          <cell r="H26">
            <v>38.405579997623029</v>
          </cell>
          <cell r="I26">
            <v>2.5572299999999997</v>
          </cell>
          <cell r="J26">
            <v>0.93939061224489784</v>
          </cell>
          <cell r="K26">
            <v>7.4555738586198572</v>
          </cell>
          <cell r="L26">
            <v>9.7225445683163638</v>
          </cell>
          <cell r="M26">
            <v>241.25326204959981</v>
          </cell>
          <cell r="N26">
            <v>296.46370447553556</v>
          </cell>
          <cell r="O26">
            <v>557</v>
          </cell>
          <cell r="P26">
            <v>408</v>
          </cell>
          <cell r="Q26">
            <v>1071</v>
          </cell>
          <cell r="R26">
            <v>1723</v>
          </cell>
          <cell r="S26">
            <v>18.205638173611106</v>
          </cell>
          <cell r="T26"/>
          <cell r="U26">
            <v>2.8279228999101447</v>
          </cell>
          <cell r="V26">
            <v>1.7898282412799495</v>
          </cell>
          <cell r="W26">
            <v>3.4888881847252948</v>
          </cell>
          <cell r="X26">
            <v>4.1068210774290455</v>
          </cell>
          <cell r="Y26">
            <v>9.6</v>
          </cell>
          <cell r="Z26">
            <v>2.3279365079365073</v>
          </cell>
          <cell r="AA26">
            <v>3.9707576551037573</v>
          </cell>
          <cell r="AB26">
            <v>20</v>
          </cell>
          <cell r="AC26">
            <v>53.340015005128407</v>
          </cell>
          <cell r="AD26">
            <v>53.340015005128407</v>
          </cell>
          <cell r="AE26">
            <v>44.917907372739712</v>
          </cell>
          <cell r="AF26">
            <v>43.991764952683226</v>
          </cell>
          <cell r="AG26">
            <v>43.103042428386594</v>
          </cell>
          <cell r="AH26">
            <v>15.089524543069615</v>
          </cell>
          <cell r="AI26">
            <v>12.230833934697337</v>
          </cell>
          <cell r="AJ26">
            <v>42.672012004102726</v>
          </cell>
          <cell r="AK26">
            <v>47.413346671225248</v>
          </cell>
          <cell r="AL26">
            <v>15.362231999049211</v>
          </cell>
          <cell r="AM26">
            <v>21.457690247505688</v>
          </cell>
          <cell r="AN26">
            <v>9.3516564938021869</v>
          </cell>
          <cell r="AO26">
            <v>11.999999999999998</v>
          </cell>
          <cell r="AP26">
            <v>10.105263157894736</v>
          </cell>
          <cell r="AQ26">
            <v>3.3947177273839513</v>
          </cell>
          <cell r="AR26">
            <v>2.7515929120428022</v>
          </cell>
          <cell r="AS26">
            <v>9.6</v>
          </cell>
          <cell r="AT26">
            <v>10.666666666666666</v>
          </cell>
          <cell r="AU26">
            <v>2.9099206349206339</v>
          </cell>
          <cell r="AV26">
            <v>2.4504594820384287</v>
          </cell>
          <cell r="AW26">
            <v>0.82319659705378667</v>
          </cell>
          <cell r="AX26">
            <v>0.66724308280455902</v>
          </cell>
          <cell r="AY26">
            <v>2.3279365079365073</v>
          </cell>
          <cell r="AZ26">
            <v>2.5865961199294527</v>
          </cell>
          <cell r="BB26">
            <v>20</v>
          </cell>
          <cell r="BC26">
            <v>0</v>
          </cell>
          <cell r="BD26">
            <v>0</v>
          </cell>
          <cell r="BE26">
            <v>0</v>
          </cell>
          <cell r="BF26">
            <v>2</v>
          </cell>
          <cell r="BG26">
            <v>24</v>
          </cell>
          <cell r="BH26">
            <v>0</v>
          </cell>
          <cell r="BI26">
            <v>0</v>
          </cell>
          <cell r="BJ26">
            <v>0</v>
          </cell>
          <cell r="BK26">
            <v>109</v>
          </cell>
        </row>
        <row r="27">
          <cell r="B27">
            <v>21</v>
          </cell>
          <cell r="C27">
            <v>1</v>
          </cell>
          <cell r="D27">
            <v>2</v>
          </cell>
          <cell r="E27">
            <v>1</v>
          </cell>
          <cell r="F27">
            <v>2</v>
          </cell>
          <cell r="G27">
            <v>18.853341986191808</v>
          </cell>
          <cell r="H27">
            <v>42.365067429672237</v>
          </cell>
          <cell r="I27">
            <v>1.3576099999999998</v>
          </cell>
          <cell r="J27">
            <v>0.49871387755102031</v>
          </cell>
          <cell r="K27">
            <v>7.9853290457232156</v>
          </cell>
          <cell r="L27">
            <v>9.0795825309481355</v>
          </cell>
          <cell r="M27">
            <v>168.58682763942915</v>
          </cell>
          <cell r="N27">
            <v>283.97230044478079</v>
          </cell>
          <cell r="O27">
            <v>352</v>
          </cell>
          <cell r="P27">
            <v>470</v>
          </cell>
          <cell r="Q27">
            <v>1268</v>
          </cell>
          <cell r="R27">
            <v>1804</v>
          </cell>
          <cell r="S27">
            <v>27.713795813492915</v>
          </cell>
          <cell r="T27"/>
          <cell r="U27">
            <v>2.7502427666791371</v>
          </cell>
          <cell r="V27">
            <v>1.8346438332784005</v>
          </cell>
          <cell r="W27">
            <v>3.4136085428568572</v>
          </cell>
          <cell r="X27">
            <v>4.0612150169085233</v>
          </cell>
          <cell r="Y27">
            <v>9.6</v>
          </cell>
          <cell r="Z27">
            <v>2.3279365079365073</v>
          </cell>
          <cell r="AA27">
            <v>4.8636449257691314</v>
          </cell>
          <cell r="AB27">
            <v>21</v>
          </cell>
          <cell r="AC27">
            <v>23.56667748273976</v>
          </cell>
          <cell r="AD27">
            <v>23.56667748273976</v>
          </cell>
          <cell r="AE27">
            <v>19.845623143359798</v>
          </cell>
          <cell r="AF27">
            <v>19.436435037311142</v>
          </cell>
          <cell r="AG27">
            <v>19.043779784032129</v>
          </cell>
          <cell r="AH27">
            <v>6.8551555573971523</v>
          </cell>
          <cell r="AI27">
            <v>5.522994728157494</v>
          </cell>
          <cell r="AJ27">
            <v>18.853341986191808</v>
          </cell>
          <cell r="AK27">
            <v>20.94815776243534</v>
          </cell>
          <cell r="AL27">
            <v>16.946026971868896</v>
          </cell>
          <cell r="AM27">
            <v>23.091712222948665</v>
          </cell>
          <cell r="AN27">
            <v>10.431623849830379</v>
          </cell>
          <cell r="AO27">
            <v>11.999999999999998</v>
          </cell>
          <cell r="AP27">
            <v>10.105263157894736</v>
          </cell>
          <cell r="AQ27">
            <v>3.4906009448728801</v>
          </cell>
          <cell r="AR27">
            <v>2.8122732526224978</v>
          </cell>
          <cell r="AS27">
            <v>9.6</v>
          </cell>
          <cell r="AT27">
            <v>10.666666666666666</v>
          </cell>
          <cell r="AU27">
            <v>2.9099206349206339</v>
          </cell>
          <cell r="AV27">
            <v>2.4504594820384287</v>
          </cell>
          <cell r="AW27">
            <v>0.84644764314658805</v>
          </cell>
          <cell r="AX27">
            <v>0.68195766407013136</v>
          </cell>
          <cell r="AY27">
            <v>2.3279365079365073</v>
          </cell>
          <cell r="AZ27">
            <v>2.5865961199294527</v>
          </cell>
          <cell r="BB27">
            <v>21</v>
          </cell>
          <cell r="BC27">
            <v>0</v>
          </cell>
          <cell r="BD27">
            <v>0</v>
          </cell>
          <cell r="BE27">
            <v>0</v>
          </cell>
          <cell r="BF27">
            <v>2</v>
          </cell>
          <cell r="BG27">
            <v>24</v>
          </cell>
          <cell r="BH27">
            <v>0</v>
          </cell>
          <cell r="BI27">
            <v>93</v>
          </cell>
          <cell r="BJ27">
            <v>0</v>
          </cell>
          <cell r="BK27">
            <v>0</v>
          </cell>
        </row>
        <row r="28">
          <cell r="B28">
            <v>22</v>
          </cell>
          <cell r="C28">
            <v>1</v>
          </cell>
          <cell r="D28">
            <v>2</v>
          </cell>
          <cell r="E28">
            <v>2</v>
          </cell>
          <cell r="F28">
            <v>2</v>
          </cell>
          <cell r="G28">
            <v>23.286886843136926</v>
          </cell>
          <cell r="H28">
            <v>33.122017469763875</v>
          </cell>
          <cell r="I28">
            <v>1.3557299999999999</v>
          </cell>
          <cell r="J28">
            <v>0.4980232653061224</v>
          </cell>
          <cell r="K28">
            <v>7.7505979590235743</v>
          </cell>
          <cell r="L28">
            <v>8.5734333748557248</v>
          </cell>
          <cell r="M28">
            <v>171.61205836259759</v>
          </cell>
          <cell r="N28">
            <v>274.29683352199197</v>
          </cell>
          <cell r="O28">
            <v>427</v>
          </cell>
          <cell r="P28">
            <v>380</v>
          </cell>
          <cell r="Q28">
            <v>1195</v>
          </cell>
          <cell r="R28">
            <v>1741</v>
          </cell>
          <cell r="S28">
            <v>18.666846078373002</v>
          </cell>
          <cell r="T28"/>
          <cell r="U28">
            <v>2.7997219340901109</v>
          </cell>
          <cell r="V28">
            <v>1.8005540380104259</v>
          </cell>
          <cell r="W28">
            <v>3.4564996938674546</v>
          </cell>
          <cell r="X28">
            <v>4.0545411801592559</v>
          </cell>
          <cell r="Y28">
            <v>9.6</v>
          </cell>
          <cell r="Z28">
            <v>2.3279365079365073</v>
          </cell>
          <cell r="AA28">
            <v>4.4469108373199946</v>
          </cell>
          <cell r="AB28">
            <v>22</v>
          </cell>
          <cell r="AC28">
            <v>29.108608553921158</v>
          </cell>
          <cell r="AD28">
            <v>29.108608553921158</v>
          </cell>
          <cell r="AE28">
            <v>24.512512466459924</v>
          </cell>
          <cell r="AF28">
            <v>24.007099838285491</v>
          </cell>
          <cell r="AG28">
            <v>23.522107922360533</v>
          </cell>
          <cell r="AH28">
            <v>8.3175713129186146</v>
          </cell>
          <cell r="AI28">
            <v>6.7371297282197595</v>
          </cell>
          <cell r="AJ28">
            <v>23.286886843136926</v>
          </cell>
          <cell r="AK28">
            <v>25.874318714596583</v>
          </cell>
          <cell r="AL28">
            <v>13.248806987905549</v>
          </cell>
          <cell r="AM28">
            <v>18.395458714675957</v>
          </cell>
          <cell r="AN28">
            <v>8.1691160597517705</v>
          </cell>
          <cell r="AO28">
            <v>11.999999999999998</v>
          </cell>
          <cell r="AP28">
            <v>10.105263157894736</v>
          </cell>
          <cell r="AQ28">
            <v>3.4289119512577342</v>
          </cell>
          <cell r="AR28">
            <v>2.7773762043238093</v>
          </cell>
          <cell r="AS28">
            <v>9.6</v>
          </cell>
          <cell r="AT28">
            <v>10.666666666666666</v>
          </cell>
          <cell r="AU28">
            <v>2.9099206349206339</v>
          </cell>
          <cell r="AV28">
            <v>2.4504594820384287</v>
          </cell>
          <cell r="AW28">
            <v>0.83148847019090466</v>
          </cell>
          <cell r="AX28">
            <v>0.6734953606582833</v>
          </cell>
          <cell r="AY28">
            <v>2.3279365079365073</v>
          </cell>
          <cell r="AZ28">
            <v>2.5865961199294527</v>
          </cell>
          <cell r="BB28">
            <v>22</v>
          </cell>
          <cell r="BC28">
            <v>0</v>
          </cell>
          <cell r="BD28">
            <v>0</v>
          </cell>
          <cell r="BE28">
            <v>0</v>
          </cell>
          <cell r="BF28">
            <v>2</v>
          </cell>
          <cell r="BG28">
            <v>24</v>
          </cell>
          <cell r="BH28">
            <v>0</v>
          </cell>
          <cell r="BI28">
            <v>93</v>
          </cell>
          <cell r="BJ28">
            <v>0</v>
          </cell>
          <cell r="BK28">
            <v>109</v>
          </cell>
        </row>
        <row r="29">
          <cell r="B29">
            <v>23</v>
          </cell>
          <cell r="C29">
            <v>2</v>
          </cell>
          <cell r="D29">
            <v>1</v>
          </cell>
          <cell r="E29">
            <v>1</v>
          </cell>
          <cell r="F29">
            <v>2</v>
          </cell>
          <cell r="G29">
            <v>16.789426311117928</v>
          </cell>
          <cell r="H29">
            <v>54.668121159936454</v>
          </cell>
          <cell r="I29">
            <v>2.5621999999999998</v>
          </cell>
          <cell r="J29">
            <v>0.94121632653061227</v>
          </cell>
          <cell r="K29">
            <v>10.410023923859614</v>
          </cell>
          <cell r="L29">
            <v>10.154771536310912</v>
          </cell>
          <cell r="M29">
            <v>188.23946839221253</v>
          </cell>
          <cell r="N29">
            <v>306.92414681512486</v>
          </cell>
          <cell r="O29">
            <v>281</v>
          </cell>
          <cell r="P29">
            <v>561</v>
          </cell>
          <cell r="Q29">
            <v>897</v>
          </cell>
          <cell r="R29">
            <v>1737</v>
          </cell>
          <cell r="S29">
            <v>27.178556514385658</v>
          </cell>
          <cell r="T29"/>
          <cell r="U29">
            <v>2.6959288619253408</v>
          </cell>
          <cell r="V29">
            <v>1.881497033549429</v>
          </cell>
          <cell r="W29">
            <v>3.4099529355458382</v>
          </cell>
          <cell r="X29">
            <v>4.1781234080088838</v>
          </cell>
          <cell r="Y29">
            <v>9.6</v>
          </cell>
          <cell r="Z29">
            <v>2.3279365079365073</v>
          </cell>
          <cell r="AA29">
            <v>4.5746855617282876</v>
          </cell>
          <cell r="AB29">
            <v>23</v>
          </cell>
          <cell r="AC29">
            <v>20.986782888897409</v>
          </cell>
          <cell r="AD29">
            <v>20.986782888897409</v>
          </cell>
          <cell r="AE29">
            <v>17.673080327492556</v>
          </cell>
          <cell r="AF29">
            <v>17.308686918678276</v>
          </cell>
          <cell r="AG29">
            <v>16.959016475876695</v>
          </cell>
          <cell r="AH29">
            <v>6.2276963417823614</v>
          </cell>
          <cell r="AI29">
            <v>4.9236533842161112</v>
          </cell>
          <cell r="AJ29">
            <v>16.789426311117928</v>
          </cell>
          <cell r="AK29">
            <v>18.654918123464366</v>
          </cell>
          <cell r="AL29">
            <v>21.867248463974583</v>
          </cell>
          <cell r="AM29">
            <v>29.055650997655565</v>
          </cell>
          <cell r="AN29">
            <v>13.084372054483895</v>
          </cell>
          <cell r="AO29">
            <v>11.999999999999998</v>
          </cell>
          <cell r="AP29">
            <v>10.105263157894736</v>
          </cell>
          <cell r="AQ29">
            <v>3.5609248209702411</v>
          </cell>
          <cell r="AR29">
            <v>2.8152881231668108</v>
          </cell>
          <cell r="AS29">
            <v>9.6</v>
          </cell>
          <cell r="AT29">
            <v>10.666666666666666</v>
          </cell>
          <cell r="AU29">
            <v>2.9099206349206339</v>
          </cell>
          <cell r="AV29">
            <v>2.4504594820384287</v>
          </cell>
          <cell r="AW29">
            <v>0.86350071799519745</v>
          </cell>
          <cell r="AX29">
            <v>0.68268875023750719</v>
          </cell>
          <cell r="AY29">
            <v>2.3279365079365073</v>
          </cell>
          <cell r="AZ29">
            <v>2.5865961199294527</v>
          </cell>
          <cell r="BB29">
            <v>23</v>
          </cell>
          <cell r="BC29">
            <v>5</v>
          </cell>
          <cell r="BD29">
            <v>5</v>
          </cell>
          <cell r="BE29">
            <v>5</v>
          </cell>
          <cell r="BF29">
            <v>10</v>
          </cell>
          <cell r="BG29">
            <v>32</v>
          </cell>
          <cell r="BH29">
            <v>64</v>
          </cell>
          <cell r="BI29">
            <v>0</v>
          </cell>
          <cell r="BJ29">
            <v>0</v>
          </cell>
          <cell r="BK29">
            <v>0</v>
          </cell>
        </row>
        <row r="30">
          <cell r="B30">
            <v>24</v>
          </cell>
          <cell r="C30">
            <v>2</v>
          </cell>
          <cell r="D30">
            <v>1</v>
          </cell>
          <cell r="E30">
            <v>2</v>
          </cell>
          <cell r="F30">
            <v>2</v>
          </cell>
          <cell r="G30">
            <v>21.566227692875792</v>
          </cell>
          <cell r="H30">
            <v>41.978869888033948</v>
          </cell>
          <cell r="I30">
            <v>2.5585099999999996</v>
          </cell>
          <cell r="J30">
            <v>0.93986081632653051</v>
          </cell>
          <cell r="K30">
            <v>9.6430765870792943</v>
          </cell>
          <cell r="L30">
            <v>9.9525421209613487</v>
          </cell>
          <cell r="M30">
            <v>195.00255197373781</v>
          </cell>
          <cell r="N30">
            <v>302.52590307300477</v>
          </cell>
          <cell r="O30">
            <v>348</v>
          </cell>
          <cell r="P30">
            <v>437</v>
          </cell>
          <cell r="Q30">
            <v>854</v>
          </cell>
          <cell r="R30">
            <v>1554</v>
          </cell>
          <cell r="S30">
            <v>18.208644989087365</v>
          </cell>
          <cell r="T30"/>
          <cell r="U30">
            <v>2.7485380419955141</v>
          </cell>
          <cell r="V30">
            <v>1.8239728445157719</v>
          </cell>
          <cell r="W30">
            <v>3.4551867809655552</v>
          </cell>
          <cell r="X30">
            <v>4.1565591141378979</v>
          </cell>
          <cell r="Y30">
            <v>9.6</v>
          </cell>
          <cell r="Z30">
            <v>2.3279365079365073</v>
          </cell>
          <cell r="AA30">
            <v>4.0313403640339516</v>
          </cell>
          <cell r="AB30">
            <v>24</v>
          </cell>
          <cell r="AC30">
            <v>26.957784616094738</v>
          </cell>
          <cell r="AD30">
            <v>26.957784616094738</v>
          </cell>
          <cell r="AE30">
            <v>22.701292308290309</v>
          </cell>
          <cell r="AF30">
            <v>22.233224425645147</v>
          </cell>
          <cell r="AG30">
            <v>21.784068376642214</v>
          </cell>
          <cell r="AH30">
            <v>7.8464359464415923</v>
          </cell>
          <cell r="AI30">
            <v>6.2416966317661959</v>
          </cell>
          <cell r="AJ30">
            <v>21.566227692875792</v>
          </cell>
          <cell r="AK30">
            <v>23.962475214306433</v>
          </cell>
          <cell r="AL30">
            <v>16.791547955213581</v>
          </cell>
          <cell r="AM30">
            <v>23.015073943811096</v>
          </cell>
          <cell r="AN30">
            <v>10.099428093118961</v>
          </cell>
          <cell r="AO30">
            <v>11.999999999999998</v>
          </cell>
          <cell r="AP30">
            <v>10.105263157894736</v>
          </cell>
          <cell r="AQ30">
            <v>3.492765918942907</v>
          </cell>
          <cell r="AR30">
            <v>2.778431560599242</v>
          </cell>
          <cell r="AS30">
            <v>9.6</v>
          </cell>
          <cell r="AT30">
            <v>10.666666666666666</v>
          </cell>
          <cell r="AU30">
            <v>2.9099206349206339</v>
          </cell>
          <cell r="AV30">
            <v>2.4504594820384287</v>
          </cell>
          <cell r="AW30">
            <v>0.84697263503995801</v>
          </cell>
          <cell r="AX30">
            <v>0.67375127757520625</v>
          </cell>
          <cell r="AY30">
            <v>2.3279365079365073</v>
          </cell>
          <cell r="AZ30">
            <v>2.5865961199294527</v>
          </cell>
          <cell r="BB30">
            <v>24</v>
          </cell>
          <cell r="BC30">
            <v>5</v>
          </cell>
          <cell r="BD30">
            <v>5</v>
          </cell>
          <cell r="BE30">
            <v>5</v>
          </cell>
          <cell r="BF30">
            <v>10</v>
          </cell>
          <cell r="BG30">
            <v>32</v>
          </cell>
          <cell r="BH30">
            <v>64</v>
          </cell>
          <cell r="BI30">
            <v>0</v>
          </cell>
          <cell r="BJ30">
            <v>0</v>
          </cell>
          <cell r="BK30">
            <v>109</v>
          </cell>
        </row>
        <row r="31">
          <cell r="B31">
            <v>25</v>
          </cell>
          <cell r="C31">
            <v>2</v>
          </cell>
          <cell r="D31">
            <v>2</v>
          </cell>
          <cell r="E31">
            <v>2</v>
          </cell>
          <cell r="F31">
            <v>2</v>
          </cell>
          <cell r="G31">
            <v>6.9336578808536897</v>
          </cell>
          <cell r="H31">
            <v>36.75991481048046</v>
          </cell>
          <cell r="I31">
            <v>1.3576100000000002</v>
          </cell>
          <cell r="J31">
            <v>0.49871387755102048</v>
          </cell>
          <cell r="K31">
            <v>10.022067253784229</v>
          </cell>
          <cell r="L31">
            <v>9.860380063913869</v>
          </cell>
          <cell r="M31">
            <v>112.74951528290828</v>
          </cell>
          <cell r="N31">
            <v>283.89615553234916</v>
          </cell>
          <cell r="O31">
            <v>194</v>
          </cell>
          <cell r="P31">
            <v>408</v>
          </cell>
          <cell r="Q31">
            <v>964</v>
          </cell>
          <cell r="R31">
            <v>1426</v>
          </cell>
          <cell r="S31">
            <v>18.666846078373002</v>
          </cell>
          <cell r="T31"/>
          <cell r="U31">
            <v>2.7193084017902964</v>
          </cell>
          <cell r="V31">
            <v>1.8344131820521874</v>
          </cell>
          <cell r="W31">
            <v>3.4443389228877495</v>
          </cell>
          <cell r="X31">
            <v>4.0925732481737356</v>
          </cell>
          <cell r="Y31">
            <v>9.6</v>
          </cell>
          <cell r="Z31">
            <v>2.3279365079365073</v>
          </cell>
          <cell r="AA31">
            <v>4.5854030322016621</v>
          </cell>
          <cell r="AB31">
            <v>25</v>
          </cell>
          <cell r="AC31">
            <v>8.6670723510671124</v>
          </cell>
          <cell r="AD31">
            <v>8.6670723510671124</v>
          </cell>
          <cell r="AE31">
            <v>7.2985872430038841</v>
          </cell>
          <cell r="AF31">
            <v>7.1481009080965876</v>
          </cell>
          <cell r="AG31">
            <v>7.0036948291451413</v>
          </cell>
          <cell r="AH31">
            <v>2.5497872460103514</v>
          </cell>
          <cell r="AI31">
            <v>2.013059119931345</v>
          </cell>
          <cell r="AJ31">
            <v>6.9336578808536897</v>
          </cell>
          <cell r="AK31">
            <v>7.7040643120596553</v>
          </cell>
          <cell r="AL31">
            <v>14.703965924192184</v>
          </cell>
          <cell r="AM31">
            <v>20.039059449712717</v>
          </cell>
          <cell r="AN31">
            <v>8.9821030880471486</v>
          </cell>
          <cell r="AO31">
            <v>11.999999999999998</v>
          </cell>
          <cell r="AP31">
            <v>10.105263157894736</v>
          </cell>
          <cell r="AQ31">
            <v>3.5303093954623535</v>
          </cell>
          <cell r="AR31">
            <v>2.787182160329134</v>
          </cell>
          <cell r="AS31">
            <v>9.6</v>
          </cell>
          <cell r="AT31">
            <v>10.666666666666666</v>
          </cell>
          <cell r="AU31">
            <v>2.9099206349206339</v>
          </cell>
          <cell r="AV31">
            <v>2.4504594820384287</v>
          </cell>
          <cell r="AW31">
            <v>0.85607667979250768</v>
          </cell>
          <cell r="AX31">
            <v>0.6758732401353682</v>
          </cell>
          <cell r="AY31">
            <v>2.3279365079365073</v>
          </cell>
          <cell r="AZ31">
            <v>2.5865961199294527</v>
          </cell>
          <cell r="BB31">
            <v>25</v>
          </cell>
          <cell r="BC31">
            <v>5</v>
          </cell>
          <cell r="BD31">
            <v>5</v>
          </cell>
          <cell r="BE31">
            <v>5</v>
          </cell>
          <cell r="BF31">
            <v>10</v>
          </cell>
          <cell r="BG31">
            <v>32</v>
          </cell>
          <cell r="BH31">
            <v>64</v>
          </cell>
          <cell r="BI31">
            <v>93</v>
          </cell>
          <cell r="BJ31">
            <v>0</v>
          </cell>
          <cell r="BK31">
            <v>109</v>
          </cell>
        </row>
        <row r="32">
          <cell r="B32">
            <v>26</v>
          </cell>
          <cell r="C32">
            <v>2</v>
          </cell>
          <cell r="D32">
            <v>2</v>
          </cell>
          <cell r="E32">
            <v>3</v>
          </cell>
          <cell r="F32">
            <v>2</v>
          </cell>
          <cell r="G32">
            <v>12.383167028161337</v>
          </cell>
          <cell r="H32">
            <v>25.179503514175419</v>
          </cell>
          <cell r="I32">
            <v>1.3547400000000001</v>
          </cell>
          <cell r="J32">
            <v>0.49765959183673475</v>
          </cell>
          <cell r="K32">
            <v>8.7978870466576957</v>
          </cell>
          <cell r="L32">
            <v>8.7195443466082718</v>
          </cell>
          <cell r="M32">
            <v>200.04832996975267</v>
          </cell>
          <cell r="N32">
            <v>260.66171533358022</v>
          </cell>
          <cell r="O32">
            <v>195</v>
          </cell>
          <cell r="P32">
            <v>304</v>
          </cell>
          <cell r="Q32">
            <v>1001</v>
          </cell>
          <cell r="R32">
            <v>1415</v>
          </cell>
          <cell r="S32">
            <v>7.8595628132719568</v>
          </cell>
          <cell r="T32"/>
          <cell r="U32">
            <v>2.5001047907433396</v>
          </cell>
          <cell r="V32">
            <v>1.7757808164806266</v>
          </cell>
          <cell r="W32">
            <v>3.0661491288852454</v>
          </cell>
          <cell r="X32">
            <v>4.0162282720094247</v>
          </cell>
          <cell r="Y32">
            <v>9.6</v>
          </cell>
          <cell r="Z32">
            <v>2.3279365079365073</v>
          </cell>
          <cell r="AA32">
            <v>4.1629056245115681</v>
          </cell>
          <cell r="AB32">
            <v>26</v>
          </cell>
          <cell r="AC32">
            <v>15.478958785201669</v>
          </cell>
          <cell r="AD32">
            <v>15.478958785201669</v>
          </cell>
          <cell r="AE32">
            <v>13.03491266122246</v>
          </cell>
          <cell r="AF32">
            <v>12.766151575424059</v>
          </cell>
          <cell r="AG32">
            <v>12.508249523395289</v>
          </cell>
          <cell r="AH32">
            <v>4.9530591973624958</v>
          </cell>
          <cell r="AI32">
            <v>4.0386708237715307</v>
          </cell>
          <cell r="AJ32">
            <v>12.383167028161337</v>
          </cell>
          <cell r="AK32">
            <v>13.759074475734819</v>
          </cell>
          <cell r="AL32">
            <v>10.071801405670168</v>
          </cell>
          <cell r="AM32">
            <v>14.179398313401096</v>
          </cell>
          <cell r="AN32">
            <v>6.269440332777064</v>
          </cell>
          <cell r="AO32">
            <v>11.999999999999998</v>
          </cell>
          <cell r="AP32">
            <v>10.105263157894736</v>
          </cell>
          <cell r="AQ32">
            <v>3.8398390481647353</v>
          </cell>
          <cell r="AR32">
            <v>3.1309631712173944</v>
          </cell>
          <cell r="AS32">
            <v>9.6</v>
          </cell>
          <cell r="AT32">
            <v>10.666666666666666</v>
          </cell>
          <cell r="AU32">
            <v>2.9099206349206339</v>
          </cell>
          <cell r="AV32">
            <v>2.4504594820384287</v>
          </cell>
          <cell r="AW32">
            <v>0.93113557341904751</v>
          </cell>
          <cell r="AX32">
            <v>0.75923786159183693</v>
          </cell>
          <cell r="AY32">
            <v>2.3279365079365073</v>
          </cell>
          <cell r="AZ32">
            <v>2.5865961199294527</v>
          </cell>
          <cell r="BB32">
            <v>26</v>
          </cell>
          <cell r="BC32">
            <v>5</v>
          </cell>
          <cell r="BD32">
            <v>5</v>
          </cell>
          <cell r="BE32">
            <v>5</v>
          </cell>
          <cell r="BF32">
            <v>10</v>
          </cell>
          <cell r="BG32">
            <v>32</v>
          </cell>
          <cell r="BH32">
            <v>64</v>
          </cell>
          <cell r="BI32">
            <v>93</v>
          </cell>
          <cell r="BJ32">
            <v>117</v>
          </cell>
          <cell r="BK32">
            <v>109</v>
          </cell>
        </row>
        <row r="33">
          <cell r="B33">
            <v>27</v>
          </cell>
          <cell r="C33">
            <v>2</v>
          </cell>
          <cell r="D33">
            <v>3</v>
          </cell>
          <cell r="E33">
            <v>2</v>
          </cell>
          <cell r="F33">
            <v>2</v>
          </cell>
          <cell r="G33">
            <v>2.7981234100192727</v>
          </cell>
          <cell r="H33">
            <v>32.546913502871931</v>
          </cell>
          <cell r="I33">
            <v>0.50858999999999999</v>
          </cell>
          <cell r="J33">
            <v>0.18682897959183672</v>
          </cell>
          <cell r="K33">
            <v>9.8431895661535016</v>
          </cell>
          <cell r="L33">
            <v>9.698477775145939</v>
          </cell>
          <cell r="M33">
            <v>70.301355133507087</v>
          </cell>
          <cell r="N33">
            <v>276.55573927072118</v>
          </cell>
          <cell r="O33">
            <v>125</v>
          </cell>
          <cell r="P33">
            <v>371</v>
          </cell>
          <cell r="Q33">
            <v>1117</v>
          </cell>
          <cell r="R33">
            <v>1435</v>
          </cell>
          <cell r="S33">
            <v>18.984561625992036</v>
          </cell>
          <cell r="T33"/>
          <cell r="U33">
            <v>2.4552269393885031</v>
          </cell>
          <cell r="V33">
            <v>1.84760679969876</v>
          </cell>
          <cell r="W33">
            <v>3.3269227666632095</v>
          </cell>
          <cell r="X33">
            <v>4.0508355769004654</v>
          </cell>
          <cell r="Y33">
            <v>9.6</v>
          </cell>
          <cell r="Z33">
            <v>2.3279365079365073</v>
          </cell>
          <cell r="AA33">
            <v>5.1448122946051473</v>
          </cell>
          <cell r="AB33">
            <v>27</v>
          </cell>
          <cell r="AC33">
            <v>3.4976542625240907</v>
          </cell>
          <cell r="AD33">
            <v>3.4976542625240907</v>
          </cell>
          <cell r="AE33">
            <v>2.9453930631781819</v>
          </cell>
          <cell r="AF33">
            <v>2.8846633092982192</v>
          </cell>
          <cell r="AG33">
            <v>2.8263872828477501</v>
          </cell>
          <cell r="AH33">
            <v>1.1396597866900935</v>
          </cell>
          <cell r="AI33">
            <v>0.84105451381598961</v>
          </cell>
          <cell r="AJ33">
            <v>2.7981234100192727</v>
          </cell>
          <cell r="AK33">
            <v>3.1090260111325252</v>
          </cell>
          <cell r="AL33">
            <v>13.018765401148773</v>
          </cell>
          <cell r="AM33">
            <v>17.615714289522256</v>
          </cell>
          <cell r="AN33">
            <v>8.0346172746353499</v>
          </cell>
          <cell r="AO33">
            <v>11.999999999999998</v>
          </cell>
          <cell r="AP33">
            <v>10.105263157894736</v>
          </cell>
          <cell r="AQ33">
            <v>3.9100255239098054</v>
          </cell>
          <cell r="AR33">
            <v>2.8855494020465264</v>
          </cell>
          <cell r="AS33">
            <v>9.6</v>
          </cell>
          <cell r="AT33">
            <v>10.666666666666666</v>
          </cell>
          <cell r="AU33">
            <v>2.9099206349206339</v>
          </cell>
          <cell r="AV33">
            <v>2.4504594820384287</v>
          </cell>
          <cell r="AW33">
            <v>0.94815532959095883</v>
          </cell>
          <cell r="AX33">
            <v>0.69972664567484044</v>
          </cell>
          <cell r="AY33">
            <v>2.3279365079365073</v>
          </cell>
          <cell r="AZ33">
            <v>2.5865961199294527</v>
          </cell>
          <cell r="BB33">
            <v>27</v>
          </cell>
          <cell r="BC33">
            <v>5</v>
          </cell>
          <cell r="BD33">
            <v>5</v>
          </cell>
          <cell r="BE33">
            <v>5</v>
          </cell>
          <cell r="BF33">
            <v>10</v>
          </cell>
          <cell r="BG33">
            <v>32</v>
          </cell>
          <cell r="BH33">
            <v>64</v>
          </cell>
          <cell r="BI33">
            <v>95</v>
          </cell>
          <cell r="BJ33">
            <v>0</v>
          </cell>
          <cell r="BK33">
            <v>109</v>
          </cell>
        </row>
        <row r="34">
          <cell r="B34">
            <v>28</v>
          </cell>
          <cell r="C34">
            <v>2</v>
          </cell>
          <cell r="D34">
            <v>3</v>
          </cell>
          <cell r="E34">
            <v>3</v>
          </cell>
          <cell r="F34">
            <v>2</v>
          </cell>
          <cell r="G34">
            <v>6.3583067905182711</v>
          </cell>
          <cell r="H34">
            <v>21.902104928085244</v>
          </cell>
          <cell r="I34">
            <v>0.50731000000000015</v>
          </cell>
          <cell r="J34">
            <v>0.18635877551020413</v>
          </cell>
          <cell r="K34">
            <v>8.9733535727332754</v>
          </cell>
          <cell r="L34">
            <v>8.8113454587515072</v>
          </cell>
          <cell r="M34">
            <v>168.27403869583492</v>
          </cell>
          <cell r="N34">
            <v>252.71065984208425</v>
          </cell>
          <cell r="O34">
            <v>119</v>
          </cell>
          <cell r="P34">
            <v>273</v>
          </cell>
          <cell r="Q34">
            <v>1131</v>
          </cell>
          <cell r="R34">
            <v>1386</v>
          </cell>
          <cell r="S34">
            <v>8.0013226884625599</v>
          </cell>
          <cell r="T34"/>
          <cell r="U34">
            <v>2.3689485704255064</v>
          </cell>
          <cell r="V34">
            <v>1.7954143467865455</v>
          </cell>
          <cell r="W34">
            <v>2.888454174853647</v>
          </cell>
          <cell r="X34">
            <v>3.9781570488378715</v>
          </cell>
          <cell r="Y34">
            <v>9.6</v>
          </cell>
          <cell r="Z34">
            <v>2.3279365079365073</v>
          </cell>
          <cell r="AA34">
            <v>4.7265918693109557</v>
          </cell>
          <cell r="AB34">
            <v>28</v>
          </cell>
          <cell r="AC34">
            <v>7.9478834881478386</v>
          </cell>
          <cell r="AD34">
            <v>7.9478834881478386</v>
          </cell>
          <cell r="AE34">
            <v>6.6929545163350221</v>
          </cell>
          <cell r="AF34">
            <v>6.5549554541425481</v>
          </cell>
          <cell r="AG34">
            <v>6.4225321116346175</v>
          </cell>
          <cell r="AH34">
            <v>2.6840206114631702</v>
          </cell>
          <cell r="AI34">
            <v>2.2012835951743757</v>
          </cell>
          <cell r="AJ34">
            <v>6.3583067905182711</v>
          </cell>
          <cell r="AK34">
            <v>7.0647853227980786</v>
          </cell>
          <cell r="AL34">
            <v>8.7608419712340968</v>
          </cell>
          <cell r="AM34">
            <v>12.198913842526601</v>
          </cell>
          <cell r="AN34">
            <v>5.5055908198705854</v>
          </cell>
          <cell r="AO34">
            <v>11.999999999999998</v>
          </cell>
          <cell r="AP34">
            <v>10.105263157894736</v>
          </cell>
          <cell r="AQ34">
            <v>4.052430736508418</v>
          </cell>
          <cell r="AR34">
            <v>3.32357704808885</v>
          </cell>
          <cell r="AS34">
            <v>9.6</v>
          </cell>
          <cell r="AT34">
            <v>10.666666666666666</v>
          </cell>
          <cell r="AU34">
            <v>2.9099206349206339</v>
          </cell>
          <cell r="AV34">
            <v>2.4504594820384287</v>
          </cell>
          <cell r="AW34">
            <v>0.98268765181270579</v>
          </cell>
          <cell r="AX34">
            <v>0.80594545283186292</v>
          </cell>
          <cell r="AY34">
            <v>2.3279365079365073</v>
          </cell>
          <cell r="AZ34">
            <v>2.5865961199294527</v>
          </cell>
          <cell r="BB34">
            <v>28</v>
          </cell>
          <cell r="BC34">
            <v>5</v>
          </cell>
          <cell r="BD34">
            <v>5</v>
          </cell>
          <cell r="BE34">
            <v>5</v>
          </cell>
          <cell r="BF34">
            <v>10</v>
          </cell>
          <cell r="BG34">
            <v>32</v>
          </cell>
          <cell r="BH34">
            <v>64</v>
          </cell>
          <cell r="BI34">
            <v>95</v>
          </cell>
          <cell r="BJ34">
            <v>117</v>
          </cell>
          <cell r="BK34">
            <v>109</v>
          </cell>
        </row>
        <row r="35">
          <cell r="B35">
            <v>29</v>
          </cell>
          <cell r="C35">
            <v>3</v>
          </cell>
          <cell r="D35">
            <v>2</v>
          </cell>
          <cell r="E35">
            <v>2</v>
          </cell>
          <cell r="F35">
            <v>2</v>
          </cell>
          <cell r="G35">
            <v>3.8327716643916245</v>
          </cell>
          <cell r="H35">
            <v>37.290873574641893</v>
          </cell>
          <cell r="I35">
            <v>1.35856</v>
          </cell>
          <cell r="J35">
            <v>0.49906285714285714</v>
          </cell>
          <cell r="K35">
            <v>10.370192271535572</v>
          </cell>
          <cell r="L35">
            <v>10.179932627198365</v>
          </cell>
          <cell r="M35">
            <v>90.583813591308683</v>
          </cell>
          <cell r="N35">
            <v>283.18841781183056</v>
          </cell>
          <cell r="O35">
            <v>133</v>
          </cell>
          <cell r="P35">
            <v>415</v>
          </cell>
          <cell r="Q35">
            <v>947</v>
          </cell>
          <cell r="R35">
            <v>1368</v>
          </cell>
          <cell r="S35">
            <v>18.666846078373002</v>
          </cell>
          <cell r="T35"/>
          <cell r="U35">
            <v>2.4489025993953226</v>
          </cell>
          <cell r="V35">
            <v>1.8372293399125696</v>
          </cell>
          <cell r="W35">
            <v>3.3618433002130921</v>
          </cell>
          <cell r="X35">
            <v>4.0912328483445135</v>
          </cell>
          <cell r="Y35">
            <v>9.6</v>
          </cell>
          <cell r="Z35">
            <v>2.3279365079365073</v>
          </cell>
          <cell r="AA35">
            <v>4.6480780531829851</v>
          </cell>
          <cell r="AB35">
            <v>29</v>
          </cell>
          <cell r="AC35">
            <v>4.79096458048953</v>
          </cell>
          <cell r="AD35">
            <v>4.79096458048953</v>
          </cell>
          <cell r="AE35">
            <v>4.0344964888332893</v>
          </cell>
          <cell r="AF35">
            <v>3.9513109942181699</v>
          </cell>
          <cell r="AG35">
            <v>3.8714865296885095</v>
          </cell>
          <cell r="AH35">
            <v>1.5650976340741374</v>
          </cell>
          <cell r="AI35">
            <v>1.1400804029589013</v>
          </cell>
          <cell r="AJ35">
            <v>3.8327716643916245</v>
          </cell>
          <cell r="AK35">
            <v>4.2586351826573603</v>
          </cell>
          <cell r="AL35">
            <v>14.916349429856757</v>
          </cell>
          <cell r="AM35">
            <v>20.29734272391736</v>
          </cell>
          <cell r="AN35">
            <v>9.1148255200706458</v>
          </cell>
          <cell r="AO35">
            <v>11.999999999999998</v>
          </cell>
          <cell r="AP35">
            <v>10.105263157894736</v>
          </cell>
          <cell r="AQ35">
            <v>3.920123243109142</v>
          </cell>
          <cell r="AR35">
            <v>2.8555762844126313</v>
          </cell>
          <cell r="AS35">
            <v>9.6</v>
          </cell>
          <cell r="AT35">
            <v>10.666666666666666</v>
          </cell>
          <cell r="AU35">
            <v>2.9099206349206339</v>
          </cell>
          <cell r="AV35">
            <v>2.4504594820384287</v>
          </cell>
          <cell r="AW35">
            <v>0.95060395971294076</v>
          </cell>
          <cell r="AX35">
            <v>0.6924583628835258</v>
          </cell>
          <cell r="AY35">
            <v>2.3279365079365073</v>
          </cell>
          <cell r="AZ35">
            <v>2.5865961199294527</v>
          </cell>
          <cell r="BB35">
            <v>29</v>
          </cell>
          <cell r="BC35">
            <v>15</v>
          </cell>
          <cell r="BD35">
            <v>10</v>
          </cell>
          <cell r="BE35">
            <v>10</v>
          </cell>
          <cell r="BF35">
            <v>14</v>
          </cell>
          <cell r="BG35">
            <v>34</v>
          </cell>
          <cell r="BH35">
            <v>66</v>
          </cell>
          <cell r="BI35">
            <v>93</v>
          </cell>
          <cell r="BJ35">
            <v>0</v>
          </cell>
          <cell r="BK35">
            <v>109</v>
          </cell>
        </row>
        <row r="36">
          <cell r="B36">
            <v>30</v>
          </cell>
          <cell r="C36">
            <v>3</v>
          </cell>
          <cell r="D36">
            <v>2</v>
          </cell>
          <cell r="E36">
            <v>3</v>
          </cell>
          <cell r="F36">
            <v>2</v>
          </cell>
          <cell r="G36">
            <v>7.9604662067187322</v>
          </cell>
          <cell r="H36">
            <v>24.652924344517398</v>
          </cell>
          <cell r="I36">
            <v>1.3552799999999998</v>
          </cell>
          <cell r="J36">
            <v>0.49785795918367337</v>
          </cell>
          <cell r="K36">
            <v>9.5322045120260057</v>
          </cell>
          <cell r="L36">
            <v>9.3825920536268903</v>
          </cell>
          <cell r="M36">
            <v>143.65265810102417</v>
          </cell>
          <cell r="N36">
            <v>257.42679430776371</v>
          </cell>
          <cell r="O36">
            <v>175</v>
          </cell>
          <cell r="P36">
            <v>302</v>
          </cell>
          <cell r="Q36">
            <v>922</v>
          </cell>
          <cell r="R36">
            <v>1255</v>
          </cell>
          <cell r="S36">
            <v>7.8595628132719568</v>
          </cell>
          <cell r="T36"/>
          <cell r="U36">
            <v>2.5688373576869896</v>
          </cell>
          <cell r="V36">
            <v>1.775912077474507</v>
          </cell>
          <cell r="W36">
            <v>3.2056079021045205</v>
          </cell>
          <cell r="X36">
            <v>4.0166620226529064</v>
          </cell>
          <cell r="Y36">
            <v>9.6</v>
          </cell>
          <cell r="Z36">
            <v>2.3279365079365073</v>
          </cell>
          <cell r="AA36">
            <v>4.1354308200478815</v>
          </cell>
          <cell r="AB36">
            <v>30</v>
          </cell>
          <cell r="AC36">
            <v>9.950582758398415</v>
          </cell>
          <cell r="AD36">
            <v>9.950582758398415</v>
          </cell>
          <cell r="AE36">
            <v>8.3794381123355084</v>
          </cell>
          <cell r="AF36">
            <v>8.2066661924935378</v>
          </cell>
          <cell r="AG36">
            <v>8.0408749562815469</v>
          </cell>
          <cell r="AH36">
            <v>3.0988595610764658</v>
          </cell>
          <cell r="AI36">
            <v>2.483293793196788</v>
          </cell>
          <cell r="AJ36">
            <v>7.9604662067187322</v>
          </cell>
          <cell r="AK36">
            <v>8.8449624519097014</v>
          </cell>
          <cell r="AL36">
            <v>9.8611697378069589</v>
          </cell>
          <cell r="AM36">
            <v>13.881838328154108</v>
          </cell>
          <cell r="AN36">
            <v>6.1376646094397431</v>
          </cell>
          <cell r="AO36">
            <v>11.999999999999998</v>
          </cell>
          <cell r="AP36">
            <v>10.105263157894736</v>
          </cell>
          <cell r="AQ36">
            <v>3.7370991866312426</v>
          </cell>
          <cell r="AR36">
            <v>2.9947517891060484</v>
          </cell>
          <cell r="AS36">
            <v>9.6</v>
          </cell>
          <cell r="AT36">
            <v>10.666666666666666</v>
          </cell>
          <cell r="AU36">
            <v>2.9099206349206339</v>
          </cell>
          <cell r="AV36">
            <v>2.4504594820384287</v>
          </cell>
          <cell r="AW36">
            <v>0.90622183649361432</v>
          </cell>
          <cell r="AX36">
            <v>0.72620750229876485</v>
          </cell>
          <cell r="AY36">
            <v>2.3279365079365073</v>
          </cell>
          <cell r="AZ36">
            <v>2.5865961199294527</v>
          </cell>
          <cell r="BB36">
            <v>30</v>
          </cell>
          <cell r="BC36">
            <v>15</v>
          </cell>
          <cell r="BD36">
            <v>10</v>
          </cell>
          <cell r="BE36">
            <v>10</v>
          </cell>
          <cell r="BF36">
            <v>14</v>
          </cell>
          <cell r="BG36">
            <v>34</v>
          </cell>
          <cell r="BH36">
            <v>66</v>
          </cell>
          <cell r="BI36">
            <v>93</v>
          </cell>
          <cell r="BJ36">
            <v>117</v>
          </cell>
          <cell r="BK36">
            <v>109</v>
          </cell>
        </row>
        <row r="37">
          <cell r="B37">
            <v>31</v>
          </cell>
          <cell r="C37">
            <v>3</v>
          </cell>
          <cell r="D37">
            <v>3</v>
          </cell>
          <cell r="E37">
            <v>2</v>
          </cell>
          <cell r="F37">
            <v>2</v>
          </cell>
          <cell r="G37">
            <v>0.979769416261144</v>
          </cell>
          <cell r="H37">
            <v>33.014153845135787</v>
          </cell>
          <cell r="I37">
            <v>0.50914999999999999</v>
          </cell>
          <cell r="J37">
            <v>0.18703469387755103</v>
          </cell>
          <cell r="K37">
            <v>10.328751439376259</v>
          </cell>
          <cell r="L37">
            <v>10.15982976408902</v>
          </cell>
          <cell r="M37">
            <v>48.32167230758963</v>
          </cell>
          <cell r="N37">
            <v>274.8662339557925</v>
          </cell>
          <cell r="O37">
            <v>64</v>
          </cell>
          <cell r="P37">
            <v>378</v>
          </cell>
          <cell r="Q37">
            <v>1081</v>
          </cell>
          <cell r="R37">
            <v>1367</v>
          </cell>
          <cell r="S37">
            <v>18.984561625992036</v>
          </cell>
          <cell r="T37"/>
          <cell r="U37">
            <v>2.4123298156462138</v>
          </cell>
          <cell r="V37">
            <v>1.8515132859800658</v>
          </cell>
          <cell r="W37">
            <v>3.1467154944843845</v>
          </cell>
          <cell r="X37">
            <v>4.0493619209391234</v>
          </cell>
          <cell r="Y37">
            <v>9.6</v>
          </cell>
          <cell r="Z37">
            <v>2.3279365079365073</v>
          </cell>
          <cell r="AA37">
            <v>5.2159806334779022</v>
          </cell>
          <cell r="AB37">
            <v>31</v>
          </cell>
          <cell r="AC37">
            <v>1.2247117703264299</v>
          </cell>
          <cell r="AD37">
            <v>1.2247117703264299</v>
          </cell>
          <cell r="AE37">
            <v>1.0313362276433096</v>
          </cell>
          <cell r="AF37">
            <v>1.0100715631558186</v>
          </cell>
          <cell r="AG37">
            <v>0.98966607703145859</v>
          </cell>
          <cell r="AH37">
            <v>0.40615068880980681</v>
          </cell>
          <cell r="AI37">
            <v>0.31136256772450521</v>
          </cell>
          <cell r="AJ37">
            <v>0.979769416261144</v>
          </cell>
          <cell r="AK37">
            <v>1.0886326847346044</v>
          </cell>
          <cell r="AL37">
            <v>13.205661538054315</v>
          </cell>
          <cell r="AM37">
            <v>17.830903021395457</v>
          </cell>
          <cell r="AN37">
            <v>8.1529274215823069</v>
          </cell>
          <cell r="AO37">
            <v>11.999999999999998</v>
          </cell>
          <cell r="AP37">
            <v>10.105263157894736</v>
          </cell>
          <cell r="AQ37">
            <v>3.9795553401259753</v>
          </cell>
          <cell r="AR37">
            <v>3.050800117400839</v>
          </cell>
          <cell r="AS37">
            <v>9.6</v>
          </cell>
          <cell r="AT37">
            <v>10.666666666666666</v>
          </cell>
          <cell r="AU37">
            <v>2.9099206349206339</v>
          </cell>
          <cell r="AV37">
            <v>2.4504594820384287</v>
          </cell>
          <cell r="AW37">
            <v>0.96501585017009817</v>
          </cell>
          <cell r="AX37">
            <v>0.73979885122024958</v>
          </cell>
          <cell r="AY37">
            <v>2.3279365079365073</v>
          </cell>
          <cell r="AZ37">
            <v>2.5865961199294527</v>
          </cell>
          <cell r="BB37">
            <v>31</v>
          </cell>
          <cell r="BC37">
            <v>15</v>
          </cell>
          <cell r="BD37">
            <v>10</v>
          </cell>
          <cell r="BE37">
            <v>10</v>
          </cell>
          <cell r="BF37">
            <v>14</v>
          </cell>
          <cell r="BG37">
            <v>34</v>
          </cell>
          <cell r="BH37">
            <v>66</v>
          </cell>
          <cell r="BI37">
            <v>95</v>
          </cell>
          <cell r="BJ37">
            <v>0</v>
          </cell>
          <cell r="BK37">
            <v>109</v>
          </cell>
        </row>
        <row r="38">
          <cell r="B38">
            <v>32</v>
          </cell>
          <cell r="C38">
            <v>3</v>
          </cell>
          <cell r="D38">
            <v>3</v>
          </cell>
          <cell r="E38">
            <v>3</v>
          </cell>
          <cell r="F38">
            <v>2</v>
          </cell>
          <cell r="G38">
            <v>2.949938496705296</v>
          </cell>
          <cell r="H38">
            <v>21.323653406229699</v>
          </cell>
          <cell r="I38">
            <v>0.50766000000000011</v>
          </cell>
          <cell r="J38">
            <v>0.18648734693877556</v>
          </cell>
          <cell r="K38">
            <v>9.5436022937536915</v>
          </cell>
          <cell r="L38">
            <v>9.3977224773071928</v>
          </cell>
          <cell r="M38">
            <v>105.06845488737494</v>
          </cell>
          <cell r="N38">
            <v>248.20198831906168</v>
          </cell>
          <cell r="O38">
            <v>88</v>
          </cell>
          <cell r="P38">
            <v>271</v>
          </cell>
          <cell r="Q38">
            <v>1061</v>
          </cell>
          <cell r="R38">
            <v>1255</v>
          </cell>
          <cell r="S38">
            <v>8.0013226884625599</v>
          </cell>
          <cell r="T38"/>
          <cell r="U38">
            <v>2.388519393188802</v>
          </cell>
          <cell r="V38">
            <v>1.7998940296562893</v>
          </cell>
          <cell r="W38">
            <v>2.9800599870134317</v>
          </cell>
          <cell r="X38">
            <v>3.9858824828613115</v>
          </cell>
          <cell r="Y38">
            <v>9.6</v>
          </cell>
          <cell r="Z38">
            <v>2.3279365079365073</v>
          </cell>
          <cell r="AA38">
            <v>4.7020559475517647</v>
          </cell>
          <cell r="AB38">
            <v>32</v>
          </cell>
          <cell r="AC38">
            <v>3.6874231208816197</v>
          </cell>
          <cell r="AD38">
            <v>3.6874231208816197</v>
          </cell>
          <cell r="AE38">
            <v>3.1051984175845222</v>
          </cell>
          <cell r="AF38">
            <v>3.0411737079436043</v>
          </cell>
          <cell r="AG38">
            <v>2.9797358552578745</v>
          </cell>
          <cell r="AH38">
            <v>1.2350490036285489</v>
          </cell>
          <cell r="AI38">
            <v>0.98989232081253409</v>
          </cell>
          <cell r="AJ38">
            <v>2.949938496705296</v>
          </cell>
          <cell r="AK38">
            <v>3.2777094407836622</v>
          </cell>
          <cell r="AL38">
            <v>8.5294613624918796</v>
          </cell>
          <cell r="AM38">
            <v>11.847171586152601</v>
          </cell>
          <cell r="AN38">
            <v>5.3497948065248195</v>
          </cell>
          <cell r="AO38">
            <v>11.999999999999998</v>
          </cell>
          <cell r="AP38">
            <v>10.105263157894736</v>
          </cell>
          <cell r="AQ38">
            <v>4.0192263154219079</v>
          </cell>
          <cell r="AR38">
            <v>3.2214116634682126</v>
          </cell>
          <cell r="AS38">
            <v>9.6</v>
          </cell>
          <cell r="AT38">
            <v>10.666666666666666</v>
          </cell>
          <cell r="AU38">
            <v>2.9099206349206339</v>
          </cell>
          <cell r="AV38">
            <v>2.4504594820384287</v>
          </cell>
          <cell r="AW38">
            <v>0.97463579930518662</v>
          </cell>
          <cell r="AX38">
            <v>0.78117102275834649</v>
          </cell>
          <cell r="AY38">
            <v>2.3279365079365073</v>
          </cell>
          <cell r="AZ38">
            <v>2.5865961199294527</v>
          </cell>
          <cell r="BB38">
            <v>32</v>
          </cell>
          <cell r="BC38">
            <v>15</v>
          </cell>
          <cell r="BD38">
            <v>10</v>
          </cell>
          <cell r="BE38">
            <v>10</v>
          </cell>
          <cell r="BF38">
            <v>14</v>
          </cell>
          <cell r="BG38">
            <v>34</v>
          </cell>
          <cell r="BH38">
            <v>66</v>
          </cell>
          <cell r="BI38">
            <v>95</v>
          </cell>
          <cell r="BJ38">
            <v>117</v>
          </cell>
          <cell r="BK38">
            <v>109</v>
          </cell>
        </row>
        <row r="39">
          <cell r="B39">
            <v>33</v>
          </cell>
          <cell r="C39">
            <v>4</v>
          </cell>
          <cell r="D39">
            <v>2</v>
          </cell>
          <cell r="E39">
            <v>2</v>
          </cell>
          <cell r="F39">
            <v>2</v>
          </cell>
          <cell r="G39">
            <v>2.7389113276600048</v>
          </cell>
          <cell r="H39">
            <v>37.710180939467534</v>
          </cell>
          <cell r="I39">
            <v>1.3590799999999996</v>
          </cell>
          <cell r="J39">
            <v>0.49925387755102024</v>
          </cell>
          <cell r="K39">
            <v>10.402808843612455</v>
          </cell>
          <cell r="L39">
            <v>10.227504681987428</v>
          </cell>
          <cell r="M39">
            <v>81.946092027386925</v>
          </cell>
          <cell r="N39">
            <v>282.56431424183916</v>
          </cell>
          <cell r="O39">
            <v>105</v>
          </cell>
          <cell r="P39">
            <v>420</v>
          </cell>
          <cell r="Q39">
            <v>953</v>
          </cell>
          <cell r="R39">
            <v>1361</v>
          </cell>
          <cell r="S39">
            <v>18.666846078373002</v>
          </cell>
          <cell r="T39"/>
          <cell r="U39">
            <v>2.408112677523095</v>
          </cell>
          <cell r="V39">
            <v>1.8391995996990631</v>
          </cell>
          <cell r="W39">
            <v>3.2981488112364836</v>
          </cell>
          <cell r="X39">
            <v>4.0898941690235411</v>
          </cell>
          <cell r="Y39">
            <v>9.6</v>
          </cell>
          <cell r="Z39">
            <v>2.3279365079365073</v>
          </cell>
          <cell r="AA39">
            <v>4.6873423565339305</v>
          </cell>
          <cell r="AB39">
            <v>33</v>
          </cell>
          <cell r="AC39">
            <v>3.4236391595750058</v>
          </cell>
          <cell r="AD39">
            <v>3.4236391595750058</v>
          </cell>
          <cell r="AE39">
            <v>2.8830645554315839</v>
          </cell>
          <cell r="AF39">
            <v>2.8236199254226855</v>
          </cell>
          <cell r="AG39">
            <v>2.7665770986464695</v>
          </cell>
          <cell r="AH39">
            <v>1.137368426828415</v>
          </cell>
          <cell r="AI39">
            <v>0.83043897786806675</v>
          </cell>
          <cell r="AJ39">
            <v>2.7389113276600048</v>
          </cell>
          <cell r="AK39">
            <v>3.0432348085111163</v>
          </cell>
          <cell r="AL39">
            <v>15.084072375787013</v>
          </cell>
          <cell r="AM39">
            <v>20.503582615849751</v>
          </cell>
          <cell r="AN39">
            <v>9.2203317203366186</v>
          </cell>
          <cell r="AO39">
            <v>11.999999999999998</v>
          </cell>
          <cell r="AP39">
            <v>10.105263157894736</v>
          </cell>
          <cell r="AQ39">
            <v>3.9865244220524771</v>
          </cell>
          <cell r="AR39">
            <v>2.9107237269869994</v>
          </cell>
          <cell r="AS39">
            <v>9.6</v>
          </cell>
          <cell r="AT39">
            <v>10.666666666666666</v>
          </cell>
          <cell r="AU39">
            <v>2.9099206349206339</v>
          </cell>
          <cell r="AV39">
            <v>2.4504594820384287</v>
          </cell>
          <cell r="AW39">
            <v>0.96670580644546322</v>
          </cell>
          <cell r="AX39">
            <v>0.7058312529760471</v>
          </cell>
          <cell r="AY39">
            <v>2.3279365079365073</v>
          </cell>
          <cell r="AZ39">
            <v>2.5865961199294527</v>
          </cell>
          <cell r="BB39">
            <v>33</v>
          </cell>
          <cell r="BC39">
            <v>25</v>
          </cell>
          <cell r="BD39">
            <v>20</v>
          </cell>
          <cell r="BE39">
            <v>15</v>
          </cell>
          <cell r="BF39" t="str">
            <v>b</v>
          </cell>
          <cell r="BG39">
            <v>38</v>
          </cell>
          <cell r="BH39">
            <v>68</v>
          </cell>
          <cell r="BI39">
            <v>93</v>
          </cell>
          <cell r="BJ39">
            <v>0</v>
          </cell>
          <cell r="BK39">
            <v>109</v>
          </cell>
        </row>
        <row r="40">
          <cell r="B40">
            <v>34</v>
          </cell>
          <cell r="C40">
            <v>4</v>
          </cell>
          <cell r="D40">
            <v>2</v>
          </cell>
          <cell r="E40">
            <v>3</v>
          </cell>
          <cell r="F40">
            <v>2</v>
          </cell>
          <cell r="G40">
            <v>6.231306017569513</v>
          </cell>
          <cell r="H40">
            <v>24.514930130233822</v>
          </cell>
          <cell r="I40">
            <v>1.35562</v>
          </cell>
          <cell r="J40">
            <v>0.49798285714285712</v>
          </cell>
          <cell r="K40">
            <v>9.5581335198762787</v>
          </cell>
          <cell r="L40">
            <v>9.416147203101831</v>
          </cell>
          <cell r="M40">
            <v>121.683559953163</v>
          </cell>
          <cell r="N40">
            <v>255.8803927672601</v>
          </cell>
          <cell r="O40">
            <v>161</v>
          </cell>
          <cell r="P40">
            <v>302</v>
          </cell>
          <cell r="Q40">
            <v>920</v>
          </cell>
          <cell r="R40">
            <v>1229</v>
          </cell>
          <cell r="S40">
            <v>7.8595628132719568</v>
          </cell>
          <cell r="T40"/>
          <cell r="U40">
            <v>2.6094114485183182</v>
          </cell>
          <cell r="V40">
            <v>1.774878906485726</v>
          </cell>
          <cell r="W40">
            <v>3.2868227477705463</v>
          </cell>
          <cell r="X40">
            <v>4.015172023116901</v>
          </cell>
          <cell r="Y40">
            <v>9.6</v>
          </cell>
          <cell r="Z40">
            <v>2.3279365079365073</v>
          </cell>
          <cell r="AA40">
            <v>4.1303082529822319</v>
          </cell>
          <cell r="AB40">
            <v>34</v>
          </cell>
          <cell r="AC40">
            <v>7.789132521961891</v>
          </cell>
          <cell r="AD40">
            <v>7.789132521961891</v>
          </cell>
          <cell r="AE40">
            <v>6.5592694921784354</v>
          </cell>
          <cell r="AF40">
            <v>6.4240268222366117</v>
          </cell>
          <cell r="AG40">
            <v>6.294248502595468</v>
          </cell>
          <cell r="AH40">
            <v>2.3880120634512378</v>
          </cell>
          <cell r="AI40">
            <v>1.8958448616665475</v>
          </cell>
          <cell r="AJ40">
            <v>6.231306017569513</v>
          </cell>
          <cell r="AK40">
            <v>6.9236733528550145</v>
          </cell>
          <cell r="AL40">
            <v>9.8059720520935283</v>
          </cell>
          <cell r="AM40">
            <v>13.812170532114539</v>
          </cell>
          <cell r="AN40">
            <v>6.1055740548827968</v>
          </cell>
          <cell r="AO40">
            <v>11.999999999999998</v>
          </cell>
          <cell r="AP40">
            <v>10.105263157894736</v>
          </cell>
          <cell r="AQ40">
            <v>3.6789905269447227</v>
          </cell>
          <cell r="AR40">
            <v>2.920753790727439</v>
          </cell>
          <cell r="AS40">
            <v>9.6</v>
          </cell>
          <cell r="AT40">
            <v>10.666666666666666</v>
          </cell>
          <cell r="AU40">
            <v>2.9099206349206339</v>
          </cell>
          <cell r="AV40">
            <v>2.4504594820384287</v>
          </cell>
          <cell r="AW40">
            <v>0.89213087083616549</v>
          </cell>
          <cell r="AX40">
            <v>0.70826347709670312</v>
          </cell>
          <cell r="AY40">
            <v>2.3279365079365073</v>
          </cell>
          <cell r="AZ40">
            <v>2.5865961199294527</v>
          </cell>
          <cell r="BB40">
            <v>34</v>
          </cell>
          <cell r="BC40">
            <v>25</v>
          </cell>
          <cell r="BD40">
            <v>20</v>
          </cell>
          <cell r="BE40">
            <v>15</v>
          </cell>
          <cell r="BF40" t="str">
            <v>b</v>
          </cell>
          <cell r="BG40">
            <v>38</v>
          </cell>
          <cell r="BH40">
            <v>68</v>
          </cell>
          <cell r="BI40">
            <v>93</v>
          </cell>
          <cell r="BJ40">
            <v>117</v>
          </cell>
          <cell r="BK40">
            <v>109</v>
          </cell>
        </row>
      </sheetData>
      <sheetData sheetId="10"/>
      <sheetData sheetId="11"/>
      <sheetData sheetId="12">
        <row r="3">
          <cell r="A3">
            <v>1</v>
          </cell>
          <cell r="B3">
            <v>0</v>
          </cell>
          <cell r="C3">
            <v>0</v>
          </cell>
          <cell r="D3">
            <v>0</v>
          </cell>
          <cell r="E3">
            <v>0</v>
          </cell>
          <cell r="F3">
            <v>0</v>
          </cell>
          <cell r="G3">
            <v>0</v>
          </cell>
          <cell r="H3">
            <v>0</v>
          </cell>
          <cell r="I3">
            <v>0</v>
          </cell>
          <cell r="J3">
            <v>0</v>
          </cell>
          <cell r="K3">
            <v>0</v>
          </cell>
        </row>
        <row r="4">
          <cell r="A4">
            <v>2</v>
          </cell>
          <cell r="B4">
            <v>0</v>
          </cell>
          <cell r="C4">
            <v>0</v>
          </cell>
          <cell r="D4">
            <v>0</v>
          </cell>
          <cell r="E4">
            <v>0</v>
          </cell>
          <cell r="F4">
            <v>0</v>
          </cell>
          <cell r="G4">
            <v>0</v>
          </cell>
          <cell r="H4">
            <v>0</v>
          </cell>
          <cell r="I4">
            <v>0</v>
          </cell>
          <cell r="J4">
            <v>0</v>
          </cell>
          <cell r="K4">
            <v>0</v>
          </cell>
        </row>
        <row r="5">
          <cell r="A5">
            <v>3</v>
          </cell>
          <cell r="B5">
            <v>0</v>
          </cell>
          <cell r="C5">
            <v>0</v>
          </cell>
          <cell r="D5">
            <v>1</v>
          </cell>
          <cell r="E5">
            <v>1</v>
          </cell>
          <cell r="F5">
            <v>0</v>
          </cell>
          <cell r="G5">
            <v>0</v>
          </cell>
          <cell r="H5">
            <v>1</v>
          </cell>
          <cell r="I5">
            <v>0</v>
          </cell>
          <cell r="J5">
            <v>0</v>
          </cell>
          <cell r="K5">
            <v>0</v>
          </cell>
        </row>
        <row r="6">
          <cell r="A6">
            <v>4</v>
          </cell>
          <cell r="B6">
            <v>0</v>
          </cell>
          <cell r="C6">
            <v>0</v>
          </cell>
          <cell r="D6">
            <v>1</v>
          </cell>
          <cell r="E6">
            <v>1</v>
          </cell>
          <cell r="F6">
            <v>0</v>
          </cell>
          <cell r="G6">
            <v>0</v>
          </cell>
          <cell r="H6">
            <v>1</v>
          </cell>
          <cell r="I6">
            <v>0</v>
          </cell>
          <cell r="J6">
            <v>0</v>
          </cell>
          <cell r="K6">
            <v>0</v>
          </cell>
        </row>
        <row r="7">
          <cell r="A7">
            <v>5</v>
          </cell>
          <cell r="B7">
            <v>0</v>
          </cell>
          <cell r="C7">
            <v>0</v>
          </cell>
          <cell r="D7">
            <v>0</v>
          </cell>
          <cell r="E7">
            <v>0</v>
          </cell>
          <cell r="F7">
            <v>0</v>
          </cell>
          <cell r="G7">
            <v>0</v>
          </cell>
          <cell r="H7">
            <v>0</v>
          </cell>
          <cell r="I7">
            <v>0</v>
          </cell>
          <cell r="J7">
            <v>0</v>
          </cell>
          <cell r="K7">
            <v>0</v>
          </cell>
        </row>
        <row r="8">
          <cell r="A8">
            <v>6</v>
          </cell>
          <cell r="B8">
            <v>0</v>
          </cell>
          <cell r="C8">
            <v>0</v>
          </cell>
          <cell r="D8">
            <v>0</v>
          </cell>
          <cell r="E8">
            <v>0</v>
          </cell>
          <cell r="F8">
            <v>0</v>
          </cell>
          <cell r="G8">
            <v>0</v>
          </cell>
          <cell r="H8">
            <v>0</v>
          </cell>
          <cell r="I8">
            <v>0</v>
          </cell>
          <cell r="J8">
            <v>0</v>
          </cell>
          <cell r="K8">
            <v>0</v>
          </cell>
        </row>
        <row r="9">
          <cell r="A9">
            <v>7</v>
          </cell>
          <cell r="B9">
            <v>1</v>
          </cell>
          <cell r="C9">
            <v>1</v>
          </cell>
          <cell r="D9">
            <v>1</v>
          </cell>
          <cell r="E9">
            <v>2</v>
          </cell>
          <cell r="F9">
            <v>1</v>
          </cell>
          <cell r="G9">
            <v>1</v>
          </cell>
          <cell r="H9">
            <v>1</v>
          </cell>
          <cell r="I9">
            <v>1</v>
          </cell>
          <cell r="J9">
            <v>1</v>
          </cell>
          <cell r="K9">
            <v>1</v>
          </cell>
        </row>
        <row r="10">
          <cell r="A10">
            <v>8</v>
          </cell>
          <cell r="B10">
            <v>1</v>
          </cell>
          <cell r="C10">
            <v>1</v>
          </cell>
          <cell r="D10">
            <v>1</v>
          </cell>
          <cell r="E10">
            <v>2</v>
          </cell>
          <cell r="F10">
            <v>1</v>
          </cell>
          <cell r="G10">
            <v>1</v>
          </cell>
          <cell r="H10">
            <v>0</v>
          </cell>
          <cell r="I10">
            <v>1</v>
          </cell>
          <cell r="J10">
            <v>1</v>
          </cell>
          <cell r="K10">
            <v>0</v>
          </cell>
        </row>
        <row r="11">
          <cell r="A11">
            <v>9</v>
          </cell>
          <cell r="B11">
            <v>1</v>
          </cell>
          <cell r="C11">
            <v>2</v>
          </cell>
          <cell r="D11">
            <v>1</v>
          </cell>
          <cell r="E11">
            <v>2</v>
          </cell>
          <cell r="F11">
            <v>1</v>
          </cell>
          <cell r="G11">
            <v>1</v>
          </cell>
          <cell r="H11">
            <v>2</v>
          </cell>
          <cell r="I11">
            <v>1</v>
          </cell>
          <cell r="J11">
            <v>1</v>
          </cell>
          <cell r="K11">
            <v>1</v>
          </cell>
        </row>
        <row r="12">
          <cell r="A12">
            <v>10</v>
          </cell>
          <cell r="B12">
            <v>1</v>
          </cell>
          <cell r="C12">
            <v>1</v>
          </cell>
          <cell r="D12">
            <v>1</v>
          </cell>
          <cell r="E12">
            <v>2</v>
          </cell>
          <cell r="F12">
            <v>1</v>
          </cell>
          <cell r="G12">
            <v>1</v>
          </cell>
          <cell r="H12">
            <v>0</v>
          </cell>
          <cell r="I12">
            <v>1</v>
          </cell>
          <cell r="J12">
            <v>1</v>
          </cell>
          <cell r="K12">
            <v>1</v>
          </cell>
        </row>
        <row r="13">
          <cell r="A13">
            <v>11</v>
          </cell>
          <cell r="B13">
            <v>1</v>
          </cell>
          <cell r="C13">
            <v>1</v>
          </cell>
          <cell r="D13">
            <v>1</v>
          </cell>
          <cell r="E13">
            <v>2</v>
          </cell>
          <cell r="F13">
            <v>1</v>
          </cell>
          <cell r="G13">
            <v>1</v>
          </cell>
          <cell r="H13">
            <v>2</v>
          </cell>
          <cell r="I13">
            <v>1</v>
          </cell>
          <cell r="J13">
            <v>1</v>
          </cell>
          <cell r="K13">
            <v>2</v>
          </cell>
        </row>
        <row r="14">
          <cell r="A14">
            <v>12</v>
          </cell>
          <cell r="B14">
            <v>1</v>
          </cell>
          <cell r="C14">
            <v>1</v>
          </cell>
          <cell r="D14">
            <v>1</v>
          </cell>
          <cell r="E14">
            <v>2</v>
          </cell>
          <cell r="F14">
            <v>1</v>
          </cell>
          <cell r="G14">
            <v>1</v>
          </cell>
          <cell r="H14">
            <v>0</v>
          </cell>
          <cell r="I14">
            <v>1</v>
          </cell>
          <cell r="J14">
            <v>1</v>
          </cell>
          <cell r="K14">
            <v>1</v>
          </cell>
        </row>
        <row r="15">
          <cell r="A15">
            <v>13</v>
          </cell>
          <cell r="B15">
            <v>1</v>
          </cell>
          <cell r="C15">
            <v>2</v>
          </cell>
          <cell r="D15">
            <v>1</v>
          </cell>
          <cell r="E15">
            <v>2</v>
          </cell>
          <cell r="F15">
            <v>1</v>
          </cell>
          <cell r="G15">
            <v>1</v>
          </cell>
          <cell r="H15">
            <v>2</v>
          </cell>
          <cell r="I15">
            <v>1</v>
          </cell>
          <cell r="J15">
            <v>2</v>
          </cell>
          <cell r="K15">
            <v>2</v>
          </cell>
        </row>
        <row r="16">
          <cell r="A16">
            <v>14</v>
          </cell>
          <cell r="B16">
            <v>1</v>
          </cell>
          <cell r="C16">
            <v>2</v>
          </cell>
          <cell r="D16">
            <v>1</v>
          </cell>
          <cell r="E16">
            <v>2</v>
          </cell>
          <cell r="F16">
            <v>1</v>
          </cell>
          <cell r="G16">
            <v>1</v>
          </cell>
          <cell r="H16">
            <v>1</v>
          </cell>
          <cell r="I16">
            <v>1</v>
          </cell>
          <cell r="J16">
            <v>1</v>
          </cell>
          <cell r="K16">
            <v>2</v>
          </cell>
        </row>
        <row r="17">
          <cell r="A17">
            <v>15</v>
          </cell>
          <cell r="B17">
            <v>1</v>
          </cell>
          <cell r="C17">
            <v>1</v>
          </cell>
          <cell r="D17">
            <v>1</v>
          </cell>
          <cell r="E17">
            <v>2</v>
          </cell>
          <cell r="F17">
            <v>1</v>
          </cell>
          <cell r="G17">
            <v>1</v>
          </cell>
          <cell r="H17">
            <v>2</v>
          </cell>
          <cell r="I17">
            <v>1</v>
          </cell>
          <cell r="J17">
            <v>1</v>
          </cell>
          <cell r="K17">
            <v>2</v>
          </cell>
        </row>
        <row r="18">
          <cell r="A18">
            <v>16</v>
          </cell>
          <cell r="B18">
            <v>1</v>
          </cell>
          <cell r="C18">
            <v>1</v>
          </cell>
          <cell r="D18">
            <v>1</v>
          </cell>
          <cell r="E18">
            <v>2</v>
          </cell>
          <cell r="F18">
            <v>1</v>
          </cell>
          <cell r="G18">
            <v>1</v>
          </cell>
          <cell r="H18">
            <v>1</v>
          </cell>
          <cell r="I18">
            <v>1</v>
          </cell>
          <cell r="J18">
            <v>1</v>
          </cell>
          <cell r="K18">
            <v>1</v>
          </cell>
        </row>
        <row r="19">
          <cell r="A19">
            <v>17</v>
          </cell>
          <cell r="B19">
            <v>2</v>
          </cell>
          <cell r="C19">
            <v>2</v>
          </cell>
          <cell r="D19">
            <v>2</v>
          </cell>
          <cell r="E19">
            <v>2</v>
          </cell>
          <cell r="F19">
            <v>1</v>
          </cell>
          <cell r="G19">
            <v>2</v>
          </cell>
          <cell r="H19">
            <v>2</v>
          </cell>
          <cell r="I19">
            <v>1</v>
          </cell>
          <cell r="J19">
            <v>2</v>
          </cell>
          <cell r="K19">
            <v>2</v>
          </cell>
        </row>
        <row r="20">
          <cell r="A20">
            <v>18</v>
          </cell>
          <cell r="B20">
            <v>1</v>
          </cell>
          <cell r="C20">
            <v>2</v>
          </cell>
          <cell r="D20">
            <v>1</v>
          </cell>
          <cell r="E20">
            <v>2</v>
          </cell>
          <cell r="F20">
            <v>1</v>
          </cell>
          <cell r="G20">
            <v>1</v>
          </cell>
          <cell r="H20">
            <v>2</v>
          </cell>
          <cell r="I20">
            <v>1</v>
          </cell>
          <cell r="J20">
            <v>2</v>
          </cell>
          <cell r="K20">
            <v>2</v>
          </cell>
        </row>
        <row r="21">
          <cell r="A21">
            <v>19</v>
          </cell>
          <cell r="B21">
            <v>0</v>
          </cell>
          <cell r="C21">
            <v>0</v>
          </cell>
          <cell r="D21">
            <v>0</v>
          </cell>
          <cell r="E21">
            <v>0</v>
          </cell>
          <cell r="F21">
            <v>0</v>
          </cell>
          <cell r="G21">
            <v>0</v>
          </cell>
          <cell r="H21">
            <v>0</v>
          </cell>
          <cell r="I21">
            <v>1</v>
          </cell>
          <cell r="J21">
            <v>0</v>
          </cell>
          <cell r="K21">
            <v>0</v>
          </cell>
        </row>
        <row r="22">
          <cell r="A22">
            <v>20</v>
          </cell>
          <cell r="B22">
            <v>0</v>
          </cell>
          <cell r="C22">
            <v>0</v>
          </cell>
          <cell r="D22">
            <v>0</v>
          </cell>
          <cell r="E22">
            <v>0</v>
          </cell>
          <cell r="F22">
            <v>0</v>
          </cell>
          <cell r="G22">
            <v>0</v>
          </cell>
          <cell r="H22">
            <v>0</v>
          </cell>
          <cell r="I22">
            <v>1</v>
          </cell>
          <cell r="J22">
            <v>0</v>
          </cell>
          <cell r="K22">
            <v>0</v>
          </cell>
        </row>
        <row r="23">
          <cell r="A23">
            <v>21</v>
          </cell>
          <cell r="B23">
            <v>1</v>
          </cell>
          <cell r="C23">
            <v>1</v>
          </cell>
          <cell r="D23">
            <v>1</v>
          </cell>
          <cell r="E23">
            <v>1</v>
          </cell>
          <cell r="F23">
            <v>1</v>
          </cell>
          <cell r="G23">
            <v>1</v>
          </cell>
          <cell r="H23">
            <v>1</v>
          </cell>
          <cell r="I23">
            <v>2</v>
          </cell>
          <cell r="J23">
            <v>0</v>
          </cell>
          <cell r="K23">
            <v>1</v>
          </cell>
        </row>
        <row r="24">
          <cell r="A24">
            <v>22</v>
          </cell>
          <cell r="B24">
            <v>1</v>
          </cell>
          <cell r="C24">
            <v>1</v>
          </cell>
          <cell r="D24">
            <v>1</v>
          </cell>
          <cell r="E24">
            <v>1</v>
          </cell>
          <cell r="F24">
            <v>1</v>
          </cell>
          <cell r="G24">
            <v>1</v>
          </cell>
          <cell r="H24">
            <v>1</v>
          </cell>
          <cell r="I24">
            <v>2</v>
          </cell>
          <cell r="J24">
            <v>0</v>
          </cell>
          <cell r="K24">
            <v>1</v>
          </cell>
        </row>
        <row r="25">
          <cell r="A25">
            <v>23</v>
          </cell>
          <cell r="B25">
            <v>0</v>
          </cell>
          <cell r="C25">
            <v>1</v>
          </cell>
          <cell r="D25">
            <v>1</v>
          </cell>
          <cell r="E25">
            <v>0</v>
          </cell>
          <cell r="F25">
            <v>0</v>
          </cell>
          <cell r="G25">
            <v>0</v>
          </cell>
          <cell r="H25">
            <v>0</v>
          </cell>
          <cell r="I25">
            <v>1</v>
          </cell>
          <cell r="J25">
            <v>0</v>
          </cell>
          <cell r="K25">
            <v>0</v>
          </cell>
        </row>
        <row r="26">
          <cell r="A26">
            <v>24</v>
          </cell>
          <cell r="B26">
            <v>0</v>
          </cell>
          <cell r="C26">
            <v>1</v>
          </cell>
          <cell r="D26">
            <v>1</v>
          </cell>
          <cell r="E26">
            <v>0</v>
          </cell>
          <cell r="F26">
            <v>0</v>
          </cell>
          <cell r="G26">
            <v>0</v>
          </cell>
          <cell r="H26">
            <v>0</v>
          </cell>
          <cell r="I26">
            <v>1</v>
          </cell>
          <cell r="J26">
            <v>0</v>
          </cell>
          <cell r="K26">
            <v>0</v>
          </cell>
        </row>
        <row r="27">
          <cell r="A27">
            <v>25</v>
          </cell>
          <cell r="B27">
            <v>1</v>
          </cell>
          <cell r="C27">
            <v>2</v>
          </cell>
          <cell r="D27">
            <v>2</v>
          </cell>
          <cell r="E27">
            <v>2</v>
          </cell>
          <cell r="F27">
            <v>1</v>
          </cell>
          <cell r="G27">
            <v>1</v>
          </cell>
          <cell r="H27">
            <v>1</v>
          </cell>
          <cell r="I27">
            <v>2</v>
          </cell>
          <cell r="J27">
            <v>1</v>
          </cell>
          <cell r="K27">
            <v>1</v>
          </cell>
        </row>
        <row r="28">
          <cell r="A28">
            <v>26</v>
          </cell>
          <cell r="B28">
            <v>1</v>
          </cell>
          <cell r="C28">
            <v>2</v>
          </cell>
          <cell r="D28">
            <v>2</v>
          </cell>
          <cell r="E28">
            <v>2</v>
          </cell>
          <cell r="F28">
            <v>1</v>
          </cell>
          <cell r="G28">
            <v>1</v>
          </cell>
          <cell r="H28">
            <v>0</v>
          </cell>
          <cell r="I28">
            <v>2</v>
          </cell>
          <cell r="J28">
            <v>1</v>
          </cell>
          <cell r="K28">
            <v>0</v>
          </cell>
        </row>
        <row r="29">
          <cell r="A29">
            <v>27</v>
          </cell>
          <cell r="B29">
            <v>1</v>
          </cell>
          <cell r="C29">
            <v>2</v>
          </cell>
          <cell r="D29">
            <v>2</v>
          </cell>
          <cell r="E29">
            <v>2</v>
          </cell>
          <cell r="F29">
            <v>2</v>
          </cell>
          <cell r="G29">
            <v>2</v>
          </cell>
          <cell r="H29">
            <v>2</v>
          </cell>
          <cell r="I29">
            <v>2</v>
          </cell>
          <cell r="J29">
            <v>2</v>
          </cell>
          <cell r="K29">
            <v>2</v>
          </cell>
        </row>
        <row r="30">
          <cell r="A30">
            <v>28</v>
          </cell>
          <cell r="B30">
            <v>1</v>
          </cell>
          <cell r="C30">
            <v>2</v>
          </cell>
          <cell r="D30">
            <v>2</v>
          </cell>
          <cell r="E30">
            <v>2</v>
          </cell>
          <cell r="F30">
            <v>2</v>
          </cell>
          <cell r="G30">
            <v>2</v>
          </cell>
          <cell r="H30">
            <v>0</v>
          </cell>
          <cell r="I30">
            <v>2</v>
          </cell>
          <cell r="J30">
            <v>2</v>
          </cell>
          <cell r="K30">
            <v>1</v>
          </cell>
        </row>
        <row r="31">
          <cell r="A31">
            <v>29</v>
          </cell>
          <cell r="B31">
            <v>1</v>
          </cell>
          <cell r="C31">
            <v>2</v>
          </cell>
          <cell r="D31">
            <v>2</v>
          </cell>
          <cell r="E31">
            <v>2</v>
          </cell>
          <cell r="F31">
            <v>2</v>
          </cell>
          <cell r="G31">
            <v>2</v>
          </cell>
          <cell r="H31">
            <v>2</v>
          </cell>
          <cell r="I31">
            <v>2</v>
          </cell>
          <cell r="J31">
            <v>1</v>
          </cell>
          <cell r="K31">
            <v>2</v>
          </cell>
        </row>
        <row r="32">
          <cell r="A32">
            <v>30</v>
          </cell>
          <cell r="B32">
            <v>1</v>
          </cell>
          <cell r="C32">
            <v>2</v>
          </cell>
          <cell r="D32">
            <v>2</v>
          </cell>
          <cell r="E32">
            <v>2</v>
          </cell>
          <cell r="F32">
            <v>2</v>
          </cell>
          <cell r="G32">
            <v>2</v>
          </cell>
          <cell r="H32">
            <v>0</v>
          </cell>
          <cell r="I32">
            <v>2</v>
          </cell>
          <cell r="J32">
            <v>1</v>
          </cell>
          <cell r="K32">
            <v>1</v>
          </cell>
        </row>
        <row r="33">
          <cell r="A33">
            <v>31</v>
          </cell>
          <cell r="B33">
            <v>2</v>
          </cell>
          <cell r="C33">
            <v>2</v>
          </cell>
          <cell r="D33">
            <v>2</v>
          </cell>
          <cell r="E33">
            <v>2</v>
          </cell>
          <cell r="F33">
            <v>2</v>
          </cell>
          <cell r="G33">
            <v>2</v>
          </cell>
          <cell r="H33">
            <v>2</v>
          </cell>
          <cell r="I33">
            <v>2</v>
          </cell>
          <cell r="J33">
            <v>2</v>
          </cell>
          <cell r="K33">
            <v>2</v>
          </cell>
        </row>
        <row r="34">
          <cell r="A34">
            <v>32</v>
          </cell>
          <cell r="B34">
            <v>2</v>
          </cell>
          <cell r="C34">
            <v>2</v>
          </cell>
          <cell r="D34">
            <v>2</v>
          </cell>
          <cell r="E34">
            <v>2</v>
          </cell>
          <cell r="F34">
            <v>2</v>
          </cell>
          <cell r="G34">
            <v>2</v>
          </cell>
          <cell r="H34">
            <v>1</v>
          </cell>
          <cell r="I34">
            <v>2</v>
          </cell>
          <cell r="J34">
            <v>2</v>
          </cell>
          <cell r="K34">
            <v>2</v>
          </cell>
        </row>
        <row r="35">
          <cell r="A35">
            <v>33</v>
          </cell>
          <cell r="B35">
            <v>1</v>
          </cell>
          <cell r="C35">
            <v>2</v>
          </cell>
          <cell r="D35">
            <v>2</v>
          </cell>
          <cell r="E35">
            <v>2</v>
          </cell>
          <cell r="F35">
            <v>2</v>
          </cell>
          <cell r="G35">
            <v>2</v>
          </cell>
          <cell r="H35">
            <v>2</v>
          </cell>
          <cell r="I35">
            <v>2</v>
          </cell>
          <cell r="J35">
            <v>1</v>
          </cell>
          <cell r="K35">
            <v>2</v>
          </cell>
        </row>
        <row r="36">
          <cell r="A36">
            <v>34</v>
          </cell>
          <cell r="B36">
            <v>1</v>
          </cell>
          <cell r="C36">
            <v>2</v>
          </cell>
          <cell r="D36">
            <v>2</v>
          </cell>
          <cell r="E36">
            <v>2</v>
          </cell>
          <cell r="F36">
            <v>2</v>
          </cell>
          <cell r="G36">
            <v>2</v>
          </cell>
          <cell r="H36">
            <v>1</v>
          </cell>
          <cell r="I36">
            <v>2</v>
          </cell>
          <cell r="J36">
            <v>1</v>
          </cell>
          <cell r="K36">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
      <sheetName val="2010_Envelope"/>
      <sheetName val="2020_Envelope"/>
      <sheetName val="2030_Envelope"/>
      <sheetName val="aux"/>
      <sheetName val="2010_HVAC"/>
      <sheetName val="2015_HVAC"/>
      <sheetName val="2020_HVAC"/>
      <sheetName val="2025_HVAC"/>
      <sheetName val="2030_HVAC"/>
    </sheetNames>
    <sheetDataSet>
      <sheetData sheetId="0"/>
      <sheetData sheetId="1">
        <row r="6">
          <cell r="BH6">
            <v>1</v>
          </cell>
          <cell r="BI6">
            <v>26.131285714285713</v>
          </cell>
          <cell r="BJ6">
            <v>12.64488888888889</v>
          </cell>
          <cell r="BK6">
            <v>10.37948717948718</v>
          </cell>
          <cell r="BL6" t="str">
            <v/>
          </cell>
          <cell r="BM6">
            <v>53.321249999999999</v>
          </cell>
          <cell r="BN6">
            <v>25.802070707070705</v>
          </cell>
          <cell r="BO6">
            <v>21.179487179487179</v>
          </cell>
          <cell r="BP6" t="str">
            <v/>
          </cell>
          <cell r="BQ6">
            <v>46.323642857142858</v>
          </cell>
          <cell r="BR6">
            <v>22.415939393939396</v>
          </cell>
          <cell r="BS6">
            <v>18.399999999999999</v>
          </cell>
          <cell r="BT6" t="str">
            <v/>
          </cell>
          <cell r="BU6">
            <v>23.250370245253844</v>
          </cell>
          <cell r="BV6">
            <v>11.250818332908786</v>
          </cell>
          <cell r="BW6">
            <v>9.2351720660652941</v>
          </cell>
          <cell r="BX6" t="str">
            <v/>
          </cell>
          <cell r="BY6">
            <v>26.854285714285712</v>
          </cell>
          <cell r="BZ6">
            <v>12.994747474747475</v>
          </cell>
          <cell r="CA6">
            <v>10.666666666666666</v>
          </cell>
          <cell r="CB6" t="str">
            <v/>
          </cell>
          <cell r="CC6">
            <v>13.804910357142857</v>
          </cell>
          <cell r="CD6">
            <v>6.6801748484848495</v>
          </cell>
          <cell r="CE6">
            <v>5.4833846153846153</v>
          </cell>
          <cell r="CF6" t="str">
            <v/>
          </cell>
          <cell r="CG6">
            <v>39.599742857142857</v>
          </cell>
          <cell r="CH6">
            <v>19.162254545454548</v>
          </cell>
          <cell r="CI6">
            <v>15.729230769230769</v>
          </cell>
          <cell r="CJ6" t="str">
            <v/>
          </cell>
          <cell r="CK6">
            <v>26.854285714285712</v>
          </cell>
          <cell r="CL6">
            <v>12.994747474747475</v>
          </cell>
          <cell r="CM6">
            <v>10.666666666666666</v>
          </cell>
          <cell r="CN6" t="str">
            <v/>
          </cell>
          <cell r="CO6">
            <v>18.237381060795599</v>
          </cell>
          <cell r="CP6">
            <v>8.825040591554778</v>
          </cell>
          <cell r="CQ6">
            <v>7.2439858098702228</v>
          </cell>
          <cell r="CR6" t="str">
            <v/>
          </cell>
        </row>
        <row r="7">
          <cell r="BH7">
            <v>2</v>
          </cell>
          <cell r="BI7" t="str">
            <v/>
          </cell>
          <cell r="BJ7" t="str">
            <v/>
          </cell>
          <cell r="BK7" t="str">
            <v/>
          </cell>
          <cell r="BL7">
            <v>25.576858611111113</v>
          </cell>
          <cell r="BM7" t="str">
            <v/>
          </cell>
          <cell r="BN7" t="str">
            <v/>
          </cell>
          <cell r="BO7" t="str">
            <v/>
          </cell>
          <cell r="BP7">
            <v>48.458333333333336</v>
          </cell>
          <cell r="BQ7" t="str">
            <v/>
          </cell>
          <cell r="BR7" t="str">
            <v/>
          </cell>
          <cell r="BS7" t="str">
            <v/>
          </cell>
          <cell r="BT7">
            <v>42.166666666666657</v>
          </cell>
          <cell r="BU7" t="str">
            <v/>
          </cell>
          <cell r="BV7" t="str">
            <v/>
          </cell>
          <cell r="BW7" t="str">
            <v/>
          </cell>
          <cell r="BX7">
            <v>25.576858611111113</v>
          </cell>
          <cell r="BY7" t="str">
            <v/>
          </cell>
          <cell r="BZ7" t="str">
            <v/>
          </cell>
          <cell r="CA7" t="str">
            <v/>
          </cell>
          <cell r="CB7">
            <v>27.777777777777779</v>
          </cell>
          <cell r="CC7" t="str">
            <v/>
          </cell>
          <cell r="CD7" t="str">
            <v/>
          </cell>
          <cell r="CE7" t="str">
            <v/>
          </cell>
          <cell r="CF7">
            <v>15.548055555555559</v>
          </cell>
          <cell r="CG7" t="str">
            <v/>
          </cell>
          <cell r="CH7" t="str">
            <v/>
          </cell>
          <cell r="CI7" t="str">
            <v/>
          </cell>
          <cell r="CJ7">
            <v>42.6</v>
          </cell>
          <cell r="CK7" t="str">
            <v/>
          </cell>
          <cell r="CL7" t="str">
            <v/>
          </cell>
          <cell r="CM7" t="str">
            <v/>
          </cell>
          <cell r="CN7">
            <v>28.888888888888889</v>
          </cell>
          <cell r="CO7" t="str">
            <v/>
          </cell>
          <cell r="CP7" t="str">
            <v/>
          </cell>
          <cell r="CQ7" t="str">
            <v/>
          </cell>
          <cell r="CR7">
            <v>19.61912823506519</v>
          </cell>
        </row>
        <row r="8">
          <cell r="BH8">
            <v>3</v>
          </cell>
          <cell r="BI8">
            <v>65.062588991785702</v>
          </cell>
          <cell r="BJ8">
            <v>31.483686551818181</v>
          </cell>
          <cell r="BK8">
            <v>25.843210153846154</v>
          </cell>
          <cell r="BL8" t="str">
            <v/>
          </cell>
          <cell r="BM8">
            <v>64.359910714285704</v>
          </cell>
          <cell r="BN8">
            <v>31.143661616161619</v>
          </cell>
          <cell r="BO8">
            <v>25.564102564102566</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v>80.445413248794637</v>
          </cell>
          <cell r="CH8">
            <v>38.927411504886365</v>
          </cell>
          <cell r="CI8">
            <v>31.953350653846154</v>
          </cell>
          <cell r="CJ8" t="str">
            <v/>
          </cell>
          <cell r="CK8" t="str">
            <v/>
          </cell>
          <cell r="CL8" t="str">
            <v/>
          </cell>
          <cell r="CM8" t="str">
            <v/>
          </cell>
          <cell r="CN8" t="str">
            <v/>
          </cell>
          <cell r="CO8" t="str">
            <v/>
          </cell>
          <cell r="CP8" t="str">
            <v/>
          </cell>
          <cell r="CQ8" t="str">
            <v/>
          </cell>
          <cell r="CR8" t="str">
            <v/>
          </cell>
        </row>
        <row r="9">
          <cell r="BH9">
            <v>4</v>
          </cell>
          <cell r="BI9" t="str">
            <v/>
          </cell>
          <cell r="BJ9" t="str">
            <v/>
          </cell>
          <cell r="BK9" t="str">
            <v/>
          </cell>
          <cell r="BL9">
            <v>63.627590277777777</v>
          </cell>
          <cell r="BM9" t="str">
            <v/>
          </cell>
          <cell r="BN9" t="str">
            <v/>
          </cell>
          <cell r="BO9" t="str">
            <v/>
          </cell>
          <cell r="BP9">
            <v>58.979166666666679</v>
          </cell>
          <cell r="BQ9" t="str">
            <v/>
          </cell>
          <cell r="BR9" t="str">
            <v/>
          </cell>
          <cell r="BS9" t="str">
            <v/>
          </cell>
          <cell r="BT9" t="str">
            <v/>
          </cell>
          <cell r="BU9" t="str">
            <v/>
          </cell>
          <cell r="BV9" t="str">
            <v/>
          </cell>
          <cell r="BW9" t="str">
            <v/>
          </cell>
          <cell r="BX9">
            <v>63.627590277777777</v>
          </cell>
          <cell r="BY9" t="str">
            <v/>
          </cell>
          <cell r="BZ9" t="str">
            <v/>
          </cell>
          <cell r="CA9" t="str">
            <v/>
          </cell>
          <cell r="CB9" t="str">
            <v/>
          </cell>
          <cell r="CC9" t="str">
            <v/>
          </cell>
          <cell r="CD9" t="str">
            <v/>
          </cell>
          <cell r="CE9" t="str">
            <v/>
          </cell>
          <cell r="CF9" t="str">
            <v/>
          </cell>
          <cell r="CG9" t="str">
            <v/>
          </cell>
          <cell r="CH9" t="str">
            <v/>
          </cell>
          <cell r="CI9" t="str">
            <v/>
          </cell>
          <cell r="CJ9">
            <v>75.758442187499995</v>
          </cell>
          <cell r="CK9" t="str">
            <v/>
          </cell>
          <cell r="CL9" t="str">
            <v/>
          </cell>
          <cell r="CM9" t="str">
            <v/>
          </cell>
          <cell r="CN9" t="str">
            <v/>
          </cell>
          <cell r="CO9" t="str">
            <v/>
          </cell>
          <cell r="CP9" t="str">
            <v/>
          </cell>
          <cell r="CQ9" t="str">
            <v/>
          </cell>
          <cell r="CR9" t="str">
            <v/>
          </cell>
        </row>
        <row r="10">
          <cell r="BH10">
            <v>5</v>
          </cell>
          <cell r="BI10">
            <v>80.718430217142853</v>
          </cell>
          <cell r="BJ10">
            <v>39.059523995151508</v>
          </cell>
          <cell r="BK10">
            <v>32.061794461538462</v>
          </cell>
          <cell r="BL10" t="str">
            <v/>
          </cell>
          <cell r="BM10">
            <v>80.982455357142854</v>
          </cell>
          <cell r="BN10">
            <v>39.187285353535351</v>
          </cell>
          <cell r="BO10">
            <v>32.166666666666664</v>
          </cell>
          <cell r="BP10" t="str">
            <v/>
          </cell>
          <cell r="BQ10">
            <v>67.703785714285701</v>
          </cell>
          <cell r="BR10">
            <v>32.761757575757578</v>
          </cell>
          <cell r="BS10">
            <v>26.892307692307693</v>
          </cell>
          <cell r="BT10" t="str">
            <v/>
          </cell>
          <cell r="BU10">
            <v>93.001480981015376</v>
          </cell>
          <cell r="BV10">
            <v>45.003273331635143</v>
          </cell>
          <cell r="BW10">
            <v>36.940688264261176</v>
          </cell>
          <cell r="BX10" t="str">
            <v/>
          </cell>
          <cell r="BY10">
            <v>53.708571428571425</v>
          </cell>
          <cell r="BZ10">
            <v>25.989494949494951</v>
          </cell>
          <cell r="CA10">
            <v>21.333333333333332</v>
          </cell>
          <cell r="CB10" t="str">
            <v/>
          </cell>
          <cell r="CC10">
            <v>33.896563928571425</v>
          </cell>
          <cell r="CD10">
            <v>16.402495050505053</v>
          </cell>
          <cell r="CE10">
            <v>13.463897435897437</v>
          </cell>
          <cell r="CF10" t="str">
            <v/>
          </cell>
          <cell r="CG10">
            <v>82.289477957981688</v>
          </cell>
          <cell r="CH10">
            <v>39.819751575962307</v>
          </cell>
          <cell r="CI10">
            <v>32.685823070872608</v>
          </cell>
          <cell r="CJ10" t="str">
            <v/>
          </cell>
          <cell r="CK10">
            <v>30.211071428571429</v>
          </cell>
          <cell r="CL10">
            <v>14.619090909090909</v>
          </cell>
          <cell r="CM10">
            <v>12</v>
          </cell>
          <cell r="CN10" t="str">
            <v/>
          </cell>
          <cell r="CO10">
            <v>29.095265546659995</v>
          </cell>
          <cell r="CP10">
            <v>14.079154162288383</v>
          </cell>
          <cell r="CQ10">
            <v>11.556795904620772</v>
          </cell>
          <cell r="CR10" t="str">
            <v/>
          </cell>
        </row>
        <row r="11">
          <cell r="BH11">
            <v>6</v>
          </cell>
          <cell r="BI11" t="str">
            <v/>
          </cell>
          <cell r="BJ11" t="str">
            <v/>
          </cell>
          <cell r="BK11" t="str">
            <v/>
          </cell>
          <cell r="BL11">
            <v>78.940626111111101</v>
          </cell>
          <cell r="BM11" t="str">
            <v/>
          </cell>
          <cell r="BN11" t="str">
            <v/>
          </cell>
          <cell r="BO11" t="str">
            <v/>
          </cell>
          <cell r="BP11">
            <v>75.072916666666671</v>
          </cell>
          <cell r="BQ11" t="str">
            <v/>
          </cell>
          <cell r="BR11" t="str">
            <v/>
          </cell>
          <cell r="BS11" t="str">
            <v/>
          </cell>
          <cell r="BT11">
            <v>67.722222222222229</v>
          </cell>
          <cell r="BU11" t="str">
            <v/>
          </cell>
          <cell r="BV11" t="str">
            <v/>
          </cell>
          <cell r="BW11" t="str">
            <v/>
          </cell>
          <cell r="BX11">
            <v>78.940626111111101</v>
          </cell>
          <cell r="BY11" t="str">
            <v/>
          </cell>
          <cell r="BZ11" t="str">
            <v/>
          </cell>
          <cell r="CA11" t="str">
            <v/>
          </cell>
          <cell r="CB11">
            <v>55.555555555555557</v>
          </cell>
          <cell r="CC11" t="str">
            <v/>
          </cell>
          <cell r="CD11" t="str">
            <v/>
          </cell>
          <cell r="CE11" t="str">
            <v/>
          </cell>
          <cell r="CF11">
            <v>35.865111111111105</v>
          </cell>
          <cell r="CG11" t="str">
            <v/>
          </cell>
          <cell r="CH11" t="str">
            <v/>
          </cell>
          <cell r="CI11" t="str">
            <v/>
          </cell>
          <cell r="CJ11">
            <v>84.26220157215495</v>
          </cell>
          <cell r="CK11" t="str">
            <v/>
          </cell>
          <cell r="CL11" t="str">
            <v/>
          </cell>
          <cell r="CM11" t="str">
            <v/>
          </cell>
          <cell r="CN11">
            <v>35.388888888888886</v>
          </cell>
          <cell r="CO11" t="str">
            <v/>
          </cell>
          <cell r="CP11" t="str">
            <v/>
          </cell>
          <cell r="CQ11" t="str">
            <v/>
          </cell>
          <cell r="CR11">
            <v>31.29965557501459</v>
          </cell>
        </row>
        <row r="12">
          <cell r="BH12">
            <v>7</v>
          </cell>
          <cell r="BI12">
            <v>106.9903675767857</v>
          </cell>
          <cell r="BJ12">
            <v>51.772473998484848</v>
          </cell>
          <cell r="BK12">
            <v>42.497149230769224</v>
          </cell>
          <cell r="BL12" t="str">
            <v/>
          </cell>
          <cell r="BM12" t="str">
            <v/>
          </cell>
          <cell r="BN12" t="str">
            <v/>
          </cell>
          <cell r="BO12" t="str">
            <v/>
          </cell>
          <cell r="BP12" t="str">
            <v/>
          </cell>
          <cell r="BQ12" t="str">
            <v/>
          </cell>
          <cell r="BR12" t="str">
            <v/>
          </cell>
          <cell r="BS12" t="str">
            <v/>
          </cell>
          <cell r="BT12" t="str">
            <v/>
          </cell>
          <cell r="BU12">
            <v>104.62666610364229</v>
          </cell>
          <cell r="BV12">
            <v>50.628682498089532</v>
          </cell>
          <cell r="BW12">
            <v>41.558274297293814</v>
          </cell>
          <cell r="BX12" t="str">
            <v/>
          </cell>
          <cell r="BY12">
            <v>60.422142857142859</v>
          </cell>
          <cell r="BZ12">
            <v>29.238181818181818</v>
          </cell>
          <cell r="CA12">
            <v>24</v>
          </cell>
          <cell r="CB12" t="str">
            <v/>
          </cell>
          <cell r="CC12">
            <v>48.738462857142856</v>
          </cell>
          <cell r="CD12">
            <v>23.58446707070707</v>
          </cell>
          <cell r="CE12">
            <v>19.359179487179489</v>
          </cell>
          <cell r="CF12" t="str">
            <v/>
          </cell>
          <cell r="CG12">
            <v>91.757023298775366</v>
          </cell>
          <cell r="CH12">
            <v>44.40108217690576</v>
          </cell>
          <cell r="CI12">
            <v>36.446382982100367</v>
          </cell>
          <cell r="CJ12" t="str">
            <v/>
          </cell>
          <cell r="CK12">
            <v>37.595999999999997</v>
          </cell>
          <cell r="CL12">
            <v>18.192646464646465</v>
          </cell>
          <cell r="CM12">
            <v>14.933333333333334</v>
          </cell>
          <cell r="CN12" t="str">
            <v/>
          </cell>
          <cell r="CO12">
            <v>36.837094195646735</v>
          </cell>
          <cell r="CP12">
            <v>17.825413115392102</v>
          </cell>
          <cell r="CQ12">
            <v>14.631891867618664</v>
          </cell>
          <cell r="CR12" t="str">
            <v/>
          </cell>
        </row>
        <row r="13">
          <cell r="BH13">
            <v>8</v>
          </cell>
          <cell r="BI13" t="str">
            <v/>
          </cell>
          <cell r="BJ13" t="str">
            <v/>
          </cell>
          <cell r="BK13" t="str">
            <v/>
          </cell>
          <cell r="BL13">
            <v>104.63657111111112</v>
          </cell>
          <cell r="BM13" t="str">
            <v/>
          </cell>
          <cell r="BN13" t="str">
            <v/>
          </cell>
          <cell r="BO13" t="str">
            <v/>
          </cell>
          <cell r="BP13" t="str">
            <v/>
          </cell>
          <cell r="BQ13" t="str">
            <v/>
          </cell>
          <cell r="BR13" t="str">
            <v/>
          </cell>
          <cell r="BS13" t="str">
            <v/>
          </cell>
          <cell r="BT13" t="str">
            <v/>
          </cell>
          <cell r="BU13" t="str">
            <v/>
          </cell>
          <cell r="BV13" t="str">
            <v/>
          </cell>
          <cell r="BW13" t="str">
            <v/>
          </cell>
          <cell r="BX13">
            <v>104.63657111111112</v>
          </cell>
          <cell r="BY13" t="str">
            <v/>
          </cell>
          <cell r="BZ13" t="str">
            <v/>
          </cell>
          <cell r="CA13" t="str">
            <v/>
          </cell>
          <cell r="CB13">
            <v>62.5</v>
          </cell>
          <cell r="CC13" t="str">
            <v/>
          </cell>
          <cell r="CD13" t="str">
            <v/>
          </cell>
          <cell r="CE13" t="str">
            <v/>
          </cell>
          <cell r="CF13">
            <v>51.943055555555553</v>
          </cell>
          <cell r="CG13" t="str">
            <v/>
          </cell>
          <cell r="CH13" t="str">
            <v/>
          </cell>
          <cell r="CI13" t="str">
            <v/>
          </cell>
          <cell r="CJ13">
            <v>95.317010264021803</v>
          </cell>
          <cell r="CK13" t="str">
            <v/>
          </cell>
          <cell r="CL13" t="str">
            <v/>
          </cell>
          <cell r="CM13" t="str">
            <v/>
          </cell>
          <cell r="CN13">
            <v>38.277777777777786</v>
          </cell>
          <cell r="CO13" t="str">
            <v/>
          </cell>
          <cell r="CP13" t="str">
            <v/>
          </cell>
          <cell r="CQ13" t="str">
            <v/>
          </cell>
          <cell r="CR13">
            <v>39.628040474800549</v>
          </cell>
        </row>
        <row r="14">
          <cell r="BH14">
            <v>9</v>
          </cell>
          <cell r="BI14">
            <v>7.7010205564285714</v>
          </cell>
          <cell r="BJ14">
            <v>3.7265119799999997</v>
          </cell>
          <cell r="BK14">
            <v>3.0588867692307691</v>
          </cell>
          <cell r="BL14" t="str">
            <v/>
          </cell>
          <cell r="BM14">
            <v>9.844419642857142</v>
          </cell>
          <cell r="BN14">
            <v>4.7636994949494946</v>
          </cell>
          <cell r="BO14">
            <v>3.9102564102564101</v>
          </cell>
          <cell r="BP14" t="str">
            <v/>
          </cell>
          <cell r="BQ14" t="str">
            <v/>
          </cell>
          <cell r="BR14" t="str">
            <v/>
          </cell>
          <cell r="BS14" t="str">
            <v/>
          </cell>
          <cell r="BT14" t="str">
            <v/>
          </cell>
          <cell r="BU14">
            <v>20.627348656419674</v>
          </cell>
          <cell r="BV14">
            <v>9.9815422281424464</v>
          </cell>
          <cell r="BW14">
            <v>8.1932937884136727</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v>12.084428571428573</v>
          </cell>
          <cell r="CL14">
            <v>5.8476363636363642</v>
          </cell>
          <cell r="CM14">
            <v>4.8000000000000007</v>
          </cell>
          <cell r="CN14" t="str">
            <v/>
          </cell>
          <cell r="CO14" t="str">
            <v/>
          </cell>
          <cell r="CP14" t="str">
            <v/>
          </cell>
          <cell r="CQ14" t="str">
            <v/>
          </cell>
          <cell r="CR14" t="str">
            <v/>
          </cell>
        </row>
        <row r="15">
          <cell r="BH15">
            <v>10</v>
          </cell>
          <cell r="BI15" t="str">
            <v/>
          </cell>
          <cell r="BJ15" t="str">
            <v/>
          </cell>
          <cell r="BK15" t="str">
            <v/>
          </cell>
          <cell r="BL15">
            <v>7.4497958333333338</v>
          </cell>
          <cell r="BM15" t="str">
            <v/>
          </cell>
          <cell r="BN15" t="str">
            <v/>
          </cell>
          <cell r="BO15" t="str">
            <v/>
          </cell>
          <cell r="BP15">
            <v>9.1595000000000013</v>
          </cell>
          <cell r="BQ15" t="str">
            <v/>
          </cell>
          <cell r="BR15" t="str">
            <v/>
          </cell>
          <cell r="BS15" t="str">
            <v/>
          </cell>
          <cell r="BT15" t="str">
            <v/>
          </cell>
          <cell r="BU15" t="str">
            <v/>
          </cell>
          <cell r="BV15" t="str">
            <v/>
          </cell>
          <cell r="BW15" t="str">
            <v/>
          </cell>
          <cell r="BX15">
            <v>7.4497958333333338</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v>11.555555555555555</v>
          </cell>
          <cell r="CO15" t="str">
            <v/>
          </cell>
          <cell r="CP15" t="str">
            <v/>
          </cell>
          <cell r="CQ15" t="str">
            <v/>
          </cell>
          <cell r="CR15" t="str">
            <v/>
          </cell>
        </row>
        <row r="16">
          <cell r="BH16">
            <v>11</v>
          </cell>
          <cell r="BI16">
            <v>13.723334654464287</v>
          </cell>
          <cell r="BJ16">
            <v>6.6407004916666672</v>
          </cell>
          <cell r="BK16">
            <v>5.4509823076923078</v>
          </cell>
          <cell r="BL16" t="str">
            <v/>
          </cell>
          <cell r="BM16">
            <v>14.333862321428571</v>
          </cell>
          <cell r="BN16">
            <v>6.9361338888888886</v>
          </cell>
          <cell r="BO16">
            <v>5.69348717948718</v>
          </cell>
          <cell r="BP16" t="str">
            <v/>
          </cell>
          <cell r="BQ16" t="str">
            <v/>
          </cell>
          <cell r="BR16" t="str">
            <v/>
          </cell>
          <cell r="BS16" t="str">
            <v/>
          </cell>
          <cell r="BT16" t="str">
            <v/>
          </cell>
          <cell r="BU16">
            <v>21.137565760995422</v>
          </cell>
          <cell r="BV16">
            <v>10.228435498803213</v>
          </cell>
          <cell r="BW16">
            <v>8.3959547655122453</v>
          </cell>
          <cell r="BX16" t="str">
            <v/>
          </cell>
          <cell r="BY16">
            <v>7.7206071428571414</v>
          </cell>
          <cell r="BZ16">
            <v>3.7359898989898985</v>
          </cell>
          <cell r="CA16">
            <v>3.0666666666666664</v>
          </cell>
          <cell r="CB16" t="str">
            <v/>
          </cell>
          <cell r="CC16">
            <v>11.115221250000001</v>
          </cell>
          <cell r="CD16">
            <v>5.3786384343434355</v>
          </cell>
          <cell r="CE16">
            <v>4.4150256410256414</v>
          </cell>
          <cell r="CF16" t="str">
            <v/>
          </cell>
          <cell r="CG16">
            <v>3.9855374999999973</v>
          </cell>
          <cell r="CH16">
            <v>1.9285954545454536</v>
          </cell>
          <cell r="CI16">
            <v>1.5830769230769222</v>
          </cell>
          <cell r="CJ16" t="str">
            <v/>
          </cell>
          <cell r="CK16" t="str">
            <v/>
          </cell>
          <cell r="CL16" t="str">
            <v/>
          </cell>
          <cell r="CM16" t="str">
            <v/>
          </cell>
          <cell r="CN16" t="str">
            <v/>
          </cell>
          <cell r="CO16" t="str">
            <v/>
          </cell>
          <cell r="CP16" t="str">
            <v/>
          </cell>
          <cell r="CQ16" t="str">
            <v/>
          </cell>
          <cell r="CR16" t="str">
            <v/>
          </cell>
        </row>
        <row r="17">
          <cell r="BH17">
            <v>12</v>
          </cell>
          <cell r="BI17" t="str">
            <v/>
          </cell>
          <cell r="BJ17" t="str">
            <v/>
          </cell>
          <cell r="BK17" t="str">
            <v/>
          </cell>
          <cell r="BL17">
            <v>13.280918749999998</v>
          </cell>
          <cell r="BM17" t="str">
            <v/>
          </cell>
          <cell r="BN17" t="str">
            <v/>
          </cell>
          <cell r="BO17" t="str">
            <v/>
          </cell>
          <cell r="BP17">
            <v>13.422416666666667</v>
          </cell>
          <cell r="BQ17" t="str">
            <v/>
          </cell>
          <cell r="BR17" t="str">
            <v/>
          </cell>
          <cell r="BS17" t="str">
            <v/>
          </cell>
          <cell r="BT17" t="str">
            <v/>
          </cell>
          <cell r="BU17" t="str">
            <v/>
          </cell>
          <cell r="BV17" t="str">
            <v/>
          </cell>
          <cell r="BW17" t="str">
            <v/>
          </cell>
          <cell r="BX17">
            <v>13.280918749999998</v>
          </cell>
          <cell r="BY17" t="str">
            <v/>
          </cell>
          <cell r="BZ17" t="str">
            <v/>
          </cell>
          <cell r="CA17" t="str">
            <v/>
          </cell>
          <cell r="CB17">
            <v>7.9861111111111107</v>
          </cell>
          <cell r="CC17" t="str">
            <v/>
          </cell>
          <cell r="CD17" t="str">
            <v/>
          </cell>
          <cell r="CE17" t="str">
            <v/>
          </cell>
          <cell r="CF17">
            <v>11.852777777777778</v>
          </cell>
          <cell r="CG17" t="str">
            <v/>
          </cell>
          <cell r="CH17" t="str">
            <v/>
          </cell>
          <cell r="CI17" t="str">
            <v/>
          </cell>
          <cell r="CJ17">
            <v>4.2874999999999979</v>
          </cell>
          <cell r="CK17" t="str">
            <v/>
          </cell>
          <cell r="CL17" t="str">
            <v/>
          </cell>
          <cell r="CM17" t="str">
            <v/>
          </cell>
          <cell r="CN17" t="str">
            <v/>
          </cell>
          <cell r="CO17" t="str">
            <v/>
          </cell>
          <cell r="CP17" t="str">
            <v/>
          </cell>
          <cell r="CQ17" t="str">
            <v/>
          </cell>
          <cell r="CR17" t="str">
            <v/>
          </cell>
        </row>
        <row r="18">
          <cell r="BH18">
            <v>13</v>
          </cell>
          <cell r="BI18">
            <v>19.745648752499999</v>
          </cell>
          <cell r="BJ18">
            <v>9.5548890033333347</v>
          </cell>
          <cell r="BK18">
            <v>7.8430778461538457</v>
          </cell>
          <cell r="BL18" t="str">
            <v/>
          </cell>
          <cell r="BM18">
            <v>18.823304999999998</v>
          </cell>
          <cell r="BN18">
            <v>9.1085682828282817</v>
          </cell>
          <cell r="BO18">
            <v>7.4767179487179485</v>
          </cell>
          <cell r="BP18" t="str">
            <v/>
          </cell>
          <cell r="BQ18">
            <v>26.725178571428568</v>
          </cell>
          <cell r="BR18">
            <v>12.932272727272728</v>
          </cell>
          <cell r="BS18">
            <v>10.615384615384615</v>
          </cell>
          <cell r="BT18" t="str">
            <v/>
          </cell>
          <cell r="BU18">
            <v>22.157999970146925</v>
          </cell>
          <cell r="BV18">
            <v>10.722222040124745</v>
          </cell>
          <cell r="BW18">
            <v>8.8012767197093851</v>
          </cell>
          <cell r="BX18" t="str">
            <v/>
          </cell>
          <cell r="BY18">
            <v>9.3989999999999991</v>
          </cell>
          <cell r="BZ18">
            <v>4.5481616161616163</v>
          </cell>
          <cell r="CA18">
            <v>3.7333333333333334</v>
          </cell>
          <cell r="CB18" t="str">
            <v/>
          </cell>
          <cell r="CC18">
            <v>12.379051071428572</v>
          </cell>
          <cell r="CD18">
            <v>5.9902037373737382</v>
          </cell>
          <cell r="CE18">
            <v>4.9170256410256412</v>
          </cell>
          <cell r="CF18" t="str">
            <v/>
          </cell>
          <cell r="CG18">
            <v>8.2267071428571423</v>
          </cell>
          <cell r="CH18">
            <v>3.9808909090909084</v>
          </cell>
          <cell r="CI18">
            <v>3.267692307692307</v>
          </cell>
          <cell r="CJ18" t="str">
            <v/>
          </cell>
          <cell r="CK18">
            <v>17.455285714285711</v>
          </cell>
          <cell r="CL18">
            <v>8.4465858585858573</v>
          </cell>
          <cell r="CM18">
            <v>6.9333333333333327</v>
          </cell>
          <cell r="CN18" t="str">
            <v/>
          </cell>
          <cell r="CO18">
            <v>7.7418286489867389</v>
          </cell>
          <cell r="CP18">
            <v>3.7462589531037169</v>
          </cell>
          <cell r="CQ18">
            <v>3.0750959629978891</v>
          </cell>
          <cell r="CR18" t="str">
            <v/>
          </cell>
        </row>
        <row r="19">
          <cell r="BH19">
            <v>14</v>
          </cell>
          <cell r="BI19" t="str">
            <v/>
          </cell>
          <cell r="BJ19" t="str">
            <v/>
          </cell>
          <cell r="BK19" t="str">
            <v/>
          </cell>
          <cell r="BL19">
            <v>19.112041666666666</v>
          </cell>
          <cell r="BM19" t="str">
            <v/>
          </cell>
          <cell r="BN19" t="str">
            <v/>
          </cell>
          <cell r="BO19" t="str">
            <v/>
          </cell>
          <cell r="BP19">
            <v>17.685333333333336</v>
          </cell>
          <cell r="BQ19" t="str">
            <v/>
          </cell>
          <cell r="BR19" t="str">
            <v/>
          </cell>
          <cell r="BS19" t="str">
            <v/>
          </cell>
          <cell r="BT19">
            <v>28.75</v>
          </cell>
          <cell r="BU19" t="str">
            <v/>
          </cell>
          <cell r="BV19" t="str">
            <v/>
          </cell>
          <cell r="BW19" t="str">
            <v/>
          </cell>
          <cell r="BX19">
            <v>19.112041666666666</v>
          </cell>
          <cell r="BY19" t="str">
            <v/>
          </cell>
          <cell r="BZ19" t="str">
            <v/>
          </cell>
          <cell r="CA19" t="str">
            <v/>
          </cell>
          <cell r="CB19">
            <v>9.7222222222222214</v>
          </cell>
          <cell r="CC19" t="str">
            <v/>
          </cell>
          <cell r="CD19" t="str">
            <v/>
          </cell>
          <cell r="CE19" t="str">
            <v/>
          </cell>
          <cell r="CF19">
            <v>13.316944444444445</v>
          </cell>
          <cell r="CG19" t="str">
            <v/>
          </cell>
          <cell r="CH19" t="str">
            <v/>
          </cell>
          <cell r="CI19" t="str">
            <v/>
          </cell>
          <cell r="CJ19">
            <v>8.85</v>
          </cell>
          <cell r="CK19" t="str">
            <v/>
          </cell>
          <cell r="CL19" t="str">
            <v/>
          </cell>
          <cell r="CM19" t="str">
            <v/>
          </cell>
          <cell r="CN19">
            <v>17.333333333333336</v>
          </cell>
          <cell r="CO19" t="str">
            <v/>
          </cell>
          <cell r="CP19" t="str">
            <v/>
          </cell>
          <cell r="CQ19" t="str">
            <v/>
          </cell>
          <cell r="CR19">
            <v>8.3283848997859504</v>
          </cell>
        </row>
        <row r="20">
          <cell r="BH20">
            <v>15</v>
          </cell>
          <cell r="BI20">
            <v>25.766754278571426</v>
          </cell>
          <cell r="BJ20">
            <v>12.468492688888889</v>
          </cell>
          <cell r="BK20">
            <v>10.234693333333333</v>
          </cell>
          <cell r="BL20" t="str">
            <v/>
          </cell>
          <cell r="BM20">
            <v>23.312747678571426</v>
          </cell>
          <cell r="BN20">
            <v>11.281002676767676</v>
          </cell>
          <cell r="BO20">
            <v>9.259948717948717</v>
          </cell>
          <cell r="BP20" t="str">
            <v/>
          </cell>
          <cell r="BQ20">
            <v>27.31907142857143</v>
          </cell>
          <cell r="BR20">
            <v>13.219656565656567</v>
          </cell>
          <cell r="BS20">
            <v>10.851282051282054</v>
          </cell>
          <cell r="BT20" t="str">
            <v/>
          </cell>
          <cell r="BU20">
            <v>24.198868388449931</v>
          </cell>
          <cell r="BV20">
            <v>11.709795122767813</v>
          </cell>
          <cell r="BW20">
            <v>9.6119206281036718</v>
          </cell>
          <cell r="BX20" t="str">
            <v/>
          </cell>
          <cell r="BY20">
            <v>12.755785714285716</v>
          </cell>
          <cell r="BZ20">
            <v>6.1725050505050509</v>
          </cell>
          <cell r="CA20">
            <v>5.0666666666666673</v>
          </cell>
          <cell r="CB20" t="str">
            <v/>
          </cell>
          <cell r="CC20">
            <v>14.906710714285714</v>
          </cell>
          <cell r="CD20">
            <v>7.2133343434343438</v>
          </cell>
          <cell r="CE20">
            <v>5.9210256410256408</v>
          </cell>
          <cell r="CF20" t="str">
            <v/>
          </cell>
          <cell r="CG20">
            <v>16.70904642857143</v>
          </cell>
          <cell r="CH20">
            <v>8.0854818181818189</v>
          </cell>
          <cell r="CI20">
            <v>6.6369230769230771</v>
          </cell>
          <cell r="CJ20" t="str">
            <v/>
          </cell>
          <cell r="CK20" t="str">
            <v/>
          </cell>
          <cell r="CL20" t="str">
            <v/>
          </cell>
          <cell r="CM20" t="str">
            <v/>
          </cell>
          <cell r="CN20" t="str">
            <v/>
          </cell>
          <cell r="CO20">
            <v>11.61274297348011</v>
          </cell>
          <cell r="CP20">
            <v>5.6193884296555758</v>
          </cell>
          <cell r="CQ20">
            <v>4.6126439444968348</v>
          </cell>
          <cell r="CR20" t="str">
            <v/>
          </cell>
        </row>
        <row r="21">
          <cell r="BH21">
            <v>16</v>
          </cell>
          <cell r="BI21" t="str">
            <v/>
          </cell>
          <cell r="BJ21" t="str">
            <v/>
          </cell>
          <cell r="BK21" t="str">
            <v/>
          </cell>
          <cell r="BL21">
            <v>24.944464722222222</v>
          </cell>
          <cell r="BM21" t="str">
            <v/>
          </cell>
          <cell r="BN21" t="str">
            <v/>
          </cell>
          <cell r="BO21" t="str">
            <v/>
          </cell>
          <cell r="BP21">
            <v>21.948250000000005</v>
          </cell>
          <cell r="BQ21" t="str">
            <v/>
          </cell>
          <cell r="BR21" t="str">
            <v/>
          </cell>
          <cell r="BS21" t="str">
            <v/>
          </cell>
          <cell r="BT21">
            <v>29.388888888888893</v>
          </cell>
          <cell r="BU21" t="str">
            <v/>
          </cell>
          <cell r="BV21" t="str">
            <v/>
          </cell>
          <cell r="BW21" t="str">
            <v/>
          </cell>
          <cell r="BX21">
            <v>24.944464722222222</v>
          </cell>
          <cell r="BY21" t="str">
            <v/>
          </cell>
          <cell r="BZ21" t="str">
            <v/>
          </cell>
          <cell r="CA21" t="str">
            <v/>
          </cell>
          <cell r="CB21">
            <v>13.194444444444445</v>
          </cell>
          <cell r="CC21" t="str">
            <v/>
          </cell>
          <cell r="CD21" t="str">
            <v/>
          </cell>
          <cell r="CE21" t="str">
            <v/>
          </cell>
          <cell r="CF21">
            <v>16.245277777777776</v>
          </cell>
          <cell r="CG21" t="str">
            <v/>
          </cell>
          <cell r="CH21" t="str">
            <v/>
          </cell>
          <cell r="CI21" t="str">
            <v/>
          </cell>
          <cell r="CJ21">
            <v>17.975000000000001</v>
          </cell>
          <cell r="CK21" t="str">
            <v/>
          </cell>
          <cell r="CL21" t="str">
            <v/>
          </cell>
          <cell r="CM21" t="str">
            <v/>
          </cell>
          <cell r="CN21" t="str">
            <v/>
          </cell>
          <cell r="CO21" t="str">
            <v/>
          </cell>
          <cell r="CP21" t="str">
            <v/>
          </cell>
          <cell r="CQ21" t="str">
            <v/>
          </cell>
          <cell r="CR21">
            <v>12.492577349678927</v>
          </cell>
        </row>
        <row r="22">
          <cell r="BH22" t="str">
            <v>a</v>
          </cell>
          <cell r="BI22">
            <v>31.787859804642853</v>
          </cell>
          <cell r="BJ22">
            <v>15.382096374444442</v>
          </cell>
          <cell r="BK22">
            <v>12.626308820512818</v>
          </cell>
          <cell r="BL22" t="str">
            <v/>
          </cell>
          <cell r="BM22">
            <v>30.046911696428566</v>
          </cell>
          <cell r="BN22">
            <v>14.539654267676767</v>
          </cell>
          <cell r="BO22">
            <v>11.934794871794871</v>
          </cell>
          <cell r="BP22" t="str">
            <v/>
          </cell>
          <cell r="BQ22">
            <v>27.616017857142861</v>
          </cell>
          <cell r="BR22">
            <v>13.363348484848487</v>
          </cell>
          <cell r="BS22">
            <v>10.969230769230771</v>
          </cell>
          <cell r="BT22" t="str">
            <v/>
          </cell>
          <cell r="BU22">
            <v>25.219302597601434</v>
          </cell>
          <cell r="BV22">
            <v>12.203581664089349</v>
          </cell>
          <cell r="BW22">
            <v>10.017242582300813</v>
          </cell>
          <cell r="BX22" t="str">
            <v/>
          </cell>
          <cell r="BY22">
            <v>14.434178571428571</v>
          </cell>
          <cell r="BZ22">
            <v>6.9846767676767687</v>
          </cell>
          <cell r="CA22">
            <v>5.7333333333333343</v>
          </cell>
          <cell r="CB22" t="str">
            <v/>
          </cell>
          <cell r="CC22">
            <v>16.170540535714284</v>
          </cell>
          <cell r="CD22">
            <v>7.8248996464646456</v>
          </cell>
          <cell r="CE22">
            <v>6.4230256410256406</v>
          </cell>
          <cell r="CF22" t="str">
            <v/>
          </cell>
          <cell r="CG22">
            <v>20.950216071428578</v>
          </cell>
          <cell r="CH22">
            <v>10.137777272727275</v>
          </cell>
          <cell r="CI22">
            <v>8.3215384615384629</v>
          </cell>
          <cell r="CJ22" t="str">
            <v/>
          </cell>
          <cell r="CK22" t="str">
            <v/>
          </cell>
          <cell r="CL22" t="str">
            <v/>
          </cell>
          <cell r="CM22" t="str">
            <v/>
          </cell>
          <cell r="CN22" t="str">
            <v/>
          </cell>
          <cell r="CO22">
            <v>13.548200135726793</v>
          </cell>
          <cell r="CP22">
            <v>6.555953167931504</v>
          </cell>
          <cell r="CQ22">
            <v>5.3814179352463061</v>
          </cell>
          <cell r="CR22" t="str">
            <v/>
          </cell>
        </row>
        <row r="23">
          <cell r="BH23" t="str">
            <v>b</v>
          </cell>
          <cell r="BI23" t="str">
            <v/>
          </cell>
          <cell r="BJ23" t="str">
            <v/>
          </cell>
          <cell r="BK23" t="str">
            <v/>
          </cell>
          <cell r="BL23">
            <v>30.776887777777773</v>
          </cell>
          <cell r="BM23" t="str">
            <v/>
          </cell>
          <cell r="BN23" t="str">
            <v/>
          </cell>
          <cell r="BO23" t="str">
            <v/>
          </cell>
          <cell r="BP23">
            <v>28.342625000000005</v>
          </cell>
          <cell r="BQ23" t="str">
            <v/>
          </cell>
          <cell r="BR23" t="str">
            <v/>
          </cell>
          <cell r="BS23" t="str">
            <v/>
          </cell>
          <cell r="BT23">
            <v>29.708333333333339</v>
          </cell>
          <cell r="BU23" t="str">
            <v/>
          </cell>
          <cell r="BV23" t="str">
            <v/>
          </cell>
          <cell r="BW23" t="str">
            <v/>
          </cell>
          <cell r="BX23">
            <v>30.776887777777773</v>
          </cell>
          <cell r="BY23" t="str">
            <v/>
          </cell>
          <cell r="BZ23" t="str">
            <v/>
          </cell>
          <cell r="CA23" t="str">
            <v/>
          </cell>
          <cell r="CB23">
            <v>14.930555555555555</v>
          </cell>
          <cell r="CC23" t="str">
            <v/>
          </cell>
          <cell r="CD23" t="str">
            <v/>
          </cell>
          <cell r="CE23" t="str">
            <v/>
          </cell>
          <cell r="CF23">
            <v>17.709444444444447</v>
          </cell>
          <cell r="CG23" t="str">
            <v/>
          </cell>
          <cell r="CH23" t="str">
            <v/>
          </cell>
          <cell r="CI23" t="str">
            <v/>
          </cell>
          <cell r="CJ23">
            <v>22.537500000000005</v>
          </cell>
          <cell r="CK23" t="str">
            <v/>
          </cell>
          <cell r="CL23" t="str">
            <v/>
          </cell>
          <cell r="CM23" t="str">
            <v/>
          </cell>
          <cell r="CN23" t="str">
            <v/>
          </cell>
          <cell r="CO23" t="str">
            <v/>
          </cell>
          <cell r="CP23" t="str">
            <v/>
          </cell>
          <cell r="CQ23" t="str">
            <v/>
          </cell>
          <cell r="CR23">
            <v>14.574673574625415</v>
          </cell>
        </row>
        <row r="24">
          <cell r="BH24">
            <v>17</v>
          </cell>
          <cell r="BI24">
            <v>37.80896533071428</v>
          </cell>
          <cell r="BJ24">
            <v>18.295700060000001</v>
          </cell>
          <cell r="BK24">
            <v>15.017924307692306</v>
          </cell>
          <cell r="BL24" t="str">
            <v/>
          </cell>
          <cell r="BM24">
            <v>36.781075714285713</v>
          </cell>
          <cell r="BN24">
            <v>17.798305858585856</v>
          </cell>
          <cell r="BO24">
            <v>14.609641025641025</v>
          </cell>
          <cell r="BP24" t="str">
            <v/>
          </cell>
          <cell r="BQ24">
            <v>27.912964285714285</v>
          </cell>
          <cell r="BR24">
            <v>13.507040404040405</v>
          </cell>
          <cell r="BS24">
            <v>11.087179487179489</v>
          </cell>
          <cell r="BT24" t="str">
            <v/>
          </cell>
          <cell r="BU24">
            <v>26.239736806752934</v>
          </cell>
          <cell r="BV24">
            <v>12.697368205410882</v>
          </cell>
          <cell r="BW24">
            <v>10.422564536497957</v>
          </cell>
          <cell r="BX24" t="str">
            <v/>
          </cell>
          <cell r="BY24">
            <v>16.112571428571432</v>
          </cell>
          <cell r="BZ24">
            <v>7.7968484848484856</v>
          </cell>
          <cell r="CA24">
            <v>6.4</v>
          </cell>
          <cell r="CB24" t="str">
            <v/>
          </cell>
          <cell r="CC24">
            <v>17.434370357142853</v>
          </cell>
          <cell r="CD24">
            <v>8.4364649494949475</v>
          </cell>
          <cell r="CE24">
            <v>6.9250256410256403</v>
          </cell>
          <cell r="CF24" t="str">
            <v/>
          </cell>
          <cell r="CG24">
            <v>25.191385714285715</v>
          </cell>
          <cell r="CH24">
            <v>12.19007272727273</v>
          </cell>
          <cell r="CI24">
            <v>10.006153846153849</v>
          </cell>
          <cell r="CJ24" t="str">
            <v/>
          </cell>
          <cell r="CK24">
            <v>17.455285714285711</v>
          </cell>
          <cell r="CL24">
            <v>8.4465858585858573</v>
          </cell>
          <cell r="CM24">
            <v>6.9333333333333327</v>
          </cell>
          <cell r="CN24" t="str">
            <v/>
          </cell>
          <cell r="CO24">
            <v>15.483657297973478</v>
          </cell>
          <cell r="CP24">
            <v>7.4925179062074339</v>
          </cell>
          <cell r="CQ24">
            <v>6.1501919259957782</v>
          </cell>
          <cell r="CR24" t="str">
            <v/>
          </cell>
        </row>
        <row r="25">
          <cell r="BH25">
            <v>18</v>
          </cell>
          <cell r="BI25" t="str">
            <v/>
          </cell>
          <cell r="BJ25" t="str">
            <v/>
          </cell>
          <cell r="BK25" t="str">
            <v/>
          </cell>
          <cell r="BL25">
            <v>36.609310833333325</v>
          </cell>
          <cell r="BM25" t="str">
            <v/>
          </cell>
          <cell r="BN25" t="str">
            <v/>
          </cell>
          <cell r="BO25" t="str">
            <v/>
          </cell>
          <cell r="BP25">
            <v>34.737000000000009</v>
          </cell>
          <cell r="BQ25" t="str">
            <v/>
          </cell>
          <cell r="BR25" t="str">
            <v/>
          </cell>
          <cell r="BS25" t="str">
            <v/>
          </cell>
          <cell r="BT25">
            <v>30.027777777777782</v>
          </cell>
          <cell r="BU25" t="str">
            <v/>
          </cell>
          <cell r="BV25" t="str">
            <v/>
          </cell>
          <cell r="BW25" t="str">
            <v/>
          </cell>
          <cell r="BX25">
            <v>36.609310833333325</v>
          </cell>
          <cell r="BY25" t="str">
            <v/>
          </cell>
          <cell r="BZ25" t="str">
            <v/>
          </cell>
          <cell r="CA25" t="str">
            <v/>
          </cell>
          <cell r="CB25">
            <v>16.666666666666668</v>
          </cell>
          <cell r="CC25" t="str">
            <v/>
          </cell>
          <cell r="CD25" t="str">
            <v/>
          </cell>
          <cell r="CE25" t="str">
            <v/>
          </cell>
          <cell r="CF25">
            <v>19.173611111111114</v>
          </cell>
          <cell r="CG25" t="str">
            <v/>
          </cell>
          <cell r="CH25" t="str">
            <v/>
          </cell>
          <cell r="CI25" t="str">
            <v/>
          </cell>
          <cell r="CJ25">
            <v>27.100000000000005</v>
          </cell>
          <cell r="CK25" t="str">
            <v/>
          </cell>
          <cell r="CL25" t="str">
            <v/>
          </cell>
          <cell r="CM25" t="str">
            <v/>
          </cell>
          <cell r="CN25">
            <v>27.444444444444443</v>
          </cell>
          <cell r="CO25" t="str">
            <v/>
          </cell>
          <cell r="CP25" t="str">
            <v/>
          </cell>
          <cell r="CQ25" t="str">
            <v/>
          </cell>
          <cell r="CR25">
            <v>16.656769799571901</v>
          </cell>
        </row>
        <row r="26">
          <cell r="BH26">
            <v>19</v>
          </cell>
          <cell r="BI26">
            <v>32.102088515357138</v>
          </cell>
          <cell r="BJ26">
            <v>15.534151163333332</v>
          </cell>
          <cell r="BK26">
            <v>12.751122153846152</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v>15.441214285714286</v>
          </cell>
          <cell r="CL26">
            <v>7.4719797979797988</v>
          </cell>
          <cell r="CM26">
            <v>6.1333333333333337</v>
          </cell>
          <cell r="CN26" t="str">
            <v/>
          </cell>
          <cell r="CO26" t="str">
            <v/>
          </cell>
          <cell r="CP26" t="str">
            <v/>
          </cell>
          <cell r="CQ26" t="str">
            <v/>
          </cell>
          <cell r="CR26" t="str">
            <v/>
          </cell>
        </row>
        <row r="27">
          <cell r="BH27">
            <v>20</v>
          </cell>
          <cell r="BI27" t="str">
            <v/>
          </cell>
          <cell r="BJ27" t="str">
            <v/>
          </cell>
          <cell r="BK27" t="str">
            <v/>
          </cell>
          <cell r="BL27">
            <v>31.398354166666667</v>
          </cell>
          <cell r="BM27" t="str">
            <v/>
          </cell>
          <cell r="BN27" t="str">
            <v/>
          </cell>
          <cell r="BO27" t="str">
            <v/>
          </cell>
          <cell r="BP27" t="str">
            <v/>
          </cell>
          <cell r="BQ27" t="str">
            <v/>
          </cell>
          <cell r="BR27" t="str">
            <v/>
          </cell>
          <cell r="BS27" t="str">
            <v/>
          </cell>
          <cell r="BT27" t="str">
            <v/>
          </cell>
          <cell r="BU27" t="str">
            <v/>
          </cell>
          <cell r="BV27" t="str">
            <v/>
          </cell>
          <cell r="BW27" t="str">
            <v/>
          </cell>
          <cell r="BX27">
            <v>31.398354166666667</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v>15.527777777777779</v>
          </cell>
          <cell r="CO27" t="str">
            <v/>
          </cell>
          <cell r="CP27" t="str">
            <v/>
          </cell>
          <cell r="CQ27" t="str">
            <v/>
          </cell>
          <cell r="CR27" t="str">
            <v/>
          </cell>
        </row>
        <row r="28">
          <cell r="BH28">
            <v>21</v>
          </cell>
          <cell r="BI28">
            <v>40.550006545714282</v>
          </cell>
          <cell r="BJ28">
            <v>19.622085679999998</v>
          </cell>
          <cell r="BK28">
            <v>16.106680615384615</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v>21.483428571428572</v>
          </cell>
          <cell r="CL28">
            <v>10.39579797979798</v>
          </cell>
          <cell r="CM28">
            <v>8.5333333333333332</v>
          </cell>
          <cell r="CN28" t="str">
            <v/>
          </cell>
          <cell r="CO28" t="str">
            <v/>
          </cell>
          <cell r="CP28" t="str">
            <v/>
          </cell>
          <cell r="CQ28" t="str">
            <v/>
          </cell>
          <cell r="CR28" t="str">
            <v/>
          </cell>
        </row>
        <row r="29">
          <cell r="BH29">
            <v>22</v>
          </cell>
          <cell r="BI29" t="str">
            <v/>
          </cell>
          <cell r="BJ29" t="str">
            <v/>
          </cell>
          <cell r="BK29" t="str">
            <v/>
          </cell>
          <cell r="BL29">
            <v>39.659436666666672</v>
          </cell>
          <cell r="BM29" t="str">
            <v/>
          </cell>
          <cell r="BN29" t="str">
            <v/>
          </cell>
          <cell r="BO29" t="str">
            <v/>
          </cell>
          <cell r="BP29" t="str">
            <v/>
          </cell>
          <cell r="BQ29" t="str">
            <v/>
          </cell>
          <cell r="BR29" t="str">
            <v/>
          </cell>
          <cell r="BS29" t="str">
            <v/>
          </cell>
          <cell r="BT29" t="str">
            <v/>
          </cell>
          <cell r="BU29" t="str">
            <v/>
          </cell>
          <cell r="BV29" t="str">
            <v/>
          </cell>
          <cell r="BW29" t="str">
            <v/>
          </cell>
          <cell r="BX29">
            <v>39.659436666666672</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v>22.027777777777779</v>
          </cell>
          <cell r="CO29" t="str">
            <v/>
          </cell>
          <cell r="CP29" t="str">
            <v/>
          </cell>
          <cell r="CQ29" t="str">
            <v/>
          </cell>
          <cell r="CR29" t="str">
            <v/>
          </cell>
        </row>
        <row r="30">
          <cell r="BH30">
            <v>23</v>
          </cell>
          <cell r="BI30">
            <v>57.457470624999999</v>
          </cell>
          <cell r="BJ30">
            <v>23.827624181818177</v>
          </cell>
          <cell r="BK30" t="str">
            <v/>
          </cell>
          <cell r="BL30" t="str">
            <v/>
          </cell>
          <cell r="BM30">
            <v>35.25</v>
          </cell>
          <cell r="BN30">
            <v>14.618181818181819</v>
          </cell>
          <cell r="BO30" t="str">
            <v/>
          </cell>
          <cell r="BP30" t="str">
            <v/>
          </cell>
          <cell r="BQ30">
            <v>36.483750000000001</v>
          </cell>
          <cell r="BR30">
            <v>15.129818181818182</v>
          </cell>
          <cell r="BS30" t="str">
            <v/>
          </cell>
          <cell r="BT30" t="str">
            <v/>
          </cell>
          <cell r="BU30">
            <v>23.920572995876988</v>
          </cell>
          <cell r="BV30">
            <v>7.8635092315696191</v>
          </cell>
          <cell r="BW30" t="str">
            <v/>
          </cell>
          <cell r="BX30" t="str">
            <v/>
          </cell>
          <cell r="BY30">
            <v>27.495000000000001</v>
          </cell>
          <cell r="BZ30">
            <v>9.0385454545454547</v>
          </cell>
          <cell r="CA30" t="str">
            <v/>
          </cell>
          <cell r="CB30" t="str">
            <v/>
          </cell>
          <cell r="CC30">
            <v>16.0734125</v>
          </cell>
          <cell r="CD30">
            <v>5.2838795959595961</v>
          </cell>
          <cell r="CE30" t="str">
            <v/>
          </cell>
          <cell r="CF30" t="str">
            <v/>
          </cell>
          <cell r="CG30">
            <v>25.224900000000005</v>
          </cell>
          <cell r="CH30">
            <v>8.2922860606060631</v>
          </cell>
          <cell r="CI30" t="str">
            <v/>
          </cell>
          <cell r="CJ30" t="str">
            <v/>
          </cell>
          <cell r="CK30">
            <v>15.275</v>
          </cell>
          <cell r="CL30">
            <v>5.0214141414141409</v>
          </cell>
          <cell r="CM30" t="str">
            <v/>
          </cell>
          <cell r="CN30" t="str">
            <v/>
          </cell>
          <cell r="CO30">
            <v>111.51818181818182</v>
          </cell>
          <cell r="CP30">
            <v>36.659834710743795</v>
          </cell>
          <cell r="CQ30" t="str">
            <v/>
          </cell>
          <cell r="CR30" t="str">
            <v/>
          </cell>
        </row>
        <row r="31">
          <cell r="BH31">
            <v>24</v>
          </cell>
          <cell r="BI31" t="str">
            <v/>
          </cell>
          <cell r="BJ31" t="str">
            <v/>
          </cell>
          <cell r="BK31">
            <v>11.069993050213675</v>
          </cell>
          <cell r="BL31">
            <v>19.938095931587302</v>
          </cell>
          <cell r="BM31" t="str">
            <v/>
          </cell>
          <cell r="BN31" t="str">
            <v/>
          </cell>
          <cell r="BO31">
            <v>6.9078525641025639</v>
          </cell>
          <cell r="BP31">
            <v>12.441690476190475</v>
          </cell>
          <cell r="BQ31" t="str">
            <v/>
          </cell>
          <cell r="BR31" t="str">
            <v/>
          </cell>
          <cell r="BS31">
            <v>6.0116987179487191</v>
          </cell>
          <cell r="BT31">
            <v>10.827633333333335</v>
          </cell>
          <cell r="BU31" t="str">
            <v/>
          </cell>
          <cell r="BV31" t="str">
            <v/>
          </cell>
          <cell r="BW31">
            <v>5.0677336861605182</v>
          </cell>
          <cell r="BX31">
            <v>19.938095931587302</v>
          </cell>
          <cell r="BY31" t="str">
            <v/>
          </cell>
          <cell r="BZ31" t="str">
            <v/>
          </cell>
          <cell r="CA31">
            <v>5.6009615384615383</v>
          </cell>
          <cell r="CB31">
            <v>10.087857142857143</v>
          </cell>
          <cell r="CC31" t="str">
            <v/>
          </cell>
          <cell r="CD31" t="str">
            <v/>
          </cell>
          <cell r="CE31">
            <v>3.2490555555555556</v>
          </cell>
          <cell r="CF31">
            <v>5.8518538412698407</v>
          </cell>
          <cell r="CG31" t="str">
            <v/>
          </cell>
          <cell r="CH31" t="str">
            <v/>
          </cell>
          <cell r="CI31">
            <v>5.3440641025641034</v>
          </cell>
          <cell r="CJ31">
            <v>9.6251607619047643</v>
          </cell>
          <cell r="CK31" t="str">
            <v/>
          </cell>
          <cell r="CL31" t="str">
            <v/>
          </cell>
          <cell r="CM31">
            <v>3.2361111111111112</v>
          </cell>
          <cell r="CN31">
            <v>5.8285396825396818</v>
          </cell>
          <cell r="CO31" t="str">
            <v/>
          </cell>
          <cell r="CP31" t="str">
            <v/>
          </cell>
          <cell r="CQ31">
            <v>23.625874125874127</v>
          </cell>
          <cell r="CR31">
            <v>42.552415584415577</v>
          </cell>
        </row>
        <row r="32">
          <cell r="BH32">
            <v>25</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v>212.56720986020346</v>
          </cell>
          <cell r="CP32">
            <v>69.878101053549798</v>
          </cell>
          <cell r="CQ32" t="str">
            <v/>
          </cell>
          <cell r="CR32" t="str">
            <v/>
          </cell>
        </row>
        <row r="33">
          <cell r="BH33">
            <v>26</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v>45.03378786818277</v>
          </cell>
          <cell r="CR33">
            <v>81.110076456755237</v>
          </cell>
        </row>
        <row r="34">
          <cell r="BH34">
            <v>27</v>
          </cell>
          <cell r="BI34" t="str">
            <v/>
          </cell>
          <cell r="BJ34" t="str">
            <v/>
          </cell>
          <cell r="BK34" t="str">
            <v/>
          </cell>
          <cell r="BL34" t="str">
            <v/>
          </cell>
          <cell r="BM34" t="str">
            <v/>
          </cell>
          <cell r="BN34" t="str">
            <v/>
          </cell>
          <cell r="BO34" t="str">
            <v/>
          </cell>
          <cell r="BP34" t="str">
            <v/>
          </cell>
          <cell r="BQ34">
            <v>162.15</v>
          </cell>
          <cell r="BR34">
            <v>67.243636363636355</v>
          </cell>
          <cell r="BS34" t="str">
            <v/>
          </cell>
          <cell r="BT34" t="str">
            <v/>
          </cell>
          <cell r="BU34">
            <v>159.07505703269831</v>
          </cell>
          <cell r="BV34">
            <v>52.29340366155499</v>
          </cell>
          <cell r="BW34" t="str">
            <v/>
          </cell>
          <cell r="BX34" t="str">
            <v/>
          </cell>
          <cell r="BY34">
            <v>175.66249999999999</v>
          </cell>
          <cell r="BZ34">
            <v>57.74626262626262</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v>270.25435302745154</v>
          </cell>
          <cell r="CP34">
            <v>88.841835029183301</v>
          </cell>
          <cell r="CQ34" t="str">
            <v/>
          </cell>
          <cell r="CR34" t="str">
            <v/>
          </cell>
        </row>
        <row r="35">
          <cell r="BH35">
            <v>28</v>
          </cell>
          <cell r="BI35" t="str">
            <v/>
          </cell>
          <cell r="BJ35" t="str">
            <v/>
          </cell>
          <cell r="BK35" t="str">
            <v/>
          </cell>
          <cell r="BL35" t="str">
            <v/>
          </cell>
          <cell r="BM35" t="str">
            <v/>
          </cell>
          <cell r="BN35" t="str">
            <v/>
          </cell>
          <cell r="BO35" t="str">
            <v/>
          </cell>
          <cell r="BP35" t="str">
            <v/>
          </cell>
          <cell r="BQ35" t="str">
            <v/>
          </cell>
          <cell r="BR35" t="str">
            <v/>
          </cell>
          <cell r="BS35">
            <v>34.352564102564102</v>
          </cell>
          <cell r="BT35">
            <v>61.872190476190475</v>
          </cell>
          <cell r="BU35" t="str">
            <v/>
          </cell>
          <cell r="BV35" t="str">
            <v/>
          </cell>
          <cell r="BW35">
            <v>33.701116829076838</v>
          </cell>
          <cell r="BX35" t="str">
            <v/>
          </cell>
          <cell r="BY35" t="str">
            <v/>
          </cell>
          <cell r="BZ35" t="str">
            <v/>
          </cell>
          <cell r="CA35">
            <v>35.783920940170937</v>
          </cell>
          <cell r="CB35">
            <v>64.450198412698413</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v>57.255195722309708</v>
          </cell>
          <cell r="CR35">
            <v>103.1219784615116</v>
          </cell>
        </row>
        <row r="36">
          <cell r="BH36">
            <v>29</v>
          </cell>
          <cell r="BI36" t="str">
            <v/>
          </cell>
          <cell r="BJ36" t="str">
            <v/>
          </cell>
          <cell r="BK36" t="str">
            <v/>
          </cell>
          <cell r="BL36" t="str">
            <v/>
          </cell>
          <cell r="BM36" t="str">
            <v/>
          </cell>
          <cell r="BN36" t="str">
            <v/>
          </cell>
          <cell r="BO36" t="str">
            <v/>
          </cell>
          <cell r="BP36" t="str">
            <v/>
          </cell>
          <cell r="BQ36">
            <v>182.41874999999999</v>
          </cell>
          <cell r="BR36">
            <v>75.649090909090901</v>
          </cell>
          <cell r="BS36" t="str">
            <v/>
          </cell>
          <cell r="BT36" t="str">
            <v/>
          </cell>
          <cell r="BU36">
            <v>185.58756653814802</v>
          </cell>
          <cell r="BV36">
            <v>61.008970938480815</v>
          </cell>
          <cell r="BW36" t="str">
            <v/>
          </cell>
          <cell r="BX36" t="str">
            <v/>
          </cell>
          <cell r="BY36">
            <v>221.48750000000001</v>
          </cell>
          <cell r="BZ36">
            <v>72.810505050505043</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v>321.68504425510793</v>
          </cell>
          <cell r="CP36">
            <v>105.74885959437204</v>
          </cell>
          <cell r="CQ36" t="str">
            <v/>
          </cell>
          <cell r="CR36" t="str">
            <v/>
          </cell>
        </row>
        <row r="37">
          <cell r="BH37">
            <v>30</v>
          </cell>
          <cell r="BI37" t="str">
            <v/>
          </cell>
          <cell r="BJ37" t="str">
            <v/>
          </cell>
          <cell r="BK37" t="str">
            <v/>
          </cell>
          <cell r="BL37" t="str">
            <v/>
          </cell>
          <cell r="BM37" t="str">
            <v/>
          </cell>
          <cell r="BN37" t="str">
            <v/>
          </cell>
          <cell r="BO37" t="str">
            <v/>
          </cell>
          <cell r="BP37" t="str">
            <v/>
          </cell>
          <cell r="BQ37" t="str">
            <v/>
          </cell>
          <cell r="BR37" t="str">
            <v/>
          </cell>
          <cell r="BS37">
            <v>38.646634615384613</v>
          </cell>
          <cell r="BT37">
            <v>69.606214285714273</v>
          </cell>
          <cell r="BU37" t="str">
            <v/>
          </cell>
          <cell r="BV37" t="str">
            <v/>
          </cell>
          <cell r="BW37">
            <v>39.317969633922985</v>
          </cell>
          <cell r="BX37" t="str">
            <v/>
          </cell>
          <cell r="BY37" t="str">
            <v/>
          </cell>
          <cell r="BZ37" t="str">
            <v/>
          </cell>
          <cell r="CA37">
            <v>45.118856837606835</v>
          </cell>
          <cell r="CB37">
            <v>81.263293650793656</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v>68.151132307183261</v>
          </cell>
          <cell r="CR37">
            <v>122.74658237122294</v>
          </cell>
        </row>
        <row r="38">
          <cell r="BH38">
            <v>31</v>
          </cell>
          <cell r="BI38">
            <v>80.926430062499989</v>
          </cell>
          <cell r="BJ38">
            <v>33.560206199999996</v>
          </cell>
          <cell r="BK38" t="str">
            <v/>
          </cell>
          <cell r="BL38" t="str">
            <v/>
          </cell>
          <cell r="BM38">
            <v>86.65625</v>
          </cell>
          <cell r="BN38">
            <v>35.936363636363637</v>
          </cell>
          <cell r="BO38" t="str">
            <v/>
          </cell>
          <cell r="BP38" t="str">
            <v/>
          </cell>
          <cell r="BQ38">
            <v>69.467228535918821</v>
          </cell>
          <cell r="BR38">
            <v>28.808073110446802</v>
          </cell>
          <cell r="BS38" t="str">
            <v/>
          </cell>
          <cell r="BT38" t="str">
            <v/>
          </cell>
          <cell r="BU38">
            <v>76.223464828167948</v>
          </cell>
          <cell r="BV38">
            <v>25.057255921161765</v>
          </cell>
          <cell r="BW38" t="str">
            <v/>
          </cell>
          <cell r="BX38" t="str">
            <v/>
          </cell>
          <cell r="BY38" t="str">
            <v/>
          </cell>
          <cell r="BZ38" t="str">
            <v/>
          </cell>
          <cell r="CA38" t="str">
            <v/>
          </cell>
          <cell r="CB38" t="str">
            <v/>
          </cell>
          <cell r="CC38">
            <v>34.653687499999997</v>
          </cell>
          <cell r="CD38">
            <v>11.391850505050504</v>
          </cell>
          <cell r="CE38" t="str">
            <v/>
          </cell>
          <cell r="CF38" t="str">
            <v/>
          </cell>
          <cell r="CG38" t="str">
            <v/>
          </cell>
          <cell r="CH38" t="str">
            <v/>
          </cell>
          <cell r="CI38" t="str">
            <v/>
          </cell>
          <cell r="CJ38" t="str">
            <v/>
          </cell>
          <cell r="CK38" t="str">
            <v/>
          </cell>
          <cell r="CL38" t="str">
            <v/>
          </cell>
          <cell r="CM38" t="str">
            <v/>
          </cell>
          <cell r="CN38" t="str">
            <v/>
          </cell>
          <cell r="CO38">
            <v>117.76244180674787</v>
          </cell>
          <cell r="CP38">
            <v>38.712536210531162</v>
          </cell>
          <cell r="CQ38" t="str">
            <v/>
          </cell>
          <cell r="CR38" t="str">
            <v/>
          </cell>
        </row>
        <row r="39">
          <cell r="BH39">
            <v>32</v>
          </cell>
          <cell r="BI39" t="str">
            <v/>
          </cell>
          <cell r="BJ39" t="str">
            <v/>
          </cell>
          <cell r="BK39">
            <v>15.589365352564103</v>
          </cell>
          <cell r="BL39">
            <v>28.07790939904762</v>
          </cell>
          <cell r="BM39" t="str">
            <v/>
          </cell>
          <cell r="BN39" t="str">
            <v/>
          </cell>
          <cell r="BO39">
            <v>16.52283653846154</v>
          </cell>
          <cell r="BP39">
            <v>29.759178571428567</v>
          </cell>
          <cell r="BQ39" t="str">
            <v/>
          </cell>
          <cell r="BR39" t="str">
            <v/>
          </cell>
          <cell r="BS39">
            <v>13.997779896097105</v>
          </cell>
          <cell r="BT39">
            <v>25.211314689329559</v>
          </cell>
          <cell r="BU39" t="str">
            <v/>
          </cell>
          <cell r="BV39" t="str">
            <v/>
          </cell>
          <cell r="BW39">
            <v>16.148451813932652</v>
          </cell>
          <cell r="BX39">
            <v>28.07790939904762</v>
          </cell>
          <cell r="BY39" t="str">
            <v/>
          </cell>
          <cell r="BZ39" t="str">
            <v/>
          </cell>
          <cell r="CA39" t="str">
            <v/>
          </cell>
          <cell r="CB39" t="str">
            <v/>
          </cell>
          <cell r="CC39" t="str">
            <v/>
          </cell>
          <cell r="CD39" t="str">
            <v/>
          </cell>
          <cell r="CE39">
            <v>7.185411324786326</v>
          </cell>
          <cell r="CF39">
            <v>12.941599841269841</v>
          </cell>
          <cell r="CG39" t="str">
            <v/>
          </cell>
          <cell r="CH39" t="str">
            <v/>
          </cell>
          <cell r="CI39" t="str">
            <v/>
          </cell>
          <cell r="CJ39" t="str">
            <v/>
          </cell>
          <cell r="CK39" t="str">
            <v/>
          </cell>
          <cell r="CL39" t="str">
            <v/>
          </cell>
          <cell r="CM39" t="str">
            <v/>
          </cell>
          <cell r="CN39" t="str">
            <v/>
          </cell>
          <cell r="CO39" t="str">
            <v/>
          </cell>
          <cell r="CP39" t="str">
            <v/>
          </cell>
          <cell r="CQ39">
            <v>23.72554967551611</v>
          </cell>
          <cell r="CR39">
            <v>42.731940599632935</v>
          </cell>
        </row>
        <row r="40">
          <cell r="BH40">
            <v>33</v>
          </cell>
          <cell r="BI40">
            <v>91.683623212500024</v>
          </cell>
          <cell r="BJ40">
            <v>38.021216280000004</v>
          </cell>
          <cell r="BK40" t="str">
            <v/>
          </cell>
          <cell r="BL40" t="str">
            <v/>
          </cell>
          <cell r="BM40">
            <v>101.34375</v>
          </cell>
          <cell r="BN40">
            <v>42.027272727272724</v>
          </cell>
          <cell r="BO40" t="str">
            <v/>
          </cell>
          <cell r="BP40" t="str">
            <v/>
          </cell>
          <cell r="BQ40">
            <v>80.027993870953125</v>
          </cell>
          <cell r="BR40">
            <v>33.18762453758675</v>
          </cell>
          <cell r="BS40" t="str">
            <v/>
          </cell>
          <cell r="BT40" t="str">
            <v/>
          </cell>
          <cell r="BU40">
            <v>79.537528516349155</v>
          </cell>
          <cell r="BV40">
            <v>26.146701830777495</v>
          </cell>
          <cell r="BW40" t="str">
            <v/>
          </cell>
          <cell r="BX40" t="str">
            <v/>
          </cell>
          <cell r="BY40">
            <v>58.045000000000002</v>
          </cell>
          <cell r="BZ40">
            <v>19.081373737373735</v>
          </cell>
          <cell r="CA40" t="str">
            <v/>
          </cell>
          <cell r="CB40" t="str">
            <v/>
          </cell>
          <cell r="CC40">
            <v>42.026812499999998</v>
          </cell>
          <cell r="CD40">
            <v>13.815648484848483</v>
          </cell>
          <cell r="CE40" t="str">
            <v/>
          </cell>
          <cell r="CF40" t="str">
            <v/>
          </cell>
          <cell r="CG40">
            <v>93.069400000000002</v>
          </cell>
          <cell r="CH40">
            <v>30.595090101010097</v>
          </cell>
          <cell r="CI40" t="str">
            <v/>
          </cell>
          <cell r="CJ40" t="str">
            <v/>
          </cell>
          <cell r="CK40" t="str">
            <v/>
          </cell>
          <cell r="CL40" t="str">
            <v/>
          </cell>
          <cell r="CM40" t="str">
            <v/>
          </cell>
          <cell r="CN40" t="str">
            <v/>
          </cell>
          <cell r="CO40">
            <v>134.58564777914043</v>
          </cell>
          <cell r="CP40">
            <v>44.242898526321341</v>
          </cell>
          <cell r="CQ40" t="str">
            <v/>
          </cell>
          <cell r="CR40" t="str">
            <v/>
          </cell>
        </row>
        <row r="41">
          <cell r="BH41">
            <v>34</v>
          </cell>
          <cell r="BI41" t="str">
            <v/>
          </cell>
          <cell r="BJ41" t="str">
            <v/>
          </cell>
          <cell r="BK41">
            <v>17.658626403846153</v>
          </cell>
          <cell r="BL41">
            <v>31.804842664571428</v>
          </cell>
          <cell r="BM41" t="str">
            <v/>
          </cell>
          <cell r="BN41" t="str">
            <v/>
          </cell>
          <cell r="BO41">
            <v>19.323317307692307</v>
          </cell>
          <cell r="BP41">
            <v>34.803107142857137</v>
          </cell>
          <cell r="BQ41" t="str">
            <v/>
          </cell>
          <cell r="BR41" t="str">
            <v/>
          </cell>
          <cell r="BS41">
            <v>16.123206303186556</v>
          </cell>
          <cell r="BT41">
            <v>29.039407029392994</v>
          </cell>
          <cell r="BU41" t="str">
            <v/>
          </cell>
          <cell r="BV41" t="str">
            <v/>
          </cell>
          <cell r="BW41">
            <v>16.850558414538419</v>
          </cell>
          <cell r="BX41">
            <v>31.804842664571428</v>
          </cell>
          <cell r="BY41" t="str">
            <v/>
          </cell>
          <cell r="BZ41" t="str">
            <v/>
          </cell>
          <cell r="CA41">
            <v>11.824252136752136</v>
          </cell>
          <cell r="CB41">
            <v>21.296587301587302</v>
          </cell>
          <cell r="CC41" t="str">
            <v/>
          </cell>
          <cell r="CD41" t="str">
            <v/>
          </cell>
          <cell r="CE41">
            <v>8.7474572649572639</v>
          </cell>
          <cell r="CF41">
            <v>15.754991111111112</v>
          </cell>
          <cell r="CG41" t="str">
            <v/>
          </cell>
          <cell r="CH41" t="str">
            <v/>
          </cell>
          <cell r="CI41">
            <v>19.717376068376065</v>
          </cell>
          <cell r="CJ41">
            <v>35.512843936507934</v>
          </cell>
          <cell r="CK41" t="str">
            <v/>
          </cell>
          <cell r="CL41" t="str">
            <v/>
          </cell>
          <cell r="CM41" t="str">
            <v/>
          </cell>
          <cell r="CN41" t="str">
            <v/>
          </cell>
          <cell r="CO41" t="str">
            <v/>
          </cell>
          <cell r="CP41" t="str">
            <v/>
          </cell>
          <cell r="CQ41">
            <v>27.114913914875554</v>
          </cell>
          <cell r="CR41">
            <v>48.836503542437633</v>
          </cell>
        </row>
        <row r="42">
          <cell r="BH42">
            <v>35</v>
          </cell>
          <cell r="BI42">
            <v>102.44906574375001</v>
          </cell>
          <cell r="BJ42">
            <v>42.485647380000003</v>
          </cell>
          <cell r="BK42" t="str">
            <v/>
          </cell>
          <cell r="BL42" t="str">
            <v/>
          </cell>
          <cell r="BM42">
            <v>116.03125</v>
          </cell>
          <cell r="BN42">
            <v>48.118181818181817</v>
          </cell>
          <cell r="BO42" t="str">
            <v/>
          </cell>
          <cell r="BP42" t="str">
            <v/>
          </cell>
          <cell r="BQ42">
            <v>86.696993360199215</v>
          </cell>
          <cell r="BR42">
            <v>35.953259915718981</v>
          </cell>
          <cell r="BS42" t="str">
            <v/>
          </cell>
          <cell r="BT42" t="str">
            <v/>
          </cell>
          <cell r="BU42">
            <v>86.165655892711598</v>
          </cell>
          <cell r="BV42">
            <v>28.325593650008951</v>
          </cell>
          <cell r="BW42" t="str">
            <v/>
          </cell>
          <cell r="BX42" t="str">
            <v/>
          </cell>
          <cell r="BY42">
            <v>66.446250000000006</v>
          </cell>
          <cell r="BZ42">
            <v>21.843151515151511</v>
          </cell>
          <cell r="CA42" t="str">
            <v/>
          </cell>
          <cell r="CB42" t="str">
            <v/>
          </cell>
          <cell r="CC42">
            <v>49.399937500000007</v>
          </cell>
          <cell r="CD42">
            <v>16.239446464646463</v>
          </cell>
          <cell r="CE42" t="str">
            <v/>
          </cell>
          <cell r="CF42" t="str">
            <v/>
          </cell>
          <cell r="CG42">
            <v>107.74514999999998</v>
          </cell>
          <cell r="CH42">
            <v>35.4195103030303</v>
          </cell>
          <cell r="CI42" t="str">
            <v/>
          </cell>
          <cell r="CJ42" t="str">
            <v/>
          </cell>
          <cell r="CK42" t="str">
            <v/>
          </cell>
          <cell r="CL42" t="str">
            <v/>
          </cell>
          <cell r="CM42" t="str">
            <v/>
          </cell>
          <cell r="CN42" t="str">
            <v/>
          </cell>
          <cell r="CO42">
            <v>145.80111842740214</v>
          </cell>
          <cell r="CP42">
            <v>47.929806736848121</v>
          </cell>
          <cell r="CQ42" t="str">
            <v/>
          </cell>
          <cell r="CR42" t="str">
            <v/>
          </cell>
        </row>
        <row r="43">
          <cell r="BH43">
            <v>36</v>
          </cell>
          <cell r="BI43" t="str">
            <v/>
          </cell>
          <cell r="BJ43" t="str">
            <v/>
          </cell>
          <cell r="BK43">
            <v>19.731382828525639</v>
          </cell>
          <cell r="BL43">
            <v>35.53807142547619</v>
          </cell>
          <cell r="BM43" t="str">
            <v/>
          </cell>
          <cell r="BN43" t="str">
            <v/>
          </cell>
          <cell r="BO43">
            <v>21.843749999999996</v>
          </cell>
          <cell r="BP43">
            <v>39.342642857142849</v>
          </cell>
          <cell r="BQ43" t="str">
            <v/>
          </cell>
          <cell r="BR43" t="str">
            <v/>
          </cell>
          <cell r="BS43">
            <v>17.466806828452096</v>
          </cell>
          <cell r="BT43">
            <v>31.45935761517574</v>
          </cell>
          <cell r="BU43" t="str">
            <v/>
          </cell>
          <cell r="BV43" t="str">
            <v/>
          </cell>
          <cell r="BW43">
            <v>18.254771615749956</v>
          </cell>
          <cell r="BX43">
            <v>35.53807142547619</v>
          </cell>
          <cell r="BY43" t="str">
            <v/>
          </cell>
          <cell r="BZ43" t="str">
            <v/>
          </cell>
          <cell r="CA43">
            <v>13.535657051282051</v>
          </cell>
          <cell r="CB43">
            <v>24.378988095238096</v>
          </cell>
          <cell r="CC43" t="str">
            <v/>
          </cell>
          <cell r="CD43" t="str">
            <v/>
          </cell>
          <cell r="CE43">
            <v>10.309503205128205</v>
          </cell>
          <cell r="CF43">
            <v>18.568382380952379</v>
          </cell>
          <cell r="CG43" t="str">
            <v/>
          </cell>
          <cell r="CH43" t="str">
            <v/>
          </cell>
          <cell r="CI43">
            <v>22.826532051282051</v>
          </cell>
          <cell r="CJ43">
            <v>41.112725523809516</v>
          </cell>
          <cell r="CK43" t="str">
            <v/>
          </cell>
          <cell r="CL43" t="str">
            <v/>
          </cell>
          <cell r="CM43" t="str">
            <v/>
          </cell>
          <cell r="CN43" t="str">
            <v/>
          </cell>
          <cell r="CO43" t="str">
            <v/>
          </cell>
          <cell r="CP43" t="str">
            <v/>
          </cell>
          <cell r="CQ43">
            <v>29.374490074448516</v>
          </cell>
          <cell r="CR43">
            <v>52.906212170974108</v>
          </cell>
        </row>
        <row r="44">
          <cell r="BH44">
            <v>37</v>
          </cell>
          <cell r="BI44">
            <v>113.214508275</v>
          </cell>
          <cell r="BJ44">
            <v>46.950078479999995</v>
          </cell>
          <cell r="BK44" t="str">
            <v/>
          </cell>
          <cell r="BL44" t="str">
            <v/>
          </cell>
          <cell r="BM44">
            <v>130.71875</v>
          </cell>
          <cell r="BN44">
            <v>54.209090909090911</v>
          </cell>
          <cell r="BO44" t="str">
            <v/>
          </cell>
          <cell r="BP44" t="str">
            <v/>
          </cell>
          <cell r="BQ44">
            <v>93.36599284944532</v>
          </cell>
          <cell r="BR44">
            <v>38.718895293851212</v>
          </cell>
          <cell r="BS44" t="str">
            <v/>
          </cell>
          <cell r="BT44" t="str">
            <v/>
          </cell>
          <cell r="BU44">
            <v>92.793783269074012</v>
          </cell>
          <cell r="BV44">
            <v>30.504485469240407</v>
          </cell>
          <cell r="BW44" t="str">
            <v/>
          </cell>
          <cell r="BX44" t="str">
            <v/>
          </cell>
          <cell r="BY44">
            <v>74.847499999999997</v>
          </cell>
          <cell r="BZ44">
            <v>24.604929292929292</v>
          </cell>
          <cell r="CA44" t="str">
            <v/>
          </cell>
          <cell r="CB44" t="str">
            <v/>
          </cell>
          <cell r="CC44">
            <v>56.773062500000002</v>
          </cell>
          <cell r="CD44">
            <v>18.663244444444445</v>
          </cell>
          <cell r="CE44" t="str">
            <v/>
          </cell>
          <cell r="CF44" t="str">
            <v/>
          </cell>
          <cell r="CG44">
            <v>122.4209</v>
          </cell>
          <cell r="CH44">
            <v>40.243930505050493</v>
          </cell>
          <cell r="CI44" t="str">
            <v/>
          </cell>
          <cell r="CJ44" t="str">
            <v/>
          </cell>
          <cell r="CK44" t="str">
            <v/>
          </cell>
          <cell r="CL44" t="str">
            <v/>
          </cell>
          <cell r="CM44" t="str">
            <v/>
          </cell>
          <cell r="CN44" t="str">
            <v/>
          </cell>
          <cell r="CO44">
            <v>157.01658907566383</v>
          </cell>
          <cell r="CP44">
            <v>51.616714947374888</v>
          </cell>
          <cell r="CQ44" t="str">
            <v/>
          </cell>
          <cell r="CR44" t="str">
            <v/>
          </cell>
        </row>
        <row r="45">
          <cell r="BH45">
            <v>38</v>
          </cell>
          <cell r="BI45" t="str">
            <v/>
          </cell>
          <cell r="BJ45" t="str">
            <v/>
          </cell>
          <cell r="BK45">
            <v>21.804139253205129</v>
          </cell>
          <cell r="BL45">
            <v>39.271300186380948</v>
          </cell>
          <cell r="BM45" t="str">
            <v/>
          </cell>
          <cell r="BN45" t="str">
            <v/>
          </cell>
          <cell r="BO45">
            <v>24.36418269230769</v>
          </cell>
          <cell r="BP45">
            <v>43.882178571428568</v>
          </cell>
          <cell r="BQ45" t="str">
            <v/>
          </cell>
          <cell r="BR45" t="str">
            <v/>
          </cell>
          <cell r="BS45">
            <v>18.810407353717647</v>
          </cell>
          <cell r="BT45">
            <v>33.879308200958491</v>
          </cell>
          <cell r="BU45" t="str">
            <v/>
          </cell>
          <cell r="BV45" t="str">
            <v/>
          </cell>
          <cell r="BW45">
            <v>19.658984816961492</v>
          </cell>
          <cell r="BX45">
            <v>39.271300186380948</v>
          </cell>
          <cell r="BY45" t="str">
            <v/>
          </cell>
          <cell r="BZ45" t="str">
            <v/>
          </cell>
          <cell r="CA45">
            <v>15.247061965811966</v>
          </cell>
          <cell r="CB45">
            <v>27.461388888888887</v>
          </cell>
          <cell r="CC45" t="str">
            <v/>
          </cell>
          <cell r="CD45" t="str">
            <v/>
          </cell>
          <cell r="CE45">
            <v>11.871549145299145</v>
          </cell>
          <cell r="CF45">
            <v>21.381773650793651</v>
          </cell>
          <cell r="CG45" t="str">
            <v/>
          </cell>
          <cell r="CH45" t="str">
            <v/>
          </cell>
          <cell r="CI45">
            <v>25.935688034188033</v>
          </cell>
          <cell r="CJ45">
            <v>46.712607111111105</v>
          </cell>
          <cell r="CK45" t="str">
            <v/>
          </cell>
          <cell r="CL45" t="str">
            <v/>
          </cell>
          <cell r="CM45" t="str">
            <v/>
          </cell>
          <cell r="CN45" t="str">
            <v/>
          </cell>
          <cell r="CO45" t="str">
            <v/>
          </cell>
          <cell r="CP45" t="str">
            <v/>
          </cell>
          <cell r="CQ45">
            <v>31.634066234021478</v>
          </cell>
          <cell r="CR45">
            <v>56.975920799510575</v>
          </cell>
        </row>
        <row r="46">
          <cell r="BH46" t="str">
            <v>c</v>
          </cell>
          <cell r="BI46">
            <v>118.59722954062501</v>
          </cell>
          <cell r="BJ46">
            <v>49.182294029999994</v>
          </cell>
          <cell r="BK46" t="str">
            <v/>
          </cell>
          <cell r="BL46" t="str">
            <v/>
          </cell>
          <cell r="BM46">
            <v>138.0625</v>
          </cell>
          <cell r="BN46">
            <v>57.254545454545458</v>
          </cell>
          <cell r="BO46" t="str">
            <v/>
          </cell>
          <cell r="BP46" t="str">
            <v/>
          </cell>
          <cell r="BQ46">
            <v>96.700492594068365</v>
          </cell>
          <cell r="BR46">
            <v>40.101712982917327</v>
          </cell>
          <cell r="BS46" t="str">
            <v/>
          </cell>
          <cell r="BT46" t="str">
            <v/>
          </cell>
          <cell r="BU46">
            <v>96.107846957255248</v>
          </cell>
          <cell r="BV46">
            <v>31.593931378856137</v>
          </cell>
          <cell r="BW46" t="str">
            <v/>
          </cell>
          <cell r="BX46" t="str">
            <v/>
          </cell>
          <cell r="BY46">
            <v>79.048124999999999</v>
          </cell>
          <cell r="BZ46">
            <v>25.985818181818178</v>
          </cell>
          <cell r="CA46" t="str">
            <v/>
          </cell>
          <cell r="CB46" t="str">
            <v/>
          </cell>
          <cell r="CC46">
            <v>60.459624999999996</v>
          </cell>
          <cell r="CD46">
            <v>19.875143434343435</v>
          </cell>
          <cell r="CE46" t="str">
            <v/>
          </cell>
          <cell r="CF46" t="str">
            <v/>
          </cell>
          <cell r="CG46">
            <v>129.75877499999999</v>
          </cell>
          <cell r="CH46">
            <v>42.656140606060596</v>
          </cell>
          <cell r="CI46" t="str">
            <v/>
          </cell>
          <cell r="CJ46" t="str">
            <v/>
          </cell>
          <cell r="CK46" t="str">
            <v/>
          </cell>
          <cell r="CL46" t="str">
            <v/>
          </cell>
          <cell r="CM46" t="str">
            <v/>
          </cell>
          <cell r="CN46" t="str">
            <v/>
          </cell>
          <cell r="CO46">
            <v>162.62432439979466</v>
          </cell>
          <cell r="CP46">
            <v>53.460169052638278</v>
          </cell>
          <cell r="CQ46" t="str">
            <v/>
          </cell>
          <cell r="CR46" t="str">
            <v/>
          </cell>
        </row>
        <row r="47">
          <cell r="BH47" t="str">
            <v>d</v>
          </cell>
          <cell r="BI47" t="str">
            <v/>
          </cell>
          <cell r="BJ47" t="str">
            <v/>
          </cell>
          <cell r="BK47">
            <v>22.840517465544867</v>
          </cell>
          <cell r="BL47">
            <v>41.137914566833331</v>
          </cell>
          <cell r="BM47" t="str">
            <v/>
          </cell>
          <cell r="BN47" t="str">
            <v/>
          </cell>
          <cell r="BO47">
            <v>25.624399038461537</v>
          </cell>
          <cell r="BP47">
            <v>46.151946428571421</v>
          </cell>
          <cell r="BQ47" t="str">
            <v/>
          </cell>
          <cell r="BR47" t="str">
            <v/>
          </cell>
          <cell r="BS47">
            <v>19.482207616350422</v>
          </cell>
          <cell r="BT47">
            <v>35.089283493849869</v>
          </cell>
          <cell r="BU47" t="str">
            <v/>
          </cell>
          <cell r="BV47" t="str">
            <v/>
          </cell>
          <cell r="BW47">
            <v>20.361091417567259</v>
          </cell>
          <cell r="BX47">
            <v>41.137914566833331</v>
          </cell>
          <cell r="BY47" t="str">
            <v/>
          </cell>
          <cell r="BZ47" t="str">
            <v/>
          </cell>
          <cell r="CA47">
            <v>16.102764423076923</v>
          </cell>
          <cell r="CB47">
            <v>29.002589285714286</v>
          </cell>
          <cell r="CC47" t="str">
            <v/>
          </cell>
          <cell r="CD47" t="str">
            <v/>
          </cell>
          <cell r="CE47">
            <v>12.652572115384615</v>
          </cell>
          <cell r="CF47">
            <v>22.788469285714285</v>
          </cell>
          <cell r="CG47" t="str">
            <v/>
          </cell>
          <cell r="CH47" t="str">
            <v/>
          </cell>
          <cell r="CI47">
            <v>27.490266025641024</v>
          </cell>
          <cell r="CJ47">
            <v>49.512547904761895</v>
          </cell>
          <cell r="CK47" t="str">
            <v/>
          </cell>
          <cell r="CL47" t="str">
            <v/>
          </cell>
          <cell r="CM47" t="str">
            <v/>
          </cell>
          <cell r="CN47" t="str">
            <v/>
          </cell>
          <cell r="CO47" t="str">
            <v/>
          </cell>
          <cell r="CP47" t="str">
            <v/>
          </cell>
          <cell r="CQ47">
            <v>32.763854313807961</v>
          </cell>
          <cell r="CR47">
            <v>59.010775113778813</v>
          </cell>
        </row>
        <row r="48">
          <cell r="BH48" t="str">
            <v>e</v>
          </cell>
          <cell r="BI48">
            <v>121.2885901734375</v>
          </cell>
          <cell r="BJ48">
            <v>50.298401804999997</v>
          </cell>
          <cell r="BK48" t="str">
            <v/>
          </cell>
          <cell r="BL48" t="str">
            <v/>
          </cell>
          <cell r="BM48">
            <v>141.734375</v>
          </cell>
          <cell r="BN48">
            <v>58.777272727272724</v>
          </cell>
          <cell r="BO48" t="str">
            <v/>
          </cell>
          <cell r="BP48" t="str">
            <v/>
          </cell>
          <cell r="BQ48">
            <v>98.367742466379909</v>
          </cell>
          <cell r="BR48">
            <v>40.793121827450385</v>
          </cell>
          <cell r="BS48" t="str">
            <v/>
          </cell>
          <cell r="BT48" t="str">
            <v/>
          </cell>
          <cell r="BU48">
            <v>97.764878801345859</v>
          </cell>
          <cell r="BV48">
            <v>32.138654333664007</v>
          </cell>
          <cell r="BW48" t="str">
            <v/>
          </cell>
          <cell r="BX48" t="str">
            <v/>
          </cell>
          <cell r="BY48">
            <v>81.148437499999986</v>
          </cell>
          <cell r="BZ48">
            <v>26.67626262626262</v>
          </cell>
          <cell r="CA48" t="str">
            <v/>
          </cell>
          <cell r="CB48" t="str">
            <v/>
          </cell>
          <cell r="CC48">
            <v>62.302906249999992</v>
          </cell>
          <cell r="CD48">
            <v>20.481092929292924</v>
          </cell>
          <cell r="CE48" t="str">
            <v/>
          </cell>
          <cell r="CF48" t="str">
            <v/>
          </cell>
          <cell r="CG48">
            <v>133.42771250000001</v>
          </cell>
          <cell r="CH48">
            <v>43.862245656565648</v>
          </cell>
          <cell r="CI48" t="str">
            <v/>
          </cell>
          <cell r="CJ48" t="str">
            <v/>
          </cell>
          <cell r="CK48" t="str">
            <v/>
          </cell>
          <cell r="CL48" t="str">
            <v/>
          </cell>
          <cell r="CM48" t="str">
            <v/>
          </cell>
          <cell r="CN48" t="str">
            <v/>
          </cell>
          <cell r="CO48">
            <v>165.42819206186007</v>
          </cell>
          <cell r="CP48">
            <v>54.381896105269966</v>
          </cell>
          <cell r="CQ48" t="str">
            <v/>
          </cell>
          <cell r="CR48" t="str">
            <v/>
          </cell>
        </row>
        <row r="49">
          <cell r="BH49" t="str">
            <v>f</v>
          </cell>
          <cell r="BI49" t="str">
            <v/>
          </cell>
          <cell r="BJ49" t="str">
            <v/>
          </cell>
          <cell r="BK49">
            <v>23.358706571714741</v>
          </cell>
          <cell r="BL49">
            <v>42.071221757059519</v>
          </cell>
          <cell r="BM49" t="str">
            <v/>
          </cell>
          <cell r="BN49" t="str">
            <v/>
          </cell>
          <cell r="BO49">
            <v>26.25450721153846</v>
          </cell>
          <cell r="BP49">
            <v>47.286830357142847</v>
          </cell>
          <cell r="BQ49" t="str">
            <v/>
          </cell>
          <cell r="BR49" t="str">
            <v/>
          </cell>
          <cell r="BS49">
            <v>19.818107747666808</v>
          </cell>
          <cell r="BT49">
            <v>35.694271140295555</v>
          </cell>
          <cell r="BU49" t="str">
            <v/>
          </cell>
          <cell r="BV49" t="str">
            <v/>
          </cell>
          <cell r="BW49">
            <v>20.712144717870146</v>
          </cell>
          <cell r="BX49">
            <v>42.071221757059519</v>
          </cell>
          <cell r="BY49" t="str">
            <v/>
          </cell>
          <cell r="BZ49" t="str">
            <v/>
          </cell>
          <cell r="CA49">
            <v>16.5306156517094</v>
          </cell>
          <cell r="CB49">
            <v>29.773189484126984</v>
          </cell>
          <cell r="CC49" t="str">
            <v/>
          </cell>
          <cell r="CD49" t="str">
            <v/>
          </cell>
          <cell r="CE49">
            <v>13.043083600427352</v>
          </cell>
          <cell r="CF49">
            <v>23.491817103174601</v>
          </cell>
          <cell r="CG49" t="str">
            <v/>
          </cell>
          <cell r="CH49" t="str">
            <v/>
          </cell>
          <cell r="CI49">
            <v>28.267555021367521</v>
          </cell>
          <cell r="CJ49">
            <v>50.912518301587291</v>
          </cell>
          <cell r="CK49" t="str">
            <v/>
          </cell>
          <cell r="CL49" t="str">
            <v/>
          </cell>
          <cell r="CM49" t="str">
            <v/>
          </cell>
          <cell r="CN49" t="str">
            <v/>
          </cell>
          <cell r="CO49" t="str">
            <v/>
          </cell>
          <cell r="CP49" t="str">
            <v/>
          </cell>
          <cell r="CQ49">
            <v>33.328748353701208</v>
          </cell>
          <cell r="CR49">
            <v>60.028202270912928</v>
          </cell>
        </row>
        <row r="50">
          <cell r="BH50">
            <v>39</v>
          </cell>
          <cell r="BI50" t="str">
            <v/>
          </cell>
          <cell r="BJ50" t="str">
            <v/>
          </cell>
          <cell r="BK50" t="str">
            <v/>
          </cell>
          <cell r="BL50" t="str">
            <v/>
          </cell>
          <cell r="BM50">
            <v>25.703125</v>
          </cell>
          <cell r="BN50">
            <v>10.659090909090908</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row>
        <row r="51">
          <cell r="BH51">
            <v>40</v>
          </cell>
          <cell r="BI51" t="str">
            <v/>
          </cell>
          <cell r="BJ51" t="str">
            <v/>
          </cell>
          <cell r="BK51" t="str">
            <v/>
          </cell>
          <cell r="BL51" t="str">
            <v/>
          </cell>
          <cell r="BM51" t="str">
            <v/>
          </cell>
          <cell r="BN51" t="str">
            <v/>
          </cell>
          <cell r="BO51">
            <v>5.1342147435897436</v>
          </cell>
          <cell r="BP51">
            <v>9.2472023809523805</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row>
        <row r="52">
          <cell r="BH52">
            <v>41</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v>145.81880227997345</v>
          </cell>
          <cell r="BV52">
            <v>47.935620023092071</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row>
        <row r="53">
          <cell r="BH53">
            <v>42</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v>30.892690426653772</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row>
        <row r="54">
          <cell r="BH54">
            <v>43</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v>172.3313117854232</v>
          </cell>
          <cell r="BV54">
            <v>56.651187300017902</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row>
        <row r="55">
          <cell r="BH55">
            <v>44</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v>36.509543231499912</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row>
        <row r="56">
          <cell r="BH56">
            <v>45</v>
          </cell>
          <cell r="BI56">
            <v>76.690811212499995</v>
          </cell>
          <cell r="BJ56">
            <v>31.803694243636365</v>
          </cell>
          <cell r="BK56" t="str">
            <v/>
          </cell>
          <cell r="BL56" t="str">
            <v/>
          </cell>
          <cell r="BM56">
            <v>54.05</v>
          </cell>
          <cell r="BN56">
            <v>22.414545454545454</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v>64.090909090909079</v>
          </cell>
          <cell r="CP56">
            <v>21.068870523415978</v>
          </cell>
          <cell r="CQ56" t="str">
            <v/>
          </cell>
          <cell r="CR56" t="str">
            <v/>
          </cell>
        </row>
        <row r="57">
          <cell r="BH57">
            <v>46</v>
          </cell>
          <cell r="BI57" t="str">
            <v/>
          </cell>
          <cell r="BJ57" t="str">
            <v/>
          </cell>
          <cell r="BK57">
            <v>14.768970983440168</v>
          </cell>
          <cell r="BL57">
            <v>26.600302181126978</v>
          </cell>
          <cell r="BM57" t="str">
            <v/>
          </cell>
          <cell r="BN57" t="str">
            <v/>
          </cell>
          <cell r="BO57">
            <v>10.305769230769233</v>
          </cell>
          <cell r="BP57">
            <v>18.561657142857147</v>
          </cell>
          <cell r="BQ57" t="str">
            <v/>
          </cell>
          <cell r="BR57" t="str">
            <v/>
          </cell>
          <cell r="BS57" t="str">
            <v/>
          </cell>
          <cell r="BT57" t="str">
            <v/>
          </cell>
          <cell r="BU57" t="str">
            <v/>
          </cell>
          <cell r="BV57" t="str">
            <v/>
          </cell>
          <cell r="BW57" t="str">
            <v/>
          </cell>
          <cell r="BX57">
            <v>26.600302181126978</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v>13.578088578088577</v>
          </cell>
          <cell r="CR57">
            <v>24.455411255411256</v>
          </cell>
        </row>
        <row r="58">
          <cell r="BH58">
            <v>47</v>
          </cell>
          <cell r="BI58">
            <v>89.391201149999986</v>
          </cell>
          <cell r="BJ58">
            <v>37.070548407272717</v>
          </cell>
          <cell r="BK58" t="str">
            <v/>
          </cell>
          <cell r="BL58" t="str">
            <v/>
          </cell>
          <cell r="BM58" t="str">
            <v/>
          </cell>
          <cell r="BN58" t="str">
            <v/>
          </cell>
          <cell r="BO58" t="str">
            <v/>
          </cell>
          <cell r="BP58" t="str">
            <v/>
          </cell>
          <cell r="BQ58">
            <v>52.698749999999997</v>
          </cell>
          <cell r="BR58">
            <v>21.854181818181818</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v>53.462499999999999</v>
          </cell>
          <cell r="CL58">
            <v>17.574949494949497</v>
          </cell>
          <cell r="CM58" t="str">
            <v/>
          </cell>
          <cell r="CN58" t="str">
            <v/>
          </cell>
          <cell r="CO58" t="str">
            <v/>
          </cell>
          <cell r="CP58" t="str">
            <v/>
          </cell>
          <cell r="CQ58" t="str">
            <v/>
          </cell>
          <cell r="CR58" t="str">
            <v/>
          </cell>
        </row>
        <row r="59">
          <cell r="BH59">
            <v>48</v>
          </cell>
          <cell r="BI59" t="str">
            <v/>
          </cell>
          <cell r="BJ59" t="str">
            <v/>
          </cell>
          <cell r="BK59">
            <v>17.220516702991453</v>
          </cell>
          <cell r="BL59">
            <v>31.015765995365079</v>
          </cell>
          <cell r="BM59" t="str">
            <v/>
          </cell>
          <cell r="BN59" t="str">
            <v/>
          </cell>
          <cell r="BO59" t="str">
            <v/>
          </cell>
          <cell r="BP59" t="str">
            <v/>
          </cell>
          <cell r="BQ59" t="str">
            <v/>
          </cell>
          <cell r="BR59" t="str">
            <v/>
          </cell>
          <cell r="BS59">
            <v>11.164583333333333</v>
          </cell>
          <cell r="BT59">
            <v>20.108461904761903</v>
          </cell>
          <cell r="BU59" t="str">
            <v/>
          </cell>
          <cell r="BV59" t="str">
            <v/>
          </cell>
          <cell r="BW59" t="str">
            <v/>
          </cell>
          <cell r="BX59">
            <v>31.015765995365079</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v>11.002777777777776</v>
          </cell>
          <cell r="CN59">
            <v>19.817034920634917</v>
          </cell>
          <cell r="CO59" t="str">
            <v/>
          </cell>
          <cell r="CP59" t="str">
            <v/>
          </cell>
          <cell r="CQ59" t="str">
            <v/>
          </cell>
          <cell r="CR59" t="str">
            <v/>
          </cell>
        </row>
        <row r="60">
          <cell r="BH60">
            <v>49</v>
          </cell>
          <cell r="BI60">
            <v>100.76858985</v>
          </cell>
          <cell r="BJ60">
            <v>41.78875370181818</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row>
        <row r="61">
          <cell r="BH61">
            <v>50</v>
          </cell>
          <cell r="BI61" t="str">
            <v/>
          </cell>
          <cell r="BJ61" t="str">
            <v/>
          </cell>
          <cell r="BK61">
            <v>19.40618278685897</v>
          </cell>
          <cell r="BL61">
            <v>34.952355644238089</v>
          </cell>
          <cell r="BM61" t="str">
            <v/>
          </cell>
          <cell r="BN61" t="str">
            <v/>
          </cell>
          <cell r="BO61" t="str">
            <v/>
          </cell>
          <cell r="BP61" t="str">
            <v/>
          </cell>
          <cell r="BQ61" t="str">
            <v/>
          </cell>
          <cell r="BR61" t="str">
            <v/>
          </cell>
          <cell r="BS61" t="str">
            <v/>
          </cell>
          <cell r="BT61" t="str">
            <v/>
          </cell>
          <cell r="BU61" t="str">
            <v/>
          </cell>
          <cell r="BV61" t="str">
            <v/>
          </cell>
          <cell r="BW61" t="str">
            <v/>
          </cell>
          <cell r="BX61">
            <v>34.952355644238089</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row>
        <row r="62">
          <cell r="BH62">
            <v>51</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v>27.133099999999999</v>
          </cell>
          <cell r="CD62">
            <v>8.9195765656565644</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row>
        <row r="63">
          <cell r="BH63">
            <v>52</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v>5.74832905982906</v>
          </cell>
          <cell r="CF63">
            <v>10.353279873015872</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row>
        <row r="64">
          <cell r="BH64">
            <v>53</v>
          </cell>
          <cell r="BI64" t="str">
            <v/>
          </cell>
          <cell r="BJ64" t="str">
            <v/>
          </cell>
          <cell r="BK64" t="str">
            <v/>
          </cell>
          <cell r="BL64" t="str">
            <v/>
          </cell>
          <cell r="BM64" t="str">
            <v/>
          </cell>
          <cell r="BN64" t="str">
            <v/>
          </cell>
          <cell r="BO64" t="str">
            <v/>
          </cell>
          <cell r="BP64" t="str">
            <v/>
          </cell>
          <cell r="BQ64">
            <v>266.19624999999996</v>
          </cell>
          <cell r="BR64">
            <v>110.39163636363637</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row>
        <row r="65">
          <cell r="BH65">
            <v>54</v>
          </cell>
          <cell r="BI65" t="str">
            <v/>
          </cell>
          <cell r="BJ65" t="str">
            <v/>
          </cell>
          <cell r="BK65" t="str">
            <v/>
          </cell>
          <cell r="BL65" t="str">
            <v/>
          </cell>
          <cell r="BM65" t="str">
            <v/>
          </cell>
          <cell r="BN65" t="str">
            <v/>
          </cell>
          <cell r="BO65" t="str">
            <v/>
          </cell>
          <cell r="BP65" t="str">
            <v/>
          </cell>
          <cell r="BQ65" t="str">
            <v/>
          </cell>
          <cell r="BR65" t="str">
            <v/>
          </cell>
          <cell r="BS65">
            <v>59.258173076923079</v>
          </cell>
          <cell r="BT65">
            <v>106.72952857142857</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row>
        <row r="66">
          <cell r="BH66">
            <v>55</v>
          </cell>
          <cell r="BI66" t="str">
            <v/>
          </cell>
          <cell r="BJ66" t="str">
            <v/>
          </cell>
          <cell r="BK66" t="str">
            <v/>
          </cell>
          <cell r="BL66" t="str">
            <v/>
          </cell>
          <cell r="BM66" t="str">
            <v/>
          </cell>
          <cell r="BN66" t="str">
            <v/>
          </cell>
          <cell r="BO66" t="str">
            <v/>
          </cell>
          <cell r="BP66" t="str">
            <v/>
          </cell>
          <cell r="BQ66">
            <v>279.70875000000001</v>
          </cell>
          <cell r="BR66">
            <v>115.99527272727273</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row>
        <row r="67">
          <cell r="BH67">
            <v>56</v>
          </cell>
          <cell r="BI67" t="str">
            <v/>
          </cell>
          <cell r="BJ67" t="str">
            <v/>
          </cell>
          <cell r="BK67" t="str">
            <v/>
          </cell>
          <cell r="BL67" t="str">
            <v/>
          </cell>
          <cell r="BM67" t="str">
            <v/>
          </cell>
          <cell r="BN67" t="str">
            <v/>
          </cell>
          <cell r="BO67" t="str">
            <v/>
          </cell>
          <cell r="BP67" t="str">
            <v/>
          </cell>
          <cell r="BQ67" t="str">
            <v/>
          </cell>
          <cell r="BR67" t="str">
            <v/>
          </cell>
          <cell r="BS67">
            <v>62.120886752136755</v>
          </cell>
          <cell r="BT67">
            <v>111.88554444444445</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row>
        <row r="68">
          <cell r="BH68">
            <v>57</v>
          </cell>
          <cell r="BI68">
            <v>74.077144070357136</v>
          </cell>
          <cell r="BJ68">
            <v>35.845815862929292</v>
          </cell>
          <cell r="BK68">
            <v>29.423839897435894</v>
          </cell>
          <cell r="BL68" t="str">
            <v/>
          </cell>
          <cell r="BM68" t="str">
            <v/>
          </cell>
          <cell r="BN68" t="str">
            <v/>
          </cell>
          <cell r="BO68" t="str">
            <v/>
          </cell>
          <cell r="BP68" t="str">
            <v/>
          </cell>
          <cell r="BQ68" t="str">
            <v/>
          </cell>
          <cell r="BR68" t="str">
            <v/>
          </cell>
          <cell r="BS68" t="str">
            <v/>
          </cell>
          <cell r="BT68" t="str">
            <v/>
          </cell>
          <cell r="BU68">
            <v>42.400984749394638</v>
          </cell>
          <cell r="BV68">
            <v>20.517771180407571</v>
          </cell>
          <cell r="BW68">
            <v>16.841899109593928</v>
          </cell>
          <cell r="BX68" t="str">
            <v/>
          </cell>
          <cell r="BY68">
            <v>35.078374450712353</v>
          </cell>
          <cell r="BZ68">
            <v>16.974371341001621</v>
          </cell>
          <cell r="CA68">
            <v>13.933318929247026</v>
          </cell>
          <cell r="CB68" t="str">
            <v/>
          </cell>
          <cell r="CC68">
            <v>25.924714285714288</v>
          </cell>
          <cell r="CD68">
            <v>12.544929292929295</v>
          </cell>
          <cell r="CE68">
            <v>10.297435897435898</v>
          </cell>
          <cell r="CF68" t="str">
            <v/>
          </cell>
          <cell r="CG68">
            <v>26.033754489795914</v>
          </cell>
          <cell r="CH68">
            <v>12.597693679653679</v>
          </cell>
          <cell r="CI68">
            <v>10.340747252747251</v>
          </cell>
          <cell r="CJ68" t="str">
            <v/>
          </cell>
          <cell r="CK68" t="str">
            <v/>
          </cell>
          <cell r="CL68" t="str">
            <v/>
          </cell>
          <cell r="CM68" t="str">
            <v/>
          </cell>
          <cell r="CN68" t="str">
            <v/>
          </cell>
          <cell r="CO68">
            <v>66.537363972399746</v>
          </cell>
          <cell r="CP68">
            <v>32.197327892312309</v>
          </cell>
          <cell r="CQ68">
            <v>26.428998705212514</v>
          </cell>
          <cell r="CR68" t="str">
            <v/>
          </cell>
        </row>
        <row r="69">
          <cell r="BH69">
            <v>58</v>
          </cell>
          <cell r="BI69" t="str">
            <v/>
          </cell>
          <cell r="BJ69" t="str">
            <v/>
          </cell>
          <cell r="BK69" t="str">
            <v/>
          </cell>
          <cell r="BL69">
            <v>72.448498888888892</v>
          </cell>
          <cell r="BM69" t="str">
            <v/>
          </cell>
          <cell r="BN69" t="str">
            <v/>
          </cell>
          <cell r="BO69" t="str">
            <v/>
          </cell>
          <cell r="BP69" t="str">
            <v/>
          </cell>
          <cell r="BQ69" t="str">
            <v/>
          </cell>
          <cell r="BR69" t="str">
            <v/>
          </cell>
          <cell r="BS69" t="str">
            <v/>
          </cell>
          <cell r="BT69" t="str">
            <v/>
          </cell>
          <cell r="BU69" t="str">
            <v/>
          </cell>
          <cell r="BV69" t="str">
            <v/>
          </cell>
          <cell r="BW69" t="str">
            <v/>
          </cell>
          <cell r="BX69">
            <v>72.448498888888892</v>
          </cell>
          <cell r="BY69" t="str">
            <v/>
          </cell>
          <cell r="BZ69" t="str">
            <v/>
          </cell>
          <cell r="CA69" t="str">
            <v/>
          </cell>
          <cell r="CB69">
            <v>35.506095721217804</v>
          </cell>
          <cell r="CC69" t="str">
            <v/>
          </cell>
          <cell r="CD69" t="str">
            <v/>
          </cell>
          <cell r="CE69" t="str">
            <v/>
          </cell>
          <cell r="CF69">
            <v>26.494444444444444</v>
          </cell>
          <cell r="CG69" t="str">
            <v/>
          </cell>
          <cell r="CH69" t="str">
            <v/>
          </cell>
          <cell r="CI69" t="str">
            <v/>
          </cell>
          <cell r="CJ69">
            <v>28.006190476190472</v>
          </cell>
          <cell r="CK69" t="str">
            <v/>
          </cell>
          <cell r="CL69" t="str">
            <v/>
          </cell>
          <cell r="CM69" t="str">
            <v/>
          </cell>
          <cell r="CN69" t="str">
            <v/>
          </cell>
          <cell r="CO69" t="str">
            <v/>
          </cell>
          <cell r="CP69" t="str">
            <v/>
          </cell>
          <cell r="CQ69" t="str">
            <v/>
          </cell>
          <cell r="CR69">
            <v>67.124178673172409</v>
          </cell>
        </row>
        <row r="70">
          <cell r="BH70">
            <v>59</v>
          </cell>
          <cell r="BI70">
            <v>79.073380570714292</v>
          </cell>
          <cell r="BJ70">
            <v>38.263487006262629</v>
          </cell>
          <cell r="BK70">
            <v>31.408371897435899</v>
          </cell>
          <cell r="BL70" t="str">
            <v/>
          </cell>
          <cell r="BM70" t="str">
            <v/>
          </cell>
          <cell r="BN70" t="str">
            <v/>
          </cell>
          <cell r="BO70" t="str">
            <v/>
          </cell>
          <cell r="BP70" t="str">
            <v/>
          </cell>
          <cell r="BQ70" t="str">
            <v/>
          </cell>
          <cell r="BR70" t="str">
            <v/>
          </cell>
          <cell r="BS70" t="str">
            <v/>
          </cell>
          <cell r="BT70" t="str">
            <v/>
          </cell>
          <cell r="BU70">
            <v>48.899280837123385</v>
          </cell>
          <cell r="BV70">
            <v>23.662286643399497</v>
          </cell>
          <cell r="BW70">
            <v>19.42305725345895</v>
          </cell>
          <cell r="BX70" t="str">
            <v/>
          </cell>
          <cell r="BY70">
            <v>40.454420898789323</v>
          </cell>
          <cell r="BZ70">
            <v>19.575831932750283</v>
          </cell>
          <cell r="CA70">
            <v>16.068713482513758</v>
          </cell>
          <cell r="CB70" t="str">
            <v/>
          </cell>
          <cell r="CC70">
            <v>31.109657142857142</v>
          </cell>
          <cell r="CD70">
            <v>15.053915151515151</v>
          </cell>
          <cell r="CE70">
            <v>12.356923076923076</v>
          </cell>
          <cell r="CF70" t="str">
            <v/>
          </cell>
          <cell r="CG70">
            <v>33.777969795918374</v>
          </cell>
          <cell r="CH70">
            <v>16.345107532467534</v>
          </cell>
          <cell r="CI70">
            <v>13.41679120879121</v>
          </cell>
          <cell r="CJ70" t="str">
            <v/>
          </cell>
          <cell r="CK70">
            <v>30.211071428571429</v>
          </cell>
          <cell r="CL70">
            <v>14.619090909090909</v>
          </cell>
          <cell r="CM70">
            <v>12</v>
          </cell>
          <cell r="CN70" t="str">
            <v/>
          </cell>
          <cell r="CO70">
            <v>76.734756663752336</v>
          </cell>
          <cell r="CP70">
            <v>37.131830501498051</v>
          </cell>
          <cell r="CQ70">
            <v>30.479457908076256</v>
          </cell>
          <cell r="CR70" t="str">
            <v/>
          </cell>
        </row>
        <row r="71">
          <cell r="BH71">
            <v>60</v>
          </cell>
          <cell r="BI71" t="str">
            <v/>
          </cell>
          <cell r="BJ71" t="str">
            <v/>
          </cell>
          <cell r="BK71" t="str">
            <v/>
          </cell>
          <cell r="BL71">
            <v>77.331820555555552</v>
          </cell>
          <cell r="BM71" t="str">
            <v/>
          </cell>
          <cell r="BN71" t="str">
            <v/>
          </cell>
          <cell r="BO71" t="str">
            <v/>
          </cell>
          <cell r="BP71" t="str">
            <v/>
          </cell>
          <cell r="BQ71" t="str">
            <v/>
          </cell>
          <cell r="BR71" t="str">
            <v/>
          </cell>
          <cell r="BS71" t="str">
            <v/>
          </cell>
          <cell r="BT71" t="str">
            <v/>
          </cell>
          <cell r="BU71" t="str">
            <v/>
          </cell>
          <cell r="BV71" t="str">
            <v/>
          </cell>
          <cell r="BW71" t="str">
            <v/>
          </cell>
          <cell r="BX71">
            <v>77.331820555555552</v>
          </cell>
          <cell r="BY71" t="str">
            <v/>
          </cell>
          <cell r="BZ71" t="str">
            <v/>
          </cell>
          <cell r="CA71" t="str">
            <v/>
          </cell>
          <cell r="CB71">
            <v>41.102918158214493</v>
          </cell>
          <cell r="CC71" t="str">
            <v/>
          </cell>
          <cell r="CD71" t="str">
            <v/>
          </cell>
          <cell r="CE71" t="str">
            <v/>
          </cell>
          <cell r="CF71">
            <v>32.072222222222223</v>
          </cell>
          <cell r="CG71" t="str">
            <v/>
          </cell>
          <cell r="CH71" t="str">
            <v/>
          </cell>
          <cell r="CI71" t="str">
            <v/>
          </cell>
          <cell r="CJ71">
            <v>36.337142857142865</v>
          </cell>
          <cell r="CK71" t="str">
            <v/>
          </cell>
          <cell r="CL71" t="str">
            <v/>
          </cell>
          <cell r="CM71" t="str">
            <v/>
          </cell>
          <cell r="CN71">
            <v>31.777777777777771</v>
          </cell>
          <cell r="CO71" t="str">
            <v/>
          </cell>
          <cell r="CP71" t="str">
            <v/>
          </cell>
          <cell r="CQ71" t="str">
            <v/>
          </cell>
          <cell r="CR71">
            <v>77.704956470109565</v>
          </cell>
        </row>
        <row r="72">
          <cell r="BH72">
            <v>61</v>
          </cell>
          <cell r="BI72">
            <v>84.062365639285716</v>
          </cell>
          <cell r="BJ72">
            <v>40.677649192929294</v>
          </cell>
          <cell r="BK72">
            <v>33.390023589743585</v>
          </cell>
          <cell r="BL72" t="str">
            <v/>
          </cell>
          <cell r="BM72" t="str">
            <v/>
          </cell>
          <cell r="BN72" t="str">
            <v/>
          </cell>
          <cell r="BO72" t="str">
            <v/>
          </cell>
          <cell r="BP72" t="str">
            <v/>
          </cell>
          <cell r="BQ72" t="str">
            <v/>
          </cell>
          <cell r="BR72" t="str">
            <v/>
          </cell>
          <cell r="BS72" t="str">
            <v/>
          </cell>
          <cell r="BT72" t="str">
            <v/>
          </cell>
          <cell r="BU72">
            <v>52.801241544145064</v>
          </cell>
          <cell r="BV72">
            <v>25.550439416614395</v>
          </cell>
          <cell r="BW72">
            <v>20.972937025017725</v>
          </cell>
          <cell r="BX72" t="str">
            <v/>
          </cell>
          <cell r="BY72">
            <v>43.682516651325507</v>
          </cell>
          <cell r="BZ72">
            <v>21.137902492914069</v>
          </cell>
          <cell r="CA72">
            <v>17.35093047114394</v>
          </cell>
          <cell r="CB72" t="str">
            <v/>
          </cell>
          <cell r="CC72">
            <v>52.497546428571432</v>
          </cell>
          <cell r="CD72">
            <v>25.403481818181817</v>
          </cell>
          <cell r="CE72">
            <v>20.852307692307694</v>
          </cell>
          <cell r="CF72" t="str">
            <v/>
          </cell>
          <cell r="CG72" t="str">
            <v/>
          </cell>
          <cell r="CH72" t="str">
            <v/>
          </cell>
          <cell r="CI72" t="str">
            <v/>
          </cell>
          <cell r="CJ72" t="str">
            <v/>
          </cell>
          <cell r="CK72" t="str">
            <v/>
          </cell>
          <cell r="CL72" t="str">
            <v/>
          </cell>
          <cell r="CM72" t="str">
            <v/>
          </cell>
          <cell r="CN72" t="str">
            <v/>
          </cell>
          <cell r="CO72">
            <v>82.857873409827675</v>
          </cell>
          <cell r="CP72">
            <v>40.094797259214431</v>
          </cell>
          <cell r="CQ72">
            <v>32.911592800300383</v>
          </cell>
          <cell r="CR72" t="str">
            <v/>
          </cell>
        </row>
        <row r="73">
          <cell r="BH73">
            <v>62</v>
          </cell>
          <cell r="BI73" t="str">
            <v/>
          </cell>
          <cell r="BJ73" t="str">
            <v/>
          </cell>
          <cell r="BK73" t="str">
            <v/>
          </cell>
          <cell r="BL73">
            <v>82.215142222222227</v>
          </cell>
          <cell r="BM73" t="str">
            <v/>
          </cell>
          <cell r="BN73" t="str">
            <v/>
          </cell>
          <cell r="BO73" t="str">
            <v/>
          </cell>
          <cell r="BP73" t="str">
            <v/>
          </cell>
          <cell r="BQ73" t="str">
            <v/>
          </cell>
          <cell r="BR73" t="str">
            <v/>
          </cell>
          <cell r="BS73" t="str">
            <v/>
          </cell>
          <cell r="BT73" t="str">
            <v/>
          </cell>
          <cell r="BU73" t="str">
            <v/>
          </cell>
          <cell r="BV73" t="str">
            <v/>
          </cell>
          <cell r="BW73" t="str">
            <v/>
          </cell>
          <cell r="BX73">
            <v>82.215142222222227</v>
          </cell>
          <cell r="BY73" t="str">
            <v/>
          </cell>
          <cell r="BZ73" t="str">
            <v/>
          </cell>
          <cell r="CA73" t="str">
            <v/>
          </cell>
          <cell r="CB73">
            <v>44.3856977916723</v>
          </cell>
          <cell r="CC73" t="str">
            <v/>
          </cell>
          <cell r="CD73" t="str">
            <v/>
          </cell>
          <cell r="CE73" t="str">
            <v/>
          </cell>
          <cell r="CF73">
            <v>54.383333333333333</v>
          </cell>
          <cell r="CG73" t="str">
            <v/>
          </cell>
          <cell r="CH73" t="str">
            <v/>
          </cell>
          <cell r="CI73" t="str">
            <v/>
          </cell>
          <cell r="CJ73" t="str">
            <v/>
          </cell>
          <cell r="CK73" t="str">
            <v/>
          </cell>
          <cell r="CL73" t="str">
            <v/>
          </cell>
          <cell r="CM73" t="str">
            <v/>
          </cell>
          <cell r="CN73" t="str">
            <v/>
          </cell>
          <cell r="CO73" t="str">
            <v/>
          </cell>
          <cell r="CP73" t="str">
            <v/>
          </cell>
          <cell r="CQ73" t="str">
            <v/>
          </cell>
          <cell r="CR73">
            <v>83.911042557158353</v>
          </cell>
        </row>
        <row r="74">
          <cell r="BH74">
            <v>63</v>
          </cell>
          <cell r="BI74">
            <v>28.976721415714287</v>
          </cell>
          <cell r="BJ74">
            <v>14.021790840000001</v>
          </cell>
          <cell r="BK74">
            <v>11.509709538461539</v>
          </cell>
          <cell r="BL74" t="str">
            <v/>
          </cell>
          <cell r="BM74">
            <v>20.334375000000001</v>
          </cell>
          <cell r="BN74">
            <v>9.8397727272727273</v>
          </cell>
          <cell r="BO74">
            <v>8.0769230769230766</v>
          </cell>
          <cell r="BP74" t="str">
            <v/>
          </cell>
          <cell r="BQ74">
            <v>48.699214285714284</v>
          </cell>
          <cell r="BR74">
            <v>23.565474747474749</v>
          </cell>
          <cell r="BS74">
            <v>19.343589743589742</v>
          </cell>
          <cell r="BT74" t="str">
            <v/>
          </cell>
          <cell r="BU74">
            <v>25.500123820119111</v>
          </cell>
          <cell r="BV74">
            <v>12.339470620920764</v>
          </cell>
          <cell r="BW74">
            <v>10.128786281708482</v>
          </cell>
          <cell r="BX74" t="str">
            <v/>
          </cell>
          <cell r="BY74">
            <v>21.483428571428572</v>
          </cell>
          <cell r="BZ74">
            <v>10.395797979797981</v>
          </cell>
          <cell r="CA74">
            <v>8.533333333333335</v>
          </cell>
          <cell r="CB74" t="str">
            <v/>
          </cell>
          <cell r="CC74">
            <v>13.856759785714276</v>
          </cell>
          <cell r="CD74">
            <v>6.705264707070703</v>
          </cell>
          <cell r="CE74">
            <v>5.5039794871794836</v>
          </cell>
          <cell r="CF74" t="str">
            <v/>
          </cell>
          <cell r="CG74">
            <v>16.17629798798232</v>
          </cell>
          <cell r="CH74">
            <v>7.8276856687449285</v>
          </cell>
          <cell r="CI74">
            <v>6.4253125320212083</v>
          </cell>
          <cell r="CJ74" t="str">
            <v/>
          </cell>
          <cell r="CK74" t="str">
            <v/>
          </cell>
          <cell r="CL74" t="str">
            <v/>
          </cell>
          <cell r="CM74" t="str">
            <v/>
          </cell>
          <cell r="CN74" t="str">
            <v/>
          </cell>
          <cell r="CO74" t="str">
            <v/>
          </cell>
          <cell r="CP74" t="str">
            <v/>
          </cell>
          <cell r="CQ74" t="str">
            <v/>
          </cell>
          <cell r="CR74" t="str">
            <v/>
          </cell>
        </row>
        <row r="75">
          <cell r="BH75">
            <v>64</v>
          </cell>
          <cell r="BI75" t="str">
            <v/>
          </cell>
          <cell r="BJ75" t="str">
            <v/>
          </cell>
          <cell r="BK75" t="str">
            <v/>
          </cell>
          <cell r="BL75">
            <v>28.340427500000001</v>
          </cell>
          <cell r="BM75" t="str">
            <v/>
          </cell>
          <cell r="BN75" t="str">
            <v/>
          </cell>
          <cell r="BO75" t="str">
            <v/>
          </cell>
          <cell r="BP75">
            <v>19.6875</v>
          </cell>
          <cell r="BQ75" t="str">
            <v/>
          </cell>
          <cell r="BR75" t="str">
            <v/>
          </cell>
          <cell r="BS75" t="str">
            <v/>
          </cell>
          <cell r="BT75">
            <v>52.388888888888886</v>
          </cell>
          <cell r="BU75" t="str">
            <v/>
          </cell>
          <cell r="BV75" t="str">
            <v/>
          </cell>
          <cell r="BW75" t="str">
            <v/>
          </cell>
          <cell r="BX75">
            <v>28.340427500000001</v>
          </cell>
          <cell r="BY75" t="str">
            <v/>
          </cell>
          <cell r="BZ75" t="str">
            <v/>
          </cell>
          <cell r="CA75" t="str">
            <v/>
          </cell>
          <cell r="CB75">
            <v>22.222222222222221</v>
          </cell>
          <cell r="CC75" t="str">
            <v/>
          </cell>
          <cell r="CD75" t="str">
            <v/>
          </cell>
          <cell r="CE75" t="str">
            <v/>
          </cell>
          <cell r="CF75">
            <v>16.036111111111111</v>
          </cell>
          <cell r="CG75" t="str">
            <v/>
          </cell>
          <cell r="CH75" t="str">
            <v/>
          </cell>
          <cell r="CI75" t="str">
            <v/>
          </cell>
          <cell r="CJ75">
            <v>16.818412906440951</v>
          </cell>
          <cell r="CK75" t="str">
            <v/>
          </cell>
          <cell r="CL75" t="str">
            <v/>
          </cell>
          <cell r="CM75" t="str">
            <v/>
          </cell>
          <cell r="CN75" t="str">
            <v/>
          </cell>
          <cell r="CO75" t="str">
            <v/>
          </cell>
          <cell r="CP75" t="str">
            <v/>
          </cell>
          <cell r="CQ75" t="str">
            <v/>
          </cell>
          <cell r="CR75" t="str">
            <v/>
          </cell>
        </row>
        <row r="76">
          <cell r="BH76">
            <v>65</v>
          </cell>
          <cell r="BI76">
            <v>33.197054715</v>
          </cell>
          <cell r="BJ76">
            <v>16.064003620000001</v>
          </cell>
          <cell r="BK76">
            <v>13.186048615384616</v>
          </cell>
          <cell r="BL76" t="str">
            <v/>
          </cell>
          <cell r="BM76">
            <v>23.723437499999999</v>
          </cell>
          <cell r="BN76">
            <v>11.479734848484849</v>
          </cell>
          <cell r="BO76">
            <v>9.4230769230769234</v>
          </cell>
          <cell r="BP76" t="str">
            <v/>
          </cell>
          <cell r="BQ76">
            <v>49.887</v>
          </cell>
          <cell r="BR76">
            <v>24.140242424242427</v>
          </cell>
          <cell r="BS76">
            <v>19.81538461538462</v>
          </cell>
          <cell r="BT76" t="str">
            <v/>
          </cell>
          <cell r="BU76">
            <v>29.214105817944265</v>
          </cell>
          <cell r="BV76">
            <v>14.136660786430244</v>
          </cell>
          <cell r="BW76">
            <v>11.603999899314671</v>
          </cell>
          <cell r="BX76" t="str">
            <v/>
          </cell>
          <cell r="BY76">
            <v>24.168857142857146</v>
          </cell>
          <cell r="BZ76">
            <v>11.695272727272728</v>
          </cell>
          <cell r="CA76">
            <v>9.6000000000000014</v>
          </cell>
          <cell r="CB76" t="str">
            <v/>
          </cell>
          <cell r="CC76">
            <v>18.471358928571426</v>
          </cell>
          <cell r="CD76">
            <v>8.9382621212121212</v>
          </cell>
          <cell r="CE76">
            <v>7.3369230769230755</v>
          </cell>
          <cell r="CF76" t="str">
            <v/>
          </cell>
          <cell r="CG76">
            <v>20.809059100024285</v>
          </cell>
          <cell r="CH76">
            <v>10.069471631787321</v>
          </cell>
          <cell r="CI76">
            <v>8.2654701535720818</v>
          </cell>
          <cell r="CJ76" t="str">
            <v/>
          </cell>
          <cell r="CK76">
            <v>20.140714285714285</v>
          </cell>
          <cell r="CL76">
            <v>9.7460606060606061</v>
          </cell>
          <cell r="CM76">
            <v>8</v>
          </cell>
          <cell r="CN76" t="str">
            <v/>
          </cell>
          <cell r="CO76" t="str">
            <v/>
          </cell>
          <cell r="CP76" t="str">
            <v/>
          </cell>
          <cell r="CQ76" t="str">
            <v/>
          </cell>
          <cell r="CR76" t="str">
            <v/>
          </cell>
        </row>
        <row r="77">
          <cell r="BH77">
            <v>66</v>
          </cell>
          <cell r="BI77" t="str">
            <v/>
          </cell>
          <cell r="BJ77" t="str">
            <v/>
          </cell>
          <cell r="BK77" t="str">
            <v/>
          </cell>
          <cell r="BL77">
            <v>32.46706833333333</v>
          </cell>
          <cell r="BM77" t="str">
            <v/>
          </cell>
          <cell r="BN77" t="str">
            <v/>
          </cell>
          <cell r="BO77" t="str">
            <v/>
          </cell>
          <cell r="BP77">
            <v>22.96875</v>
          </cell>
          <cell r="BQ77" t="str">
            <v/>
          </cell>
          <cell r="BR77" t="str">
            <v/>
          </cell>
          <cell r="BS77" t="str">
            <v/>
          </cell>
          <cell r="BT77">
            <v>53.666666666666679</v>
          </cell>
          <cell r="BU77" t="str">
            <v/>
          </cell>
          <cell r="BV77" t="str">
            <v/>
          </cell>
          <cell r="BW77" t="str">
            <v/>
          </cell>
          <cell r="BX77">
            <v>32.46706833333333</v>
          </cell>
          <cell r="BY77" t="str">
            <v/>
          </cell>
          <cell r="BZ77" t="str">
            <v/>
          </cell>
          <cell r="CA77" t="str">
            <v/>
          </cell>
          <cell r="CB77">
            <v>25</v>
          </cell>
          <cell r="CC77" t="str">
            <v/>
          </cell>
          <cell r="CD77" t="str">
            <v/>
          </cell>
          <cell r="CE77" t="str">
            <v/>
          </cell>
          <cell r="CF77">
            <v>20.219444444444441</v>
          </cell>
          <cell r="CG77" t="str">
            <v/>
          </cell>
          <cell r="CH77" t="str">
            <v/>
          </cell>
          <cell r="CI77" t="str">
            <v/>
          </cell>
          <cell r="CJ77">
            <v>22.385648332591057</v>
          </cell>
          <cell r="CK77" t="str">
            <v/>
          </cell>
          <cell r="CL77" t="str">
            <v/>
          </cell>
          <cell r="CM77" t="str">
            <v/>
          </cell>
          <cell r="CN77">
            <v>20.944444444444439</v>
          </cell>
          <cell r="CO77" t="str">
            <v/>
          </cell>
          <cell r="CP77" t="str">
            <v/>
          </cell>
          <cell r="CQ77" t="str">
            <v/>
          </cell>
          <cell r="CR77" t="str">
            <v/>
          </cell>
        </row>
        <row r="78">
          <cell r="BH78">
            <v>67</v>
          </cell>
          <cell r="BI78">
            <v>37.424639446071424</v>
          </cell>
          <cell r="BJ78">
            <v>18.109725356666665</v>
          </cell>
          <cell r="BK78">
            <v>14.865268000000002</v>
          </cell>
          <cell r="BL78" t="str">
            <v/>
          </cell>
          <cell r="BM78">
            <v>26.744492052898167</v>
          </cell>
          <cell r="BN78">
            <v>12.941618491193834</v>
          </cell>
          <cell r="BO78">
            <v>10.62305603406247</v>
          </cell>
          <cell r="BP78" t="str">
            <v/>
          </cell>
          <cell r="BQ78">
            <v>50.480892857142862</v>
          </cell>
          <cell r="BR78">
            <v>24.427626262626269</v>
          </cell>
          <cell r="BS78">
            <v>20.051282051282055</v>
          </cell>
          <cell r="BT78" t="str">
            <v/>
          </cell>
          <cell r="BU78">
            <v>40.899748145121968</v>
          </cell>
          <cell r="BV78">
            <v>19.791325101002339</v>
          </cell>
          <cell r="BW78">
            <v>16.245599859040539</v>
          </cell>
          <cell r="BX78" t="str">
            <v/>
          </cell>
          <cell r="BY78">
            <v>29.539714285714282</v>
          </cell>
          <cell r="BZ78">
            <v>14.294222222222221</v>
          </cell>
          <cell r="CA78">
            <v>11.733333333333333</v>
          </cell>
          <cell r="CB78" t="str">
            <v/>
          </cell>
          <cell r="CC78">
            <v>23.085958071428575</v>
          </cell>
          <cell r="CD78">
            <v>11.171259535353537</v>
          </cell>
          <cell r="CE78">
            <v>9.1698666666666693</v>
          </cell>
          <cell r="CF78" t="str">
            <v/>
          </cell>
          <cell r="CG78">
            <v>29.132682740033996</v>
          </cell>
          <cell r="CH78">
            <v>14.097260284502248</v>
          </cell>
          <cell r="CI78">
            <v>11.571658215000912</v>
          </cell>
          <cell r="CJ78" t="str">
            <v/>
          </cell>
          <cell r="CK78" t="str">
            <v/>
          </cell>
          <cell r="CL78" t="str">
            <v/>
          </cell>
          <cell r="CM78" t="str">
            <v/>
          </cell>
          <cell r="CN78" t="str">
            <v/>
          </cell>
          <cell r="CO78" t="str">
            <v/>
          </cell>
          <cell r="CP78" t="str">
            <v/>
          </cell>
          <cell r="CQ78" t="str">
            <v/>
          </cell>
          <cell r="CR78" t="str">
            <v/>
          </cell>
        </row>
        <row r="79">
          <cell r="BH79">
            <v>68</v>
          </cell>
          <cell r="BI79" t="str">
            <v/>
          </cell>
          <cell r="BJ79" t="str">
            <v/>
          </cell>
          <cell r="BK79" t="str">
            <v/>
          </cell>
          <cell r="BL79">
            <v>36.601509999999998</v>
          </cell>
          <cell r="BM79" t="str">
            <v/>
          </cell>
          <cell r="BN79" t="str">
            <v/>
          </cell>
          <cell r="BO79" t="str">
            <v/>
          </cell>
          <cell r="BP79">
            <v>25.89365897318357</v>
          </cell>
          <cell r="BQ79" t="str">
            <v/>
          </cell>
          <cell r="BR79" t="str">
            <v/>
          </cell>
          <cell r="BS79" t="str">
            <v/>
          </cell>
          <cell r="BT79">
            <v>54.305555555555564</v>
          </cell>
          <cell r="BU79" t="str">
            <v/>
          </cell>
          <cell r="BV79" t="str">
            <v/>
          </cell>
          <cell r="BW79" t="str">
            <v/>
          </cell>
          <cell r="BX79">
            <v>36.601509999999998</v>
          </cell>
          <cell r="BY79" t="str">
            <v/>
          </cell>
          <cell r="BZ79" t="str">
            <v/>
          </cell>
          <cell r="CA79" t="str">
            <v/>
          </cell>
          <cell r="CB79">
            <v>30.555555555555557</v>
          </cell>
          <cell r="CC79" t="str">
            <v/>
          </cell>
          <cell r="CD79" t="str">
            <v/>
          </cell>
          <cell r="CE79" t="str">
            <v/>
          </cell>
          <cell r="CF79">
            <v>24.402777777777779</v>
          </cell>
          <cell r="CG79" t="str">
            <v/>
          </cell>
          <cell r="CH79" t="str">
            <v/>
          </cell>
          <cell r="CI79" t="str">
            <v/>
          </cell>
          <cell r="CJ79">
            <v>31.339907665627475</v>
          </cell>
          <cell r="CK79" t="str">
            <v/>
          </cell>
          <cell r="CL79" t="str">
            <v/>
          </cell>
          <cell r="CM79" t="str">
            <v/>
          </cell>
          <cell r="CN79" t="str">
            <v/>
          </cell>
          <cell r="CO79" t="str">
            <v/>
          </cell>
          <cell r="CP79" t="str">
            <v/>
          </cell>
          <cell r="CQ79" t="str">
            <v/>
          </cell>
          <cell r="CR79" t="str">
            <v/>
          </cell>
        </row>
        <row r="80">
          <cell r="BH80">
            <v>69</v>
          </cell>
          <cell r="BI80" t="str">
            <v/>
          </cell>
          <cell r="BJ80" t="str">
            <v/>
          </cell>
          <cell r="BK80" t="str">
            <v/>
          </cell>
          <cell r="BL80" t="str">
            <v/>
          </cell>
          <cell r="BM80" t="str">
            <v/>
          </cell>
          <cell r="BN80" t="str">
            <v/>
          </cell>
          <cell r="BO80" t="str">
            <v/>
          </cell>
          <cell r="BP80" t="str">
            <v/>
          </cell>
          <cell r="BQ80">
            <v>83.144999999999996</v>
          </cell>
          <cell r="BR80">
            <v>40.233737373737377</v>
          </cell>
          <cell r="BS80">
            <v>33.025641025641029</v>
          </cell>
          <cell r="BT80" t="str">
            <v/>
          </cell>
          <cell r="BU80">
            <v>78.659268333501217</v>
          </cell>
          <cell r="BV80">
            <v>38.063098732821274</v>
          </cell>
          <cell r="BW80">
            <v>31.243884290357617</v>
          </cell>
          <cell r="BX80" t="str">
            <v/>
          </cell>
          <cell r="BY80" t="str">
            <v/>
          </cell>
          <cell r="BZ80" t="str">
            <v/>
          </cell>
          <cell r="CA80" t="str">
            <v/>
          </cell>
          <cell r="CB80" t="str">
            <v/>
          </cell>
          <cell r="CC80" t="str">
            <v/>
          </cell>
          <cell r="CD80" t="str">
            <v/>
          </cell>
          <cell r="CE80" t="str">
            <v/>
          </cell>
          <cell r="CF80" t="str">
            <v/>
          </cell>
          <cell r="CG80">
            <v>27.577285714285715</v>
          </cell>
          <cell r="CH80">
            <v>13.344606060606063</v>
          </cell>
          <cell r="CI80">
            <v>10.953846153846156</v>
          </cell>
          <cell r="CJ80" t="str">
            <v/>
          </cell>
          <cell r="CK80">
            <v>30.211071428571429</v>
          </cell>
          <cell r="CL80">
            <v>14.619090909090909</v>
          </cell>
          <cell r="CM80">
            <v>12</v>
          </cell>
          <cell r="CN80" t="str">
            <v/>
          </cell>
          <cell r="CO80" t="str">
            <v/>
          </cell>
          <cell r="CP80" t="str">
            <v/>
          </cell>
          <cell r="CQ80" t="str">
            <v/>
          </cell>
          <cell r="CR80" t="str">
            <v/>
          </cell>
        </row>
        <row r="81">
          <cell r="BH81">
            <v>70</v>
          </cell>
          <cell r="BI81" t="str">
            <v/>
          </cell>
          <cell r="BJ81" t="str">
            <v/>
          </cell>
          <cell r="BK81" t="str">
            <v/>
          </cell>
          <cell r="BL81" t="str">
            <v/>
          </cell>
          <cell r="BM81" t="str">
            <v/>
          </cell>
          <cell r="BN81" t="str">
            <v/>
          </cell>
          <cell r="BO81" t="str">
            <v/>
          </cell>
          <cell r="BP81" t="str">
            <v/>
          </cell>
          <cell r="BQ81" t="str">
            <v/>
          </cell>
          <cell r="BR81" t="str">
            <v/>
          </cell>
          <cell r="BS81" t="str">
            <v/>
          </cell>
          <cell r="BT81">
            <v>89.444444444444443</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v>29.666666666666671</v>
          </cell>
          <cell r="CK81" t="str">
            <v/>
          </cell>
          <cell r="CL81" t="str">
            <v/>
          </cell>
          <cell r="CM81" t="str">
            <v/>
          </cell>
          <cell r="CN81">
            <v>31.777777777777771</v>
          </cell>
          <cell r="CO81" t="str">
            <v/>
          </cell>
          <cell r="CP81" t="str">
            <v/>
          </cell>
          <cell r="CQ81" t="str">
            <v/>
          </cell>
          <cell r="CR81" t="str">
            <v/>
          </cell>
        </row>
        <row r="82">
          <cell r="BH82">
            <v>71</v>
          </cell>
          <cell r="BI82" t="str">
            <v/>
          </cell>
          <cell r="BJ82" t="str">
            <v/>
          </cell>
          <cell r="BK82" t="str">
            <v/>
          </cell>
          <cell r="BL82" t="str">
            <v/>
          </cell>
          <cell r="BM82" t="str">
            <v/>
          </cell>
          <cell r="BN82" t="str">
            <v/>
          </cell>
          <cell r="BO82" t="str">
            <v/>
          </cell>
          <cell r="BP82" t="str">
            <v/>
          </cell>
          <cell r="BQ82">
            <v>84.926678571428582</v>
          </cell>
          <cell r="BR82">
            <v>41.095888888888894</v>
          </cell>
          <cell r="BS82">
            <v>33.733333333333341</v>
          </cell>
          <cell r="BT82" t="str">
            <v/>
          </cell>
          <cell r="BU82">
            <v>84.485880802649461</v>
          </cell>
          <cell r="BV82">
            <v>40.882587527845075</v>
          </cell>
          <cell r="BW82">
            <v>33.558246089643369</v>
          </cell>
          <cell r="BX82" t="str">
            <v/>
          </cell>
          <cell r="BY82">
            <v>90.633214285714288</v>
          </cell>
          <cell r="BZ82">
            <v>43.857272727272729</v>
          </cell>
          <cell r="CA82">
            <v>36</v>
          </cell>
          <cell r="CB82" t="str">
            <v/>
          </cell>
          <cell r="CC82" t="str">
            <v/>
          </cell>
          <cell r="CD82" t="str">
            <v/>
          </cell>
          <cell r="CE82" t="str">
            <v/>
          </cell>
          <cell r="CF82" t="str">
            <v/>
          </cell>
          <cell r="CG82">
            <v>39.97157142857143</v>
          </cell>
          <cell r="CH82">
            <v>19.342181818181821</v>
          </cell>
          <cell r="CI82">
            <v>15.876923076923077</v>
          </cell>
          <cell r="CJ82" t="str">
            <v/>
          </cell>
          <cell r="CK82" t="str">
            <v/>
          </cell>
          <cell r="CL82" t="str">
            <v/>
          </cell>
          <cell r="CM82" t="str">
            <v/>
          </cell>
          <cell r="CN82" t="str">
            <v/>
          </cell>
          <cell r="CO82" t="str">
            <v/>
          </cell>
          <cell r="CP82" t="str">
            <v/>
          </cell>
          <cell r="CQ82" t="str">
            <v/>
          </cell>
          <cell r="CR82" t="str">
            <v/>
          </cell>
        </row>
        <row r="83">
          <cell r="BH83">
            <v>72</v>
          </cell>
          <cell r="BI83" t="str">
            <v/>
          </cell>
          <cell r="BJ83" t="str">
            <v/>
          </cell>
          <cell r="BK83" t="str">
            <v/>
          </cell>
          <cell r="BL83" t="str">
            <v/>
          </cell>
          <cell r="BM83" t="str">
            <v/>
          </cell>
          <cell r="BN83" t="str">
            <v/>
          </cell>
          <cell r="BO83" t="str">
            <v/>
          </cell>
          <cell r="BP83" t="str">
            <v/>
          </cell>
          <cell r="BQ83" t="str">
            <v/>
          </cell>
          <cell r="BR83" t="str">
            <v/>
          </cell>
          <cell r="BS83" t="str">
            <v/>
          </cell>
          <cell r="BT83">
            <v>91.361111111111128</v>
          </cell>
          <cell r="BU83" t="str">
            <v/>
          </cell>
          <cell r="BV83" t="str">
            <v/>
          </cell>
          <cell r="BW83" t="str">
            <v/>
          </cell>
          <cell r="BX83" t="str">
            <v/>
          </cell>
          <cell r="BY83" t="str">
            <v/>
          </cell>
          <cell r="BZ83" t="str">
            <v/>
          </cell>
          <cell r="CA83" t="str">
            <v/>
          </cell>
          <cell r="CB83">
            <v>93.75</v>
          </cell>
          <cell r="CC83" t="str">
            <v/>
          </cell>
          <cell r="CD83" t="str">
            <v/>
          </cell>
          <cell r="CE83" t="str">
            <v/>
          </cell>
          <cell r="CF83" t="str">
            <v/>
          </cell>
          <cell r="CG83" t="str">
            <v/>
          </cell>
          <cell r="CH83" t="str">
            <v/>
          </cell>
          <cell r="CI83" t="str">
            <v/>
          </cell>
          <cell r="CJ83">
            <v>43</v>
          </cell>
          <cell r="CK83" t="str">
            <v/>
          </cell>
          <cell r="CL83" t="str">
            <v/>
          </cell>
          <cell r="CM83" t="str">
            <v/>
          </cell>
          <cell r="CN83" t="str">
            <v/>
          </cell>
          <cell r="CO83" t="str">
            <v/>
          </cell>
          <cell r="CP83" t="str">
            <v/>
          </cell>
          <cell r="CQ83" t="str">
            <v/>
          </cell>
          <cell r="CR83" t="str">
            <v/>
          </cell>
        </row>
        <row r="84">
          <cell r="BH84">
            <v>73</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v>97.346785714285716</v>
          </cell>
          <cell r="BZ84">
            <v>47.105959595959597</v>
          </cell>
          <cell r="CA84">
            <v>38.666666666666664</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row>
        <row r="85">
          <cell r="BH85">
            <v>74</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v>100.69444444444444</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row>
        <row r="86">
          <cell r="BH86">
            <v>75</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row>
        <row r="87">
          <cell r="BH87">
            <v>76</v>
          </cell>
          <cell r="BI87">
            <v>21.390229481785713</v>
          </cell>
          <cell r="BJ87">
            <v>10.350699083939395</v>
          </cell>
          <cell r="BK87">
            <v>8.4963141538461535</v>
          </cell>
          <cell r="BL87" t="str">
            <v/>
          </cell>
          <cell r="BM87">
            <v>41.314285714285717</v>
          </cell>
          <cell r="BN87">
            <v>19.991919191919191</v>
          </cell>
          <cell r="BO87">
            <v>16.410256410256409</v>
          </cell>
          <cell r="BP87" t="str">
            <v/>
          </cell>
          <cell r="BQ87" t="str">
            <v/>
          </cell>
          <cell r="BR87" t="str">
            <v/>
          </cell>
          <cell r="BS87" t="str">
            <v/>
          </cell>
          <cell r="BT87" t="str">
            <v/>
          </cell>
          <cell r="BU87">
            <v>26.151193220420037</v>
          </cell>
          <cell r="BV87">
            <v>12.654522100429865</v>
          </cell>
          <cell r="BW87">
            <v>10.387394547955614</v>
          </cell>
          <cell r="BX87" t="str">
            <v/>
          </cell>
          <cell r="BY87" t="str">
            <v/>
          </cell>
          <cell r="BZ87" t="str">
            <v/>
          </cell>
          <cell r="CA87" t="str">
            <v/>
          </cell>
          <cell r="CB87" t="str">
            <v/>
          </cell>
          <cell r="CC87" t="str">
            <v/>
          </cell>
          <cell r="CD87" t="str">
            <v/>
          </cell>
          <cell r="CE87" t="str">
            <v/>
          </cell>
          <cell r="CF87" t="str">
            <v/>
          </cell>
          <cell r="CG87">
            <v>23.955291499621406</v>
          </cell>
          <cell r="CH87">
            <v>11.591928641615143</v>
          </cell>
          <cell r="CI87">
            <v>9.5151705782799496</v>
          </cell>
          <cell r="CJ87" t="str">
            <v/>
          </cell>
          <cell r="CK87" t="str">
            <v/>
          </cell>
          <cell r="CL87" t="str">
            <v/>
          </cell>
          <cell r="CM87" t="str">
            <v/>
          </cell>
          <cell r="CN87" t="str">
            <v/>
          </cell>
          <cell r="CO87" t="str">
            <v/>
          </cell>
          <cell r="CP87" t="str">
            <v/>
          </cell>
          <cell r="CQ87" t="str">
            <v/>
          </cell>
          <cell r="CR87" t="str">
            <v/>
          </cell>
        </row>
        <row r="88">
          <cell r="BH88">
            <v>77</v>
          </cell>
          <cell r="BI88" t="str">
            <v/>
          </cell>
          <cell r="BJ88" t="str">
            <v/>
          </cell>
          <cell r="BK88" t="str">
            <v/>
          </cell>
          <cell r="BL88">
            <v>20.00687111111111</v>
          </cell>
          <cell r="BM88" t="str">
            <v/>
          </cell>
          <cell r="BN88" t="str">
            <v/>
          </cell>
          <cell r="BO88" t="str">
            <v/>
          </cell>
          <cell r="BP88">
            <v>41.145833333333336</v>
          </cell>
          <cell r="BQ88" t="str">
            <v/>
          </cell>
          <cell r="BR88" t="str">
            <v/>
          </cell>
          <cell r="BS88" t="str">
            <v/>
          </cell>
          <cell r="BT88" t="str">
            <v/>
          </cell>
          <cell r="BU88" t="str">
            <v/>
          </cell>
          <cell r="BV88" t="str">
            <v/>
          </cell>
          <cell r="BW88" t="str">
            <v/>
          </cell>
          <cell r="BX88">
            <v>20.00687111111111</v>
          </cell>
          <cell r="BY88" t="str">
            <v/>
          </cell>
          <cell r="BZ88" t="str">
            <v/>
          </cell>
          <cell r="CA88" t="str">
            <v/>
          </cell>
          <cell r="CB88" t="str">
            <v/>
          </cell>
          <cell r="CC88" t="str">
            <v/>
          </cell>
          <cell r="CD88" t="str">
            <v/>
          </cell>
          <cell r="CE88" t="str">
            <v/>
          </cell>
          <cell r="CF88" t="str">
            <v/>
          </cell>
          <cell r="CG88" t="str">
            <v/>
          </cell>
          <cell r="CH88" t="str">
            <v/>
          </cell>
          <cell r="CI88" t="str">
            <v/>
          </cell>
          <cell r="CJ88">
            <v>25.770253649508199</v>
          </cell>
          <cell r="CK88" t="str">
            <v/>
          </cell>
          <cell r="CL88" t="str">
            <v/>
          </cell>
          <cell r="CM88" t="str">
            <v/>
          </cell>
          <cell r="CN88" t="str">
            <v/>
          </cell>
          <cell r="CO88" t="str">
            <v/>
          </cell>
          <cell r="CP88" t="str">
            <v/>
          </cell>
          <cell r="CQ88" t="str">
            <v/>
          </cell>
          <cell r="CR88" t="str">
            <v/>
          </cell>
        </row>
        <row r="89">
          <cell r="BH89">
            <v>78</v>
          </cell>
          <cell r="BI89" t="str">
            <v/>
          </cell>
          <cell r="BJ89" t="str">
            <v/>
          </cell>
          <cell r="BK89" t="str">
            <v/>
          </cell>
          <cell r="BL89" t="str">
            <v/>
          </cell>
          <cell r="BM89">
            <v>40.023214285714289</v>
          </cell>
          <cell r="BN89">
            <v>19.367171717171718</v>
          </cell>
          <cell r="BO89">
            <v>15.897435897435898</v>
          </cell>
          <cell r="BP89" t="str">
            <v/>
          </cell>
          <cell r="BQ89" t="str">
            <v/>
          </cell>
          <cell r="BR89" t="str">
            <v/>
          </cell>
          <cell r="BS89" t="str">
            <v/>
          </cell>
          <cell r="BT89" t="str">
            <v/>
          </cell>
          <cell r="BU89">
            <v>26.312086590631548</v>
          </cell>
          <cell r="BV89">
            <v>12.732378154338885</v>
          </cell>
          <cell r="BW89">
            <v>10.451302259640153</v>
          </cell>
          <cell r="BX89" t="str">
            <v/>
          </cell>
          <cell r="BY89">
            <v>13.427142857142856</v>
          </cell>
          <cell r="BZ89">
            <v>6.4973737373737377</v>
          </cell>
          <cell r="CA89">
            <v>5.333333333333333</v>
          </cell>
          <cell r="CB89" t="str">
            <v/>
          </cell>
          <cell r="CC89" t="str">
            <v/>
          </cell>
          <cell r="CD89" t="str">
            <v/>
          </cell>
          <cell r="CE89" t="str">
            <v/>
          </cell>
          <cell r="CF89" t="str">
            <v/>
          </cell>
          <cell r="CG89">
            <v>24.102674739509819</v>
          </cell>
          <cell r="CH89">
            <v>11.663247164279895</v>
          </cell>
          <cell r="CI89">
            <v>9.5737119935634993</v>
          </cell>
          <cell r="CJ89" t="str">
            <v/>
          </cell>
          <cell r="CK89" t="str">
            <v/>
          </cell>
          <cell r="CL89" t="str">
            <v/>
          </cell>
          <cell r="CM89" t="str">
            <v/>
          </cell>
          <cell r="CN89" t="str">
            <v/>
          </cell>
          <cell r="CO89" t="str">
            <v/>
          </cell>
          <cell r="CP89" t="str">
            <v/>
          </cell>
          <cell r="CQ89" t="str">
            <v/>
          </cell>
          <cell r="CR89" t="str">
            <v/>
          </cell>
        </row>
        <row r="90">
          <cell r="BH90">
            <v>79</v>
          </cell>
          <cell r="BI90" t="str">
            <v/>
          </cell>
          <cell r="BJ90" t="str">
            <v/>
          </cell>
          <cell r="BK90" t="str">
            <v/>
          </cell>
          <cell r="BL90" t="str">
            <v/>
          </cell>
          <cell r="BM90" t="str">
            <v/>
          </cell>
          <cell r="BN90" t="str">
            <v/>
          </cell>
          <cell r="BO90" t="str">
            <v/>
          </cell>
          <cell r="BP90">
            <v>37.152777777777779</v>
          </cell>
          <cell r="BQ90" t="str">
            <v/>
          </cell>
          <cell r="BR90" t="str">
            <v/>
          </cell>
          <cell r="BS90" t="str">
            <v/>
          </cell>
          <cell r="BT90" t="str">
            <v/>
          </cell>
          <cell r="BU90" t="str">
            <v/>
          </cell>
          <cell r="BV90" t="str">
            <v/>
          </cell>
          <cell r="BW90" t="str">
            <v/>
          </cell>
          <cell r="BX90" t="str">
            <v/>
          </cell>
          <cell r="BY90" t="str">
            <v/>
          </cell>
          <cell r="BZ90" t="str">
            <v/>
          </cell>
          <cell r="CA90" t="str">
            <v/>
          </cell>
          <cell r="CB90">
            <v>13.888888888888889</v>
          </cell>
          <cell r="CC90" t="str">
            <v/>
          </cell>
          <cell r="CD90" t="str">
            <v/>
          </cell>
          <cell r="CE90" t="str">
            <v/>
          </cell>
          <cell r="CF90" t="str">
            <v/>
          </cell>
          <cell r="CG90" t="str">
            <v/>
          </cell>
          <cell r="CH90" t="str">
            <v/>
          </cell>
          <cell r="CI90" t="str">
            <v/>
          </cell>
          <cell r="CJ90">
            <v>25.928803315901142</v>
          </cell>
          <cell r="CK90" t="str">
            <v/>
          </cell>
          <cell r="CL90" t="str">
            <v/>
          </cell>
          <cell r="CM90" t="str">
            <v/>
          </cell>
          <cell r="CN90" t="str">
            <v/>
          </cell>
          <cell r="CO90" t="str">
            <v/>
          </cell>
          <cell r="CP90" t="str">
            <v/>
          </cell>
          <cell r="CQ90" t="str">
            <v/>
          </cell>
          <cell r="CR90" t="str">
            <v/>
          </cell>
        </row>
        <row r="91">
          <cell r="BH91">
            <v>80</v>
          </cell>
          <cell r="BI91">
            <v>26.171951850000006</v>
          </cell>
          <cell r="BJ91" t="str">
            <v/>
          </cell>
          <cell r="BK91" t="str">
            <v/>
          </cell>
          <cell r="BL91" t="str">
            <v/>
          </cell>
          <cell r="BM91">
            <v>16.641964285714284</v>
          </cell>
          <cell r="BN91" t="str">
            <v/>
          </cell>
          <cell r="BO91" t="str">
            <v/>
          </cell>
          <cell r="BP91" t="str">
            <v/>
          </cell>
          <cell r="BQ91">
            <v>24.711857142857145</v>
          </cell>
          <cell r="BR91" t="str">
            <v/>
          </cell>
          <cell r="BS91" t="str">
            <v/>
          </cell>
          <cell r="BT91" t="str">
            <v/>
          </cell>
          <cell r="BU91">
            <v>22.01550857142858</v>
          </cell>
          <cell r="BV91" t="str">
            <v/>
          </cell>
          <cell r="BW91" t="str">
            <v/>
          </cell>
          <cell r="BX91" t="str">
            <v/>
          </cell>
          <cell r="BY91">
            <v>6.4232142857142867</v>
          </cell>
          <cell r="BZ91" t="str">
            <v/>
          </cell>
          <cell r="CA91" t="str">
            <v/>
          </cell>
          <cell r="CB91" t="str">
            <v/>
          </cell>
          <cell r="CC91">
            <v>3.664151785714286</v>
          </cell>
          <cell r="CD91" t="str">
            <v/>
          </cell>
          <cell r="CE91" t="str">
            <v/>
          </cell>
          <cell r="CF91" t="str">
            <v/>
          </cell>
          <cell r="CG91">
            <v>19.283657142857145</v>
          </cell>
          <cell r="CH91" t="str">
            <v/>
          </cell>
          <cell r="CI91" t="str">
            <v/>
          </cell>
          <cell r="CJ91" t="str">
            <v/>
          </cell>
          <cell r="CK91">
            <v>7.5910714285714285</v>
          </cell>
          <cell r="CL91" t="str">
            <v/>
          </cell>
          <cell r="CM91" t="str">
            <v/>
          </cell>
          <cell r="CN91" t="str">
            <v/>
          </cell>
          <cell r="CO91">
            <v>17.993068831168838</v>
          </cell>
          <cell r="CP91" t="str">
            <v/>
          </cell>
          <cell r="CQ91" t="str">
            <v/>
          </cell>
          <cell r="CR91" t="str">
            <v/>
          </cell>
        </row>
        <row r="92">
          <cell r="BH92">
            <v>81</v>
          </cell>
          <cell r="BI92" t="str">
            <v/>
          </cell>
          <cell r="BJ92">
            <v>11.490338160000002</v>
          </cell>
          <cell r="BK92">
            <v>34.369541567307699</v>
          </cell>
          <cell r="BL92">
            <v>23.136965874000005</v>
          </cell>
          <cell r="BM92" t="str">
            <v/>
          </cell>
          <cell r="BN92">
            <v>7.5484848484848488</v>
          </cell>
          <cell r="BO92">
            <v>22.578792735042736</v>
          </cell>
          <cell r="BP92">
            <v>15.199642857142857</v>
          </cell>
          <cell r="BQ92" t="str">
            <v/>
          </cell>
          <cell r="BR92">
            <v>9.434181818181818</v>
          </cell>
          <cell r="BS92">
            <v>28.219230769230769</v>
          </cell>
          <cell r="BT92">
            <v>18.996685714285714</v>
          </cell>
          <cell r="BU92" t="str">
            <v/>
          </cell>
          <cell r="BV92">
            <v>20.279321212121218</v>
          </cell>
          <cell r="BW92">
            <v>32.123572649572658</v>
          </cell>
          <cell r="BX92">
            <v>23.136965874000005</v>
          </cell>
          <cell r="BY92" t="str">
            <v/>
          </cell>
          <cell r="BZ92">
            <v>5.916666666666667</v>
          </cell>
          <cell r="CA92">
            <v>9.3723290598290596</v>
          </cell>
          <cell r="CB92">
            <v>6.3092857142857142</v>
          </cell>
          <cell r="CC92" t="str">
            <v/>
          </cell>
          <cell r="CD92">
            <v>3.5101969696969699</v>
          </cell>
          <cell r="CE92">
            <v>5.560347222222223</v>
          </cell>
          <cell r="CF92">
            <v>3.7431271428571438</v>
          </cell>
          <cell r="CG92" t="str">
            <v/>
          </cell>
          <cell r="CH92">
            <v>17.762909090909091</v>
          </cell>
          <cell r="CI92">
            <v>28.1374358974359</v>
          </cell>
          <cell r="CJ92">
            <v>18.94162285714286</v>
          </cell>
          <cell r="CK92" t="str">
            <v/>
          </cell>
          <cell r="CL92">
            <v>6.9924242424242422</v>
          </cell>
          <cell r="CM92">
            <v>11.076388888888889</v>
          </cell>
          <cell r="CN92">
            <v>7.4564285714285718</v>
          </cell>
          <cell r="CO92" t="str">
            <v/>
          </cell>
          <cell r="CP92">
            <v>16.024876033057851</v>
          </cell>
          <cell r="CQ92">
            <v>25.384294871794872</v>
          </cell>
          <cell r="CR92">
            <v>17.088257142857145</v>
          </cell>
        </row>
        <row r="93">
          <cell r="BH93">
            <v>82</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row>
        <row r="94">
          <cell r="BH94">
            <v>83</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row>
        <row r="95">
          <cell r="BH95">
            <v>84</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v>24.291428571428572</v>
          </cell>
          <cell r="CL95" t="str">
            <v/>
          </cell>
          <cell r="CM95" t="str">
            <v/>
          </cell>
          <cell r="CN95" t="str">
            <v/>
          </cell>
          <cell r="CO95" t="str">
            <v/>
          </cell>
          <cell r="CP95" t="str">
            <v/>
          </cell>
          <cell r="CQ95" t="str">
            <v/>
          </cell>
          <cell r="CR95" t="str">
            <v/>
          </cell>
        </row>
        <row r="96">
          <cell r="BH96">
            <v>85</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v>19.299090909090911</v>
          </cell>
          <cell r="CM96">
            <v>30.570833333333333</v>
          </cell>
          <cell r="CN96">
            <v>20.579742857142861</v>
          </cell>
          <cell r="CO96" t="str">
            <v/>
          </cell>
          <cell r="CP96" t="str">
            <v/>
          </cell>
          <cell r="CQ96" t="str">
            <v/>
          </cell>
          <cell r="CR96" t="str">
            <v/>
          </cell>
        </row>
        <row r="97">
          <cell r="BH97">
            <v>86</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v>39.473571428571432</v>
          </cell>
          <cell r="CL97" t="str">
            <v/>
          </cell>
          <cell r="CM97" t="str">
            <v/>
          </cell>
          <cell r="CN97" t="str">
            <v/>
          </cell>
          <cell r="CO97" t="str">
            <v/>
          </cell>
          <cell r="CP97" t="str">
            <v/>
          </cell>
          <cell r="CQ97" t="str">
            <v/>
          </cell>
          <cell r="CR97" t="str">
            <v/>
          </cell>
        </row>
        <row r="98">
          <cell r="BH98">
            <v>87</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v>31.885454545454547</v>
          </cell>
          <cell r="CM98">
            <v>50.50833333333334</v>
          </cell>
          <cell r="CN98">
            <v>34.001314285714287</v>
          </cell>
          <cell r="CO98" t="str">
            <v/>
          </cell>
          <cell r="CP98" t="str">
            <v/>
          </cell>
          <cell r="CQ98" t="str">
            <v/>
          </cell>
          <cell r="CR98" t="str">
            <v/>
          </cell>
        </row>
        <row r="99">
          <cell r="BH99">
            <v>88</v>
          </cell>
          <cell r="BI99">
            <v>83.253579634285714</v>
          </cell>
          <cell r="BJ99" t="str">
            <v/>
          </cell>
          <cell r="BK99" t="str">
            <v/>
          </cell>
          <cell r="BL99" t="str">
            <v/>
          </cell>
          <cell r="BM99">
            <v>90.859285714285733</v>
          </cell>
          <cell r="BN99" t="str">
            <v/>
          </cell>
          <cell r="BO99" t="str">
            <v/>
          </cell>
          <cell r="BP99" t="str">
            <v/>
          </cell>
          <cell r="BQ99">
            <v>78.164678571428581</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v>29.60243857267951</v>
          </cell>
          <cell r="CP99" t="str">
            <v/>
          </cell>
          <cell r="CQ99" t="str">
            <v/>
          </cell>
          <cell r="CR99" t="str">
            <v/>
          </cell>
        </row>
        <row r="100">
          <cell r="BH100">
            <v>89</v>
          </cell>
          <cell r="BI100" t="str">
            <v/>
          </cell>
          <cell r="BJ100">
            <v>36.920128193939398</v>
          </cell>
          <cell r="BK100">
            <v>110.43433735042737</v>
          </cell>
          <cell r="BL100">
            <v>74.342437462857163</v>
          </cell>
          <cell r="BM100" t="str">
            <v/>
          </cell>
          <cell r="BN100">
            <v>39.890181818181809</v>
          </cell>
          <cell r="BO100">
            <v>119.31826923076923</v>
          </cell>
          <cell r="BP100">
            <v>80.322942857142849</v>
          </cell>
          <cell r="BQ100" t="str">
            <v/>
          </cell>
          <cell r="BR100">
            <v>38.129818181818187</v>
          </cell>
          <cell r="BS100">
            <v>114.05272435897436</v>
          </cell>
          <cell r="BT100">
            <v>76.778271428571443</v>
          </cell>
          <cell r="BU100" t="str">
            <v/>
          </cell>
          <cell r="BV100" t="str">
            <v/>
          </cell>
          <cell r="BW100" t="str">
            <v/>
          </cell>
          <cell r="BX100">
            <v>74.342437462857163</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v>27.267930628526951</v>
          </cell>
          <cell r="CQ100">
            <v>43.19391864188384</v>
          </cell>
          <cell r="CR100">
            <v>29.077380029188561</v>
          </cell>
        </row>
        <row r="101">
          <cell r="BH101">
            <v>90</v>
          </cell>
          <cell r="BI101">
            <v>91.088766723214292</v>
          </cell>
          <cell r="BJ101" t="str">
            <v/>
          </cell>
          <cell r="BK101" t="str">
            <v/>
          </cell>
          <cell r="BL101" t="str">
            <v/>
          </cell>
          <cell r="BM101">
            <v>115.99857857142861</v>
          </cell>
          <cell r="BN101" t="str">
            <v/>
          </cell>
          <cell r="BO101" t="str">
            <v/>
          </cell>
          <cell r="BP101" t="str">
            <v/>
          </cell>
          <cell r="BQ101">
            <v>88.908964285714305</v>
          </cell>
          <cell r="BR101" t="str">
            <v/>
          </cell>
          <cell r="BS101" t="str">
            <v/>
          </cell>
          <cell r="BT101" t="str">
            <v/>
          </cell>
          <cell r="BU101">
            <v>63.045357612302219</v>
          </cell>
          <cell r="BV101" t="str">
            <v/>
          </cell>
          <cell r="BW101" t="str">
            <v/>
          </cell>
          <cell r="BX101" t="str">
            <v/>
          </cell>
          <cell r="BY101">
            <v>49.633928571428577</v>
          </cell>
          <cell r="BZ101" t="str">
            <v/>
          </cell>
          <cell r="CA101" t="str">
            <v/>
          </cell>
          <cell r="CB101" t="str">
            <v/>
          </cell>
          <cell r="CC101">
            <v>37.256815071428576</v>
          </cell>
          <cell r="CD101" t="str">
            <v/>
          </cell>
          <cell r="CE101" t="str">
            <v/>
          </cell>
          <cell r="CF101" t="str">
            <v/>
          </cell>
          <cell r="CG101">
            <v>73.139004003756668</v>
          </cell>
          <cell r="CH101" t="str">
            <v/>
          </cell>
          <cell r="CI101" t="str">
            <v/>
          </cell>
          <cell r="CJ101" t="str">
            <v/>
          </cell>
          <cell r="CK101" t="str">
            <v/>
          </cell>
          <cell r="CL101" t="str">
            <v/>
          </cell>
          <cell r="CM101" t="str">
            <v/>
          </cell>
          <cell r="CN101" t="str">
            <v/>
          </cell>
          <cell r="CO101">
            <v>84.085714285714303</v>
          </cell>
          <cell r="CP101" t="str">
            <v/>
          </cell>
          <cell r="CQ101" t="str">
            <v/>
          </cell>
          <cell r="CR101" t="str">
            <v/>
          </cell>
        </row>
        <row r="102">
          <cell r="BH102">
            <v>91</v>
          </cell>
          <cell r="BI102" t="str">
            <v/>
          </cell>
          <cell r="BJ102">
            <v>40.395067553939398</v>
          </cell>
          <cell r="BK102">
            <v>120.82846771581198</v>
          </cell>
          <cell r="BL102">
            <v>81.339581695428578</v>
          </cell>
          <cell r="BM102" t="str">
            <v/>
          </cell>
          <cell r="BN102">
            <v>51.63163636363636</v>
          </cell>
          <cell r="BO102">
            <v>154.43894230769232</v>
          </cell>
          <cell r="BP102">
            <v>103.96555714285716</v>
          </cell>
          <cell r="BQ102" t="str">
            <v/>
          </cell>
          <cell r="BR102">
            <v>43.371030303030302</v>
          </cell>
          <cell r="BS102">
            <v>129.73007478632479</v>
          </cell>
          <cell r="BT102">
            <v>87.331985714285736</v>
          </cell>
          <cell r="BU102" t="str">
            <v/>
          </cell>
          <cell r="BV102">
            <v>58.073473697181356</v>
          </cell>
          <cell r="BW102">
            <v>91.991612135883614</v>
          </cell>
          <cell r="BX102">
            <v>81.339581695428578</v>
          </cell>
          <cell r="BY102" t="str">
            <v/>
          </cell>
          <cell r="BZ102">
            <v>43.159393939393937</v>
          </cell>
          <cell r="CA102">
            <v>68.366880341880346</v>
          </cell>
          <cell r="CB102">
            <v>46.02337142857143</v>
          </cell>
          <cell r="CC102" t="str">
            <v/>
          </cell>
          <cell r="CD102">
            <v>34.25412212121212</v>
          </cell>
          <cell r="CE102">
            <v>54.260434508547007</v>
          </cell>
          <cell r="CF102">
            <v>36.527162257142862</v>
          </cell>
          <cell r="CG102" t="str">
            <v/>
          </cell>
          <cell r="CH102">
            <v>67.371114799123447</v>
          </cell>
          <cell r="CI102">
            <v>106.71959273660356</v>
          </cell>
          <cell r="CJ102">
            <v>71.841737266075356</v>
          </cell>
          <cell r="CK102" t="str">
            <v/>
          </cell>
          <cell r="CL102" t="str">
            <v/>
          </cell>
          <cell r="CM102" t="str">
            <v/>
          </cell>
          <cell r="CN102" t="str">
            <v/>
          </cell>
          <cell r="CO102" t="str">
            <v/>
          </cell>
          <cell r="CP102">
            <v>77.454545454545453</v>
          </cell>
          <cell r="CQ102">
            <v>122.69230769230769</v>
          </cell>
          <cell r="CR102">
            <v>82.594285714285718</v>
          </cell>
        </row>
        <row r="103">
          <cell r="BH103">
            <v>92</v>
          </cell>
          <cell r="BI103">
            <v>106.43773096607144</v>
          </cell>
          <cell r="BJ103" t="str">
            <v/>
          </cell>
          <cell r="BK103" t="str">
            <v/>
          </cell>
          <cell r="BL103" t="str">
            <v/>
          </cell>
          <cell r="BM103">
            <v>135.47142857142856</v>
          </cell>
          <cell r="BN103" t="str">
            <v/>
          </cell>
          <cell r="BO103" t="str">
            <v/>
          </cell>
          <cell r="BP103" t="str">
            <v/>
          </cell>
          <cell r="BQ103">
            <v>110.39753571428574</v>
          </cell>
          <cell r="BR103" t="str">
            <v/>
          </cell>
          <cell r="BS103" t="str">
            <v/>
          </cell>
          <cell r="BT103" t="str">
            <v/>
          </cell>
          <cell r="BU103">
            <v>70.926027313839995</v>
          </cell>
          <cell r="BV103" t="str">
            <v/>
          </cell>
          <cell r="BW103" t="str">
            <v/>
          </cell>
          <cell r="BX103" t="str">
            <v/>
          </cell>
          <cell r="BY103">
            <v>64.232142857142861</v>
          </cell>
          <cell r="BZ103" t="str">
            <v/>
          </cell>
          <cell r="CA103" t="str">
            <v/>
          </cell>
          <cell r="CB103" t="str">
            <v/>
          </cell>
          <cell r="CC103">
            <v>44.971679357142861</v>
          </cell>
          <cell r="CD103" t="str">
            <v/>
          </cell>
          <cell r="CE103" t="str">
            <v/>
          </cell>
          <cell r="CF103" t="str">
            <v/>
          </cell>
          <cell r="CG103">
            <v>82.684285714285721</v>
          </cell>
          <cell r="CH103" t="str">
            <v/>
          </cell>
          <cell r="CI103" t="str">
            <v/>
          </cell>
          <cell r="CJ103" t="str">
            <v/>
          </cell>
          <cell r="CK103" t="str">
            <v/>
          </cell>
          <cell r="CL103" t="str">
            <v/>
          </cell>
          <cell r="CM103" t="str">
            <v/>
          </cell>
          <cell r="CN103" t="str">
            <v/>
          </cell>
          <cell r="CO103">
            <v>91.729870129870136</v>
          </cell>
          <cell r="CP103" t="str">
            <v/>
          </cell>
          <cell r="CQ103" t="str">
            <v/>
          </cell>
          <cell r="CR103" t="str">
            <v/>
          </cell>
        </row>
        <row r="104">
          <cell r="BH104">
            <v>93</v>
          </cell>
          <cell r="BI104" t="str">
            <v/>
          </cell>
          <cell r="BJ104">
            <v>47.2025569539394</v>
          </cell>
          <cell r="BK104">
            <v>141.19081794818379</v>
          </cell>
          <cell r="BL104">
            <v>95.047154766142881</v>
          </cell>
          <cell r="BM104" t="str">
            <v/>
          </cell>
          <cell r="BN104">
            <v>59.704242424242423</v>
          </cell>
          <cell r="BO104">
            <v>178.58547008547009</v>
          </cell>
          <cell r="BP104">
            <v>120.22057142857145</v>
          </cell>
          <cell r="BQ104" t="str">
            <v/>
          </cell>
          <cell r="BR104">
            <v>53.853454545454554</v>
          </cell>
          <cell r="BS104">
            <v>161.08477564102563</v>
          </cell>
          <cell r="BT104">
            <v>108.43941428571429</v>
          </cell>
          <cell r="BU104" t="str">
            <v/>
          </cell>
          <cell r="BV104">
            <v>65.332657909329029</v>
          </cell>
          <cell r="BW104">
            <v>103.49056365286907</v>
          </cell>
          <cell r="BX104">
            <v>95.047154766142881</v>
          </cell>
          <cell r="BY104" t="str">
            <v/>
          </cell>
          <cell r="BZ104">
            <v>55.853333333333339</v>
          </cell>
          <cell r="CA104">
            <v>88.474786324786336</v>
          </cell>
          <cell r="CB104">
            <v>59.559657142857155</v>
          </cell>
          <cell r="CC104" t="str">
            <v/>
          </cell>
          <cell r="CD104">
            <v>41.274516060606061</v>
          </cell>
          <cell r="CE104">
            <v>65.381128952991446</v>
          </cell>
          <cell r="CF104">
            <v>44.013416542857144</v>
          </cell>
          <cell r="CG104" t="str">
            <v/>
          </cell>
          <cell r="CH104">
            <v>76.163636363636357</v>
          </cell>
          <cell r="CI104">
            <v>120.6474358974359</v>
          </cell>
          <cell r="CJ104">
            <v>81.217714285714294</v>
          </cell>
          <cell r="CK104" t="str">
            <v/>
          </cell>
          <cell r="CL104" t="str">
            <v/>
          </cell>
          <cell r="CM104" t="str">
            <v/>
          </cell>
          <cell r="CN104" t="str">
            <v/>
          </cell>
          <cell r="CO104" t="str">
            <v/>
          </cell>
          <cell r="CP104">
            <v>84.495867768595033</v>
          </cell>
          <cell r="CQ104">
            <v>133.84615384615384</v>
          </cell>
          <cell r="CR104">
            <v>90.102857142857161</v>
          </cell>
        </row>
        <row r="105">
          <cell r="BH105">
            <v>94</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v>78.806697015377765</v>
          </cell>
          <cell r="BV105" t="str">
            <v/>
          </cell>
          <cell r="BW105" t="str">
            <v/>
          </cell>
          <cell r="BX105" t="str">
            <v/>
          </cell>
          <cell r="BY105" t="str">
            <v/>
          </cell>
          <cell r="BZ105" t="str">
            <v/>
          </cell>
          <cell r="CA105" t="str">
            <v/>
          </cell>
          <cell r="CB105" t="str">
            <v/>
          </cell>
          <cell r="CC105">
            <v>79.14567857142859</v>
          </cell>
          <cell r="CD105" t="str">
            <v/>
          </cell>
          <cell r="CE105" t="str">
            <v/>
          </cell>
          <cell r="CF105" t="str">
            <v/>
          </cell>
          <cell r="CG105">
            <v>93.615428571428566</v>
          </cell>
          <cell r="CH105" t="str">
            <v/>
          </cell>
          <cell r="CI105" t="str">
            <v/>
          </cell>
          <cell r="CJ105" t="str">
            <v/>
          </cell>
          <cell r="CK105" t="str">
            <v/>
          </cell>
          <cell r="CL105" t="str">
            <v/>
          </cell>
          <cell r="CM105" t="str">
            <v/>
          </cell>
          <cell r="CN105" t="str">
            <v/>
          </cell>
          <cell r="CO105">
            <v>120.58146233766236</v>
          </cell>
          <cell r="CP105" t="str">
            <v/>
          </cell>
          <cell r="CQ105" t="str">
            <v/>
          </cell>
          <cell r="CR105" t="str">
            <v/>
          </cell>
        </row>
        <row r="106">
          <cell r="BH106">
            <v>95</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v>72.591842121476688</v>
          </cell>
          <cell r="BW106">
            <v>114.9895151698545</v>
          </cell>
          <cell r="BX106" t="str">
            <v/>
          </cell>
          <cell r="BY106" t="str">
            <v/>
          </cell>
          <cell r="BZ106" t="str">
            <v/>
          </cell>
          <cell r="CA106" t="str">
            <v/>
          </cell>
          <cell r="CB106" t="str">
            <v/>
          </cell>
          <cell r="CC106" t="str">
            <v/>
          </cell>
          <cell r="CD106">
            <v>72.904090909090911</v>
          </cell>
          <cell r="CE106">
            <v>115.48413461538462</v>
          </cell>
          <cell r="CF106">
            <v>77.741871428571429</v>
          </cell>
          <cell r="CG106" t="str">
            <v/>
          </cell>
          <cell r="CH106">
            <v>86.23272727272726</v>
          </cell>
          <cell r="CI106">
            <v>136.59743589743587</v>
          </cell>
          <cell r="CJ106">
            <v>91.954971428571426</v>
          </cell>
          <cell r="CK106" t="str">
            <v/>
          </cell>
          <cell r="CL106" t="str">
            <v/>
          </cell>
          <cell r="CM106" t="str">
            <v/>
          </cell>
          <cell r="CN106" t="str">
            <v/>
          </cell>
          <cell r="CO106" t="str">
            <v/>
          </cell>
          <cell r="CP106">
            <v>111.07216528925619</v>
          </cell>
          <cell r="CQ106">
            <v>175.94448717948717</v>
          </cell>
          <cell r="CR106">
            <v>118.44270857142857</v>
          </cell>
        </row>
        <row r="107">
          <cell r="BH107">
            <v>96</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row>
        <row r="108">
          <cell r="BH108">
            <v>97</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row>
        <row r="109">
          <cell r="BH109">
            <v>98</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row>
        <row r="110">
          <cell r="BH110">
            <v>99</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row>
        <row r="111">
          <cell r="BH111">
            <v>100</v>
          </cell>
          <cell r="BI111" t="str">
            <v/>
          </cell>
          <cell r="BJ111" t="str">
            <v/>
          </cell>
          <cell r="BK111" t="str">
            <v/>
          </cell>
          <cell r="BL111" t="str">
            <v/>
          </cell>
          <cell r="BM111">
            <v>9.3428571428571434</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v>6.072857142857143</v>
          </cell>
          <cell r="BZ111" t="str">
            <v/>
          </cell>
          <cell r="CA111" t="str">
            <v/>
          </cell>
          <cell r="CB111" t="str">
            <v/>
          </cell>
          <cell r="CC111">
            <v>3.1951403571428578</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row>
        <row r="112">
          <cell r="BH112">
            <v>101</v>
          </cell>
          <cell r="BI112" t="str">
            <v/>
          </cell>
          <cell r="BJ112" t="str">
            <v/>
          </cell>
          <cell r="BK112" t="str">
            <v/>
          </cell>
          <cell r="BL112" t="str">
            <v/>
          </cell>
          <cell r="BM112" t="str">
            <v/>
          </cell>
          <cell r="BN112">
            <v>3.9878787878787878</v>
          </cell>
          <cell r="BO112">
            <v>11.928418803418804</v>
          </cell>
          <cell r="BP112">
            <v>8.0299999999999994</v>
          </cell>
          <cell r="BQ112" t="str">
            <v/>
          </cell>
          <cell r="BR112" t="str">
            <v/>
          </cell>
          <cell r="BS112" t="str">
            <v/>
          </cell>
          <cell r="BT112" t="str">
            <v/>
          </cell>
          <cell r="BU112" t="str">
            <v/>
          </cell>
          <cell r="BV112" t="str">
            <v/>
          </cell>
          <cell r="BW112" t="str">
            <v/>
          </cell>
          <cell r="BX112" t="str">
            <v/>
          </cell>
          <cell r="BY112" t="str">
            <v/>
          </cell>
          <cell r="BZ112">
            <v>5.3787878787878789</v>
          </cell>
          <cell r="CA112">
            <v>8.5202991452991448</v>
          </cell>
          <cell r="CB112">
            <v>5.7357142857142858</v>
          </cell>
          <cell r="CC112" t="str">
            <v/>
          </cell>
          <cell r="CD112">
            <v>2.943165151515152</v>
          </cell>
          <cell r="CE112">
            <v>4.6621372863247865</v>
          </cell>
          <cell r="CF112">
            <v>3.138468142857143</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row>
        <row r="113">
          <cell r="BH113">
            <v>102</v>
          </cell>
          <cell r="BI113">
            <v>14.269945175357144</v>
          </cell>
          <cell r="BJ113" t="str">
            <v/>
          </cell>
          <cell r="BK113" t="str">
            <v/>
          </cell>
          <cell r="BL113" t="str">
            <v/>
          </cell>
          <cell r="BM113">
            <v>12.554464285714287</v>
          </cell>
          <cell r="BN113" t="str">
            <v/>
          </cell>
          <cell r="BO113" t="str">
            <v/>
          </cell>
          <cell r="BP113" t="str">
            <v/>
          </cell>
          <cell r="BQ113">
            <v>14.773392857142857</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v>23.347799999999999</v>
          </cell>
          <cell r="CH113" t="str">
            <v/>
          </cell>
          <cell r="CI113" t="str">
            <v/>
          </cell>
          <cell r="CJ113" t="str">
            <v/>
          </cell>
          <cell r="CK113">
            <v>7.5910714285714285</v>
          </cell>
          <cell r="CL113" t="str">
            <v/>
          </cell>
          <cell r="CM113" t="str">
            <v/>
          </cell>
          <cell r="CN113" t="str">
            <v/>
          </cell>
          <cell r="CO113" t="str">
            <v/>
          </cell>
          <cell r="CP113" t="str">
            <v/>
          </cell>
          <cell r="CQ113" t="str">
            <v/>
          </cell>
          <cell r="CR113" t="str">
            <v/>
          </cell>
        </row>
        <row r="114">
          <cell r="BH114">
            <v>103</v>
          </cell>
          <cell r="BI114" t="str">
            <v/>
          </cell>
          <cell r="BJ114">
            <v>6.2651300799999996</v>
          </cell>
          <cell r="BK114">
            <v>18.74006192948718</v>
          </cell>
          <cell r="BL114">
            <v>12.615477354857143</v>
          </cell>
          <cell r="BM114" t="str">
            <v/>
          </cell>
          <cell r="BN114">
            <v>5.127272727272727</v>
          </cell>
          <cell r="BO114">
            <v>15.336538461538462</v>
          </cell>
          <cell r="BP114">
            <v>10.324285714285715</v>
          </cell>
          <cell r="BQ114" t="str">
            <v/>
          </cell>
          <cell r="BR114">
            <v>6.5515151515151517</v>
          </cell>
          <cell r="BS114">
            <v>19.596688034188034</v>
          </cell>
          <cell r="BT114">
            <v>13.192142857142857</v>
          </cell>
          <cell r="BU114" t="str">
            <v/>
          </cell>
          <cell r="BV114" t="str">
            <v/>
          </cell>
          <cell r="BW114" t="str">
            <v/>
          </cell>
          <cell r="BX114">
            <v>12.615477354857143</v>
          </cell>
          <cell r="BY114" t="str">
            <v/>
          </cell>
          <cell r="BZ114" t="str">
            <v/>
          </cell>
          <cell r="CA114" t="str">
            <v/>
          </cell>
          <cell r="CB114" t="str">
            <v/>
          </cell>
          <cell r="CC114" t="str">
            <v/>
          </cell>
          <cell r="CD114" t="str">
            <v/>
          </cell>
          <cell r="CE114" t="str">
            <v/>
          </cell>
          <cell r="CF114" t="str">
            <v/>
          </cell>
          <cell r="CG114" t="str">
            <v/>
          </cell>
          <cell r="CH114">
            <v>21.506545454545453</v>
          </cell>
          <cell r="CI114">
            <v>34.067564102564099</v>
          </cell>
          <cell r="CJ114">
            <v>22.933680000000003</v>
          </cell>
          <cell r="CK114" t="str">
            <v/>
          </cell>
          <cell r="CL114">
            <v>6.9924242424242422</v>
          </cell>
          <cell r="CM114">
            <v>11.076388888888889</v>
          </cell>
          <cell r="CN114">
            <v>7.4564285714285718</v>
          </cell>
          <cell r="CO114" t="str">
            <v/>
          </cell>
          <cell r="CP114" t="str">
            <v/>
          </cell>
          <cell r="CQ114" t="str">
            <v/>
          </cell>
          <cell r="CR114" t="str">
            <v/>
          </cell>
        </row>
        <row r="115">
          <cell r="BH115">
            <v>104</v>
          </cell>
          <cell r="BI115">
            <v>15.660535098214288</v>
          </cell>
          <cell r="BJ115" t="str">
            <v/>
          </cell>
          <cell r="BK115" t="str">
            <v/>
          </cell>
          <cell r="BL115" t="str">
            <v/>
          </cell>
          <cell r="BM115" t="str">
            <v/>
          </cell>
          <cell r="BN115" t="str">
            <v/>
          </cell>
          <cell r="BO115" t="str">
            <v/>
          </cell>
          <cell r="BP115" t="str">
            <v/>
          </cell>
          <cell r="BQ115">
            <v>17.459464285714287</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row>
        <row r="116">
          <cell r="BH116">
            <v>105</v>
          </cell>
          <cell r="BI116" t="str">
            <v/>
          </cell>
          <cell r="BJ116">
            <v>6.9450790799999993</v>
          </cell>
          <cell r="BK116">
            <v>20.773904197115382</v>
          </cell>
          <cell r="BL116">
            <v>13.984623901285714</v>
          </cell>
          <cell r="BM116" t="str">
            <v/>
          </cell>
          <cell r="BN116" t="str">
            <v/>
          </cell>
          <cell r="BO116" t="str">
            <v/>
          </cell>
          <cell r="BP116" t="str">
            <v/>
          </cell>
          <cell r="BQ116" t="str">
            <v/>
          </cell>
          <cell r="BR116">
            <v>8.5169696969696957</v>
          </cell>
          <cell r="BS116">
            <v>25.475694444444443</v>
          </cell>
          <cell r="BT116">
            <v>17.149785714285716</v>
          </cell>
          <cell r="BU116" t="str">
            <v/>
          </cell>
          <cell r="BV116" t="str">
            <v/>
          </cell>
          <cell r="BW116" t="str">
            <v/>
          </cell>
          <cell r="BX116">
            <v>13.984623901285714</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row>
        <row r="117">
          <cell r="BH117">
            <v>106</v>
          </cell>
          <cell r="BI117">
            <v>78.841699488214303</v>
          </cell>
          <cell r="BJ117" t="str">
            <v/>
          </cell>
          <cell r="BK117" t="str">
            <v/>
          </cell>
          <cell r="BL117" t="str">
            <v/>
          </cell>
          <cell r="BM117">
            <v>43.794642857142861</v>
          </cell>
          <cell r="BN117" t="str">
            <v/>
          </cell>
          <cell r="BO117" t="str">
            <v/>
          </cell>
          <cell r="BP117" t="str">
            <v/>
          </cell>
          <cell r="BQ117">
            <v>118.18714285714286</v>
          </cell>
          <cell r="BR117" t="str">
            <v/>
          </cell>
          <cell r="BS117" t="str">
            <v/>
          </cell>
          <cell r="BT117" t="str">
            <v/>
          </cell>
          <cell r="BU117">
            <v>31.612028352460552</v>
          </cell>
          <cell r="BV117" t="str">
            <v/>
          </cell>
          <cell r="BW117" t="str">
            <v/>
          </cell>
          <cell r="BX117" t="str">
            <v/>
          </cell>
          <cell r="BY117">
            <v>36.495535714285715</v>
          </cell>
          <cell r="BZ117" t="str">
            <v/>
          </cell>
          <cell r="CA117" t="str">
            <v/>
          </cell>
          <cell r="CB117" t="str">
            <v/>
          </cell>
          <cell r="CC117">
            <v>20.196804642857145</v>
          </cell>
          <cell r="CD117" t="str">
            <v/>
          </cell>
          <cell r="CE117" t="str">
            <v/>
          </cell>
          <cell r="CF117" t="str">
            <v/>
          </cell>
          <cell r="CG117">
            <v>50.451428571428579</v>
          </cell>
          <cell r="CH117" t="str">
            <v/>
          </cell>
          <cell r="CI117" t="str">
            <v/>
          </cell>
          <cell r="CJ117" t="str">
            <v/>
          </cell>
          <cell r="CK117">
            <v>32.793428571428578</v>
          </cell>
          <cell r="CL117" t="str">
            <v/>
          </cell>
          <cell r="CM117" t="str">
            <v/>
          </cell>
          <cell r="CN117" t="str">
            <v/>
          </cell>
          <cell r="CO117">
            <v>40.291071428571435</v>
          </cell>
          <cell r="CP117" t="str">
            <v/>
          </cell>
          <cell r="CQ117" t="str">
            <v/>
          </cell>
          <cell r="CR117" t="str">
            <v/>
          </cell>
        </row>
        <row r="118">
          <cell r="BH118">
            <v>107</v>
          </cell>
          <cell r="BI118" t="str">
            <v/>
          </cell>
          <cell r="BJ118">
            <v>34.964163831515151</v>
          </cell>
          <cell r="BK118">
            <v>104.58371768002137</v>
          </cell>
          <cell r="BL118">
            <v>70.403904055571431</v>
          </cell>
          <cell r="BM118" t="str">
            <v/>
          </cell>
          <cell r="BN118">
            <v>19.227272727272727</v>
          </cell>
          <cell r="BO118">
            <v>57.512019230769234</v>
          </cell>
          <cell r="BP118">
            <v>38.716071428571432</v>
          </cell>
          <cell r="BQ118" t="str">
            <v/>
          </cell>
          <cell r="BR118">
            <v>57.653333333333329</v>
          </cell>
          <cell r="BS118">
            <v>172.45085470085471</v>
          </cell>
          <cell r="BT118">
            <v>116.09085714285715</v>
          </cell>
          <cell r="BU118" t="str">
            <v/>
          </cell>
          <cell r="BV118">
            <v>29.119040109670827</v>
          </cell>
          <cell r="BW118">
            <v>46.126179010850002</v>
          </cell>
          <cell r="BX118">
            <v>70.403904055571431</v>
          </cell>
          <cell r="BY118" t="str">
            <v/>
          </cell>
          <cell r="BZ118">
            <v>32.272727272727273</v>
          </cell>
          <cell r="CA118">
            <v>51.121794871794869</v>
          </cell>
          <cell r="CB118">
            <v>34.414285714285711</v>
          </cell>
          <cell r="CC118" t="str">
            <v/>
          </cell>
          <cell r="CD118">
            <v>18.064013636363637</v>
          </cell>
          <cell r="CE118">
            <v>28.614402243589744</v>
          </cell>
          <cell r="CF118">
            <v>19.262708142857146</v>
          </cell>
          <cell r="CG118" t="str">
            <v/>
          </cell>
          <cell r="CH118">
            <v>46.472727272727276</v>
          </cell>
          <cell r="CI118">
            <v>73.615384615384613</v>
          </cell>
          <cell r="CJ118">
            <v>49.556571428571431</v>
          </cell>
          <cell r="CK118" t="str">
            <v/>
          </cell>
          <cell r="CL118">
            <v>28.529090909090908</v>
          </cell>
          <cell r="CM118">
            <v>45.19166666666667</v>
          </cell>
          <cell r="CN118">
            <v>30.422228571428573</v>
          </cell>
          <cell r="CO118" t="str">
            <v/>
          </cell>
          <cell r="CP118">
            <v>34.355785123966939</v>
          </cell>
          <cell r="CQ118">
            <v>54.421474358974358</v>
          </cell>
          <cell r="CR118">
            <v>36.635571428571431</v>
          </cell>
        </row>
        <row r="119">
          <cell r="BH119">
            <v>108</v>
          </cell>
          <cell r="BI119">
            <v>33.705407163214282</v>
          </cell>
          <cell r="BJ119" t="str">
            <v/>
          </cell>
          <cell r="BK119" t="str">
            <v/>
          </cell>
          <cell r="BL119" t="str">
            <v/>
          </cell>
          <cell r="BM119">
            <v>29.196428571428573</v>
          </cell>
          <cell r="BN119" t="str">
            <v/>
          </cell>
          <cell r="BO119" t="str">
            <v/>
          </cell>
          <cell r="BP119" t="str">
            <v/>
          </cell>
          <cell r="BQ119">
            <v>28.091750976111129</v>
          </cell>
          <cell r="BR119" t="str">
            <v/>
          </cell>
          <cell r="BS119" t="str">
            <v/>
          </cell>
          <cell r="BT119" t="str">
            <v/>
          </cell>
          <cell r="BU119">
            <v>42.9844424269887</v>
          </cell>
          <cell r="BV119" t="str">
            <v/>
          </cell>
          <cell r="BW119" t="str">
            <v/>
          </cell>
          <cell r="BX119" t="str">
            <v/>
          </cell>
          <cell r="BY119">
            <v>23.357142857142861</v>
          </cell>
          <cell r="BZ119" t="str">
            <v/>
          </cell>
          <cell r="CA119" t="str">
            <v/>
          </cell>
          <cell r="CB119" t="str">
            <v/>
          </cell>
          <cell r="CC119">
            <v>19.346721428571431</v>
          </cell>
          <cell r="CD119" t="str">
            <v/>
          </cell>
          <cell r="CE119" t="str">
            <v/>
          </cell>
          <cell r="CF119" t="str">
            <v/>
          </cell>
          <cell r="CG119">
            <v>57.73885714285715</v>
          </cell>
          <cell r="CH119" t="str">
            <v/>
          </cell>
          <cell r="CI119" t="str">
            <v/>
          </cell>
          <cell r="CJ119" t="str">
            <v/>
          </cell>
          <cell r="CK119">
            <v>17.611285714285714</v>
          </cell>
          <cell r="CL119" t="str">
            <v/>
          </cell>
          <cell r="CM119" t="str">
            <v/>
          </cell>
          <cell r="CN119" t="str">
            <v/>
          </cell>
          <cell r="CO119">
            <v>26.372337662337664</v>
          </cell>
          <cell r="CP119" t="str">
            <v/>
          </cell>
          <cell r="CQ119" t="str">
            <v/>
          </cell>
          <cell r="CR119" t="str">
            <v/>
          </cell>
        </row>
        <row r="120">
          <cell r="BH120">
            <v>109</v>
          </cell>
          <cell r="BI120" t="str">
            <v/>
          </cell>
          <cell r="BJ120">
            <v>14.797290119999998</v>
          </cell>
          <cell r="BK120">
            <v>44.261193254807687</v>
          </cell>
          <cell r="BL120">
            <v>29.795850371571422</v>
          </cell>
          <cell r="BM120" t="str">
            <v/>
          </cell>
          <cell r="BN120">
            <v>12.818181818181818</v>
          </cell>
          <cell r="BO120">
            <v>38.341346153846153</v>
          </cell>
          <cell r="BP120">
            <v>25.810714285714287</v>
          </cell>
          <cell r="BQ120" t="str">
            <v/>
          </cell>
          <cell r="BR120">
            <v>12.942238961224028</v>
          </cell>
          <cell r="BS120">
            <v>38.712422015595259</v>
          </cell>
          <cell r="BT120">
            <v>26.060515975188107</v>
          </cell>
          <cell r="BU120" t="str">
            <v/>
          </cell>
          <cell r="BV120">
            <v>37.394902548999433</v>
          </cell>
          <cell r="BW120">
            <v>59.235605383007851</v>
          </cell>
          <cell r="BX120">
            <v>29.795850371571422</v>
          </cell>
          <cell r="BY120" t="str">
            <v/>
          </cell>
          <cell r="BZ120">
            <v>21.515151515151516</v>
          </cell>
          <cell r="CA120">
            <v>34.081196581196579</v>
          </cell>
          <cell r="CB120">
            <v>22.942857142857143</v>
          </cell>
          <cell r="CC120" t="str">
            <v/>
          </cell>
          <cell r="CD120">
            <v>17.280969696969695</v>
          </cell>
          <cell r="CE120">
            <v>27.374017094017095</v>
          </cell>
          <cell r="CF120">
            <v>18.427702857142862</v>
          </cell>
          <cell r="CG120" t="str">
            <v/>
          </cell>
          <cell r="CH120">
            <v>53.185454545454547</v>
          </cell>
          <cell r="CI120">
            <v>84.248717948717953</v>
          </cell>
          <cell r="CJ120">
            <v>56.714742857142859</v>
          </cell>
          <cell r="CK120" t="str">
            <v/>
          </cell>
          <cell r="CL120">
            <v>16.222424242424243</v>
          </cell>
          <cell r="CM120">
            <v>25.697222222222219</v>
          </cell>
          <cell r="CN120">
            <v>17.298914285714282</v>
          </cell>
          <cell r="CO120" t="str">
            <v/>
          </cell>
          <cell r="CP120">
            <v>22.942975206611571</v>
          </cell>
          <cell r="CQ120">
            <v>36.342948717948715</v>
          </cell>
          <cell r="CR120">
            <v>24.465428571428575</v>
          </cell>
        </row>
        <row r="121">
          <cell r="BH121">
            <v>110</v>
          </cell>
          <cell r="BI121">
            <v>53.971659598928568</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row>
        <row r="122">
          <cell r="BH122">
            <v>111</v>
          </cell>
          <cell r="BI122" t="str">
            <v/>
          </cell>
          <cell r="BJ122">
            <v>23.935409936969695</v>
          </cell>
          <cell r="BK122">
            <v>71.594852588675209</v>
          </cell>
          <cell r="BL122">
            <v>48.19638510028571</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v>48.19638510028571</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row>
        <row r="123">
          <cell r="BH123">
            <v>112</v>
          </cell>
          <cell r="BI123" t="str">
            <v/>
          </cell>
          <cell r="BJ123" t="str">
            <v/>
          </cell>
          <cell r="BK123" t="str">
            <v/>
          </cell>
          <cell r="BL123" t="str">
            <v/>
          </cell>
          <cell r="BM123">
            <v>10.510714285714288</v>
          </cell>
          <cell r="BN123" t="str">
            <v/>
          </cell>
          <cell r="BO123" t="str">
            <v/>
          </cell>
          <cell r="BP123" t="str">
            <v/>
          </cell>
          <cell r="BQ123" t="str">
            <v/>
          </cell>
          <cell r="BR123" t="str">
            <v/>
          </cell>
          <cell r="BS123" t="str">
            <v/>
          </cell>
          <cell r="BT123" t="str">
            <v/>
          </cell>
          <cell r="BU123">
            <v>5.2369501661129574</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row>
        <row r="124">
          <cell r="BH124">
            <v>113</v>
          </cell>
          <cell r="BI124" t="str">
            <v/>
          </cell>
          <cell r="BJ124" t="str">
            <v/>
          </cell>
          <cell r="BK124" t="str">
            <v/>
          </cell>
          <cell r="BL124" t="str">
            <v/>
          </cell>
          <cell r="BM124" t="str">
            <v/>
          </cell>
          <cell r="BN124">
            <v>4.5575757575757576</v>
          </cell>
          <cell r="BO124">
            <v>13.632478632478632</v>
          </cell>
          <cell r="BP124">
            <v>9.1771428571428579</v>
          </cell>
          <cell r="BQ124" t="str">
            <v/>
          </cell>
          <cell r="BR124" t="str">
            <v/>
          </cell>
          <cell r="BS124" t="str">
            <v/>
          </cell>
          <cell r="BT124" t="str">
            <v/>
          </cell>
          <cell r="BU124" t="str">
            <v/>
          </cell>
          <cell r="BV124">
            <v>4.823953725434416</v>
          </cell>
          <cell r="BW124">
            <v>7.6414109888720496</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row>
        <row r="125">
          <cell r="BH125">
            <v>114</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v>91.941146517940737</v>
          </cell>
          <cell r="BV125" t="str">
            <v/>
          </cell>
          <cell r="BW125" t="str">
            <v/>
          </cell>
          <cell r="BX125" t="str">
            <v/>
          </cell>
          <cell r="BY125">
            <v>18.977678571428573</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row>
        <row r="126">
          <cell r="BH126">
            <v>115</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v>84.690482475056143</v>
          </cell>
          <cell r="BW126">
            <v>134.15443436483025</v>
          </cell>
          <cell r="BX126" t="str">
            <v/>
          </cell>
          <cell r="BY126" t="str">
            <v/>
          </cell>
          <cell r="BZ126">
            <v>16.781818181818181</v>
          </cell>
          <cell r="CA126">
            <v>26.583333333333332</v>
          </cell>
          <cell r="CB126">
            <v>17.895428571428575</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row>
        <row r="127">
          <cell r="BH127">
            <v>116</v>
          </cell>
          <cell r="BI127">
            <v>73.415651615357163</v>
          </cell>
          <cell r="BJ127" t="str">
            <v/>
          </cell>
          <cell r="BK127" t="str">
            <v/>
          </cell>
          <cell r="BL127" t="str">
            <v/>
          </cell>
          <cell r="BM127">
            <v>56.34910714285715</v>
          </cell>
          <cell r="BN127" t="str">
            <v/>
          </cell>
          <cell r="BO127" t="str">
            <v/>
          </cell>
          <cell r="BP127" t="str">
            <v/>
          </cell>
          <cell r="BQ127">
            <v>60.241199315438315</v>
          </cell>
          <cell r="BR127" t="str">
            <v/>
          </cell>
          <cell r="BS127" t="str">
            <v/>
          </cell>
          <cell r="BT127" t="str">
            <v/>
          </cell>
          <cell r="BU127">
            <v>92.177748760097998</v>
          </cell>
          <cell r="BV127" t="str">
            <v/>
          </cell>
          <cell r="BW127" t="str">
            <v/>
          </cell>
          <cell r="BX127" t="str">
            <v/>
          </cell>
          <cell r="BY127">
            <v>50.088095238095235</v>
          </cell>
          <cell r="BZ127" t="str">
            <v/>
          </cell>
          <cell r="CA127" t="str">
            <v/>
          </cell>
          <cell r="CB127" t="str">
            <v/>
          </cell>
          <cell r="CC127">
            <v>38.986575000000009</v>
          </cell>
          <cell r="CD127" t="str">
            <v/>
          </cell>
          <cell r="CE127" t="str">
            <v/>
          </cell>
          <cell r="CF127" t="str">
            <v/>
          </cell>
          <cell r="CG127">
            <v>56.554012987012996</v>
          </cell>
          <cell r="CH127" t="str">
            <v/>
          </cell>
          <cell r="CI127" t="str">
            <v/>
          </cell>
          <cell r="CJ127" t="str">
            <v/>
          </cell>
          <cell r="CK127">
            <v>32.793428571428578</v>
          </cell>
          <cell r="CL127" t="str">
            <v/>
          </cell>
          <cell r="CM127" t="str">
            <v/>
          </cell>
          <cell r="CN127" t="str">
            <v/>
          </cell>
          <cell r="CO127">
            <v>56.554012987012996</v>
          </cell>
          <cell r="CP127" t="str">
            <v/>
          </cell>
          <cell r="CQ127" t="str">
            <v/>
          </cell>
          <cell r="CR127" t="str">
            <v/>
          </cell>
        </row>
        <row r="128">
          <cell r="BH128">
            <v>117</v>
          </cell>
          <cell r="BI128" t="str">
            <v/>
          </cell>
          <cell r="BJ128">
            <v>32.557746284848484</v>
          </cell>
          <cell r="BK128">
            <v>97.385716477029902</v>
          </cell>
          <cell r="BL128">
            <v>65.558337295000001</v>
          </cell>
          <cell r="BM128" t="str">
            <v/>
          </cell>
          <cell r="BN128">
            <v>24.739090909090908</v>
          </cell>
          <cell r="BO128">
            <v>73.99879807692308</v>
          </cell>
          <cell r="BP128">
            <v>49.81467857142858</v>
          </cell>
          <cell r="BQ128" t="str">
            <v/>
          </cell>
          <cell r="BR128">
            <v>26.447845971348393</v>
          </cell>
          <cell r="BS128">
            <v>79.109972989516422</v>
          </cell>
          <cell r="BT128">
            <v>53.255430881060875</v>
          </cell>
          <cell r="BU128" t="str">
            <v/>
          </cell>
          <cell r="BV128">
            <v>84.908425787728106</v>
          </cell>
          <cell r="BW128">
            <v>134.49966869318251</v>
          </cell>
          <cell r="BX128">
            <v>65.558337295000001</v>
          </cell>
          <cell r="BY128" t="str">
            <v/>
          </cell>
          <cell r="BZ128">
            <v>46.138047138047135</v>
          </cell>
          <cell r="CA128">
            <v>73.085232668565993</v>
          </cell>
          <cell r="CB128">
            <v>49.199682539682541</v>
          </cell>
          <cell r="CC128" t="str">
            <v/>
          </cell>
          <cell r="CD128">
            <v>34.56193939393939</v>
          </cell>
          <cell r="CE128">
            <v>54.74803418803419</v>
          </cell>
          <cell r="CF128">
            <v>36.855405714285723</v>
          </cell>
          <cell r="CG128" t="str">
            <v/>
          </cell>
          <cell r="CH128">
            <v>46.884644628099174</v>
          </cell>
          <cell r="CI128">
            <v>74.267884615384617</v>
          </cell>
          <cell r="CJ128">
            <v>49.995822857142862</v>
          </cell>
          <cell r="CK128" t="str">
            <v/>
          </cell>
          <cell r="CL128">
            <v>30.207272727272727</v>
          </cell>
          <cell r="CM128">
            <v>47.85</v>
          </cell>
          <cell r="CN128">
            <v>32.211771428571431</v>
          </cell>
          <cell r="CO128" t="str">
            <v/>
          </cell>
          <cell r="CP128">
            <v>46.884644628099174</v>
          </cell>
          <cell r="CQ128">
            <v>74.267884615384617</v>
          </cell>
          <cell r="CR128">
            <v>49.995822857142862</v>
          </cell>
        </row>
      </sheetData>
      <sheetData sheetId="2">
        <row r="6">
          <cell r="BH6">
            <v>1</v>
          </cell>
          <cell r="BI6">
            <v>24.726377880184327</v>
          </cell>
          <cell r="BJ6">
            <v>11.965056152927119</v>
          </cell>
          <cell r="BK6">
            <v>9.8214502343534598</v>
          </cell>
          <cell r="BL6" t="str">
            <v/>
          </cell>
          <cell r="BM6">
            <v>50.454516129032257</v>
          </cell>
          <cell r="BN6">
            <v>24.414862604540023</v>
          </cell>
          <cell r="BO6">
            <v>20.040805073063133</v>
          </cell>
          <cell r="BP6" t="str">
            <v/>
          </cell>
          <cell r="BQ6">
            <v>43.833124423963127</v>
          </cell>
          <cell r="BR6">
            <v>21.210781362007168</v>
          </cell>
          <cell r="BS6">
            <v>17.410752688172042</v>
          </cell>
          <cell r="BT6" t="str">
            <v/>
          </cell>
          <cell r="BU6">
            <v>22.000350339595034</v>
          </cell>
          <cell r="BV6">
            <v>10.645935626838421</v>
          </cell>
          <cell r="BW6">
            <v>8.73865743885748</v>
          </cell>
          <cell r="BX6" t="str">
            <v/>
          </cell>
          <cell r="BY6">
            <v>25.410506912442393</v>
          </cell>
          <cell r="BZ6">
            <v>12.296105137395461</v>
          </cell>
          <cell r="CA6">
            <v>10.093189964157705</v>
          </cell>
          <cell r="CB6" t="str">
            <v/>
          </cell>
          <cell r="CC6">
            <v>13.062710875576036</v>
          </cell>
          <cell r="CD6">
            <v>6.3210256630824375</v>
          </cell>
          <cell r="CE6">
            <v>5.188578990901572</v>
          </cell>
          <cell r="CF6" t="str">
            <v/>
          </cell>
          <cell r="CG6">
            <v>37.470724423963134</v>
          </cell>
          <cell r="CH6">
            <v>18.132025806451612</v>
          </cell>
          <cell r="CI6">
            <v>14.883573200992558</v>
          </cell>
          <cell r="CJ6" t="str">
            <v/>
          </cell>
          <cell r="CK6">
            <v>25.410506912442393</v>
          </cell>
          <cell r="CL6">
            <v>12.296105137395461</v>
          </cell>
          <cell r="CM6">
            <v>10.093189964157705</v>
          </cell>
          <cell r="CN6" t="str">
            <v/>
          </cell>
          <cell r="CO6">
            <v>17.256876702688309</v>
          </cell>
          <cell r="CP6">
            <v>8.3505760436217251</v>
          </cell>
          <cell r="CQ6">
            <v>6.8545242071890291</v>
          </cell>
          <cell r="CR6" t="str">
            <v/>
          </cell>
        </row>
        <row r="7">
          <cell r="BH7">
            <v>2</v>
          </cell>
          <cell r="BI7" t="str">
            <v/>
          </cell>
          <cell r="BJ7" t="str">
            <v/>
          </cell>
          <cell r="BK7" t="str">
            <v/>
          </cell>
          <cell r="BL7">
            <v>24.201758685782558</v>
          </cell>
          <cell r="BM7" t="str">
            <v/>
          </cell>
          <cell r="BN7" t="str">
            <v/>
          </cell>
          <cell r="BO7" t="str">
            <v/>
          </cell>
          <cell r="BP7">
            <v>45.853046594982075</v>
          </cell>
          <cell r="BQ7" t="str">
            <v/>
          </cell>
          <cell r="BR7" t="str">
            <v/>
          </cell>
          <cell r="BS7" t="str">
            <v/>
          </cell>
          <cell r="BT7">
            <v>39.899641577060926</v>
          </cell>
          <cell r="BU7" t="str">
            <v/>
          </cell>
          <cell r="BV7" t="str">
            <v/>
          </cell>
          <cell r="BW7" t="str">
            <v/>
          </cell>
          <cell r="BX7">
            <v>24.201758685782558</v>
          </cell>
          <cell r="BY7" t="str">
            <v/>
          </cell>
          <cell r="BZ7" t="str">
            <v/>
          </cell>
          <cell r="CA7" t="str">
            <v/>
          </cell>
          <cell r="CB7">
            <v>26.284348864994023</v>
          </cell>
          <cell r="CC7" t="str">
            <v/>
          </cell>
          <cell r="CD7" t="str">
            <v/>
          </cell>
          <cell r="CE7" t="str">
            <v/>
          </cell>
          <cell r="CF7">
            <v>14.712138590203105</v>
          </cell>
          <cell r="CG7" t="str">
            <v/>
          </cell>
          <cell r="CH7" t="str">
            <v/>
          </cell>
          <cell r="CI7" t="str">
            <v/>
          </cell>
          <cell r="CJ7">
            <v>40.309677419354841</v>
          </cell>
          <cell r="CK7" t="str">
            <v/>
          </cell>
          <cell r="CL7" t="str">
            <v/>
          </cell>
          <cell r="CM7" t="str">
            <v/>
          </cell>
          <cell r="CN7">
            <v>27.335722819593787</v>
          </cell>
          <cell r="CO7" t="str">
            <v/>
          </cell>
          <cell r="CP7" t="str">
            <v/>
          </cell>
          <cell r="CQ7" t="str">
            <v/>
          </cell>
          <cell r="CR7">
            <v>18.564336394470288</v>
          </cell>
        </row>
        <row r="8">
          <cell r="BH8">
            <v>3</v>
          </cell>
          <cell r="BI8">
            <v>61.564600336313354</v>
          </cell>
          <cell r="BJ8">
            <v>29.791015231827952</v>
          </cell>
          <cell r="BK8">
            <v>24.453790253101733</v>
          </cell>
          <cell r="BL8" t="str">
            <v/>
          </cell>
          <cell r="BM8">
            <v>60.899700460829486</v>
          </cell>
          <cell r="BN8">
            <v>29.469271206690561</v>
          </cell>
          <cell r="BO8">
            <v>24.189688447752964</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v>76.120391031117506</v>
          </cell>
          <cell r="CH8">
            <v>36.834539918602154</v>
          </cell>
          <cell r="CI8">
            <v>30.235428575682381</v>
          </cell>
          <cell r="CJ8" t="str">
            <v/>
          </cell>
          <cell r="CK8" t="str">
            <v/>
          </cell>
          <cell r="CL8" t="str">
            <v/>
          </cell>
          <cell r="CM8" t="str">
            <v/>
          </cell>
          <cell r="CN8" t="str">
            <v/>
          </cell>
          <cell r="CO8" t="str">
            <v/>
          </cell>
          <cell r="CP8" t="str">
            <v/>
          </cell>
          <cell r="CQ8" t="str">
            <v/>
          </cell>
          <cell r="CR8" t="str">
            <v/>
          </cell>
        </row>
        <row r="9">
          <cell r="BH9">
            <v>4</v>
          </cell>
          <cell r="BI9" t="str">
            <v/>
          </cell>
          <cell r="BJ9" t="str">
            <v/>
          </cell>
          <cell r="BK9" t="str">
            <v/>
          </cell>
          <cell r="BL9">
            <v>60.206752090800464</v>
          </cell>
          <cell r="BM9" t="str">
            <v/>
          </cell>
          <cell r="BN9" t="str">
            <v/>
          </cell>
          <cell r="BO9" t="str">
            <v/>
          </cell>
          <cell r="BP9">
            <v>55.808243727598565</v>
          </cell>
          <cell r="BQ9" t="str">
            <v/>
          </cell>
          <cell r="BR9" t="str">
            <v/>
          </cell>
          <cell r="BS9" t="str">
            <v/>
          </cell>
          <cell r="BT9" t="str">
            <v/>
          </cell>
          <cell r="BU9" t="str">
            <v/>
          </cell>
          <cell r="BV9" t="str">
            <v/>
          </cell>
          <cell r="BW9" t="str">
            <v/>
          </cell>
          <cell r="BX9">
            <v>60.206752090800464</v>
          </cell>
          <cell r="BY9" t="str">
            <v/>
          </cell>
          <cell r="BZ9" t="str">
            <v/>
          </cell>
          <cell r="CA9" t="str">
            <v/>
          </cell>
          <cell r="CB9" t="str">
            <v/>
          </cell>
          <cell r="CC9" t="str">
            <v/>
          </cell>
          <cell r="CD9" t="str">
            <v/>
          </cell>
          <cell r="CE9" t="str">
            <v/>
          </cell>
          <cell r="CF9" t="str">
            <v/>
          </cell>
          <cell r="CG9" t="str">
            <v/>
          </cell>
          <cell r="CH9" t="str">
            <v/>
          </cell>
          <cell r="CI9" t="str">
            <v/>
          </cell>
          <cell r="CJ9">
            <v>71.685407661290313</v>
          </cell>
          <cell r="CK9" t="str">
            <v/>
          </cell>
          <cell r="CL9" t="str">
            <v/>
          </cell>
          <cell r="CM9" t="str">
            <v/>
          </cell>
          <cell r="CN9" t="str">
            <v/>
          </cell>
          <cell r="CO9" t="str">
            <v/>
          </cell>
          <cell r="CP9" t="str">
            <v/>
          </cell>
          <cell r="CQ9" t="str">
            <v/>
          </cell>
          <cell r="CR9" t="str">
            <v/>
          </cell>
        </row>
        <row r="10">
          <cell r="BH10">
            <v>5</v>
          </cell>
          <cell r="BI10">
            <v>76.378729667834094</v>
          </cell>
          <cell r="BJ10">
            <v>36.959549586810027</v>
          </cell>
          <cell r="BK10">
            <v>30.338042071133167</v>
          </cell>
          <cell r="BL10" t="str">
            <v/>
          </cell>
          <cell r="BM10">
            <v>76.628559907834102</v>
          </cell>
          <cell r="BN10">
            <v>37.080442054958183</v>
          </cell>
          <cell r="BO10">
            <v>30.437275985663078</v>
          </cell>
          <cell r="BP10" t="str">
            <v/>
          </cell>
          <cell r="BQ10">
            <v>64.063797235023031</v>
          </cell>
          <cell r="BR10">
            <v>31.000372759856628</v>
          </cell>
          <cell r="BS10">
            <v>25.446484698097599</v>
          </cell>
          <cell r="BT10" t="str">
            <v/>
          </cell>
          <cell r="BU10">
            <v>88.001401358380136</v>
          </cell>
          <cell r="BV10">
            <v>42.583742507353683</v>
          </cell>
          <cell r="BW10">
            <v>34.95462975542992</v>
          </cell>
          <cell r="BX10" t="str">
            <v/>
          </cell>
          <cell r="BY10">
            <v>50.821013824884787</v>
          </cell>
          <cell r="BZ10">
            <v>24.592210274790922</v>
          </cell>
          <cell r="CA10">
            <v>20.186379928315411</v>
          </cell>
          <cell r="CB10" t="str">
            <v/>
          </cell>
          <cell r="CC10">
            <v>32.07416801843317</v>
          </cell>
          <cell r="CD10">
            <v>15.520640477897251</v>
          </cell>
          <cell r="CE10">
            <v>12.740031982354562</v>
          </cell>
          <cell r="CF10" t="str">
            <v/>
          </cell>
          <cell r="CG10">
            <v>77.865312476369752</v>
          </cell>
          <cell r="CH10">
            <v>37.678904717039593</v>
          </cell>
          <cell r="CI10">
            <v>30.928520755234288</v>
          </cell>
          <cell r="CJ10" t="str">
            <v/>
          </cell>
          <cell r="CK10">
            <v>28.58682027649769</v>
          </cell>
          <cell r="CL10">
            <v>13.833118279569891</v>
          </cell>
          <cell r="CM10">
            <v>11.354838709677418</v>
          </cell>
          <cell r="CN10" t="str">
            <v/>
          </cell>
          <cell r="CO10">
            <v>27.531003958129883</v>
          </cell>
          <cell r="CP10">
            <v>13.32221039012234</v>
          </cell>
          <cell r="CQ10">
            <v>10.935462791469117</v>
          </cell>
          <cell r="CR10" t="str">
            <v/>
          </cell>
        </row>
        <row r="11">
          <cell r="BH11">
            <v>6</v>
          </cell>
          <cell r="BI11" t="str">
            <v/>
          </cell>
          <cell r="BJ11" t="str">
            <v/>
          </cell>
          <cell r="BK11" t="str">
            <v/>
          </cell>
          <cell r="BL11">
            <v>74.69650642771802</v>
          </cell>
          <cell r="BM11" t="str">
            <v/>
          </cell>
          <cell r="BN11" t="str">
            <v/>
          </cell>
          <cell r="BO11" t="str">
            <v/>
          </cell>
          <cell r="BP11">
            <v>71.036738351254471</v>
          </cell>
          <cell r="BQ11" t="str">
            <v/>
          </cell>
          <cell r="BR11" t="str">
            <v/>
          </cell>
          <cell r="BS11" t="str">
            <v/>
          </cell>
          <cell r="BT11">
            <v>64.081242532855427</v>
          </cell>
          <cell r="BU11" t="str">
            <v/>
          </cell>
          <cell r="BV11" t="str">
            <v/>
          </cell>
          <cell r="BW11" t="str">
            <v/>
          </cell>
          <cell r="BX11">
            <v>74.69650642771802</v>
          </cell>
          <cell r="BY11" t="str">
            <v/>
          </cell>
          <cell r="BZ11" t="str">
            <v/>
          </cell>
          <cell r="CA11" t="str">
            <v/>
          </cell>
          <cell r="CB11">
            <v>52.568697729988045</v>
          </cell>
          <cell r="CC11" t="str">
            <v/>
          </cell>
          <cell r="CD11" t="str">
            <v/>
          </cell>
          <cell r="CE11" t="str">
            <v/>
          </cell>
          <cell r="CF11">
            <v>33.936879330943839</v>
          </cell>
          <cell r="CG11" t="str">
            <v/>
          </cell>
          <cell r="CH11" t="str">
            <v/>
          </cell>
          <cell r="CI11" t="str">
            <v/>
          </cell>
          <cell r="CJ11">
            <v>79.731975681178881</v>
          </cell>
          <cell r="CK11" t="str">
            <v/>
          </cell>
          <cell r="CL11" t="str">
            <v/>
          </cell>
          <cell r="CM11" t="str">
            <v/>
          </cell>
          <cell r="CN11">
            <v>33.486260454002384</v>
          </cell>
          <cell r="CO11" t="str">
            <v/>
          </cell>
          <cell r="CP11" t="str">
            <v/>
          </cell>
          <cell r="CQ11" t="str">
            <v/>
          </cell>
          <cell r="CR11">
            <v>29.616878393562192</v>
          </cell>
        </row>
        <row r="12">
          <cell r="BH12">
            <v>7</v>
          </cell>
          <cell r="BI12">
            <v>101.2381972769585</v>
          </cell>
          <cell r="BJ12">
            <v>48.989007654480282</v>
          </cell>
          <cell r="BK12">
            <v>40.212356261373031</v>
          </cell>
          <cell r="BL12" t="str">
            <v/>
          </cell>
          <cell r="BM12" t="str">
            <v/>
          </cell>
          <cell r="BN12" t="str">
            <v/>
          </cell>
          <cell r="BO12" t="str">
            <v/>
          </cell>
          <cell r="BP12" t="str">
            <v/>
          </cell>
          <cell r="BQ12" t="str">
            <v/>
          </cell>
          <cell r="BR12" t="str">
            <v/>
          </cell>
          <cell r="BS12" t="str">
            <v/>
          </cell>
          <cell r="BT12" t="str">
            <v/>
          </cell>
          <cell r="BU12">
            <v>99.001576528177651</v>
          </cell>
          <cell r="BV12">
            <v>47.906710320772895</v>
          </cell>
          <cell r="BW12">
            <v>39.323958474858664</v>
          </cell>
          <cell r="BX12" t="str">
            <v/>
          </cell>
          <cell r="BY12">
            <v>57.17364055299538</v>
          </cell>
          <cell r="BZ12">
            <v>27.666236559139783</v>
          </cell>
          <cell r="CA12">
            <v>22.709677419354836</v>
          </cell>
          <cell r="CB12" t="str">
            <v/>
          </cell>
          <cell r="CC12">
            <v>46.118115391705068</v>
          </cell>
          <cell r="CD12">
            <v>22.316484970131423</v>
          </cell>
          <cell r="CE12">
            <v>18.318363385718225</v>
          </cell>
          <cell r="CF12" t="str">
            <v/>
          </cell>
          <cell r="CG12">
            <v>86.823850003142269</v>
          </cell>
          <cell r="CH12">
            <v>42.013927221158134</v>
          </cell>
          <cell r="CI12">
            <v>34.486900026073464</v>
          </cell>
          <cell r="CJ12" t="str">
            <v/>
          </cell>
          <cell r="CK12">
            <v>35.574709677419342</v>
          </cell>
          <cell r="CL12">
            <v>17.214547192353642</v>
          </cell>
          <cell r="CM12">
            <v>14.130465949820785</v>
          </cell>
          <cell r="CN12" t="str">
            <v/>
          </cell>
          <cell r="CO12">
            <v>34.856605260396911</v>
          </cell>
          <cell r="CP12">
            <v>16.867057571553815</v>
          </cell>
          <cell r="CQ12">
            <v>13.845231014520886</v>
          </cell>
          <cell r="CR12" t="str">
            <v/>
          </cell>
        </row>
        <row r="13">
          <cell r="BH13">
            <v>8</v>
          </cell>
          <cell r="BI13" t="str">
            <v/>
          </cell>
          <cell r="BJ13" t="str">
            <v/>
          </cell>
          <cell r="BK13" t="str">
            <v/>
          </cell>
          <cell r="BL13">
            <v>99.010949008363198</v>
          </cell>
          <cell r="BM13" t="str">
            <v/>
          </cell>
          <cell r="BN13" t="str">
            <v/>
          </cell>
          <cell r="BO13" t="str">
            <v/>
          </cell>
          <cell r="BP13" t="str">
            <v/>
          </cell>
          <cell r="BQ13" t="str">
            <v/>
          </cell>
          <cell r="BR13" t="str">
            <v/>
          </cell>
          <cell r="BS13" t="str">
            <v/>
          </cell>
          <cell r="BT13" t="str">
            <v/>
          </cell>
          <cell r="BU13" t="str">
            <v/>
          </cell>
          <cell r="BV13" t="str">
            <v/>
          </cell>
          <cell r="BW13" t="str">
            <v/>
          </cell>
          <cell r="BX13">
            <v>99.010949008363198</v>
          </cell>
          <cell r="BY13" t="str">
            <v/>
          </cell>
          <cell r="BZ13" t="str">
            <v/>
          </cell>
          <cell r="CA13" t="str">
            <v/>
          </cell>
          <cell r="CB13">
            <v>59.139784946236553</v>
          </cell>
          <cell r="CC13" t="str">
            <v/>
          </cell>
          <cell r="CD13" t="str">
            <v/>
          </cell>
          <cell r="CE13" t="str">
            <v/>
          </cell>
          <cell r="CF13">
            <v>49.150418160095576</v>
          </cell>
          <cell r="CG13" t="str">
            <v/>
          </cell>
          <cell r="CH13" t="str">
            <v/>
          </cell>
          <cell r="CI13" t="str">
            <v/>
          </cell>
          <cell r="CJ13">
            <v>90.192439819719567</v>
          </cell>
          <cell r="CK13" t="str">
            <v/>
          </cell>
          <cell r="CL13" t="str">
            <v/>
          </cell>
          <cell r="CM13" t="str">
            <v/>
          </cell>
          <cell r="CN13">
            <v>36.219832735961774</v>
          </cell>
          <cell r="CO13" t="str">
            <v/>
          </cell>
          <cell r="CP13" t="str">
            <v/>
          </cell>
          <cell r="CQ13" t="str">
            <v/>
          </cell>
          <cell r="CR13">
            <v>37.497500664327397</v>
          </cell>
        </row>
        <row r="14">
          <cell r="BH14">
            <v>9</v>
          </cell>
          <cell r="BI14">
            <v>7.2869871931797219</v>
          </cell>
          <cell r="BJ14">
            <v>3.5261618735483866</v>
          </cell>
          <cell r="BK14">
            <v>2.894430491315136</v>
          </cell>
          <cell r="BL14" t="str">
            <v/>
          </cell>
          <cell r="BM14">
            <v>9.3151497695852523</v>
          </cell>
          <cell r="BN14">
            <v>4.5075866188769416</v>
          </cell>
          <cell r="BO14">
            <v>3.7000275709953123</v>
          </cell>
          <cell r="BP14" t="str">
            <v/>
          </cell>
          <cell r="BQ14" t="str">
            <v/>
          </cell>
          <cell r="BR14" t="str">
            <v/>
          </cell>
          <cell r="BS14" t="str">
            <v/>
          </cell>
          <cell r="BT14" t="str">
            <v/>
          </cell>
          <cell r="BU14">
            <v>19.518351416827219</v>
          </cell>
          <cell r="BV14">
            <v>9.4449001728659709</v>
          </cell>
          <cell r="BW14">
            <v>7.752794122369929</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v>11.434728110599078</v>
          </cell>
          <cell r="CL14">
            <v>5.5332473118279575</v>
          </cell>
          <cell r="CM14">
            <v>4.5419354838709678</v>
          </cell>
          <cell r="CN14" t="str">
            <v/>
          </cell>
          <cell r="CO14" t="str">
            <v/>
          </cell>
          <cell r="CP14" t="str">
            <v/>
          </cell>
          <cell r="CQ14" t="str">
            <v/>
          </cell>
          <cell r="CR14" t="str">
            <v/>
          </cell>
        </row>
        <row r="15">
          <cell r="BH15">
            <v>10</v>
          </cell>
          <cell r="BI15" t="str">
            <v/>
          </cell>
          <cell r="BJ15" t="str">
            <v/>
          </cell>
          <cell r="BK15" t="str">
            <v/>
          </cell>
          <cell r="BL15">
            <v>7.0492691756272396</v>
          </cell>
          <cell r="BM15" t="str">
            <v/>
          </cell>
          <cell r="BN15" t="str">
            <v/>
          </cell>
          <cell r="BO15" t="str">
            <v/>
          </cell>
          <cell r="BP15">
            <v>8.66705376344086</v>
          </cell>
          <cell r="BQ15" t="str">
            <v/>
          </cell>
          <cell r="BR15" t="str">
            <v/>
          </cell>
          <cell r="BS15" t="str">
            <v/>
          </cell>
          <cell r="BT15" t="str">
            <v/>
          </cell>
          <cell r="BU15" t="str">
            <v/>
          </cell>
          <cell r="BV15" t="str">
            <v/>
          </cell>
          <cell r="BW15" t="str">
            <v/>
          </cell>
          <cell r="BX15">
            <v>7.0492691756272396</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v>10.934289127837514</v>
          </cell>
          <cell r="CO15" t="str">
            <v/>
          </cell>
          <cell r="CP15" t="str">
            <v/>
          </cell>
          <cell r="CQ15" t="str">
            <v/>
          </cell>
          <cell r="CR15" t="str">
            <v/>
          </cell>
        </row>
        <row r="16">
          <cell r="BH16">
            <v>11</v>
          </cell>
          <cell r="BI16">
            <v>12.985520963364053</v>
          </cell>
          <cell r="BJ16">
            <v>6.2836735835125452</v>
          </cell>
          <cell r="BK16">
            <v>5.1579187427626136</v>
          </cell>
          <cell r="BL16" t="str">
            <v/>
          </cell>
          <cell r="BM16">
            <v>13.56322456221198</v>
          </cell>
          <cell r="BN16">
            <v>6.5632234647550778</v>
          </cell>
          <cell r="BO16">
            <v>5.3873857182244276</v>
          </cell>
          <cell r="BP16" t="str">
            <v/>
          </cell>
          <cell r="BQ16" t="str">
            <v/>
          </cell>
          <cell r="BR16" t="str">
            <v/>
          </cell>
          <cell r="BS16" t="str">
            <v/>
          </cell>
          <cell r="BT16" t="str">
            <v/>
          </cell>
          <cell r="BU16">
            <v>20.001137494275234</v>
          </cell>
          <cell r="BV16">
            <v>9.6785196117707812</v>
          </cell>
          <cell r="BW16">
            <v>7.9445593480115848</v>
          </cell>
          <cell r="BX16" t="str">
            <v/>
          </cell>
          <cell r="BY16">
            <v>7.3055207373271873</v>
          </cell>
          <cell r="BZ16">
            <v>3.5351302270011939</v>
          </cell>
          <cell r="CA16">
            <v>2.9017921146953398</v>
          </cell>
          <cell r="CB16" t="str">
            <v/>
          </cell>
          <cell r="CC16">
            <v>10.517628709677419</v>
          </cell>
          <cell r="CD16">
            <v>5.0894643249701321</v>
          </cell>
          <cell r="CE16">
            <v>4.1776586710780261</v>
          </cell>
          <cell r="CF16" t="str">
            <v/>
          </cell>
          <cell r="CG16">
            <v>3.7712612903225784</v>
          </cell>
          <cell r="CH16">
            <v>1.8249075268817194</v>
          </cell>
          <cell r="CI16">
            <v>1.4979652605459048</v>
          </cell>
          <cell r="CJ16" t="str">
            <v/>
          </cell>
          <cell r="CK16" t="str">
            <v/>
          </cell>
          <cell r="CL16" t="str">
            <v/>
          </cell>
          <cell r="CM16" t="str">
            <v/>
          </cell>
          <cell r="CN16" t="str">
            <v/>
          </cell>
          <cell r="CO16" t="str">
            <v/>
          </cell>
          <cell r="CP16" t="str">
            <v/>
          </cell>
          <cell r="CQ16" t="str">
            <v/>
          </cell>
          <cell r="CR16" t="str">
            <v/>
          </cell>
        </row>
        <row r="17">
          <cell r="BH17">
            <v>12</v>
          </cell>
          <cell r="BI17" t="str">
            <v/>
          </cell>
          <cell r="BJ17" t="str">
            <v/>
          </cell>
          <cell r="BK17" t="str">
            <v/>
          </cell>
          <cell r="BL17">
            <v>12.566890860215054</v>
          </cell>
          <cell r="BM17" t="str">
            <v/>
          </cell>
          <cell r="BN17" t="str">
            <v/>
          </cell>
          <cell r="BO17" t="str">
            <v/>
          </cell>
          <cell r="BP17">
            <v>12.700781362007168</v>
          </cell>
          <cell r="BQ17" t="str">
            <v/>
          </cell>
          <cell r="BR17" t="str">
            <v/>
          </cell>
          <cell r="BS17" t="str">
            <v/>
          </cell>
          <cell r="BT17" t="str">
            <v/>
          </cell>
          <cell r="BU17" t="str">
            <v/>
          </cell>
          <cell r="BV17" t="str">
            <v/>
          </cell>
          <cell r="BW17" t="str">
            <v/>
          </cell>
          <cell r="BX17">
            <v>12.566890860215054</v>
          </cell>
          <cell r="BY17" t="str">
            <v/>
          </cell>
          <cell r="BZ17" t="str">
            <v/>
          </cell>
          <cell r="CA17" t="str">
            <v/>
          </cell>
          <cell r="CB17">
            <v>7.556750298685782</v>
          </cell>
          <cell r="CC17" t="str">
            <v/>
          </cell>
          <cell r="CD17" t="str">
            <v/>
          </cell>
          <cell r="CE17" t="str">
            <v/>
          </cell>
          <cell r="CF17">
            <v>11.21553166069295</v>
          </cell>
          <cell r="CG17" t="str">
            <v/>
          </cell>
          <cell r="CH17" t="str">
            <v/>
          </cell>
          <cell r="CI17" t="str">
            <v/>
          </cell>
          <cell r="CJ17">
            <v>4.0569892473118259</v>
          </cell>
          <cell r="CK17" t="str">
            <v/>
          </cell>
          <cell r="CL17" t="str">
            <v/>
          </cell>
          <cell r="CM17" t="str">
            <v/>
          </cell>
          <cell r="CN17" t="str">
            <v/>
          </cell>
          <cell r="CO17" t="str">
            <v/>
          </cell>
          <cell r="CP17" t="str">
            <v/>
          </cell>
          <cell r="CQ17" t="str">
            <v/>
          </cell>
          <cell r="CR17" t="str">
            <v/>
          </cell>
        </row>
        <row r="18">
          <cell r="BH18">
            <v>13</v>
          </cell>
          <cell r="BI18">
            <v>18.684054733548386</v>
          </cell>
          <cell r="BJ18">
            <v>9.041185293476703</v>
          </cell>
          <cell r="BK18">
            <v>7.4214069942100904</v>
          </cell>
          <cell r="BL18" t="str">
            <v/>
          </cell>
          <cell r="BM18">
            <v>17.811299354838706</v>
          </cell>
          <cell r="BN18">
            <v>8.6188603106332131</v>
          </cell>
          <cell r="BO18">
            <v>7.0747438654535415</v>
          </cell>
          <cell r="BP18" t="str">
            <v/>
          </cell>
          <cell r="BQ18">
            <v>25.28834101382488</v>
          </cell>
          <cell r="BR18">
            <v>12.236989247311827</v>
          </cell>
          <cell r="BS18">
            <v>10.044665012406947</v>
          </cell>
          <cell r="BT18" t="str">
            <v/>
          </cell>
          <cell r="BU18">
            <v>20.966709649171282</v>
          </cell>
          <cell r="BV18">
            <v>10.145758489580404</v>
          </cell>
          <cell r="BW18">
            <v>8.3280897992949026</v>
          </cell>
          <cell r="BX18" t="str">
            <v/>
          </cell>
          <cell r="BY18">
            <v>8.8936774193548356</v>
          </cell>
          <cell r="BZ18">
            <v>4.3036367980884105</v>
          </cell>
          <cell r="CA18">
            <v>3.5326164874551962</v>
          </cell>
          <cell r="CB18" t="str">
            <v/>
          </cell>
          <cell r="CC18">
            <v>11.713510691244238</v>
          </cell>
          <cell r="CD18">
            <v>5.668149772998806</v>
          </cell>
          <cell r="CE18">
            <v>4.6526694237661985</v>
          </cell>
          <cell r="CF18" t="str">
            <v/>
          </cell>
          <cell r="CG18">
            <v>7.7844110599078329</v>
          </cell>
          <cell r="CH18">
            <v>3.7668645161290319</v>
          </cell>
          <cell r="CI18">
            <v>3.0920099255583122</v>
          </cell>
          <cell r="CJ18" t="str">
            <v/>
          </cell>
          <cell r="CK18">
            <v>16.516829493087556</v>
          </cell>
          <cell r="CL18">
            <v>7.9924683393070479</v>
          </cell>
          <cell r="CM18">
            <v>6.5605734767025075</v>
          </cell>
          <cell r="CN18" t="str">
            <v/>
          </cell>
          <cell r="CO18">
            <v>7.3256013022670219</v>
          </cell>
          <cell r="CP18">
            <v>3.5448471814314737</v>
          </cell>
          <cell r="CQ18">
            <v>2.9097682230517661</v>
          </cell>
          <cell r="CR18" t="str">
            <v/>
          </cell>
        </row>
        <row r="19">
          <cell r="BH19">
            <v>14</v>
          </cell>
          <cell r="BI19" t="str">
            <v/>
          </cell>
          <cell r="BJ19" t="str">
            <v/>
          </cell>
          <cell r="BK19" t="str">
            <v/>
          </cell>
          <cell r="BL19">
            <v>18.084512544802863</v>
          </cell>
          <cell r="BM19" t="str">
            <v/>
          </cell>
          <cell r="BN19" t="str">
            <v/>
          </cell>
          <cell r="BO19" t="str">
            <v/>
          </cell>
          <cell r="BP19">
            <v>16.734508960573478</v>
          </cell>
          <cell r="BQ19" t="str">
            <v/>
          </cell>
          <cell r="BR19" t="str">
            <v/>
          </cell>
          <cell r="BS19" t="str">
            <v/>
          </cell>
          <cell r="BT19">
            <v>27.204301075268813</v>
          </cell>
          <cell r="BU19" t="str">
            <v/>
          </cell>
          <cell r="BV19" t="str">
            <v/>
          </cell>
          <cell r="BW19" t="str">
            <v/>
          </cell>
          <cell r="BX19">
            <v>18.084512544802863</v>
          </cell>
          <cell r="BY19" t="str">
            <v/>
          </cell>
          <cell r="BZ19" t="str">
            <v/>
          </cell>
          <cell r="CA19" t="str">
            <v/>
          </cell>
          <cell r="CB19">
            <v>9.1995221027479079</v>
          </cell>
          <cell r="CC19" t="str">
            <v/>
          </cell>
          <cell r="CD19" t="str">
            <v/>
          </cell>
          <cell r="CE19" t="str">
            <v/>
          </cell>
          <cell r="CF19">
            <v>12.600979689366786</v>
          </cell>
          <cell r="CG19" t="str">
            <v/>
          </cell>
          <cell r="CH19" t="str">
            <v/>
          </cell>
          <cell r="CI19" t="str">
            <v/>
          </cell>
          <cell r="CJ19">
            <v>8.374193548387094</v>
          </cell>
          <cell r="CK19" t="str">
            <v/>
          </cell>
          <cell r="CL19" t="str">
            <v/>
          </cell>
          <cell r="CM19" t="str">
            <v/>
          </cell>
          <cell r="CN19">
            <v>16.401433691756271</v>
          </cell>
          <cell r="CO19" t="str">
            <v/>
          </cell>
          <cell r="CP19" t="str">
            <v/>
          </cell>
          <cell r="CQ19" t="str">
            <v/>
          </cell>
          <cell r="CR19">
            <v>7.8806222707651994</v>
          </cell>
        </row>
        <row r="20">
          <cell r="BH20">
            <v>15</v>
          </cell>
          <cell r="BI20">
            <v>24.381444908755757</v>
          </cell>
          <cell r="BJ20">
            <v>11.798143619593786</v>
          </cell>
          <cell r="BK20">
            <v>9.6844410035842277</v>
          </cell>
          <cell r="BL20" t="str">
            <v/>
          </cell>
          <cell r="BM20">
            <v>22.059374147465434</v>
          </cell>
          <cell r="BN20">
            <v>10.674497156511348</v>
          </cell>
          <cell r="BO20">
            <v>8.7621020126826572</v>
          </cell>
          <cell r="BP20" t="str">
            <v/>
          </cell>
          <cell r="BQ20">
            <v>25.850304147465437</v>
          </cell>
          <cell r="BR20">
            <v>12.508922341696536</v>
          </cell>
          <cell r="BS20">
            <v>10.267879790460436</v>
          </cell>
          <cell r="BT20" t="str">
            <v/>
          </cell>
          <cell r="BU20">
            <v>22.897853958963374</v>
          </cell>
          <cell r="BV20">
            <v>11.080236245199652</v>
          </cell>
          <cell r="BW20">
            <v>9.0951507018615381</v>
          </cell>
          <cell r="BX20" t="str">
            <v/>
          </cell>
          <cell r="BY20">
            <v>12.069990783410139</v>
          </cell>
          <cell r="BZ20">
            <v>5.8406499402628445</v>
          </cell>
          <cell r="CA20">
            <v>4.7942652329749107</v>
          </cell>
          <cell r="CB20" t="str">
            <v/>
          </cell>
          <cell r="CC20">
            <v>14.105274654377878</v>
          </cell>
          <cell r="CD20">
            <v>6.8255206690561527</v>
          </cell>
          <cell r="CE20">
            <v>5.6026909291425415</v>
          </cell>
          <cell r="CF20" t="str">
            <v/>
          </cell>
          <cell r="CG20">
            <v>15.810710599078341</v>
          </cell>
          <cell r="CH20">
            <v>7.6507784946236566</v>
          </cell>
          <cell r="CI20">
            <v>6.280099255583127</v>
          </cell>
          <cell r="CJ20" t="str">
            <v/>
          </cell>
          <cell r="CK20" t="str">
            <v/>
          </cell>
          <cell r="CL20" t="str">
            <v/>
          </cell>
          <cell r="CM20" t="str">
            <v/>
          </cell>
          <cell r="CN20" t="str">
            <v/>
          </cell>
          <cell r="CO20">
            <v>10.988401953400535</v>
          </cell>
          <cell r="CP20">
            <v>5.3172707721472108</v>
          </cell>
          <cell r="CQ20">
            <v>4.3646523345776496</v>
          </cell>
          <cell r="CR20" t="str">
            <v/>
          </cell>
        </row>
        <row r="21">
          <cell r="BH21">
            <v>16</v>
          </cell>
          <cell r="BI21" t="str">
            <v/>
          </cell>
          <cell r="BJ21" t="str">
            <v/>
          </cell>
          <cell r="BK21" t="str">
            <v/>
          </cell>
          <cell r="BL21">
            <v>23.603364468339304</v>
          </cell>
          <cell r="BM21" t="str">
            <v/>
          </cell>
          <cell r="BN21" t="str">
            <v/>
          </cell>
          <cell r="BO21" t="str">
            <v/>
          </cell>
          <cell r="BP21">
            <v>20.76823655913979</v>
          </cell>
          <cell r="BQ21" t="str">
            <v/>
          </cell>
          <cell r="BR21" t="str">
            <v/>
          </cell>
          <cell r="BS21" t="str">
            <v/>
          </cell>
          <cell r="BT21">
            <v>27.808841099163679</v>
          </cell>
          <cell r="BU21" t="str">
            <v/>
          </cell>
          <cell r="BV21" t="str">
            <v/>
          </cell>
          <cell r="BW21" t="str">
            <v/>
          </cell>
          <cell r="BX21">
            <v>23.603364468339304</v>
          </cell>
          <cell r="BY21" t="str">
            <v/>
          </cell>
          <cell r="BZ21" t="str">
            <v/>
          </cell>
          <cell r="CA21" t="str">
            <v/>
          </cell>
          <cell r="CB21">
            <v>12.485065710872162</v>
          </cell>
          <cell r="CC21" t="str">
            <v/>
          </cell>
          <cell r="CD21" t="str">
            <v/>
          </cell>
          <cell r="CE21" t="str">
            <v/>
          </cell>
          <cell r="CF21">
            <v>15.371875746714455</v>
          </cell>
          <cell r="CG21" t="str">
            <v/>
          </cell>
          <cell r="CH21" t="str">
            <v/>
          </cell>
          <cell r="CI21" t="str">
            <v/>
          </cell>
          <cell r="CJ21">
            <v>17.008602150537637</v>
          </cell>
          <cell r="CK21" t="str">
            <v/>
          </cell>
          <cell r="CL21" t="str">
            <v/>
          </cell>
          <cell r="CM21" t="str">
            <v/>
          </cell>
          <cell r="CN21" t="str">
            <v/>
          </cell>
          <cell r="CO21" t="str">
            <v/>
          </cell>
          <cell r="CP21" t="str">
            <v/>
          </cell>
          <cell r="CQ21" t="str">
            <v/>
          </cell>
          <cell r="CR21">
            <v>11.820933406147802</v>
          </cell>
        </row>
        <row r="22">
          <cell r="BH22" t="str">
            <v>a</v>
          </cell>
          <cell r="BI22">
            <v>30.078835083963128</v>
          </cell>
          <cell r="BJ22">
            <v>14.55510194571087</v>
          </cell>
          <cell r="BK22">
            <v>11.947475012958364</v>
          </cell>
          <cell r="BL22" t="str">
            <v/>
          </cell>
          <cell r="BM22">
            <v>28.431486336405527</v>
          </cell>
          <cell r="BN22">
            <v>13.757952425328554</v>
          </cell>
          <cell r="BO22">
            <v>11.293139233526329</v>
          </cell>
          <cell r="BP22" t="str">
            <v/>
          </cell>
          <cell r="BQ22">
            <v>26.131285714285713</v>
          </cell>
          <cell r="BR22">
            <v>12.64488888888889</v>
          </cell>
          <cell r="BS22">
            <v>10.37948717948718</v>
          </cell>
          <cell r="BT22" t="str">
            <v/>
          </cell>
          <cell r="BU22">
            <v>23.863426113859418</v>
          </cell>
          <cell r="BV22">
            <v>11.547475123009274</v>
          </cell>
          <cell r="BW22">
            <v>9.4786811531448549</v>
          </cell>
          <cell r="BX22" t="str">
            <v/>
          </cell>
          <cell r="BY22">
            <v>13.658147465437789</v>
          </cell>
          <cell r="BZ22">
            <v>6.6091565113500605</v>
          </cell>
          <cell r="CA22">
            <v>5.425089605734768</v>
          </cell>
          <cell r="CB22" t="str">
            <v/>
          </cell>
          <cell r="CC22">
            <v>15.301156635944698</v>
          </cell>
          <cell r="CD22">
            <v>7.4042061170848257</v>
          </cell>
          <cell r="CE22">
            <v>6.077701681830713</v>
          </cell>
          <cell r="CF22" t="str">
            <v/>
          </cell>
          <cell r="CG22">
            <v>19.823860368663595</v>
          </cell>
          <cell r="CH22">
            <v>9.5927354838709693</v>
          </cell>
          <cell r="CI22">
            <v>7.8741439205955341</v>
          </cell>
          <cell r="CJ22" t="str">
            <v/>
          </cell>
          <cell r="CK22" t="str">
            <v/>
          </cell>
          <cell r="CL22" t="str">
            <v/>
          </cell>
          <cell r="CM22" t="str">
            <v/>
          </cell>
          <cell r="CN22" t="str">
            <v/>
          </cell>
          <cell r="CO22">
            <v>12.819802278967289</v>
          </cell>
          <cell r="CP22">
            <v>6.2034825675050795</v>
          </cell>
          <cell r="CQ22">
            <v>5.0920943903405904</v>
          </cell>
          <cell r="CR22" t="str">
            <v/>
          </cell>
        </row>
        <row r="23">
          <cell r="BH23" t="str">
            <v>b</v>
          </cell>
          <cell r="BI23" t="str">
            <v/>
          </cell>
          <cell r="BJ23" t="str">
            <v/>
          </cell>
          <cell r="BK23" t="str">
            <v/>
          </cell>
          <cell r="BL23">
            <v>29.122216391875742</v>
          </cell>
          <cell r="BM23" t="str">
            <v/>
          </cell>
          <cell r="BN23" t="str">
            <v/>
          </cell>
          <cell r="BO23" t="str">
            <v/>
          </cell>
          <cell r="BP23">
            <v>26.818827956989249</v>
          </cell>
          <cell r="BQ23" t="str">
            <v/>
          </cell>
          <cell r="BR23" t="str">
            <v/>
          </cell>
          <cell r="BS23" t="str">
            <v/>
          </cell>
          <cell r="BT23">
            <v>28.111111111111111</v>
          </cell>
          <cell r="BU23" t="str">
            <v/>
          </cell>
          <cell r="BV23" t="str">
            <v/>
          </cell>
          <cell r="BW23" t="str">
            <v/>
          </cell>
          <cell r="BX23">
            <v>29.122216391875742</v>
          </cell>
          <cell r="BY23" t="str">
            <v/>
          </cell>
          <cell r="BZ23" t="str">
            <v/>
          </cell>
          <cell r="CA23" t="str">
            <v/>
          </cell>
          <cell r="CB23">
            <v>14.127837514934289</v>
          </cell>
          <cell r="CC23" t="str">
            <v/>
          </cell>
          <cell r="CD23" t="str">
            <v/>
          </cell>
          <cell r="CE23" t="str">
            <v/>
          </cell>
          <cell r="CF23">
            <v>16.75732377538829</v>
          </cell>
          <cell r="CG23" t="str">
            <v/>
          </cell>
          <cell r="CH23" t="str">
            <v/>
          </cell>
          <cell r="CI23" t="str">
            <v/>
          </cell>
          <cell r="CJ23">
            <v>21.325806451612905</v>
          </cell>
          <cell r="CK23" t="str">
            <v/>
          </cell>
          <cell r="CL23" t="str">
            <v/>
          </cell>
          <cell r="CM23" t="str">
            <v/>
          </cell>
          <cell r="CN23" t="str">
            <v/>
          </cell>
          <cell r="CO23" t="str">
            <v/>
          </cell>
          <cell r="CP23" t="str">
            <v/>
          </cell>
          <cell r="CQ23" t="str">
            <v/>
          </cell>
          <cell r="CR23">
            <v>13.7910889738391</v>
          </cell>
        </row>
        <row r="24">
          <cell r="BH24">
            <v>17</v>
          </cell>
          <cell r="BI24">
            <v>35.776225259170502</v>
          </cell>
          <cell r="BJ24">
            <v>17.312060271827956</v>
          </cell>
          <cell r="BK24">
            <v>14.210509022332504</v>
          </cell>
          <cell r="BL24" t="str">
            <v/>
          </cell>
          <cell r="BM24">
            <v>34.80359852534562</v>
          </cell>
          <cell r="BN24">
            <v>16.841407694145758</v>
          </cell>
          <cell r="BO24">
            <v>13.824176454370001</v>
          </cell>
          <cell r="BP24" t="str">
            <v/>
          </cell>
          <cell r="BQ24">
            <v>26.412267281105994</v>
          </cell>
          <cell r="BR24">
            <v>12.780855436081243</v>
          </cell>
          <cell r="BS24">
            <v>10.491094568513924</v>
          </cell>
          <cell r="BT24" t="str">
            <v/>
          </cell>
          <cell r="BU24">
            <v>24.828998268755466</v>
          </cell>
          <cell r="BV24">
            <v>12.014714000818898</v>
          </cell>
          <cell r="BW24">
            <v>9.8622116044281736</v>
          </cell>
          <cell r="BX24" t="str">
            <v/>
          </cell>
          <cell r="BY24">
            <v>15.246304147465437</v>
          </cell>
          <cell r="BZ24">
            <v>7.3776630824372758</v>
          </cell>
          <cell r="CA24">
            <v>6.0559139784946243</v>
          </cell>
          <cell r="CB24" t="str">
            <v/>
          </cell>
          <cell r="CC24">
            <v>16.497038617511517</v>
          </cell>
          <cell r="CD24">
            <v>7.9828915651134995</v>
          </cell>
          <cell r="CE24">
            <v>6.5527124345188845</v>
          </cell>
          <cell r="CF24" t="str">
            <v/>
          </cell>
          <cell r="CG24">
            <v>23.83701013824885</v>
          </cell>
          <cell r="CH24">
            <v>11.534692473118282</v>
          </cell>
          <cell r="CI24">
            <v>9.4681885856079422</v>
          </cell>
          <cell r="CJ24" t="str">
            <v/>
          </cell>
          <cell r="CK24">
            <v>16.516829493087556</v>
          </cell>
          <cell r="CL24">
            <v>7.9924683393070479</v>
          </cell>
          <cell r="CM24">
            <v>6.5605734767025075</v>
          </cell>
          <cell r="CN24" t="str">
            <v/>
          </cell>
          <cell r="CO24">
            <v>14.651202604534044</v>
          </cell>
          <cell r="CP24">
            <v>7.0896943628629474</v>
          </cell>
          <cell r="CQ24">
            <v>5.8195364461035322</v>
          </cell>
          <cell r="CR24" t="str">
            <v/>
          </cell>
        </row>
        <row r="25">
          <cell r="BH25">
            <v>18</v>
          </cell>
          <cell r="BI25" t="str">
            <v/>
          </cell>
          <cell r="BJ25" t="str">
            <v/>
          </cell>
          <cell r="BK25" t="str">
            <v/>
          </cell>
          <cell r="BL25">
            <v>34.641068315412177</v>
          </cell>
          <cell r="BM25" t="str">
            <v/>
          </cell>
          <cell r="BN25" t="str">
            <v/>
          </cell>
          <cell r="BO25" t="str">
            <v/>
          </cell>
          <cell r="BP25">
            <v>32.869419354838719</v>
          </cell>
          <cell r="BQ25" t="str">
            <v/>
          </cell>
          <cell r="BR25" t="str">
            <v/>
          </cell>
          <cell r="BS25" t="str">
            <v/>
          </cell>
          <cell r="BT25">
            <v>28.413381123058546</v>
          </cell>
          <cell r="BU25" t="str">
            <v/>
          </cell>
          <cell r="BV25" t="str">
            <v/>
          </cell>
          <cell r="BW25" t="str">
            <v/>
          </cell>
          <cell r="BX25">
            <v>34.641068315412177</v>
          </cell>
          <cell r="BY25" t="str">
            <v/>
          </cell>
          <cell r="BZ25" t="str">
            <v/>
          </cell>
          <cell r="CA25" t="str">
            <v/>
          </cell>
          <cell r="CB25">
            <v>15.770609318996417</v>
          </cell>
          <cell r="CC25" t="str">
            <v/>
          </cell>
          <cell r="CD25" t="str">
            <v/>
          </cell>
          <cell r="CE25" t="str">
            <v/>
          </cell>
          <cell r="CF25">
            <v>18.142771804062125</v>
          </cell>
          <cell r="CG25" t="str">
            <v/>
          </cell>
          <cell r="CH25" t="str">
            <v/>
          </cell>
          <cell r="CI25" t="str">
            <v/>
          </cell>
          <cell r="CJ25">
            <v>25.643010752688177</v>
          </cell>
          <cell r="CK25" t="str">
            <v/>
          </cell>
          <cell r="CL25" t="str">
            <v/>
          </cell>
          <cell r="CM25" t="str">
            <v/>
          </cell>
          <cell r="CN25">
            <v>25.968936678614096</v>
          </cell>
          <cell r="CO25" t="str">
            <v/>
          </cell>
          <cell r="CP25" t="str">
            <v/>
          </cell>
          <cell r="CQ25" t="str">
            <v/>
          </cell>
          <cell r="CR25">
            <v>15.761244541530399</v>
          </cell>
        </row>
        <row r="26">
          <cell r="BH26">
            <v>19</v>
          </cell>
          <cell r="BI26">
            <v>30.376169777972343</v>
          </cell>
          <cell r="BJ26">
            <v>14.698981745949819</v>
          </cell>
          <cell r="BK26">
            <v>12.065577952026466</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v>14.611041474654378</v>
          </cell>
          <cell r="CL26">
            <v>7.0702604540023897</v>
          </cell>
          <cell r="CM26">
            <v>5.8035842293906805</v>
          </cell>
          <cell r="CN26" t="str">
            <v/>
          </cell>
          <cell r="CO26" t="str">
            <v/>
          </cell>
          <cell r="CP26" t="str">
            <v/>
          </cell>
          <cell r="CQ26" t="str">
            <v/>
          </cell>
          <cell r="CR26" t="str">
            <v/>
          </cell>
        </row>
        <row r="27">
          <cell r="BH27">
            <v>20</v>
          </cell>
          <cell r="BI27" t="str">
            <v/>
          </cell>
          <cell r="BJ27" t="str">
            <v/>
          </cell>
          <cell r="BK27" t="str">
            <v/>
          </cell>
          <cell r="BL27">
            <v>29.710270609318997</v>
          </cell>
          <cell r="BM27" t="str">
            <v/>
          </cell>
          <cell r="BN27" t="str">
            <v/>
          </cell>
          <cell r="BO27" t="str">
            <v/>
          </cell>
          <cell r="BP27" t="str">
            <v/>
          </cell>
          <cell r="BQ27" t="str">
            <v/>
          </cell>
          <cell r="BR27" t="str">
            <v/>
          </cell>
          <cell r="BS27" t="str">
            <v/>
          </cell>
          <cell r="BT27" t="str">
            <v/>
          </cell>
          <cell r="BU27" t="str">
            <v/>
          </cell>
          <cell r="BV27" t="str">
            <v/>
          </cell>
          <cell r="BW27" t="str">
            <v/>
          </cell>
          <cell r="BX27">
            <v>29.710270609318997</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v>14.692951015531658</v>
          </cell>
          <cell r="CO27" t="str">
            <v/>
          </cell>
          <cell r="CP27" t="str">
            <v/>
          </cell>
          <cell r="CQ27" t="str">
            <v/>
          </cell>
          <cell r="CR27" t="str">
            <v/>
          </cell>
        </row>
        <row r="28">
          <cell r="BH28">
            <v>21</v>
          </cell>
          <cell r="BI28">
            <v>38.369898666912434</v>
          </cell>
          <cell r="BJ28">
            <v>18.567134836989243</v>
          </cell>
          <cell r="BK28">
            <v>15.24073004466501</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v>20.328405529953915</v>
          </cell>
          <cell r="CL28">
            <v>9.8368841099163671</v>
          </cell>
          <cell r="CM28">
            <v>8.074551971326164</v>
          </cell>
          <cell r="CN28" t="str">
            <v/>
          </cell>
          <cell r="CO28" t="str">
            <v/>
          </cell>
          <cell r="CP28" t="str">
            <v/>
          </cell>
          <cell r="CQ28" t="str">
            <v/>
          </cell>
          <cell r="CR28" t="str">
            <v/>
          </cell>
        </row>
        <row r="29">
          <cell r="BH29">
            <v>22</v>
          </cell>
          <cell r="BI29" t="str">
            <v/>
          </cell>
          <cell r="BJ29" t="str">
            <v/>
          </cell>
          <cell r="BK29" t="str">
            <v/>
          </cell>
          <cell r="BL29">
            <v>37.527208888888886</v>
          </cell>
          <cell r="BM29" t="str">
            <v/>
          </cell>
          <cell r="BN29" t="str">
            <v/>
          </cell>
          <cell r="BO29" t="str">
            <v/>
          </cell>
          <cell r="BP29" t="str">
            <v/>
          </cell>
          <cell r="BQ29" t="str">
            <v/>
          </cell>
          <cell r="BR29" t="str">
            <v/>
          </cell>
          <cell r="BS29" t="str">
            <v/>
          </cell>
          <cell r="BT29" t="str">
            <v/>
          </cell>
          <cell r="BU29" t="str">
            <v/>
          </cell>
          <cell r="BV29" t="str">
            <v/>
          </cell>
          <cell r="BW29" t="str">
            <v/>
          </cell>
          <cell r="BX29">
            <v>37.527208888888886</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v>20.843488649940262</v>
          </cell>
          <cell r="CO29" t="str">
            <v/>
          </cell>
          <cell r="CP29" t="str">
            <v/>
          </cell>
          <cell r="CQ29" t="str">
            <v/>
          </cell>
          <cell r="CR29" t="str">
            <v/>
          </cell>
        </row>
        <row r="30">
          <cell r="BH30">
            <v>23</v>
          </cell>
          <cell r="BI30">
            <v>54.368359301075266</v>
          </cell>
          <cell r="BJ30">
            <v>22.546569118279567</v>
          </cell>
          <cell r="BK30" t="str">
            <v/>
          </cell>
          <cell r="BL30" t="str">
            <v/>
          </cell>
          <cell r="BM30">
            <v>33.354838709677423</v>
          </cell>
          <cell r="BN30">
            <v>13.832258064516129</v>
          </cell>
          <cell r="BO30" t="str">
            <v/>
          </cell>
          <cell r="BP30" t="str">
            <v/>
          </cell>
          <cell r="BQ30">
            <v>34.52225806451613</v>
          </cell>
          <cell r="BR30">
            <v>14.316387096774193</v>
          </cell>
          <cell r="BS30" t="str">
            <v/>
          </cell>
          <cell r="BT30" t="str">
            <v/>
          </cell>
          <cell r="BU30">
            <v>22.634520684270697</v>
          </cell>
          <cell r="BV30">
            <v>7.4407399180443701</v>
          </cell>
          <cell r="BW30" t="str">
            <v/>
          </cell>
          <cell r="BX30" t="str">
            <v/>
          </cell>
          <cell r="BY30">
            <v>26.016774193548386</v>
          </cell>
          <cell r="BZ30">
            <v>8.5526021505376342</v>
          </cell>
          <cell r="CA30" t="str">
            <v/>
          </cell>
          <cell r="CB30" t="str">
            <v/>
          </cell>
          <cell r="CC30">
            <v>15.209250537634407</v>
          </cell>
          <cell r="CD30">
            <v>4.9998000477897246</v>
          </cell>
          <cell r="CE30" t="str">
            <v/>
          </cell>
          <cell r="CF30" t="str">
            <v/>
          </cell>
          <cell r="CG30">
            <v>23.868722580645166</v>
          </cell>
          <cell r="CH30">
            <v>7.8464642293906808</v>
          </cell>
          <cell r="CI30" t="str">
            <v/>
          </cell>
          <cell r="CJ30" t="str">
            <v/>
          </cell>
          <cell r="CK30">
            <v>14.453763440860214</v>
          </cell>
          <cell r="CL30">
            <v>4.7514456391875743</v>
          </cell>
          <cell r="CM30" t="str">
            <v/>
          </cell>
          <cell r="CN30" t="str">
            <v/>
          </cell>
          <cell r="CO30">
            <v>105.52258064516128</v>
          </cell>
          <cell r="CP30">
            <v>34.68887585532746</v>
          </cell>
          <cell r="CQ30" t="str">
            <v/>
          </cell>
          <cell r="CR30" t="str">
            <v/>
          </cell>
        </row>
        <row r="31">
          <cell r="BH31">
            <v>24</v>
          </cell>
          <cell r="BI31" t="str">
            <v/>
          </cell>
          <cell r="BJ31" t="str">
            <v/>
          </cell>
          <cell r="BK31">
            <v>10.474832133535521</v>
          </cell>
          <cell r="BL31">
            <v>18.866155290104111</v>
          </cell>
          <cell r="BM31" t="str">
            <v/>
          </cell>
          <cell r="BN31" t="str">
            <v/>
          </cell>
          <cell r="BO31">
            <v>6.5364626413013509</v>
          </cell>
          <cell r="BP31">
            <v>11.772782386072707</v>
          </cell>
          <cell r="BQ31" t="str">
            <v/>
          </cell>
          <cell r="BR31" t="str">
            <v/>
          </cell>
          <cell r="BS31">
            <v>5.6884891094568513</v>
          </cell>
          <cell r="BT31">
            <v>10.245502508960573</v>
          </cell>
          <cell r="BU31" t="str">
            <v/>
          </cell>
          <cell r="BV31" t="str">
            <v/>
          </cell>
          <cell r="BW31">
            <v>4.7952748858293068</v>
          </cell>
          <cell r="BX31">
            <v>18.866155290104111</v>
          </cell>
          <cell r="BY31" t="str">
            <v/>
          </cell>
          <cell r="BZ31" t="str">
            <v/>
          </cell>
          <cell r="CA31">
            <v>5.2998345740281216</v>
          </cell>
          <cell r="CB31">
            <v>9.5454992319508438</v>
          </cell>
          <cell r="CC31" t="str">
            <v/>
          </cell>
          <cell r="CD31" t="str">
            <v/>
          </cell>
          <cell r="CE31">
            <v>3.0743751493428908</v>
          </cell>
          <cell r="CF31">
            <v>5.5372380433521071</v>
          </cell>
          <cell r="CG31" t="str">
            <v/>
          </cell>
          <cell r="CH31" t="str">
            <v/>
          </cell>
          <cell r="CI31">
            <v>5.0567488282327</v>
          </cell>
          <cell r="CJ31">
            <v>9.1076790005120323</v>
          </cell>
          <cell r="CK31" t="str">
            <v/>
          </cell>
          <cell r="CL31" t="str">
            <v/>
          </cell>
          <cell r="CM31">
            <v>3.0621266427718039</v>
          </cell>
          <cell r="CN31">
            <v>5.5151773340160437</v>
          </cell>
          <cell r="CO31" t="str">
            <v/>
          </cell>
          <cell r="CP31" t="str">
            <v/>
          </cell>
          <cell r="CQ31">
            <v>22.355665839536805</v>
          </cell>
          <cell r="CR31">
            <v>40.264651305683557</v>
          </cell>
        </row>
        <row r="32">
          <cell r="BH32">
            <v>25</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v>201.13886524406348</v>
          </cell>
          <cell r="CP32">
            <v>66.121213900133128</v>
          </cell>
          <cell r="CQ32" t="str">
            <v/>
          </cell>
          <cell r="CR32" t="str">
            <v/>
          </cell>
        </row>
        <row r="33">
          <cell r="BH33">
            <v>26</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v>42.612616477420254</v>
          </cell>
          <cell r="CR33">
            <v>76.74931965800495</v>
          </cell>
        </row>
        <row r="34">
          <cell r="BH34">
            <v>27</v>
          </cell>
          <cell r="BI34" t="str">
            <v/>
          </cell>
          <cell r="BJ34" t="str">
            <v/>
          </cell>
          <cell r="BK34" t="str">
            <v/>
          </cell>
          <cell r="BL34" t="str">
            <v/>
          </cell>
          <cell r="BM34" t="str">
            <v/>
          </cell>
          <cell r="BN34" t="str">
            <v/>
          </cell>
          <cell r="BO34" t="str">
            <v/>
          </cell>
          <cell r="BP34" t="str">
            <v/>
          </cell>
          <cell r="BQ34">
            <v>153.43225806451611</v>
          </cell>
          <cell r="BR34">
            <v>63.628387096774183</v>
          </cell>
          <cell r="BS34" t="str">
            <v/>
          </cell>
          <cell r="BT34" t="str">
            <v/>
          </cell>
          <cell r="BU34">
            <v>150.52263461158554</v>
          </cell>
          <cell r="BV34">
            <v>49.48193034641762</v>
          </cell>
          <cell r="BW34" t="str">
            <v/>
          </cell>
          <cell r="BX34" t="str">
            <v/>
          </cell>
          <cell r="BY34">
            <v>166.21827956989245</v>
          </cell>
          <cell r="BZ34">
            <v>54.641624850657095</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v>255.72454910124449</v>
          </cell>
          <cell r="CP34">
            <v>84.065392285678811</v>
          </cell>
          <cell r="CQ34" t="str">
            <v/>
          </cell>
          <cell r="CR34" t="str">
            <v/>
          </cell>
        </row>
        <row r="35">
          <cell r="BH35">
            <v>28</v>
          </cell>
          <cell r="BI35" t="str">
            <v/>
          </cell>
          <cell r="BJ35" t="str">
            <v/>
          </cell>
          <cell r="BK35" t="str">
            <v/>
          </cell>
          <cell r="BL35" t="str">
            <v/>
          </cell>
          <cell r="BM35" t="str">
            <v/>
          </cell>
          <cell r="BN35" t="str">
            <v/>
          </cell>
          <cell r="BO35" t="str">
            <v/>
          </cell>
          <cell r="BP35" t="str">
            <v/>
          </cell>
          <cell r="BQ35" t="str">
            <v/>
          </cell>
          <cell r="BR35" t="str">
            <v/>
          </cell>
          <cell r="BS35">
            <v>32.505652054039146</v>
          </cell>
          <cell r="BT35">
            <v>58.545728622631842</v>
          </cell>
          <cell r="BU35" t="str">
            <v/>
          </cell>
          <cell r="BV35" t="str">
            <v/>
          </cell>
          <cell r="BW35">
            <v>31.889228827513573</v>
          </cell>
          <cell r="BX35" t="str">
            <v/>
          </cell>
          <cell r="BY35" t="str">
            <v/>
          </cell>
          <cell r="BZ35" t="str">
            <v/>
          </cell>
          <cell r="CA35">
            <v>33.860054222957444</v>
          </cell>
          <cell r="CB35">
            <v>60.985133981908163</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v>54.176959393153268</v>
          </cell>
          <cell r="CR35">
            <v>97.577786071107752</v>
          </cell>
        </row>
        <row r="36">
          <cell r="BH36">
            <v>29</v>
          </cell>
          <cell r="BI36" t="str">
            <v/>
          </cell>
          <cell r="BJ36" t="str">
            <v/>
          </cell>
          <cell r="BK36" t="str">
            <v/>
          </cell>
          <cell r="BL36" t="str">
            <v/>
          </cell>
          <cell r="BM36" t="str">
            <v/>
          </cell>
          <cell r="BN36" t="str">
            <v/>
          </cell>
          <cell r="BO36" t="str">
            <v/>
          </cell>
          <cell r="BP36" t="str">
            <v/>
          </cell>
          <cell r="BQ36">
            <v>172.61129032258066</v>
          </cell>
          <cell r="BR36">
            <v>71.581935483870964</v>
          </cell>
          <cell r="BS36" t="str">
            <v/>
          </cell>
          <cell r="BT36" t="str">
            <v/>
          </cell>
          <cell r="BU36">
            <v>175.60974038018307</v>
          </cell>
          <cell r="BV36">
            <v>57.72891873748722</v>
          </cell>
          <cell r="BW36" t="str">
            <v/>
          </cell>
          <cell r="BX36" t="str">
            <v/>
          </cell>
          <cell r="BY36">
            <v>209.5795698924731</v>
          </cell>
          <cell r="BZ36">
            <v>68.89596176821982</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v>304.39014940268277</v>
          </cell>
          <cell r="CP36">
            <v>100.06343703553483</v>
          </cell>
          <cell r="CQ36" t="str">
            <v/>
          </cell>
          <cell r="CR36" t="str">
            <v/>
          </cell>
        </row>
        <row r="37">
          <cell r="BH37">
            <v>30</v>
          </cell>
          <cell r="BI37" t="str">
            <v/>
          </cell>
          <cell r="BJ37" t="str">
            <v/>
          </cell>
          <cell r="BK37" t="str">
            <v/>
          </cell>
          <cell r="BL37" t="str">
            <v/>
          </cell>
          <cell r="BM37" t="str">
            <v/>
          </cell>
          <cell r="BN37" t="str">
            <v/>
          </cell>
          <cell r="BO37" t="str">
            <v/>
          </cell>
          <cell r="BP37" t="str">
            <v/>
          </cell>
          <cell r="BQ37" t="str">
            <v/>
          </cell>
          <cell r="BR37" t="str">
            <v/>
          </cell>
          <cell r="BS37">
            <v>36.568858560794041</v>
          </cell>
          <cell r="BT37">
            <v>65.863944700460834</v>
          </cell>
          <cell r="BU37" t="str">
            <v/>
          </cell>
          <cell r="BV37" t="str">
            <v/>
          </cell>
          <cell r="BW37">
            <v>37.204100298765823</v>
          </cell>
          <cell r="BX37" t="str">
            <v/>
          </cell>
          <cell r="BY37" t="str">
            <v/>
          </cell>
          <cell r="BZ37" t="str">
            <v/>
          </cell>
          <cell r="CA37">
            <v>42.693111846337651</v>
          </cell>
          <cell r="CB37">
            <v>76.894299368492909</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v>64.487092935829324</v>
          </cell>
          <cell r="CR37">
            <v>116.14730374911417</v>
          </cell>
        </row>
        <row r="38">
          <cell r="BH38">
            <v>31</v>
          </cell>
          <cell r="BI38">
            <v>76.575546725806433</v>
          </cell>
          <cell r="BJ38">
            <v>31.75589403870967</v>
          </cell>
          <cell r="BK38" t="str">
            <v/>
          </cell>
          <cell r="BL38" t="str">
            <v/>
          </cell>
          <cell r="BM38">
            <v>81.997311827956992</v>
          </cell>
          <cell r="BN38">
            <v>34.00430107526882</v>
          </cell>
          <cell r="BO38" t="str">
            <v/>
          </cell>
          <cell r="BP38" t="str">
            <v/>
          </cell>
          <cell r="BQ38">
            <v>65.732431302804898</v>
          </cell>
          <cell r="BR38">
            <v>27.259251975476538</v>
          </cell>
          <cell r="BS38" t="str">
            <v/>
          </cell>
          <cell r="BT38" t="str">
            <v/>
          </cell>
          <cell r="BU38">
            <v>72.12542908471805</v>
          </cell>
          <cell r="BV38">
            <v>23.710091624325106</v>
          </cell>
          <cell r="BW38" t="str">
            <v/>
          </cell>
          <cell r="BX38" t="str">
            <v/>
          </cell>
          <cell r="BY38" t="str">
            <v/>
          </cell>
          <cell r="BZ38" t="str">
            <v/>
          </cell>
          <cell r="CA38" t="str">
            <v/>
          </cell>
          <cell r="CB38" t="str">
            <v/>
          </cell>
          <cell r="CC38">
            <v>32.790586021505376</v>
          </cell>
          <cell r="CD38">
            <v>10.77938542413381</v>
          </cell>
          <cell r="CE38" t="str">
            <v/>
          </cell>
          <cell r="CF38" t="str">
            <v/>
          </cell>
          <cell r="CG38" t="str">
            <v/>
          </cell>
          <cell r="CH38" t="str">
            <v/>
          </cell>
          <cell r="CI38" t="str">
            <v/>
          </cell>
          <cell r="CJ38" t="str">
            <v/>
          </cell>
          <cell r="CK38" t="str">
            <v/>
          </cell>
          <cell r="CL38" t="str">
            <v/>
          </cell>
          <cell r="CM38" t="str">
            <v/>
          </cell>
          <cell r="CN38" t="str">
            <v/>
          </cell>
          <cell r="CO38">
            <v>111.43112773111625</v>
          </cell>
          <cell r="CP38">
            <v>36.631217059427335</v>
          </cell>
          <cell r="CQ38" t="str">
            <v/>
          </cell>
          <cell r="CR38" t="str">
            <v/>
          </cell>
        </row>
        <row r="39">
          <cell r="BH39">
            <v>32</v>
          </cell>
          <cell r="BI39" t="str">
            <v/>
          </cell>
          <cell r="BJ39" t="str">
            <v/>
          </cell>
          <cell r="BK39">
            <v>14.751227430383235</v>
          </cell>
          <cell r="BL39">
            <v>26.568344377593444</v>
          </cell>
          <cell r="BM39" t="str">
            <v/>
          </cell>
          <cell r="BN39" t="str">
            <v/>
          </cell>
          <cell r="BO39">
            <v>15.634511993382961</v>
          </cell>
          <cell r="BP39">
            <v>28.159222734254989</v>
          </cell>
          <cell r="BQ39" t="str">
            <v/>
          </cell>
          <cell r="BR39" t="str">
            <v/>
          </cell>
          <cell r="BS39">
            <v>13.24521108447898</v>
          </cell>
          <cell r="BT39">
            <v>23.855867663021517</v>
          </cell>
          <cell r="BU39" t="str">
            <v/>
          </cell>
          <cell r="BV39" t="str">
            <v/>
          </cell>
          <cell r="BW39">
            <v>15.280255479850252</v>
          </cell>
          <cell r="BX39">
            <v>26.568344377593444</v>
          </cell>
          <cell r="BY39" t="str">
            <v/>
          </cell>
          <cell r="BZ39" t="str">
            <v/>
          </cell>
          <cell r="CA39" t="str">
            <v/>
          </cell>
          <cell r="CB39" t="str">
            <v/>
          </cell>
          <cell r="CC39" t="str">
            <v/>
          </cell>
          <cell r="CD39" t="str">
            <v/>
          </cell>
          <cell r="CE39">
            <v>6.7990988879698557</v>
          </cell>
          <cell r="CF39">
            <v>12.24581490356716</v>
          </cell>
          <cell r="CG39" t="str">
            <v/>
          </cell>
          <cell r="CH39" t="str">
            <v/>
          </cell>
          <cell r="CI39" t="str">
            <v/>
          </cell>
          <cell r="CJ39" t="str">
            <v/>
          </cell>
          <cell r="CK39" t="str">
            <v/>
          </cell>
          <cell r="CL39" t="str">
            <v/>
          </cell>
          <cell r="CM39" t="str">
            <v/>
          </cell>
          <cell r="CN39" t="str">
            <v/>
          </cell>
          <cell r="CO39" t="str">
            <v/>
          </cell>
          <cell r="CP39" t="str">
            <v/>
          </cell>
          <cell r="CQ39">
            <v>22.449982488660407</v>
          </cell>
          <cell r="CR39">
            <v>40.434524438362345</v>
          </cell>
        </row>
        <row r="40">
          <cell r="BH40">
            <v>33</v>
          </cell>
          <cell r="BI40">
            <v>86.754396158064523</v>
          </cell>
          <cell r="BJ40">
            <v>35.977064867096772</v>
          </cell>
          <cell r="BK40" t="str">
            <v/>
          </cell>
          <cell r="BL40" t="str">
            <v/>
          </cell>
          <cell r="BM40">
            <v>95.895161290322577</v>
          </cell>
          <cell r="BN40">
            <v>39.767741935483869</v>
          </cell>
          <cell r="BO40" t="str">
            <v/>
          </cell>
          <cell r="BP40" t="str">
            <v/>
          </cell>
          <cell r="BQ40">
            <v>75.725413555310482</v>
          </cell>
          <cell r="BR40">
            <v>31.403343648469178</v>
          </cell>
          <cell r="BS40" t="str">
            <v/>
          </cell>
          <cell r="BT40" t="str">
            <v/>
          </cell>
          <cell r="BU40">
            <v>75.261317305792772</v>
          </cell>
          <cell r="BV40">
            <v>24.74096517320881</v>
          </cell>
          <cell r="BW40" t="str">
            <v/>
          </cell>
          <cell r="BX40" t="str">
            <v/>
          </cell>
          <cell r="BY40">
            <v>54.924301075268815</v>
          </cell>
          <cell r="BZ40">
            <v>18.055493428912779</v>
          </cell>
          <cell r="CA40" t="str">
            <v/>
          </cell>
          <cell r="CB40" t="str">
            <v/>
          </cell>
          <cell r="CC40">
            <v>39.767306451612903</v>
          </cell>
          <cell r="CD40">
            <v>13.072871684587813</v>
          </cell>
          <cell r="CE40" t="str">
            <v/>
          </cell>
          <cell r="CF40" t="str">
            <v/>
          </cell>
          <cell r="CG40">
            <v>88.065668817204298</v>
          </cell>
          <cell r="CH40">
            <v>28.95019278375149</v>
          </cell>
          <cell r="CI40" t="str">
            <v/>
          </cell>
          <cell r="CJ40" t="str">
            <v/>
          </cell>
          <cell r="CK40" t="str">
            <v/>
          </cell>
          <cell r="CL40" t="str">
            <v/>
          </cell>
          <cell r="CM40" t="str">
            <v/>
          </cell>
          <cell r="CN40" t="str">
            <v/>
          </cell>
          <cell r="CO40">
            <v>127.34986026413289</v>
          </cell>
          <cell r="CP40">
            <v>41.864248067916961</v>
          </cell>
          <cell r="CQ40" t="str">
            <v/>
          </cell>
          <cell r="CR40" t="str">
            <v/>
          </cell>
        </row>
        <row r="41">
          <cell r="BH41">
            <v>34</v>
          </cell>
          <cell r="BI41" t="str">
            <v/>
          </cell>
          <cell r="BJ41" t="str">
            <v/>
          </cell>
          <cell r="BK41">
            <v>16.709237887510341</v>
          </cell>
          <cell r="BL41">
            <v>30.094904886906296</v>
          </cell>
          <cell r="BM41" t="str">
            <v/>
          </cell>
          <cell r="BN41" t="str">
            <v/>
          </cell>
          <cell r="BO41">
            <v>18.284429280397021</v>
          </cell>
          <cell r="BP41">
            <v>32.931972350230417</v>
          </cell>
          <cell r="BQ41" t="str">
            <v/>
          </cell>
          <cell r="BR41" t="str">
            <v/>
          </cell>
          <cell r="BS41">
            <v>15.256367254628136</v>
          </cell>
          <cell r="BT41">
            <v>27.478148586952507</v>
          </cell>
          <cell r="BU41" t="str">
            <v/>
          </cell>
          <cell r="BV41" t="str">
            <v/>
          </cell>
          <cell r="BW41">
            <v>15.944614413756787</v>
          </cell>
          <cell r="BX41">
            <v>30.094904886906296</v>
          </cell>
          <cell r="BY41" t="str">
            <v/>
          </cell>
          <cell r="BZ41" t="str">
            <v/>
          </cell>
          <cell r="CA41">
            <v>11.188539656281591</v>
          </cell>
          <cell r="CB41">
            <v>20.151609489674005</v>
          </cell>
          <cell r="CC41" t="str">
            <v/>
          </cell>
          <cell r="CD41" t="str">
            <v/>
          </cell>
          <cell r="CE41">
            <v>8.2771638636154776</v>
          </cell>
          <cell r="CF41">
            <v>14.907948578255674</v>
          </cell>
          <cell r="CG41" t="str">
            <v/>
          </cell>
          <cell r="CH41" t="str">
            <v/>
          </cell>
          <cell r="CI41">
            <v>18.657302086205309</v>
          </cell>
          <cell r="CJ41">
            <v>33.603551251749444</v>
          </cell>
          <cell r="CK41" t="str">
            <v/>
          </cell>
          <cell r="CL41" t="str">
            <v/>
          </cell>
          <cell r="CM41" t="str">
            <v/>
          </cell>
          <cell r="CN41" t="str">
            <v/>
          </cell>
          <cell r="CO41" t="str">
            <v/>
          </cell>
          <cell r="CP41" t="str">
            <v/>
          </cell>
          <cell r="CQ41">
            <v>25.657122844183316</v>
          </cell>
          <cell r="CR41">
            <v>46.210885072414108</v>
          </cell>
        </row>
        <row r="42">
          <cell r="BH42">
            <v>35</v>
          </cell>
          <cell r="BI42">
            <v>96.941051456451618</v>
          </cell>
          <cell r="BJ42">
            <v>40.201472789677418</v>
          </cell>
          <cell r="BK42" t="str">
            <v/>
          </cell>
          <cell r="BL42" t="str">
            <v/>
          </cell>
          <cell r="BM42">
            <v>109.79301075268818</v>
          </cell>
          <cell r="BN42">
            <v>45.531182795698918</v>
          </cell>
          <cell r="BO42" t="str">
            <v/>
          </cell>
          <cell r="BP42" t="str">
            <v/>
          </cell>
          <cell r="BQ42">
            <v>82.035864684919673</v>
          </cell>
          <cell r="BR42">
            <v>34.020288952508274</v>
          </cell>
          <cell r="BS42" t="str">
            <v/>
          </cell>
          <cell r="BT42" t="str">
            <v/>
          </cell>
          <cell r="BU42">
            <v>81.533093747942146</v>
          </cell>
          <cell r="BV42">
            <v>26.802712270976212</v>
          </cell>
          <cell r="BW42" t="str">
            <v/>
          </cell>
          <cell r="BX42" t="str">
            <v/>
          </cell>
          <cell r="BY42">
            <v>62.873870967741929</v>
          </cell>
          <cell r="BZ42">
            <v>20.668788530465942</v>
          </cell>
          <cell r="CA42" t="str">
            <v/>
          </cell>
          <cell r="CB42" t="str">
            <v/>
          </cell>
          <cell r="CC42">
            <v>46.74402688172043</v>
          </cell>
          <cell r="CD42">
            <v>15.366357945041814</v>
          </cell>
          <cell r="CE42" t="str">
            <v/>
          </cell>
          <cell r="CF42" t="str">
            <v/>
          </cell>
          <cell r="CG42">
            <v>101.95239999999998</v>
          </cell>
          <cell r="CH42">
            <v>33.515235555555549</v>
          </cell>
          <cell r="CI42" t="str">
            <v/>
          </cell>
          <cell r="CJ42" t="str">
            <v/>
          </cell>
          <cell r="CK42" t="str">
            <v/>
          </cell>
          <cell r="CL42" t="str">
            <v/>
          </cell>
          <cell r="CM42" t="str">
            <v/>
          </cell>
          <cell r="CN42" t="str">
            <v/>
          </cell>
          <cell r="CO42">
            <v>137.9623486194773</v>
          </cell>
          <cell r="CP42">
            <v>45.352935406910049</v>
          </cell>
          <cell r="CQ42" t="str">
            <v/>
          </cell>
          <cell r="CR42" t="str">
            <v/>
          </cell>
        </row>
        <row r="43">
          <cell r="BH43">
            <v>36</v>
          </cell>
          <cell r="BI43" t="str">
            <v/>
          </cell>
          <cell r="BJ43" t="str">
            <v/>
          </cell>
          <cell r="BK43">
            <v>18.670555794733936</v>
          </cell>
          <cell r="BL43">
            <v>33.627422424106491</v>
          </cell>
          <cell r="BM43" t="str">
            <v/>
          </cell>
          <cell r="BN43" t="str">
            <v/>
          </cell>
          <cell r="BO43">
            <v>20.669354838709673</v>
          </cell>
          <cell r="BP43">
            <v>37.227447004608287</v>
          </cell>
          <cell r="BQ43" t="str">
            <v/>
          </cell>
          <cell r="BR43" t="str">
            <v/>
          </cell>
          <cell r="BS43">
            <v>16.527731192513812</v>
          </cell>
          <cell r="BT43">
            <v>29.767994302531882</v>
          </cell>
          <cell r="BU43" t="str">
            <v/>
          </cell>
          <cell r="BV43" t="str">
            <v/>
          </cell>
          <cell r="BW43">
            <v>17.27333228156985</v>
          </cell>
          <cell r="BX43">
            <v>33.627422424106491</v>
          </cell>
          <cell r="BY43" t="str">
            <v/>
          </cell>
          <cell r="BZ43" t="str">
            <v/>
          </cell>
          <cell r="CA43">
            <v>12.807933553901295</v>
          </cell>
          <cell r="CB43">
            <v>23.068289810547874</v>
          </cell>
          <cell r="CC43" t="str">
            <v/>
          </cell>
          <cell r="CD43" t="str">
            <v/>
          </cell>
          <cell r="CE43">
            <v>9.7552288392610986</v>
          </cell>
          <cell r="CF43">
            <v>17.570082252944189</v>
          </cell>
          <cell r="CG43" t="str">
            <v/>
          </cell>
          <cell r="CH43" t="str">
            <v/>
          </cell>
          <cell r="CI43">
            <v>21.599299145299142</v>
          </cell>
          <cell r="CJ43">
            <v>38.902363936507925</v>
          </cell>
          <cell r="CK43" t="str">
            <v/>
          </cell>
          <cell r="CL43" t="str">
            <v/>
          </cell>
          <cell r="CM43" t="str">
            <v/>
          </cell>
          <cell r="CN43" t="str">
            <v/>
          </cell>
          <cell r="CO43" t="str">
            <v/>
          </cell>
          <cell r="CP43" t="str">
            <v/>
          </cell>
          <cell r="CQ43">
            <v>27.795216414531932</v>
          </cell>
          <cell r="CR43">
            <v>50.061792161781952</v>
          </cell>
        </row>
        <row r="44">
          <cell r="BH44">
            <v>37</v>
          </cell>
          <cell r="BI44">
            <v>107.1277067548387</v>
          </cell>
          <cell r="BJ44">
            <v>44.425880712258056</v>
          </cell>
          <cell r="BK44" t="str">
            <v/>
          </cell>
          <cell r="BL44" t="str">
            <v/>
          </cell>
          <cell r="BM44">
            <v>123.69086021505375</v>
          </cell>
          <cell r="BN44">
            <v>51.294623655913973</v>
          </cell>
          <cell r="BO44" t="str">
            <v/>
          </cell>
          <cell r="BP44" t="str">
            <v/>
          </cell>
          <cell r="BQ44">
            <v>88.346315814528907</v>
          </cell>
          <cell r="BR44">
            <v>36.63723425654738</v>
          </cell>
          <cell r="BS44" t="str">
            <v/>
          </cell>
          <cell r="BT44" t="str">
            <v/>
          </cell>
          <cell r="BU44">
            <v>87.804870190091535</v>
          </cell>
          <cell r="BV44">
            <v>28.86445936874361</v>
          </cell>
          <cell r="BW44" t="str">
            <v/>
          </cell>
          <cell r="BX44" t="str">
            <v/>
          </cell>
          <cell r="BY44">
            <v>70.823440860215044</v>
          </cell>
          <cell r="BZ44">
            <v>23.282083632019113</v>
          </cell>
          <cell r="CA44" t="str">
            <v/>
          </cell>
          <cell r="CB44" t="str">
            <v/>
          </cell>
          <cell r="CC44">
            <v>53.720747311827949</v>
          </cell>
          <cell r="CD44">
            <v>17.659844205495819</v>
          </cell>
          <cell r="CE44" t="str">
            <v/>
          </cell>
          <cell r="CF44" t="str">
            <v/>
          </cell>
          <cell r="CG44">
            <v>115.83913118279567</v>
          </cell>
          <cell r="CH44">
            <v>38.080278327359608</v>
          </cell>
          <cell r="CI44" t="str">
            <v/>
          </cell>
          <cell r="CJ44" t="str">
            <v/>
          </cell>
          <cell r="CK44" t="str">
            <v/>
          </cell>
          <cell r="CL44" t="str">
            <v/>
          </cell>
          <cell r="CM44" t="str">
            <v/>
          </cell>
          <cell r="CN44" t="str">
            <v/>
          </cell>
          <cell r="CO44">
            <v>148.57483697482166</v>
          </cell>
          <cell r="CP44">
            <v>48.841622745903116</v>
          </cell>
          <cell r="CQ44" t="str">
            <v/>
          </cell>
          <cell r="CR44" t="str">
            <v/>
          </cell>
        </row>
        <row r="45">
          <cell r="BH45">
            <v>38</v>
          </cell>
          <cell r="BI45" t="str">
            <v/>
          </cell>
          <cell r="BJ45" t="str">
            <v/>
          </cell>
          <cell r="BK45">
            <v>20.631873701957538</v>
          </cell>
          <cell r="BL45">
            <v>37.159939961306705</v>
          </cell>
          <cell r="BM45" t="str">
            <v/>
          </cell>
          <cell r="BN45" t="str">
            <v/>
          </cell>
          <cell r="BO45">
            <v>23.054280397022328</v>
          </cell>
          <cell r="BP45">
            <v>41.522921658986171</v>
          </cell>
          <cell r="BQ45" t="str">
            <v/>
          </cell>
          <cell r="BR45" t="str">
            <v/>
          </cell>
          <cell r="BS45">
            <v>17.799095130399493</v>
          </cell>
          <cell r="BT45">
            <v>32.057840018111264</v>
          </cell>
          <cell r="BU45" t="str">
            <v/>
          </cell>
          <cell r="BV45" t="str">
            <v/>
          </cell>
          <cell r="BW45">
            <v>18.602050149382912</v>
          </cell>
          <cell r="BX45">
            <v>37.159939961306705</v>
          </cell>
          <cell r="BY45" t="str">
            <v/>
          </cell>
          <cell r="BZ45" t="str">
            <v/>
          </cell>
          <cell r="CA45">
            <v>14.427327451521</v>
          </cell>
          <cell r="CB45">
            <v>25.98497013142174</v>
          </cell>
          <cell r="CC45" t="str">
            <v/>
          </cell>
          <cell r="CD45" t="str">
            <v/>
          </cell>
          <cell r="CE45">
            <v>11.233293814906716</v>
          </cell>
          <cell r="CF45">
            <v>20.232215927632698</v>
          </cell>
          <cell r="CG45" t="str">
            <v/>
          </cell>
          <cell r="CH45" t="str">
            <v/>
          </cell>
          <cell r="CI45">
            <v>24.541296204392975</v>
          </cell>
          <cell r="CJ45">
            <v>44.20117662126642</v>
          </cell>
          <cell r="CK45" t="str">
            <v/>
          </cell>
          <cell r="CL45" t="str">
            <v/>
          </cell>
          <cell r="CM45" t="str">
            <v/>
          </cell>
          <cell r="CN45" t="str">
            <v/>
          </cell>
          <cell r="CO45" t="str">
            <v/>
          </cell>
          <cell r="CP45" t="str">
            <v/>
          </cell>
          <cell r="CQ45">
            <v>29.933309984880541</v>
          </cell>
          <cell r="CR45">
            <v>53.912699251149789</v>
          </cell>
        </row>
        <row r="46">
          <cell r="BH46" t="str">
            <v>c</v>
          </cell>
          <cell r="BI46">
            <v>112.22103440403225</v>
          </cell>
          <cell r="BJ46">
            <v>46.538084673548383</v>
          </cell>
          <cell r="BK46" t="str">
            <v/>
          </cell>
          <cell r="BL46" t="str">
            <v/>
          </cell>
          <cell r="BM46">
            <v>130.63978494623655</v>
          </cell>
          <cell r="BN46">
            <v>54.176344086021494</v>
          </cell>
          <cell r="BO46" t="str">
            <v/>
          </cell>
          <cell r="BP46" t="str">
            <v/>
          </cell>
          <cell r="BQ46">
            <v>91.501541379333503</v>
          </cell>
          <cell r="BR46">
            <v>37.945706908566926</v>
          </cell>
          <cell r="BS46" t="str">
            <v/>
          </cell>
          <cell r="BT46" t="str">
            <v/>
          </cell>
          <cell r="BU46">
            <v>90.940758411166243</v>
          </cell>
          <cell r="BV46">
            <v>29.895332917627311</v>
          </cell>
          <cell r="BW46" t="str">
            <v/>
          </cell>
          <cell r="BX46" t="str">
            <v/>
          </cell>
          <cell r="BY46">
            <v>74.798225806451597</v>
          </cell>
          <cell r="BZ46">
            <v>24.588731182795694</v>
          </cell>
          <cell r="CA46" t="str">
            <v/>
          </cell>
          <cell r="CB46" t="str">
            <v/>
          </cell>
          <cell r="CC46">
            <v>57.209107526881709</v>
          </cell>
          <cell r="CD46">
            <v>18.806587335722817</v>
          </cell>
          <cell r="CE46" t="str">
            <v/>
          </cell>
          <cell r="CF46" t="str">
            <v/>
          </cell>
          <cell r="CG46">
            <v>122.78249677419353</v>
          </cell>
          <cell r="CH46">
            <v>40.362799713261644</v>
          </cell>
          <cell r="CI46" t="str">
            <v/>
          </cell>
          <cell r="CJ46" t="str">
            <v/>
          </cell>
          <cell r="CK46" t="str">
            <v/>
          </cell>
          <cell r="CL46" t="str">
            <v/>
          </cell>
          <cell r="CM46" t="str">
            <v/>
          </cell>
          <cell r="CN46" t="str">
            <v/>
          </cell>
          <cell r="CO46">
            <v>153.88108115249389</v>
          </cell>
          <cell r="CP46">
            <v>50.58596641539966</v>
          </cell>
          <cell r="CQ46" t="str">
            <v/>
          </cell>
          <cell r="CR46" t="str">
            <v/>
          </cell>
        </row>
        <row r="47">
          <cell r="BH47" t="str">
            <v>d</v>
          </cell>
          <cell r="BI47" t="str">
            <v/>
          </cell>
          <cell r="BJ47" t="str">
            <v/>
          </cell>
          <cell r="BK47">
            <v>21.612532655569339</v>
          </cell>
          <cell r="BL47">
            <v>38.926198729906801</v>
          </cell>
          <cell r="BM47" t="str">
            <v/>
          </cell>
          <cell r="BN47" t="str">
            <v/>
          </cell>
          <cell r="BO47">
            <v>24.246743176178651</v>
          </cell>
          <cell r="BP47">
            <v>43.670658986175106</v>
          </cell>
          <cell r="BQ47" t="str">
            <v/>
          </cell>
          <cell r="BR47" t="str">
            <v/>
          </cell>
          <cell r="BS47">
            <v>18.434777099342334</v>
          </cell>
          <cell r="BT47">
            <v>33.202762875900952</v>
          </cell>
          <cell r="BU47" t="str">
            <v/>
          </cell>
          <cell r="BV47" t="str">
            <v/>
          </cell>
          <cell r="BW47">
            <v>19.266409083289446</v>
          </cell>
          <cell r="BX47">
            <v>38.926198729906801</v>
          </cell>
          <cell r="BY47" t="str">
            <v/>
          </cell>
          <cell r="BZ47" t="str">
            <v/>
          </cell>
          <cell r="CA47">
            <v>15.237024400330851</v>
          </cell>
          <cell r="CB47">
            <v>27.443310291858676</v>
          </cell>
          <cell r="CC47" t="str">
            <v/>
          </cell>
          <cell r="CD47" t="str">
            <v/>
          </cell>
          <cell r="CE47">
            <v>11.972326302729529</v>
          </cell>
          <cell r="CF47">
            <v>21.563282764976957</v>
          </cell>
          <cell r="CG47" t="str">
            <v/>
          </cell>
          <cell r="CH47" t="str">
            <v/>
          </cell>
          <cell r="CI47">
            <v>26.012294733939896</v>
          </cell>
          <cell r="CJ47">
            <v>46.850582963645664</v>
          </cell>
          <cell r="CK47" t="str">
            <v/>
          </cell>
          <cell r="CL47" t="str">
            <v/>
          </cell>
          <cell r="CM47" t="str">
            <v/>
          </cell>
          <cell r="CN47" t="str">
            <v/>
          </cell>
          <cell r="CO47" t="str">
            <v/>
          </cell>
          <cell r="CP47" t="str">
            <v/>
          </cell>
          <cell r="CQ47">
            <v>31.002356770054838</v>
          </cell>
          <cell r="CR47">
            <v>55.838152795833707</v>
          </cell>
        </row>
        <row r="48">
          <cell r="BH48" t="str">
            <v>e</v>
          </cell>
          <cell r="BI48">
            <v>114.76769822862902</v>
          </cell>
          <cell r="BJ48">
            <v>47.594186654193535</v>
          </cell>
          <cell r="BK48" t="str">
            <v/>
          </cell>
          <cell r="BL48" t="str">
            <v/>
          </cell>
          <cell r="BM48">
            <v>134.11424731182794</v>
          </cell>
          <cell r="BN48">
            <v>55.617204301075262</v>
          </cell>
          <cell r="BO48" t="str">
            <v/>
          </cell>
          <cell r="BP48" t="str">
            <v/>
          </cell>
          <cell r="BQ48">
            <v>93.079154161735815</v>
          </cell>
          <cell r="BR48">
            <v>38.599943234576706</v>
          </cell>
          <cell r="BS48" t="str">
            <v/>
          </cell>
          <cell r="BT48" t="str">
            <v/>
          </cell>
          <cell r="BU48">
            <v>92.508702521703597</v>
          </cell>
          <cell r="BV48">
            <v>30.410769692069163</v>
          </cell>
          <cell r="BW48" t="str">
            <v/>
          </cell>
          <cell r="BX48" t="str">
            <v/>
          </cell>
          <cell r="BY48">
            <v>76.78561827956986</v>
          </cell>
          <cell r="BZ48">
            <v>25.242054958183981</v>
          </cell>
          <cell r="CA48" t="str">
            <v/>
          </cell>
          <cell r="CB48" t="str">
            <v/>
          </cell>
          <cell r="CC48">
            <v>58.953287634408596</v>
          </cell>
          <cell r="CD48">
            <v>19.379958900836314</v>
          </cell>
          <cell r="CE48" t="str">
            <v/>
          </cell>
          <cell r="CF48" t="str">
            <v/>
          </cell>
          <cell r="CG48">
            <v>126.25417956989246</v>
          </cell>
          <cell r="CH48">
            <v>41.504060406212659</v>
          </cell>
          <cell r="CI48" t="str">
            <v/>
          </cell>
          <cell r="CJ48" t="str">
            <v/>
          </cell>
          <cell r="CK48" t="str">
            <v/>
          </cell>
          <cell r="CL48" t="str">
            <v/>
          </cell>
          <cell r="CM48" t="str">
            <v/>
          </cell>
          <cell r="CN48" t="str">
            <v/>
          </cell>
          <cell r="CO48">
            <v>156.53420324132995</v>
          </cell>
          <cell r="CP48">
            <v>51.458138250147925</v>
          </cell>
          <cell r="CQ48" t="str">
            <v/>
          </cell>
          <cell r="CR48" t="str">
            <v/>
          </cell>
        </row>
        <row r="49">
          <cell r="BH49" t="str">
            <v>f</v>
          </cell>
          <cell r="BI49" t="str">
            <v/>
          </cell>
          <cell r="BJ49" t="str">
            <v/>
          </cell>
          <cell r="BK49">
            <v>22.102862132375236</v>
          </cell>
          <cell r="BL49">
            <v>39.809328114206856</v>
          </cell>
          <cell r="BM49" t="str">
            <v/>
          </cell>
          <cell r="BN49" t="str">
            <v/>
          </cell>
          <cell r="BO49">
            <v>24.842974565756819</v>
          </cell>
          <cell r="BP49">
            <v>44.744527649769573</v>
          </cell>
          <cell r="BQ49" t="str">
            <v/>
          </cell>
          <cell r="BR49" t="str">
            <v/>
          </cell>
          <cell r="BS49">
            <v>18.752618083813751</v>
          </cell>
          <cell r="BT49">
            <v>33.775224304795792</v>
          </cell>
          <cell r="BU49" t="str">
            <v/>
          </cell>
          <cell r="BV49" t="str">
            <v/>
          </cell>
          <cell r="BW49">
            <v>19.598588550242717</v>
          </cell>
          <cell r="BX49">
            <v>39.809328114206856</v>
          </cell>
          <cell r="BY49" t="str">
            <v/>
          </cell>
          <cell r="BZ49" t="str">
            <v/>
          </cell>
          <cell r="CA49">
            <v>15.641872874735775</v>
          </cell>
          <cell r="CB49">
            <v>28.172480372077143</v>
          </cell>
          <cell r="CC49" t="str">
            <v/>
          </cell>
          <cell r="CD49" t="str">
            <v/>
          </cell>
          <cell r="CE49">
            <v>12.341842546640935</v>
          </cell>
          <cell r="CF49">
            <v>22.228816183649087</v>
          </cell>
          <cell r="CG49" t="str">
            <v/>
          </cell>
          <cell r="CH49" t="str">
            <v/>
          </cell>
          <cell r="CI49">
            <v>26.747793998713352</v>
          </cell>
          <cell r="CJ49">
            <v>48.175286134835289</v>
          </cell>
          <cell r="CK49" t="str">
            <v/>
          </cell>
          <cell r="CL49" t="str">
            <v/>
          </cell>
          <cell r="CM49" t="str">
            <v/>
          </cell>
          <cell r="CN49" t="str">
            <v/>
          </cell>
          <cell r="CO49" t="str">
            <v/>
          </cell>
          <cell r="CP49" t="str">
            <v/>
          </cell>
          <cell r="CQ49">
            <v>31.536880162641996</v>
          </cell>
          <cell r="CR49">
            <v>56.800879568175674</v>
          </cell>
        </row>
        <row r="50">
          <cell r="BH50">
            <v>39</v>
          </cell>
          <cell r="BI50" t="str">
            <v/>
          </cell>
          <cell r="BJ50" t="str">
            <v/>
          </cell>
          <cell r="BK50" t="str">
            <v/>
          </cell>
          <cell r="BL50" t="str">
            <v/>
          </cell>
          <cell r="BM50">
            <v>24.321236559139784</v>
          </cell>
          <cell r="BN50">
            <v>10.086021505376342</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row>
        <row r="51">
          <cell r="BH51">
            <v>40</v>
          </cell>
          <cell r="BI51" t="str">
            <v/>
          </cell>
          <cell r="BJ51" t="str">
            <v/>
          </cell>
          <cell r="BK51" t="str">
            <v/>
          </cell>
          <cell r="BL51" t="str">
            <v/>
          </cell>
          <cell r="BM51" t="str">
            <v/>
          </cell>
          <cell r="BN51" t="str">
            <v/>
          </cell>
          <cell r="BO51">
            <v>4.8581816928591124</v>
          </cell>
          <cell r="BP51">
            <v>8.7500409626216076</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row>
        <row r="52">
          <cell r="BH52">
            <v>41</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v>137.97908172728671</v>
          </cell>
          <cell r="BV52">
            <v>45.35843615088281</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row>
        <row r="53">
          <cell r="BH53">
            <v>42</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v>29.23179309188744</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row>
        <row r="54">
          <cell r="BH54">
            <v>43</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v>163.06618749588429</v>
          </cell>
          <cell r="BV54">
            <v>53.605424541952424</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row>
        <row r="55">
          <cell r="BH55">
            <v>44</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v>34.5466645631397</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row>
        <row r="56">
          <cell r="BH56">
            <v>45</v>
          </cell>
          <cell r="BI56">
            <v>72.567649319354842</v>
          </cell>
          <cell r="BJ56">
            <v>30.093818209032257</v>
          </cell>
          <cell r="BK56" t="str">
            <v/>
          </cell>
          <cell r="BL56" t="str">
            <v/>
          </cell>
          <cell r="BM56">
            <v>51.144086021505373</v>
          </cell>
          <cell r="BN56">
            <v>21.209462365591396</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v>60.645161290322577</v>
          </cell>
          <cell r="CP56">
            <v>19.936135549038774</v>
          </cell>
          <cell r="CQ56" t="str">
            <v/>
          </cell>
          <cell r="CR56" t="str">
            <v/>
          </cell>
        </row>
        <row r="57">
          <cell r="BH57">
            <v>46</v>
          </cell>
          <cell r="BI57" t="str">
            <v/>
          </cell>
          <cell r="BJ57" t="str">
            <v/>
          </cell>
          <cell r="BK57">
            <v>13.974940285405751</v>
          </cell>
          <cell r="BL57">
            <v>25.170178407948111</v>
          </cell>
          <cell r="BM57" t="str">
            <v/>
          </cell>
          <cell r="BN57" t="str">
            <v/>
          </cell>
          <cell r="BO57">
            <v>9.7516956162117481</v>
          </cell>
          <cell r="BP57">
            <v>17.563718586789555</v>
          </cell>
          <cell r="BQ57" t="str">
            <v/>
          </cell>
          <cell r="BR57" t="str">
            <v/>
          </cell>
          <cell r="BS57" t="str">
            <v/>
          </cell>
          <cell r="BT57" t="str">
            <v/>
          </cell>
          <cell r="BU57" t="str">
            <v/>
          </cell>
          <cell r="BV57" t="str">
            <v/>
          </cell>
          <cell r="BW57" t="str">
            <v/>
          </cell>
          <cell r="BX57">
            <v>25.170178407948111</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v>12.848083815825751</v>
          </cell>
          <cell r="CR57">
            <v>23.140604198668711</v>
          </cell>
        </row>
        <row r="58">
          <cell r="BH58">
            <v>47</v>
          </cell>
          <cell r="BI58">
            <v>84.585222593548366</v>
          </cell>
          <cell r="BJ58">
            <v>35.077508170322574</v>
          </cell>
          <cell r="BK58" t="str">
            <v/>
          </cell>
          <cell r="BL58" t="str">
            <v/>
          </cell>
          <cell r="BM58" t="str">
            <v/>
          </cell>
          <cell r="BN58" t="str">
            <v/>
          </cell>
          <cell r="BO58" t="str">
            <v/>
          </cell>
          <cell r="BP58" t="str">
            <v/>
          </cell>
          <cell r="BQ58">
            <v>49.865483870967743</v>
          </cell>
          <cell r="BR58">
            <v>20.679225806451612</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v>50.588172043010744</v>
          </cell>
          <cell r="CL58">
            <v>16.630059737156508</v>
          </cell>
          <cell r="CM58" t="str">
            <v/>
          </cell>
          <cell r="CN58" t="str">
            <v/>
          </cell>
          <cell r="CO58" t="str">
            <v/>
          </cell>
          <cell r="CP58" t="str">
            <v/>
          </cell>
          <cell r="CQ58" t="str">
            <v/>
          </cell>
          <cell r="CR58" t="str">
            <v/>
          </cell>
        </row>
        <row r="59">
          <cell r="BH59">
            <v>48</v>
          </cell>
          <cell r="BI59" t="str">
            <v/>
          </cell>
          <cell r="BJ59" t="str">
            <v/>
          </cell>
          <cell r="BK59">
            <v>16.294682471647828</v>
          </cell>
          <cell r="BL59">
            <v>29.348251694539002</v>
          </cell>
          <cell r="BM59" t="str">
            <v/>
          </cell>
          <cell r="BN59" t="str">
            <v/>
          </cell>
          <cell r="BO59" t="str">
            <v/>
          </cell>
          <cell r="BP59" t="str">
            <v/>
          </cell>
          <cell r="BQ59" t="str">
            <v/>
          </cell>
          <cell r="BR59" t="str">
            <v/>
          </cell>
          <cell r="BS59">
            <v>10.564336917562724</v>
          </cell>
          <cell r="BT59">
            <v>19.027361802355351</v>
          </cell>
          <cell r="BU59" t="str">
            <v/>
          </cell>
          <cell r="BV59" t="str">
            <v/>
          </cell>
          <cell r="BW59" t="str">
            <v/>
          </cell>
          <cell r="BX59">
            <v>29.348251694539002</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v>10.411230585424132</v>
          </cell>
          <cell r="CN59">
            <v>18.751602935654542</v>
          </cell>
          <cell r="CO59" t="str">
            <v/>
          </cell>
          <cell r="CP59" t="str">
            <v/>
          </cell>
          <cell r="CQ59" t="str">
            <v/>
          </cell>
          <cell r="CR59" t="str">
            <v/>
          </cell>
        </row>
        <row r="60">
          <cell r="BH60">
            <v>49</v>
          </cell>
          <cell r="BI60">
            <v>95.35092372903226</v>
          </cell>
          <cell r="BJ60">
            <v>39.542046513548385</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row>
        <row r="61">
          <cell r="BH61">
            <v>50</v>
          </cell>
          <cell r="BI61" t="str">
            <v/>
          </cell>
          <cell r="BJ61" t="str">
            <v/>
          </cell>
          <cell r="BK61">
            <v>18.36283962627515</v>
          </cell>
          <cell r="BL61">
            <v>33.073196738633882</v>
          </cell>
          <cell r="BM61" t="str">
            <v/>
          </cell>
          <cell r="BN61" t="str">
            <v/>
          </cell>
          <cell r="BO61" t="str">
            <v/>
          </cell>
          <cell r="BP61" t="str">
            <v/>
          </cell>
          <cell r="BQ61" t="str">
            <v/>
          </cell>
          <cell r="BR61" t="str">
            <v/>
          </cell>
          <cell r="BS61" t="str">
            <v/>
          </cell>
          <cell r="BT61" t="str">
            <v/>
          </cell>
          <cell r="BU61" t="str">
            <v/>
          </cell>
          <cell r="BV61" t="str">
            <v/>
          </cell>
          <cell r="BW61" t="str">
            <v/>
          </cell>
          <cell r="BX61">
            <v>33.073196738633882</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row>
        <row r="62">
          <cell r="BH62">
            <v>51</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v>25.674331182795697</v>
          </cell>
          <cell r="CD62">
            <v>8.4400294384707273</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row>
        <row r="63">
          <cell r="BH63">
            <v>52</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v>5.4392791103758835</v>
          </cell>
          <cell r="CF63">
            <v>9.7966519228537283</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row>
        <row r="64">
          <cell r="BH64">
            <v>53</v>
          </cell>
          <cell r="BI64" t="str">
            <v/>
          </cell>
          <cell r="BJ64" t="str">
            <v/>
          </cell>
          <cell r="BK64" t="str">
            <v/>
          </cell>
          <cell r="BL64" t="str">
            <v/>
          </cell>
          <cell r="BM64" t="str">
            <v/>
          </cell>
          <cell r="BN64" t="str">
            <v/>
          </cell>
          <cell r="BO64" t="str">
            <v/>
          </cell>
          <cell r="BP64" t="str">
            <v/>
          </cell>
          <cell r="BQ64">
            <v>251.884623655914</v>
          </cell>
          <cell r="BR64">
            <v>104.45660215053763</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row>
        <row r="65">
          <cell r="BH65">
            <v>54</v>
          </cell>
          <cell r="BI65" t="str">
            <v/>
          </cell>
          <cell r="BJ65" t="str">
            <v/>
          </cell>
          <cell r="BK65" t="str">
            <v/>
          </cell>
          <cell r="BL65" t="str">
            <v/>
          </cell>
          <cell r="BM65" t="str">
            <v/>
          </cell>
          <cell r="BN65" t="str">
            <v/>
          </cell>
          <cell r="BO65" t="str">
            <v/>
          </cell>
          <cell r="BP65" t="str">
            <v/>
          </cell>
          <cell r="BQ65" t="str">
            <v/>
          </cell>
          <cell r="BR65" t="str">
            <v/>
          </cell>
          <cell r="BS65">
            <v>56.072249793217537</v>
          </cell>
          <cell r="BT65">
            <v>100.99138187403994</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row>
        <row r="66">
          <cell r="BH66">
            <v>55</v>
          </cell>
          <cell r="BI66" t="str">
            <v/>
          </cell>
          <cell r="BJ66" t="str">
            <v/>
          </cell>
          <cell r="BK66" t="str">
            <v/>
          </cell>
          <cell r="BL66" t="str">
            <v/>
          </cell>
          <cell r="BM66" t="str">
            <v/>
          </cell>
          <cell r="BN66" t="str">
            <v/>
          </cell>
          <cell r="BO66" t="str">
            <v/>
          </cell>
          <cell r="BP66" t="str">
            <v/>
          </cell>
          <cell r="BQ66">
            <v>264.67064516129028</v>
          </cell>
          <cell r="BR66">
            <v>109.75896774193548</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row>
        <row r="67">
          <cell r="BH67">
            <v>56</v>
          </cell>
          <cell r="BI67" t="str">
            <v/>
          </cell>
          <cell r="BJ67" t="str">
            <v/>
          </cell>
          <cell r="BK67" t="str">
            <v/>
          </cell>
          <cell r="BL67" t="str">
            <v/>
          </cell>
          <cell r="BM67" t="str">
            <v/>
          </cell>
          <cell r="BN67" t="str">
            <v/>
          </cell>
          <cell r="BO67" t="str">
            <v/>
          </cell>
          <cell r="BP67" t="str">
            <v/>
          </cell>
          <cell r="BQ67" t="str">
            <v/>
          </cell>
          <cell r="BR67" t="str">
            <v/>
          </cell>
          <cell r="BS67">
            <v>58.781054131054127</v>
          </cell>
          <cell r="BT67">
            <v>105.87019259259259</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row>
        <row r="68">
          <cell r="BH68">
            <v>57</v>
          </cell>
          <cell r="BI68">
            <v>70.094501916036862</v>
          </cell>
          <cell r="BJ68">
            <v>33.918621461696539</v>
          </cell>
          <cell r="BK68">
            <v>27.841913021229665</v>
          </cell>
          <cell r="BL68" t="str">
            <v/>
          </cell>
          <cell r="BM68" t="str">
            <v/>
          </cell>
          <cell r="BN68" t="str">
            <v/>
          </cell>
          <cell r="BO68" t="str">
            <v/>
          </cell>
          <cell r="BP68" t="str">
            <v/>
          </cell>
          <cell r="BQ68" t="str">
            <v/>
          </cell>
          <cell r="BR68" t="str">
            <v/>
          </cell>
          <cell r="BS68" t="str">
            <v/>
          </cell>
          <cell r="BT68" t="str">
            <v/>
          </cell>
          <cell r="BU68">
            <v>40.121361913405678</v>
          </cell>
          <cell r="BV68">
            <v>19.414665202966304</v>
          </cell>
          <cell r="BW68">
            <v>15.936420662841565</v>
          </cell>
          <cell r="BX68" t="str">
            <v/>
          </cell>
          <cell r="BY68">
            <v>33.192440340459001</v>
          </cell>
          <cell r="BZ68">
            <v>16.061770731270354</v>
          </cell>
          <cell r="CA68">
            <v>13.184215761007938</v>
          </cell>
          <cell r="CB68" t="str">
            <v/>
          </cell>
          <cell r="CC68">
            <v>24.530912442396311</v>
          </cell>
          <cell r="CD68">
            <v>11.870470728793309</v>
          </cell>
          <cell r="CE68">
            <v>9.743810311552247</v>
          </cell>
          <cell r="CF68" t="str">
            <v/>
          </cell>
          <cell r="CG68">
            <v>24.63409026991441</v>
          </cell>
          <cell r="CH68">
            <v>11.920398320532511</v>
          </cell>
          <cell r="CI68">
            <v>9.7847930993737418</v>
          </cell>
          <cell r="CJ68" t="str">
            <v/>
          </cell>
          <cell r="CK68" t="str">
            <v/>
          </cell>
          <cell r="CL68" t="str">
            <v/>
          </cell>
          <cell r="CM68" t="str">
            <v/>
          </cell>
          <cell r="CN68" t="str">
            <v/>
          </cell>
          <cell r="CO68">
            <v>62.960086339475026</v>
          </cell>
          <cell r="CP68">
            <v>30.46628875831702</v>
          </cell>
          <cell r="CQ68">
            <v>25.008084796330117</v>
          </cell>
          <cell r="CR68" t="str">
            <v/>
          </cell>
        </row>
        <row r="69">
          <cell r="BH69">
            <v>58</v>
          </cell>
          <cell r="BI69" t="str">
            <v/>
          </cell>
          <cell r="BJ69" t="str">
            <v/>
          </cell>
          <cell r="BK69" t="str">
            <v/>
          </cell>
          <cell r="BL69">
            <v>68.553418303464767</v>
          </cell>
          <cell r="BM69" t="str">
            <v/>
          </cell>
          <cell r="BN69" t="str">
            <v/>
          </cell>
          <cell r="BO69" t="str">
            <v/>
          </cell>
          <cell r="BP69" t="str">
            <v/>
          </cell>
          <cell r="BQ69" t="str">
            <v/>
          </cell>
          <cell r="BR69" t="str">
            <v/>
          </cell>
          <cell r="BS69" t="str">
            <v/>
          </cell>
          <cell r="BT69" t="str">
            <v/>
          </cell>
          <cell r="BU69" t="str">
            <v/>
          </cell>
          <cell r="BV69" t="str">
            <v/>
          </cell>
          <cell r="BW69" t="str">
            <v/>
          </cell>
          <cell r="BX69">
            <v>68.553418303464767</v>
          </cell>
          <cell r="BY69" t="str">
            <v/>
          </cell>
          <cell r="BZ69" t="str">
            <v/>
          </cell>
          <cell r="CA69" t="str">
            <v/>
          </cell>
          <cell r="CB69">
            <v>33.597165843732974</v>
          </cell>
          <cell r="CC69" t="str">
            <v/>
          </cell>
          <cell r="CD69" t="str">
            <v/>
          </cell>
          <cell r="CE69" t="str">
            <v/>
          </cell>
          <cell r="CF69">
            <v>25.070011947431297</v>
          </cell>
          <cell r="CG69" t="str">
            <v/>
          </cell>
          <cell r="CH69" t="str">
            <v/>
          </cell>
          <cell r="CI69" t="str">
            <v/>
          </cell>
          <cell r="CJ69">
            <v>26.500481310803881</v>
          </cell>
          <cell r="CK69" t="str">
            <v/>
          </cell>
          <cell r="CL69" t="str">
            <v/>
          </cell>
          <cell r="CM69" t="str">
            <v/>
          </cell>
          <cell r="CN69" t="str">
            <v/>
          </cell>
          <cell r="CO69" t="str">
            <v/>
          </cell>
          <cell r="CP69" t="str">
            <v/>
          </cell>
          <cell r="CQ69" t="str">
            <v/>
          </cell>
          <cell r="CR69">
            <v>63.515351862786801</v>
          </cell>
        </row>
        <row r="70">
          <cell r="BH70">
            <v>59</v>
          </cell>
          <cell r="BI70">
            <v>74.822123550783402</v>
          </cell>
          <cell r="BJ70">
            <v>36.206310285495817</v>
          </cell>
          <cell r="BK70">
            <v>29.719749752412461</v>
          </cell>
          <cell r="BL70" t="str">
            <v/>
          </cell>
          <cell r="BM70" t="str">
            <v/>
          </cell>
          <cell r="BN70" t="str">
            <v/>
          </cell>
          <cell r="BO70" t="str">
            <v/>
          </cell>
          <cell r="BP70" t="str">
            <v/>
          </cell>
          <cell r="BQ70" t="str">
            <v/>
          </cell>
          <cell r="BR70" t="str">
            <v/>
          </cell>
          <cell r="BS70" t="str">
            <v/>
          </cell>
          <cell r="BT70" t="str">
            <v/>
          </cell>
          <cell r="BU70">
            <v>46.270287243729655</v>
          </cell>
          <cell r="BV70">
            <v>22.39012069482963</v>
          </cell>
          <cell r="BW70">
            <v>18.378806863488037</v>
          </cell>
          <cell r="BX70" t="str">
            <v/>
          </cell>
          <cell r="BY70">
            <v>38.279452033263013</v>
          </cell>
          <cell r="BZ70">
            <v>18.523367850344354</v>
          </cell>
          <cell r="CA70">
            <v>15.204804155496888</v>
          </cell>
          <cell r="CB70" t="str">
            <v/>
          </cell>
          <cell r="CC70">
            <v>29.43709493087557</v>
          </cell>
          <cell r="CD70">
            <v>14.244564874551969</v>
          </cell>
          <cell r="CE70">
            <v>11.692572373862694</v>
          </cell>
          <cell r="CF70" t="str">
            <v/>
          </cell>
          <cell r="CG70">
            <v>31.961949914417378</v>
          </cell>
          <cell r="CH70">
            <v>15.46633831029186</v>
          </cell>
          <cell r="CI70">
            <v>12.695458348103511</v>
          </cell>
          <cell r="CJ70" t="str">
            <v/>
          </cell>
          <cell r="CK70">
            <v>28.58682027649769</v>
          </cell>
          <cell r="CL70">
            <v>13.833118279569891</v>
          </cell>
          <cell r="CM70">
            <v>11.354838709677418</v>
          </cell>
          <cell r="CN70" t="str">
            <v/>
          </cell>
          <cell r="CO70">
            <v>72.609232111937686</v>
          </cell>
          <cell r="CP70">
            <v>35.135495528299231</v>
          </cell>
          <cell r="CQ70">
            <v>28.840777375383983</v>
          </cell>
          <cell r="CR70" t="str">
            <v/>
          </cell>
        </row>
        <row r="71">
          <cell r="BH71">
            <v>60</v>
          </cell>
          <cell r="BI71" t="str">
            <v/>
          </cell>
          <cell r="BJ71" t="str">
            <v/>
          </cell>
          <cell r="BK71" t="str">
            <v/>
          </cell>
          <cell r="BL71">
            <v>73.174195794504172</v>
          </cell>
          <cell r="BM71" t="str">
            <v/>
          </cell>
          <cell r="BN71" t="str">
            <v/>
          </cell>
          <cell r="BO71" t="str">
            <v/>
          </cell>
          <cell r="BP71" t="str">
            <v/>
          </cell>
          <cell r="BQ71" t="str">
            <v/>
          </cell>
          <cell r="BR71" t="str">
            <v/>
          </cell>
          <cell r="BS71" t="str">
            <v/>
          </cell>
          <cell r="BT71" t="str">
            <v/>
          </cell>
          <cell r="BU71" t="str">
            <v/>
          </cell>
          <cell r="BV71" t="str">
            <v/>
          </cell>
          <cell r="BW71" t="str">
            <v/>
          </cell>
          <cell r="BX71">
            <v>73.174195794504172</v>
          </cell>
          <cell r="BY71" t="str">
            <v/>
          </cell>
          <cell r="BZ71" t="str">
            <v/>
          </cell>
          <cell r="CA71" t="str">
            <v/>
          </cell>
          <cell r="CB71">
            <v>38.893083848633069</v>
          </cell>
          <cell r="CC71" t="str">
            <v/>
          </cell>
          <cell r="CD71" t="str">
            <v/>
          </cell>
          <cell r="CE71" t="str">
            <v/>
          </cell>
          <cell r="CF71">
            <v>30.3479091995221</v>
          </cell>
          <cell r="CG71" t="str">
            <v/>
          </cell>
          <cell r="CH71" t="str">
            <v/>
          </cell>
          <cell r="CI71" t="str">
            <v/>
          </cell>
          <cell r="CJ71">
            <v>34.383533026113675</v>
          </cell>
          <cell r="CK71" t="str">
            <v/>
          </cell>
          <cell r="CL71" t="str">
            <v/>
          </cell>
          <cell r="CM71" t="str">
            <v/>
          </cell>
          <cell r="CN71">
            <v>30.069295101553163</v>
          </cell>
          <cell r="CO71" t="str">
            <v/>
          </cell>
          <cell r="CP71" t="str">
            <v/>
          </cell>
          <cell r="CQ71" t="str">
            <v/>
          </cell>
          <cell r="CR71">
            <v>73.527270638383229</v>
          </cell>
        </row>
        <row r="72">
          <cell r="BH72">
            <v>61</v>
          </cell>
          <cell r="BI72">
            <v>79.542883615668188</v>
          </cell>
          <cell r="BJ72">
            <v>38.490678806212664</v>
          </cell>
          <cell r="BK72">
            <v>31.594861031155222</v>
          </cell>
          <cell r="BL72" t="str">
            <v/>
          </cell>
          <cell r="BM72" t="str">
            <v/>
          </cell>
          <cell r="BN72" t="str">
            <v/>
          </cell>
          <cell r="BO72" t="str">
            <v/>
          </cell>
          <cell r="BP72" t="str">
            <v/>
          </cell>
          <cell r="BQ72" t="str">
            <v/>
          </cell>
          <cell r="BR72" t="str">
            <v/>
          </cell>
          <cell r="BS72" t="str">
            <v/>
          </cell>
          <cell r="BT72" t="str">
            <v/>
          </cell>
          <cell r="BU72">
            <v>49.962465117040487</v>
          </cell>
          <cell r="BV72">
            <v>24.176759878086735</v>
          </cell>
          <cell r="BW72">
            <v>19.845359765608169</v>
          </cell>
          <cell r="BX72" t="str">
            <v/>
          </cell>
          <cell r="BY72">
            <v>41.3339942507166</v>
          </cell>
          <cell r="BZ72">
            <v>20.001456122327291</v>
          </cell>
          <cell r="CA72">
            <v>16.418084746888891</v>
          </cell>
          <cell r="CB72" t="str">
            <v/>
          </cell>
          <cell r="CC72">
            <v>49.675097695852529</v>
          </cell>
          <cell r="CD72">
            <v>24.03770322580645</v>
          </cell>
          <cell r="CE72">
            <v>19.731215880893298</v>
          </cell>
          <cell r="CF72" t="str">
            <v/>
          </cell>
          <cell r="CG72" t="str">
            <v/>
          </cell>
          <cell r="CH72" t="str">
            <v/>
          </cell>
          <cell r="CI72" t="str">
            <v/>
          </cell>
          <cell r="CJ72" t="str">
            <v/>
          </cell>
          <cell r="CK72" t="str">
            <v/>
          </cell>
          <cell r="CL72" t="str">
            <v/>
          </cell>
          <cell r="CM72" t="str">
            <v/>
          </cell>
          <cell r="CN72" t="str">
            <v/>
          </cell>
          <cell r="CO72">
            <v>78.403149032955213</v>
          </cell>
          <cell r="CP72">
            <v>37.939162997966342</v>
          </cell>
          <cell r="CQ72">
            <v>31.142152327165956</v>
          </cell>
          <cell r="CR72" t="str">
            <v/>
          </cell>
        </row>
        <row r="73">
          <cell r="BH73">
            <v>62</v>
          </cell>
          <cell r="BI73" t="str">
            <v/>
          </cell>
          <cell r="BJ73" t="str">
            <v/>
          </cell>
          <cell r="BK73" t="str">
            <v/>
          </cell>
          <cell r="BL73">
            <v>77.79497328554362</v>
          </cell>
          <cell r="BM73" t="str">
            <v/>
          </cell>
          <cell r="BN73" t="str">
            <v/>
          </cell>
          <cell r="BO73" t="str">
            <v/>
          </cell>
          <cell r="BP73" t="str">
            <v/>
          </cell>
          <cell r="BQ73" t="str">
            <v/>
          </cell>
          <cell r="BR73" t="str">
            <v/>
          </cell>
          <cell r="BS73" t="str">
            <v/>
          </cell>
          <cell r="BT73" t="str">
            <v/>
          </cell>
          <cell r="BU73" t="str">
            <v/>
          </cell>
          <cell r="BV73" t="str">
            <v/>
          </cell>
          <cell r="BW73" t="str">
            <v/>
          </cell>
          <cell r="BX73">
            <v>77.79497328554362</v>
          </cell>
          <cell r="BY73" t="str">
            <v/>
          </cell>
          <cell r="BZ73" t="str">
            <v/>
          </cell>
          <cell r="CA73" t="str">
            <v/>
          </cell>
          <cell r="CB73">
            <v>41.999369953410344</v>
          </cell>
          <cell r="CC73" t="str">
            <v/>
          </cell>
          <cell r="CD73" t="str">
            <v/>
          </cell>
          <cell r="CE73" t="str">
            <v/>
          </cell>
          <cell r="CF73">
            <v>51.459498207885304</v>
          </cell>
          <cell r="CG73" t="str">
            <v/>
          </cell>
          <cell r="CH73" t="str">
            <v/>
          </cell>
          <cell r="CI73" t="str">
            <v/>
          </cell>
          <cell r="CJ73" t="str">
            <v/>
          </cell>
          <cell r="CK73" t="str">
            <v/>
          </cell>
          <cell r="CL73" t="str">
            <v/>
          </cell>
          <cell r="CM73" t="str">
            <v/>
          </cell>
          <cell r="CN73" t="str">
            <v/>
          </cell>
          <cell r="CO73" t="str">
            <v/>
          </cell>
          <cell r="CP73" t="str">
            <v/>
          </cell>
          <cell r="CQ73" t="str">
            <v/>
          </cell>
          <cell r="CR73">
            <v>79.399696183117584</v>
          </cell>
        </row>
        <row r="74">
          <cell r="BH74">
            <v>63</v>
          </cell>
          <cell r="BI74">
            <v>27.418833167557604</v>
          </cell>
          <cell r="BJ74">
            <v>13.267931117419355</v>
          </cell>
          <cell r="BK74">
            <v>10.890907950372208</v>
          </cell>
          <cell r="BL74" t="str">
            <v/>
          </cell>
          <cell r="BM74">
            <v>19.241129032258062</v>
          </cell>
          <cell r="BN74">
            <v>9.3107526881720428</v>
          </cell>
          <cell r="BO74">
            <v>7.6426799007444171</v>
          </cell>
          <cell r="BP74" t="str">
            <v/>
          </cell>
          <cell r="BQ74">
            <v>46.080976958525333</v>
          </cell>
          <cell r="BR74">
            <v>22.298513739545996</v>
          </cell>
          <cell r="BS74">
            <v>18.30361180038599</v>
          </cell>
          <cell r="BT74" t="str">
            <v/>
          </cell>
          <cell r="BU74">
            <v>24.129149421187979</v>
          </cell>
          <cell r="BV74">
            <v>11.67605822194653</v>
          </cell>
          <cell r="BW74">
            <v>9.5842278794660913</v>
          </cell>
          <cell r="BX74" t="str">
            <v/>
          </cell>
          <cell r="BY74">
            <v>20.328405529953915</v>
          </cell>
          <cell r="BZ74">
            <v>9.8368841099163689</v>
          </cell>
          <cell r="CA74">
            <v>8.0745519713261658</v>
          </cell>
          <cell r="CB74" t="str">
            <v/>
          </cell>
          <cell r="CC74">
            <v>13.11177270046082</v>
          </cell>
          <cell r="CD74">
            <v>6.3447666045400197</v>
          </cell>
          <cell r="CE74">
            <v>5.2080666115246723</v>
          </cell>
          <cell r="CF74" t="str">
            <v/>
          </cell>
          <cell r="CG74">
            <v>15.306604547768217</v>
          </cell>
          <cell r="CH74">
            <v>7.4068423532210064</v>
          </cell>
          <cell r="CI74">
            <v>6.0798656216974871</v>
          </cell>
          <cell r="CJ74" t="str">
            <v/>
          </cell>
          <cell r="CK74" t="str">
            <v/>
          </cell>
          <cell r="CL74" t="str">
            <v/>
          </cell>
          <cell r="CM74" t="str">
            <v/>
          </cell>
          <cell r="CN74" t="str">
            <v/>
          </cell>
          <cell r="CO74" t="str">
            <v/>
          </cell>
          <cell r="CP74" t="str">
            <v/>
          </cell>
          <cell r="CQ74" t="str">
            <v/>
          </cell>
          <cell r="CR74" t="str">
            <v/>
          </cell>
        </row>
        <row r="75">
          <cell r="BH75">
            <v>64</v>
          </cell>
          <cell r="BI75" t="str">
            <v/>
          </cell>
          <cell r="BJ75" t="str">
            <v/>
          </cell>
          <cell r="BK75" t="str">
            <v/>
          </cell>
          <cell r="BL75">
            <v>26.81674860215054</v>
          </cell>
          <cell r="BM75" t="str">
            <v/>
          </cell>
          <cell r="BN75" t="str">
            <v/>
          </cell>
          <cell r="BO75" t="str">
            <v/>
          </cell>
          <cell r="BP75">
            <v>18.629032258064516</v>
          </cell>
          <cell r="BQ75" t="str">
            <v/>
          </cell>
          <cell r="BR75" t="str">
            <v/>
          </cell>
          <cell r="BS75" t="str">
            <v/>
          </cell>
          <cell r="BT75">
            <v>49.572281959378721</v>
          </cell>
          <cell r="BU75" t="str">
            <v/>
          </cell>
          <cell r="BV75" t="str">
            <v/>
          </cell>
          <cell r="BW75" t="str">
            <v/>
          </cell>
          <cell r="BX75">
            <v>26.81674860215054</v>
          </cell>
          <cell r="BY75" t="str">
            <v/>
          </cell>
          <cell r="BZ75" t="str">
            <v/>
          </cell>
          <cell r="CA75" t="str">
            <v/>
          </cell>
          <cell r="CB75">
            <v>21.027479091995218</v>
          </cell>
          <cell r="CC75" t="str">
            <v/>
          </cell>
          <cell r="CD75" t="str">
            <v/>
          </cell>
          <cell r="CE75" t="str">
            <v/>
          </cell>
          <cell r="CF75">
            <v>15.17395459976105</v>
          </cell>
          <cell r="CG75" t="str">
            <v/>
          </cell>
          <cell r="CH75" t="str">
            <v/>
          </cell>
          <cell r="CI75" t="str">
            <v/>
          </cell>
          <cell r="CJ75">
            <v>15.914197158782837</v>
          </cell>
          <cell r="CK75" t="str">
            <v/>
          </cell>
          <cell r="CL75" t="str">
            <v/>
          </cell>
          <cell r="CM75" t="str">
            <v/>
          </cell>
          <cell r="CN75" t="str">
            <v/>
          </cell>
          <cell r="CO75" t="str">
            <v/>
          </cell>
          <cell r="CP75" t="str">
            <v/>
          </cell>
          <cell r="CQ75" t="str">
            <v/>
          </cell>
          <cell r="CR75" t="str">
            <v/>
          </cell>
        </row>
        <row r="76">
          <cell r="BH76">
            <v>65</v>
          </cell>
          <cell r="BI76">
            <v>31.412266827096769</v>
          </cell>
          <cell r="BJ76">
            <v>15.200347511397849</v>
          </cell>
          <cell r="BK76">
            <v>12.477121270471462</v>
          </cell>
          <cell r="BL76" t="str">
            <v/>
          </cell>
          <cell r="BM76">
            <v>22.44798387096774</v>
          </cell>
          <cell r="BN76">
            <v>10.862544802867383</v>
          </cell>
          <cell r="BO76">
            <v>8.9164598842018172</v>
          </cell>
          <cell r="BP76" t="str">
            <v/>
          </cell>
          <cell r="BQ76">
            <v>47.204903225806447</v>
          </cell>
          <cell r="BR76">
            <v>22.842379928315413</v>
          </cell>
          <cell r="BS76">
            <v>18.750041356492968</v>
          </cell>
          <cell r="BT76" t="str">
            <v/>
          </cell>
          <cell r="BU76">
            <v>27.643454967517155</v>
          </cell>
          <cell r="BV76">
            <v>13.376625260278079</v>
          </cell>
          <cell r="BW76">
            <v>10.980128936985926</v>
          </cell>
          <cell r="BX76" t="str">
            <v/>
          </cell>
          <cell r="BY76">
            <v>22.869456221198156</v>
          </cell>
          <cell r="BZ76">
            <v>11.066494623655915</v>
          </cell>
          <cell r="CA76">
            <v>9.0838709677419356</v>
          </cell>
          <cell r="CB76" t="str">
            <v/>
          </cell>
          <cell r="CC76">
            <v>17.478275115207371</v>
          </cell>
          <cell r="CD76">
            <v>8.4577103942652343</v>
          </cell>
          <cell r="CE76">
            <v>6.9424648469809753</v>
          </cell>
          <cell r="CF76" t="str">
            <v/>
          </cell>
          <cell r="CG76">
            <v>19.690292481743406</v>
          </cell>
          <cell r="CH76">
            <v>9.5281021892181101</v>
          </cell>
          <cell r="CI76">
            <v>7.8210900377886352</v>
          </cell>
          <cell r="CJ76" t="str">
            <v/>
          </cell>
          <cell r="CK76">
            <v>19.057880184331793</v>
          </cell>
          <cell r="CL76">
            <v>9.2220788530465931</v>
          </cell>
          <cell r="CM76">
            <v>7.5698924731182791</v>
          </cell>
          <cell r="CN76" t="str">
            <v/>
          </cell>
          <cell r="CO76" t="str">
            <v/>
          </cell>
          <cell r="CP76" t="str">
            <v/>
          </cell>
          <cell r="CQ76" t="str">
            <v/>
          </cell>
          <cell r="CR76" t="str">
            <v/>
          </cell>
        </row>
        <row r="77">
          <cell r="BH77">
            <v>66</v>
          </cell>
          <cell r="BI77" t="str">
            <v/>
          </cell>
          <cell r="BJ77" t="str">
            <v/>
          </cell>
          <cell r="BK77" t="str">
            <v/>
          </cell>
          <cell r="BL77">
            <v>30.7215270250896</v>
          </cell>
          <cell r="BM77" t="str">
            <v/>
          </cell>
          <cell r="BN77" t="str">
            <v/>
          </cell>
          <cell r="BO77" t="str">
            <v/>
          </cell>
          <cell r="BP77">
            <v>21.733870967741932</v>
          </cell>
          <cell r="BQ77" t="str">
            <v/>
          </cell>
          <cell r="BR77" t="str">
            <v/>
          </cell>
          <cell r="BS77" t="str">
            <v/>
          </cell>
          <cell r="BT77">
            <v>50.781362007168454</v>
          </cell>
          <cell r="BU77" t="str">
            <v/>
          </cell>
          <cell r="BV77" t="str">
            <v/>
          </cell>
          <cell r="BW77" t="str">
            <v/>
          </cell>
          <cell r="BX77">
            <v>30.7215270250896</v>
          </cell>
          <cell r="BY77" t="str">
            <v/>
          </cell>
          <cell r="BZ77" t="str">
            <v/>
          </cell>
          <cell r="CA77" t="str">
            <v/>
          </cell>
          <cell r="CB77">
            <v>23.655913978494624</v>
          </cell>
          <cell r="CC77" t="str">
            <v/>
          </cell>
          <cell r="CD77" t="str">
            <v/>
          </cell>
          <cell r="CE77" t="str">
            <v/>
          </cell>
          <cell r="CF77">
            <v>19.132377538829147</v>
          </cell>
          <cell r="CG77" t="str">
            <v/>
          </cell>
          <cell r="CH77" t="str">
            <v/>
          </cell>
          <cell r="CI77" t="str">
            <v/>
          </cell>
          <cell r="CJ77">
            <v>21.182118852344217</v>
          </cell>
          <cell r="CK77" t="str">
            <v/>
          </cell>
          <cell r="CL77" t="str">
            <v/>
          </cell>
          <cell r="CM77" t="str">
            <v/>
          </cell>
          <cell r="CN77">
            <v>19.818399044205492</v>
          </cell>
          <cell r="CO77" t="str">
            <v/>
          </cell>
          <cell r="CP77" t="str">
            <v/>
          </cell>
          <cell r="CQ77" t="str">
            <v/>
          </cell>
          <cell r="CR77" t="str">
            <v/>
          </cell>
        </row>
        <row r="78">
          <cell r="BH78">
            <v>67</v>
          </cell>
          <cell r="BI78">
            <v>35.412562056497691</v>
          </cell>
          <cell r="BJ78">
            <v>17.136084208458783</v>
          </cell>
          <cell r="BK78">
            <v>14.066060043010753</v>
          </cell>
          <cell r="BL78" t="str">
            <v/>
          </cell>
          <cell r="BM78">
            <v>25.306616136075686</v>
          </cell>
          <cell r="BN78">
            <v>12.245832550807066</v>
          </cell>
          <cell r="BO78">
            <v>10.051923989220402</v>
          </cell>
          <cell r="BP78" t="str">
            <v/>
          </cell>
          <cell r="BQ78">
            <v>47.766866359447</v>
          </cell>
          <cell r="BR78">
            <v>23.114313022700124</v>
          </cell>
          <cell r="BS78">
            <v>18.973256134546457</v>
          </cell>
          <cell r="BT78" t="str">
            <v/>
          </cell>
          <cell r="BU78">
            <v>38.700836954524007</v>
          </cell>
          <cell r="BV78">
            <v>18.72727536438931</v>
          </cell>
          <cell r="BW78">
            <v>15.372180511780293</v>
          </cell>
          <cell r="BX78" t="str">
            <v/>
          </cell>
          <cell r="BY78">
            <v>27.951557603686631</v>
          </cell>
          <cell r="BZ78">
            <v>13.525715651135004</v>
          </cell>
          <cell r="CA78">
            <v>11.102508960573475</v>
          </cell>
          <cell r="CB78" t="str">
            <v/>
          </cell>
          <cell r="CC78">
            <v>21.84477752995392</v>
          </cell>
          <cell r="CD78">
            <v>10.570654183990444</v>
          </cell>
          <cell r="CE78">
            <v>8.6768630824372757</v>
          </cell>
          <cell r="CF78" t="str">
            <v/>
          </cell>
          <cell r="CG78">
            <v>27.566409474440764</v>
          </cell>
          <cell r="CH78">
            <v>13.339343064905353</v>
          </cell>
          <cell r="CI78">
            <v>10.949526052904089</v>
          </cell>
          <cell r="CJ78" t="str">
            <v/>
          </cell>
          <cell r="CK78" t="str">
            <v/>
          </cell>
          <cell r="CL78" t="str">
            <v/>
          </cell>
          <cell r="CM78" t="str">
            <v/>
          </cell>
          <cell r="CN78" t="str">
            <v/>
          </cell>
          <cell r="CO78" t="str">
            <v/>
          </cell>
          <cell r="CP78" t="str">
            <v/>
          </cell>
          <cell r="CQ78" t="str">
            <v/>
          </cell>
          <cell r="CR78" t="str">
            <v/>
          </cell>
        </row>
        <row r="79">
          <cell r="BH79">
            <v>68</v>
          </cell>
          <cell r="BI79" t="str">
            <v/>
          </cell>
          <cell r="BJ79" t="str">
            <v/>
          </cell>
          <cell r="BK79" t="str">
            <v/>
          </cell>
          <cell r="BL79">
            <v>34.633686881720429</v>
          </cell>
          <cell r="BM79" t="str">
            <v/>
          </cell>
          <cell r="BN79" t="str">
            <v/>
          </cell>
          <cell r="BO79" t="str">
            <v/>
          </cell>
          <cell r="BP79">
            <v>24.501526770324233</v>
          </cell>
          <cell r="BQ79" t="str">
            <v/>
          </cell>
          <cell r="BR79" t="str">
            <v/>
          </cell>
          <cell r="BS79" t="str">
            <v/>
          </cell>
          <cell r="BT79">
            <v>51.385902031063324</v>
          </cell>
          <cell r="BU79" t="str">
            <v/>
          </cell>
          <cell r="BV79" t="str">
            <v/>
          </cell>
          <cell r="BW79" t="str">
            <v/>
          </cell>
          <cell r="BX79">
            <v>34.633686881720429</v>
          </cell>
          <cell r="BY79" t="str">
            <v/>
          </cell>
          <cell r="BZ79" t="str">
            <v/>
          </cell>
          <cell r="CA79" t="str">
            <v/>
          </cell>
          <cell r="CB79">
            <v>28.912783751493428</v>
          </cell>
          <cell r="CC79" t="str">
            <v/>
          </cell>
          <cell r="CD79" t="str">
            <v/>
          </cell>
          <cell r="CE79" t="str">
            <v/>
          </cell>
          <cell r="CF79">
            <v>23.090800477897247</v>
          </cell>
          <cell r="CG79" t="str">
            <v/>
          </cell>
          <cell r="CH79" t="str">
            <v/>
          </cell>
          <cell r="CI79" t="str">
            <v/>
          </cell>
          <cell r="CJ79">
            <v>29.654966393281907</v>
          </cell>
          <cell r="CK79" t="str">
            <v/>
          </cell>
          <cell r="CL79" t="str">
            <v/>
          </cell>
          <cell r="CM79" t="str">
            <v/>
          </cell>
          <cell r="CN79" t="str">
            <v/>
          </cell>
          <cell r="CO79" t="str">
            <v/>
          </cell>
          <cell r="CP79" t="str">
            <v/>
          </cell>
          <cell r="CQ79" t="str">
            <v/>
          </cell>
          <cell r="CR79" t="str">
            <v/>
          </cell>
        </row>
        <row r="80">
          <cell r="BH80">
            <v>69</v>
          </cell>
          <cell r="BI80" t="str">
            <v/>
          </cell>
          <cell r="BJ80" t="str">
            <v/>
          </cell>
          <cell r="BK80" t="str">
            <v/>
          </cell>
          <cell r="BL80" t="str">
            <v/>
          </cell>
          <cell r="BM80" t="str">
            <v/>
          </cell>
          <cell r="BN80" t="str">
            <v/>
          </cell>
          <cell r="BO80" t="str">
            <v/>
          </cell>
          <cell r="BP80" t="str">
            <v/>
          </cell>
          <cell r="BQ80">
            <v>78.674838709677417</v>
          </cell>
          <cell r="BR80">
            <v>38.070633213859018</v>
          </cell>
          <cell r="BS80">
            <v>31.250068927488279</v>
          </cell>
          <cell r="BT80" t="str">
            <v/>
          </cell>
          <cell r="BU80">
            <v>74.430275412345239</v>
          </cell>
          <cell r="BV80">
            <v>36.016695575142712</v>
          </cell>
          <cell r="BW80">
            <v>29.564105565069564</v>
          </cell>
          <cell r="BX80" t="str">
            <v/>
          </cell>
          <cell r="BY80" t="str">
            <v/>
          </cell>
          <cell r="BZ80" t="str">
            <v/>
          </cell>
          <cell r="CA80" t="str">
            <v/>
          </cell>
          <cell r="CB80" t="str">
            <v/>
          </cell>
          <cell r="CC80" t="str">
            <v/>
          </cell>
          <cell r="CD80" t="str">
            <v/>
          </cell>
          <cell r="CE80" t="str">
            <v/>
          </cell>
          <cell r="CF80" t="str">
            <v/>
          </cell>
          <cell r="CG80">
            <v>26.094635944700464</v>
          </cell>
          <cell r="CH80">
            <v>12.6271541218638</v>
          </cell>
          <cell r="CI80">
            <v>10.364929693961953</v>
          </cell>
          <cell r="CJ80" t="str">
            <v/>
          </cell>
          <cell r="CK80">
            <v>28.58682027649769</v>
          </cell>
          <cell r="CL80">
            <v>13.833118279569891</v>
          </cell>
          <cell r="CM80">
            <v>11.354838709677418</v>
          </cell>
          <cell r="CN80" t="str">
            <v/>
          </cell>
          <cell r="CO80" t="str">
            <v/>
          </cell>
          <cell r="CP80" t="str">
            <v/>
          </cell>
          <cell r="CQ80" t="str">
            <v/>
          </cell>
          <cell r="CR80" t="str">
            <v/>
          </cell>
        </row>
        <row r="81">
          <cell r="BH81">
            <v>70</v>
          </cell>
          <cell r="BI81" t="str">
            <v/>
          </cell>
          <cell r="BJ81" t="str">
            <v/>
          </cell>
          <cell r="BK81" t="str">
            <v/>
          </cell>
          <cell r="BL81" t="str">
            <v/>
          </cell>
          <cell r="BM81" t="str">
            <v/>
          </cell>
          <cell r="BN81" t="str">
            <v/>
          </cell>
          <cell r="BO81" t="str">
            <v/>
          </cell>
          <cell r="BP81" t="str">
            <v/>
          </cell>
          <cell r="BQ81" t="str">
            <v/>
          </cell>
          <cell r="BR81" t="str">
            <v/>
          </cell>
          <cell r="BS81" t="str">
            <v/>
          </cell>
          <cell r="BT81">
            <v>84.635603345280757</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v>28.071684587813621</v>
          </cell>
          <cell r="CK81" t="str">
            <v/>
          </cell>
          <cell r="CL81" t="str">
            <v/>
          </cell>
          <cell r="CM81" t="str">
            <v/>
          </cell>
          <cell r="CN81">
            <v>30.069295101553163</v>
          </cell>
          <cell r="CO81" t="str">
            <v/>
          </cell>
          <cell r="CP81" t="str">
            <v/>
          </cell>
          <cell r="CQ81" t="str">
            <v/>
          </cell>
          <cell r="CR81" t="str">
            <v/>
          </cell>
        </row>
        <row r="82">
          <cell r="BH82">
            <v>71</v>
          </cell>
          <cell r="BI82" t="str">
            <v/>
          </cell>
          <cell r="BJ82" t="str">
            <v/>
          </cell>
          <cell r="BK82" t="str">
            <v/>
          </cell>
          <cell r="BL82" t="str">
            <v/>
          </cell>
          <cell r="BM82" t="str">
            <v/>
          </cell>
          <cell r="BN82" t="str">
            <v/>
          </cell>
          <cell r="BO82" t="str">
            <v/>
          </cell>
          <cell r="BP82" t="str">
            <v/>
          </cell>
          <cell r="BQ82">
            <v>80.360728110599084</v>
          </cell>
          <cell r="BR82">
            <v>38.886432497013146</v>
          </cell>
          <cell r="BS82">
            <v>31.919713261648749</v>
          </cell>
          <cell r="BT82" t="str">
            <v/>
          </cell>
          <cell r="BU82">
            <v>79.94362914659304</v>
          </cell>
          <cell r="BV82">
            <v>38.684598951079209</v>
          </cell>
          <cell r="BW82">
            <v>31.754039310630283</v>
          </cell>
          <cell r="BX82" t="str">
            <v/>
          </cell>
          <cell r="BY82">
            <v>85.760460829493084</v>
          </cell>
          <cell r="BZ82">
            <v>41.499354838709678</v>
          </cell>
          <cell r="CA82">
            <v>34.064516129032256</v>
          </cell>
          <cell r="CB82" t="str">
            <v/>
          </cell>
          <cell r="CC82" t="str">
            <v/>
          </cell>
          <cell r="CD82" t="str">
            <v/>
          </cell>
          <cell r="CE82" t="str">
            <v/>
          </cell>
          <cell r="CF82" t="str">
            <v/>
          </cell>
          <cell r="CG82">
            <v>37.822562211981563</v>
          </cell>
          <cell r="CH82">
            <v>18.302279569892473</v>
          </cell>
          <cell r="CI82">
            <v>15.023325062034738</v>
          </cell>
          <cell r="CJ82" t="str">
            <v/>
          </cell>
          <cell r="CK82" t="str">
            <v/>
          </cell>
          <cell r="CL82" t="str">
            <v/>
          </cell>
          <cell r="CM82" t="str">
            <v/>
          </cell>
          <cell r="CN82" t="str">
            <v/>
          </cell>
          <cell r="CO82" t="str">
            <v/>
          </cell>
          <cell r="CP82" t="str">
            <v/>
          </cell>
          <cell r="CQ82" t="str">
            <v/>
          </cell>
          <cell r="CR82" t="str">
            <v/>
          </cell>
        </row>
        <row r="83">
          <cell r="BH83">
            <v>72</v>
          </cell>
          <cell r="BI83" t="str">
            <v/>
          </cell>
          <cell r="BJ83" t="str">
            <v/>
          </cell>
          <cell r="BK83" t="str">
            <v/>
          </cell>
          <cell r="BL83" t="str">
            <v/>
          </cell>
          <cell r="BM83" t="str">
            <v/>
          </cell>
          <cell r="BN83" t="str">
            <v/>
          </cell>
          <cell r="BO83" t="str">
            <v/>
          </cell>
          <cell r="BP83" t="str">
            <v/>
          </cell>
          <cell r="BQ83" t="str">
            <v/>
          </cell>
          <cell r="BR83" t="str">
            <v/>
          </cell>
          <cell r="BS83" t="str">
            <v/>
          </cell>
          <cell r="BT83">
            <v>86.449223416965353</v>
          </cell>
          <cell r="BU83" t="str">
            <v/>
          </cell>
          <cell r="BV83" t="str">
            <v/>
          </cell>
          <cell r="BW83" t="str">
            <v/>
          </cell>
          <cell r="BX83" t="str">
            <v/>
          </cell>
          <cell r="BY83" t="str">
            <v/>
          </cell>
          <cell r="BZ83" t="str">
            <v/>
          </cell>
          <cell r="CA83" t="str">
            <v/>
          </cell>
          <cell r="CB83">
            <v>88.709677419354819</v>
          </cell>
          <cell r="CC83" t="str">
            <v/>
          </cell>
          <cell r="CD83" t="str">
            <v/>
          </cell>
          <cell r="CE83" t="str">
            <v/>
          </cell>
          <cell r="CF83" t="str">
            <v/>
          </cell>
          <cell r="CG83" t="str">
            <v/>
          </cell>
          <cell r="CH83" t="str">
            <v/>
          </cell>
          <cell r="CI83" t="str">
            <v/>
          </cell>
          <cell r="CJ83">
            <v>40.688172043010752</v>
          </cell>
          <cell r="CK83" t="str">
            <v/>
          </cell>
          <cell r="CL83" t="str">
            <v/>
          </cell>
          <cell r="CM83" t="str">
            <v/>
          </cell>
          <cell r="CN83" t="str">
            <v/>
          </cell>
          <cell r="CO83" t="str">
            <v/>
          </cell>
          <cell r="CP83" t="str">
            <v/>
          </cell>
          <cell r="CQ83" t="str">
            <v/>
          </cell>
          <cell r="CR83" t="str">
            <v/>
          </cell>
        </row>
        <row r="84">
          <cell r="BH84">
            <v>73</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v>92.113087557603677</v>
          </cell>
          <cell r="BZ84">
            <v>44.573381123058539</v>
          </cell>
          <cell r="CA84">
            <v>36.587813620071678</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row>
        <row r="85">
          <cell r="BH85">
            <v>74</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v>95.280764635603333</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row>
        <row r="86">
          <cell r="BH86">
            <v>75</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row>
        <row r="87">
          <cell r="BH87">
            <v>76</v>
          </cell>
          <cell r="BI87">
            <v>21.390229481785713</v>
          </cell>
          <cell r="BJ87">
            <v>10.350699083939395</v>
          </cell>
          <cell r="BK87">
            <v>8.4963141538461535</v>
          </cell>
          <cell r="BL87" t="str">
            <v/>
          </cell>
          <cell r="BM87">
            <v>41.314285714285717</v>
          </cell>
          <cell r="BN87">
            <v>19.991919191919191</v>
          </cell>
          <cell r="BO87">
            <v>16.410256410256409</v>
          </cell>
          <cell r="BP87" t="str">
            <v/>
          </cell>
          <cell r="BQ87" t="str">
            <v/>
          </cell>
          <cell r="BR87" t="str">
            <v/>
          </cell>
          <cell r="BS87" t="str">
            <v/>
          </cell>
          <cell r="BT87" t="str">
            <v/>
          </cell>
          <cell r="BU87">
            <v>26.151193220420037</v>
          </cell>
          <cell r="BV87">
            <v>12.654522100429865</v>
          </cell>
          <cell r="BW87">
            <v>10.387394547955614</v>
          </cell>
          <cell r="BX87" t="str">
            <v/>
          </cell>
          <cell r="BY87" t="str">
            <v/>
          </cell>
          <cell r="BZ87" t="str">
            <v/>
          </cell>
          <cell r="CA87" t="str">
            <v/>
          </cell>
          <cell r="CB87" t="str">
            <v/>
          </cell>
          <cell r="CC87" t="str">
            <v/>
          </cell>
          <cell r="CD87" t="str">
            <v/>
          </cell>
          <cell r="CE87" t="str">
            <v/>
          </cell>
          <cell r="CF87" t="str">
            <v/>
          </cell>
          <cell r="CG87">
            <v>23.955291499621406</v>
          </cell>
          <cell r="CH87">
            <v>11.591928641615143</v>
          </cell>
          <cell r="CI87">
            <v>9.5151705782799496</v>
          </cell>
          <cell r="CJ87" t="str">
            <v/>
          </cell>
          <cell r="CK87" t="str">
            <v/>
          </cell>
          <cell r="CL87" t="str">
            <v/>
          </cell>
          <cell r="CM87" t="str">
            <v/>
          </cell>
          <cell r="CN87" t="str">
            <v/>
          </cell>
          <cell r="CO87" t="str">
            <v/>
          </cell>
          <cell r="CP87" t="str">
            <v/>
          </cell>
          <cell r="CQ87" t="str">
            <v/>
          </cell>
          <cell r="CR87" t="str">
            <v/>
          </cell>
        </row>
        <row r="88">
          <cell r="BH88">
            <v>77</v>
          </cell>
          <cell r="BI88" t="str">
            <v/>
          </cell>
          <cell r="BJ88" t="str">
            <v/>
          </cell>
          <cell r="BK88" t="str">
            <v/>
          </cell>
          <cell r="BL88">
            <v>20.00687111111111</v>
          </cell>
          <cell r="BM88" t="str">
            <v/>
          </cell>
          <cell r="BN88" t="str">
            <v/>
          </cell>
          <cell r="BO88" t="str">
            <v/>
          </cell>
          <cell r="BP88">
            <v>41.145833333333336</v>
          </cell>
          <cell r="BQ88" t="str">
            <v/>
          </cell>
          <cell r="BR88" t="str">
            <v/>
          </cell>
          <cell r="BS88" t="str">
            <v/>
          </cell>
          <cell r="BT88" t="str">
            <v/>
          </cell>
          <cell r="BU88" t="str">
            <v/>
          </cell>
          <cell r="BV88" t="str">
            <v/>
          </cell>
          <cell r="BW88" t="str">
            <v/>
          </cell>
          <cell r="BX88">
            <v>20.00687111111111</v>
          </cell>
          <cell r="BY88" t="str">
            <v/>
          </cell>
          <cell r="BZ88" t="str">
            <v/>
          </cell>
          <cell r="CA88" t="str">
            <v/>
          </cell>
          <cell r="CB88" t="str">
            <v/>
          </cell>
          <cell r="CC88" t="str">
            <v/>
          </cell>
          <cell r="CD88" t="str">
            <v/>
          </cell>
          <cell r="CE88" t="str">
            <v/>
          </cell>
          <cell r="CF88" t="str">
            <v/>
          </cell>
          <cell r="CG88" t="str">
            <v/>
          </cell>
          <cell r="CH88" t="str">
            <v/>
          </cell>
          <cell r="CI88" t="str">
            <v/>
          </cell>
          <cell r="CJ88">
            <v>25.770253649508199</v>
          </cell>
          <cell r="CK88" t="str">
            <v/>
          </cell>
          <cell r="CL88" t="str">
            <v/>
          </cell>
          <cell r="CM88" t="str">
            <v/>
          </cell>
          <cell r="CN88" t="str">
            <v/>
          </cell>
          <cell r="CO88" t="str">
            <v/>
          </cell>
          <cell r="CP88" t="str">
            <v/>
          </cell>
          <cell r="CQ88" t="str">
            <v/>
          </cell>
          <cell r="CR88" t="str">
            <v/>
          </cell>
        </row>
        <row r="89">
          <cell r="BH89">
            <v>78</v>
          </cell>
          <cell r="BI89" t="str">
            <v/>
          </cell>
          <cell r="BJ89" t="str">
            <v/>
          </cell>
          <cell r="BK89" t="str">
            <v/>
          </cell>
          <cell r="BL89" t="str">
            <v/>
          </cell>
          <cell r="BM89">
            <v>40.023214285714289</v>
          </cell>
          <cell r="BN89">
            <v>19.367171717171718</v>
          </cell>
          <cell r="BO89">
            <v>15.897435897435898</v>
          </cell>
          <cell r="BP89" t="str">
            <v/>
          </cell>
          <cell r="BQ89" t="str">
            <v/>
          </cell>
          <cell r="BR89" t="str">
            <v/>
          </cell>
          <cell r="BS89" t="str">
            <v/>
          </cell>
          <cell r="BT89" t="str">
            <v/>
          </cell>
          <cell r="BU89">
            <v>26.312086590631548</v>
          </cell>
          <cell r="BV89">
            <v>12.732378154338885</v>
          </cell>
          <cell r="BW89">
            <v>10.451302259640153</v>
          </cell>
          <cell r="BX89" t="str">
            <v/>
          </cell>
          <cell r="BY89">
            <v>13.427142857142856</v>
          </cell>
          <cell r="BZ89">
            <v>6.4973737373737377</v>
          </cell>
          <cell r="CA89">
            <v>5.333333333333333</v>
          </cell>
          <cell r="CB89" t="str">
            <v/>
          </cell>
          <cell r="CC89" t="str">
            <v/>
          </cell>
          <cell r="CD89" t="str">
            <v/>
          </cell>
          <cell r="CE89" t="str">
            <v/>
          </cell>
          <cell r="CF89" t="str">
            <v/>
          </cell>
          <cell r="CG89">
            <v>24.102674739509819</v>
          </cell>
          <cell r="CH89">
            <v>11.663247164279895</v>
          </cell>
          <cell r="CI89">
            <v>9.5737119935634993</v>
          </cell>
          <cell r="CJ89" t="str">
            <v/>
          </cell>
          <cell r="CK89" t="str">
            <v/>
          </cell>
          <cell r="CL89" t="str">
            <v/>
          </cell>
          <cell r="CM89" t="str">
            <v/>
          </cell>
          <cell r="CN89" t="str">
            <v/>
          </cell>
          <cell r="CO89" t="str">
            <v/>
          </cell>
          <cell r="CP89" t="str">
            <v/>
          </cell>
          <cell r="CQ89" t="str">
            <v/>
          </cell>
          <cell r="CR89" t="str">
            <v/>
          </cell>
        </row>
        <row r="90">
          <cell r="BH90">
            <v>79</v>
          </cell>
          <cell r="BI90" t="str">
            <v/>
          </cell>
          <cell r="BJ90" t="str">
            <v/>
          </cell>
          <cell r="BK90" t="str">
            <v/>
          </cell>
          <cell r="BL90" t="str">
            <v/>
          </cell>
          <cell r="BM90" t="str">
            <v/>
          </cell>
          <cell r="BN90" t="str">
            <v/>
          </cell>
          <cell r="BO90" t="str">
            <v/>
          </cell>
          <cell r="BP90">
            <v>37.152777777777779</v>
          </cell>
          <cell r="BQ90" t="str">
            <v/>
          </cell>
          <cell r="BR90" t="str">
            <v/>
          </cell>
          <cell r="BS90" t="str">
            <v/>
          </cell>
          <cell r="BT90" t="str">
            <v/>
          </cell>
          <cell r="BU90" t="str">
            <v/>
          </cell>
          <cell r="BV90" t="str">
            <v/>
          </cell>
          <cell r="BW90" t="str">
            <v/>
          </cell>
          <cell r="BX90" t="str">
            <v/>
          </cell>
          <cell r="BY90" t="str">
            <v/>
          </cell>
          <cell r="BZ90" t="str">
            <v/>
          </cell>
          <cell r="CA90" t="str">
            <v/>
          </cell>
          <cell r="CB90">
            <v>13.888888888888889</v>
          </cell>
          <cell r="CC90" t="str">
            <v/>
          </cell>
          <cell r="CD90" t="str">
            <v/>
          </cell>
          <cell r="CE90" t="str">
            <v/>
          </cell>
          <cell r="CF90" t="str">
            <v/>
          </cell>
          <cell r="CG90" t="str">
            <v/>
          </cell>
          <cell r="CH90" t="str">
            <v/>
          </cell>
          <cell r="CI90" t="str">
            <v/>
          </cell>
          <cell r="CJ90">
            <v>25.928803315901142</v>
          </cell>
          <cell r="CK90" t="str">
            <v/>
          </cell>
          <cell r="CL90" t="str">
            <v/>
          </cell>
          <cell r="CM90" t="str">
            <v/>
          </cell>
          <cell r="CN90" t="str">
            <v/>
          </cell>
          <cell r="CO90" t="str">
            <v/>
          </cell>
          <cell r="CP90" t="str">
            <v/>
          </cell>
          <cell r="CQ90" t="str">
            <v/>
          </cell>
          <cell r="CR90" t="str">
            <v/>
          </cell>
        </row>
        <row r="91">
          <cell r="BH91">
            <v>80</v>
          </cell>
          <cell r="BI91">
            <v>25.620963390000007</v>
          </cell>
          <cell r="BJ91" t="str">
            <v/>
          </cell>
          <cell r="BK91" t="str">
            <v/>
          </cell>
          <cell r="BL91" t="str">
            <v/>
          </cell>
          <cell r="BM91">
            <v>16.291607142857146</v>
          </cell>
          <cell r="BN91" t="str">
            <v/>
          </cell>
          <cell r="BO91" t="str">
            <v/>
          </cell>
          <cell r="BP91" t="str">
            <v/>
          </cell>
          <cell r="BQ91">
            <v>24.191607518796996</v>
          </cell>
          <cell r="BR91" t="str">
            <v/>
          </cell>
          <cell r="BS91" t="str">
            <v/>
          </cell>
          <cell r="BT91" t="str">
            <v/>
          </cell>
          <cell r="BU91">
            <v>21.552024180451134</v>
          </cell>
          <cell r="BV91" t="str">
            <v/>
          </cell>
          <cell r="BW91" t="str">
            <v/>
          </cell>
          <cell r="BX91" t="str">
            <v/>
          </cell>
          <cell r="BY91">
            <v>6.2879887218045125</v>
          </cell>
          <cell r="BZ91" t="str">
            <v/>
          </cell>
          <cell r="CA91" t="str">
            <v/>
          </cell>
          <cell r="CB91" t="str">
            <v/>
          </cell>
          <cell r="CC91">
            <v>3.5870117481203017</v>
          </cell>
          <cell r="CD91" t="str">
            <v/>
          </cell>
          <cell r="CE91" t="str">
            <v/>
          </cell>
          <cell r="CF91" t="str">
            <v/>
          </cell>
          <cell r="CG91">
            <v>18.87768541353384</v>
          </cell>
          <cell r="CH91" t="str">
            <v/>
          </cell>
          <cell r="CI91" t="str">
            <v/>
          </cell>
          <cell r="CJ91" t="str">
            <v/>
          </cell>
          <cell r="CK91">
            <v>7.4312593984962421</v>
          </cell>
          <cell r="CL91" t="str">
            <v/>
          </cell>
          <cell r="CM91" t="str">
            <v/>
          </cell>
          <cell r="CN91" t="str">
            <v/>
          </cell>
          <cell r="CO91">
            <v>17.614267382091594</v>
          </cell>
          <cell r="CP91" t="str">
            <v/>
          </cell>
          <cell r="CQ91" t="str">
            <v/>
          </cell>
          <cell r="CR91" t="str">
            <v/>
          </cell>
        </row>
        <row r="92">
          <cell r="BH92">
            <v>81</v>
          </cell>
          <cell r="BI92" t="str">
            <v/>
          </cell>
          <cell r="BJ92">
            <v>11.248436304000002</v>
          </cell>
          <cell r="BK92">
            <v>33.645972271153852</v>
          </cell>
          <cell r="BL92">
            <v>22.649871855600004</v>
          </cell>
          <cell r="BM92" t="str">
            <v/>
          </cell>
          <cell r="BN92">
            <v>7.3895693779904308</v>
          </cell>
          <cell r="BO92">
            <v>22.103449730094468</v>
          </cell>
          <cell r="BP92">
            <v>14.879650375939852</v>
          </cell>
          <cell r="BQ92" t="str">
            <v/>
          </cell>
          <cell r="BR92">
            <v>9.2355674641148315</v>
          </cell>
          <cell r="BS92">
            <v>27.625141700404861</v>
          </cell>
          <cell r="BT92">
            <v>18.596755488721804</v>
          </cell>
          <cell r="BU92" t="str">
            <v/>
          </cell>
          <cell r="BV92">
            <v>19.852388133971299</v>
          </cell>
          <cell r="BW92">
            <v>31.44728690958166</v>
          </cell>
          <cell r="BX92">
            <v>22.649871855600004</v>
          </cell>
          <cell r="BY92" t="str">
            <v/>
          </cell>
          <cell r="BZ92">
            <v>5.7921052631578949</v>
          </cell>
          <cell r="CA92">
            <v>9.1750168690958169</v>
          </cell>
          <cell r="CB92">
            <v>6.1764586466165419</v>
          </cell>
          <cell r="CC92" t="str">
            <v/>
          </cell>
          <cell r="CD92">
            <v>3.4362980861244021</v>
          </cell>
          <cell r="CE92">
            <v>5.4432872807017549</v>
          </cell>
          <cell r="CF92">
            <v>3.6643244661654144</v>
          </cell>
          <cell r="CG92" t="str">
            <v/>
          </cell>
          <cell r="CH92">
            <v>17.388953110047851</v>
          </cell>
          <cell r="CI92">
            <v>27.545068825910931</v>
          </cell>
          <cell r="CJ92">
            <v>18.542851849624064</v>
          </cell>
          <cell r="CK92" t="str">
            <v/>
          </cell>
          <cell r="CL92">
            <v>6.8452153110047851</v>
          </cell>
          <cell r="CM92">
            <v>10.843201754385966</v>
          </cell>
          <cell r="CN92">
            <v>7.29945112781955</v>
          </cell>
          <cell r="CO92" t="str">
            <v/>
          </cell>
          <cell r="CP92">
            <v>15.687510221835581</v>
          </cell>
          <cell r="CQ92">
            <v>24.849888663967612</v>
          </cell>
          <cell r="CR92">
            <v>16.72850436090226</v>
          </cell>
        </row>
        <row r="93">
          <cell r="BH93">
            <v>82</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row>
        <row r="94">
          <cell r="BH94">
            <v>83</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row>
        <row r="95">
          <cell r="BH95">
            <v>84</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v>23.780030075187973</v>
          </cell>
          <cell r="CL95" t="str">
            <v/>
          </cell>
          <cell r="CM95" t="str">
            <v/>
          </cell>
          <cell r="CN95" t="str">
            <v/>
          </cell>
          <cell r="CO95" t="str">
            <v/>
          </cell>
          <cell r="CP95" t="str">
            <v/>
          </cell>
          <cell r="CQ95" t="str">
            <v/>
          </cell>
          <cell r="CR95" t="str">
            <v/>
          </cell>
        </row>
        <row r="96">
          <cell r="BH96">
            <v>85</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v>18.892794258373208</v>
          </cell>
          <cell r="CM96">
            <v>29.927236842105266</v>
          </cell>
          <cell r="CN96">
            <v>20.14648511278196</v>
          </cell>
          <cell r="CO96" t="str">
            <v/>
          </cell>
          <cell r="CP96" t="str">
            <v/>
          </cell>
          <cell r="CQ96" t="str">
            <v/>
          </cell>
          <cell r="CR96" t="str">
            <v/>
          </cell>
        </row>
        <row r="97">
          <cell r="BH97">
            <v>86</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v>38.642548872180463</v>
          </cell>
          <cell r="CL97" t="str">
            <v/>
          </cell>
          <cell r="CM97" t="str">
            <v/>
          </cell>
          <cell r="CN97" t="str">
            <v/>
          </cell>
          <cell r="CO97" t="str">
            <v/>
          </cell>
          <cell r="CP97" t="str">
            <v/>
          </cell>
          <cell r="CQ97" t="str">
            <v/>
          </cell>
          <cell r="CR97" t="str">
            <v/>
          </cell>
        </row>
        <row r="98">
          <cell r="BH98">
            <v>87</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v>31.214181818181817</v>
          </cell>
          <cell r="CM98">
            <v>49.445</v>
          </cell>
          <cell r="CN98">
            <v>33.285497142857146</v>
          </cell>
          <cell r="CO98" t="str">
            <v/>
          </cell>
          <cell r="CP98" t="str">
            <v/>
          </cell>
          <cell r="CQ98" t="str">
            <v/>
          </cell>
          <cell r="CR98" t="str">
            <v/>
          </cell>
        </row>
        <row r="99">
          <cell r="BH99">
            <v>88</v>
          </cell>
          <cell r="BI99">
            <v>81.500872694616561</v>
          </cell>
          <cell r="BJ99" t="str">
            <v/>
          </cell>
          <cell r="BK99" t="str">
            <v/>
          </cell>
          <cell r="BL99" t="str">
            <v/>
          </cell>
          <cell r="BM99">
            <v>88.946458646616577</v>
          </cell>
          <cell r="BN99" t="str">
            <v/>
          </cell>
          <cell r="BO99" t="str">
            <v/>
          </cell>
          <cell r="BP99" t="str">
            <v/>
          </cell>
          <cell r="BQ99">
            <v>76.519106390977456</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v>28.97922933957047</v>
          </cell>
          <cell r="CP99" t="str">
            <v/>
          </cell>
          <cell r="CQ99" t="str">
            <v/>
          </cell>
          <cell r="CR99" t="str">
            <v/>
          </cell>
        </row>
        <row r="100">
          <cell r="BH100">
            <v>89</v>
          </cell>
          <cell r="BI100" t="str">
            <v/>
          </cell>
          <cell r="BJ100">
            <v>36.142862337224884</v>
          </cell>
          <cell r="BK100">
            <v>108.10940393252362</v>
          </cell>
          <cell r="BL100">
            <v>72.777333516270687</v>
          </cell>
          <cell r="BM100" t="str">
            <v/>
          </cell>
          <cell r="BN100">
            <v>39.050388516746416</v>
          </cell>
          <cell r="BO100">
            <v>116.80630566801619</v>
          </cell>
          <cell r="BP100">
            <v>78.631933533834598</v>
          </cell>
          <cell r="BQ100" t="str">
            <v/>
          </cell>
          <cell r="BR100">
            <v>37.327085167464112</v>
          </cell>
          <cell r="BS100">
            <v>111.65161437246964</v>
          </cell>
          <cell r="BT100">
            <v>75.161886766917306</v>
          </cell>
          <cell r="BU100" t="str">
            <v/>
          </cell>
          <cell r="BV100" t="str">
            <v/>
          </cell>
          <cell r="BW100" t="str">
            <v/>
          </cell>
          <cell r="BX100">
            <v>72.777333516270687</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v>26.693868931084282</v>
          </cell>
          <cell r="CQ100">
            <v>42.284572986265232</v>
          </cell>
          <cell r="CR100">
            <v>28.465224660153012</v>
          </cell>
        </row>
        <row r="101">
          <cell r="BH101">
            <v>90</v>
          </cell>
          <cell r="BI101">
            <v>89.171108476409785</v>
          </cell>
          <cell r="BJ101" t="str">
            <v/>
          </cell>
          <cell r="BK101" t="str">
            <v/>
          </cell>
          <cell r="BL101" t="str">
            <v/>
          </cell>
          <cell r="BM101">
            <v>113.55650323308275</v>
          </cell>
          <cell r="BN101" t="str">
            <v/>
          </cell>
          <cell r="BO101" t="str">
            <v/>
          </cell>
          <cell r="BP101" t="str">
            <v/>
          </cell>
          <cell r="BQ101">
            <v>87.037196616541365</v>
          </cell>
          <cell r="BR101" t="str">
            <v/>
          </cell>
          <cell r="BS101" t="str">
            <v/>
          </cell>
          <cell r="BT101" t="str">
            <v/>
          </cell>
          <cell r="BU101">
            <v>61.718086925727427</v>
          </cell>
          <cell r="BV101" t="str">
            <v/>
          </cell>
          <cell r="BW101" t="str">
            <v/>
          </cell>
          <cell r="BX101" t="str">
            <v/>
          </cell>
          <cell r="BY101">
            <v>48.589003759398508</v>
          </cell>
          <cell r="BZ101" t="str">
            <v/>
          </cell>
          <cell r="CA101" t="str">
            <v/>
          </cell>
          <cell r="CB101" t="str">
            <v/>
          </cell>
          <cell r="CC101">
            <v>36.472461069924819</v>
          </cell>
          <cell r="CD101" t="str">
            <v/>
          </cell>
          <cell r="CE101" t="str">
            <v/>
          </cell>
          <cell r="CF101" t="str">
            <v/>
          </cell>
          <cell r="CG101">
            <v>71.599235498414416</v>
          </cell>
          <cell r="CH101" t="str">
            <v/>
          </cell>
          <cell r="CI101" t="str">
            <v/>
          </cell>
          <cell r="CJ101" t="str">
            <v/>
          </cell>
          <cell r="CK101" t="str">
            <v/>
          </cell>
          <cell r="CL101" t="str">
            <v/>
          </cell>
          <cell r="CM101" t="str">
            <v/>
          </cell>
          <cell r="CN101" t="str">
            <v/>
          </cell>
          <cell r="CO101">
            <v>82.315488721804513</v>
          </cell>
          <cell r="CP101" t="str">
            <v/>
          </cell>
          <cell r="CQ101" t="str">
            <v/>
          </cell>
          <cell r="CR101" t="str">
            <v/>
          </cell>
        </row>
        <row r="102">
          <cell r="BH102">
            <v>91</v>
          </cell>
          <cell r="BI102" t="str">
            <v/>
          </cell>
          <cell r="BJ102">
            <v>39.544645079119618</v>
          </cell>
          <cell r="BK102">
            <v>118.28471050074224</v>
          </cell>
          <cell r="BL102">
            <v>79.627169449209035</v>
          </cell>
          <cell r="BM102" t="str">
            <v/>
          </cell>
          <cell r="BN102">
            <v>50.544654545454549</v>
          </cell>
          <cell r="BO102">
            <v>151.18759615384616</v>
          </cell>
          <cell r="BP102">
            <v>101.77680857142859</v>
          </cell>
          <cell r="BQ102" t="str">
            <v/>
          </cell>
          <cell r="BR102">
            <v>42.45795598086125</v>
          </cell>
          <cell r="BS102">
            <v>126.99891531713899</v>
          </cell>
          <cell r="BT102">
            <v>85.493417593984987</v>
          </cell>
          <cell r="BU102" t="str">
            <v/>
          </cell>
          <cell r="BV102">
            <v>56.850874250924903</v>
          </cell>
          <cell r="BW102">
            <v>90.054946617233426</v>
          </cell>
          <cell r="BX102">
            <v>79.627169449209035</v>
          </cell>
          <cell r="BY102" t="str">
            <v/>
          </cell>
          <cell r="BZ102">
            <v>42.250775119617224</v>
          </cell>
          <cell r="CA102">
            <v>66.927577597840767</v>
          </cell>
          <cell r="CB102">
            <v>45.054458345864667</v>
          </cell>
          <cell r="CC102" t="str">
            <v/>
          </cell>
          <cell r="CD102">
            <v>33.532982708133979</v>
          </cell>
          <cell r="CE102">
            <v>53.118109571524975</v>
          </cell>
          <cell r="CF102">
            <v>35.758169367518811</v>
          </cell>
          <cell r="CG102" t="str">
            <v/>
          </cell>
          <cell r="CH102">
            <v>65.952775540194537</v>
          </cell>
          <cell r="CI102">
            <v>104.47286446846452</v>
          </cell>
          <cell r="CJ102">
            <v>70.329279639421131</v>
          </cell>
          <cell r="CK102" t="str">
            <v/>
          </cell>
          <cell r="CL102" t="str">
            <v/>
          </cell>
          <cell r="CM102" t="str">
            <v/>
          </cell>
          <cell r="CN102" t="str">
            <v/>
          </cell>
          <cell r="CO102" t="str">
            <v/>
          </cell>
          <cell r="CP102">
            <v>75.823923444976074</v>
          </cell>
          <cell r="CQ102">
            <v>120.10931174089069</v>
          </cell>
          <cell r="CR102">
            <v>80.85545864661654</v>
          </cell>
        </row>
        <row r="103">
          <cell r="BH103">
            <v>92</v>
          </cell>
          <cell r="BI103">
            <v>104.19693662994362</v>
          </cell>
          <cell r="BJ103" t="str">
            <v/>
          </cell>
          <cell r="BK103" t="str">
            <v/>
          </cell>
          <cell r="BL103" t="str">
            <v/>
          </cell>
          <cell r="BM103">
            <v>132.61939849624059</v>
          </cell>
          <cell r="BN103" t="str">
            <v/>
          </cell>
          <cell r="BO103" t="str">
            <v/>
          </cell>
          <cell r="BP103" t="str">
            <v/>
          </cell>
          <cell r="BQ103">
            <v>108.0733770676692</v>
          </cell>
          <cell r="BR103" t="str">
            <v/>
          </cell>
          <cell r="BS103" t="str">
            <v/>
          </cell>
          <cell r="BT103" t="str">
            <v/>
          </cell>
          <cell r="BU103">
            <v>69.432847791443379</v>
          </cell>
          <cell r="BV103" t="str">
            <v/>
          </cell>
          <cell r="BW103" t="str">
            <v/>
          </cell>
          <cell r="BX103" t="str">
            <v/>
          </cell>
          <cell r="BY103">
            <v>62.87988721804512</v>
          </cell>
          <cell r="BZ103" t="str">
            <v/>
          </cell>
          <cell r="CA103" t="str">
            <v/>
          </cell>
          <cell r="CB103" t="str">
            <v/>
          </cell>
          <cell r="CC103">
            <v>44.024907160150377</v>
          </cell>
          <cell r="CD103" t="str">
            <v/>
          </cell>
          <cell r="CE103" t="str">
            <v/>
          </cell>
          <cell r="CF103" t="str">
            <v/>
          </cell>
          <cell r="CG103">
            <v>80.94356390977444</v>
          </cell>
          <cell r="CH103" t="str">
            <v/>
          </cell>
          <cell r="CI103" t="str">
            <v/>
          </cell>
          <cell r="CJ103" t="str">
            <v/>
          </cell>
          <cell r="CK103" t="str">
            <v/>
          </cell>
          <cell r="CL103" t="str">
            <v/>
          </cell>
          <cell r="CM103" t="str">
            <v/>
          </cell>
          <cell r="CN103" t="str">
            <v/>
          </cell>
          <cell r="CO103">
            <v>89.798714969241303</v>
          </cell>
          <cell r="CP103" t="str">
            <v/>
          </cell>
          <cell r="CQ103" t="str">
            <v/>
          </cell>
          <cell r="CR103" t="str">
            <v/>
          </cell>
        </row>
        <row r="104">
          <cell r="BH104">
            <v>93</v>
          </cell>
          <cell r="BI104" t="str">
            <v/>
          </cell>
          <cell r="BJ104">
            <v>46.208818912803835</v>
          </cell>
          <cell r="BK104">
            <v>138.21837967559046</v>
          </cell>
          <cell r="BL104">
            <v>93.046162034224082</v>
          </cell>
          <cell r="BM104" t="str">
            <v/>
          </cell>
          <cell r="BN104">
            <v>58.447311004784687</v>
          </cell>
          <cell r="BO104">
            <v>174.82577597840756</v>
          </cell>
          <cell r="BP104">
            <v>117.6896120300752</v>
          </cell>
          <cell r="BQ104" t="str">
            <v/>
          </cell>
          <cell r="BR104">
            <v>52.719697607655512</v>
          </cell>
          <cell r="BS104">
            <v>157.69351720647776</v>
          </cell>
          <cell r="BT104">
            <v>106.15647924812032</v>
          </cell>
          <cell r="BU104" t="str">
            <v/>
          </cell>
          <cell r="BV104">
            <v>63.95723353229053</v>
          </cell>
          <cell r="BW104">
            <v>101.31181494438762</v>
          </cell>
          <cell r="BX104">
            <v>93.046162034224082</v>
          </cell>
          <cell r="BY104" t="str">
            <v/>
          </cell>
          <cell r="BZ104">
            <v>54.677473684210533</v>
          </cell>
          <cell r="CA104">
            <v>86.612159244264518</v>
          </cell>
          <cell r="CB104">
            <v>58.305769624060162</v>
          </cell>
          <cell r="CC104" t="str">
            <v/>
          </cell>
          <cell r="CD104">
            <v>40.405578880382777</v>
          </cell>
          <cell r="CE104">
            <v>64.004684132928475</v>
          </cell>
          <cell r="CF104">
            <v>43.086818299849632</v>
          </cell>
          <cell r="CG104" t="str">
            <v/>
          </cell>
          <cell r="CH104">
            <v>74.560191387559797</v>
          </cell>
          <cell r="CI104">
            <v>118.10748987854252</v>
          </cell>
          <cell r="CJ104">
            <v>79.507867669172938</v>
          </cell>
          <cell r="CK104" t="str">
            <v/>
          </cell>
          <cell r="CL104" t="str">
            <v/>
          </cell>
          <cell r="CM104" t="str">
            <v/>
          </cell>
          <cell r="CN104" t="str">
            <v/>
          </cell>
          <cell r="CO104" t="str">
            <v/>
          </cell>
          <cell r="CP104">
            <v>82.717007394519356</v>
          </cell>
          <cell r="CQ104">
            <v>131.02834008097167</v>
          </cell>
          <cell r="CR104">
            <v>88.205954887218056</v>
          </cell>
        </row>
        <row r="105">
          <cell r="BH105">
            <v>94</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v>77.147608657159296</v>
          </cell>
          <cell r="BV105" t="str">
            <v/>
          </cell>
          <cell r="BW105" t="str">
            <v/>
          </cell>
          <cell r="BX105" t="str">
            <v/>
          </cell>
          <cell r="BY105" t="str">
            <v/>
          </cell>
          <cell r="BZ105" t="str">
            <v/>
          </cell>
          <cell r="CA105" t="str">
            <v/>
          </cell>
          <cell r="CB105" t="str">
            <v/>
          </cell>
          <cell r="CC105">
            <v>77.47945375939851</v>
          </cell>
          <cell r="CD105" t="str">
            <v/>
          </cell>
          <cell r="CE105" t="str">
            <v/>
          </cell>
          <cell r="CF105" t="str">
            <v/>
          </cell>
          <cell r="CG105">
            <v>91.644577443609023</v>
          </cell>
          <cell r="CH105" t="str">
            <v/>
          </cell>
          <cell r="CI105" t="str">
            <v/>
          </cell>
          <cell r="CJ105" t="str">
            <v/>
          </cell>
          <cell r="CK105" t="str">
            <v/>
          </cell>
          <cell r="CL105" t="str">
            <v/>
          </cell>
          <cell r="CM105" t="str">
            <v/>
          </cell>
          <cell r="CN105" t="str">
            <v/>
          </cell>
          <cell r="CO105">
            <v>118.04290523581683</v>
          </cell>
          <cell r="CP105" t="str">
            <v/>
          </cell>
          <cell r="CQ105" t="str">
            <v/>
          </cell>
          <cell r="CR105" t="str">
            <v/>
          </cell>
        </row>
        <row r="106">
          <cell r="BH106">
            <v>95</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v>71.063592813656129</v>
          </cell>
          <cell r="BW106">
            <v>112.56868327154179</v>
          </cell>
          <cell r="BX106" t="str">
            <v/>
          </cell>
          <cell r="BY106" t="str">
            <v/>
          </cell>
          <cell r="BZ106" t="str">
            <v/>
          </cell>
          <cell r="CA106" t="str">
            <v/>
          </cell>
          <cell r="CB106" t="str">
            <v/>
          </cell>
          <cell r="CC106" t="str">
            <v/>
          </cell>
          <cell r="CD106">
            <v>71.369267942583733</v>
          </cell>
          <cell r="CE106">
            <v>113.05288967611335</v>
          </cell>
          <cell r="CF106">
            <v>76.105200451127828</v>
          </cell>
          <cell r="CG106" t="str">
            <v/>
          </cell>
          <cell r="CH106">
            <v>84.417301435406685</v>
          </cell>
          <cell r="CI106">
            <v>133.7217004048583</v>
          </cell>
          <cell r="CJ106">
            <v>90.019077293233082</v>
          </cell>
          <cell r="CK106" t="str">
            <v/>
          </cell>
          <cell r="CL106" t="str">
            <v/>
          </cell>
          <cell r="CM106" t="str">
            <v/>
          </cell>
          <cell r="CN106" t="str">
            <v/>
          </cell>
          <cell r="CO106" t="str">
            <v/>
          </cell>
          <cell r="CP106">
            <v>108.73380391474555</v>
          </cell>
          <cell r="CQ106">
            <v>172.2403927125506</v>
          </cell>
          <cell r="CR106">
            <v>115.94917786466166</v>
          </cell>
        </row>
        <row r="107">
          <cell r="BH107">
            <v>96</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row>
        <row r="108">
          <cell r="BH108">
            <v>97</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row>
        <row r="109">
          <cell r="BH109">
            <v>98</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row>
        <row r="110">
          <cell r="BH110">
            <v>99</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row>
        <row r="111">
          <cell r="BH111">
            <v>100</v>
          </cell>
          <cell r="BI111" t="str">
            <v/>
          </cell>
          <cell r="BJ111" t="str">
            <v/>
          </cell>
          <cell r="BK111" t="str">
            <v/>
          </cell>
          <cell r="BL111" t="str">
            <v/>
          </cell>
          <cell r="BM111">
            <v>9.3428571428571434</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v>6.072857142857143</v>
          </cell>
          <cell r="BZ111" t="str">
            <v/>
          </cell>
          <cell r="CA111" t="str">
            <v/>
          </cell>
          <cell r="CB111" t="str">
            <v/>
          </cell>
          <cell r="CC111">
            <v>3.1951403571428578</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row>
        <row r="112">
          <cell r="BH112">
            <v>101</v>
          </cell>
          <cell r="BI112" t="str">
            <v/>
          </cell>
          <cell r="BJ112" t="str">
            <v/>
          </cell>
          <cell r="BK112" t="str">
            <v/>
          </cell>
          <cell r="BL112" t="str">
            <v/>
          </cell>
          <cell r="BM112" t="str">
            <v/>
          </cell>
          <cell r="BN112">
            <v>3.9878787878787878</v>
          </cell>
          <cell r="BO112">
            <v>11.928418803418804</v>
          </cell>
          <cell r="BP112">
            <v>8.0299999999999994</v>
          </cell>
          <cell r="BQ112" t="str">
            <v/>
          </cell>
          <cell r="BR112" t="str">
            <v/>
          </cell>
          <cell r="BS112" t="str">
            <v/>
          </cell>
          <cell r="BT112" t="str">
            <v/>
          </cell>
          <cell r="BU112" t="str">
            <v/>
          </cell>
          <cell r="BV112" t="str">
            <v/>
          </cell>
          <cell r="BW112" t="str">
            <v/>
          </cell>
          <cell r="BX112" t="str">
            <v/>
          </cell>
          <cell r="BY112" t="str">
            <v/>
          </cell>
          <cell r="BZ112">
            <v>5.3787878787878789</v>
          </cell>
          <cell r="CA112">
            <v>8.5202991452991448</v>
          </cell>
          <cell r="CB112">
            <v>5.7357142857142858</v>
          </cell>
          <cell r="CC112" t="str">
            <v/>
          </cell>
          <cell r="CD112">
            <v>2.943165151515152</v>
          </cell>
          <cell r="CE112">
            <v>4.6621372863247865</v>
          </cell>
          <cell r="CF112">
            <v>3.138468142857143</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row>
        <row r="113">
          <cell r="BH113">
            <v>102</v>
          </cell>
          <cell r="BI113">
            <v>14.269945175357144</v>
          </cell>
          <cell r="BJ113" t="str">
            <v/>
          </cell>
          <cell r="BK113" t="str">
            <v/>
          </cell>
          <cell r="BL113" t="str">
            <v/>
          </cell>
          <cell r="BM113">
            <v>12.554464285714287</v>
          </cell>
          <cell r="BN113" t="str">
            <v/>
          </cell>
          <cell r="BO113" t="str">
            <v/>
          </cell>
          <cell r="BP113" t="str">
            <v/>
          </cell>
          <cell r="BQ113">
            <v>14.773392857142857</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v>23.347799999999999</v>
          </cell>
          <cell r="CH113" t="str">
            <v/>
          </cell>
          <cell r="CI113" t="str">
            <v/>
          </cell>
          <cell r="CJ113" t="str">
            <v/>
          </cell>
          <cell r="CK113">
            <v>7.5910714285714285</v>
          </cell>
          <cell r="CL113" t="str">
            <v/>
          </cell>
          <cell r="CM113" t="str">
            <v/>
          </cell>
          <cell r="CN113" t="str">
            <v/>
          </cell>
          <cell r="CO113" t="str">
            <v/>
          </cell>
          <cell r="CP113" t="str">
            <v/>
          </cell>
          <cell r="CQ113" t="str">
            <v/>
          </cell>
          <cell r="CR113" t="str">
            <v/>
          </cell>
        </row>
        <row r="114">
          <cell r="BH114">
            <v>103</v>
          </cell>
          <cell r="BI114" t="str">
            <v/>
          </cell>
          <cell r="BJ114">
            <v>6.2651300799999996</v>
          </cell>
          <cell r="BK114">
            <v>18.74006192948718</v>
          </cell>
          <cell r="BL114">
            <v>12.615477354857143</v>
          </cell>
          <cell r="BM114" t="str">
            <v/>
          </cell>
          <cell r="BN114">
            <v>5.127272727272727</v>
          </cell>
          <cell r="BO114">
            <v>15.336538461538462</v>
          </cell>
          <cell r="BP114">
            <v>10.324285714285715</v>
          </cell>
          <cell r="BQ114" t="str">
            <v/>
          </cell>
          <cell r="BR114">
            <v>6.5515151515151517</v>
          </cell>
          <cell r="BS114">
            <v>19.596688034188034</v>
          </cell>
          <cell r="BT114">
            <v>13.192142857142857</v>
          </cell>
          <cell r="BU114" t="str">
            <v/>
          </cell>
          <cell r="BV114" t="str">
            <v/>
          </cell>
          <cell r="BW114" t="str">
            <v/>
          </cell>
          <cell r="BX114">
            <v>12.615477354857143</v>
          </cell>
          <cell r="BY114" t="str">
            <v/>
          </cell>
          <cell r="BZ114" t="str">
            <v/>
          </cell>
          <cell r="CA114" t="str">
            <v/>
          </cell>
          <cell r="CB114" t="str">
            <v/>
          </cell>
          <cell r="CC114" t="str">
            <v/>
          </cell>
          <cell r="CD114" t="str">
            <v/>
          </cell>
          <cell r="CE114" t="str">
            <v/>
          </cell>
          <cell r="CF114" t="str">
            <v/>
          </cell>
          <cell r="CG114" t="str">
            <v/>
          </cell>
          <cell r="CH114">
            <v>21.506545454545453</v>
          </cell>
          <cell r="CI114">
            <v>34.067564102564099</v>
          </cell>
          <cell r="CJ114">
            <v>22.933680000000003</v>
          </cell>
          <cell r="CK114" t="str">
            <v/>
          </cell>
          <cell r="CL114">
            <v>6.9924242424242422</v>
          </cell>
          <cell r="CM114">
            <v>11.076388888888889</v>
          </cell>
          <cell r="CN114">
            <v>7.4564285714285718</v>
          </cell>
          <cell r="CO114" t="str">
            <v/>
          </cell>
          <cell r="CP114" t="str">
            <v/>
          </cell>
          <cell r="CQ114" t="str">
            <v/>
          </cell>
          <cell r="CR114" t="str">
            <v/>
          </cell>
        </row>
        <row r="115">
          <cell r="BH115">
            <v>104</v>
          </cell>
          <cell r="BI115">
            <v>15.660535098214288</v>
          </cell>
          <cell r="BJ115" t="str">
            <v/>
          </cell>
          <cell r="BK115" t="str">
            <v/>
          </cell>
          <cell r="BL115" t="str">
            <v/>
          </cell>
          <cell r="BM115" t="str">
            <v/>
          </cell>
          <cell r="BN115" t="str">
            <v/>
          </cell>
          <cell r="BO115" t="str">
            <v/>
          </cell>
          <cell r="BP115" t="str">
            <v/>
          </cell>
          <cell r="BQ115">
            <v>17.459464285714287</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row>
        <row r="116">
          <cell r="BH116">
            <v>105</v>
          </cell>
          <cell r="BI116" t="str">
            <v/>
          </cell>
          <cell r="BJ116">
            <v>6.9450790799999993</v>
          </cell>
          <cell r="BK116">
            <v>20.773904197115382</v>
          </cell>
          <cell r="BL116">
            <v>13.984623901285714</v>
          </cell>
          <cell r="BM116" t="str">
            <v/>
          </cell>
          <cell r="BN116" t="str">
            <v/>
          </cell>
          <cell r="BO116" t="str">
            <v/>
          </cell>
          <cell r="BP116" t="str">
            <v/>
          </cell>
          <cell r="BQ116" t="str">
            <v/>
          </cell>
          <cell r="BR116">
            <v>8.5169696969696957</v>
          </cell>
          <cell r="BS116">
            <v>25.475694444444443</v>
          </cell>
          <cell r="BT116">
            <v>17.149785714285716</v>
          </cell>
          <cell r="BU116" t="str">
            <v/>
          </cell>
          <cell r="BV116" t="str">
            <v/>
          </cell>
          <cell r="BW116" t="str">
            <v/>
          </cell>
          <cell r="BX116">
            <v>13.984623901285714</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row>
        <row r="117">
          <cell r="BH117">
            <v>106</v>
          </cell>
          <cell r="BI117">
            <v>78.841699488214303</v>
          </cell>
          <cell r="BJ117" t="str">
            <v/>
          </cell>
          <cell r="BK117" t="str">
            <v/>
          </cell>
          <cell r="BL117" t="str">
            <v/>
          </cell>
          <cell r="BM117">
            <v>43.794642857142861</v>
          </cell>
          <cell r="BN117" t="str">
            <v/>
          </cell>
          <cell r="BO117" t="str">
            <v/>
          </cell>
          <cell r="BP117" t="str">
            <v/>
          </cell>
          <cell r="BQ117">
            <v>118.18714285714286</v>
          </cell>
          <cell r="BR117" t="str">
            <v/>
          </cell>
          <cell r="BS117" t="str">
            <v/>
          </cell>
          <cell r="BT117" t="str">
            <v/>
          </cell>
          <cell r="BU117">
            <v>31.612028352460552</v>
          </cell>
          <cell r="BV117" t="str">
            <v/>
          </cell>
          <cell r="BW117" t="str">
            <v/>
          </cell>
          <cell r="BX117" t="str">
            <v/>
          </cell>
          <cell r="BY117">
            <v>36.495535714285715</v>
          </cell>
          <cell r="BZ117" t="str">
            <v/>
          </cell>
          <cell r="CA117" t="str">
            <v/>
          </cell>
          <cell r="CB117" t="str">
            <v/>
          </cell>
          <cell r="CC117">
            <v>20.196804642857145</v>
          </cell>
          <cell r="CD117" t="str">
            <v/>
          </cell>
          <cell r="CE117" t="str">
            <v/>
          </cell>
          <cell r="CF117" t="str">
            <v/>
          </cell>
          <cell r="CG117">
            <v>50.451428571428579</v>
          </cell>
          <cell r="CH117" t="str">
            <v/>
          </cell>
          <cell r="CI117" t="str">
            <v/>
          </cell>
          <cell r="CJ117" t="str">
            <v/>
          </cell>
          <cell r="CK117">
            <v>32.793428571428578</v>
          </cell>
          <cell r="CL117" t="str">
            <v/>
          </cell>
          <cell r="CM117" t="str">
            <v/>
          </cell>
          <cell r="CN117" t="str">
            <v/>
          </cell>
          <cell r="CO117">
            <v>40.291071428571435</v>
          </cell>
          <cell r="CP117" t="str">
            <v/>
          </cell>
          <cell r="CQ117" t="str">
            <v/>
          </cell>
          <cell r="CR117" t="str">
            <v/>
          </cell>
        </row>
        <row r="118">
          <cell r="BH118">
            <v>107</v>
          </cell>
          <cell r="BI118" t="str">
            <v/>
          </cell>
          <cell r="BJ118">
            <v>34.964163831515151</v>
          </cell>
          <cell r="BK118">
            <v>104.58371768002137</v>
          </cell>
          <cell r="BL118">
            <v>70.403904055571431</v>
          </cell>
          <cell r="BM118" t="str">
            <v/>
          </cell>
          <cell r="BN118">
            <v>19.227272727272727</v>
          </cell>
          <cell r="BO118">
            <v>57.512019230769234</v>
          </cell>
          <cell r="BP118">
            <v>38.716071428571432</v>
          </cell>
          <cell r="BQ118" t="str">
            <v/>
          </cell>
          <cell r="BR118">
            <v>57.653333333333329</v>
          </cell>
          <cell r="BS118">
            <v>172.45085470085471</v>
          </cell>
          <cell r="BT118">
            <v>116.09085714285715</v>
          </cell>
          <cell r="BU118" t="str">
            <v/>
          </cell>
          <cell r="BV118">
            <v>29.119040109670827</v>
          </cell>
          <cell r="BW118">
            <v>46.126179010850002</v>
          </cell>
          <cell r="BX118">
            <v>70.403904055571431</v>
          </cell>
          <cell r="BY118" t="str">
            <v/>
          </cell>
          <cell r="BZ118">
            <v>32.272727272727273</v>
          </cell>
          <cell r="CA118">
            <v>51.121794871794869</v>
          </cell>
          <cell r="CB118">
            <v>34.414285714285711</v>
          </cell>
          <cell r="CC118" t="str">
            <v/>
          </cell>
          <cell r="CD118">
            <v>18.064013636363637</v>
          </cell>
          <cell r="CE118">
            <v>28.614402243589744</v>
          </cell>
          <cell r="CF118">
            <v>19.262708142857146</v>
          </cell>
          <cell r="CG118" t="str">
            <v/>
          </cell>
          <cell r="CH118">
            <v>46.472727272727276</v>
          </cell>
          <cell r="CI118">
            <v>73.615384615384613</v>
          </cell>
          <cell r="CJ118">
            <v>49.556571428571431</v>
          </cell>
          <cell r="CK118" t="str">
            <v/>
          </cell>
          <cell r="CL118">
            <v>28.529090909090908</v>
          </cell>
          <cell r="CM118">
            <v>45.19166666666667</v>
          </cell>
          <cell r="CN118">
            <v>30.422228571428573</v>
          </cell>
          <cell r="CO118" t="str">
            <v/>
          </cell>
          <cell r="CP118">
            <v>34.355785123966939</v>
          </cell>
          <cell r="CQ118">
            <v>54.421474358974358</v>
          </cell>
          <cell r="CR118">
            <v>36.635571428571431</v>
          </cell>
        </row>
        <row r="119">
          <cell r="BH119">
            <v>108</v>
          </cell>
          <cell r="BI119">
            <v>33.705407163214282</v>
          </cell>
          <cell r="BJ119" t="str">
            <v/>
          </cell>
          <cell r="BK119" t="str">
            <v/>
          </cell>
          <cell r="BL119" t="str">
            <v/>
          </cell>
          <cell r="BM119">
            <v>29.196428571428573</v>
          </cell>
          <cell r="BN119" t="str">
            <v/>
          </cell>
          <cell r="BO119" t="str">
            <v/>
          </cell>
          <cell r="BP119" t="str">
            <v/>
          </cell>
          <cell r="BQ119">
            <v>28.091750976111129</v>
          </cell>
          <cell r="BR119" t="str">
            <v/>
          </cell>
          <cell r="BS119" t="str">
            <v/>
          </cell>
          <cell r="BT119" t="str">
            <v/>
          </cell>
          <cell r="BU119">
            <v>42.9844424269887</v>
          </cell>
          <cell r="BV119" t="str">
            <v/>
          </cell>
          <cell r="BW119" t="str">
            <v/>
          </cell>
          <cell r="BX119" t="str">
            <v/>
          </cell>
          <cell r="BY119">
            <v>23.357142857142861</v>
          </cell>
          <cell r="BZ119" t="str">
            <v/>
          </cell>
          <cell r="CA119" t="str">
            <v/>
          </cell>
          <cell r="CB119" t="str">
            <v/>
          </cell>
          <cell r="CC119">
            <v>19.346721428571431</v>
          </cell>
          <cell r="CD119" t="str">
            <v/>
          </cell>
          <cell r="CE119" t="str">
            <v/>
          </cell>
          <cell r="CF119" t="str">
            <v/>
          </cell>
          <cell r="CG119">
            <v>57.73885714285715</v>
          </cell>
          <cell r="CH119" t="str">
            <v/>
          </cell>
          <cell r="CI119" t="str">
            <v/>
          </cell>
          <cell r="CJ119" t="str">
            <v/>
          </cell>
          <cell r="CK119">
            <v>17.611285714285714</v>
          </cell>
          <cell r="CL119" t="str">
            <v/>
          </cell>
          <cell r="CM119" t="str">
            <v/>
          </cell>
          <cell r="CN119" t="str">
            <v/>
          </cell>
          <cell r="CO119">
            <v>26.372337662337664</v>
          </cell>
          <cell r="CP119" t="str">
            <v/>
          </cell>
          <cell r="CQ119" t="str">
            <v/>
          </cell>
          <cell r="CR119" t="str">
            <v/>
          </cell>
        </row>
        <row r="120">
          <cell r="BH120">
            <v>109</v>
          </cell>
          <cell r="BI120" t="str">
            <v/>
          </cell>
          <cell r="BJ120">
            <v>14.797290119999998</v>
          </cell>
          <cell r="BK120">
            <v>44.261193254807687</v>
          </cell>
          <cell r="BL120">
            <v>29.795850371571422</v>
          </cell>
          <cell r="BM120" t="str">
            <v/>
          </cell>
          <cell r="BN120">
            <v>12.818181818181818</v>
          </cell>
          <cell r="BO120">
            <v>38.341346153846153</v>
          </cell>
          <cell r="BP120">
            <v>25.810714285714287</v>
          </cell>
          <cell r="BQ120" t="str">
            <v/>
          </cell>
          <cell r="BR120">
            <v>12.942238961224028</v>
          </cell>
          <cell r="BS120">
            <v>38.712422015595259</v>
          </cell>
          <cell r="BT120">
            <v>26.060515975188107</v>
          </cell>
          <cell r="BU120" t="str">
            <v/>
          </cell>
          <cell r="BV120">
            <v>37.394902548999433</v>
          </cell>
          <cell r="BW120">
            <v>59.235605383007851</v>
          </cell>
          <cell r="BX120">
            <v>29.795850371571422</v>
          </cell>
          <cell r="BY120" t="str">
            <v/>
          </cell>
          <cell r="BZ120">
            <v>21.515151515151516</v>
          </cell>
          <cell r="CA120">
            <v>34.081196581196579</v>
          </cell>
          <cell r="CB120">
            <v>22.942857142857143</v>
          </cell>
          <cell r="CC120" t="str">
            <v/>
          </cell>
          <cell r="CD120">
            <v>17.280969696969695</v>
          </cell>
          <cell r="CE120">
            <v>27.374017094017095</v>
          </cell>
          <cell r="CF120">
            <v>18.427702857142862</v>
          </cell>
          <cell r="CG120" t="str">
            <v/>
          </cell>
          <cell r="CH120">
            <v>53.185454545454547</v>
          </cell>
          <cell r="CI120">
            <v>84.248717948717953</v>
          </cell>
          <cell r="CJ120">
            <v>56.714742857142859</v>
          </cell>
          <cell r="CK120" t="str">
            <v/>
          </cell>
          <cell r="CL120">
            <v>16.222424242424243</v>
          </cell>
          <cell r="CM120">
            <v>25.697222222222219</v>
          </cell>
          <cell r="CN120">
            <v>17.298914285714282</v>
          </cell>
          <cell r="CO120" t="str">
            <v/>
          </cell>
          <cell r="CP120">
            <v>22.942975206611571</v>
          </cell>
          <cell r="CQ120">
            <v>36.342948717948715</v>
          </cell>
          <cell r="CR120">
            <v>24.465428571428575</v>
          </cell>
        </row>
        <row r="121">
          <cell r="BH121">
            <v>110</v>
          </cell>
          <cell r="BI121">
            <v>53.971659598928568</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row>
        <row r="122">
          <cell r="BH122">
            <v>111</v>
          </cell>
          <cell r="BI122" t="str">
            <v/>
          </cell>
          <cell r="BJ122">
            <v>23.935409936969695</v>
          </cell>
          <cell r="BK122">
            <v>71.594852588675209</v>
          </cell>
          <cell r="BL122">
            <v>48.19638510028571</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v>48.19638510028571</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row>
        <row r="123">
          <cell r="BH123">
            <v>112</v>
          </cell>
          <cell r="BI123" t="str">
            <v/>
          </cell>
          <cell r="BJ123" t="str">
            <v/>
          </cell>
          <cell r="BK123" t="str">
            <v/>
          </cell>
          <cell r="BL123" t="str">
            <v/>
          </cell>
          <cell r="BM123">
            <v>10.510714285714288</v>
          </cell>
          <cell r="BN123" t="str">
            <v/>
          </cell>
          <cell r="BO123" t="str">
            <v/>
          </cell>
          <cell r="BP123" t="str">
            <v/>
          </cell>
          <cell r="BQ123" t="str">
            <v/>
          </cell>
          <cell r="BR123" t="str">
            <v/>
          </cell>
          <cell r="BS123" t="str">
            <v/>
          </cell>
          <cell r="BT123" t="str">
            <v/>
          </cell>
          <cell r="BU123">
            <v>5.2369501661129574</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row>
        <row r="124">
          <cell r="BH124">
            <v>113</v>
          </cell>
          <cell r="BI124" t="str">
            <v/>
          </cell>
          <cell r="BJ124" t="str">
            <v/>
          </cell>
          <cell r="BK124" t="str">
            <v/>
          </cell>
          <cell r="BL124" t="str">
            <v/>
          </cell>
          <cell r="BM124" t="str">
            <v/>
          </cell>
          <cell r="BN124">
            <v>4.5575757575757576</v>
          </cell>
          <cell r="BO124">
            <v>13.632478632478632</v>
          </cell>
          <cell r="BP124">
            <v>9.1771428571428579</v>
          </cell>
          <cell r="BQ124" t="str">
            <v/>
          </cell>
          <cell r="BR124" t="str">
            <v/>
          </cell>
          <cell r="BS124" t="str">
            <v/>
          </cell>
          <cell r="BT124" t="str">
            <v/>
          </cell>
          <cell r="BU124" t="str">
            <v/>
          </cell>
          <cell r="BV124">
            <v>4.823953725434416</v>
          </cell>
          <cell r="BW124">
            <v>7.6414109888720496</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row>
        <row r="125">
          <cell r="BH125">
            <v>114</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v>91.941146517940737</v>
          </cell>
          <cell r="BV125" t="str">
            <v/>
          </cell>
          <cell r="BW125" t="str">
            <v/>
          </cell>
          <cell r="BX125" t="str">
            <v/>
          </cell>
          <cell r="BY125">
            <v>18.977678571428573</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row>
        <row r="126">
          <cell r="BH126">
            <v>115</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v>84.690482475056143</v>
          </cell>
          <cell r="BW126">
            <v>134.15443436483025</v>
          </cell>
          <cell r="BX126" t="str">
            <v/>
          </cell>
          <cell r="BY126" t="str">
            <v/>
          </cell>
          <cell r="BZ126">
            <v>16.781818181818181</v>
          </cell>
          <cell r="CA126">
            <v>26.583333333333332</v>
          </cell>
          <cell r="CB126">
            <v>17.895428571428575</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row>
        <row r="127">
          <cell r="BH127">
            <v>116</v>
          </cell>
          <cell r="BI127">
            <v>73.415651615357163</v>
          </cell>
          <cell r="BJ127" t="str">
            <v/>
          </cell>
          <cell r="BK127" t="str">
            <v/>
          </cell>
          <cell r="BL127" t="str">
            <v/>
          </cell>
          <cell r="BM127">
            <v>56.34910714285715</v>
          </cell>
          <cell r="BN127" t="str">
            <v/>
          </cell>
          <cell r="BO127" t="str">
            <v/>
          </cell>
          <cell r="BP127" t="str">
            <v/>
          </cell>
          <cell r="BQ127">
            <v>60.241199315438315</v>
          </cell>
          <cell r="BR127" t="str">
            <v/>
          </cell>
          <cell r="BS127" t="str">
            <v/>
          </cell>
          <cell r="BT127" t="str">
            <v/>
          </cell>
          <cell r="BU127">
            <v>92.177748760097998</v>
          </cell>
          <cell r="BV127" t="str">
            <v/>
          </cell>
          <cell r="BW127" t="str">
            <v/>
          </cell>
          <cell r="BX127" t="str">
            <v/>
          </cell>
          <cell r="BY127">
            <v>50.088095238095235</v>
          </cell>
          <cell r="BZ127" t="str">
            <v/>
          </cell>
          <cell r="CA127" t="str">
            <v/>
          </cell>
          <cell r="CB127" t="str">
            <v/>
          </cell>
          <cell r="CC127">
            <v>38.986575000000009</v>
          </cell>
          <cell r="CD127" t="str">
            <v/>
          </cell>
          <cell r="CE127" t="str">
            <v/>
          </cell>
          <cell r="CF127" t="str">
            <v/>
          </cell>
          <cell r="CG127">
            <v>56.554012987012996</v>
          </cell>
          <cell r="CH127" t="str">
            <v/>
          </cell>
          <cell r="CI127" t="str">
            <v/>
          </cell>
          <cell r="CJ127" t="str">
            <v/>
          </cell>
          <cell r="CK127">
            <v>32.793428571428578</v>
          </cell>
          <cell r="CL127" t="str">
            <v/>
          </cell>
          <cell r="CM127" t="str">
            <v/>
          </cell>
          <cell r="CN127" t="str">
            <v/>
          </cell>
          <cell r="CO127">
            <v>56.554012987012996</v>
          </cell>
          <cell r="CP127" t="str">
            <v/>
          </cell>
          <cell r="CQ127" t="str">
            <v/>
          </cell>
          <cell r="CR127" t="str">
            <v/>
          </cell>
        </row>
        <row r="128">
          <cell r="BH128">
            <v>117</v>
          </cell>
          <cell r="BI128" t="str">
            <v/>
          </cell>
          <cell r="BJ128">
            <v>32.557746284848484</v>
          </cell>
          <cell r="BK128">
            <v>97.385716477029902</v>
          </cell>
          <cell r="BL128">
            <v>65.558337295000001</v>
          </cell>
          <cell r="BM128" t="str">
            <v/>
          </cell>
          <cell r="BN128">
            <v>24.739090909090908</v>
          </cell>
          <cell r="BO128">
            <v>73.99879807692308</v>
          </cell>
          <cell r="BP128">
            <v>49.81467857142858</v>
          </cell>
          <cell r="BQ128" t="str">
            <v/>
          </cell>
          <cell r="BR128">
            <v>26.447845971348393</v>
          </cell>
          <cell r="BS128">
            <v>79.109972989516422</v>
          </cell>
          <cell r="BT128">
            <v>53.255430881060875</v>
          </cell>
          <cell r="BU128" t="str">
            <v/>
          </cell>
          <cell r="BV128">
            <v>84.908425787728106</v>
          </cell>
          <cell r="BW128">
            <v>134.49966869318251</v>
          </cell>
          <cell r="BX128">
            <v>65.558337295000001</v>
          </cell>
          <cell r="BY128" t="str">
            <v/>
          </cell>
          <cell r="BZ128">
            <v>46.138047138047135</v>
          </cell>
          <cell r="CA128">
            <v>73.085232668565993</v>
          </cell>
          <cell r="CB128">
            <v>49.199682539682541</v>
          </cell>
          <cell r="CC128" t="str">
            <v/>
          </cell>
          <cell r="CD128">
            <v>34.56193939393939</v>
          </cell>
          <cell r="CE128">
            <v>54.74803418803419</v>
          </cell>
          <cell r="CF128">
            <v>36.855405714285723</v>
          </cell>
          <cell r="CG128" t="str">
            <v/>
          </cell>
          <cell r="CH128">
            <v>46.884644628099174</v>
          </cell>
          <cell r="CI128">
            <v>74.267884615384617</v>
          </cell>
          <cell r="CJ128">
            <v>49.995822857142862</v>
          </cell>
          <cell r="CK128" t="str">
            <v/>
          </cell>
          <cell r="CL128">
            <v>30.207272727272727</v>
          </cell>
          <cell r="CM128">
            <v>47.85</v>
          </cell>
          <cell r="CN128">
            <v>32.211771428571431</v>
          </cell>
          <cell r="CO128" t="str">
            <v/>
          </cell>
          <cell r="CP128">
            <v>46.884644628099174</v>
          </cell>
          <cell r="CQ128">
            <v>74.267884615384617</v>
          </cell>
          <cell r="CR128">
            <v>49.995822857142862</v>
          </cell>
        </row>
      </sheetData>
      <sheetData sheetId="3"/>
      <sheetData sheetId="4"/>
      <sheetData sheetId="5">
        <row r="7">
          <cell r="EY7">
            <v>118</v>
          </cell>
          <cell r="EZ7">
            <v>29.73770165056667</v>
          </cell>
          <cell r="FA7">
            <v>21.120344414213921</v>
          </cell>
          <cell r="FB7">
            <v>12.502987177861176</v>
          </cell>
          <cell r="FC7" t="str">
            <v/>
          </cell>
          <cell r="FD7" t="str">
            <v/>
          </cell>
          <cell r="FE7" t="str">
            <v/>
          </cell>
          <cell r="FF7" t="str">
            <v/>
          </cell>
          <cell r="FG7" t="str">
            <v/>
          </cell>
          <cell r="FH7" t="str">
            <v/>
          </cell>
          <cell r="FI7" t="str">
            <v/>
          </cell>
          <cell r="FJ7" t="str">
            <v/>
          </cell>
          <cell r="FK7" t="str">
            <v/>
          </cell>
          <cell r="FL7">
            <v>25.107009096068253</v>
          </cell>
          <cell r="FM7">
            <v>17.152386547000049</v>
          </cell>
          <cell r="FN7">
            <v>9.1977639979318528</v>
          </cell>
          <cell r="FO7" t="str">
            <v/>
          </cell>
          <cell r="FP7" t="str">
            <v/>
          </cell>
          <cell r="FQ7" t="str">
            <v/>
          </cell>
          <cell r="FR7" t="str">
            <v/>
          </cell>
          <cell r="FS7" t="str">
            <v/>
          </cell>
          <cell r="FT7" t="str">
            <v/>
          </cell>
          <cell r="FU7" t="str">
            <v/>
          </cell>
          <cell r="FV7" t="str">
            <v/>
          </cell>
          <cell r="FW7" t="str">
            <v/>
          </cell>
          <cell r="FX7">
            <v>18.619759610266222</v>
          </cell>
          <cell r="FY7">
            <v>13.020010787641512</v>
          </cell>
          <cell r="FZ7">
            <v>7.4202619650168034</v>
          </cell>
          <cell r="GA7" t="str">
            <v/>
          </cell>
          <cell r="GB7" t="str">
            <v/>
          </cell>
          <cell r="GC7" t="str">
            <v/>
          </cell>
          <cell r="GD7" t="str">
            <v/>
          </cell>
          <cell r="GE7" t="str">
            <v/>
          </cell>
          <cell r="GF7" t="str">
            <v/>
          </cell>
          <cell r="GG7" t="str">
            <v/>
          </cell>
          <cell r="GH7" t="str">
            <v/>
          </cell>
          <cell r="GI7" t="str">
            <v/>
          </cell>
          <cell r="GJ7">
            <v>15.610349601747552</v>
          </cell>
          <cell r="GK7">
            <v>9.2461796991244984</v>
          </cell>
          <cell r="GL7">
            <v>2.8820097965014435</v>
          </cell>
          <cell r="GM7" t="str">
            <v/>
          </cell>
          <cell r="GN7" t="str">
            <v/>
          </cell>
          <cell r="GO7" t="str">
            <v/>
          </cell>
          <cell r="GP7" t="str">
            <v/>
          </cell>
          <cell r="GQ7" t="str">
            <v/>
          </cell>
          <cell r="GR7" t="str">
            <v/>
          </cell>
          <cell r="GS7" t="str">
            <v/>
          </cell>
          <cell r="GT7" t="str">
            <v/>
          </cell>
          <cell r="GU7" t="str">
            <v/>
          </cell>
          <cell r="GV7">
            <v>27.496545817863545</v>
          </cell>
          <cell r="GW7">
            <v>19.476678185297899</v>
          </cell>
          <cell r="GX7">
            <v>11.456810552732257</v>
          </cell>
          <cell r="GY7" t="str">
            <v/>
          </cell>
          <cell r="GZ7" t="str">
            <v/>
          </cell>
          <cell r="HA7" t="str">
            <v/>
          </cell>
          <cell r="HB7" t="str">
            <v/>
          </cell>
          <cell r="HC7" t="str">
            <v/>
          </cell>
          <cell r="HD7" t="str">
            <v/>
          </cell>
          <cell r="HE7" t="str">
            <v/>
          </cell>
          <cell r="HF7" t="str">
            <v/>
          </cell>
          <cell r="HG7" t="str">
            <v/>
          </cell>
          <cell r="HH7">
            <v>48.271939883438385</v>
          </cell>
          <cell r="HI7">
            <v>33.007200145698832</v>
          </cell>
          <cell r="HJ7">
            <v>17.742460407959285</v>
          </cell>
          <cell r="HK7" t="str">
            <v/>
          </cell>
          <cell r="HL7" t="str">
            <v/>
          </cell>
          <cell r="HM7" t="str">
            <v/>
          </cell>
          <cell r="HN7" t="str">
            <v/>
          </cell>
          <cell r="HO7" t="str">
            <v/>
          </cell>
          <cell r="HP7" t="str">
            <v/>
          </cell>
          <cell r="HQ7" t="str">
            <v/>
          </cell>
          <cell r="HR7" t="str">
            <v/>
          </cell>
          <cell r="HS7" t="str">
            <v/>
          </cell>
          <cell r="HT7">
            <v>26.081834328790265</v>
          </cell>
          <cell r="HU7">
            <v>18.257870312049644</v>
          </cell>
          <cell r="HV7">
            <v>10.433906295309018</v>
          </cell>
          <cell r="HW7" t="str">
            <v/>
          </cell>
          <cell r="HX7" t="str">
            <v/>
          </cell>
          <cell r="HY7" t="str">
            <v/>
          </cell>
          <cell r="HZ7" t="str">
            <v/>
          </cell>
          <cell r="IA7" t="str">
            <v/>
          </cell>
          <cell r="IB7" t="str">
            <v/>
          </cell>
          <cell r="IC7" t="str">
            <v/>
          </cell>
          <cell r="ID7" t="str">
            <v/>
          </cell>
          <cell r="IE7" t="str">
            <v/>
          </cell>
          <cell r="IF7">
            <v>20.855809571234925</v>
          </cell>
          <cell r="IG7">
            <v>14.978287744481703</v>
          </cell>
          <cell r="IH7">
            <v>9.1007659177284861</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v>17.194723884244418</v>
          </cell>
          <cell r="JE7">
            <v>12.348958267261116</v>
          </cell>
          <cell r="JF7">
            <v>7.5031926502778141</v>
          </cell>
          <cell r="JG7" t="str">
            <v/>
          </cell>
          <cell r="JH7" t="str">
            <v/>
          </cell>
          <cell r="JI7" t="str">
            <v/>
          </cell>
          <cell r="JJ7" t="str">
            <v/>
          </cell>
          <cell r="JK7" t="str">
            <v/>
          </cell>
          <cell r="JL7" t="str">
            <v/>
          </cell>
          <cell r="JM7" t="str">
            <v/>
          </cell>
          <cell r="JN7" t="str">
            <v/>
          </cell>
          <cell r="JO7" t="str">
            <v/>
          </cell>
          <cell r="JP7">
            <v>37.826471900281128</v>
          </cell>
          <cell r="JQ7">
            <v>28.692732849563022</v>
          </cell>
          <cell r="JR7">
            <v>19.55899379884492</v>
          </cell>
          <cell r="JS7" t="str">
            <v/>
          </cell>
          <cell r="JT7" t="str">
            <v/>
          </cell>
          <cell r="JU7" t="str">
            <v/>
          </cell>
          <cell r="JV7" t="str">
            <v/>
          </cell>
          <cell r="JW7" t="str">
            <v/>
          </cell>
          <cell r="JX7" t="str">
            <v/>
          </cell>
          <cell r="JY7" t="str">
            <v/>
          </cell>
          <cell r="JZ7" t="str">
            <v/>
          </cell>
          <cell r="KA7" t="str">
            <v/>
          </cell>
        </row>
        <row r="8">
          <cell r="EY8">
            <v>119</v>
          </cell>
          <cell r="EZ8" t="str">
            <v/>
          </cell>
          <cell r="FA8" t="str">
            <v/>
          </cell>
          <cell r="FB8" t="str">
            <v/>
          </cell>
          <cell r="FC8">
            <v>13.37676406022482</v>
          </cell>
          <cell r="FD8">
            <v>9.9444792072394286</v>
          </cell>
          <cell r="FE8">
            <v>6.5121943542540368</v>
          </cell>
          <cell r="FF8" t="str">
            <v/>
          </cell>
          <cell r="FG8" t="str">
            <v/>
          </cell>
          <cell r="FH8" t="str">
            <v/>
          </cell>
          <cell r="FI8" t="str">
            <v/>
          </cell>
          <cell r="FJ8" t="str">
            <v/>
          </cell>
          <cell r="FK8" t="str">
            <v/>
          </cell>
          <cell r="FL8" t="str">
            <v/>
          </cell>
          <cell r="FM8" t="str">
            <v/>
          </cell>
          <cell r="FN8" t="str">
            <v/>
          </cell>
          <cell r="FO8">
            <v>11.694807734328759</v>
          </cell>
          <cell r="FP8">
            <v>8.6838903712978333</v>
          </cell>
          <cell r="FQ8">
            <v>5.6729730082669061</v>
          </cell>
          <cell r="FR8" t="str">
            <v/>
          </cell>
          <cell r="FS8" t="str">
            <v/>
          </cell>
          <cell r="FT8" t="str">
            <v/>
          </cell>
          <cell r="FU8" t="str">
            <v/>
          </cell>
          <cell r="FV8" t="str">
            <v/>
          </cell>
          <cell r="FW8" t="str">
            <v/>
          </cell>
          <cell r="FX8" t="str">
            <v/>
          </cell>
          <cell r="FY8" t="str">
            <v/>
          </cell>
          <cell r="FZ8" t="str">
            <v/>
          </cell>
          <cell r="GA8">
            <v>10.261391791770258</v>
          </cell>
          <cell r="GB8">
            <v>7.3416704963106012</v>
          </cell>
          <cell r="GC8">
            <v>4.4219492008509436</v>
          </cell>
          <cell r="GD8" t="str">
            <v/>
          </cell>
          <cell r="GE8" t="str">
            <v/>
          </cell>
          <cell r="GF8" t="str">
            <v/>
          </cell>
          <cell r="GG8" t="str">
            <v/>
          </cell>
          <cell r="GH8" t="str">
            <v/>
          </cell>
          <cell r="GI8" t="str">
            <v/>
          </cell>
          <cell r="GJ8" t="str">
            <v/>
          </cell>
          <cell r="GK8" t="str">
            <v/>
          </cell>
          <cell r="GL8" t="str">
            <v/>
          </cell>
          <cell r="GM8">
            <v>8.5169462813629941</v>
          </cell>
          <cell r="GN8">
            <v>5.6096099228970564</v>
          </cell>
          <cell r="GO8">
            <v>2.7022735644311195</v>
          </cell>
          <cell r="GP8" t="str">
            <v/>
          </cell>
          <cell r="GQ8" t="str">
            <v/>
          </cell>
          <cell r="GR8" t="str">
            <v/>
          </cell>
          <cell r="GS8" t="str">
            <v/>
          </cell>
          <cell r="GT8" t="str">
            <v/>
          </cell>
          <cell r="GU8" t="str">
            <v/>
          </cell>
          <cell r="GV8" t="str">
            <v/>
          </cell>
          <cell r="GW8" t="str">
            <v/>
          </cell>
          <cell r="GX8" t="str">
            <v/>
          </cell>
          <cell r="GY8">
            <v>10.924477553229696</v>
          </cell>
          <cell r="GZ8">
            <v>7.5181214575602127</v>
          </cell>
          <cell r="HA8">
            <v>4.1117653618907273</v>
          </cell>
          <cell r="HB8" t="str">
            <v/>
          </cell>
          <cell r="HC8" t="str">
            <v/>
          </cell>
          <cell r="HD8" t="str">
            <v/>
          </cell>
          <cell r="HE8" t="str">
            <v/>
          </cell>
          <cell r="HF8" t="str">
            <v/>
          </cell>
          <cell r="HG8" t="str">
            <v/>
          </cell>
          <cell r="HH8" t="str">
            <v/>
          </cell>
          <cell r="HI8" t="str">
            <v/>
          </cell>
          <cell r="HJ8" t="str">
            <v/>
          </cell>
          <cell r="HK8">
            <v>25.921839106036916</v>
          </cell>
          <cell r="HL8">
            <v>18.67016678338469</v>
          </cell>
          <cell r="HM8">
            <v>11.418494460732465</v>
          </cell>
          <cell r="HN8" t="str">
            <v/>
          </cell>
          <cell r="HO8" t="str">
            <v/>
          </cell>
          <cell r="HP8" t="str">
            <v/>
          </cell>
          <cell r="HQ8" t="str">
            <v/>
          </cell>
          <cell r="HR8" t="str">
            <v/>
          </cell>
          <cell r="HS8" t="str">
            <v/>
          </cell>
          <cell r="HT8" t="str">
            <v/>
          </cell>
          <cell r="HU8" t="str">
            <v/>
          </cell>
          <cell r="HV8" t="str">
            <v/>
          </cell>
          <cell r="HW8">
            <v>13.229341403710983</v>
          </cell>
          <cell r="HX8">
            <v>10.340189096585334</v>
          </cell>
          <cell r="HY8">
            <v>7.4510367894596854</v>
          </cell>
          <cell r="HZ8" t="str">
            <v/>
          </cell>
          <cell r="IA8" t="str">
            <v/>
          </cell>
          <cell r="IB8" t="str">
            <v/>
          </cell>
          <cell r="IC8" t="str">
            <v/>
          </cell>
          <cell r="ID8" t="str">
            <v/>
          </cell>
          <cell r="IE8" t="str">
            <v/>
          </cell>
          <cell r="IF8" t="str">
            <v/>
          </cell>
          <cell r="IG8" t="str">
            <v/>
          </cell>
          <cell r="IH8" t="str">
            <v/>
          </cell>
          <cell r="II8">
            <v>9.6520688962938053</v>
          </cell>
          <cell r="IJ8">
            <v>7.1953835153449361</v>
          </cell>
          <cell r="IK8">
            <v>4.7386981343960679</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v>8.8555122713862353</v>
          </cell>
          <cell r="JH8">
            <v>6.6015698501628002</v>
          </cell>
          <cell r="JI8">
            <v>4.3476274289393642</v>
          </cell>
          <cell r="JJ8" t="str">
            <v/>
          </cell>
          <cell r="JK8" t="str">
            <v/>
          </cell>
          <cell r="JL8" t="str">
            <v/>
          </cell>
          <cell r="JM8" t="str">
            <v/>
          </cell>
          <cell r="JN8" t="str">
            <v/>
          </cell>
          <cell r="JO8" t="str">
            <v/>
          </cell>
          <cell r="JP8" t="str">
            <v/>
          </cell>
          <cell r="JQ8" t="str">
            <v/>
          </cell>
          <cell r="JR8" t="str">
            <v/>
          </cell>
          <cell r="JS8">
            <v>25.530251859670305</v>
          </cell>
          <cell r="JT8">
            <v>19.474498634733351</v>
          </cell>
          <cell r="JU8">
            <v>13.418745409796395</v>
          </cell>
          <cell r="JV8" t="str">
            <v/>
          </cell>
          <cell r="JW8" t="str">
            <v/>
          </cell>
          <cell r="JX8" t="str">
            <v/>
          </cell>
          <cell r="JY8" t="str">
            <v/>
          </cell>
          <cell r="JZ8" t="str">
            <v/>
          </cell>
          <cell r="KA8" t="str">
            <v/>
          </cell>
        </row>
        <row r="9">
          <cell r="EY9">
            <v>120</v>
          </cell>
          <cell r="EZ9" t="str">
            <v/>
          </cell>
          <cell r="FA9" t="str">
            <v/>
          </cell>
          <cell r="FB9" t="str">
            <v/>
          </cell>
          <cell r="FC9" t="str">
            <v/>
          </cell>
          <cell r="FD9" t="str">
            <v/>
          </cell>
          <cell r="FE9" t="str">
            <v/>
          </cell>
          <cell r="FF9">
            <v>5.9126196702739477</v>
          </cell>
          <cell r="FG9">
            <v>3.8447021938896278</v>
          </cell>
          <cell r="FH9">
            <v>1.7767847175053069</v>
          </cell>
          <cell r="FI9">
            <v>7.9924715751589313</v>
          </cell>
          <cell r="FJ9">
            <v>5.5845202767731594</v>
          </cell>
          <cell r="FK9">
            <v>3.1765689783873872</v>
          </cell>
          <cell r="FL9" t="str">
            <v/>
          </cell>
          <cell r="FM9" t="str">
            <v/>
          </cell>
          <cell r="FN9" t="str">
            <v/>
          </cell>
          <cell r="FO9" t="str">
            <v/>
          </cell>
          <cell r="FP9" t="str">
            <v/>
          </cell>
          <cell r="FQ9" t="str">
            <v/>
          </cell>
          <cell r="FR9">
            <v>6.0378319423931881</v>
          </cell>
          <cell r="FS9">
            <v>4.3789660214684689</v>
          </cell>
          <cell r="FT9">
            <v>2.7201001005437502</v>
          </cell>
          <cell r="FU9">
            <v>7.9922826677619652</v>
          </cell>
          <cell r="FV9">
            <v>5.372128818701956</v>
          </cell>
          <cell r="FW9">
            <v>2.751974969641946</v>
          </cell>
          <cell r="FX9" t="str">
            <v/>
          </cell>
          <cell r="FY9" t="str">
            <v/>
          </cell>
          <cell r="FZ9" t="str">
            <v/>
          </cell>
          <cell r="GA9" t="str">
            <v/>
          </cell>
          <cell r="GB9" t="str">
            <v/>
          </cell>
          <cell r="GC9" t="str">
            <v/>
          </cell>
          <cell r="GD9">
            <v>5.8477693654142016</v>
          </cell>
          <cell r="GE9">
            <v>4.324306211604771</v>
          </cell>
          <cell r="GF9">
            <v>2.8008430577953396</v>
          </cell>
          <cell r="GG9">
            <v>8.0900491840929725</v>
          </cell>
          <cell r="GH9">
            <v>5.8111778312035058</v>
          </cell>
          <cell r="GI9">
            <v>3.5323064783140397</v>
          </cell>
          <cell r="GJ9" t="str">
            <v/>
          </cell>
          <cell r="GK9" t="str">
            <v/>
          </cell>
          <cell r="GL9" t="str">
            <v/>
          </cell>
          <cell r="GM9" t="str">
            <v/>
          </cell>
          <cell r="GN9" t="str">
            <v/>
          </cell>
          <cell r="GO9" t="str">
            <v/>
          </cell>
          <cell r="GP9">
            <v>5.4493746294367984</v>
          </cell>
          <cell r="GQ9">
            <v>3.3575821756531203</v>
          </cell>
          <cell r="GR9">
            <v>1.2657897218694414</v>
          </cell>
          <cell r="GS9">
            <v>5.8594736638784521</v>
          </cell>
          <cell r="GT9">
            <v>3.408293318138587</v>
          </cell>
          <cell r="GU9">
            <v>0.95711297239872173</v>
          </cell>
          <cell r="GV9" t="str">
            <v/>
          </cell>
          <cell r="GW9" t="str">
            <v/>
          </cell>
          <cell r="GX9" t="str">
            <v/>
          </cell>
          <cell r="GY9" t="str">
            <v/>
          </cell>
          <cell r="GZ9" t="str">
            <v/>
          </cell>
          <cell r="HA9" t="str">
            <v/>
          </cell>
          <cell r="HB9">
            <v>5.9100366373537137</v>
          </cell>
          <cell r="HC9">
            <v>3.8977400535915976</v>
          </cell>
          <cell r="HD9">
            <v>1.8854434698294835</v>
          </cell>
          <cell r="HE9">
            <v>8.6473437513910287</v>
          </cell>
          <cell r="HF9">
            <v>5.8902334755000441</v>
          </cell>
          <cell r="HG9">
            <v>3.133123199609062</v>
          </cell>
          <cell r="HH9" t="str">
            <v/>
          </cell>
          <cell r="HI9" t="str">
            <v/>
          </cell>
          <cell r="HJ9" t="str">
            <v/>
          </cell>
          <cell r="HK9" t="str">
            <v/>
          </cell>
          <cell r="HL9" t="str">
            <v/>
          </cell>
          <cell r="HM9" t="str">
            <v/>
          </cell>
          <cell r="HN9">
            <v>12.293699940131374</v>
          </cell>
          <cell r="HO9">
            <v>8.5221831893536564</v>
          </cell>
          <cell r="HP9">
            <v>4.750666438575939</v>
          </cell>
          <cell r="HQ9">
            <v>19.628062920059634</v>
          </cell>
          <cell r="HR9">
            <v>11.907810455840986</v>
          </cell>
          <cell r="HS9">
            <v>4.1875579916223407</v>
          </cell>
          <cell r="HT9" t="str">
            <v/>
          </cell>
          <cell r="HU9" t="str">
            <v/>
          </cell>
          <cell r="HV9" t="str">
            <v/>
          </cell>
          <cell r="HW9" t="str">
            <v/>
          </cell>
          <cell r="HX9" t="str">
            <v/>
          </cell>
          <cell r="HY9" t="str">
            <v/>
          </cell>
          <cell r="HZ9">
            <v>12.042285102883652</v>
          </cell>
          <cell r="IA9">
            <v>8.8205532805044857</v>
          </cell>
          <cell r="IB9">
            <v>5.5988214581253199</v>
          </cell>
          <cell r="IC9">
            <v>19.574173181697173</v>
          </cell>
          <cell r="ID9">
            <v>14.941493994269884</v>
          </cell>
          <cell r="IE9">
            <v>10.308814806842596</v>
          </cell>
          <cell r="IF9" t="str">
            <v/>
          </cell>
          <cell r="IG9" t="str">
            <v/>
          </cell>
          <cell r="IH9" t="str">
            <v/>
          </cell>
          <cell r="II9" t="str">
            <v/>
          </cell>
          <cell r="IJ9" t="str">
            <v/>
          </cell>
          <cell r="IK9" t="str">
            <v/>
          </cell>
          <cell r="IL9">
            <v>6.6071318919347313</v>
          </cell>
          <cell r="IM9">
            <v>5.300322168136244</v>
          </cell>
          <cell r="IN9">
            <v>3.9935124443377576</v>
          </cell>
          <cell r="IO9">
            <v>11.512950557193685</v>
          </cell>
          <cell r="IP9">
            <v>8.5212187908286658</v>
          </cell>
          <cell r="IQ9">
            <v>5.529487024463644</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v>5.2228386069922346</v>
          </cell>
          <cell r="JK9">
            <v>4.1898251316930466</v>
          </cell>
          <cell r="JL9">
            <v>3.1568116563938586</v>
          </cell>
          <cell r="JM9">
            <v>9.1008146399959813</v>
          </cell>
          <cell r="JN9">
            <v>6.7358955757632826</v>
          </cell>
          <cell r="JO9">
            <v>4.3709765115305839</v>
          </cell>
          <cell r="JP9" t="str">
            <v/>
          </cell>
          <cell r="JQ9" t="str">
            <v/>
          </cell>
          <cell r="JR9" t="str">
            <v/>
          </cell>
          <cell r="JS9" t="str">
            <v/>
          </cell>
          <cell r="JT9" t="str">
            <v/>
          </cell>
          <cell r="JU9" t="str">
            <v/>
          </cell>
          <cell r="JV9">
            <v>10.254138249553126</v>
          </cell>
          <cell r="JW9">
            <v>7.4335856650354168</v>
          </cell>
          <cell r="JX9">
            <v>4.6130330805177087</v>
          </cell>
          <cell r="JY9">
            <v>16.197823980369783</v>
          </cell>
          <cell r="JZ9">
            <v>11.279361482568174</v>
          </cell>
          <cell r="KA9">
            <v>6.3608989847665676</v>
          </cell>
        </row>
        <row r="10">
          <cell r="EY10">
            <v>121</v>
          </cell>
          <cell r="EZ10">
            <v>33.424497324103221</v>
          </cell>
          <cell r="FA10">
            <v>23.738784646243154</v>
          </cell>
          <cell r="FB10">
            <v>14.053071968383085</v>
          </cell>
          <cell r="FC10" t="str">
            <v/>
          </cell>
          <cell r="FD10" t="str">
            <v/>
          </cell>
          <cell r="FE10" t="str">
            <v/>
          </cell>
          <cell r="FF10" t="str">
            <v/>
          </cell>
          <cell r="FG10" t="str">
            <v/>
          </cell>
          <cell r="FH10" t="str">
            <v/>
          </cell>
          <cell r="FI10" t="str">
            <v/>
          </cell>
          <cell r="FJ10" t="str">
            <v/>
          </cell>
          <cell r="FK10" t="str">
            <v/>
          </cell>
          <cell r="FL10">
            <v>28.219704676866897</v>
          </cell>
          <cell r="FM10">
            <v>19.27889064793488</v>
          </cell>
          <cell r="FN10">
            <v>10.338076619002864</v>
          </cell>
          <cell r="FO10" t="str">
            <v/>
          </cell>
          <cell r="FP10" t="str">
            <v/>
          </cell>
          <cell r="FQ10" t="str">
            <v/>
          </cell>
          <cell r="FR10" t="str">
            <v/>
          </cell>
          <cell r="FS10" t="str">
            <v/>
          </cell>
          <cell r="FT10" t="str">
            <v/>
          </cell>
          <cell r="FU10" t="str">
            <v/>
          </cell>
          <cell r="FV10" t="str">
            <v/>
          </cell>
          <cell r="FW10" t="str">
            <v/>
          </cell>
          <cell r="FX10">
            <v>32.847788809011966</v>
          </cell>
          <cell r="FY10">
            <v>22.969070148880995</v>
          </cell>
          <cell r="FZ10">
            <v>13.090351488750029</v>
          </cell>
          <cell r="GA10" t="str">
            <v/>
          </cell>
          <cell r="GB10" t="str">
            <v/>
          </cell>
          <cell r="GC10" t="str">
            <v/>
          </cell>
          <cell r="GD10" t="str">
            <v/>
          </cell>
          <cell r="GE10" t="str">
            <v/>
          </cell>
          <cell r="GF10" t="str">
            <v/>
          </cell>
          <cell r="GG10" t="str">
            <v/>
          </cell>
          <cell r="GH10" t="str">
            <v/>
          </cell>
          <cell r="GI10" t="str">
            <v/>
          </cell>
          <cell r="GJ10">
            <v>27.538780182227942</v>
          </cell>
          <cell r="GK10">
            <v>16.311518752345098</v>
          </cell>
          <cell r="GL10">
            <v>5.0842573224622551</v>
          </cell>
          <cell r="GM10" t="str">
            <v/>
          </cell>
          <cell r="GN10" t="str">
            <v/>
          </cell>
          <cell r="GO10" t="str">
            <v/>
          </cell>
          <cell r="GP10" t="str">
            <v/>
          </cell>
          <cell r="GQ10" t="str">
            <v/>
          </cell>
          <cell r="GR10" t="str">
            <v/>
          </cell>
          <cell r="GS10" t="str">
            <v/>
          </cell>
          <cell r="GT10" t="str">
            <v/>
          </cell>
          <cell r="GU10" t="str">
            <v/>
          </cell>
          <cell r="GV10">
            <v>32.463081187264187</v>
          </cell>
          <cell r="GW10">
            <v>22.994633194136604</v>
          </cell>
          <cell r="GX10">
            <v>13.526185201009019</v>
          </cell>
          <cell r="GY10" t="str">
            <v/>
          </cell>
          <cell r="GZ10" t="str">
            <v/>
          </cell>
          <cell r="HA10" t="str">
            <v/>
          </cell>
          <cell r="HB10" t="str">
            <v/>
          </cell>
          <cell r="HC10" t="str">
            <v/>
          </cell>
          <cell r="HD10" t="str">
            <v/>
          </cell>
          <cell r="HE10" t="str">
            <v/>
          </cell>
          <cell r="HF10" t="str">
            <v/>
          </cell>
          <cell r="HG10" t="str">
            <v/>
          </cell>
          <cell r="HH10">
            <v>66.615277039144971</v>
          </cell>
          <cell r="HI10">
            <v>45.549936201064391</v>
          </cell>
          <cell r="HJ10">
            <v>24.484595362983814</v>
          </cell>
          <cell r="HK10" t="str">
            <v/>
          </cell>
          <cell r="HL10" t="str">
            <v/>
          </cell>
          <cell r="HM10" t="str">
            <v/>
          </cell>
          <cell r="HN10" t="str">
            <v/>
          </cell>
          <cell r="HO10" t="str">
            <v/>
          </cell>
          <cell r="HP10" t="str">
            <v/>
          </cell>
          <cell r="HQ10" t="str">
            <v/>
          </cell>
          <cell r="HR10" t="str">
            <v/>
          </cell>
          <cell r="HS10" t="str">
            <v/>
          </cell>
          <cell r="HT10">
            <v>31.09757169971147</v>
          </cell>
          <cell r="HU10">
            <v>21.768999218213036</v>
          </cell>
          <cell r="HV10">
            <v>12.440426736714599</v>
          </cell>
          <cell r="HW10" t="str">
            <v/>
          </cell>
          <cell r="HX10" t="str">
            <v/>
          </cell>
          <cell r="HY10" t="str">
            <v/>
          </cell>
          <cell r="HZ10" t="str">
            <v/>
          </cell>
          <cell r="IA10" t="str">
            <v/>
          </cell>
          <cell r="IB10" t="str">
            <v/>
          </cell>
          <cell r="IC10" t="str">
            <v/>
          </cell>
          <cell r="ID10" t="str">
            <v/>
          </cell>
          <cell r="IE10" t="str">
            <v/>
          </cell>
          <cell r="IF10">
            <v>31.496528740232336</v>
          </cell>
          <cell r="IG10">
            <v>22.620271287584615</v>
          </cell>
          <cell r="IH10">
            <v>13.744013834936897</v>
          </cell>
          <cell r="II10" t="str">
            <v/>
          </cell>
          <cell r="IJ10" t="str">
            <v/>
          </cell>
          <cell r="IK10" t="str">
            <v/>
          </cell>
          <cell r="IL10" t="str">
            <v/>
          </cell>
          <cell r="IM10" t="str">
            <v/>
          </cell>
          <cell r="IN10" t="str">
            <v/>
          </cell>
          <cell r="IO10" t="str">
            <v/>
          </cell>
          <cell r="IP10" t="str">
            <v/>
          </cell>
          <cell r="IQ10" t="str">
            <v/>
          </cell>
          <cell r="IR10">
            <v>50.538470345903647</v>
          </cell>
          <cell r="IS10">
            <v>35.597422992376423</v>
          </cell>
          <cell r="IT10">
            <v>20.656375638849198</v>
          </cell>
          <cell r="IU10" t="str">
            <v/>
          </cell>
          <cell r="IV10" t="str">
            <v/>
          </cell>
          <cell r="IW10" t="str">
            <v/>
          </cell>
          <cell r="IX10" t="str">
            <v/>
          </cell>
          <cell r="IY10" t="str">
            <v/>
          </cell>
          <cell r="IZ10" t="str">
            <v/>
          </cell>
          <cell r="JA10" t="str">
            <v/>
          </cell>
          <cell r="JB10" t="str">
            <v/>
          </cell>
          <cell r="JC10" t="str">
            <v/>
          </cell>
          <cell r="JD10">
            <v>24.910305114354099</v>
          </cell>
          <cell r="JE10">
            <v>17.890157489750081</v>
          </cell>
          <cell r="JF10">
            <v>10.870009865146065</v>
          </cell>
          <cell r="JG10" t="str">
            <v/>
          </cell>
          <cell r="JH10" t="str">
            <v/>
          </cell>
          <cell r="JI10" t="str">
            <v/>
          </cell>
          <cell r="JJ10" t="str">
            <v/>
          </cell>
          <cell r="JK10" t="str">
            <v/>
          </cell>
          <cell r="JL10" t="str">
            <v/>
          </cell>
          <cell r="JM10" t="str">
            <v/>
          </cell>
          <cell r="JN10" t="str">
            <v/>
          </cell>
          <cell r="JO10" t="str">
            <v/>
          </cell>
          <cell r="JP10">
            <v>53.287731270194968</v>
          </cell>
          <cell r="JQ10">
            <v>40.420651482530843</v>
          </cell>
          <cell r="JR10">
            <v>27.553571694866733</v>
          </cell>
          <cell r="JS10" t="str">
            <v/>
          </cell>
          <cell r="JT10" t="str">
            <v/>
          </cell>
          <cell r="JU10" t="str">
            <v/>
          </cell>
          <cell r="JV10" t="str">
            <v/>
          </cell>
          <cell r="JW10" t="str">
            <v/>
          </cell>
          <cell r="JX10" t="str">
            <v/>
          </cell>
          <cell r="JY10" t="str">
            <v/>
          </cell>
          <cell r="JZ10" t="str">
            <v/>
          </cell>
          <cell r="KA10" t="str">
            <v/>
          </cell>
        </row>
        <row r="11">
          <cell r="EY11">
            <v>122</v>
          </cell>
          <cell r="EZ11" t="str">
            <v/>
          </cell>
          <cell r="FA11" t="str">
            <v/>
          </cell>
          <cell r="FB11" t="str">
            <v/>
          </cell>
          <cell r="FC11">
            <v>19.527155592064389</v>
          </cell>
          <cell r="FD11">
            <v>14.516768920162132</v>
          </cell>
          <cell r="FE11">
            <v>9.5063822482598717</v>
          </cell>
          <cell r="FF11" t="str">
            <v/>
          </cell>
          <cell r="FG11" t="str">
            <v/>
          </cell>
          <cell r="FH11" t="str">
            <v/>
          </cell>
          <cell r="FI11" t="str">
            <v/>
          </cell>
          <cell r="FJ11" t="str">
            <v/>
          </cell>
          <cell r="FK11" t="str">
            <v/>
          </cell>
          <cell r="FL11" t="str">
            <v/>
          </cell>
          <cell r="FM11" t="str">
            <v/>
          </cell>
          <cell r="FN11" t="str">
            <v/>
          </cell>
          <cell r="FO11">
            <v>17.071866500699699</v>
          </cell>
          <cell r="FP11">
            <v>12.676584386277401</v>
          </cell>
          <cell r="FQ11">
            <v>8.2813022718551021</v>
          </cell>
          <cell r="FR11" t="str">
            <v/>
          </cell>
          <cell r="FS11" t="str">
            <v/>
          </cell>
          <cell r="FT11" t="str">
            <v/>
          </cell>
          <cell r="FU11" t="str">
            <v/>
          </cell>
          <cell r="FV11" t="str">
            <v/>
          </cell>
          <cell r="FW11" t="str">
            <v/>
          </cell>
          <cell r="FX11" t="str">
            <v/>
          </cell>
          <cell r="FY11" t="str">
            <v/>
          </cell>
          <cell r="FZ11" t="str">
            <v/>
          </cell>
          <cell r="GA11">
            <v>16.524315763077041</v>
          </cell>
          <cell r="GB11">
            <v>11.822575725721695</v>
          </cell>
          <cell r="GC11">
            <v>7.1208356883663484</v>
          </cell>
          <cell r="GD11" t="str">
            <v/>
          </cell>
          <cell r="GE11" t="str">
            <v/>
          </cell>
          <cell r="GF11" t="str">
            <v/>
          </cell>
          <cell r="GG11" t="str">
            <v/>
          </cell>
          <cell r="GH11" t="str">
            <v/>
          </cell>
          <cell r="GI11" t="str">
            <v/>
          </cell>
          <cell r="GJ11" t="str">
            <v/>
          </cell>
          <cell r="GK11" t="str">
            <v/>
          </cell>
          <cell r="GL11" t="str">
            <v/>
          </cell>
          <cell r="GM11">
            <v>13.715167741989852</v>
          </cell>
          <cell r="GN11">
            <v>9.0333716473026122</v>
          </cell>
          <cell r="GO11">
            <v>4.3515755526153734</v>
          </cell>
          <cell r="GP11" t="str">
            <v/>
          </cell>
          <cell r="GQ11" t="str">
            <v/>
          </cell>
          <cell r="GR11" t="str">
            <v/>
          </cell>
          <cell r="GS11" t="str">
            <v/>
          </cell>
          <cell r="GT11" t="str">
            <v/>
          </cell>
          <cell r="GU11" t="str">
            <v/>
          </cell>
          <cell r="GV11" t="str">
            <v/>
          </cell>
          <cell r="GW11" t="str">
            <v/>
          </cell>
          <cell r="GX11" t="str">
            <v/>
          </cell>
          <cell r="GY11">
            <v>13.025338621158486</v>
          </cell>
          <cell r="GZ11">
            <v>8.9639140455525617</v>
          </cell>
          <cell r="HA11">
            <v>4.9024894699466364</v>
          </cell>
          <cell r="HB11" t="str">
            <v/>
          </cell>
          <cell r="HC11" t="str">
            <v/>
          </cell>
          <cell r="HD11" t="str">
            <v/>
          </cell>
          <cell r="HE11" t="str">
            <v/>
          </cell>
          <cell r="HF11" t="str">
            <v/>
          </cell>
          <cell r="HG11" t="str">
            <v/>
          </cell>
          <cell r="HH11" t="str">
            <v/>
          </cell>
          <cell r="HI11" t="str">
            <v/>
          </cell>
          <cell r="HJ11" t="str">
            <v/>
          </cell>
          <cell r="HK11">
            <v>26.948446595384912</v>
          </cell>
          <cell r="HL11">
            <v>19.409579329261312</v>
          </cell>
          <cell r="HM11">
            <v>11.870712063137711</v>
          </cell>
          <cell r="HN11" t="str">
            <v/>
          </cell>
          <cell r="HO11" t="str">
            <v/>
          </cell>
          <cell r="HP11" t="str">
            <v/>
          </cell>
          <cell r="HQ11" t="str">
            <v/>
          </cell>
          <cell r="HR11" t="str">
            <v/>
          </cell>
          <cell r="HS11" t="str">
            <v/>
          </cell>
          <cell r="HT11" t="str">
            <v/>
          </cell>
          <cell r="HU11" t="str">
            <v/>
          </cell>
          <cell r="HV11" t="str">
            <v/>
          </cell>
          <cell r="HW11">
            <v>15.181211446881454</v>
          </cell>
          <cell r="HX11">
            <v>11.865790766573333</v>
          </cell>
          <cell r="HY11">
            <v>8.5503700862652128</v>
          </cell>
          <cell r="HZ11" t="str">
            <v/>
          </cell>
          <cell r="IA11" t="str">
            <v/>
          </cell>
          <cell r="IB11" t="str">
            <v/>
          </cell>
          <cell r="IC11" t="str">
            <v/>
          </cell>
          <cell r="ID11" t="str">
            <v/>
          </cell>
          <cell r="IE11" t="str">
            <v/>
          </cell>
          <cell r="IF11" t="str">
            <v/>
          </cell>
          <cell r="IG11" t="str">
            <v/>
          </cell>
          <cell r="IH11" t="str">
            <v/>
          </cell>
          <cell r="II11">
            <v>12.134029469626499</v>
          </cell>
          <cell r="IJ11">
            <v>9.0456249907193502</v>
          </cell>
          <cell r="IK11">
            <v>5.9572205118122001</v>
          </cell>
          <cell r="IL11" t="str">
            <v/>
          </cell>
          <cell r="IM11" t="str">
            <v/>
          </cell>
          <cell r="IN11" t="str">
            <v/>
          </cell>
          <cell r="IO11" t="str">
            <v/>
          </cell>
          <cell r="IP11" t="str">
            <v/>
          </cell>
          <cell r="IQ11" t="str">
            <v/>
          </cell>
          <cell r="IR11" t="str">
            <v/>
          </cell>
          <cell r="IS11" t="str">
            <v/>
          </cell>
          <cell r="IT11" t="str">
            <v/>
          </cell>
          <cell r="IU11">
            <v>35.896369481538578</v>
          </cell>
          <cell r="IV11">
            <v>24.789234050415747</v>
          </cell>
          <cell r="IW11">
            <v>13.682098619292912</v>
          </cell>
          <cell r="IX11" t="str">
            <v/>
          </cell>
          <cell r="IY11" t="str">
            <v/>
          </cell>
          <cell r="IZ11" t="str">
            <v/>
          </cell>
          <cell r="JA11" t="str">
            <v/>
          </cell>
          <cell r="JB11" t="str">
            <v/>
          </cell>
          <cell r="JC11" t="str">
            <v/>
          </cell>
          <cell r="JD11" t="str">
            <v/>
          </cell>
          <cell r="JE11" t="str">
            <v/>
          </cell>
          <cell r="JF11" t="str">
            <v/>
          </cell>
          <cell r="JG11">
            <v>10.664945465452876</v>
          </cell>
          <cell r="JH11">
            <v>7.9504584580450217</v>
          </cell>
          <cell r="JI11">
            <v>5.2359714506371668</v>
          </cell>
          <cell r="JJ11" t="str">
            <v/>
          </cell>
          <cell r="JK11" t="str">
            <v/>
          </cell>
          <cell r="JL11" t="str">
            <v/>
          </cell>
          <cell r="JM11" t="str">
            <v/>
          </cell>
          <cell r="JN11" t="str">
            <v/>
          </cell>
          <cell r="JO11" t="str">
            <v/>
          </cell>
          <cell r="JP11" t="str">
            <v/>
          </cell>
          <cell r="JQ11" t="str">
            <v/>
          </cell>
          <cell r="JR11" t="str">
            <v/>
          </cell>
          <cell r="JS11">
            <v>31.788760349112309</v>
          </cell>
          <cell r="JT11">
            <v>24.248494430115187</v>
          </cell>
          <cell r="JU11">
            <v>16.708228511118069</v>
          </cell>
          <cell r="JV11" t="str">
            <v/>
          </cell>
          <cell r="JW11" t="str">
            <v/>
          </cell>
          <cell r="JX11" t="str">
            <v/>
          </cell>
          <cell r="JY11" t="str">
            <v/>
          </cell>
          <cell r="JZ11" t="str">
            <v/>
          </cell>
          <cell r="KA11" t="str">
            <v/>
          </cell>
        </row>
        <row r="12">
          <cell r="EY12">
            <v>123</v>
          </cell>
          <cell r="EZ12" t="str">
            <v/>
          </cell>
          <cell r="FA12" t="str">
            <v/>
          </cell>
          <cell r="FB12" t="str">
            <v/>
          </cell>
          <cell r="FC12" t="str">
            <v/>
          </cell>
          <cell r="FD12" t="str">
            <v/>
          </cell>
          <cell r="FE12" t="str">
            <v/>
          </cell>
          <cell r="FF12">
            <v>7.8125680441637009</v>
          </cell>
          <cell r="FG12">
            <v>5.0801504534988089</v>
          </cell>
          <cell r="FH12">
            <v>2.3477328628339178</v>
          </cell>
          <cell r="FI12">
            <v>10.560755046684795</v>
          </cell>
          <cell r="FJ12">
            <v>7.3790379035627591</v>
          </cell>
          <cell r="FK12">
            <v>4.1973207604407241</v>
          </cell>
          <cell r="FL12" t="str">
            <v/>
          </cell>
          <cell r="FM12" t="str">
            <v/>
          </cell>
          <cell r="FN12" t="str">
            <v/>
          </cell>
          <cell r="FO12" t="str">
            <v/>
          </cell>
          <cell r="FP12" t="str">
            <v/>
          </cell>
          <cell r="FQ12" t="str">
            <v/>
          </cell>
          <cell r="FR12">
            <v>7.9780157560830061</v>
          </cell>
          <cell r="FS12">
            <v>5.7860934600276979</v>
          </cell>
          <cell r="FT12">
            <v>3.594171163972391</v>
          </cell>
          <cell r="FU12">
            <v>10.560505436194834</v>
          </cell>
          <cell r="FV12">
            <v>7.0983970352649441</v>
          </cell>
          <cell r="FW12">
            <v>3.6362886343350547</v>
          </cell>
          <cell r="FX12" t="str">
            <v/>
          </cell>
          <cell r="FY12" t="str">
            <v/>
          </cell>
          <cell r="FZ12" t="str">
            <v/>
          </cell>
          <cell r="GA12" t="str">
            <v/>
          </cell>
          <cell r="GB12" t="str">
            <v/>
          </cell>
          <cell r="GC12" t="str">
            <v/>
          </cell>
          <cell r="GD12">
            <v>9.7536455383986205</v>
          </cell>
          <cell r="GE12">
            <v>7.2126220019795246</v>
          </cell>
          <cell r="GF12">
            <v>4.6715984655604279</v>
          </cell>
          <cell r="GG12">
            <v>13.493601953001226</v>
          </cell>
          <cell r="GH12">
            <v>9.6926135735423866</v>
          </cell>
          <cell r="GI12">
            <v>5.8916251940835478</v>
          </cell>
          <cell r="GJ12" t="str">
            <v/>
          </cell>
          <cell r="GK12" t="str">
            <v/>
          </cell>
          <cell r="GL12" t="str">
            <v/>
          </cell>
          <cell r="GM12" t="str">
            <v/>
          </cell>
          <cell r="GN12" t="str">
            <v/>
          </cell>
          <cell r="GO12" t="str">
            <v/>
          </cell>
          <cell r="GP12">
            <v>9.0891526700462002</v>
          </cell>
          <cell r="GQ12">
            <v>5.6001980175642876</v>
          </cell>
          <cell r="GR12">
            <v>2.111243365082375</v>
          </cell>
          <cell r="GS12">
            <v>9.7731674400610036</v>
          </cell>
          <cell r="GT12">
            <v>5.6847804416892567</v>
          </cell>
          <cell r="GU12">
            <v>1.5963934433175107</v>
          </cell>
          <cell r="GV12" t="str">
            <v/>
          </cell>
          <cell r="GW12" t="str">
            <v/>
          </cell>
          <cell r="GX12" t="str">
            <v/>
          </cell>
          <cell r="GY12" t="str">
            <v/>
          </cell>
          <cell r="GZ12" t="str">
            <v/>
          </cell>
          <cell r="HA12" t="str">
            <v/>
          </cell>
          <cell r="HB12">
            <v>7.028151676853061</v>
          </cell>
          <cell r="HC12">
            <v>4.6351503340008176</v>
          </cell>
          <cell r="HD12">
            <v>2.2421489911485737</v>
          </cell>
          <cell r="HE12">
            <v>10.283327704356893</v>
          </cell>
          <cell r="HF12">
            <v>7.0046019708649148</v>
          </cell>
          <cell r="HG12">
            <v>3.7258762373729364</v>
          </cell>
          <cell r="HH12" t="str">
            <v/>
          </cell>
          <cell r="HI12" t="str">
            <v/>
          </cell>
          <cell r="HJ12" t="str">
            <v/>
          </cell>
          <cell r="HK12" t="str">
            <v/>
          </cell>
          <cell r="HL12" t="str">
            <v/>
          </cell>
          <cell r="HM12" t="str">
            <v/>
          </cell>
          <cell r="HN12">
            <v>13.105548049385332</v>
          </cell>
          <cell r="HO12">
            <v>9.0849688716694637</v>
          </cell>
          <cell r="HP12">
            <v>5.0643896939535953</v>
          </cell>
          <cell r="HQ12">
            <v>20.924255754403195</v>
          </cell>
          <cell r="HR12">
            <v>12.694175297264449</v>
          </cell>
          <cell r="HS12">
            <v>4.4640948401257026</v>
          </cell>
          <cell r="HT12" t="str">
            <v/>
          </cell>
          <cell r="HU12" t="str">
            <v/>
          </cell>
          <cell r="HV12" t="str">
            <v/>
          </cell>
          <cell r="HW12" t="str">
            <v/>
          </cell>
          <cell r="HX12" t="str">
            <v/>
          </cell>
          <cell r="HY12" t="str">
            <v/>
          </cell>
          <cell r="HZ12">
            <v>13.395250170246323</v>
          </cell>
          <cell r="IA12">
            <v>9.8115529422278307</v>
          </cell>
          <cell r="IB12">
            <v>6.2278557142093396</v>
          </cell>
          <cell r="IC12">
            <v>21.773354841247968</v>
          </cell>
          <cell r="ID12">
            <v>16.620188632018955</v>
          </cell>
          <cell r="IE12">
            <v>11.46702242278994</v>
          </cell>
          <cell r="IF12" t="str">
            <v/>
          </cell>
          <cell r="IG12" t="str">
            <v/>
          </cell>
          <cell r="IH12" t="str">
            <v/>
          </cell>
          <cell r="II12" t="str">
            <v/>
          </cell>
          <cell r="IJ12" t="str">
            <v/>
          </cell>
          <cell r="IK12" t="str">
            <v/>
          </cell>
          <cell r="IL12">
            <v>8.6891294553020693</v>
          </cell>
          <cell r="IM12">
            <v>6.9705261264668152</v>
          </cell>
          <cell r="IN12">
            <v>5.251922797631563</v>
          </cell>
          <cell r="IO12">
            <v>15.140838633184083</v>
          </cell>
          <cell r="IP12">
            <v>11.206371297180436</v>
          </cell>
          <cell r="IQ12">
            <v>7.2719039611767853</v>
          </cell>
          <cell r="IR12" t="str">
            <v/>
          </cell>
          <cell r="IS12" t="str">
            <v/>
          </cell>
          <cell r="IT12" t="str">
            <v/>
          </cell>
          <cell r="IU12" t="str">
            <v/>
          </cell>
          <cell r="IV12" t="str">
            <v/>
          </cell>
          <cell r="IW12" t="str">
            <v/>
          </cell>
          <cell r="IX12">
            <v>9.7864094060316837</v>
          </cell>
          <cell r="IY12">
            <v>6.2421137681926844</v>
          </cell>
          <cell r="IZ12">
            <v>2.6978181303536881</v>
          </cell>
          <cell r="JA12">
            <v>12.923647955055378</v>
          </cell>
          <cell r="JB12">
            <v>7.5409249650980001</v>
          </cell>
          <cell r="JC12">
            <v>2.1582019751406225</v>
          </cell>
          <cell r="JD12" t="str">
            <v/>
          </cell>
          <cell r="JE12" t="str">
            <v/>
          </cell>
          <cell r="JF12" t="str">
            <v/>
          </cell>
          <cell r="JG12" t="str">
            <v/>
          </cell>
          <cell r="JH12" t="str">
            <v/>
          </cell>
          <cell r="JI12" t="str">
            <v/>
          </cell>
          <cell r="JJ12">
            <v>8.0083525307214281</v>
          </cell>
          <cell r="JK12">
            <v>6.4243985352626725</v>
          </cell>
          <cell r="JL12">
            <v>4.8404445398039178</v>
          </cell>
          <cell r="JM12">
            <v>13.954582447993838</v>
          </cell>
          <cell r="JN12">
            <v>10.328373216170368</v>
          </cell>
          <cell r="JO12">
            <v>6.7021639843468961</v>
          </cell>
          <cell r="JP12" t="str">
            <v/>
          </cell>
          <cell r="JQ12" t="str">
            <v/>
          </cell>
          <cell r="JR12" t="str">
            <v/>
          </cell>
          <cell r="JS12" t="str">
            <v/>
          </cell>
          <cell r="JT12" t="str">
            <v/>
          </cell>
          <cell r="JU12" t="str">
            <v/>
          </cell>
          <cell r="JV12">
            <v>12.706955310615342</v>
          </cell>
          <cell r="JW12">
            <v>9.211719068382207</v>
          </cell>
          <cell r="JX12">
            <v>5.7164828261490719</v>
          </cell>
          <cell r="JY12">
            <v>20.072386429619492</v>
          </cell>
          <cell r="JZ12">
            <v>13.97741465963909</v>
          </cell>
          <cell r="KA12">
            <v>7.8824428896586927</v>
          </cell>
        </row>
        <row r="13">
          <cell r="EY13">
            <v>124</v>
          </cell>
          <cell r="EZ13">
            <v>59.829262568181875</v>
          </cell>
          <cell r="FA13">
            <v>42.492007161029512</v>
          </cell>
          <cell r="FB13">
            <v>25.154751753877161</v>
          </cell>
          <cell r="FC13" t="str">
            <v/>
          </cell>
          <cell r="FD13" t="str">
            <v/>
          </cell>
          <cell r="FE13" t="str">
            <v/>
          </cell>
          <cell r="FF13" t="str">
            <v/>
          </cell>
          <cell r="FG13" t="str">
            <v/>
          </cell>
          <cell r="FH13" t="str">
            <v/>
          </cell>
          <cell r="FI13" t="str">
            <v/>
          </cell>
          <cell r="FJ13" t="str">
            <v/>
          </cell>
          <cell r="FK13" t="str">
            <v/>
          </cell>
          <cell r="FL13">
            <v>50.512775236003293</v>
          </cell>
          <cell r="FM13">
            <v>34.508875314238061</v>
          </cell>
          <cell r="FN13">
            <v>18.504975392472836</v>
          </cell>
          <cell r="FO13" t="str">
            <v/>
          </cell>
          <cell r="FP13" t="str">
            <v/>
          </cell>
          <cell r="FQ13" t="str">
            <v/>
          </cell>
          <cell r="FR13" t="str">
            <v/>
          </cell>
          <cell r="FS13" t="str">
            <v/>
          </cell>
          <cell r="FT13" t="str">
            <v/>
          </cell>
          <cell r="FU13" t="str">
            <v/>
          </cell>
          <cell r="FV13" t="str">
            <v/>
          </cell>
          <cell r="FW13" t="str">
            <v/>
          </cell>
          <cell r="FX13">
            <v>48.161815110279541</v>
          </cell>
          <cell r="FY13">
            <v>33.677521375866462</v>
          </cell>
          <cell r="FZ13">
            <v>19.193227641453383</v>
          </cell>
          <cell r="GA13" t="str">
            <v/>
          </cell>
          <cell r="GB13" t="str">
            <v/>
          </cell>
          <cell r="GC13" t="str">
            <v/>
          </cell>
          <cell r="GD13" t="str">
            <v/>
          </cell>
          <cell r="GE13" t="str">
            <v/>
          </cell>
          <cell r="GF13" t="str">
            <v/>
          </cell>
          <cell r="GG13" t="str">
            <v/>
          </cell>
          <cell r="GH13" t="str">
            <v/>
          </cell>
          <cell r="GI13" t="str">
            <v/>
          </cell>
          <cell r="GJ13">
            <v>40.377684087374867</v>
          </cell>
          <cell r="GK13">
            <v>23.916141049432557</v>
          </cell>
          <cell r="GL13">
            <v>7.4545980114902433</v>
          </cell>
          <cell r="GM13" t="str">
            <v/>
          </cell>
          <cell r="GN13" t="str">
            <v/>
          </cell>
          <cell r="GO13" t="str">
            <v/>
          </cell>
          <cell r="GP13" t="str">
            <v/>
          </cell>
          <cell r="GQ13" t="str">
            <v/>
          </cell>
          <cell r="GR13" t="str">
            <v/>
          </cell>
          <cell r="GS13" t="str">
            <v/>
          </cell>
          <cell r="GT13" t="str">
            <v/>
          </cell>
          <cell r="GU13" t="str">
            <v/>
          </cell>
          <cell r="GV13">
            <v>77.613402727270028</v>
          </cell>
          <cell r="GW13">
            <v>54.976042365397532</v>
          </cell>
          <cell r="GX13">
            <v>32.338682003525044</v>
          </cell>
          <cell r="GY13" t="str">
            <v/>
          </cell>
          <cell r="GZ13" t="str">
            <v/>
          </cell>
          <cell r="HA13" t="str">
            <v/>
          </cell>
          <cell r="HB13" t="str">
            <v/>
          </cell>
          <cell r="HC13" t="str">
            <v/>
          </cell>
          <cell r="HD13" t="str">
            <v/>
          </cell>
          <cell r="HE13" t="str">
            <v/>
          </cell>
          <cell r="HF13" t="str">
            <v/>
          </cell>
          <cell r="HG13" t="str">
            <v/>
          </cell>
          <cell r="HH13">
            <v>104.65356566729443</v>
          </cell>
          <cell r="HI13">
            <v>71.559609915875072</v>
          </cell>
          <cell r="HJ13">
            <v>38.465654164455728</v>
          </cell>
          <cell r="HK13" t="str">
            <v/>
          </cell>
          <cell r="HL13" t="str">
            <v/>
          </cell>
          <cell r="HM13" t="str">
            <v/>
          </cell>
          <cell r="HN13" t="str">
            <v/>
          </cell>
          <cell r="HO13" t="str">
            <v/>
          </cell>
          <cell r="HP13" t="str">
            <v/>
          </cell>
          <cell r="HQ13" t="str">
            <v/>
          </cell>
          <cell r="HR13" t="str">
            <v/>
          </cell>
          <cell r="HS13" t="str">
            <v/>
          </cell>
          <cell r="HT13">
            <v>95.949049610774253</v>
          </cell>
          <cell r="HU13">
            <v>67.166491523343225</v>
          </cell>
          <cell r="HV13">
            <v>38.383933435912191</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v>63.488211264902489</v>
          </cell>
          <cell r="JE13">
            <v>45.596153602194903</v>
          </cell>
          <cell r="JF13">
            <v>27.704095939487321</v>
          </cell>
          <cell r="JG13" t="str">
            <v/>
          </cell>
          <cell r="JH13" t="str">
            <v/>
          </cell>
          <cell r="JI13" t="str">
            <v/>
          </cell>
          <cell r="JJ13" t="str">
            <v/>
          </cell>
          <cell r="JK13" t="str">
            <v/>
          </cell>
          <cell r="JL13" t="str">
            <v/>
          </cell>
          <cell r="JM13" t="str">
            <v/>
          </cell>
          <cell r="JN13" t="str">
            <v/>
          </cell>
          <cell r="JO13" t="str">
            <v/>
          </cell>
          <cell r="JP13">
            <v>21.816357229279582</v>
          </cell>
          <cell r="JQ13">
            <v>16.548487825683253</v>
          </cell>
          <cell r="JR13">
            <v>11.280618422086929</v>
          </cell>
          <cell r="JS13" t="str">
            <v/>
          </cell>
          <cell r="JT13" t="str">
            <v/>
          </cell>
          <cell r="JU13" t="str">
            <v/>
          </cell>
          <cell r="JV13" t="str">
            <v/>
          </cell>
          <cell r="JW13" t="str">
            <v/>
          </cell>
          <cell r="JX13" t="str">
            <v/>
          </cell>
          <cell r="JY13" t="str">
            <v/>
          </cell>
          <cell r="JZ13" t="str">
            <v/>
          </cell>
          <cell r="KA13" t="str">
            <v/>
          </cell>
        </row>
        <row r="14">
          <cell r="EY14">
            <v>125</v>
          </cell>
          <cell r="EZ14" t="str">
            <v/>
          </cell>
          <cell r="FA14" t="str">
            <v/>
          </cell>
          <cell r="FB14" t="str">
            <v/>
          </cell>
          <cell r="FC14">
            <v>35.452244324020441</v>
          </cell>
          <cell r="FD14">
            <v>26.355709418430752</v>
          </cell>
          <cell r="FE14">
            <v>17.259174512841071</v>
          </cell>
          <cell r="FF14" t="str">
            <v/>
          </cell>
          <cell r="FG14" t="str">
            <v/>
          </cell>
          <cell r="FH14" t="str">
            <v/>
          </cell>
          <cell r="FI14" t="str">
            <v/>
          </cell>
          <cell r="FJ14" t="str">
            <v/>
          </cell>
          <cell r="FK14" t="str">
            <v/>
          </cell>
          <cell r="FL14" t="str">
            <v/>
          </cell>
          <cell r="FM14" t="str">
            <v/>
          </cell>
          <cell r="FN14" t="str">
            <v/>
          </cell>
          <cell r="FO14">
            <v>30.994579799211838</v>
          </cell>
          <cell r="FP14">
            <v>23.014789058115841</v>
          </cell>
          <cell r="FQ14">
            <v>15.034998317019836</v>
          </cell>
          <cell r="FR14" t="str">
            <v/>
          </cell>
          <cell r="FS14" t="str">
            <v/>
          </cell>
          <cell r="FT14" t="str">
            <v/>
          </cell>
          <cell r="FU14" t="str">
            <v/>
          </cell>
          <cell r="FV14" t="str">
            <v/>
          </cell>
          <cell r="FW14" t="str">
            <v/>
          </cell>
          <cell r="FX14" t="str">
            <v/>
          </cell>
          <cell r="FY14" t="str">
            <v/>
          </cell>
          <cell r="FZ14" t="str">
            <v/>
          </cell>
          <cell r="GA14">
            <v>28.16560615731289</v>
          </cell>
          <cell r="GB14">
            <v>20.151515889071696</v>
          </cell>
          <cell r="GC14">
            <v>12.137425620830502</v>
          </cell>
          <cell r="GD14" t="str">
            <v/>
          </cell>
          <cell r="GE14" t="str">
            <v/>
          </cell>
          <cell r="GF14" t="str">
            <v/>
          </cell>
          <cell r="GG14" t="str">
            <v/>
          </cell>
          <cell r="GH14" t="str">
            <v/>
          </cell>
          <cell r="GI14" t="str">
            <v/>
          </cell>
          <cell r="GJ14" t="str">
            <v/>
          </cell>
          <cell r="GK14" t="str">
            <v/>
          </cell>
          <cell r="GL14" t="str">
            <v/>
          </cell>
          <cell r="GM14">
            <v>23.37742866579277</v>
          </cell>
          <cell r="GN14">
            <v>15.397332739130853</v>
          </cell>
          <cell r="GO14">
            <v>7.4172368124689401</v>
          </cell>
          <cell r="GP14" t="str">
            <v/>
          </cell>
          <cell r="GQ14" t="str">
            <v/>
          </cell>
          <cell r="GR14" t="str">
            <v/>
          </cell>
          <cell r="GS14" t="str">
            <v/>
          </cell>
          <cell r="GT14" t="str">
            <v/>
          </cell>
          <cell r="GU14" t="str">
            <v/>
          </cell>
          <cell r="GV14" t="str">
            <v/>
          </cell>
          <cell r="GW14" t="str">
            <v/>
          </cell>
          <cell r="GX14" t="str">
            <v/>
          </cell>
          <cell r="GY14">
            <v>40.336532504232729</v>
          </cell>
          <cell r="GZ14">
            <v>27.759217689453092</v>
          </cell>
          <cell r="HA14">
            <v>15.181902874673453</v>
          </cell>
          <cell r="HB14" t="str">
            <v/>
          </cell>
          <cell r="HC14" t="str">
            <v/>
          </cell>
          <cell r="HD14" t="str">
            <v/>
          </cell>
          <cell r="HE14" t="str">
            <v/>
          </cell>
          <cell r="HF14" t="str">
            <v/>
          </cell>
          <cell r="HG14" t="str">
            <v/>
          </cell>
          <cell r="HH14" t="str">
            <v/>
          </cell>
          <cell r="HI14" t="str">
            <v/>
          </cell>
          <cell r="HJ14" t="str">
            <v/>
          </cell>
          <cell r="HK14">
            <v>61.724775297048311</v>
          </cell>
          <cell r="HL14">
            <v>44.45717932083187</v>
          </cell>
          <cell r="HM14">
            <v>27.189583344615425</v>
          </cell>
          <cell r="HN14" t="str">
            <v/>
          </cell>
          <cell r="HO14" t="str">
            <v/>
          </cell>
          <cell r="HP14" t="str">
            <v/>
          </cell>
          <cell r="HQ14" t="str">
            <v/>
          </cell>
          <cell r="HR14" t="str">
            <v/>
          </cell>
          <cell r="HS14" t="str">
            <v/>
          </cell>
          <cell r="HT14" t="str">
            <v/>
          </cell>
          <cell r="HU14" t="str">
            <v/>
          </cell>
          <cell r="HV14" t="str">
            <v/>
          </cell>
          <cell r="HW14">
            <v>49.881123325467634</v>
          </cell>
          <cell r="HX14">
            <v>38.987598233026667</v>
          </cell>
          <cell r="HY14">
            <v>28.094073140585699</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v>34.565064027023688</v>
          </cell>
          <cell r="JH14">
            <v>25.767417802248342</v>
          </cell>
          <cell r="JI14">
            <v>16.969771577473001</v>
          </cell>
          <cell r="JJ14" t="str">
            <v/>
          </cell>
          <cell r="JK14" t="str">
            <v/>
          </cell>
          <cell r="JL14" t="str">
            <v/>
          </cell>
          <cell r="JM14" t="str">
            <v/>
          </cell>
          <cell r="JN14" t="str">
            <v/>
          </cell>
          <cell r="JO14" t="str">
            <v/>
          </cell>
          <cell r="JP14" t="str">
            <v/>
          </cell>
          <cell r="JQ14" t="str">
            <v/>
          </cell>
          <cell r="JR14" t="str">
            <v/>
          </cell>
          <cell r="JS14">
            <v>13.144289934363913</v>
          </cell>
          <cell r="JT14">
            <v>10.026475954421509</v>
          </cell>
          <cell r="JU14">
            <v>6.9086619744791049</v>
          </cell>
          <cell r="JV14" t="str">
            <v/>
          </cell>
          <cell r="JW14" t="str">
            <v/>
          </cell>
          <cell r="JX14" t="str">
            <v/>
          </cell>
          <cell r="JY14" t="str">
            <v/>
          </cell>
          <cell r="JZ14" t="str">
            <v/>
          </cell>
          <cell r="KA14" t="str">
            <v/>
          </cell>
        </row>
        <row r="15">
          <cell r="EY15">
            <v>126</v>
          </cell>
          <cell r="EZ15" t="str">
            <v/>
          </cell>
          <cell r="FA15" t="str">
            <v/>
          </cell>
          <cell r="FB15" t="str">
            <v/>
          </cell>
          <cell r="FC15" t="str">
            <v/>
          </cell>
          <cell r="FD15" t="str">
            <v/>
          </cell>
          <cell r="FE15" t="str">
            <v/>
          </cell>
          <cell r="FF15">
            <v>21.826078840447035</v>
          </cell>
          <cell r="FG15">
            <v>14.192486221253377</v>
          </cell>
          <cell r="FH15">
            <v>6.5588936020597197</v>
          </cell>
          <cell r="FI15">
            <v>29.503726682519435</v>
          </cell>
          <cell r="FJ15">
            <v>20.614919721578957</v>
          </cell>
          <cell r="FK15">
            <v>11.726112760638477</v>
          </cell>
          <cell r="FL15" t="str">
            <v/>
          </cell>
          <cell r="FM15" t="str">
            <v/>
          </cell>
          <cell r="FN15" t="str">
            <v/>
          </cell>
          <cell r="FO15" t="str">
            <v/>
          </cell>
          <cell r="FP15" t="str">
            <v/>
          </cell>
          <cell r="FQ15" t="str">
            <v/>
          </cell>
          <cell r="FR15">
            <v>22.288292389680691</v>
          </cell>
          <cell r="FS15">
            <v>16.164688911874691</v>
          </cell>
          <cell r="FT15">
            <v>10.041085434068696</v>
          </cell>
          <cell r="FU15">
            <v>29.503029342259165</v>
          </cell>
          <cell r="FV15">
            <v>19.830889466393472</v>
          </cell>
          <cell r="FW15">
            <v>10.158749590527776</v>
          </cell>
          <cell r="FX15" t="str">
            <v/>
          </cell>
          <cell r="FY15" t="str">
            <v/>
          </cell>
          <cell r="FZ15" t="str">
            <v/>
          </cell>
          <cell r="GA15" t="str">
            <v/>
          </cell>
          <cell r="GB15" t="str">
            <v/>
          </cell>
          <cell r="GC15" t="str">
            <v/>
          </cell>
          <cell r="GD15">
            <v>19.571552278614977</v>
          </cell>
          <cell r="GE15">
            <v>14.472763852438224</v>
          </cell>
          <cell r="GF15">
            <v>9.373975426261465</v>
          </cell>
          <cell r="GG15">
            <v>27.076105545388089</v>
          </cell>
          <cell r="GH15">
            <v>19.449086244130967</v>
          </cell>
          <cell r="GI15">
            <v>11.822066942873844</v>
          </cell>
          <cell r="GJ15" t="str">
            <v/>
          </cell>
          <cell r="GK15" t="str">
            <v/>
          </cell>
          <cell r="GL15" t="str">
            <v/>
          </cell>
          <cell r="GM15" t="str">
            <v/>
          </cell>
          <cell r="GN15" t="str">
            <v/>
          </cell>
          <cell r="GO15" t="str">
            <v/>
          </cell>
          <cell r="GP15">
            <v>18.238188577778519</v>
          </cell>
          <cell r="GQ15">
            <v>11.237292542553336</v>
          </cell>
          <cell r="GR15">
            <v>4.2363965073281511</v>
          </cell>
          <cell r="GS15">
            <v>19.610724700604191</v>
          </cell>
          <cell r="GT15">
            <v>11.407014656105314</v>
          </cell>
          <cell r="GU15">
            <v>3.2033046116064359</v>
          </cell>
          <cell r="GV15" t="str">
            <v/>
          </cell>
          <cell r="GW15" t="str">
            <v/>
          </cell>
          <cell r="GX15" t="str">
            <v/>
          </cell>
          <cell r="GY15" t="str">
            <v/>
          </cell>
          <cell r="GZ15" t="str">
            <v/>
          </cell>
          <cell r="HA15" t="str">
            <v/>
          </cell>
          <cell r="HB15">
            <v>15.366095257119651</v>
          </cell>
          <cell r="HC15">
            <v>10.134124139338152</v>
          </cell>
          <cell r="HD15">
            <v>4.9021530215566553</v>
          </cell>
          <cell r="HE15">
            <v>22.483093753616664</v>
          </cell>
          <cell r="HF15">
            <v>15.314607036300112</v>
          </cell>
          <cell r="HG15">
            <v>8.1461203189835576</v>
          </cell>
          <cell r="HH15" t="str">
            <v/>
          </cell>
          <cell r="HI15" t="str">
            <v/>
          </cell>
          <cell r="HJ15" t="str">
            <v/>
          </cell>
          <cell r="HK15" t="str">
            <v/>
          </cell>
          <cell r="HL15" t="str">
            <v/>
          </cell>
          <cell r="HM15" t="str">
            <v/>
          </cell>
          <cell r="HN15">
            <v>43.3758846944258</v>
          </cell>
          <cell r="HO15">
            <v>30.068835026587433</v>
          </cell>
          <cell r="HP15">
            <v>16.761785358749069</v>
          </cell>
          <cell r="HQ15">
            <v>69.253731434927403</v>
          </cell>
          <cell r="HR15">
            <v>42.014350098910654</v>
          </cell>
          <cell r="HS15">
            <v>14.77496876289392</v>
          </cell>
          <cell r="HT15" t="str">
            <v/>
          </cell>
          <cell r="HU15" t="str">
            <v/>
          </cell>
          <cell r="HV15" t="str">
            <v/>
          </cell>
          <cell r="HW15" t="str">
            <v/>
          </cell>
          <cell r="HX15" t="str">
            <v/>
          </cell>
          <cell r="HY15" t="str">
            <v/>
          </cell>
          <cell r="HZ15">
            <v>44.405926316883466</v>
          </cell>
          <cell r="IA15">
            <v>32.525790221860291</v>
          </cell>
          <cell r="IB15">
            <v>20.645654126837119</v>
          </cell>
          <cell r="IC15">
            <v>72.17976360750832</v>
          </cell>
          <cell r="ID15">
            <v>55.096759103870198</v>
          </cell>
          <cell r="IE15">
            <v>38.013754600232076</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cell r="JG15" t="str">
            <v/>
          </cell>
          <cell r="JH15" t="str">
            <v/>
          </cell>
          <cell r="JI15" t="str">
            <v/>
          </cell>
          <cell r="JJ15">
            <v>23.2126160310766</v>
          </cell>
          <cell r="JK15">
            <v>18.621445029746873</v>
          </cell>
          <cell r="JL15">
            <v>14.03027402841715</v>
          </cell>
          <cell r="JM15">
            <v>40.448065066648809</v>
          </cell>
          <cell r="JN15">
            <v>29.937313670059034</v>
          </cell>
          <cell r="JO15">
            <v>19.426562273469266</v>
          </cell>
          <cell r="JP15" t="str">
            <v/>
          </cell>
          <cell r="JQ15" t="str">
            <v/>
          </cell>
          <cell r="JR15" t="str">
            <v/>
          </cell>
          <cell r="JS15" t="str">
            <v/>
          </cell>
          <cell r="JT15" t="str">
            <v/>
          </cell>
          <cell r="JU15" t="str">
            <v/>
          </cell>
          <cell r="JV15">
            <v>10.310564492358255</v>
          </cell>
          <cell r="JW15">
            <v>7.4744910341108035</v>
          </cell>
          <cell r="JX15">
            <v>4.6384175758633539</v>
          </cell>
          <cell r="JY15">
            <v>16.28695700418784</v>
          </cell>
          <cell r="JZ15">
            <v>11.341429300868747</v>
          </cell>
          <cell r="KA15">
            <v>6.3959015975496527</v>
          </cell>
        </row>
        <row r="16">
          <cell r="EY16">
            <v>127</v>
          </cell>
          <cell r="EZ16">
            <v>95.765716403536615</v>
          </cell>
          <cell r="FA16">
            <v>68.014836428291588</v>
          </cell>
          <cell r="FB16">
            <v>40.263956453046589</v>
          </cell>
          <cell r="FC16" t="str">
            <v/>
          </cell>
          <cell r="FD16" t="str">
            <v/>
          </cell>
          <cell r="FE16" t="str">
            <v/>
          </cell>
          <cell r="FF16" t="str">
            <v/>
          </cell>
          <cell r="FG16" t="str">
            <v/>
          </cell>
          <cell r="FH16" t="str">
            <v/>
          </cell>
          <cell r="FI16" t="str">
            <v/>
          </cell>
          <cell r="FJ16" t="str">
            <v/>
          </cell>
          <cell r="FK16" t="str">
            <v/>
          </cell>
          <cell r="FL16">
            <v>80.853279822627769</v>
          </cell>
          <cell r="FM16">
            <v>55.236635467171105</v>
          </cell>
          <cell r="FN16">
            <v>29.619991111714452</v>
          </cell>
          <cell r="FO16" t="str">
            <v/>
          </cell>
          <cell r="FP16" t="str">
            <v/>
          </cell>
          <cell r="FQ16" t="str">
            <v/>
          </cell>
          <cell r="FR16" t="str">
            <v/>
          </cell>
          <cell r="FS16" t="str">
            <v/>
          </cell>
          <cell r="FT16" t="str">
            <v/>
          </cell>
          <cell r="FU16" t="str">
            <v/>
          </cell>
          <cell r="FV16" t="str">
            <v/>
          </cell>
          <cell r="FW16" t="str">
            <v/>
          </cell>
          <cell r="FX16">
            <v>51.240800598487198</v>
          </cell>
          <cell r="FY16">
            <v>35.830525770689697</v>
          </cell>
          <cell r="FZ16">
            <v>20.420250942892196</v>
          </cell>
          <cell r="GA16" t="str">
            <v/>
          </cell>
          <cell r="GB16" t="str">
            <v/>
          </cell>
          <cell r="GC16" t="str">
            <v/>
          </cell>
          <cell r="GD16" t="str">
            <v/>
          </cell>
          <cell r="GE16" t="str">
            <v/>
          </cell>
          <cell r="GF16" t="str">
            <v/>
          </cell>
          <cell r="GG16" t="str">
            <v/>
          </cell>
          <cell r="GH16" t="str">
            <v/>
          </cell>
          <cell r="GI16" t="str">
            <v/>
          </cell>
          <cell r="GJ16">
            <v>42.959029974521982</v>
          </cell>
          <cell r="GK16">
            <v>25.445100268608932</v>
          </cell>
          <cell r="GL16">
            <v>7.9311705626958782</v>
          </cell>
          <cell r="GM16" t="str">
            <v/>
          </cell>
          <cell r="GN16" t="str">
            <v/>
          </cell>
          <cell r="GO16" t="str">
            <v/>
          </cell>
          <cell r="GP16" t="str">
            <v/>
          </cell>
          <cell r="GQ16" t="str">
            <v/>
          </cell>
          <cell r="GR16" t="str">
            <v/>
          </cell>
          <cell r="GS16" t="str">
            <v/>
          </cell>
          <cell r="GT16" t="str">
            <v/>
          </cell>
          <cell r="GU16" t="str">
            <v/>
          </cell>
          <cell r="GV16">
            <v>77.613402727270028</v>
          </cell>
          <cell r="GW16">
            <v>54.976042365397532</v>
          </cell>
          <cell r="GX16">
            <v>32.338682003525044</v>
          </cell>
          <cell r="GY16" t="str">
            <v/>
          </cell>
          <cell r="GZ16" t="str">
            <v/>
          </cell>
          <cell r="HA16" t="str">
            <v/>
          </cell>
          <cell r="HB16" t="str">
            <v/>
          </cell>
          <cell r="HC16" t="str">
            <v/>
          </cell>
          <cell r="HD16" t="str">
            <v/>
          </cell>
          <cell r="HE16" t="str">
            <v/>
          </cell>
          <cell r="HF16" t="str">
            <v/>
          </cell>
          <cell r="HG16" t="str">
            <v/>
          </cell>
          <cell r="HH16">
            <v>108.51532085796948</v>
          </cell>
          <cell r="HI16">
            <v>74.200185927530967</v>
          </cell>
          <cell r="HJ16">
            <v>39.885050997092478</v>
          </cell>
          <cell r="HK16" t="str">
            <v/>
          </cell>
          <cell r="HL16" t="str">
            <v/>
          </cell>
          <cell r="HM16" t="str">
            <v/>
          </cell>
          <cell r="HN16" t="str">
            <v/>
          </cell>
          <cell r="HO16" t="str">
            <v/>
          </cell>
          <cell r="HP16" t="str">
            <v/>
          </cell>
          <cell r="HQ16" t="str">
            <v/>
          </cell>
          <cell r="HR16" t="str">
            <v/>
          </cell>
          <cell r="HS16" t="str">
            <v/>
          </cell>
          <cell r="HT16">
            <v>107.6979128284201</v>
          </cell>
          <cell r="HU16">
            <v>75.390959873140361</v>
          </cell>
          <cell r="HV16">
            <v>43.08400691786062</v>
          </cell>
          <cell r="HW16" t="str">
            <v/>
          </cell>
          <cell r="HX16" t="str">
            <v/>
          </cell>
          <cell r="HY16" t="str">
            <v/>
          </cell>
          <cell r="HZ16" t="str">
            <v/>
          </cell>
          <cell r="IA16" t="str">
            <v/>
          </cell>
          <cell r="IB16" t="str">
            <v/>
          </cell>
          <cell r="IC16" t="str">
            <v/>
          </cell>
          <cell r="ID16" t="str">
            <v/>
          </cell>
          <cell r="IE16" t="str">
            <v/>
          </cell>
          <cell r="IF16">
            <v>109.7483775090393</v>
          </cell>
          <cell r="IG16">
            <v>78.819418263563435</v>
          </cell>
          <cell r="IH16">
            <v>47.890459018087562</v>
          </cell>
          <cell r="II16" t="str">
            <v/>
          </cell>
          <cell r="IJ16" t="str">
            <v/>
          </cell>
          <cell r="IK16" t="str">
            <v/>
          </cell>
          <cell r="IL16" t="str">
            <v/>
          </cell>
          <cell r="IM16" t="str">
            <v/>
          </cell>
          <cell r="IN16" t="str">
            <v/>
          </cell>
          <cell r="IO16" t="str">
            <v/>
          </cell>
          <cell r="IP16" t="str">
            <v/>
          </cell>
          <cell r="IQ16" t="str">
            <v/>
          </cell>
          <cell r="IR16">
            <v>152.44421803225686</v>
          </cell>
          <cell r="IS16">
            <v>107.37604986645891</v>
          </cell>
          <cell r="IT16">
            <v>62.307881700660957</v>
          </cell>
          <cell r="IU16" t="str">
            <v/>
          </cell>
          <cell r="IV16" t="str">
            <v/>
          </cell>
          <cell r="IW16" t="str">
            <v/>
          </cell>
          <cell r="IX16" t="str">
            <v/>
          </cell>
          <cell r="IY16" t="str">
            <v/>
          </cell>
          <cell r="IZ16" t="str">
            <v/>
          </cell>
          <cell r="JA16" t="str">
            <v/>
          </cell>
          <cell r="JB16" t="str">
            <v/>
          </cell>
          <cell r="JC16" t="str">
            <v/>
          </cell>
          <cell r="JD16">
            <v>94.130091007338052</v>
          </cell>
          <cell r="JE16">
            <v>67.602630514365345</v>
          </cell>
          <cell r="JF16">
            <v>41.075170021392651</v>
          </cell>
          <cell r="JG16" t="str">
            <v/>
          </cell>
          <cell r="JH16" t="str">
            <v/>
          </cell>
          <cell r="JI16" t="str">
            <v/>
          </cell>
          <cell r="JJ16" t="str">
            <v/>
          </cell>
          <cell r="JK16" t="str">
            <v/>
          </cell>
          <cell r="JL16" t="str">
            <v/>
          </cell>
          <cell r="JM16" t="str">
            <v/>
          </cell>
          <cell r="JN16" t="str">
            <v/>
          </cell>
          <cell r="JO16" t="str">
            <v/>
          </cell>
          <cell r="JP16">
            <v>109.08178614639792</v>
          </cell>
          <cell r="JQ16">
            <v>82.742439128416279</v>
          </cell>
          <cell r="JR16">
            <v>56.403092110434642</v>
          </cell>
          <cell r="JS16" t="str">
            <v/>
          </cell>
          <cell r="JT16" t="str">
            <v/>
          </cell>
          <cell r="JU16" t="str">
            <v/>
          </cell>
          <cell r="JV16" t="str">
            <v/>
          </cell>
          <cell r="JW16" t="str">
            <v/>
          </cell>
          <cell r="JX16" t="str">
            <v/>
          </cell>
          <cell r="JY16" t="str">
            <v/>
          </cell>
          <cell r="JZ16" t="str">
            <v/>
          </cell>
          <cell r="KA16" t="str">
            <v/>
          </cell>
        </row>
        <row r="17">
          <cell r="EY17">
            <v>128</v>
          </cell>
          <cell r="EZ17" t="str">
            <v/>
          </cell>
          <cell r="FA17" t="str">
            <v/>
          </cell>
          <cell r="FB17" t="str">
            <v/>
          </cell>
          <cell r="FC17">
            <v>50.255590677511847</v>
          </cell>
          <cell r="FD17">
            <v>37.360730464408945</v>
          </cell>
          <cell r="FE17">
            <v>24.465870251306058</v>
          </cell>
          <cell r="FF17" t="str">
            <v/>
          </cell>
          <cell r="FG17" t="str">
            <v/>
          </cell>
          <cell r="FH17" t="str">
            <v/>
          </cell>
          <cell r="FI17" t="str">
            <v/>
          </cell>
          <cell r="FJ17" t="str">
            <v/>
          </cell>
          <cell r="FK17" t="str">
            <v/>
          </cell>
          <cell r="FL17" t="str">
            <v/>
          </cell>
          <cell r="FM17" t="str">
            <v/>
          </cell>
          <cell r="FN17" t="str">
            <v/>
          </cell>
          <cell r="FO17">
            <v>43.936595420428461</v>
          </cell>
          <cell r="FP17">
            <v>32.624784142376178</v>
          </cell>
          <cell r="FQ17">
            <v>21.312972864323889</v>
          </cell>
          <cell r="FR17" t="str">
            <v/>
          </cell>
          <cell r="FS17" t="str">
            <v/>
          </cell>
          <cell r="FT17" t="str">
            <v/>
          </cell>
          <cell r="FU17" t="str">
            <v/>
          </cell>
          <cell r="FV17" t="str">
            <v/>
          </cell>
          <cell r="FW17" t="str">
            <v/>
          </cell>
          <cell r="FX17" t="str">
            <v/>
          </cell>
          <cell r="FY17" t="str">
            <v/>
          </cell>
          <cell r="FZ17" t="str">
            <v/>
          </cell>
          <cell r="GA17">
            <v>33.100447358769372</v>
          </cell>
          <cell r="GB17">
            <v>23.682223885404884</v>
          </cell>
          <cell r="GC17">
            <v>14.264000412040398</v>
          </cell>
          <cell r="GD17" t="str">
            <v/>
          </cell>
          <cell r="GE17" t="str">
            <v/>
          </cell>
          <cell r="GF17" t="str">
            <v/>
          </cell>
          <cell r="GG17" t="str">
            <v/>
          </cell>
          <cell r="GH17" t="str">
            <v/>
          </cell>
          <cell r="GI17" t="str">
            <v/>
          </cell>
          <cell r="GJ17" t="str">
            <v/>
          </cell>
          <cell r="GK17" t="str">
            <v/>
          </cell>
          <cell r="GL17" t="str">
            <v/>
          </cell>
          <cell r="GM17">
            <v>27.473342580079713</v>
          </cell>
          <cell r="GN17">
            <v>18.095069530919002</v>
          </cell>
          <cell r="GO17">
            <v>8.7167964817582853</v>
          </cell>
          <cell r="GP17" t="str">
            <v/>
          </cell>
          <cell r="GQ17" t="str">
            <v/>
          </cell>
          <cell r="GR17" t="str">
            <v/>
          </cell>
          <cell r="GS17" t="str">
            <v/>
          </cell>
          <cell r="GT17" t="str">
            <v/>
          </cell>
          <cell r="GU17" t="str">
            <v/>
          </cell>
          <cell r="GV17" t="str">
            <v/>
          </cell>
          <cell r="GW17" t="str">
            <v/>
          </cell>
          <cell r="GX17" t="str">
            <v/>
          </cell>
          <cell r="GY17">
            <v>40.336532504232729</v>
          </cell>
          <cell r="GZ17">
            <v>27.759217689453092</v>
          </cell>
          <cell r="HA17">
            <v>15.181902874673453</v>
          </cell>
          <cell r="HB17" t="str">
            <v/>
          </cell>
          <cell r="HC17" t="str">
            <v/>
          </cell>
          <cell r="HD17" t="str">
            <v/>
          </cell>
          <cell r="HE17" t="str">
            <v/>
          </cell>
          <cell r="HF17" t="str">
            <v/>
          </cell>
          <cell r="HG17" t="str">
            <v/>
          </cell>
          <cell r="HH17" t="str">
            <v/>
          </cell>
          <cell r="HI17" t="str">
            <v/>
          </cell>
          <cell r="HJ17" t="str">
            <v/>
          </cell>
          <cell r="HK17">
            <v>66.857812743788301</v>
          </cell>
          <cell r="HL17">
            <v>48.154242050214968</v>
          </cell>
          <cell r="HM17">
            <v>29.450671356641653</v>
          </cell>
          <cell r="HN17" t="str">
            <v/>
          </cell>
          <cell r="HO17" t="str">
            <v/>
          </cell>
          <cell r="HP17" t="str">
            <v/>
          </cell>
          <cell r="HQ17" t="str">
            <v/>
          </cell>
          <cell r="HR17" t="str">
            <v/>
          </cell>
          <cell r="HS17" t="str">
            <v/>
          </cell>
          <cell r="HT17" t="str">
            <v/>
          </cell>
          <cell r="HU17" t="str">
            <v/>
          </cell>
          <cell r="HV17" t="str">
            <v/>
          </cell>
          <cell r="HW17">
            <v>56.387356802702541</v>
          </cell>
          <cell r="HX17">
            <v>44.072937132986667</v>
          </cell>
          <cell r="HY17">
            <v>31.758517463270788</v>
          </cell>
          <cell r="HZ17" t="str">
            <v/>
          </cell>
          <cell r="IA17" t="str">
            <v/>
          </cell>
          <cell r="IB17" t="str">
            <v/>
          </cell>
          <cell r="IC17" t="str">
            <v/>
          </cell>
          <cell r="ID17" t="str">
            <v/>
          </cell>
          <cell r="IE17" t="str">
            <v/>
          </cell>
          <cell r="IF17" t="str">
            <v/>
          </cell>
          <cell r="IG17" t="str">
            <v/>
          </cell>
          <cell r="IH17" t="str">
            <v/>
          </cell>
          <cell r="II17">
            <v>57.31950057413335</v>
          </cell>
          <cell r="IJ17">
            <v>42.730298961841285</v>
          </cell>
          <cell r="IK17">
            <v>28.141097349549224</v>
          </cell>
          <cell r="IL17" t="str">
            <v/>
          </cell>
          <cell r="IM17" t="str">
            <v/>
          </cell>
          <cell r="IN17" t="str">
            <v/>
          </cell>
          <cell r="IO17" t="str">
            <v/>
          </cell>
          <cell r="IP17" t="str">
            <v/>
          </cell>
          <cell r="IQ17" t="str">
            <v/>
          </cell>
          <cell r="IR17" t="str">
            <v/>
          </cell>
          <cell r="IS17" t="str">
            <v/>
          </cell>
          <cell r="IT17" t="str">
            <v/>
          </cell>
          <cell r="IU17">
            <v>101.395131888238</v>
          </cell>
          <cell r="IV17">
            <v>70.021221985777601</v>
          </cell>
          <cell r="IW17">
            <v>38.647312083317175</v>
          </cell>
          <cell r="IX17" t="str">
            <v/>
          </cell>
          <cell r="IY17" t="str">
            <v/>
          </cell>
          <cell r="IZ17" t="str">
            <v/>
          </cell>
          <cell r="JA17" t="str">
            <v/>
          </cell>
          <cell r="JB17" t="str">
            <v/>
          </cell>
          <cell r="JC17" t="str">
            <v/>
          </cell>
          <cell r="JD17" t="str">
            <v/>
          </cell>
          <cell r="JE17" t="str">
            <v/>
          </cell>
          <cell r="JF17" t="str">
            <v/>
          </cell>
          <cell r="JG17">
            <v>47.419839904842412</v>
          </cell>
          <cell r="JH17">
            <v>35.350341778291117</v>
          </cell>
          <cell r="JI17">
            <v>23.280843651739819</v>
          </cell>
          <cell r="JJ17" t="str">
            <v/>
          </cell>
          <cell r="JK17" t="str">
            <v/>
          </cell>
          <cell r="JL17" t="str">
            <v/>
          </cell>
          <cell r="JM17" t="str">
            <v/>
          </cell>
          <cell r="JN17" t="str">
            <v/>
          </cell>
          <cell r="JO17" t="str">
            <v/>
          </cell>
          <cell r="JP17" t="str">
            <v/>
          </cell>
          <cell r="JQ17" t="str">
            <v/>
          </cell>
          <cell r="JR17" t="str">
            <v/>
          </cell>
          <cell r="JS17">
            <v>58.101656443496857</v>
          </cell>
          <cell r="JT17">
            <v>44.319994777334635</v>
          </cell>
          <cell r="JU17">
            <v>30.53833311117241</v>
          </cell>
          <cell r="JV17" t="str">
            <v/>
          </cell>
          <cell r="JW17" t="str">
            <v/>
          </cell>
          <cell r="JX17" t="str">
            <v/>
          </cell>
          <cell r="JY17" t="str">
            <v/>
          </cell>
          <cell r="JZ17" t="str">
            <v/>
          </cell>
          <cell r="KA17" t="str">
            <v/>
          </cell>
        </row>
        <row r="18">
          <cell r="EY18">
            <v>129</v>
          </cell>
          <cell r="EZ18" t="str">
            <v/>
          </cell>
          <cell r="FA18" t="str">
            <v/>
          </cell>
          <cell r="FB18" t="str">
            <v/>
          </cell>
          <cell r="FC18" t="str">
            <v/>
          </cell>
          <cell r="FD18" t="str">
            <v/>
          </cell>
          <cell r="FE18" t="str">
            <v/>
          </cell>
          <cell r="FF18">
            <v>23.4080045316433</v>
          </cell>
          <cell r="FG18">
            <v>15.221139088288007</v>
          </cell>
          <cell r="FH18">
            <v>7.034273644932715</v>
          </cell>
          <cell r="FI18">
            <v>31.642118262898894</v>
          </cell>
          <cell r="FJ18">
            <v>22.109062181519157</v>
          </cell>
          <cell r="FK18">
            <v>12.576006100139416</v>
          </cell>
          <cell r="FL18" t="str">
            <v/>
          </cell>
          <cell r="FM18" t="str">
            <v/>
          </cell>
          <cell r="FN18" t="str">
            <v/>
          </cell>
          <cell r="FO18" t="str">
            <v/>
          </cell>
          <cell r="FP18" t="str">
            <v/>
          </cell>
          <cell r="FQ18" t="str">
            <v/>
          </cell>
          <cell r="FR18">
            <v>23.903718715310511</v>
          </cell>
          <cell r="FS18">
            <v>17.336284454382419</v>
          </cell>
          <cell r="FT18">
            <v>10.768850193454334</v>
          </cell>
          <cell r="FU18">
            <v>31.641370380327235</v>
          </cell>
          <cell r="FV18">
            <v>21.268206437320284</v>
          </cell>
          <cell r="FW18">
            <v>10.895042494313342</v>
          </cell>
          <cell r="FX18" t="str">
            <v/>
          </cell>
          <cell r="FY18" t="str">
            <v/>
          </cell>
          <cell r="FZ18" t="str">
            <v/>
          </cell>
          <cell r="GA18" t="str">
            <v/>
          </cell>
          <cell r="GB18" t="str">
            <v/>
          </cell>
          <cell r="GC18" t="str">
            <v/>
          </cell>
          <cell r="GD18">
            <v>23.788693647904068</v>
          </cell>
          <cell r="GE18">
            <v>17.591253908883971</v>
          </cell>
          <cell r="GF18">
            <v>11.393814169863875</v>
          </cell>
          <cell r="GG18">
            <v>32.910275630070522</v>
          </cell>
          <cell r="GH18">
            <v>23.639839487787345</v>
          </cell>
          <cell r="GI18">
            <v>14.369403345504164</v>
          </cell>
          <cell r="GJ18" t="str">
            <v/>
          </cell>
          <cell r="GK18" t="str">
            <v/>
          </cell>
          <cell r="GL18" t="str">
            <v/>
          </cell>
          <cell r="GM18" t="str">
            <v/>
          </cell>
          <cell r="GN18" t="str">
            <v/>
          </cell>
          <cell r="GO18" t="str">
            <v/>
          </cell>
          <cell r="GP18">
            <v>22.16802605093006</v>
          </cell>
          <cell r="GQ18">
            <v>13.658625842303184</v>
          </cell>
          <cell r="GR18">
            <v>5.1492256336763065</v>
          </cell>
          <cell r="GS18">
            <v>23.836306669747309</v>
          </cell>
          <cell r="GT18">
            <v>13.86491849130141</v>
          </cell>
          <cell r="GU18">
            <v>3.893530312855515</v>
          </cell>
          <cell r="GV18" t="str">
            <v/>
          </cell>
          <cell r="GW18" t="str">
            <v/>
          </cell>
          <cell r="GX18" t="str">
            <v/>
          </cell>
          <cell r="GY18" t="str">
            <v/>
          </cell>
          <cell r="GZ18" t="str">
            <v/>
          </cell>
          <cell r="HA18" t="str">
            <v/>
          </cell>
          <cell r="HB18">
            <v>15.366095257119651</v>
          </cell>
          <cell r="HC18">
            <v>10.134124139338152</v>
          </cell>
          <cell r="HD18">
            <v>4.9021530215566553</v>
          </cell>
          <cell r="HE18">
            <v>22.483093753616664</v>
          </cell>
          <cell r="HF18">
            <v>15.314607036300112</v>
          </cell>
          <cell r="HG18">
            <v>8.1461203189835576</v>
          </cell>
          <cell r="HH18" t="str">
            <v/>
          </cell>
          <cell r="HI18" t="str">
            <v/>
          </cell>
          <cell r="HJ18" t="str">
            <v/>
          </cell>
          <cell r="HK18" t="str">
            <v/>
          </cell>
          <cell r="HL18" t="str">
            <v/>
          </cell>
          <cell r="HM18" t="str">
            <v/>
          </cell>
          <cell r="HN18">
            <v>55.437628031913178</v>
          </cell>
          <cell r="HO18">
            <v>38.430222306707996</v>
          </cell>
          <cell r="HP18">
            <v>21.422816581502818</v>
          </cell>
          <cell r="HQ18">
            <v>88.511453545174589</v>
          </cell>
          <cell r="HR18">
            <v>53.697484885773505</v>
          </cell>
          <cell r="HS18">
            <v>18.883516226372443</v>
          </cell>
          <cell r="HT18" t="str">
            <v/>
          </cell>
          <cell r="HU18" t="str">
            <v/>
          </cell>
          <cell r="HV18" t="str">
            <v/>
          </cell>
          <cell r="HW18" t="str">
            <v/>
          </cell>
          <cell r="HX18" t="str">
            <v/>
          </cell>
          <cell r="HY18" t="str">
            <v/>
          </cell>
          <cell r="HZ18">
            <v>46.520494236735061</v>
          </cell>
          <cell r="IA18">
            <v>34.074637375282208</v>
          </cell>
          <cell r="IB18">
            <v>21.628780513829359</v>
          </cell>
          <cell r="IC18">
            <v>75.616895207865866</v>
          </cell>
          <cell r="ID18">
            <v>57.720414299292585</v>
          </cell>
          <cell r="IE18">
            <v>39.823933390719311</v>
          </cell>
          <cell r="IF18" t="str">
            <v/>
          </cell>
          <cell r="IG18" t="str">
            <v/>
          </cell>
          <cell r="IH18" t="str">
            <v/>
          </cell>
          <cell r="II18" t="str">
            <v/>
          </cell>
          <cell r="IJ18" t="str">
            <v/>
          </cell>
          <cell r="IK18" t="str">
            <v/>
          </cell>
          <cell r="IL18">
            <v>37.613678377110304</v>
          </cell>
          <cell r="IM18">
            <v>30.174153715730622</v>
          </cell>
          <cell r="IN18">
            <v>22.73462905435094</v>
          </cell>
          <cell r="IO18">
            <v>65.541966849257207</v>
          </cell>
          <cell r="IP18">
            <v>48.5103654992066</v>
          </cell>
          <cell r="IQ18">
            <v>31.478764149155989</v>
          </cell>
          <cell r="IR18" t="str">
            <v/>
          </cell>
          <cell r="IS18" t="str">
            <v/>
          </cell>
          <cell r="IT18" t="str">
            <v/>
          </cell>
          <cell r="IU18" t="str">
            <v/>
          </cell>
          <cell r="IV18" t="str">
            <v/>
          </cell>
          <cell r="IW18" t="str">
            <v/>
          </cell>
          <cell r="IX18">
            <v>81.793293829581771</v>
          </cell>
          <cell r="IY18">
            <v>52.170619925708962</v>
          </cell>
          <cell r="IZ18">
            <v>22.547946021836168</v>
          </cell>
          <cell r="JA18">
            <v>108.01384764124143</v>
          </cell>
          <cell r="JB18">
            <v>63.025882714137964</v>
          </cell>
          <cell r="JC18">
            <v>18.037917787034502</v>
          </cell>
          <cell r="JD18" t="str">
            <v/>
          </cell>
          <cell r="JE18" t="str">
            <v/>
          </cell>
          <cell r="JF18" t="str">
            <v/>
          </cell>
          <cell r="JG18" t="str">
            <v/>
          </cell>
          <cell r="JH18" t="str">
            <v/>
          </cell>
          <cell r="JI18" t="str">
            <v/>
          </cell>
          <cell r="JJ18">
            <v>34.818924046614903</v>
          </cell>
          <cell r="JK18">
            <v>27.932167544620313</v>
          </cell>
          <cell r="JL18">
            <v>21.045411042625727</v>
          </cell>
          <cell r="JM18">
            <v>60.672097599973213</v>
          </cell>
          <cell r="JN18">
            <v>44.905970505088547</v>
          </cell>
          <cell r="JO18">
            <v>29.139843410203895</v>
          </cell>
          <cell r="JP18" t="str">
            <v/>
          </cell>
          <cell r="JQ18" t="str">
            <v/>
          </cell>
          <cell r="JR18" t="str">
            <v/>
          </cell>
          <cell r="JS18" t="str">
            <v/>
          </cell>
          <cell r="JT18" t="str">
            <v/>
          </cell>
          <cell r="JU18" t="str">
            <v/>
          </cell>
          <cell r="JV18">
            <v>60.122447661483562</v>
          </cell>
          <cell r="JW18">
            <v>43.584878046941036</v>
          </cell>
          <cell r="JX18">
            <v>27.047308432398498</v>
          </cell>
          <cell r="JY18">
            <v>94.971688579695723</v>
          </cell>
          <cell r="JZ18">
            <v>66.133574941825287</v>
          </cell>
          <cell r="KA18">
            <v>37.295461303954845</v>
          </cell>
        </row>
        <row r="19">
          <cell r="EY19">
            <v>130</v>
          </cell>
          <cell r="EZ19">
            <v>366.79675891568439</v>
          </cell>
          <cell r="FA19">
            <v>260.50681284473188</v>
          </cell>
          <cell r="FB19">
            <v>154.2168667737794</v>
          </cell>
          <cell r="FC19" t="str">
            <v/>
          </cell>
          <cell r="FD19" t="str">
            <v/>
          </cell>
          <cell r="FE19" t="str">
            <v/>
          </cell>
          <cell r="FF19" t="str">
            <v/>
          </cell>
          <cell r="FG19" t="str">
            <v/>
          </cell>
          <cell r="FH19" t="str">
            <v/>
          </cell>
          <cell r="FI19" t="str">
            <v/>
          </cell>
          <cell r="FJ19" t="str">
            <v/>
          </cell>
          <cell r="FK19" t="str">
            <v/>
          </cell>
          <cell r="FL19">
            <v>309.67993662445519</v>
          </cell>
          <cell r="FM19">
            <v>211.56442643201783</v>
          </cell>
          <cell r="FN19">
            <v>113.44891623958046</v>
          </cell>
          <cell r="FO19" t="str">
            <v/>
          </cell>
          <cell r="FP19" t="str">
            <v/>
          </cell>
          <cell r="FQ19" t="str">
            <v/>
          </cell>
          <cell r="FR19" t="str">
            <v/>
          </cell>
          <cell r="FS19" t="str">
            <v/>
          </cell>
          <cell r="FT19" t="str">
            <v/>
          </cell>
          <cell r="FU19" t="str">
            <v/>
          </cell>
          <cell r="FV19" t="str">
            <v/>
          </cell>
          <cell r="FW19" t="str">
            <v/>
          </cell>
          <cell r="FX19">
            <v>324.10373560080455</v>
          </cell>
          <cell r="FY19">
            <v>226.63204156033962</v>
          </cell>
          <cell r="FZ19">
            <v>129.16034751987473</v>
          </cell>
          <cell r="GA19" t="str">
            <v/>
          </cell>
          <cell r="GB19" t="str">
            <v/>
          </cell>
          <cell r="GC19" t="str">
            <v/>
          </cell>
          <cell r="GD19" t="str">
            <v/>
          </cell>
          <cell r="GE19" t="str">
            <v/>
          </cell>
          <cell r="GF19" t="str">
            <v/>
          </cell>
          <cell r="GG19" t="str">
            <v/>
          </cell>
          <cell r="GH19" t="str">
            <v/>
          </cell>
          <cell r="GI19" t="str">
            <v/>
          </cell>
          <cell r="GJ19">
            <v>271.72061969969627</v>
          </cell>
          <cell r="GK19">
            <v>160.9430757027763</v>
          </cell>
          <cell r="GL19">
            <v>50.165531705856289</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v>529.25354888201844</v>
          </cell>
          <cell r="HI19">
            <v>361.89094239744202</v>
          </cell>
          <cell r="HJ19">
            <v>194.52833591286563</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v>510.38746635581253</v>
          </cell>
          <cell r="IS19">
            <v>359.49799045209483</v>
          </cell>
          <cell r="IT19">
            <v>208.60851454837717</v>
          </cell>
          <cell r="IU19" t="str">
            <v/>
          </cell>
          <cell r="IV19" t="str">
            <v/>
          </cell>
          <cell r="IW19" t="str">
            <v/>
          </cell>
          <cell r="IX19" t="str">
            <v/>
          </cell>
          <cell r="IY19" t="str">
            <v/>
          </cell>
          <cell r="IZ19" t="str">
            <v/>
          </cell>
          <cell r="JA19" t="str">
            <v/>
          </cell>
          <cell r="JB19" t="str">
            <v/>
          </cell>
          <cell r="JC19" t="str">
            <v/>
          </cell>
          <cell r="JD19">
            <v>250.20527703355665</v>
          </cell>
          <cell r="JE19">
            <v>179.69317478642779</v>
          </cell>
          <cell r="JF19">
            <v>109.18107253929898</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row>
        <row r="20">
          <cell r="EY20">
            <v>131</v>
          </cell>
          <cell r="EZ20" t="str">
            <v/>
          </cell>
          <cell r="FA20" t="str">
            <v/>
          </cell>
          <cell r="FB20" t="str">
            <v/>
          </cell>
          <cell r="FC20">
            <v>182.10966532857353</v>
          </cell>
          <cell r="FD20">
            <v>135.38295002766861</v>
          </cell>
          <cell r="FE20">
            <v>88.656234726763742</v>
          </cell>
          <cell r="FF20" t="str">
            <v/>
          </cell>
          <cell r="FG20" t="str">
            <v/>
          </cell>
          <cell r="FH20" t="str">
            <v/>
          </cell>
          <cell r="FI20" t="str">
            <v/>
          </cell>
          <cell r="FJ20" t="str">
            <v/>
          </cell>
          <cell r="FK20" t="str">
            <v/>
          </cell>
          <cell r="FL20" t="str">
            <v/>
          </cell>
          <cell r="FM20" t="str">
            <v/>
          </cell>
          <cell r="FN20" t="str">
            <v/>
          </cell>
          <cell r="FO20">
            <v>159.21171316112975</v>
          </cell>
          <cell r="FP20">
            <v>118.22144445003332</v>
          </cell>
          <cell r="FQ20">
            <v>77.231175738936827</v>
          </cell>
          <cell r="FR20" t="str">
            <v/>
          </cell>
          <cell r="FS20" t="str">
            <v/>
          </cell>
          <cell r="FT20" t="str">
            <v/>
          </cell>
          <cell r="FU20" t="str">
            <v/>
          </cell>
          <cell r="FV20" t="str">
            <v/>
          </cell>
          <cell r="FW20" t="str">
            <v/>
          </cell>
          <cell r="FX20" t="str">
            <v/>
          </cell>
          <cell r="FY20" t="str">
            <v/>
          </cell>
          <cell r="FZ20" t="str">
            <v/>
          </cell>
          <cell r="GA20">
            <v>189.17467003723365</v>
          </cell>
          <cell r="GB20">
            <v>135.34792568543477</v>
          </cell>
          <cell r="GC20">
            <v>81.521181333635894</v>
          </cell>
          <cell r="GD20" t="str">
            <v/>
          </cell>
          <cell r="GE20" t="str">
            <v/>
          </cell>
          <cell r="GF20" t="str">
            <v/>
          </cell>
          <cell r="GG20" t="str">
            <v/>
          </cell>
          <cell r="GH20" t="str">
            <v/>
          </cell>
          <cell r="GI20" t="str">
            <v/>
          </cell>
          <cell r="GJ20" t="str">
            <v/>
          </cell>
          <cell r="GK20" t="str">
            <v/>
          </cell>
          <cell r="GL20" t="str">
            <v/>
          </cell>
          <cell r="GM20">
            <v>157.01481194723308</v>
          </cell>
          <cell r="GN20">
            <v>103.41639104480275</v>
          </cell>
          <cell r="GO20">
            <v>49.817970142372417</v>
          </cell>
          <cell r="GP20" t="str">
            <v/>
          </cell>
          <cell r="GQ20" t="str">
            <v/>
          </cell>
          <cell r="GR20" t="str">
            <v/>
          </cell>
          <cell r="GS20" t="str">
            <v/>
          </cell>
          <cell r="GT20" t="str">
            <v/>
          </cell>
          <cell r="GU20" t="str">
            <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v>276.79904431545361</v>
          </cell>
          <cell r="HL20">
            <v>199.36410768198405</v>
          </cell>
          <cell r="HM20">
            <v>121.92917104851448</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v>139.6885645389635</v>
          </cell>
          <cell r="JH20">
            <v>104.13444053966479</v>
          </cell>
          <cell r="JI20">
            <v>68.580316540366098</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row>
        <row r="21">
          <cell r="EY21">
            <v>132</v>
          </cell>
          <cell r="EZ21" t="str">
            <v/>
          </cell>
          <cell r="FA21" t="str">
            <v/>
          </cell>
          <cell r="FB21" t="str">
            <v/>
          </cell>
          <cell r="FC21" t="str">
            <v/>
          </cell>
          <cell r="FD21" t="str">
            <v/>
          </cell>
          <cell r="FE21" t="str">
            <v/>
          </cell>
          <cell r="FF21">
            <v>93.658117411229838</v>
          </cell>
          <cell r="FG21">
            <v>60.901527506815562</v>
          </cell>
          <cell r="FH21">
            <v>28.14493760240131</v>
          </cell>
          <cell r="FI21">
            <v>126.60375314779367</v>
          </cell>
          <cell r="FJ21">
            <v>88.460899725549339</v>
          </cell>
          <cell r="FK21">
            <v>50.318046303304968</v>
          </cell>
          <cell r="FL21" t="str">
            <v/>
          </cell>
          <cell r="FM21" t="str">
            <v/>
          </cell>
          <cell r="FN21" t="str">
            <v/>
          </cell>
          <cell r="FO21" t="str">
            <v/>
          </cell>
          <cell r="FP21" t="str">
            <v/>
          </cell>
          <cell r="FQ21" t="str">
            <v/>
          </cell>
          <cell r="FR21">
            <v>95.641526853651712</v>
          </cell>
          <cell r="FS21">
            <v>69.364467300410269</v>
          </cell>
          <cell r="FT21">
            <v>43.087407747168839</v>
          </cell>
          <cell r="FU21">
            <v>126.60076078363842</v>
          </cell>
          <cell r="FV21">
            <v>85.096539217603194</v>
          </cell>
          <cell r="FW21">
            <v>43.592317651567967</v>
          </cell>
          <cell r="FX21" t="str">
            <v/>
          </cell>
          <cell r="FY21" t="str">
            <v/>
          </cell>
          <cell r="FZ21" t="str">
            <v/>
          </cell>
          <cell r="GA21" t="str">
            <v/>
          </cell>
          <cell r="GB21" t="str">
            <v/>
          </cell>
          <cell r="GC21" t="str">
            <v/>
          </cell>
          <cell r="GD21">
            <v>131.02457418125516</v>
          </cell>
          <cell r="GE21">
            <v>96.890001058504438</v>
          </cell>
          <cell r="GF21">
            <v>62.755427935753708</v>
          </cell>
          <cell r="GG21">
            <v>181.26488635485237</v>
          </cell>
          <cell r="GH21">
            <v>130.20470768362088</v>
          </cell>
          <cell r="GI21">
            <v>79.144529012389384</v>
          </cell>
          <cell r="GJ21" t="str">
            <v/>
          </cell>
          <cell r="GK21" t="str">
            <v/>
          </cell>
          <cell r="GL21" t="str">
            <v/>
          </cell>
          <cell r="GM21" t="str">
            <v/>
          </cell>
          <cell r="GN21" t="str">
            <v/>
          </cell>
          <cell r="GO21" t="str">
            <v/>
          </cell>
          <cell r="GP21">
            <v>122.09817893964062</v>
          </cell>
          <cell r="GQ21">
            <v>75.229672607370702</v>
          </cell>
          <cell r="GR21">
            <v>28.361166275100818</v>
          </cell>
          <cell r="GS21">
            <v>131.28681959938652</v>
          </cell>
          <cell r="GT21">
            <v>76.365901729145008</v>
          </cell>
          <cell r="GU21">
            <v>21.444983858903505</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v>222.79431683955065</v>
          </cell>
          <cell r="HO21">
            <v>154.44447081838086</v>
          </cell>
          <cell r="HP21">
            <v>86.094624797211125</v>
          </cell>
          <cell r="HQ21">
            <v>355.71234782485431</v>
          </cell>
          <cell r="HR21">
            <v>215.80098005349564</v>
          </cell>
          <cell r="HS21">
            <v>75.889612282136937</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v>96.796608849589418</v>
          </cell>
          <cell r="JK21">
            <v>77.651425774044483</v>
          </cell>
          <cell r="JL21">
            <v>58.50624269849952</v>
          </cell>
          <cell r="JM21">
            <v>168.66843132792553</v>
          </cell>
          <cell r="JN21">
            <v>124.83859800414618</v>
          </cell>
          <cell r="JO21">
            <v>81.008764680366838</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row>
        <row r="22">
          <cell r="EY22">
            <v>133</v>
          </cell>
          <cell r="EZ22">
            <v>198.67721624522693</v>
          </cell>
          <cell r="FA22">
            <v>141.10475932750811</v>
          </cell>
          <cell r="FB22">
            <v>83.532302409789267</v>
          </cell>
          <cell r="FC22" t="str">
            <v/>
          </cell>
          <cell r="FD22" t="str">
            <v/>
          </cell>
          <cell r="FE22" t="str">
            <v/>
          </cell>
          <cell r="FF22" t="str">
            <v/>
          </cell>
          <cell r="FG22" t="str">
            <v/>
          </cell>
          <cell r="FH22" t="str">
            <v/>
          </cell>
          <cell r="FI22" t="str">
            <v/>
          </cell>
          <cell r="FJ22" t="str">
            <v/>
          </cell>
          <cell r="FK22" t="str">
            <v/>
          </cell>
          <cell r="FL22">
            <v>167.73961666790007</v>
          </cell>
          <cell r="FM22">
            <v>114.59488198393144</v>
          </cell>
          <cell r="FN22">
            <v>61.450147299962829</v>
          </cell>
          <cell r="FO22" t="str">
            <v/>
          </cell>
          <cell r="FP22" t="str">
            <v/>
          </cell>
          <cell r="FQ22" t="str">
            <v/>
          </cell>
          <cell r="FR22" t="str">
            <v/>
          </cell>
          <cell r="FS22" t="str">
            <v/>
          </cell>
          <cell r="FT22" t="str">
            <v/>
          </cell>
          <cell r="FU22" t="str">
            <v/>
          </cell>
          <cell r="FV22" t="str">
            <v/>
          </cell>
          <cell r="FW22" t="str">
            <v/>
          </cell>
          <cell r="FX22">
            <v>238.45932346829193</v>
          </cell>
          <cell r="FY22">
            <v>166.74452457801985</v>
          </cell>
          <cell r="FZ22">
            <v>95.029725687747828</v>
          </cell>
          <cell r="GA22" t="str">
            <v/>
          </cell>
          <cell r="GB22" t="str">
            <v/>
          </cell>
          <cell r="GC22" t="str">
            <v/>
          </cell>
          <cell r="GD22" t="str">
            <v/>
          </cell>
          <cell r="GE22" t="str">
            <v/>
          </cell>
          <cell r="GF22" t="str">
            <v/>
          </cell>
          <cell r="GG22" t="str">
            <v/>
          </cell>
          <cell r="GH22" t="str">
            <v/>
          </cell>
          <cell r="GI22" t="str">
            <v/>
          </cell>
          <cell r="GJ22">
            <v>199.91844594405154</v>
          </cell>
          <cell r="GK22">
            <v>118.41386794831766</v>
          </cell>
          <cell r="GL22">
            <v>36.909289952583755</v>
          </cell>
          <cell r="GM22" t="str">
            <v/>
          </cell>
          <cell r="GN22" t="str">
            <v/>
          </cell>
          <cell r="GO22" t="str">
            <v/>
          </cell>
          <cell r="GP22" t="str">
            <v/>
          </cell>
          <cell r="GQ22" t="str">
            <v/>
          </cell>
          <cell r="GR22" t="str">
            <v/>
          </cell>
          <cell r="GS22" t="str">
            <v/>
          </cell>
          <cell r="GT22" t="str">
            <v/>
          </cell>
          <cell r="GU22" t="str">
            <v/>
          </cell>
          <cell r="GV22">
            <v>101.5882234650131</v>
          </cell>
          <cell r="GW22">
            <v>71.958170635337069</v>
          </cell>
          <cell r="GX22">
            <v>42.328117805661051</v>
          </cell>
          <cell r="GY22" t="str">
            <v/>
          </cell>
          <cell r="GZ22" t="str">
            <v/>
          </cell>
          <cell r="HA22" t="str">
            <v/>
          </cell>
          <cell r="HB22" t="str">
            <v/>
          </cell>
          <cell r="HC22" t="str">
            <v/>
          </cell>
          <cell r="HD22" t="str">
            <v/>
          </cell>
          <cell r="HE22" t="str">
            <v/>
          </cell>
          <cell r="HF22" t="str">
            <v/>
          </cell>
          <cell r="HG22" t="str">
            <v/>
          </cell>
          <cell r="HH22">
            <v>242.51822597439443</v>
          </cell>
          <cell r="HI22">
            <v>165.82817353199093</v>
          </cell>
          <cell r="HJ22">
            <v>89.138121089587443</v>
          </cell>
          <cell r="HK22" t="str">
            <v/>
          </cell>
          <cell r="HL22" t="str">
            <v/>
          </cell>
          <cell r="HM22" t="str">
            <v/>
          </cell>
          <cell r="HN22" t="str">
            <v/>
          </cell>
          <cell r="HO22" t="str">
            <v/>
          </cell>
          <cell r="HP22" t="str">
            <v/>
          </cell>
          <cell r="HQ22" t="str">
            <v/>
          </cell>
          <cell r="HR22" t="str">
            <v/>
          </cell>
          <cell r="HS22" t="str">
            <v/>
          </cell>
          <cell r="HT22">
            <v>240.75539380421782</v>
          </cell>
          <cell r="HU22">
            <v>168.53418749584284</v>
          </cell>
          <cell r="HV22">
            <v>96.312981187467869</v>
          </cell>
          <cell r="HW22" t="str">
            <v/>
          </cell>
          <cell r="HX22" t="str">
            <v/>
          </cell>
          <cell r="HY22" t="str">
            <v/>
          </cell>
          <cell r="HZ22" t="str">
            <v/>
          </cell>
          <cell r="IA22" t="str">
            <v/>
          </cell>
          <cell r="IB22" t="str">
            <v/>
          </cell>
          <cell r="IC22" t="str">
            <v/>
          </cell>
          <cell r="ID22" t="str">
            <v/>
          </cell>
          <cell r="IE22" t="str">
            <v/>
          </cell>
          <cell r="IF22">
            <v>199.83270599377141</v>
          </cell>
          <cell r="IG22">
            <v>143.51645093947269</v>
          </cell>
          <cell r="IH22">
            <v>87.200195885173983</v>
          </cell>
          <cell r="II22" t="str">
            <v/>
          </cell>
          <cell r="IJ22" t="str">
            <v/>
          </cell>
          <cell r="IK22" t="str">
            <v/>
          </cell>
          <cell r="IL22" t="str">
            <v/>
          </cell>
          <cell r="IM22" t="str">
            <v/>
          </cell>
          <cell r="IN22" t="str">
            <v/>
          </cell>
          <cell r="IO22" t="str">
            <v/>
          </cell>
          <cell r="IP22" t="str">
            <v/>
          </cell>
          <cell r="IQ22" t="str">
            <v/>
          </cell>
          <cell r="IR22">
            <v>173.43250864724513</v>
          </cell>
          <cell r="IS22">
            <v>122.15942288497408</v>
          </cell>
          <cell r="IT22">
            <v>70.886337122703054</v>
          </cell>
          <cell r="IU22" t="str">
            <v/>
          </cell>
          <cell r="IV22" t="str">
            <v/>
          </cell>
          <cell r="IW22" t="str">
            <v/>
          </cell>
          <cell r="IX22" t="str">
            <v/>
          </cell>
          <cell r="IY22" t="str">
            <v/>
          </cell>
          <cell r="IZ22" t="str">
            <v/>
          </cell>
          <cell r="JA22" t="str">
            <v/>
          </cell>
          <cell r="JB22" t="str">
            <v/>
          </cell>
          <cell r="JC22" t="str">
            <v/>
          </cell>
          <cell r="JD22">
            <v>158.72052816225622</v>
          </cell>
          <cell r="JE22">
            <v>113.99038400548723</v>
          </cell>
          <cell r="JF22">
            <v>69.260239848718285</v>
          </cell>
          <cell r="JG22" t="str">
            <v/>
          </cell>
          <cell r="JH22" t="str">
            <v/>
          </cell>
          <cell r="JI22" t="str">
            <v/>
          </cell>
          <cell r="JJ22" t="str">
            <v/>
          </cell>
          <cell r="JK22" t="str">
            <v/>
          </cell>
          <cell r="JL22" t="str">
            <v/>
          </cell>
          <cell r="JM22" t="str">
            <v/>
          </cell>
          <cell r="JN22" t="str">
            <v/>
          </cell>
          <cell r="JO22" t="str">
            <v/>
          </cell>
          <cell r="JP22">
            <v>178.04153600906326</v>
          </cell>
          <cell r="JQ22">
            <v>135.05087765787485</v>
          </cell>
          <cell r="JR22">
            <v>92.060219306686434</v>
          </cell>
          <cell r="JS22" t="str">
            <v/>
          </cell>
          <cell r="JT22" t="str">
            <v/>
          </cell>
          <cell r="JU22" t="str">
            <v/>
          </cell>
          <cell r="JV22" t="str">
            <v/>
          </cell>
          <cell r="JW22" t="str">
            <v/>
          </cell>
          <cell r="JX22" t="str">
            <v/>
          </cell>
          <cell r="JY22" t="str">
            <v/>
          </cell>
          <cell r="JZ22" t="str">
            <v/>
          </cell>
          <cell r="KA22" t="str">
            <v/>
          </cell>
        </row>
        <row r="23">
          <cell r="EY23">
            <v>134</v>
          </cell>
          <cell r="EZ23" t="str">
            <v/>
          </cell>
          <cell r="FA23" t="str">
            <v/>
          </cell>
          <cell r="FB23" t="str">
            <v/>
          </cell>
          <cell r="FC23">
            <v>132.65190524134812</v>
          </cell>
          <cell r="FD23">
            <v>98.615338323542986</v>
          </cell>
          <cell r="FE23">
            <v>64.578771405737882</v>
          </cell>
          <cell r="FF23" t="str">
            <v/>
          </cell>
          <cell r="FG23" t="str">
            <v/>
          </cell>
          <cell r="FH23" t="str">
            <v/>
          </cell>
          <cell r="FI23" t="str">
            <v/>
          </cell>
          <cell r="FJ23" t="str">
            <v/>
          </cell>
          <cell r="FK23" t="str">
            <v/>
          </cell>
          <cell r="FL23" t="str">
            <v/>
          </cell>
          <cell r="FM23" t="str">
            <v/>
          </cell>
          <cell r="FN23" t="str">
            <v/>
          </cell>
          <cell r="FO23">
            <v>115.97263137822667</v>
          </cell>
          <cell r="FP23">
            <v>86.114593744303164</v>
          </cell>
          <cell r="FQ23">
            <v>56.256556110379627</v>
          </cell>
          <cell r="FR23" t="str">
            <v/>
          </cell>
          <cell r="FS23" t="str">
            <v/>
          </cell>
          <cell r="FT23" t="str">
            <v/>
          </cell>
          <cell r="FU23" t="str">
            <v/>
          </cell>
          <cell r="FV23" t="str">
            <v/>
          </cell>
          <cell r="FW23" t="str">
            <v/>
          </cell>
          <cell r="FX23" t="str">
            <v/>
          </cell>
          <cell r="FY23" t="str">
            <v/>
          </cell>
          <cell r="FZ23" t="str">
            <v/>
          </cell>
          <cell r="GA23">
            <v>162.49983454468799</v>
          </cell>
          <cell r="GB23">
            <v>116.2630045847099</v>
          </cell>
          <cell r="GC23">
            <v>70.026174624731794</v>
          </cell>
          <cell r="GD23" t="str">
            <v/>
          </cell>
          <cell r="GE23" t="str">
            <v/>
          </cell>
          <cell r="GF23" t="str">
            <v/>
          </cell>
          <cell r="GG23" t="str">
            <v/>
          </cell>
          <cell r="GH23" t="str">
            <v/>
          </cell>
          <cell r="GI23" t="str">
            <v/>
          </cell>
          <cell r="GJ23" t="str">
            <v/>
          </cell>
          <cell r="GK23" t="str">
            <v/>
          </cell>
          <cell r="GL23" t="str">
            <v/>
          </cell>
          <cell r="GM23">
            <v>134.87472163936536</v>
          </cell>
          <cell r="GN23">
            <v>88.834020065591162</v>
          </cell>
          <cell r="GO23">
            <v>42.793318491816983</v>
          </cell>
          <cell r="GP23" t="str">
            <v/>
          </cell>
          <cell r="GQ23" t="str">
            <v/>
          </cell>
          <cell r="GR23" t="str">
            <v/>
          </cell>
          <cell r="GS23" t="str">
            <v/>
          </cell>
          <cell r="GT23" t="str">
            <v/>
          </cell>
          <cell r="GU23" t="str">
            <v/>
          </cell>
          <cell r="GV23" t="str">
            <v/>
          </cell>
          <cell r="GW23" t="str">
            <v/>
          </cell>
          <cell r="GX23" t="str">
            <v/>
          </cell>
          <cell r="GY23">
            <v>51.821239675576763</v>
          </cell>
          <cell r="GZ23">
            <v>35.662883837144591</v>
          </cell>
          <cell r="HA23">
            <v>19.504527998712422</v>
          </cell>
          <cell r="HB23" t="str">
            <v/>
          </cell>
          <cell r="HC23" t="str">
            <v/>
          </cell>
          <cell r="HD23" t="str">
            <v/>
          </cell>
          <cell r="HE23" t="str">
            <v/>
          </cell>
          <cell r="HF23" t="str">
            <v/>
          </cell>
          <cell r="HG23" t="str">
            <v/>
          </cell>
          <cell r="HH23" t="str">
            <v/>
          </cell>
          <cell r="HI23" t="str">
            <v/>
          </cell>
          <cell r="HJ23" t="str">
            <v/>
          </cell>
          <cell r="HK23">
            <v>123.51371356218087</v>
          </cell>
          <cell r="HL23">
            <v>88.960571925781011</v>
          </cell>
          <cell r="HM23">
            <v>54.407430289381175</v>
          </cell>
          <cell r="HN23" t="str">
            <v/>
          </cell>
          <cell r="HO23" t="str">
            <v/>
          </cell>
          <cell r="HP23" t="str">
            <v/>
          </cell>
          <cell r="HQ23" t="str">
            <v/>
          </cell>
          <cell r="HR23" t="str">
            <v/>
          </cell>
          <cell r="HS23" t="str">
            <v/>
          </cell>
          <cell r="HT23" t="str">
            <v/>
          </cell>
          <cell r="HU23" t="str">
            <v/>
          </cell>
          <cell r="HV23" t="str">
            <v/>
          </cell>
          <cell r="HW23">
            <v>117.11220259022835</v>
          </cell>
          <cell r="HX23">
            <v>91.53610019928</v>
          </cell>
          <cell r="HY23">
            <v>65.959997808331636</v>
          </cell>
          <cell r="HZ23" t="str">
            <v/>
          </cell>
          <cell r="IA23" t="str">
            <v/>
          </cell>
          <cell r="IB23" t="str">
            <v/>
          </cell>
          <cell r="IC23" t="str">
            <v/>
          </cell>
          <cell r="ID23" t="str">
            <v/>
          </cell>
          <cell r="IE23" t="str">
            <v/>
          </cell>
          <cell r="IF23" t="str">
            <v/>
          </cell>
          <cell r="IG23" t="str">
            <v/>
          </cell>
          <cell r="IH23" t="str">
            <v/>
          </cell>
          <cell r="II23">
            <v>97.899555948122881</v>
          </cell>
          <cell r="IJ23">
            <v>72.981747084212927</v>
          </cell>
          <cell r="IK23">
            <v>48.06393822030298</v>
          </cell>
          <cell r="IL23" t="str">
            <v/>
          </cell>
          <cell r="IM23" t="str">
            <v/>
          </cell>
          <cell r="IN23" t="str">
            <v/>
          </cell>
          <cell r="IO23" t="str">
            <v/>
          </cell>
          <cell r="IP23" t="str">
            <v/>
          </cell>
          <cell r="IQ23" t="str">
            <v/>
          </cell>
          <cell r="IR23" t="str">
            <v/>
          </cell>
          <cell r="IS23" t="str">
            <v/>
          </cell>
          <cell r="IT23" t="str">
            <v/>
          </cell>
          <cell r="IU23">
            <v>102.65884067742867</v>
          </cell>
          <cell r="IV23">
            <v>70.893911157392182</v>
          </cell>
          <cell r="IW23">
            <v>39.128981637355672</v>
          </cell>
          <cell r="IX23" t="str">
            <v/>
          </cell>
          <cell r="IY23" t="str">
            <v/>
          </cell>
          <cell r="IZ23" t="str">
            <v/>
          </cell>
          <cell r="JA23" t="str">
            <v/>
          </cell>
          <cell r="JB23" t="str">
            <v/>
          </cell>
          <cell r="JC23" t="str">
            <v/>
          </cell>
          <cell r="JD23" t="str">
            <v/>
          </cell>
          <cell r="JE23" t="str">
            <v/>
          </cell>
          <cell r="JF23" t="str">
            <v/>
          </cell>
          <cell r="JG23">
            <v>92.125893791034215</v>
          </cell>
          <cell r="JH23">
            <v>68.677621828306542</v>
          </cell>
          <cell r="JI23">
            <v>45.229349865578868</v>
          </cell>
          <cell r="JJ23" t="str">
            <v/>
          </cell>
          <cell r="JK23" t="str">
            <v/>
          </cell>
          <cell r="JL23" t="str">
            <v/>
          </cell>
          <cell r="JM23" t="str">
            <v/>
          </cell>
          <cell r="JN23" t="str">
            <v/>
          </cell>
          <cell r="JO23" t="str">
            <v/>
          </cell>
          <cell r="JP23" t="str">
            <v/>
          </cell>
          <cell r="JQ23" t="str">
            <v/>
          </cell>
          <cell r="JR23" t="str">
            <v/>
          </cell>
          <cell r="JS23">
            <v>105.97140572710779</v>
          </cell>
          <cell r="JT23">
            <v>80.835081749169447</v>
          </cell>
          <cell r="JU23">
            <v>55.698757771231122</v>
          </cell>
          <cell r="JV23" t="str">
            <v/>
          </cell>
          <cell r="JW23" t="str">
            <v/>
          </cell>
          <cell r="JX23" t="str">
            <v/>
          </cell>
          <cell r="JY23" t="str">
            <v/>
          </cell>
          <cell r="JZ23" t="str">
            <v/>
          </cell>
          <cell r="KA23" t="str">
            <v/>
          </cell>
        </row>
        <row r="24">
          <cell r="EY24">
            <v>135</v>
          </cell>
          <cell r="EZ24" t="str">
            <v/>
          </cell>
          <cell r="FA24" t="str">
            <v/>
          </cell>
          <cell r="FB24" t="str">
            <v/>
          </cell>
          <cell r="FC24" t="str">
            <v/>
          </cell>
          <cell r="FD24" t="str">
            <v/>
          </cell>
          <cell r="FE24" t="str">
            <v/>
          </cell>
          <cell r="FF24">
            <v>93.661897209945209</v>
          </cell>
          <cell r="FG24">
            <v>60.903985334516967</v>
          </cell>
          <cell r="FH24">
            <v>28.14607345908874</v>
          </cell>
          <cell r="FI24">
            <v>126.60886254692252</v>
          </cell>
          <cell r="FJ24">
            <v>88.464469778037966</v>
          </cell>
          <cell r="FK24">
            <v>50.320077009153373</v>
          </cell>
          <cell r="FL24" t="str">
            <v/>
          </cell>
          <cell r="FM24" t="str">
            <v/>
          </cell>
          <cell r="FN24" t="str">
            <v/>
          </cell>
          <cell r="FO24" t="str">
            <v/>
          </cell>
          <cell r="FP24" t="str">
            <v/>
          </cell>
          <cell r="FQ24" t="str">
            <v/>
          </cell>
          <cell r="FR24">
            <v>95.645386697628183</v>
          </cell>
          <cell r="FS24">
            <v>69.367266670413017</v>
          </cell>
          <cell r="FT24">
            <v>43.089146643197857</v>
          </cell>
          <cell r="FU24">
            <v>126.60587006200321</v>
          </cell>
          <cell r="FV24">
            <v>85.099973493227225</v>
          </cell>
          <cell r="FW24">
            <v>43.594076924451237</v>
          </cell>
          <cell r="FX24" t="str">
            <v/>
          </cell>
          <cell r="FY24" t="str">
            <v/>
          </cell>
          <cell r="FZ24" t="str">
            <v/>
          </cell>
          <cell r="GA24" t="str">
            <v/>
          </cell>
          <cell r="GB24" t="str">
            <v/>
          </cell>
          <cell r="GC24" t="str">
            <v/>
          </cell>
          <cell r="GD24">
            <v>122.66735468079435</v>
          </cell>
          <cell r="GE24">
            <v>90.710007638906305</v>
          </cell>
          <cell r="GF24">
            <v>58.75266059701827</v>
          </cell>
          <cell r="GG24">
            <v>169.70315869834448</v>
          </cell>
          <cell r="GH24">
            <v>121.89978222284398</v>
          </cell>
          <cell r="GI24">
            <v>74.096405747343468</v>
          </cell>
          <cell r="GJ24" t="str">
            <v/>
          </cell>
          <cell r="GK24" t="str">
            <v/>
          </cell>
          <cell r="GL24" t="str">
            <v/>
          </cell>
          <cell r="GM24" t="str">
            <v/>
          </cell>
          <cell r="GN24" t="str">
            <v/>
          </cell>
          <cell r="GO24" t="str">
            <v/>
          </cell>
          <cell r="GP24">
            <v>114.3103170947814</v>
          </cell>
          <cell r="GQ24">
            <v>70.431252991384298</v>
          </cell>
          <cell r="GR24">
            <v>26.552188887987175</v>
          </cell>
          <cell r="GS24">
            <v>122.91287314113166</v>
          </cell>
          <cell r="GT24">
            <v>71.495009325265016</v>
          </cell>
          <cell r="GU24">
            <v>20.077145509398409</v>
          </cell>
          <cell r="GV24" t="str">
            <v/>
          </cell>
          <cell r="GW24" t="str">
            <v/>
          </cell>
          <cell r="GX24" t="str">
            <v/>
          </cell>
          <cell r="GY24" t="str">
            <v/>
          </cell>
          <cell r="GZ24" t="str">
            <v/>
          </cell>
          <cell r="HA24" t="str">
            <v/>
          </cell>
          <cell r="HB24">
            <v>19.487147831274402</v>
          </cell>
          <cell r="HC24">
            <v>12.852007744274996</v>
          </cell>
          <cell r="HD24">
            <v>6.2168676572755928</v>
          </cell>
          <cell r="HE24">
            <v>28.5128631802623</v>
          </cell>
          <cell r="HF24">
            <v>19.421850919216361</v>
          </cell>
          <cell r="HG24">
            <v>10.330838658170418</v>
          </cell>
          <cell r="HH24" t="str">
            <v/>
          </cell>
          <cell r="HI24" t="str">
            <v/>
          </cell>
          <cell r="HJ24" t="str">
            <v/>
          </cell>
          <cell r="HK24" t="str">
            <v/>
          </cell>
          <cell r="HL24" t="str">
            <v/>
          </cell>
          <cell r="HM24" t="str">
            <v/>
          </cell>
          <cell r="HN24">
            <v>98.106045088274811</v>
          </cell>
          <cell r="HO24">
            <v>68.008629810134522</v>
          </cell>
          <cell r="HP24">
            <v>37.911214531994219</v>
          </cell>
          <cell r="HQ24">
            <v>156.63564551017402</v>
          </cell>
          <cell r="HR24">
            <v>95.026574194300863</v>
          </cell>
          <cell r="HS24">
            <v>33.417502878427719</v>
          </cell>
          <cell r="HT24" t="str">
            <v/>
          </cell>
          <cell r="HU24" t="str">
            <v/>
          </cell>
          <cell r="HV24" t="str">
            <v/>
          </cell>
          <cell r="HW24" t="str">
            <v/>
          </cell>
          <cell r="HX24" t="str">
            <v/>
          </cell>
          <cell r="HY24" t="str">
            <v/>
          </cell>
          <cell r="HZ24">
            <v>87.584328036225955</v>
          </cell>
          <cell r="IA24">
            <v>64.152461545335811</v>
          </cell>
          <cell r="IB24">
            <v>40.720595054445681</v>
          </cell>
          <cell r="IC24">
            <v>142.36424319277518</v>
          </cell>
          <cell r="ID24">
            <v>108.67046413243162</v>
          </cell>
          <cell r="IE24">
            <v>74.976685072088074</v>
          </cell>
          <cell r="IF24" t="str">
            <v/>
          </cell>
          <cell r="IG24" t="str">
            <v/>
          </cell>
          <cell r="IH24" t="str">
            <v/>
          </cell>
          <cell r="II24" t="str">
            <v/>
          </cell>
          <cell r="IJ24" t="str">
            <v/>
          </cell>
          <cell r="IK24" t="str">
            <v/>
          </cell>
          <cell r="IL24">
            <v>69.356171925621922</v>
          </cell>
          <cell r="IM24">
            <v>55.63837101589889</v>
          </cell>
          <cell r="IN24">
            <v>41.920570106175852</v>
          </cell>
          <cell r="IO24">
            <v>120.85337348731073</v>
          </cell>
          <cell r="IP24">
            <v>89.448663223142361</v>
          </cell>
          <cell r="IQ24">
            <v>58.043952958973961</v>
          </cell>
          <cell r="IR24" t="str">
            <v/>
          </cell>
          <cell r="IS24" t="str">
            <v/>
          </cell>
          <cell r="IT24" t="str">
            <v/>
          </cell>
          <cell r="IU24" t="str">
            <v/>
          </cell>
          <cell r="IV24" t="str">
            <v/>
          </cell>
          <cell r="IW24" t="str">
            <v/>
          </cell>
          <cell r="IX24">
            <v>78.769449710764647</v>
          </cell>
          <cell r="IY24">
            <v>50.241906520841248</v>
          </cell>
          <cell r="IZ24">
            <v>21.714363330917852</v>
          </cell>
          <cell r="JA24">
            <v>104.02064694411227</v>
          </cell>
          <cell r="JB24">
            <v>60.695857404538842</v>
          </cell>
          <cell r="JC24">
            <v>17.371067864965411</v>
          </cell>
          <cell r="JD24" t="str">
            <v/>
          </cell>
          <cell r="JE24" t="str">
            <v/>
          </cell>
          <cell r="JF24" t="str">
            <v/>
          </cell>
          <cell r="JG24" t="str">
            <v/>
          </cell>
          <cell r="JH24" t="str">
            <v/>
          </cell>
          <cell r="JI24" t="str">
            <v/>
          </cell>
          <cell r="JJ24">
            <v>65.807766448102157</v>
          </cell>
          <cell r="JK24">
            <v>52.791796659332398</v>
          </cell>
          <cell r="JL24">
            <v>39.775826870562625</v>
          </cell>
          <cell r="JM24">
            <v>114.67026446394937</v>
          </cell>
          <cell r="JN24">
            <v>84.872284254617355</v>
          </cell>
          <cell r="JO24">
            <v>55.074304045285366</v>
          </cell>
          <cell r="JP24" t="str">
            <v/>
          </cell>
          <cell r="JQ24" t="str">
            <v/>
          </cell>
          <cell r="JR24" t="str">
            <v/>
          </cell>
          <cell r="JS24" t="str">
            <v/>
          </cell>
          <cell r="JT24" t="str">
            <v/>
          </cell>
          <cell r="JU24" t="str">
            <v/>
          </cell>
          <cell r="JV24">
            <v>103.59262318484286</v>
          </cell>
          <cell r="JW24">
            <v>75.097938019689067</v>
          </cell>
          <cell r="JX24">
            <v>46.603252854535256</v>
          </cell>
          <cell r="JY24">
            <v>163.63881929190728</v>
          </cell>
          <cell r="JZ24">
            <v>113.9499600446909</v>
          </cell>
          <cell r="KA24">
            <v>64.261100797474541</v>
          </cell>
        </row>
        <row r="25">
          <cell r="EY25">
            <v>136</v>
          </cell>
          <cell r="EZ25">
            <v>31.695714285714285</v>
          </cell>
          <cell r="FA25">
            <v>31.695714285714285</v>
          </cell>
          <cell r="FB25">
            <v>31.695714285714285</v>
          </cell>
          <cell r="FC25" t="str">
            <v/>
          </cell>
          <cell r="FD25" t="str">
            <v/>
          </cell>
          <cell r="FE25" t="str">
            <v/>
          </cell>
          <cell r="FF25" t="str">
            <v/>
          </cell>
          <cell r="FG25" t="str">
            <v/>
          </cell>
          <cell r="FH25" t="str">
            <v/>
          </cell>
          <cell r="FI25" t="str">
            <v/>
          </cell>
          <cell r="FJ25" t="str">
            <v/>
          </cell>
          <cell r="FK25" t="str">
            <v/>
          </cell>
          <cell r="FL25">
            <v>31.695714285714285</v>
          </cell>
          <cell r="FM25">
            <v>31.695714285714285</v>
          </cell>
          <cell r="FN25">
            <v>31.695714285714285</v>
          </cell>
          <cell r="FO25" t="str">
            <v/>
          </cell>
          <cell r="FP25" t="str">
            <v/>
          </cell>
          <cell r="FQ25" t="str">
            <v/>
          </cell>
          <cell r="FR25" t="str">
            <v/>
          </cell>
          <cell r="FS25" t="str">
            <v/>
          </cell>
          <cell r="FT25" t="str">
            <v/>
          </cell>
          <cell r="FU25" t="str">
            <v/>
          </cell>
          <cell r="FV25" t="str">
            <v/>
          </cell>
          <cell r="FW25" t="str">
            <v/>
          </cell>
          <cell r="FX25">
            <v>41.438285714285712</v>
          </cell>
          <cell r="FY25">
            <v>41.438285714285712</v>
          </cell>
          <cell r="FZ25">
            <v>41.438285714285712</v>
          </cell>
          <cell r="GA25" t="str">
            <v/>
          </cell>
          <cell r="GB25" t="str">
            <v/>
          </cell>
          <cell r="GC25" t="str">
            <v/>
          </cell>
          <cell r="GD25" t="str">
            <v/>
          </cell>
          <cell r="GE25" t="str">
            <v/>
          </cell>
          <cell r="GF25" t="str">
            <v/>
          </cell>
          <cell r="GG25" t="str">
            <v/>
          </cell>
          <cell r="GH25" t="str">
            <v/>
          </cell>
          <cell r="GI25" t="str">
            <v/>
          </cell>
          <cell r="GJ25">
            <v>41.438285714285712</v>
          </cell>
          <cell r="GK25">
            <v>41.438285714285712</v>
          </cell>
          <cell r="GL25">
            <v>41.438285714285712</v>
          </cell>
          <cell r="GM25" t="str">
            <v/>
          </cell>
          <cell r="GN25" t="str">
            <v/>
          </cell>
          <cell r="GO25" t="str">
            <v/>
          </cell>
          <cell r="GP25" t="str">
            <v/>
          </cell>
          <cell r="GQ25" t="str">
            <v/>
          </cell>
          <cell r="GR25" t="str">
            <v/>
          </cell>
          <cell r="GS25" t="str">
            <v/>
          </cell>
          <cell r="GT25" t="str">
            <v/>
          </cell>
          <cell r="GU25" t="str">
            <v/>
          </cell>
          <cell r="GV25">
            <v>5.6326530612244898</v>
          </cell>
          <cell r="GW25">
            <v>5.6326530612244898</v>
          </cell>
          <cell r="GX25">
            <v>5.6326530612244898</v>
          </cell>
          <cell r="GY25" t="str">
            <v/>
          </cell>
          <cell r="GZ25" t="str">
            <v/>
          </cell>
          <cell r="HA25" t="str">
            <v/>
          </cell>
          <cell r="HB25" t="str">
            <v/>
          </cell>
          <cell r="HC25" t="str">
            <v/>
          </cell>
          <cell r="HD25" t="str">
            <v/>
          </cell>
          <cell r="HE25" t="str">
            <v/>
          </cell>
          <cell r="HF25" t="str">
            <v/>
          </cell>
          <cell r="HG25" t="str">
            <v/>
          </cell>
          <cell r="HH25">
            <v>33.114285714285721</v>
          </cell>
          <cell r="HI25">
            <v>33.114285714285721</v>
          </cell>
          <cell r="HJ25">
            <v>33.114285714285721</v>
          </cell>
          <cell r="HK25" t="str">
            <v/>
          </cell>
          <cell r="HL25" t="str">
            <v/>
          </cell>
          <cell r="HM25" t="str">
            <v/>
          </cell>
          <cell r="HN25" t="str">
            <v/>
          </cell>
          <cell r="HO25" t="str">
            <v/>
          </cell>
          <cell r="HP25" t="str">
            <v/>
          </cell>
          <cell r="HQ25" t="str">
            <v/>
          </cell>
          <cell r="HR25" t="str">
            <v/>
          </cell>
          <cell r="HS25" t="str">
            <v/>
          </cell>
          <cell r="HT25">
            <v>8.8637579166764429</v>
          </cell>
          <cell r="HU25">
            <v>8.8637579166764429</v>
          </cell>
          <cell r="HV25">
            <v>8.8637579166764429</v>
          </cell>
          <cell r="HW25" t="str">
            <v/>
          </cell>
          <cell r="HX25" t="str">
            <v/>
          </cell>
          <cell r="HY25" t="str">
            <v/>
          </cell>
          <cell r="HZ25" t="str">
            <v/>
          </cell>
          <cell r="IA25" t="str">
            <v/>
          </cell>
          <cell r="IB25" t="str">
            <v/>
          </cell>
          <cell r="IC25" t="str">
            <v/>
          </cell>
          <cell r="ID25" t="str">
            <v/>
          </cell>
          <cell r="IE25" t="str">
            <v/>
          </cell>
          <cell r="IF25">
            <v>4.3925000000000001</v>
          </cell>
          <cell r="IG25">
            <v>4.3925000000000001</v>
          </cell>
          <cell r="IH25">
            <v>4.3925000000000001</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v>1.7921428571428573</v>
          </cell>
          <cell r="JE25">
            <v>1.7921428571428573</v>
          </cell>
          <cell r="JF25">
            <v>1.7921428571428573</v>
          </cell>
          <cell r="JG25" t="str">
            <v/>
          </cell>
          <cell r="JH25" t="str">
            <v/>
          </cell>
          <cell r="JI25" t="str">
            <v/>
          </cell>
          <cell r="JJ25" t="str">
            <v/>
          </cell>
          <cell r="JK25" t="str">
            <v/>
          </cell>
          <cell r="JL25" t="str">
            <v/>
          </cell>
          <cell r="JM25" t="str">
            <v/>
          </cell>
          <cell r="JN25" t="str">
            <v/>
          </cell>
          <cell r="JO25" t="str">
            <v/>
          </cell>
          <cell r="JP25">
            <v>16.992857142857144</v>
          </cell>
          <cell r="JQ25">
            <v>16.992857142857144</v>
          </cell>
          <cell r="JR25">
            <v>16.992857142857144</v>
          </cell>
          <cell r="JS25" t="str">
            <v/>
          </cell>
          <cell r="JT25" t="str">
            <v/>
          </cell>
          <cell r="JU25" t="str">
            <v/>
          </cell>
          <cell r="JV25" t="str">
            <v/>
          </cell>
          <cell r="JW25" t="str">
            <v/>
          </cell>
          <cell r="JX25" t="str">
            <v/>
          </cell>
          <cell r="JY25" t="str">
            <v/>
          </cell>
          <cell r="JZ25" t="str">
            <v/>
          </cell>
          <cell r="KA25" t="str">
            <v/>
          </cell>
        </row>
        <row r="26">
          <cell r="EY26">
            <v>137</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row>
        <row r="27">
          <cell r="EY27">
            <v>138</v>
          </cell>
          <cell r="EZ27" t="str">
            <v/>
          </cell>
          <cell r="FA27" t="str">
            <v/>
          </cell>
          <cell r="FB27" t="str">
            <v/>
          </cell>
          <cell r="FC27">
            <v>6.5289405864381287</v>
          </cell>
          <cell r="FD27">
            <v>6.5289405864381287</v>
          </cell>
          <cell r="FE27">
            <v>6.5289405864381287</v>
          </cell>
          <cell r="FF27" t="str">
            <v/>
          </cell>
          <cell r="FG27" t="str">
            <v/>
          </cell>
          <cell r="FH27" t="str">
            <v/>
          </cell>
          <cell r="FI27" t="str">
            <v/>
          </cell>
          <cell r="FJ27" t="str">
            <v/>
          </cell>
          <cell r="FK27" t="str">
            <v/>
          </cell>
          <cell r="FL27" t="str">
            <v/>
          </cell>
          <cell r="FM27" t="str">
            <v/>
          </cell>
          <cell r="FN27" t="str">
            <v/>
          </cell>
          <cell r="FO27">
            <v>6.5289405864381287</v>
          </cell>
          <cell r="FP27">
            <v>6.5289405864381287</v>
          </cell>
          <cell r="FQ27">
            <v>6.5289405864381287</v>
          </cell>
          <cell r="FR27" t="str">
            <v/>
          </cell>
          <cell r="FS27" t="str">
            <v/>
          </cell>
          <cell r="FT27" t="str">
            <v/>
          </cell>
          <cell r="FU27" t="str">
            <v/>
          </cell>
          <cell r="FV27" t="str">
            <v/>
          </cell>
          <cell r="FW27" t="str">
            <v/>
          </cell>
          <cell r="FX27" t="str">
            <v/>
          </cell>
          <cell r="FY27" t="str">
            <v/>
          </cell>
          <cell r="FZ27" t="str">
            <v/>
          </cell>
          <cell r="GA27">
            <v>24.771493685924071</v>
          </cell>
          <cell r="GB27">
            <v>24.771493685924071</v>
          </cell>
          <cell r="GC27">
            <v>24.771493685924071</v>
          </cell>
          <cell r="GD27" t="str">
            <v/>
          </cell>
          <cell r="GE27" t="str">
            <v/>
          </cell>
          <cell r="GF27" t="str">
            <v/>
          </cell>
          <cell r="GG27" t="str">
            <v/>
          </cell>
          <cell r="GH27" t="str">
            <v/>
          </cell>
          <cell r="GI27" t="str">
            <v/>
          </cell>
          <cell r="GJ27" t="str">
            <v/>
          </cell>
          <cell r="GK27" t="str">
            <v/>
          </cell>
          <cell r="GL27" t="str">
            <v/>
          </cell>
          <cell r="GM27">
            <v>24.771493685924071</v>
          </cell>
          <cell r="GN27">
            <v>24.771493685924071</v>
          </cell>
          <cell r="GO27">
            <v>24.771493685924071</v>
          </cell>
          <cell r="GP27" t="str">
            <v/>
          </cell>
          <cell r="GQ27" t="str">
            <v/>
          </cell>
          <cell r="GR27" t="str">
            <v/>
          </cell>
          <cell r="GS27" t="str">
            <v/>
          </cell>
          <cell r="GT27" t="str">
            <v/>
          </cell>
          <cell r="GU27" t="str">
            <v/>
          </cell>
          <cell r="GV27" t="str">
            <v/>
          </cell>
          <cell r="GW27" t="str">
            <v/>
          </cell>
          <cell r="GX27" t="str">
            <v/>
          </cell>
          <cell r="GY27">
            <v>3.5313131313131314</v>
          </cell>
          <cell r="GZ27">
            <v>3.5313131313131314</v>
          </cell>
          <cell r="HA27">
            <v>3.5313131313131314</v>
          </cell>
          <cell r="HB27" t="str">
            <v/>
          </cell>
          <cell r="HC27" t="str">
            <v/>
          </cell>
          <cell r="HD27" t="str">
            <v/>
          </cell>
          <cell r="HE27" t="str">
            <v/>
          </cell>
          <cell r="HF27" t="str">
            <v/>
          </cell>
          <cell r="HG27" t="str">
            <v/>
          </cell>
          <cell r="HH27" t="str">
            <v/>
          </cell>
          <cell r="HI27" t="str">
            <v/>
          </cell>
          <cell r="HJ27" t="str">
            <v/>
          </cell>
          <cell r="HK27">
            <v>5.7672727272727276</v>
          </cell>
          <cell r="HL27">
            <v>5.7672727272727276</v>
          </cell>
          <cell r="HM27">
            <v>5.7672727272727276</v>
          </cell>
          <cell r="HN27" t="str">
            <v/>
          </cell>
          <cell r="HO27" t="str">
            <v/>
          </cell>
          <cell r="HP27" t="str">
            <v/>
          </cell>
          <cell r="HQ27" t="str">
            <v/>
          </cell>
          <cell r="HR27" t="str">
            <v/>
          </cell>
          <cell r="HS27" t="str">
            <v/>
          </cell>
          <cell r="HT27" t="str">
            <v/>
          </cell>
          <cell r="HU27" t="str">
            <v/>
          </cell>
          <cell r="HV27" t="str">
            <v/>
          </cell>
          <cell r="HW27">
            <v>6.4</v>
          </cell>
          <cell r="HX27">
            <v>6.4</v>
          </cell>
          <cell r="HY27">
            <v>6.4</v>
          </cell>
          <cell r="HZ27" t="str">
            <v/>
          </cell>
          <cell r="IA27" t="str">
            <v/>
          </cell>
          <cell r="IB27" t="str">
            <v/>
          </cell>
          <cell r="IC27" t="str">
            <v/>
          </cell>
          <cell r="ID27" t="str">
            <v/>
          </cell>
          <cell r="IE27" t="str">
            <v/>
          </cell>
          <cell r="IF27" t="str">
            <v/>
          </cell>
          <cell r="IG27" t="str">
            <v/>
          </cell>
          <cell r="IH27" t="str">
            <v/>
          </cell>
          <cell r="II27">
            <v>4.9089515151515153</v>
          </cell>
          <cell r="IJ27">
            <v>4.9089515151515153</v>
          </cell>
          <cell r="IK27">
            <v>4.9089515151515153</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v>2.1745454545454548</v>
          </cell>
          <cell r="JH27">
            <v>2.1745454545454548</v>
          </cell>
          <cell r="JI27">
            <v>2.1745454545454548</v>
          </cell>
          <cell r="JJ27" t="str">
            <v/>
          </cell>
          <cell r="JK27" t="str">
            <v/>
          </cell>
          <cell r="JL27" t="str">
            <v/>
          </cell>
          <cell r="JM27" t="str">
            <v/>
          </cell>
          <cell r="JN27" t="str">
            <v/>
          </cell>
          <cell r="JO27" t="str">
            <v/>
          </cell>
          <cell r="JP27" t="str">
            <v/>
          </cell>
          <cell r="JQ27" t="str">
            <v/>
          </cell>
          <cell r="JR27" t="str">
            <v/>
          </cell>
          <cell r="JS27">
            <v>7.6896969696969686</v>
          </cell>
          <cell r="JT27">
            <v>7.6896969696969686</v>
          </cell>
          <cell r="JU27">
            <v>7.6896969696969686</v>
          </cell>
          <cell r="JV27" t="str">
            <v/>
          </cell>
          <cell r="JW27" t="str">
            <v/>
          </cell>
          <cell r="JX27" t="str">
            <v/>
          </cell>
          <cell r="JY27" t="str">
            <v/>
          </cell>
          <cell r="JZ27" t="str">
            <v/>
          </cell>
          <cell r="KA27" t="str">
            <v/>
          </cell>
        </row>
        <row r="28">
          <cell r="EY28">
            <v>139</v>
          </cell>
          <cell r="EZ28">
            <v>24.507745774840128</v>
          </cell>
          <cell r="FA28">
            <v>23.758473602572355</v>
          </cell>
          <cell r="FB28">
            <v>24.133109688706245</v>
          </cell>
          <cell r="FC28" t="str">
            <v/>
          </cell>
          <cell r="FD28" t="str">
            <v/>
          </cell>
          <cell r="FE28" t="str">
            <v/>
          </cell>
          <cell r="FF28" t="str">
            <v/>
          </cell>
          <cell r="FG28" t="str">
            <v/>
          </cell>
          <cell r="FH28" t="str">
            <v/>
          </cell>
          <cell r="FI28" t="str">
            <v/>
          </cell>
          <cell r="FJ28" t="str">
            <v/>
          </cell>
          <cell r="FK28" t="str">
            <v/>
          </cell>
          <cell r="FL28">
            <v>19.509012836449617</v>
          </cell>
          <cell r="FM28">
            <v>23.251063936597276</v>
          </cell>
          <cell r="FN28">
            <v>21.380038386523445</v>
          </cell>
          <cell r="FO28" t="str">
            <v/>
          </cell>
          <cell r="FP28" t="str">
            <v/>
          </cell>
          <cell r="FQ28" t="str">
            <v/>
          </cell>
          <cell r="FR28" t="str">
            <v/>
          </cell>
          <cell r="FS28" t="str">
            <v/>
          </cell>
          <cell r="FT28" t="str">
            <v/>
          </cell>
          <cell r="FU28" t="str">
            <v/>
          </cell>
          <cell r="FV28" t="str">
            <v/>
          </cell>
          <cell r="FW28" t="str">
            <v/>
          </cell>
          <cell r="FX28">
            <v>11.432309620749807</v>
          </cell>
          <cell r="FY28">
            <v>36.616748687986679</v>
          </cell>
          <cell r="FZ28">
            <v>28.134958923767396</v>
          </cell>
          <cell r="GA28" t="str">
            <v/>
          </cell>
          <cell r="GB28" t="str">
            <v/>
          </cell>
          <cell r="GC28" t="str">
            <v/>
          </cell>
          <cell r="GD28" t="str">
            <v/>
          </cell>
          <cell r="GE28" t="str">
            <v/>
          </cell>
          <cell r="GF28" t="str">
            <v/>
          </cell>
          <cell r="GG28" t="str">
            <v/>
          </cell>
          <cell r="GH28" t="str">
            <v/>
          </cell>
          <cell r="GI28" t="str">
            <v/>
          </cell>
          <cell r="GJ28">
            <v>42.723031998901732</v>
          </cell>
          <cell r="GK28">
            <v>40.639664795139659</v>
          </cell>
          <cell r="GL28">
            <v>43.061102727839611</v>
          </cell>
          <cell r="GM28" t="str">
            <v/>
          </cell>
          <cell r="GN28" t="str">
            <v/>
          </cell>
          <cell r="GO28" t="str">
            <v/>
          </cell>
          <cell r="GP28" t="str">
            <v/>
          </cell>
          <cell r="GQ28" t="str">
            <v/>
          </cell>
          <cell r="GR28" t="str">
            <v/>
          </cell>
          <cell r="GS28" t="str">
            <v/>
          </cell>
          <cell r="GT28" t="str">
            <v/>
          </cell>
          <cell r="GU28" t="str">
            <v/>
          </cell>
          <cell r="GV28">
            <v>22.725604878337283</v>
          </cell>
          <cell r="GW28">
            <v>45.550985098652099</v>
          </cell>
          <cell r="GX28">
            <v>42.595180833289319</v>
          </cell>
          <cell r="GY28" t="str">
            <v/>
          </cell>
          <cell r="GZ28" t="str">
            <v/>
          </cell>
          <cell r="HA28" t="str">
            <v/>
          </cell>
          <cell r="HB28" t="str">
            <v/>
          </cell>
          <cell r="HC28" t="str">
            <v/>
          </cell>
          <cell r="HD28" t="str">
            <v/>
          </cell>
          <cell r="HE28" t="str">
            <v/>
          </cell>
          <cell r="HF28" t="str">
            <v/>
          </cell>
          <cell r="HG28" t="str">
            <v/>
          </cell>
          <cell r="HH28">
            <v>61.775645136868583</v>
          </cell>
          <cell r="HI28">
            <v>38.607341514955138</v>
          </cell>
          <cell r="HJ28">
            <v>51.429058754083329</v>
          </cell>
          <cell r="HK28" t="str">
            <v/>
          </cell>
          <cell r="HL28" t="str">
            <v/>
          </cell>
          <cell r="HM28" t="str">
            <v/>
          </cell>
          <cell r="HN28" t="str">
            <v/>
          </cell>
          <cell r="HO28" t="str">
            <v/>
          </cell>
          <cell r="HP28" t="str">
            <v/>
          </cell>
          <cell r="HQ28" t="str">
            <v/>
          </cell>
          <cell r="HR28" t="str">
            <v/>
          </cell>
          <cell r="HS28" t="str">
            <v/>
          </cell>
          <cell r="HT28">
            <v>7.2139043153214288</v>
          </cell>
          <cell r="HU28">
            <v>36.137183516272323</v>
          </cell>
          <cell r="HV28">
            <v>29.497358758133927</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v>9.8052814467450524</v>
          </cell>
          <cell r="JE28">
            <v>28.195346882364486</v>
          </cell>
          <cell r="JF28">
            <v>22.703185702384875</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row>
        <row r="29">
          <cell r="EY29">
            <v>140</v>
          </cell>
          <cell r="EZ29" t="str">
            <v/>
          </cell>
          <cell r="FA29" t="str">
            <v/>
          </cell>
          <cell r="FB29" t="str">
            <v/>
          </cell>
          <cell r="FC29">
            <v>9.028357282000723</v>
          </cell>
          <cell r="FD29">
            <v>14.593224069902883</v>
          </cell>
          <cell r="FE29">
            <v>11.807729069294878</v>
          </cell>
          <cell r="FF29" t="str">
            <v/>
          </cell>
          <cell r="FG29" t="str">
            <v/>
          </cell>
          <cell r="FH29" t="str">
            <v/>
          </cell>
          <cell r="FI29" t="str">
            <v/>
          </cell>
          <cell r="FJ29" t="str">
            <v/>
          </cell>
          <cell r="FK29" t="str">
            <v/>
          </cell>
          <cell r="FL29" t="str">
            <v/>
          </cell>
          <cell r="FM29" t="str">
            <v/>
          </cell>
          <cell r="FN29" t="str">
            <v/>
          </cell>
          <cell r="FO29">
            <v>8.7159629031796886</v>
          </cell>
          <cell r="FP29">
            <v>13.156099580324517</v>
          </cell>
          <cell r="FQ29">
            <v>10.94819441718246</v>
          </cell>
          <cell r="FR29" t="str">
            <v/>
          </cell>
          <cell r="FS29" t="str">
            <v/>
          </cell>
          <cell r="FT29" t="str">
            <v/>
          </cell>
          <cell r="FU29" t="str">
            <v/>
          </cell>
          <cell r="FV29" t="str">
            <v/>
          </cell>
          <cell r="FW29" t="str">
            <v/>
          </cell>
          <cell r="FX29" t="str">
            <v/>
          </cell>
          <cell r="FY29" t="str">
            <v/>
          </cell>
          <cell r="FZ29" t="str">
            <v/>
          </cell>
          <cell r="GA29">
            <v>5.1512484397549345</v>
          </cell>
          <cell r="GB29">
            <v>14.641699890553834</v>
          </cell>
          <cell r="GC29">
            <v>9.8593746927516648</v>
          </cell>
          <cell r="GD29" t="str">
            <v/>
          </cell>
          <cell r="GE29" t="str">
            <v/>
          </cell>
          <cell r="GF29" t="str">
            <v/>
          </cell>
          <cell r="GG29" t="str">
            <v/>
          </cell>
          <cell r="GH29" t="str">
            <v/>
          </cell>
          <cell r="GI29" t="str">
            <v/>
          </cell>
          <cell r="GJ29" t="str">
            <v/>
          </cell>
          <cell r="GK29" t="str">
            <v/>
          </cell>
          <cell r="GL29" t="str">
            <v/>
          </cell>
          <cell r="GM29">
            <v>8.7428739000393563</v>
          </cell>
          <cell r="GN29">
            <v>17.038174778012561</v>
          </cell>
          <cell r="GO29">
            <v>12.928104055672948</v>
          </cell>
          <cell r="GP29" t="str">
            <v/>
          </cell>
          <cell r="GQ29" t="str">
            <v/>
          </cell>
          <cell r="GR29" t="str">
            <v/>
          </cell>
          <cell r="GS29" t="str">
            <v/>
          </cell>
          <cell r="GT29" t="str">
            <v/>
          </cell>
          <cell r="GU29" t="str">
            <v/>
          </cell>
          <cell r="GV29" t="str">
            <v/>
          </cell>
          <cell r="GW29" t="str">
            <v/>
          </cell>
          <cell r="GX29" t="str">
            <v/>
          </cell>
          <cell r="GY29">
            <v>7.0464903652366369</v>
          </cell>
          <cell r="GZ29">
            <v>14.415849595330862</v>
          </cell>
          <cell r="HA29">
            <v>10.731169980283749</v>
          </cell>
          <cell r="HB29" t="str">
            <v/>
          </cell>
          <cell r="HC29" t="str">
            <v/>
          </cell>
          <cell r="HD29" t="str">
            <v/>
          </cell>
          <cell r="HE29" t="str">
            <v/>
          </cell>
          <cell r="HF29" t="str">
            <v/>
          </cell>
          <cell r="HG29" t="str">
            <v/>
          </cell>
          <cell r="HH29" t="str">
            <v/>
          </cell>
          <cell r="HI29" t="str">
            <v/>
          </cell>
          <cell r="HJ29" t="str">
            <v/>
          </cell>
          <cell r="HK29">
            <v>41.539281856704228</v>
          </cell>
          <cell r="HL29">
            <v>27.538361226559967</v>
          </cell>
          <cell r="HM29">
            <v>34.438109906209277</v>
          </cell>
          <cell r="HN29" t="str">
            <v/>
          </cell>
          <cell r="HO29" t="str">
            <v/>
          </cell>
          <cell r="HP29" t="str">
            <v/>
          </cell>
          <cell r="HQ29" t="str">
            <v/>
          </cell>
          <cell r="HR29" t="str">
            <v/>
          </cell>
          <cell r="HS29" t="str">
            <v/>
          </cell>
          <cell r="HT29" t="str">
            <v/>
          </cell>
          <cell r="HU29" t="str">
            <v/>
          </cell>
          <cell r="HV29" t="str">
            <v/>
          </cell>
          <cell r="HW29">
            <v>7.0008332253016485</v>
          </cell>
          <cell r="HX29">
            <v>17.63212303351991</v>
          </cell>
          <cell r="HY29">
            <v>12.352829193527631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v>6.1874130451371325</v>
          </cell>
          <cell r="JH29">
            <v>16.035368280979668</v>
          </cell>
          <cell r="JI29">
            <v>11.195461918267611</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row>
        <row r="30">
          <cell r="EY30">
            <v>141</v>
          </cell>
          <cell r="EZ30" t="str">
            <v/>
          </cell>
          <cell r="FA30" t="str">
            <v/>
          </cell>
          <cell r="FB30" t="str">
            <v/>
          </cell>
          <cell r="FC30" t="str">
            <v/>
          </cell>
          <cell r="FD30" t="str">
            <v/>
          </cell>
          <cell r="FE30" t="str">
            <v/>
          </cell>
          <cell r="FF30">
            <v>13.24815159713715</v>
          </cell>
          <cell r="FG30">
            <v>12.123916760631163</v>
          </cell>
          <cell r="FH30">
            <v>10.999681924125177</v>
          </cell>
          <cell r="FI30">
            <v>14.509287203941032</v>
          </cell>
          <cell r="FJ30">
            <v>15.49207720707464</v>
          </cell>
          <cell r="FK30">
            <v>16.474867210208242</v>
          </cell>
          <cell r="FL30" t="str">
            <v/>
          </cell>
          <cell r="FM30" t="str">
            <v/>
          </cell>
          <cell r="FN30" t="str">
            <v/>
          </cell>
          <cell r="FO30" t="str">
            <v/>
          </cell>
          <cell r="FP30" t="str">
            <v/>
          </cell>
          <cell r="FQ30" t="str">
            <v/>
          </cell>
          <cell r="FR30">
            <v>14.562327855200081</v>
          </cell>
          <cell r="FS30">
            <v>15.009555528923061</v>
          </cell>
          <cell r="FT30">
            <v>15.45678320264604</v>
          </cell>
          <cell r="FU30">
            <v>16.722347448096659</v>
          </cell>
          <cell r="FV30">
            <v>18.55635448109658</v>
          </cell>
          <cell r="FW30">
            <v>20.390361514096494</v>
          </cell>
          <cell r="FX30" t="str">
            <v/>
          </cell>
          <cell r="FY30" t="str">
            <v/>
          </cell>
          <cell r="FZ30" t="str">
            <v/>
          </cell>
          <cell r="GA30" t="str">
            <v/>
          </cell>
          <cell r="GB30" t="str">
            <v/>
          </cell>
          <cell r="GC30" t="str">
            <v/>
          </cell>
          <cell r="GD30">
            <v>12.795611121361731</v>
          </cell>
          <cell r="GE30">
            <v>13.229250998352187</v>
          </cell>
          <cell r="GF30">
            <v>13.662890875342644</v>
          </cell>
          <cell r="GG30">
            <v>15.184014356469868</v>
          </cell>
          <cell r="GH30">
            <v>14.533402865549329</v>
          </cell>
          <cell r="GI30">
            <v>13.882791374628788</v>
          </cell>
          <cell r="GJ30" t="str">
            <v/>
          </cell>
          <cell r="GK30" t="str">
            <v/>
          </cell>
          <cell r="GL30" t="str">
            <v/>
          </cell>
          <cell r="GM30" t="str">
            <v/>
          </cell>
          <cell r="GN30" t="str">
            <v/>
          </cell>
          <cell r="GO30" t="str">
            <v/>
          </cell>
          <cell r="GP30">
            <v>13.691605385863438</v>
          </cell>
          <cell r="GQ30">
            <v>13.212462724747359</v>
          </cell>
          <cell r="GR30">
            <v>12.733320063631279</v>
          </cell>
          <cell r="GS30">
            <v>23.770767245403722</v>
          </cell>
          <cell r="GT30">
            <v>21.638740142128007</v>
          </cell>
          <cell r="GU30">
            <v>19.506713038852293</v>
          </cell>
          <cell r="GV30" t="str">
            <v/>
          </cell>
          <cell r="GW30" t="str">
            <v/>
          </cell>
          <cell r="GX30" t="str">
            <v/>
          </cell>
          <cell r="GY30" t="str">
            <v/>
          </cell>
          <cell r="GZ30" t="str">
            <v/>
          </cell>
          <cell r="HA30" t="str">
            <v/>
          </cell>
          <cell r="HB30">
            <v>10.764173160536602</v>
          </cell>
          <cell r="HC30">
            <v>8.392133895820697</v>
          </cell>
          <cell r="HD30">
            <v>6.0200946311047918</v>
          </cell>
          <cell r="HE30">
            <v>11.160876836047331</v>
          </cell>
          <cell r="HF30">
            <v>13.177697974512398</v>
          </cell>
          <cell r="HG30">
            <v>15.194519112977469</v>
          </cell>
          <cell r="HH30" t="str">
            <v/>
          </cell>
          <cell r="HI30" t="str">
            <v/>
          </cell>
          <cell r="HJ30" t="str">
            <v/>
          </cell>
          <cell r="HK30" t="str">
            <v/>
          </cell>
          <cell r="HL30" t="str">
            <v/>
          </cell>
          <cell r="HM30" t="str">
            <v/>
          </cell>
          <cell r="HN30">
            <v>12.699604963334577</v>
          </cell>
          <cell r="HO30">
            <v>12.923999353992258</v>
          </cell>
          <cell r="HP30">
            <v>13.148393744649937</v>
          </cell>
          <cell r="HQ30">
            <v>14.104548502607315</v>
          </cell>
          <cell r="HR30">
            <v>15.739785207842164</v>
          </cell>
          <cell r="HS30">
            <v>17.37502191307701</v>
          </cell>
          <cell r="HT30" t="str">
            <v/>
          </cell>
          <cell r="HU30" t="str">
            <v/>
          </cell>
          <cell r="HV30" t="str">
            <v/>
          </cell>
          <cell r="HW30" t="str">
            <v/>
          </cell>
          <cell r="HX30" t="str">
            <v/>
          </cell>
          <cell r="HY30" t="str">
            <v/>
          </cell>
          <cell r="HZ30">
            <v>16.581148232598391</v>
          </cell>
          <cell r="IA30">
            <v>17.553064544027219</v>
          </cell>
          <cell r="IB30">
            <v>18.524980855456043</v>
          </cell>
          <cell r="IC30">
            <v>13.471133472973611</v>
          </cell>
          <cell r="ID30">
            <v>19.944555100773083</v>
          </cell>
          <cell r="IE30">
            <v>26.417976728572551</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v>13.669916786178138</v>
          </cell>
          <cell r="IY30">
            <v>13.865004267415777</v>
          </cell>
          <cell r="IZ30">
            <v>14.060091748653415</v>
          </cell>
          <cell r="JA30">
            <v>15.259189786895819</v>
          </cell>
          <cell r="JB30">
            <v>16.777087563845143</v>
          </cell>
          <cell r="JC30">
            <v>18.294985340794469</v>
          </cell>
          <cell r="JD30" t="str">
            <v/>
          </cell>
          <cell r="JE30" t="str">
            <v/>
          </cell>
          <cell r="JF30" t="str">
            <v/>
          </cell>
          <cell r="JG30" t="str">
            <v/>
          </cell>
          <cell r="JH30" t="str">
            <v/>
          </cell>
          <cell r="JI30" t="str">
            <v/>
          </cell>
          <cell r="JJ30">
            <v>13.752243199514885</v>
          </cell>
          <cell r="JK30">
            <v>13.302821942892686</v>
          </cell>
          <cell r="JL30">
            <v>12.853400686270486</v>
          </cell>
          <cell r="JM30">
            <v>18.725641059420909</v>
          </cell>
          <cell r="JN30">
            <v>17.345562149026168</v>
          </cell>
          <cell r="JO30">
            <v>15.96548323863143</v>
          </cell>
          <cell r="JP30" t="str">
            <v/>
          </cell>
          <cell r="JQ30" t="str">
            <v/>
          </cell>
          <cell r="JR30" t="str">
            <v/>
          </cell>
          <cell r="JS30" t="str">
            <v/>
          </cell>
          <cell r="JT30" t="str">
            <v/>
          </cell>
          <cell r="JU30" t="str">
            <v/>
          </cell>
          <cell r="JV30" t="str">
            <v/>
          </cell>
          <cell r="JW30" t="str">
            <v/>
          </cell>
          <cell r="JX30" t="str">
            <v/>
          </cell>
          <cell r="JY30" t="str">
            <v/>
          </cell>
          <cell r="JZ30" t="str">
            <v/>
          </cell>
          <cell r="KA30" t="str">
            <v/>
          </cell>
        </row>
        <row r="31">
          <cell r="EY31">
            <v>142</v>
          </cell>
          <cell r="EZ31">
            <v>56.65204655821757</v>
          </cell>
          <cell r="FA31">
            <v>54.920030795606387</v>
          </cell>
          <cell r="FB31">
            <v>55.786038676911986</v>
          </cell>
          <cell r="FC31" t="str">
            <v/>
          </cell>
          <cell r="FD31" t="str">
            <v/>
          </cell>
          <cell r="FE31" t="str">
            <v/>
          </cell>
          <cell r="FF31" t="str">
            <v/>
          </cell>
          <cell r="FG31" t="str">
            <v/>
          </cell>
          <cell r="FH31" t="str">
            <v/>
          </cell>
          <cell r="FI31" t="str">
            <v/>
          </cell>
          <cell r="FJ31" t="str">
            <v/>
          </cell>
          <cell r="FK31" t="str">
            <v/>
          </cell>
          <cell r="FL31">
            <v>45.09698744508939</v>
          </cell>
          <cell r="FM31">
            <v>53.747103824476291</v>
          </cell>
          <cell r="FN31">
            <v>49.422045634782833</v>
          </cell>
          <cell r="FO31" t="str">
            <v/>
          </cell>
          <cell r="FP31" t="str">
            <v/>
          </cell>
          <cell r="FQ31" t="str">
            <v/>
          </cell>
          <cell r="FR31" t="str">
            <v/>
          </cell>
          <cell r="FS31" t="str">
            <v/>
          </cell>
          <cell r="FT31" t="str">
            <v/>
          </cell>
          <cell r="FU31" t="str">
            <v/>
          </cell>
          <cell r="FV31" t="str">
            <v/>
          </cell>
          <cell r="FW31" t="str">
            <v/>
          </cell>
          <cell r="FX31">
            <v>13.386676175453825</v>
          </cell>
          <cell r="FY31">
            <v>42.876424234904711</v>
          </cell>
          <cell r="FZ31">
            <v>32.944662698653083</v>
          </cell>
          <cell r="GA31" t="str">
            <v/>
          </cell>
          <cell r="GB31" t="str">
            <v/>
          </cell>
          <cell r="GC31" t="str">
            <v/>
          </cell>
          <cell r="GD31" t="str">
            <v/>
          </cell>
          <cell r="GE31" t="str">
            <v/>
          </cell>
          <cell r="GF31" t="str">
            <v/>
          </cell>
          <cell r="GG31" t="str">
            <v/>
          </cell>
          <cell r="GH31" t="str">
            <v/>
          </cell>
          <cell r="GI31" t="str">
            <v/>
          </cell>
          <cell r="GJ31">
            <v>50.026583741644572</v>
          </cell>
          <cell r="GK31">
            <v>47.587062504334483</v>
          </cell>
          <cell r="GL31">
            <v>50.422448052778783</v>
          </cell>
          <cell r="GM31" t="str">
            <v/>
          </cell>
          <cell r="GN31" t="str">
            <v/>
          </cell>
          <cell r="GO31" t="str">
            <v/>
          </cell>
          <cell r="GP31" t="str">
            <v/>
          </cell>
          <cell r="GQ31" t="str">
            <v/>
          </cell>
          <cell r="GR31" t="str">
            <v/>
          </cell>
          <cell r="GS31" t="str">
            <v/>
          </cell>
          <cell r="GT31" t="str">
            <v/>
          </cell>
          <cell r="GU31" t="str">
            <v/>
          </cell>
          <cell r="GV31">
            <v>23.219234820366736</v>
          </cell>
          <cell r="GW31">
            <v>46.540412233991667</v>
          </cell>
          <cell r="GX31">
            <v>43.520404023520591</v>
          </cell>
          <cell r="GY31" t="str">
            <v/>
          </cell>
          <cell r="GZ31" t="str">
            <v/>
          </cell>
          <cell r="HA31" t="str">
            <v/>
          </cell>
          <cell r="HB31" t="str">
            <v/>
          </cell>
          <cell r="HC31" t="str">
            <v/>
          </cell>
          <cell r="HD31" t="str">
            <v/>
          </cell>
          <cell r="HE31" t="str">
            <v/>
          </cell>
          <cell r="HF31" t="str">
            <v/>
          </cell>
          <cell r="HG31" t="str">
            <v/>
          </cell>
          <cell r="HH31">
            <v>96.586863181662878</v>
          </cell>
          <cell r="HI31">
            <v>60.362979689664257</v>
          </cell>
          <cell r="HJ31">
            <v>80.409867844144131</v>
          </cell>
          <cell r="HK31" t="str">
            <v/>
          </cell>
          <cell r="HL31" t="str">
            <v/>
          </cell>
          <cell r="HM31" t="str">
            <v/>
          </cell>
          <cell r="HN31" t="str">
            <v/>
          </cell>
          <cell r="HO31" t="str">
            <v/>
          </cell>
          <cell r="HP31" t="str">
            <v/>
          </cell>
          <cell r="HQ31" t="str">
            <v/>
          </cell>
          <cell r="HR31" t="str">
            <v/>
          </cell>
          <cell r="HS31" t="str">
            <v/>
          </cell>
          <cell r="HT31">
            <v>9.8109098688371432</v>
          </cell>
          <cell r="HU31">
            <v>49.146569582130354</v>
          </cell>
          <cell r="HV31">
            <v>40.11640791106214</v>
          </cell>
          <cell r="HW31" t="str">
            <v/>
          </cell>
          <cell r="HX31" t="str">
            <v/>
          </cell>
          <cell r="HY31" t="str">
            <v/>
          </cell>
          <cell r="HZ31" t="str">
            <v/>
          </cell>
          <cell r="IA31" t="str">
            <v/>
          </cell>
          <cell r="IB31" t="str">
            <v/>
          </cell>
          <cell r="IC31" t="str">
            <v/>
          </cell>
          <cell r="ID31" t="str">
            <v/>
          </cell>
          <cell r="IE31" t="str">
            <v/>
          </cell>
          <cell r="IF31">
            <v>13.385328768241418</v>
          </cell>
          <cell r="IG31">
            <v>38.489867915045096</v>
          </cell>
          <cell r="IH31">
            <v>30.992440794622812</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v>11.507587253471623</v>
          </cell>
          <cell r="JE31">
            <v>33.090372382774987</v>
          </cell>
          <cell r="JF31">
            <v>26.644710997937803</v>
          </cell>
          <cell r="JG31" t="str">
            <v/>
          </cell>
          <cell r="JH31" t="str">
            <v/>
          </cell>
          <cell r="JI31" t="str">
            <v/>
          </cell>
          <cell r="JJ31" t="str">
            <v/>
          </cell>
          <cell r="JK31" t="str">
            <v/>
          </cell>
          <cell r="JL31" t="str">
            <v/>
          </cell>
          <cell r="JM31" t="str">
            <v/>
          </cell>
          <cell r="JN31" t="str">
            <v/>
          </cell>
          <cell r="JO31" t="str">
            <v/>
          </cell>
          <cell r="JP31">
            <v>65.91032555301652</v>
          </cell>
          <cell r="JQ31">
            <v>46.854902290278673</v>
          </cell>
          <cell r="JR31">
            <v>66.015187790080418</v>
          </cell>
          <cell r="JS31" t="str">
            <v/>
          </cell>
          <cell r="JT31" t="str">
            <v/>
          </cell>
          <cell r="JU31" t="str">
            <v/>
          </cell>
          <cell r="JV31" t="str">
            <v/>
          </cell>
          <cell r="JW31" t="str">
            <v/>
          </cell>
          <cell r="JX31" t="str">
            <v/>
          </cell>
          <cell r="JY31" t="str">
            <v/>
          </cell>
          <cell r="JZ31" t="str">
            <v/>
          </cell>
          <cell r="KA31" t="str">
            <v/>
          </cell>
        </row>
        <row r="32">
          <cell r="EY32">
            <v>143</v>
          </cell>
          <cell r="EZ32" t="str">
            <v/>
          </cell>
          <cell r="FA32" t="str">
            <v/>
          </cell>
          <cell r="FB32" t="str">
            <v/>
          </cell>
          <cell r="FC32">
            <v>12.70308475600925</v>
          </cell>
          <cell r="FD32">
            <v>20.532967009733781</v>
          </cell>
          <cell r="FE32">
            <v>16.613718139210327</v>
          </cell>
          <cell r="FF32" t="str">
            <v/>
          </cell>
          <cell r="FG32" t="str">
            <v/>
          </cell>
          <cell r="FH32" t="str">
            <v/>
          </cell>
          <cell r="FI32" t="str">
            <v/>
          </cell>
          <cell r="FJ32" t="str">
            <v/>
          </cell>
          <cell r="FK32" t="str">
            <v/>
          </cell>
          <cell r="FL32" t="str">
            <v/>
          </cell>
          <cell r="FM32" t="str">
            <v/>
          </cell>
          <cell r="FN32" t="str">
            <v/>
          </cell>
          <cell r="FO32">
            <v>12.263539427051573</v>
          </cell>
          <cell r="FP32">
            <v>18.510903236023118</v>
          </cell>
          <cell r="FQ32">
            <v>15.404335170031761</v>
          </cell>
          <cell r="FR32" t="str">
            <v/>
          </cell>
          <cell r="FS32" t="str">
            <v/>
          </cell>
          <cell r="FT32" t="str">
            <v/>
          </cell>
          <cell r="FU32" t="str">
            <v/>
          </cell>
          <cell r="FV32" t="str">
            <v/>
          </cell>
          <cell r="FW32" t="str">
            <v/>
          </cell>
          <cell r="FX32" t="str">
            <v/>
          </cell>
          <cell r="FY32" t="str">
            <v/>
          </cell>
          <cell r="FZ32" t="str">
            <v/>
          </cell>
          <cell r="GA32">
            <v>7.2532941304854646</v>
          </cell>
          <cell r="GB32">
            <v>20.616469409022752</v>
          </cell>
          <cell r="GC32">
            <v>13.882643290369963</v>
          </cell>
          <cell r="GD32" t="str">
            <v/>
          </cell>
          <cell r="GE32" t="str">
            <v/>
          </cell>
          <cell r="GF32" t="str">
            <v/>
          </cell>
          <cell r="GG32" t="str">
            <v/>
          </cell>
          <cell r="GH32" t="str">
            <v/>
          </cell>
          <cell r="GI32" t="str">
            <v/>
          </cell>
          <cell r="GJ32" t="str">
            <v/>
          </cell>
          <cell r="GK32" t="str">
            <v/>
          </cell>
          <cell r="GL32" t="str">
            <v/>
          </cell>
          <cell r="GM32">
            <v>12.310537277395792</v>
          </cell>
          <cell r="GN32">
            <v>23.99086251748</v>
          </cell>
          <cell r="GO32">
            <v>18.203614592073336</v>
          </cell>
          <cell r="GP32" t="str">
            <v/>
          </cell>
          <cell r="GQ32" t="str">
            <v/>
          </cell>
          <cell r="GR32" t="str">
            <v/>
          </cell>
          <cell r="GS32" t="str">
            <v/>
          </cell>
          <cell r="GT32" t="str">
            <v/>
          </cell>
          <cell r="GU32" t="str">
            <v/>
          </cell>
          <cell r="GV32" t="str">
            <v/>
          </cell>
          <cell r="GW32" t="str">
            <v/>
          </cell>
          <cell r="GX32" t="str">
            <v/>
          </cell>
          <cell r="GY32">
            <v>7.2271696053709089</v>
          </cell>
          <cell r="GZ32">
            <v>14.785486764441908</v>
          </cell>
          <cell r="HA32">
            <v>11.00632818490641</v>
          </cell>
          <cell r="HB32" t="str">
            <v/>
          </cell>
          <cell r="HC32" t="str">
            <v/>
          </cell>
          <cell r="HD32" t="str">
            <v/>
          </cell>
          <cell r="HE32" t="str">
            <v/>
          </cell>
          <cell r="HF32" t="str">
            <v/>
          </cell>
          <cell r="HG32" t="str">
            <v/>
          </cell>
          <cell r="HH32" t="str">
            <v/>
          </cell>
          <cell r="HI32" t="str">
            <v/>
          </cell>
          <cell r="HJ32" t="str">
            <v/>
          </cell>
          <cell r="HK32">
            <v>65.806967572989322</v>
          </cell>
          <cell r="HL32">
            <v>43.626561732602894</v>
          </cell>
          <cell r="HM32">
            <v>54.557216219836796</v>
          </cell>
          <cell r="HN32" t="str">
            <v/>
          </cell>
          <cell r="HO32" t="str">
            <v/>
          </cell>
          <cell r="HP32" t="str">
            <v/>
          </cell>
          <cell r="HQ32" t="str">
            <v/>
          </cell>
          <cell r="HR32" t="str">
            <v/>
          </cell>
          <cell r="HS32" t="str">
            <v/>
          </cell>
          <cell r="HT32" t="str">
            <v/>
          </cell>
          <cell r="HU32" t="str">
            <v/>
          </cell>
          <cell r="HV32" t="str">
            <v/>
          </cell>
          <cell r="HW32">
            <v>9.5621136735827417</v>
          </cell>
          <cell r="HX32">
            <v>24.082899753100364</v>
          </cell>
          <cell r="HY32">
            <v>16.872156947257253</v>
          </cell>
          <cell r="HZ32" t="str">
            <v/>
          </cell>
          <cell r="IA32" t="str">
            <v/>
          </cell>
          <cell r="IB32" t="str">
            <v/>
          </cell>
          <cell r="IC32" t="str">
            <v/>
          </cell>
          <cell r="ID32" t="str">
            <v/>
          </cell>
          <cell r="IE32" t="str">
            <v/>
          </cell>
          <cell r="IF32" t="str">
            <v/>
          </cell>
          <cell r="IG32" t="str">
            <v/>
          </cell>
          <cell r="IH32" t="str">
            <v/>
          </cell>
          <cell r="II32">
            <v>8.9413379573399983</v>
          </cell>
          <cell r="IJ32">
            <v>23.172470631055408</v>
          </cell>
          <cell r="IK32">
            <v>16.178394406436794</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v>7.2101259451597999</v>
          </cell>
          <cell r="JH32">
            <v>18.685842377009362</v>
          </cell>
          <cell r="JI32">
            <v>13.045951491534984</v>
          </cell>
          <cell r="JJ32" t="str">
            <v/>
          </cell>
          <cell r="JK32" t="str">
            <v/>
          </cell>
          <cell r="JL32" t="str">
            <v/>
          </cell>
          <cell r="JM32" t="str">
            <v/>
          </cell>
          <cell r="JN32" t="str">
            <v/>
          </cell>
          <cell r="JO32" t="str">
            <v/>
          </cell>
          <cell r="JP32" t="str">
            <v/>
          </cell>
          <cell r="JQ32" t="str">
            <v/>
          </cell>
          <cell r="JR32" t="str">
            <v/>
          </cell>
          <cell r="JS32">
            <v>23.977698585799939</v>
          </cell>
          <cell r="JT32">
            <v>23.298775490326573</v>
          </cell>
          <cell r="JU32">
            <v>23.408151663259094</v>
          </cell>
          <cell r="JV32" t="str">
            <v/>
          </cell>
          <cell r="JW32" t="str">
            <v/>
          </cell>
          <cell r="JX32" t="str">
            <v/>
          </cell>
          <cell r="JY32" t="str">
            <v/>
          </cell>
          <cell r="JZ32" t="str">
            <v/>
          </cell>
          <cell r="KA32" t="str">
            <v/>
          </cell>
        </row>
        <row r="33">
          <cell r="EY33">
            <v>144</v>
          </cell>
          <cell r="EZ33" t="str">
            <v/>
          </cell>
          <cell r="FA33" t="str">
            <v/>
          </cell>
          <cell r="FB33" t="str">
            <v/>
          </cell>
          <cell r="FC33" t="str">
            <v/>
          </cell>
          <cell r="FD33" t="str">
            <v/>
          </cell>
          <cell r="FE33" t="str">
            <v/>
          </cell>
          <cell r="FF33">
            <v>16.100235113428084</v>
          </cell>
          <cell r="FG33">
            <v>14.73397318188707</v>
          </cell>
          <cell r="FH33">
            <v>13.367711250346057</v>
          </cell>
          <cell r="FI33">
            <v>17.632870034653322</v>
          </cell>
          <cell r="FJ33">
            <v>18.827236660182958</v>
          </cell>
          <cell r="FK33">
            <v>20.021603285712597</v>
          </cell>
          <cell r="FL33" t="str">
            <v/>
          </cell>
          <cell r="FM33" t="str">
            <v/>
          </cell>
          <cell r="FN33" t="str">
            <v/>
          </cell>
          <cell r="FO33" t="str">
            <v/>
          </cell>
          <cell r="FP33" t="str">
            <v/>
          </cell>
          <cell r="FQ33" t="str">
            <v/>
          </cell>
          <cell r="FR33">
            <v>17.697329363155006</v>
          </cell>
          <cell r="FS33">
            <v>18.240836934258546</v>
          </cell>
          <cell r="FT33">
            <v>18.784344505362085</v>
          </cell>
          <cell r="FU33">
            <v>20.322361469729124</v>
          </cell>
          <cell r="FV33">
            <v>22.551196504901888</v>
          </cell>
          <cell r="FW33">
            <v>24.780031540074653</v>
          </cell>
          <cell r="FX33" t="str">
            <v/>
          </cell>
          <cell r="FY33" t="str">
            <v/>
          </cell>
          <cell r="FZ33" t="str">
            <v/>
          </cell>
          <cell r="GA33" t="str">
            <v/>
          </cell>
          <cell r="GB33" t="str">
            <v/>
          </cell>
          <cell r="GC33" t="str">
            <v/>
          </cell>
          <cell r="GD33">
            <v>18.219931910996195</v>
          </cell>
          <cell r="GE33">
            <v>18.837400585037773</v>
          </cell>
          <cell r="GF33">
            <v>19.454869259079349</v>
          </cell>
          <cell r="GG33">
            <v>21.620828039124401</v>
          </cell>
          <cell r="GH33">
            <v>20.694409054313738</v>
          </cell>
          <cell r="GI33">
            <v>19.767990069503075</v>
          </cell>
          <cell r="GJ33" t="str">
            <v/>
          </cell>
          <cell r="GK33" t="str">
            <v/>
          </cell>
          <cell r="GL33" t="str">
            <v/>
          </cell>
          <cell r="GM33" t="str">
            <v/>
          </cell>
          <cell r="GN33" t="str">
            <v/>
          </cell>
          <cell r="GO33" t="str">
            <v/>
          </cell>
          <cell r="GP33">
            <v>19.495756436845564</v>
          </cell>
          <cell r="GQ33">
            <v>18.813495419502342</v>
          </cell>
          <cell r="GR33">
            <v>18.131234402159116</v>
          </cell>
          <cell r="GS33">
            <v>33.847680784886414</v>
          </cell>
          <cell r="GT33">
            <v>30.811843865051362</v>
          </cell>
          <cell r="GU33">
            <v>27.776006945216306</v>
          </cell>
          <cell r="GV33" t="str">
            <v/>
          </cell>
          <cell r="GW33" t="str">
            <v/>
          </cell>
          <cell r="GX33" t="str">
            <v/>
          </cell>
          <cell r="GY33" t="str">
            <v/>
          </cell>
          <cell r="GZ33" t="str">
            <v/>
          </cell>
          <cell r="HA33" t="str">
            <v/>
          </cell>
          <cell r="HB33">
            <v>11.448257293490032</v>
          </cell>
          <cell r="HC33">
            <v>8.9254703215852746</v>
          </cell>
          <cell r="HD33">
            <v>6.402683349680518</v>
          </cell>
          <cell r="HE33">
            <v>11.870172258883771</v>
          </cell>
          <cell r="HF33">
            <v>14.015166301969805</v>
          </cell>
          <cell r="HG33">
            <v>16.160160345055839</v>
          </cell>
          <cell r="HH33" t="str">
            <v/>
          </cell>
          <cell r="HI33" t="str">
            <v/>
          </cell>
          <cell r="HJ33" t="str">
            <v/>
          </cell>
          <cell r="HK33" t="str">
            <v/>
          </cell>
          <cell r="HL33" t="str">
            <v/>
          </cell>
          <cell r="HM33" t="str">
            <v/>
          </cell>
          <cell r="HN33">
            <v>20.550269849759587</v>
          </cell>
          <cell r="HO33">
            <v>20.913380772823835</v>
          </cell>
          <cell r="HP33">
            <v>21.276491695888083</v>
          </cell>
          <cell r="HQ33">
            <v>22.823723940582745</v>
          </cell>
          <cell r="HR33">
            <v>25.469834245417321</v>
          </cell>
          <cell r="HS33">
            <v>28.115944550251889</v>
          </cell>
          <cell r="HT33" t="str">
            <v/>
          </cell>
          <cell r="HU33" t="str">
            <v/>
          </cell>
          <cell r="HV33" t="str">
            <v/>
          </cell>
          <cell r="HW33" t="str">
            <v/>
          </cell>
          <cell r="HX33" t="str">
            <v/>
          </cell>
          <cell r="HY33" t="str">
            <v/>
          </cell>
          <cell r="HZ33">
            <v>21.457956536303797</v>
          </cell>
          <cell r="IA33">
            <v>22.715730586388162</v>
          </cell>
          <cell r="IB33">
            <v>23.97350463647253</v>
          </cell>
          <cell r="IC33">
            <v>17.433231553259965</v>
          </cell>
          <cell r="ID33">
            <v>25.810600718647521</v>
          </cell>
          <cell r="IE33">
            <v>34.18796988403507</v>
          </cell>
          <cell r="IF33" t="str">
            <v/>
          </cell>
          <cell r="IG33" t="str">
            <v/>
          </cell>
          <cell r="IH33" t="str">
            <v/>
          </cell>
          <cell r="II33" t="str">
            <v/>
          </cell>
          <cell r="IJ33" t="str">
            <v/>
          </cell>
          <cell r="IK33" t="str">
            <v/>
          </cell>
          <cell r="IL33">
            <v>21.723188814372168</v>
          </cell>
          <cell r="IM33">
            <v>21.013278243917686</v>
          </cell>
          <cell r="IN33">
            <v>20.303367673463196</v>
          </cell>
          <cell r="IO33">
            <v>29.579220677126315</v>
          </cell>
          <cell r="IP33">
            <v>27.399233433278315</v>
          </cell>
          <cell r="IQ33">
            <v>25.219246189430308</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v>17.877916159369352</v>
          </cell>
          <cell r="JK33">
            <v>17.293668525760491</v>
          </cell>
          <cell r="JL33">
            <v>16.709420892151634</v>
          </cell>
          <cell r="JM33">
            <v>24.34333337724718</v>
          </cell>
          <cell r="JN33">
            <v>22.549230793734019</v>
          </cell>
          <cell r="JO33">
            <v>20.75512821022086</v>
          </cell>
          <cell r="JP33" t="str">
            <v/>
          </cell>
          <cell r="JQ33" t="str">
            <v/>
          </cell>
          <cell r="JR33" t="str">
            <v/>
          </cell>
          <cell r="JS33" t="str">
            <v/>
          </cell>
          <cell r="JT33" t="str">
            <v/>
          </cell>
          <cell r="JU33" t="str">
            <v/>
          </cell>
          <cell r="JV33">
            <v>21.280611842954066</v>
          </cell>
          <cell r="JW33">
            <v>28.570950213617788</v>
          </cell>
          <cell r="JX33">
            <v>35.86128858428151</v>
          </cell>
          <cell r="JY33">
            <v>12.095636416415749</v>
          </cell>
          <cell r="JZ33">
            <v>22.392781588091221</v>
          </cell>
          <cell r="KA33">
            <v>32.689926759766692</v>
          </cell>
        </row>
        <row r="34">
          <cell r="EY34">
            <v>145</v>
          </cell>
          <cell r="EZ34">
            <v>29.73770165056667</v>
          </cell>
          <cell r="FA34">
            <v>21.120344414213921</v>
          </cell>
          <cell r="FB34">
            <v>12.502987177861176</v>
          </cell>
          <cell r="FC34" t="str">
            <v/>
          </cell>
          <cell r="FD34" t="str">
            <v/>
          </cell>
          <cell r="FE34" t="str">
            <v/>
          </cell>
          <cell r="FF34" t="str">
            <v/>
          </cell>
          <cell r="FG34" t="str">
            <v/>
          </cell>
          <cell r="FH34" t="str">
            <v/>
          </cell>
          <cell r="FI34" t="str">
            <v/>
          </cell>
          <cell r="FJ34" t="str">
            <v/>
          </cell>
          <cell r="FK34" t="str">
            <v/>
          </cell>
          <cell r="FL34">
            <v>25.107009096068253</v>
          </cell>
          <cell r="FM34">
            <v>17.152386547000049</v>
          </cell>
          <cell r="FN34">
            <v>9.1977639979318528</v>
          </cell>
          <cell r="FO34" t="str">
            <v/>
          </cell>
          <cell r="FP34" t="str">
            <v/>
          </cell>
          <cell r="FQ34" t="str">
            <v/>
          </cell>
          <cell r="FR34" t="str">
            <v/>
          </cell>
          <cell r="FS34" t="str">
            <v/>
          </cell>
          <cell r="FT34" t="str">
            <v/>
          </cell>
          <cell r="FU34" t="str">
            <v/>
          </cell>
          <cell r="FV34" t="str">
            <v/>
          </cell>
          <cell r="FW34" t="str">
            <v/>
          </cell>
          <cell r="FX34">
            <v>11.343630746028159</v>
          </cell>
          <cell r="FY34">
            <v>7.9321214546118863</v>
          </cell>
          <cell r="FZ34">
            <v>4.5206121631956151</v>
          </cell>
          <cell r="GA34" t="str">
            <v/>
          </cell>
          <cell r="GB34" t="str">
            <v/>
          </cell>
          <cell r="GC34" t="str">
            <v/>
          </cell>
          <cell r="GD34" t="str">
            <v/>
          </cell>
          <cell r="GE34" t="str">
            <v/>
          </cell>
          <cell r="GF34" t="str">
            <v/>
          </cell>
          <cell r="GG34" t="str">
            <v/>
          </cell>
          <cell r="GH34" t="str">
            <v/>
          </cell>
          <cell r="GI34" t="str">
            <v/>
          </cell>
          <cell r="GJ34">
            <v>9.5102216894893701</v>
          </cell>
          <cell r="GK34">
            <v>5.6330076495971708</v>
          </cell>
          <cell r="GL34">
            <v>1.75579360970497</v>
          </cell>
          <cell r="GM34" t="str">
            <v/>
          </cell>
          <cell r="GN34" t="str">
            <v/>
          </cell>
          <cell r="GO34" t="str">
            <v/>
          </cell>
          <cell r="GP34" t="str">
            <v/>
          </cell>
          <cell r="GQ34" t="str">
            <v/>
          </cell>
          <cell r="GR34" t="str">
            <v/>
          </cell>
          <cell r="GS34" t="str">
            <v/>
          </cell>
          <cell r="GT34" t="str">
            <v/>
          </cell>
          <cell r="GU34" t="str">
            <v/>
          </cell>
          <cell r="GV34">
            <v>27.496545817863545</v>
          </cell>
          <cell r="GW34">
            <v>19.476678185297899</v>
          </cell>
          <cell r="GX34">
            <v>11.456810552732257</v>
          </cell>
          <cell r="GY34" t="str">
            <v/>
          </cell>
          <cell r="GZ34" t="str">
            <v/>
          </cell>
          <cell r="HA34" t="str">
            <v/>
          </cell>
          <cell r="HB34" t="str">
            <v/>
          </cell>
          <cell r="HC34" t="str">
            <v/>
          </cell>
          <cell r="HD34" t="str">
            <v/>
          </cell>
          <cell r="HE34" t="str">
            <v/>
          </cell>
          <cell r="HF34" t="str">
            <v/>
          </cell>
          <cell r="HG34" t="str">
            <v/>
          </cell>
          <cell r="HH34">
            <v>38.302902062803788</v>
          </cell>
          <cell r="HI34">
            <v>26.190610064581726</v>
          </cell>
          <cell r="HJ34">
            <v>14.078318066359666</v>
          </cell>
          <cell r="HK34" t="str">
            <v/>
          </cell>
          <cell r="HL34" t="str">
            <v/>
          </cell>
          <cell r="HM34" t="str">
            <v/>
          </cell>
          <cell r="HN34" t="str">
            <v/>
          </cell>
          <cell r="HO34" t="str">
            <v/>
          </cell>
          <cell r="HP34" t="str">
            <v/>
          </cell>
          <cell r="HQ34" t="str">
            <v/>
          </cell>
          <cell r="HR34" t="str">
            <v/>
          </cell>
          <cell r="HS34" t="str">
            <v/>
          </cell>
          <cell r="HT34">
            <v>24.07553938042178</v>
          </cell>
          <cell r="HU34">
            <v>16.853418749584286</v>
          </cell>
          <cell r="HV34">
            <v>9.6312981187467859</v>
          </cell>
          <cell r="HW34" t="str">
            <v/>
          </cell>
          <cell r="HX34" t="str">
            <v/>
          </cell>
          <cell r="HY34" t="str">
            <v/>
          </cell>
          <cell r="HZ34" t="str">
            <v/>
          </cell>
          <cell r="IA34" t="str">
            <v/>
          </cell>
          <cell r="IB34" t="str">
            <v/>
          </cell>
          <cell r="IC34" t="str">
            <v/>
          </cell>
          <cell r="ID34" t="str">
            <v/>
          </cell>
          <cell r="IE34" t="str">
            <v/>
          </cell>
          <cell r="IF34">
            <v>17.50398303300074</v>
          </cell>
          <cell r="IG34">
            <v>12.571062928404286</v>
          </cell>
          <cell r="IH34">
            <v>7.6381428238078355</v>
          </cell>
          <cell r="II34" t="str">
            <v/>
          </cell>
          <cell r="IJ34" t="str">
            <v/>
          </cell>
          <cell r="IK34" t="str">
            <v/>
          </cell>
          <cell r="IL34" t="str">
            <v/>
          </cell>
          <cell r="IM34" t="str">
            <v/>
          </cell>
          <cell r="IN34" t="str">
            <v/>
          </cell>
          <cell r="IO34" t="str">
            <v/>
          </cell>
          <cell r="IP34" t="str">
            <v/>
          </cell>
          <cell r="IQ34" t="str">
            <v/>
          </cell>
          <cell r="IR34">
            <v>29.202648052189677</v>
          </cell>
          <cell r="IS34">
            <v>20.569261556519432</v>
          </cell>
          <cell r="IT34">
            <v>11.935875060849193</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v>57.605581653254639</v>
          </cell>
          <cell r="JQ34">
            <v>43.695895545792105</v>
          </cell>
          <cell r="JR34">
            <v>29.786209438329571</v>
          </cell>
          <cell r="JS34" t="str">
            <v/>
          </cell>
          <cell r="JT34" t="str">
            <v/>
          </cell>
          <cell r="JU34" t="str">
            <v/>
          </cell>
          <cell r="JV34" t="str">
            <v/>
          </cell>
          <cell r="JW34" t="str">
            <v/>
          </cell>
          <cell r="JX34" t="str">
            <v/>
          </cell>
          <cell r="JY34" t="str">
            <v/>
          </cell>
          <cell r="JZ34" t="str">
            <v/>
          </cell>
          <cell r="KA34" t="str">
            <v/>
          </cell>
        </row>
        <row r="35">
          <cell r="EY35">
            <v>146</v>
          </cell>
          <cell r="EZ35" t="str">
            <v/>
          </cell>
          <cell r="FA35" t="str">
            <v/>
          </cell>
          <cell r="FB35" t="str">
            <v/>
          </cell>
          <cell r="FC35">
            <v>13.37676406022482</v>
          </cell>
          <cell r="FD35">
            <v>9.9444792072394286</v>
          </cell>
          <cell r="FE35">
            <v>6.5121943542540368</v>
          </cell>
          <cell r="FF35" t="str">
            <v/>
          </cell>
          <cell r="FG35" t="str">
            <v/>
          </cell>
          <cell r="FH35" t="str">
            <v/>
          </cell>
          <cell r="FI35" t="str">
            <v/>
          </cell>
          <cell r="FJ35" t="str">
            <v/>
          </cell>
          <cell r="FK35" t="str">
            <v/>
          </cell>
          <cell r="FL35" t="str">
            <v/>
          </cell>
          <cell r="FM35" t="str">
            <v/>
          </cell>
          <cell r="FN35" t="str">
            <v/>
          </cell>
          <cell r="FO35">
            <v>11.694807734328759</v>
          </cell>
          <cell r="FP35">
            <v>8.6838903712978333</v>
          </cell>
          <cell r="FQ35">
            <v>5.6729730082669061</v>
          </cell>
          <cell r="FR35" t="str">
            <v/>
          </cell>
          <cell r="FS35" t="str">
            <v/>
          </cell>
          <cell r="FT35" t="str">
            <v/>
          </cell>
          <cell r="FU35" t="str">
            <v/>
          </cell>
          <cell r="FV35" t="str">
            <v/>
          </cell>
          <cell r="FW35" t="str">
            <v/>
          </cell>
          <cell r="FX35" t="str">
            <v/>
          </cell>
          <cell r="FY35" t="str">
            <v/>
          </cell>
          <cell r="FZ35" t="str">
            <v/>
          </cell>
          <cell r="GA35">
            <v>5.921809441747782</v>
          </cell>
          <cell r="GB35">
            <v>4.2368495955998302</v>
          </cell>
          <cell r="GC35">
            <v>2.5518897494518789</v>
          </cell>
          <cell r="GD35" t="str">
            <v/>
          </cell>
          <cell r="GE35" t="str">
            <v/>
          </cell>
          <cell r="GF35" t="str">
            <v/>
          </cell>
          <cell r="GG35" t="str">
            <v/>
          </cell>
          <cell r="GH35" t="str">
            <v/>
          </cell>
          <cell r="GI35" t="str">
            <v/>
          </cell>
          <cell r="GJ35" t="str">
            <v/>
          </cell>
          <cell r="GK35" t="str">
            <v/>
          </cell>
          <cell r="GL35" t="str">
            <v/>
          </cell>
          <cell r="GM35">
            <v>4.9150966971443397</v>
          </cell>
          <cell r="GN35">
            <v>3.2372841501457774</v>
          </cell>
          <cell r="GO35">
            <v>1.5594716031472147</v>
          </cell>
          <cell r="GP35" t="str">
            <v/>
          </cell>
          <cell r="GQ35" t="str">
            <v/>
          </cell>
          <cell r="GR35" t="str">
            <v/>
          </cell>
          <cell r="GS35" t="str">
            <v/>
          </cell>
          <cell r="GT35" t="str">
            <v/>
          </cell>
          <cell r="GU35" t="str">
            <v/>
          </cell>
          <cell r="GV35" t="str">
            <v/>
          </cell>
          <cell r="GW35" t="str">
            <v/>
          </cell>
          <cell r="GX35" t="str">
            <v/>
          </cell>
          <cell r="GY35">
            <v>10.924477553229696</v>
          </cell>
          <cell r="GZ35">
            <v>7.5181214575602127</v>
          </cell>
          <cell r="HA35">
            <v>4.1117653618907273</v>
          </cell>
          <cell r="HB35" t="str">
            <v/>
          </cell>
          <cell r="HC35" t="str">
            <v/>
          </cell>
          <cell r="HD35" t="str">
            <v/>
          </cell>
          <cell r="HE35" t="str">
            <v/>
          </cell>
          <cell r="HF35" t="str">
            <v/>
          </cell>
          <cell r="HG35" t="str">
            <v/>
          </cell>
          <cell r="HH35" t="str">
            <v/>
          </cell>
          <cell r="HI35" t="str">
            <v/>
          </cell>
          <cell r="HJ35" t="str">
            <v/>
          </cell>
          <cell r="HK35">
            <v>12.950936309423275</v>
          </cell>
          <cell r="HL35">
            <v>9.327892975063385</v>
          </cell>
          <cell r="HM35">
            <v>5.7048496407034985</v>
          </cell>
          <cell r="HN35" t="str">
            <v/>
          </cell>
          <cell r="HO35" t="str">
            <v/>
          </cell>
          <cell r="HP35" t="str">
            <v/>
          </cell>
          <cell r="HQ35" t="str">
            <v/>
          </cell>
          <cell r="HR35" t="str">
            <v/>
          </cell>
          <cell r="HS35" t="str">
            <v/>
          </cell>
          <cell r="HT35" t="str">
            <v/>
          </cell>
          <cell r="HU35" t="str">
            <v/>
          </cell>
          <cell r="HV35" t="str">
            <v/>
          </cell>
          <cell r="HW35">
            <v>12.347385310130248</v>
          </cell>
          <cell r="HX35">
            <v>9.6508431568129769</v>
          </cell>
          <cell r="HY35">
            <v>6.9543010034957051</v>
          </cell>
          <cell r="HZ35" t="str">
            <v/>
          </cell>
          <cell r="IA35" t="str">
            <v/>
          </cell>
          <cell r="IB35" t="str">
            <v/>
          </cell>
          <cell r="IC35" t="str">
            <v/>
          </cell>
          <cell r="ID35" t="str">
            <v/>
          </cell>
          <cell r="IE35" t="str">
            <v/>
          </cell>
          <cell r="IF35" t="str">
            <v/>
          </cell>
          <cell r="IG35" t="str">
            <v/>
          </cell>
          <cell r="IH35" t="str">
            <v/>
          </cell>
          <cell r="II35">
            <v>7.8940134901831476</v>
          </cell>
          <cell r="IJ35">
            <v>5.8847958036213948</v>
          </cell>
          <cell r="IK35">
            <v>3.8755781170596415</v>
          </cell>
          <cell r="IL35" t="str">
            <v/>
          </cell>
          <cell r="IM35" t="str">
            <v/>
          </cell>
          <cell r="IN35" t="str">
            <v/>
          </cell>
          <cell r="IO35" t="str">
            <v/>
          </cell>
          <cell r="IP35" t="str">
            <v/>
          </cell>
          <cell r="IQ35" t="str">
            <v/>
          </cell>
          <cell r="IR35" t="str">
            <v/>
          </cell>
          <cell r="IS35" t="str">
            <v/>
          </cell>
          <cell r="IT35" t="str">
            <v/>
          </cell>
          <cell r="IU35">
            <v>11.440153653982922</v>
          </cell>
          <cell r="IV35">
            <v>7.9003155638664975</v>
          </cell>
          <cell r="IW35">
            <v>4.3604774737500716</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v>26.557545721803606</v>
          </cell>
          <cell r="JT35">
            <v>20.258119298781249</v>
          </cell>
          <cell r="JU35">
            <v>13.958692875758889</v>
          </cell>
          <cell r="JV35" t="str">
            <v/>
          </cell>
          <cell r="JW35" t="str">
            <v/>
          </cell>
          <cell r="JX35" t="str">
            <v/>
          </cell>
          <cell r="JY35" t="str">
            <v/>
          </cell>
          <cell r="JZ35" t="str">
            <v/>
          </cell>
          <cell r="KA35" t="str">
            <v/>
          </cell>
        </row>
        <row r="36">
          <cell r="EY36">
            <v>147</v>
          </cell>
          <cell r="EZ36" t="str">
            <v/>
          </cell>
          <cell r="FA36" t="str">
            <v/>
          </cell>
          <cell r="FB36" t="str">
            <v/>
          </cell>
          <cell r="FC36" t="str">
            <v/>
          </cell>
          <cell r="FD36" t="str">
            <v/>
          </cell>
          <cell r="FE36" t="str">
            <v/>
          </cell>
          <cell r="FF36">
            <v>5.9126196702739477</v>
          </cell>
          <cell r="FG36">
            <v>3.8447021938896278</v>
          </cell>
          <cell r="FH36">
            <v>1.7767847175053069</v>
          </cell>
          <cell r="FI36">
            <v>7.9924715751589313</v>
          </cell>
          <cell r="FJ36">
            <v>5.5845202767731594</v>
          </cell>
          <cell r="FK36">
            <v>3.1765689783873872</v>
          </cell>
          <cell r="FL36" t="str">
            <v/>
          </cell>
          <cell r="FM36" t="str">
            <v/>
          </cell>
          <cell r="FN36" t="str">
            <v/>
          </cell>
          <cell r="FO36" t="str">
            <v/>
          </cell>
          <cell r="FP36" t="str">
            <v/>
          </cell>
          <cell r="FQ36" t="str">
            <v/>
          </cell>
          <cell r="FR36">
            <v>6.0378319423931881</v>
          </cell>
          <cell r="FS36">
            <v>4.3789660214684689</v>
          </cell>
          <cell r="FT36">
            <v>2.7201001005437502</v>
          </cell>
          <cell r="FU36">
            <v>7.9922826677619652</v>
          </cell>
          <cell r="FV36">
            <v>5.372128818701956</v>
          </cell>
          <cell r="FW36">
            <v>2.751974969641946</v>
          </cell>
          <cell r="FX36" t="str">
            <v/>
          </cell>
          <cell r="FY36" t="str">
            <v/>
          </cell>
          <cell r="FZ36" t="str">
            <v/>
          </cell>
          <cell r="GA36" t="str">
            <v/>
          </cell>
          <cell r="GB36" t="str">
            <v/>
          </cell>
          <cell r="GC36" t="str">
            <v/>
          </cell>
          <cell r="GD36">
            <v>3.9159169857684386</v>
          </cell>
          <cell r="GE36">
            <v>2.8957407666996233</v>
          </cell>
          <cell r="GF36">
            <v>1.875564547630808</v>
          </cell>
          <cell r="GG36">
            <v>5.4174436500622587</v>
          </cell>
          <cell r="GH36">
            <v>3.8914137262523476</v>
          </cell>
          <cell r="GI36">
            <v>2.3653838024424374</v>
          </cell>
          <cell r="GJ36" t="str">
            <v/>
          </cell>
          <cell r="GK36" t="str">
            <v/>
          </cell>
          <cell r="GL36" t="str">
            <v/>
          </cell>
          <cell r="GM36" t="str">
            <v/>
          </cell>
          <cell r="GN36" t="str">
            <v/>
          </cell>
          <cell r="GO36" t="str">
            <v/>
          </cell>
          <cell r="GP36">
            <v>3.6491347964978567</v>
          </cell>
          <cell r="GQ36">
            <v>2.248380921196286</v>
          </cell>
          <cell r="GR36">
            <v>0.84762704589471516</v>
          </cell>
          <cell r="GS36">
            <v>3.9237546856328924</v>
          </cell>
          <cell r="GT36">
            <v>2.2823392755392327</v>
          </cell>
          <cell r="GU36">
            <v>0.64092386544557256</v>
          </cell>
          <cell r="GV36" t="str">
            <v/>
          </cell>
          <cell r="GW36" t="str">
            <v/>
          </cell>
          <cell r="GX36" t="str">
            <v/>
          </cell>
          <cell r="GY36" t="str">
            <v/>
          </cell>
          <cell r="GZ36" t="str">
            <v/>
          </cell>
          <cell r="HA36" t="str">
            <v/>
          </cell>
          <cell r="HB36">
            <v>5.9100366373537137</v>
          </cell>
          <cell r="HC36">
            <v>3.8977400535915976</v>
          </cell>
          <cell r="HD36">
            <v>1.8854434698294835</v>
          </cell>
          <cell r="HE36">
            <v>8.6473437513910287</v>
          </cell>
          <cell r="HF36">
            <v>5.8902334755000441</v>
          </cell>
          <cell r="HG36">
            <v>3.133123199609062</v>
          </cell>
          <cell r="HH36" t="str">
            <v/>
          </cell>
          <cell r="HI36" t="str">
            <v/>
          </cell>
          <cell r="HJ36" t="str">
            <v/>
          </cell>
          <cell r="HK36" t="str">
            <v/>
          </cell>
          <cell r="HL36" t="str">
            <v/>
          </cell>
          <cell r="HM36" t="str">
            <v/>
          </cell>
          <cell r="HN36">
            <v>6.6433237982572697</v>
          </cell>
          <cell r="HO36">
            <v>4.6052549412017116</v>
          </cell>
          <cell r="HP36">
            <v>2.5671860841461518</v>
          </cell>
          <cell r="HQ36">
            <v>10.606699215495071</v>
          </cell>
          <cell r="HR36">
            <v>6.4347951366689875</v>
          </cell>
          <cell r="HS36">
            <v>2.2628910578429027</v>
          </cell>
          <cell r="HT36" t="str">
            <v/>
          </cell>
          <cell r="HU36" t="str">
            <v/>
          </cell>
          <cell r="HV36" t="str">
            <v/>
          </cell>
          <cell r="HW36" t="str">
            <v/>
          </cell>
          <cell r="HX36" t="str">
            <v/>
          </cell>
          <cell r="HY36" t="str">
            <v/>
          </cell>
          <cell r="HZ36">
            <v>11.289642283953423</v>
          </cell>
          <cell r="IA36">
            <v>8.2692687004729546</v>
          </cell>
          <cell r="IB36">
            <v>5.2488951169924869</v>
          </cell>
          <cell r="IC36">
            <v>18.350787357841099</v>
          </cell>
          <cell r="ID36">
            <v>14.007650619628016</v>
          </cell>
          <cell r="IE36">
            <v>9.6645138814149334</v>
          </cell>
          <cell r="IF36" t="str">
            <v/>
          </cell>
          <cell r="IG36" t="str">
            <v/>
          </cell>
          <cell r="IH36" t="str">
            <v/>
          </cell>
          <cell r="II36" t="str">
            <v/>
          </cell>
          <cell r="IJ36" t="str">
            <v/>
          </cell>
          <cell r="IK36" t="str">
            <v/>
          </cell>
          <cell r="IL36">
            <v>5.5742642218088712</v>
          </cell>
          <cell r="IM36">
            <v>4.4717430663020519</v>
          </cell>
          <cell r="IN36">
            <v>3.3692219107952321</v>
          </cell>
          <cell r="IO36">
            <v>9.7131750096828906</v>
          </cell>
          <cell r="IP36">
            <v>7.1891292332008589</v>
          </cell>
          <cell r="IQ36">
            <v>4.6650834567188282</v>
          </cell>
          <cell r="IR36" t="str">
            <v/>
          </cell>
          <cell r="IS36" t="str">
            <v/>
          </cell>
          <cell r="IT36" t="str">
            <v/>
          </cell>
          <cell r="IU36" t="str">
            <v/>
          </cell>
          <cell r="IV36" t="str">
            <v/>
          </cell>
          <cell r="IW36" t="str">
            <v/>
          </cell>
          <cell r="IX36">
            <v>5.6443439421019406</v>
          </cell>
          <cell r="IY36">
            <v>3.6001597288270486</v>
          </cell>
          <cell r="IZ36">
            <v>1.5559755155521569</v>
          </cell>
          <cell r="JA36">
            <v>7.4537566351982241</v>
          </cell>
          <cell r="JB36">
            <v>4.3492533756418235</v>
          </cell>
          <cell r="JC36">
            <v>1.2447501160854235</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v>15.200039102822739</v>
          </cell>
          <cell r="JW36">
            <v>11.019043242141292</v>
          </cell>
          <cell r="JX36">
            <v>6.8380473814598464</v>
          </cell>
          <cell r="JY36">
            <v>24.010555727877982</v>
          </cell>
          <cell r="JZ36">
            <v>16.719760492538761</v>
          </cell>
          <cell r="KA36">
            <v>9.4289652571995344</v>
          </cell>
        </row>
        <row r="37">
          <cell r="EY37">
            <v>148</v>
          </cell>
          <cell r="EZ37">
            <v>233.24445899999998</v>
          </cell>
          <cell r="FA37">
            <v>233.24445899999998</v>
          </cell>
          <cell r="FB37">
            <v>233.24445899999998</v>
          </cell>
          <cell r="FC37" t="str">
            <v/>
          </cell>
          <cell r="FD37" t="str">
            <v/>
          </cell>
          <cell r="FE37" t="str">
            <v/>
          </cell>
          <cell r="FF37" t="str">
            <v/>
          </cell>
          <cell r="FG37" t="str">
            <v/>
          </cell>
          <cell r="FH37" t="str">
            <v/>
          </cell>
          <cell r="FI37" t="str">
            <v/>
          </cell>
          <cell r="FJ37" t="str">
            <v/>
          </cell>
          <cell r="FK37" t="str">
            <v/>
          </cell>
          <cell r="FL37">
            <v>233.24445899999998</v>
          </cell>
          <cell r="FM37">
            <v>233.24445899999998</v>
          </cell>
          <cell r="FN37">
            <v>233.24445899999998</v>
          </cell>
          <cell r="FO37" t="str">
            <v/>
          </cell>
          <cell r="FP37" t="str">
            <v/>
          </cell>
          <cell r="FQ37" t="str">
            <v/>
          </cell>
          <cell r="FR37" t="str">
            <v/>
          </cell>
          <cell r="FS37" t="str">
            <v/>
          </cell>
          <cell r="FT37" t="str">
            <v/>
          </cell>
          <cell r="FU37" t="str">
            <v/>
          </cell>
          <cell r="FV37" t="str">
            <v/>
          </cell>
          <cell r="FW37" t="str">
            <v/>
          </cell>
          <cell r="FX37">
            <v>92.473799999999997</v>
          </cell>
          <cell r="FY37">
            <v>92.473799999999997</v>
          </cell>
          <cell r="FZ37">
            <v>92.473799999999997</v>
          </cell>
          <cell r="GA37" t="str">
            <v/>
          </cell>
          <cell r="GB37" t="str">
            <v/>
          </cell>
          <cell r="GC37" t="str">
            <v/>
          </cell>
          <cell r="GD37" t="str">
            <v/>
          </cell>
          <cell r="GE37" t="str">
            <v/>
          </cell>
          <cell r="GF37" t="str">
            <v/>
          </cell>
          <cell r="GG37" t="str">
            <v/>
          </cell>
          <cell r="GH37" t="str">
            <v/>
          </cell>
          <cell r="GI37" t="str">
            <v/>
          </cell>
          <cell r="GJ37">
            <v>92.473799999999997</v>
          </cell>
          <cell r="GK37">
            <v>92.473799999999997</v>
          </cell>
          <cell r="GL37">
            <v>92.473799999999997</v>
          </cell>
          <cell r="GM37" t="str">
            <v/>
          </cell>
          <cell r="GN37" t="str">
            <v/>
          </cell>
          <cell r="GO37" t="str">
            <v/>
          </cell>
          <cell r="GP37" t="str">
            <v/>
          </cell>
          <cell r="GQ37" t="str">
            <v/>
          </cell>
          <cell r="GR37" t="str">
            <v/>
          </cell>
          <cell r="GS37" t="str">
            <v/>
          </cell>
          <cell r="GT37" t="str">
            <v/>
          </cell>
          <cell r="GU37" t="str">
            <v/>
          </cell>
          <cell r="GV37">
            <v>36.800000000000004</v>
          </cell>
          <cell r="GW37">
            <v>36.800000000000004</v>
          </cell>
          <cell r="GX37">
            <v>36.800000000000004</v>
          </cell>
          <cell r="GY37" t="str">
            <v/>
          </cell>
          <cell r="GZ37" t="str">
            <v/>
          </cell>
          <cell r="HA37" t="str">
            <v/>
          </cell>
          <cell r="HB37" t="str">
            <v/>
          </cell>
          <cell r="HC37" t="str">
            <v/>
          </cell>
          <cell r="HD37" t="str">
            <v/>
          </cell>
          <cell r="HE37" t="str">
            <v/>
          </cell>
          <cell r="HF37" t="str">
            <v/>
          </cell>
          <cell r="HG37" t="str">
            <v/>
          </cell>
          <cell r="HH37">
            <v>107.36</v>
          </cell>
          <cell r="HI37">
            <v>107.36</v>
          </cell>
          <cell r="HJ37">
            <v>107.36</v>
          </cell>
          <cell r="HK37" t="str">
            <v/>
          </cell>
          <cell r="HL37" t="str">
            <v/>
          </cell>
          <cell r="HM37" t="str">
            <v/>
          </cell>
          <cell r="HN37" t="str">
            <v/>
          </cell>
          <cell r="HO37" t="str">
            <v/>
          </cell>
          <cell r="HP37" t="str">
            <v/>
          </cell>
          <cell r="HQ37" t="str">
            <v/>
          </cell>
          <cell r="HR37" t="str">
            <v/>
          </cell>
          <cell r="HS37" t="str">
            <v/>
          </cell>
          <cell r="HT37">
            <v>42</v>
          </cell>
          <cell r="HU37">
            <v>42</v>
          </cell>
          <cell r="HV37">
            <v>42</v>
          </cell>
          <cell r="HW37" t="str">
            <v/>
          </cell>
          <cell r="HX37" t="str">
            <v/>
          </cell>
          <cell r="HY37" t="str">
            <v/>
          </cell>
          <cell r="HZ37" t="str">
            <v/>
          </cell>
          <cell r="IA37" t="str">
            <v/>
          </cell>
          <cell r="IB37" t="str">
            <v/>
          </cell>
          <cell r="IC37" t="str">
            <v/>
          </cell>
          <cell r="ID37" t="str">
            <v/>
          </cell>
          <cell r="IE37" t="str">
            <v/>
          </cell>
          <cell r="IF37">
            <v>73.342199999999991</v>
          </cell>
          <cell r="IG37">
            <v>73.342199999999991</v>
          </cell>
          <cell r="IH37">
            <v>73.342199999999991</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v>50.699999999999996</v>
          </cell>
          <cell r="JE37">
            <v>50.699999999999996</v>
          </cell>
          <cell r="JF37">
            <v>50.699999999999996</v>
          </cell>
          <cell r="JG37" t="str">
            <v/>
          </cell>
          <cell r="JH37" t="str">
            <v/>
          </cell>
          <cell r="JI37" t="str">
            <v/>
          </cell>
          <cell r="JJ37" t="str">
            <v/>
          </cell>
          <cell r="JK37" t="str">
            <v/>
          </cell>
          <cell r="JL37" t="str">
            <v/>
          </cell>
          <cell r="JM37" t="str">
            <v/>
          </cell>
          <cell r="JN37" t="str">
            <v/>
          </cell>
          <cell r="JO37" t="str">
            <v/>
          </cell>
          <cell r="JP37">
            <v>35.1</v>
          </cell>
          <cell r="JQ37">
            <v>35.1</v>
          </cell>
          <cell r="JR37">
            <v>35.1</v>
          </cell>
          <cell r="JS37" t="str">
            <v/>
          </cell>
          <cell r="JT37" t="str">
            <v/>
          </cell>
          <cell r="JU37" t="str">
            <v/>
          </cell>
          <cell r="JV37" t="str">
            <v/>
          </cell>
          <cell r="JW37" t="str">
            <v/>
          </cell>
          <cell r="JX37" t="str">
            <v/>
          </cell>
          <cell r="JY37" t="str">
            <v/>
          </cell>
          <cell r="JZ37" t="str">
            <v/>
          </cell>
          <cell r="KA37" t="str">
            <v/>
          </cell>
        </row>
        <row r="38">
          <cell r="EY38">
            <v>149</v>
          </cell>
          <cell r="EZ38" t="str">
            <v/>
          </cell>
          <cell r="FA38" t="str">
            <v/>
          </cell>
          <cell r="FB38" t="str">
            <v/>
          </cell>
          <cell r="FC38">
            <v>212.03258399999999</v>
          </cell>
          <cell r="FD38">
            <v>212.03258399999999</v>
          </cell>
          <cell r="FE38">
            <v>212.03258399999999</v>
          </cell>
          <cell r="FF38">
            <v>212.03258399999999</v>
          </cell>
          <cell r="FG38">
            <v>212.03258399999999</v>
          </cell>
          <cell r="FH38">
            <v>212.03258399999999</v>
          </cell>
          <cell r="FI38">
            <v>212.03258399999999</v>
          </cell>
          <cell r="FJ38">
            <v>212.03258399999999</v>
          </cell>
          <cell r="FK38">
            <v>212.03258399999999</v>
          </cell>
          <cell r="FL38" t="str">
            <v/>
          </cell>
          <cell r="FM38" t="str">
            <v/>
          </cell>
          <cell r="FN38" t="str">
            <v/>
          </cell>
          <cell r="FO38">
            <v>212.03258399999999</v>
          </cell>
          <cell r="FP38">
            <v>212.03258399999999</v>
          </cell>
          <cell r="FQ38">
            <v>212.03258399999999</v>
          </cell>
          <cell r="FR38">
            <v>212.03258399999999</v>
          </cell>
          <cell r="FS38">
            <v>212.03258399999999</v>
          </cell>
          <cell r="FT38">
            <v>212.03258399999999</v>
          </cell>
          <cell r="FU38">
            <v>212.03258399999999</v>
          </cell>
          <cell r="FV38">
            <v>212.03258399999999</v>
          </cell>
          <cell r="FW38">
            <v>212.03258399999999</v>
          </cell>
          <cell r="FX38" t="str">
            <v/>
          </cell>
          <cell r="FY38" t="str">
            <v/>
          </cell>
          <cell r="FZ38" t="str">
            <v/>
          </cell>
          <cell r="GA38">
            <v>81.678799999999995</v>
          </cell>
          <cell r="GB38">
            <v>81.678799999999995</v>
          </cell>
          <cell r="GC38">
            <v>81.678799999999995</v>
          </cell>
          <cell r="GD38">
            <v>81.678799999999995</v>
          </cell>
          <cell r="GE38">
            <v>81.678799999999995</v>
          </cell>
          <cell r="GF38">
            <v>81.678799999999995</v>
          </cell>
          <cell r="GG38">
            <v>81.678799999999995</v>
          </cell>
          <cell r="GH38">
            <v>81.678799999999995</v>
          </cell>
          <cell r="GI38">
            <v>81.678799999999995</v>
          </cell>
          <cell r="GJ38" t="str">
            <v/>
          </cell>
          <cell r="GK38" t="str">
            <v/>
          </cell>
          <cell r="GL38" t="str">
            <v/>
          </cell>
          <cell r="GM38">
            <v>81.678799999999995</v>
          </cell>
          <cell r="GN38">
            <v>81.678799999999995</v>
          </cell>
          <cell r="GO38">
            <v>81.678799999999995</v>
          </cell>
          <cell r="GP38">
            <v>81.678799999999995</v>
          </cell>
          <cell r="GQ38">
            <v>81.678799999999995</v>
          </cell>
          <cell r="GR38">
            <v>81.678799999999995</v>
          </cell>
          <cell r="GS38">
            <v>81.678799999999995</v>
          </cell>
          <cell r="GT38">
            <v>81.678799999999995</v>
          </cell>
          <cell r="GU38">
            <v>81.678799999999995</v>
          </cell>
          <cell r="GV38" t="str">
            <v/>
          </cell>
          <cell r="GW38" t="str">
            <v/>
          </cell>
          <cell r="GX38" t="str">
            <v/>
          </cell>
          <cell r="GY38">
            <v>33.35</v>
          </cell>
          <cell r="GZ38">
            <v>33.35</v>
          </cell>
          <cell r="HA38">
            <v>33.35</v>
          </cell>
          <cell r="HB38">
            <v>33.35</v>
          </cell>
          <cell r="HC38">
            <v>33.35</v>
          </cell>
          <cell r="HD38">
            <v>33.35</v>
          </cell>
          <cell r="HE38">
            <v>33.35</v>
          </cell>
          <cell r="HF38">
            <v>33.35</v>
          </cell>
          <cell r="HG38">
            <v>33.35</v>
          </cell>
          <cell r="HH38" t="str">
            <v/>
          </cell>
          <cell r="HI38" t="str">
            <v/>
          </cell>
          <cell r="HJ38" t="str">
            <v/>
          </cell>
          <cell r="HK38">
            <v>100.04</v>
          </cell>
          <cell r="HL38">
            <v>100.04</v>
          </cell>
          <cell r="HM38">
            <v>100.04</v>
          </cell>
          <cell r="HN38">
            <v>100.04</v>
          </cell>
          <cell r="HO38">
            <v>100.04</v>
          </cell>
          <cell r="HP38">
            <v>100.04</v>
          </cell>
          <cell r="HQ38">
            <v>100.04</v>
          </cell>
          <cell r="HR38">
            <v>100.04</v>
          </cell>
          <cell r="HS38">
            <v>100.04</v>
          </cell>
          <cell r="HT38" t="str">
            <v/>
          </cell>
          <cell r="HU38" t="str">
            <v/>
          </cell>
          <cell r="HV38" t="str">
            <v/>
          </cell>
          <cell r="HW38">
            <v>38.400000000000006</v>
          </cell>
          <cell r="HX38">
            <v>38.400000000000006</v>
          </cell>
          <cell r="HY38">
            <v>38.400000000000006</v>
          </cell>
          <cell r="HZ38">
            <v>38.400000000000006</v>
          </cell>
          <cell r="IA38">
            <v>38.400000000000006</v>
          </cell>
          <cell r="IB38">
            <v>38.400000000000006</v>
          </cell>
          <cell r="IC38">
            <v>38.400000000000006</v>
          </cell>
          <cell r="ID38">
            <v>38.400000000000006</v>
          </cell>
          <cell r="IE38">
            <v>38.400000000000006</v>
          </cell>
          <cell r="IF38" t="str">
            <v/>
          </cell>
          <cell r="IG38" t="str">
            <v/>
          </cell>
          <cell r="IH38" t="str">
            <v/>
          </cell>
          <cell r="II38">
            <v>70.380400000000009</v>
          </cell>
          <cell r="IJ38">
            <v>70.380400000000009</v>
          </cell>
          <cell r="IK38">
            <v>70.380400000000009</v>
          </cell>
          <cell r="IL38">
            <v>70.380400000000009</v>
          </cell>
          <cell r="IM38">
            <v>70.380400000000009</v>
          </cell>
          <cell r="IN38">
            <v>70.380400000000009</v>
          </cell>
          <cell r="IO38">
            <v>70.380400000000009</v>
          </cell>
          <cell r="IP38">
            <v>70.380400000000009</v>
          </cell>
          <cell r="IQ38">
            <v>70.380400000000009</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v>42.9</v>
          </cell>
          <cell r="JH38">
            <v>42.9</v>
          </cell>
          <cell r="JI38">
            <v>42.9</v>
          </cell>
          <cell r="JJ38">
            <v>42.9</v>
          </cell>
          <cell r="JK38">
            <v>42.9</v>
          </cell>
          <cell r="JL38">
            <v>42.9</v>
          </cell>
          <cell r="JM38">
            <v>42.9</v>
          </cell>
          <cell r="JN38">
            <v>42.9</v>
          </cell>
          <cell r="JO38">
            <v>42.9</v>
          </cell>
          <cell r="JP38" t="str">
            <v/>
          </cell>
          <cell r="JQ38" t="str">
            <v/>
          </cell>
          <cell r="JR38" t="str">
            <v/>
          </cell>
          <cell r="JS38">
            <v>31.1</v>
          </cell>
          <cell r="JT38">
            <v>31.1</v>
          </cell>
          <cell r="JU38">
            <v>31.1</v>
          </cell>
          <cell r="JV38">
            <v>31.1</v>
          </cell>
          <cell r="JW38">
            <v>31.1</v>
          </cell>
          <cell r="JX38">
            <v>31.1</v>
          </cell>
          <cell r="JY38">
            <v>31.1</v>
          </cell>
          <cell r="JZ38">
            <v>31.1</v>
          </cell>
          <cell r="KA38">
            <v>31.1</v>
          </cell>
        </row>
        <row r="39">
          <cell r="EY39">
            <v>150</v>
          </cell>
          <cell r="EZ39">
            <v>162.000294</v>
          </cell>
          <cell r="FA39">
            <v>162.000294</v>
          </cell>
          <cell r="FB39">
            <v>162.000294</v>
          </cell>
          <cell r="FC39" t="str">
            <v/>
          </cell>
          <cell r="FD39" t="str">
            <v/>
          </cell>
          <cell r="FE39" t="str">
            <v/>
          </cell>
          <cell r="FF39" t="str">
            <v/>
          </cell>
          <cell r="FG39" t="str">
            <v/>
          </cell>
          <cell r="FH39" t="str">
            <v/>
          </cell>
          <cell r="FI39" t="str">
            <v/>
          </cell>
          <cell r="FJ39" t="str">
            <v/>
          </cell>
          <cell r="FK39" t="str">
            <v/>
          </cell>
          <cell r="FL39">
            <v>162.000294</v>
          </cell>
          <cell r="FM39">
            <v>162.000294</v>
          </cell>
          <cell r="FN39">
            <v>162.000294</v>
          </cell>
          <cell r="FO39" t="str">
            <v/>
          </cell>
          <cell r="FP39" t="str">
            <v/>
          </cell>
          <cell r="FQ39" t="str">
            <v/>
          </cell>
          <cell r="FR39" t="str">
            <v/>
          </cell>
          <cell r="FS39" t="str">
            <v/>
          </cell>
          <cell r="FT39" t="str">
            <v/>
          </cell>
          <cell r="FU39" t="str">
            <v/>
          </cell>
          <cell r="FV39" t="str">
            <v/>
          </cell>
          <cell r="FW39" t="str">
            <v/>
          </cell>
          <cell r="FX39">
            <v>132.66530434782609</v>
          </cell>
          <cell r="FY39">
            <v>132.66530434782609</v>
          </cell>
          <cell r="FZ39">
            <v>132.66530434782609</v>
          </cell>
          <cell r="GA39" t="str">
            <v/>
          </cell>
          <cell r="GB39" t="str">
            <v/>
          </cell>
          <cell r="GC39" t="str">
            <v/>
          </cell>
          <cell r="GD39" t="str">
            <v/>
          </cell>
          <cell r="GE39" t="str">
            <v/>
          </cell>
          <cell r="GF39" t="str">
            <v/>
          </cell>
          <cell r="GG39" t="str">
            <v/>
          </cell>
          <cell r="GH39" t="str">
            <v/>
          </cell>
          <cell r="GI39" t="str">
            <v/>
          </cell>
          <cell r="GJ39">
            <v>132.66530434782609</v>
          </cell>
          <cell r="GK39">
            <v>132.66530434782609</v>
          </cell>
          <cell r="GL39">
            <v>132.66530434782609</v>
          </cell>
          <cell r="GM39" t="str">
            <v/>
          </cell>
          <cell r="GN39" t="str">
            <v/>
          </cell>
          <cell r="GO39" t="str">
            <v/>
          </cell>
          <cell r="GP39" t="str">
            <v/>
          </cell>
          <cell r="GQ39" t="str">
            <v/>
          </cell>
          <cell r="GR39" t="str">
            <v/>
          </cell>
          <cell r="GS39" t="str">
            <v/>
          </cell>
          <cell r="GT39" t="str">
            <v/>
          </cell>
          <cell r="GU39" t="str">
            <v/>
          </cell>
          <cell r="GV39">
            <v>47.15</v>
          </cell>
          <cell r="GW39">
            <v>47.15</v>
          </cell>
          <cell r="GX39">
            <v>47.15</v>
          </cell>
          <cell r="GY39" t="str">
            <v/>
          </cell>
          <cell r="GZ39" t="str">
            <v/>
          </cell>
          <cell r="HA39" t="str">
            <v/>
          </cell>
          <cell r="HB39" t="str">
            <v/>
          </cell>
          <cell r="HC39" t="str">
            <v/>
          </cell>
          <cell r="HD39" t="str">
            <v/>
          </cell>
          <cell r="HE39" t="str">
            <v/>
          </cell>
          <cell r="HF39" t="str">
            <v/>
          </cell>
          <cell r="HG39" t="str">
            <v/>
          </cell>
          <cell r="HH39">
            <v>126.27</v>
          </cell>
          <cell r="HI39">
            <v>126.27</v>
          </cell>
          <cell r="HJ39">
            <v>126.27</v>
          </cell>
          <cell r="HK39" t="str">
            <v/>
          </cell>
          <cell r="HL39" t="str">
            <v/>
          </cell>
          <cell r="HM39" t="str">
            <v/>
          </cell>
          <cell r="HN39" t="str">
            <v/>
          </cell>
          <cell r="HO39" t="str">
            <v/>
          </cell>
          <cell r="HP39" t="str">
            <v/>
          </cell>
          <cell r="HQ39" t="str">
            <v/>
          </cell>
          <cell r="HR39" t="str">
            <v/>
          </cell>
          <cell r="HS39" t="str">
            <v/>
          </cell>
          <cell r="HT39">
            <v>48</v>
          </cell>
          <cell r="HU39">
            <v>48</v>
          </cell>
          <cell r="HV39">
            <v>48</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v>65</v>
          </cell>
          <cell r="JE39">
            <v>65</v>
          </cell>
          <cell r="JF39">
            <v>65</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row>
        <row r="40">
          <cell r="EY40">
            <v>151</v>
          </cell>
          <cell r="EZ40" t="str">
            <v/>
          </cell>
          <cell r="FA40" t="str">
            <v/>
          </cell>
          <cell r="FB40" t="str">
            <v/>
          </cell>
          <cell r="FC40">
            <v>147.269881</v>
          </cell>
          <cell r="FD40">
            <v>147.269881</v>
          </cell>
          <cell r="FE40">
            <v>147.269881</v>
          </cell>
          <cell r="FF40">
            <v>147.269881</v>
          </cell>
          <cell r="FG40">
            <v>147.269881</v>
          </cell>
          <cell r="FH40">
            <v>147.269881</v>
          </cell>
          <cell r="FI40">
            <v>147.269881</v>
          </cell>
          <cell r="FJ40">
            <v>147.269881</v>
          </cell>
          <cell r="FK40">
            <v>147.269881</v>
          </cell>
          <cell r="FL40" t="str">
            <v/>
          </cell>
          <cell r="FM40" t="str">
            <v/>
          </cell>
          <cell r="FN40" t="str">
            <v/>
          </cell>
          <cell r="FO40">
            <v>147.269881</v>
          </cell>
          <cell r="FP40">
            <v>147.269881</v>
          </cell>
          <cell r="FQ40">
            <v>147.269881</v>
          </cell>
          <cell r="FR40">
            <v>147.269881</v>
          </cell>
          <cell r="FS40">
            <v>147.269881</v>
          </cell>
          <cell r="FT40">
            <v>147.269881</v>
          </cell>
          <cell r="FU40">
            <v>147.269881</v>
          </cell>
          <cell r="FV40">
            <v>147.269881</v>
          </cell>
          <cell r="FW40">
            <v>147.269881</v>
          </cell>
          <cell r="FX40" t="str">
            <v/>
          </cell>
          <cell r="FY40" t="str">
            <v/>
          </cell>
          <cell r="FZ40" t="str">
            <v/>
          </cell>
          <cell r="GA40">
            <v>130.28960975609758</v>
          </cell>
          <cell r="GB40">
            <v>130.28960975609758</v>
          </cell>
          <cell r="GC40">
            <v>130.28960975609758</v>
          </cell>
          <cell r="GD40">
            <v>130.28960975609758</v>
          </cell>
          <cell r="GE40">
            <v>130.28960975609758</v>
          </cell>
          <cell r="GF40">
            <v>130.28960975609758</v>
          </cell>
          <cell r="GG40">
            <v>130.28960975609758</v>
          </cell>
          <cell r="GH40">
            <v>130.28960975609758</v>
          </cell>
          <cell r="GI40">
            <v>130.28960975609758</v>
          </cell>
          <cell r="GJ40" t="str">
            <v/>
          </cell>
          <cell r="GK40" t="str">
            <v/>
          </cell>
          <cell r="GL40" t="str">
            <v/>
          </cell>
          <cell r="GM40">
            <v>130.28960975609758</v>
          </cell>
          <cell r="GN40">
            <v>130.28960975609758</v>
          </cell>
          <cell r="GO40">
            <v>130.28960975609758</v>
          </cell>
          <cell r="GP40">
            <v>130.28960975609758</v>
          </cell>
          <cell r="GQ40">
            <v>130.28960975609758</v>
          </cell>
          <cell r="GR40">
            <v>130.28960975609758</v>
          </cell>
          <cell r="GS40">
            <v>130.28960975609758</v>
          </cell>
          <cell r="GT40">
            <v>130.28960975609758</v>
          </cell>
          <cell r="GU40">
            <v>130.28960975609758</v>
          </cell>
          <cell r="GV40" t="str">
            <v/>
          </cell>
          <cell r="GW40" t="str">
            <v/>
          </cell>
          <cell r="GX40" t="str">
            <v/>
          </cell>
          <cell r="GY40">
            <v>42.550000000000004</v>
          </cell>
          <cell r="GZ40">
            <v>42.550000000000004</v>
          </cell>
          <cell r="HA40">
            <v>42.550000000000004</v>
          </cell>
          <cell r="HB40">
            <v>42.550000000000004</v>
          </cell>
          <cell r="HC40">
            <v>42.550000000000004</v>
          </cell>
          <cell r="HD40">
            <v>42.550000000000004</v>
          </cell>
          <cell r="HE40">
            <v>42.55</v>
          </cell>
          <cell r="HF40">
            <v>42.55</v>
          </cell>
          <cell r="HG40">
            <v>42.55</v>
          </cell>
          <cell r="HH40" t="str">
            <v/>
          </cell>
          <cell r="HI40" t="str">
            <v/>
          </cell>
          <cell r="HJ40" t="str">
            <v/>
          </cell>
          <cell r="HK40">
            <v>118.95</v>
          </cell>
          <cell r="HL40">
            <v>118.95</v>
          </cell>
          <cell r="HM40">
            <v>118.95</v>
          </cell>
          <cell r="HN40">
            <v>118.95</v>
          </cell>
          <cell r="HO40">
            <v>118.95</v>
          </cell>
          <cell r="HP40">
            <v>118.95</v>
          </cell>
          <cell r="HQ40">
            <v>118.95</v>
          </cell>
          <cell r="HR40">
            <v>118.95</v>
          </cell>
          <cell r="HS40">
            <v>118.95</v>
          </cell>
          <cell r="HT40" t="str">
            <v/>
          </cell>
          <cell r="HU40" t="str">
            <v/>
          </cell>
          <cell r="HV40" t="str">
            <v/>
          </cell>
          <cell r="HW40">
            <v>44.400000000000006</v>
          </cell>
          <cell r="HX40">
            <v>44.400000000000006</v>
          </cell>
          <cell r="HY40">
            <v>44.400000000000006</v>
          </cell>
          <cell r="HZ40">
            <v>44.400000000000006</v>
          </cell>
          <cell r="IA40">
            <v>44.400000000000006</v>
          </cell>
          <cell r="IB40">
            <v>44.400000000000006</v>
          </cell>
          <cell r="IC40">
            <v>44.400000000000013</v>
          </cell>
          <cell r="ID40">
            <v>44.400000000000013</v>
          </cell>
          <cell r="IE40">
            <v>44.400000000000013</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v>55.9</v>
          </cell>
          <cell r="JH40">
            <v>55.9</v>
          </cell>
          <cell r="JI40">
            <v>55.9</v>
          </cell>
          <cell r="JJ40">
            <v>55.9</v>
          </cell>
          <cell r="JK40">
            <v>55.9</v>
          </cell>
          <cell r="JL40">
            <v>55.9</v>
          </cell>
          <cell r="JM40">
            <v>55.9</v>
          </cell>
          <cell r="JN40">
            <v>55.9</v>
          </cell>
          <cell r="JO40">
            <v>55.9</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row>
        <row r="41">
          <cell r="EY41">
            <v>152</v>
          </cell>
          <cell r="EZ41">
            <v>39.1792935</v>
          </cell>
          <cell r="FA41">
            <v>39.1792935</v>
          </cell>
          <cell r="FB41">
            <v>39.1792935</v>
          </cell>
          <cell r="FC41" t="str">
            <v/>
          </cell>
          <cell r="FD41" t="str">
            <v/>
          </cell>
          <cell r="FE41" t="str">
            <v/>
          </cell>
          <cell r="FF41" t="str">
            <v/>
          </cell>
          <cell r="FG41" t="str">
            <v/>
          </cell>
          <cell r="FH41" t="str">
            <v/>
          </cell>
          <cell r="FI41" t="str">
            <v/>
          </cell>
          <cell r="FJ41" t="str">
            <v/>
          </cell>
          <cell r="FK41" t="str">
            <v/>
          </cell>
          <cell r="FL41">
            <v>39.1792935</v>
          </cell>
          <cell r="FM41">
            <v>39.1792935</v>
          </cell>
          <cell r="FN41">
            <v>39.1792935</v>
          </cell>
          <cell r="FO41" t="str">
            <v/>
          </cell>
          <cell r="FP41" t="str">
            <v/>
          </cell>
          <cell r="FQ41" t="str">
            <v/>
          </cell>
          <cell r="FR41" t="str">
            <v/>
          </cell>
          <cell r="FS41" t="str">
            <v/>
          </cell>
          <cell r="FT41" t="str">
            <v/>
          </cell>
          <cell r="FU41" t="str">
            <v/>
          </cell>
          <cell r="FV41" t="str">
            <v/>
          </cell>
          <cell r="FW41" t="str">
            <v/>
          </cell>
          <cell r="FX41">
            <v>66.801999999999992</v>
          </cell>
          <cell r="FY41">
            <v>66.801999999999992</v>
          </cell>
          <cell r="FZ41">
            <v>66.801999999999992</v>
          </cell>
          <cell r="GA41" t="str">
            <v/>
          </cell>
          <cell r="GB41" t="str">
            <v/>
          </cell>
          <cell r="GC41" t="str">
            <v/>
          </cell>
          <cell r="GD41" t="str">
            <v/>
          </cell>
          <cell r="GE41" t="str">
            <v/>
          </cell>
          <cell r="GF41" t="str">
            <v/>
          </cell>
          <cell r="GG41" t="str">
            <v/>
          </cell>
          <cell r="GH41" t="str">
            <v/>
          </cell>
          <cell r="GI41" t="str">
            <v/>
          </cell>
          <cell r="GJ41">
            <v>66.801999999999992</v>
          </cell>
          <cell r="GK41">
            <v>66.801999999999992</v>
          </cell>
          <cell r="GL41">
            <v>66.801999999999992</v>
          </cell>
          <cell r="GM41" t="str">
            <v/>
          </cell>
          <cell r="GN41" t="str">
            <v/>
          </cell>
          <cell r="GO41" t="str">
            <v/>
          </cell>
          <cell r="GP41" t="str">
            <v/>
          </cell>
          <cell r="GQ41" t="str">
            <v/>
          </cell>
          <cell r="GR41" t="str">
            <v/>
          </cell>
          <cell r="GS41" t="str">
            <v/>
          </cell>
          <cell r="GT41" t="str">
            <v/>
          </cell>
          <cell r="GU41" t="str">
            <v/>
          </cell>
          <cell r="GV41">
            <v>17.25</v>
          </cell>
          <cell r="GW41">
            <v>17.25</v>
          </cell>
          <cell r="GX41">
            <v>17.25</v>
          </cell>
          <cell r="GY41" t="str">
            <v/>
          </cell>
          <cell r="GZ41" t="str">
            <v/>
          </cell>
          <cell r="HA41" t="str">
            <v/>
          </cell>
          <cell r="HB41" t="str">
            <v/>
          </cell>
          <cell r="HC41" t="str">
            <v/>
          </cell>
          <cell r="HD41" t="str">
            <v/>
          </cell>
          <cell r="HE41" t="str">
            <v/>
          </cell>
          <cell r="HF41" t="str">
            <v/>
          </cell>
          <cell r="HG41" t="str">
            <v/>
          </cell>
          <cell r="HH41">
            <v>85.4</v>
          </cell>
          <cell r="HI41">
            <v>85.4</v>
          </cell>
          <cell r="HJ41">
            <v>85.4</v>
          </cell>
          <cell r="HK41" t="str">
            <v/>
          </cell>
          <cell r="HL41" t="str">
            <v/>
          </cell>
          <cell r="HM41" t="str">
            <v/>
          </cell>
          <cell r="HN41" t="str">
            <v/>
          </cell>
          <cell r="HO41" t="str">
            <v/>
          </cell>
          <cell r="HP41" t="str">
            <v/>
          </cell>
          <cell r="HQ41" t="str">
            <v/>
          </cell>
          <cell r="HR41" t="str">
            <v/>
          </cell>
          <cell r="HS41" t="str">
            <v/>
          </cell>
          <cell r="HT41">
            <v>36</v>
          </cell>
          <cell r="HU41">
            <v>36</v>
          </cell>
          <cell r="HV41">
            <v>36</v>
          </cell>
          <cell r="HW41" t="str">
            <v/>
          </cell>
          <cell r="HX41" t="str">
            <v/>
          </cell>
          <cell r="HY41" t="str">
            <v/>
          </cell>
          <cell r="HZ41" t="str">
            <v/>
          </cell>
          <cell r="IA41" t="str">
            <v/>
          </cell>
          <cell r="IB41" t="str">
            <v/>
          </cell>
          <cell r="IC41" t="str">
            <v/>
          </cell>
          <cell r="ID41" t="str">
            <v/>
          </cell>
          <cell r="IE41" t="str">
            <v/>
          </cell>
          <cell r="IF41">
            <v>28.865000000000002</v>
          </cell>
          <cell r="IG41">
            <v>28.865000000000002</v>
          </cell>
          <cell r="IH41">
            <v>28.865000000000002</v>
          </cell>
          <cell r="II41" t="str">
            <v/>
          </cell>
          <cell r="IJ41" t="str">
            <v/>
          </cell>
          <cell r="IK41" t="str">
            <v/>
          </cell>
          <cell r="IL41" t="str">
            <v/>
          </cell>
          <cell r="IM41" t="str">
            <v/>
          </cell>
          <cell r="IN41" t="str">
            <v/>
          </cell>
          <cell r="IO41" t="str">
            <v/>
          </cell>
          <cell r="IP41" t="str">
            <v/>
          </cell>
          <cell r="IQ41" t="str">
            <v/>
          </cell>
          <cell r="IR41">
            <v>107.19999999999999</v>
          </cell>
          <cell r="IS41">
            <v>107.19999999999999</v>
          </cell>
          <cell r="IT41">
            <v>107.19999999999999</v>
          </cell>
          <cell r="IU41" t="str">
            <v/>
          </cell>
          <cell r="IV41" t="str">
            <v/>
          </cell>
          <cell r="IW41" t="str">
            <v/>
          </cell>
          <cell r="IX41" t="str">
            <v/>
          </cell>
          <cell r="IY41" t="str">
            <v/>
          </cell>
          <cell r="IZ41" t="str">
            <v/>
          </cell>
          <cell r="JA41" t="str">
            <v/>
          </cell>
          <cell r="JB41" t="str">
            <v/>
          </cell>
          <cell r="JC41" t="str">
            <v/>
          </cell>
          <cell r="JD41">
            <v>27.3</v>
          </cell>
          <cell r="JE41">
            <v>27.3</v>
          </cell>
          <cell r="JF41">
            <v>27.3</v>
          </cell>
          <cell r="JG41" t="str">
            <v/>
          </cell>
          <cell r="JH41" t="str">
            <v/>
          </cell>
          <cell r="JI41" t="str">
            <v/>
          </cell>
          <cell r="JJ41" t="str">
            <v/>
          </cell>
          <cell r="JK41" t="str">
            <v/>
          </cell>
          <cell r="JL41" t="str">
            <v/>
          </cell>
          <cell r="JM41" t="str">
            <v/>
          </cell>
          <cell r="JN41" t="str">
            <v/>
          </cell>
          <cell r="JO41" t="str">
            <v/>
          </cell>
          <cell r="JP41">
            <v>25.5</v>
          </cell>
          <cell r="JQ41">
            <v>25.5</v>
          </cell>
          <cell r="JR41">
            <v>25.5</v>
          </cell>
          <cell r="JS41" t="str">
            <v/>
          </cell>
          <cell r="JT41" t="str">
            <v/>
          </cell>
          <cell r="JU41" t="str">
            <v/>
          </cell>
          <cell r="JV41" t="str">
            <v/>
          </cell>
          <cell r="JW41" t="str">
            <v/>
          </cell>
          <cell r="JX41" t="str">
            <v/>
          </cell>
          <cell r="JY41" t="str">
            <v/>
          </cell>
          <cell r="JZ41" t="str">
            <v/>
          </cell>
          <cell r="KA41" t="str">
            <v/>
          </cell>
        </row>
        <row r="42">
          <cell r="EY42">
            <v>153</v>
          </cell>
          <cell r="EZ42" t="str">
            <v/>
          </cell>
          <cell r="FA42" t="str">
            <v/>
          </cell>
          <cell r="FB42" t="str">
            <v/>
          </cell>
          <cell r="FC42">
            <v>35.6259145</v>
          </cell>
          <cell r="FD42">
            <v>35.6259145</v>
          </cell>
          <cell r="FE42">
            <v>35.6259145</v>
          </cell>
          <cell r="FF42">
            <v>35.6259145</v>
          </cell>
          <cell r="FG42">
            <v>35.6259145</v>
          </cell>
          <cell r="FH42">
            <v>35.6259145</v>
          </cell>
          <cell r="FI42">
            <v>35.6259145</v>
          </cell>
          <cell r="FJ42">
            <v>35.6259145</v>
          </cell>
          <cell r="FK42">
            <v>35.6259145</v>
          </cell>
          <cell r="FL42" t="str">
            <v/>
          </cell>
          <cell r="FM42" t="str">
            <v/>
          </cell>
          <cell r="FN42" t="str">
            <v/>
          </cell>
          <cell r="FO42">
            <v>35.6259145</v>
          </cell>
          <cell r="FP42">
            <v>35.6259145</v>
          </cell>
          <cell r="FQ42">
            <v>35.6259145</v>
          </cell>
          <cell r="FR42">
            <v>35.6259145</v>
          </cell>
          <cell r="FS42">
            <v>35.6259145</v>
          </cell>
          <cell r="FT42">
            <v>35.6259145</v>
          </cell>
          <cell r="FU42">
            <v>35.6259145</v>
          </cell>
          <cell r="FV42">
            <v>35.6259145</v>
          </cell>
          <cell r="FW42">
            <v>35.6259145</v>
          </cell>
          <cell r="FX42" t="str">
            <v/>
          </cell>
          <cell r="FY42" t="str">
            <v/>
          </cell>
          <cell r="FZ42" t="str">
            <v/>
          </cell>
          <cell r="GA42">
            <v>63.881</v>
          </cell>
          <cell r="GB42">
            <v>63.881</v>
          </cell>
          <cell r="GC42">
            <v>63.881</v>
          </cell>
          <cell r="GD42">
            <v>63.881</v>
          </cell>
          <cell r="GE42">
            <v>63.881</v>
          </cell>
          <cell r="GF42">
            <v>63.881</v>
          </cell>
          <cell r="GG42">
            <v>63.881</v>
          </cell>
          <cell r="GH42">
            <v>63.881</v>
          </cell>
          <cell r="GI42">
            <v>63.881</v>
          </cell>
          <cell r="GJ42" t="str">
            <v/>
          </cell>
          <cell r="GK42" t="str">
            <v/>
          </cell>
          <cell r="GL42" t="str">
            <v/>
          </cell>
          <cell r="GM42">
            <v>63.881</v>
          </cell>
          <cell r="GN42">
            <v>63.881</v>
          </cell>
          <cell r="GO42">
            <v>63.881</v>
          </cell>
          <cell r="GP42">
            <v>63.881</v>
          </cell>
          <cell r="GQ42">
            <v>63.881</v>
          </cell>
          <cell r="GR42">
            <v>63.881</v>
          </cell>
          <cell r="GS42">
            <v>63.881</v>
          </cell>
          <cell r="GT42">
            <v>63.881</v>
          </cell>
          <cell r="GU42">
            <v>63.881</v>
          </cell>
          <cell r="GV42" t="str">
            <v/>
          </cell>
          <cell r="GW42" t="str">
            <v/>
          </cell>
          <cell r="GX42" t="str">
            <v/>
          </cell>
          <cell r="GY42">
            <v>12.65</v>
          </cell>
          <cell r="GZ42">
            <v>12.65</v>
          </cell>
          <cell r="HA42">
            <v>12.65</v>
          </cell>
          <cell r="HB42">
            <v>12.65</v>
          </cell>
          <cell r="HC42">
            <v>12.65</v>
          </cell>
          <cell r="HD42">
            <v>12.65</v>
          </cell>
          <cell r="HE42">
            <v>12.65</v>
          </cell>
          <cell r="HF42">
            <v>12.65</v>
          </cell>
          <cell r="HG42">
            <v>12.65</v>
          </cell>
          <cell r="HH42" t="str">
            <v/>
          </cell>
          <cell r="HI42" t="str">
            <v/>
          </cell>
          <cell r="HJ42" t="str">
            <v/>
          </cell>
          <cell r="HK42">
            <v>75.64</v>
          </cell>
          <cell r="HL42">
            <v>75.64</v>
          </cell>
          <cell r="HM42">
            <v>75.64</v>
          </cell>
          <cell r="HN42">
            <v>75.64</v>
          </cell>
          <cell r="HO42">
            <v>75.64</v>
          </cell>
          <cell r="HP42">
            <v>75.64</v>
          </cell>
          <cell r="HQ42">
            <v>75.64</v>
          </cell>
          <cell r="HR42">
            <v>75.64</v>
          </cell>
          <cell r="HS42">
            <v>75.64</v>
          </cell>
          <cell r="HT42" t="str">
            <v/>
          </cell>
          <cell r="HU42" t="str">
            <v/>
          </cell>
          <cell r="HV42" t="str">
            <v/>
          </cell>
          <cell r="HW42">
            <v>33.6</v>
          </cell>
          <cell r="HX42">
            <v>33.6</v>
          </cell>
          <cell r="HY42">
            <v>33.6</v>
          </cell>
          <cell r="HZ42">
            <v>33.6</v>
          </cell>
          <cell r="IA42">
            <v>33.6</v>
          </cell>
          <cell r="IB42">
            <v>33.6</v>
          </cell>
          <cell r="IC42">
            <v>33.6</v>
          </cell>
          <cell r="ID42">
            <v>33.6</v>
          </cell>
          <cell r="IE42">
            <v>33.6</v>
          </cell>
          <cell r="IF42" t="str">
            <v/>
          </cell>
          <cell r="IG42" t="str">
            <v/>
          </cell>
          <cell r="IH42" t="str">
            <v/>
          </cell>
          <cell r="II42">
            <v>25.1</v>
          </cell>
          <cell r="IJ42">
            <v>25.1</v>
          </cell>
          <cell r="IK42">
            <v>25.1</v>
          </cell>
          <cell r="IL42">
            <v>25.1</v>
          </cell>
          <cell r="IM42">
            <v>25.1</v>
          </cell>
          <cell r="IN42">
            <v>25.1</v>
          </cell>
          <cell r="IO42">
            <v>25.1</v>
          </cell>
          <cell r="IP42">
            <v>25.1</v>
          </cell>
          <cell r="IQ42">
            <v>25.1</v>
          </cell>
          <cell r="IR42" t="str">
            <v/>
          </cell>
          <cell r="IS42" t="str">
            <v/>
          </cell>
          <cell r="IT42" t="str">
            <v/>
          </cell>
          <cell r="IU42">
            <v>107.19999999999999</v>
          </cell>
          <cell r="IV42">
            <v>107.19999999999999</v>
          </cell>
          <cell r="IW42">
            <v>107.19999999999999</v>
          </cell>
          <cell r="IX42">
            <v>107.19999999999999</v>
          </cell>
          <cell r="IY42">
            <v>107.19999999999999</v>
          </cell>
          <cell r="IZ42">
            <v>107.19999999999999</v>
          </cell>
          <cell r="JA42">
            <v>107.19999999999997</v>
          </cell>
          <cell r="JB42">
            <v>107.19999999999997</v>
          </cell>
          <cell r="JC42">
            <v>107.19999999999997</v>
          </cell>
          <cell r="JD42" t="str">
            <v/>
          </cell>
          <cell r="JE42" t="str">
            <v/>
          </cell>
          <cell r="JF42" t="str">
            <v/>
          </cell>
          <cell r="JG42">
            <v>22.099999999999998</v>
          </cell>
          <cell r="JH42">
            <v>22.099999999999998</v>
          </cell>
          <cell r="JI42">
            <v>22.099999999999998</v>
          </cell>
          <cell r="JJ42">
            <v>22.099999999999998</v>
          </cell>
          <cell r="JK42">
            <v>22.099999999999998</v>
          </cell>
          <cell r="JL42">
            <v>22.099999999999998</v>
          </cell>
          <cell r="JM42">
            <v>22.1</v>
          </cell>
          <cell r="JN42">
            <v>22.1</v>
          </cell>
          <cell r="JO42">
            <v>22.1</v>
          </cell>
          <cell r="JP42" t="str">
            <v/>
          </cell>
          <cell r="JQ42" t="str">
            <v/>
          </cell>
          <cell r="JR42" t="str">
            <v/>
          </cell>
          <cell r="JS42">
            <v>15.778474576271186</v>
          </cell>
          <cell r="JT42">
            <v>15.778474576271186</v>
          </cell>
          <cell r="JU42">
            <v>15.778474576271186</v>
          </cell>
          <cell r="JV42">
            <v>15.778474576271186</v>
          </cell>
          <cell r="JW42">
            <v>15.778474576271186</v>
          </cell>
          <cell r="JX42">
            <v>15.778474576271186</v>
          </cell>
          <cell r="JY42">
            <v>15.778474576271186</v>
          </cell>
          <cell r="JZ42">
            <v>15.778474576271186</v>
          </cell>
          <cell r="KA42">
            <v>15.778474576271186</v>
          </cell>
        </row>
        <row r="43">
          <cell r="EY43">
            <v>154</v>
          </cell>
          <cell r="EZ43">
            <v>100.87764449999999</v>
          </cell>
          <cell r="FA43">
            <v>100.87764449999999</v>
          </cell>
          <cell r="FB43">
            <v>100.87764449999999</v>
          </cell>
          <cell r="FC43" t="str">
            <v/>
          </cell>
          <cell r="FD43" t="str">
            <v/>
          </cell>
          <cell r="FE43" t="str">
            <v/>
          </cell>
          <cell r="FF43" t="str">
            <v/>
          </cell>
          <cell r="FG43" t="str">
            <v/>
          </cell>
          <cell r="FH43" t="str">
            <v/>
          </cell>
          <cell r="FI43" t="str">
            <v/>
          </cell>
          <cell r="FJ43" t="str">
            <v/>
          </cell>
          <cell r="FK43" t="str">
            <v/>
          </cell>
          <cell r="FL43">
            <v>100.87764449999999</v>
          </cell>
          <cell r="FM43">
            <v>100.87764449999999</v>
          </cell>
          <cell r="FN43">
            <v>100.87764449999999</v>
          </cell>
          <cell r="FO43" t="str">
            <v/>
          </cell>
          <cell r="FP43" t="str">
            <v/>
          </cell>
          <cell r="FQ43" t="str">
            <v/>
          </cell>
          <cell r="FR43" t="str">
            <v/>
          </cell>
          <cell r="FS43" t="str">
            <v/>
          </cell>
          <cell r="FT43" t="str">
            <v/>
          </cell>
          <cell r="FU43" t="str">
            <v/>
          </cell>
          <cell r="FV43" t="str">
            <v/>
          </cell>
          <cell r="FW43" t="str">
            <v/>
          </cell>
          <cell r="FX43">
            <v>53.898799999999994</v>
          </cell>
          <cell r="FY43">
            <v>53.898799999999994</v>
          </cell>
          <cell r="FZ43">
            <v>53.898799999999994</v>
          </cell>
          <cell r="GA43" t="str">
            <v/>
          </cell>
          <cell r="GB43" t="str">
            <v/>
          </cell>
          <cell r="GC43" t="str">
            <v/>
          </cell>
          <cell r="GD43" t="str">
            <v/>
          </cell>
          <cell r="GE43" t="str">
            <v/>
          </cell>
          <cell r="GF43" t="str">
            <v/>
          </cell>
          <cell r="GG43" t="str">
            <v/>
          </cell>
          <cell r="GH43" t="str">
            <v/>
          </cell>
          <cell r="GI43" t="str">
            <v/>
          </cell>
          <cell r="GJ43">
            <v>53.898799999999994</v>
          </cell>
          <cell r="GK43">
            <v>53.898799999999994</v>
          </cell>
          <cell r="GL43">
            <v>53.898799999999994</v>
          </cell>
          <cell r="GM43" t="str">
            <v/>
          </cell>
          <cell r="GN43" t="str">
            <v/>
          </cell>
          <cell r="GO43" t="str">
            <v/>
          </cell>
          <cell r="GP43" t="str">
            <v/>
          </cell>
          <cell r="GQ43" t="str">
            <v/>
          </cell>
          <cell r="GR43" t="str">
            <v/>
          </cell>
          <cell r="GS43" t="str">
            <v/>
          </cell>
          <cell r="GT43" t="str">
            <v/>
          </cell>
          <cell r="GU43" t="str">
            <v/>
          </cell>
          <cell r="GV43">
            <v>51.75</v>
          </cell>
          <cell r="GW43">
            <v>51.75</v>
          </cell>
          <cell r="GX43">
            <v>51.75</v>
          </cell>
          <cell r="GY43" t="str">
            <v/>
          </cell>
          <cell r="GZ43" t="str">
            <v/>
          </cell>
          <cell r="HA43" t="str">
            <v/>
          </cell>
          <cell r="HB43" t="str">
            <v/>
          </cell>
          <cell r="HC43" t="str">
            <v/>
          </cell>
          <cell r="HD43" t="str">
            <v/>
          </cell>
          <cell r="HE43" t="str">
            <v/>
          </cell>
          <cell r="HF43" t="str">
            <v/>
          </cell>
          <cell r="HG43" t="str">
            <v/>
          </cell>
          <cell r="HH43">
            <v>53.68</v>
          </cell>
          <cell r="HI43">
            <v>53.68</v>
          </cell>
          <cell r="HJ43">
            <v>53.68</v>
          </cell>
          <cell r="HK43" t="str">
            <v/>
          </cell>
          <cell r="HL43" t="str">
            <v/>
          </cell>
          <cell r="HM43" t="str">
            <v/>
          </cell>
          <cell r="HN43" t="str">
            <v/>
          </cell>
          <cell r="HO43" t="str">
            <v/>
          </cell>
          <cell r="HP43" t="str">
            <v/>
          </cell>
          <cell r="HQ43" t="str">
            <v/>
          </cell>
          <cell r="HR43" t="str">
            <v/>
          </cell>
          <cell r="HS43" t="str">
            <v/>
          </cell>
          <cell r="HT43">
            <v>54</v>
          </cell>
          <cell r="HU43">
            <v>54</v>
          </cell>
          <cell r="HV43">
            <v>54</v>
          </cell>
          <cell r="HW43" t="str">
            <v/>
          </cell>
          <cell r="HX43" t="str">
            <v/>
          </cell>
          <cell r="HY43" t="str">
            <v/>
          </cell>
          <cell r="HZ43" t="str">
            <v/>
          </cell>
          <cell r="IA43" t="str">
            <v/>
          </cell>
          <cell r="IB43" t="str">
            <v/>
          </cell>
          <cell r="IC43" t="str">
            <v/>
          </cell>
          <cell r="ID43" t="str">
            <v/>
          </cell>
          <cell r="IE43" t="str">
            <v/>
          </cell>
          <cell r="IF43">
            <v>30.119999999999994</v>
          </cell>
          <cell r="IG43">
            <v>30.119999999999994</v>
          </cell>
          <cell r="IH43">
            <v>30.119999999999994</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v>31.2</v>
          </cell>
          <cell r="JE43">
            <v>31.2</v>
          </cell>
          <cell r="JF43">
            <v>31.2</v>
          </cell>
          <cell r="JG43" t="str">
            <v/>
          </cell>
          <cell r="JH43" t="str">
            <v/>
          </cell>
          <cell r="JI43" t="str">
            <v/>
          </cell>
          <cell r="JJ43" t="str">
            <v/>
          </cell>
          <cell r="JK43" t="str">
            <v/>
          </cell>
          <cell r="JL43" t="str">
            <v/>
          </cell>
          <cell r="JM43" t="str">
            <v/>
          </cell>
          <cell r="JN43" t="str">
            <v/>
          </cell>
          <cell r="JO43" t="str">
            <v/>
          </cell>
          <cell r="JP43">
            <v>38.808695450062913</v>
          </cell>
          <cell r="JQ43">
            <v>38.808695450062913</v>
          </cell>
          <cell r="JR43">
            <v>38.808695450062913</v>
          </cell>
          <cell r="JS43" t="str">
            <v/>
          </cell>
          <cell r="JT43" t="str">
            <v/>
          </cell>
          <cell r="JU43" t="str">
            <v/>
          </cell>
          <cell r="JV43" t="str">
            <v/>
          </cell>
          <cell r="JW43" t="str">
            <v/>
          </cell>
          <cell r="JX43" t="str">
            <v/>
          </cell>
          <cell r="JY43" t="str">
            <v/>
          </cell>
          <cell r="JZ43" t="str">
            <v/>
          </cell>
          <cell r="KA43" t="str">
            <v/>
          </cell>
        </row>
        <row r="44">
          <cell r="EY44">
            <v>155</v>
          </cell>
          <cell r="EZ44" t="str">
            <v/>
          </cell>
          <cell r="FA44" t="str">
            <v/>
          </cell>
          <cell r="FB44" t="str">
            <v/>
          </cell>
          <cell r="FC44">
            <v>91.721706999999995</v>
          </cell>
          <cell r="FD44">
            <v>91.721706999999995</v>
          </cell>
          <cell r="FE44">
            <v>91.721706999999995</v>
          </cell>
          <cell r="FF44">
            <v>91.721706999999995</v>
          </cell>
          <cell r="FG44">
            <v>91.721706999999995</v>
          </cell>
          <cell r="FH44">
            <v>91.721706999999995</v>
          </cell>
          <cell r="FI44">
            <v>91.721707000000009</v>
          </cell>
          <cell r="FJ44">
            <v>91.721707000000009</v>
          </cell>
          <cell r="FK44">
            <v>91.721707000000009</v>
          </cell>
          <cell r="FL44" t="str">
            <v/>
          </cell>
          <cell r="FM44" t="str">
            <v/>
          </cell>
          <cell r="FN44" t="str">
            <v/>
          </cell>
          <cell r="FO44">
            <v>91.721706999999995</v>
          </cell>
          <cell r="FP44">
            <v>91.721706999999995</v>
          </cell>
          <cell r="FQ44">
            <v>91.721706999999995</v>
          </cell>
          <cell r="FR44">
            <v>91.721706999999995</v>
          </cell>
          <cell r="FS44">
            <v>91.721706999999995</v>
          </cell>
          <cell r="FT44">
            <v>91.721706999999995</v>
          </cell>
          <cell r="FU44">
            <v>91.721707000000009</v>
          </cell>
          <cell r="FV44">
            <v>91.721707000000009</v>
          </cell>
          <cell r="FW44">
            <v>91.721707000000009</v>
          </cell>
          <cell r="FX44" t="str">
            <v/>
          </cell>
          <cell r="FY44" t="str">
            <v/>
          </cell>
          <cell r="FZ44" t="str">
            <v/>
          </cell>
          <cell r="GA44">
            <v>53.898799999999987</v>
          </cell>
          <cell r="GB44">
            <v>53.898799999999987</v>
          </cell>
          <cell r="GC44">
            <v>53.898799999999987</v>
          </cell>
          <cell r="GD44">
            <v>53.898799999999994</v>
          </cell>
          <cell r="GE44">
            <v>53.898799999999994</v>
          </cell>
          <cell r="GF44">
            <v>53.898799999999994</v>
          </cell>
          <cell r="GG44">
            <v>53.898799999999994</v>
          </cell>
          <cell r="GH44">
            <v>53.898799999999994</v>
          </cell>
          <cell r="GI44">
            <v>53.898799999999994</v>
          </cell>
          <cell r="GJ44" t="str">
            <v/>
          </cell>
          <cell r="GK44" t="str">
            <v/>
          </cell>
          <cell r="GL44" t="str">
            <v/>
          </cell>
          <cell r="GM44">
            <v>53.898799999999987</v>
          </cell>
          <cell r="GN44">
            <v>53.898799999999987</v>
          </cell>
          <cell r="GO44">
            <v>53.898799999999987</v>
          </cell>
          <cell r="GP44">
            <v>53.898799999999994</v>
          </cell>
          <cell r="GQ44">
            <v>53.898799999999994</v>
          </cell>
          <cell r="GR44">
            <v>53.898799999999994</v>
          </cell>
          <cell r="GS44">
            <v>53.898799999999994</v>
          </cell>
          <cell r="GT44">
            <v>53.898799999999994</v>
          </cell>
          <cell r="GU44">
            <v>53.898799999999994</v>
          </cell>
          <cell r="GV44" t="str">
            <v/>
          </cell>
          <cell r="GW44" t="str">
            <v/>
          </cell>
          <cell r="GX44" t="str">
            <v/>
          </cell>
          <cell r="GY44">
            <v>48.300000000000004</v>
          </cell>
          <cell r="GZ44">
            <v>48.300000000000004</v>
          </cell>
          <cell r="HA44">
            <v>48.300000000000004</v>
          </cell>
          <cell r="HB44">
            <v>48.300000000000004</v>
          </cell>
          <cell r="HC44">
            <v>48.300000000000004</v>
          </cell>
          <cell r="HD44">
            <v>48.300000000000004</v>
          </cell>
          <cell r="HE44">
            <v>48.3</v>
          </cell>
          <cell r="HF44">
            <v>48.3</v>
          </cell>
          <cell r="HG44">
            <v>48.3</v>
          </cell>
          <cell r="HH44" t="str">
            <v/>
          </cell>
          <cell r="HI44" t="str">
            <v/>
          </cell>
          <cell r="HJ44" t="str">
            <v/>
          </cell>
          <cell r="HK44">
            <v>46.36</v>
          </cell>
          <cell r="HL44">
            <v>46.36</v>
          </cell>
          <cell r="HM44">
            <v>46.36</v>
          </cell>
          <cell r="HN44">
            <v>46.36</v>
          </cell>
          <cell r="HO44">
            <v>46.36</v>
          </cell>
          <cell r="HP44">
            <v>46.36</v>
          </cell>
          <cell r="HQ44">
            <v>46.36</v>
          </cell>
          <cell r="HR44">
            <v>46.36</v>
          </cell>
          <cell r="HS44">
            <v>46.36</v>
          </cell>
          <cell r="HT44" t="str">
            <v/>
          </cell>
          <cell r="HU44" t="str">
            <v/>
          </cell>
          <cell r="HV44" t="str">
            <v/>
          </cell>
          <cell r="HW44">
            <v>48</v>
          </cell>
          <cell r="HX44">
            <v>48</v>
          </cell>
          <cell r="HY44">
            <v>48</v>
          </cell>
          <cell r="HZ44">
            <v>48</v>
          </cell>
          <cell r="IA44">
            <v>48</v>
          </cell>
          <cell r="IB44">
            <v>48</v>
          </cell>
          <cell r="IC44">
            <v>48</v>
          </cell>
          <cell r="ID44">
            <v>48</v>
          </cell>
          <cell r="IE44">
            <v>48</v>
          </cell>
          <cell r="IF44" t="str">
            <v/>
          </cell>
          <cell r="IG44" t="str">
            <v/>
          </cell>
          <cell r="IH44" t="str">
            <v/>
          </cell>
          <cell r="II44">
            <v>25.1</v>
          </cell>
          <cell r="IJ44">
            <v>25.1</v>
          </cell>
          <cell r="IK44">
            <v>25.1</v>
          </cell>
          <cell r="IL44">
            <v>25.1</v>
          </cell>
          <cell r="IM44">
            <v>25.1</v>
          </cell>
          <cell r="IN44">
            <v>25.1</v>
          </cell>
          <cell r="IO44">
            <v>25.1</v>
          </cell>
          <cell r="IP44">
            <v>25.1</v>
          </cell>
          <cell r="IQ44">
            <v>25.1</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v>26</v>
          </cell>
          <cell r="JH44">
            <v>26</v>
          </cell>
          <cell r="JI44">
            <v>26</v>
          </cell>
          <cell r="JJ44">
            <v>26</v>
          </cell>
          <cell r="JK44">
            <v>26</v>
          </cell>
          <cell r="JL44">
            <v>26</v>
          </cell>
          <cell r="JM44">
            <v>26</v>
          </cell>
          <cell r="JN44">
            <v>26</v>
          </cell>
          <cell r="JO44">
            <v>26</v>
          </cell>
          <cell r="JP44" t="str">
            <v/>
          </cell>
          <cell r="JQ44" t="str">
            <v/>
          </cell>
          <cell r="JR44" t="str">
            <v/>
          </cell>
          <cell r="JS44">
            <v>23.864898671250316</v>
          </cell>
          <cell r="JT44">
            <v>23.864898671250316</v>
          </cell>
          <cell r="JU44">
            <v>23.864898671250316</v>
          </cell>
          <cell r="JV44">
            <v>23.864898671250316</v>
          </cell>
          <cell r="JW44">
            <v>23.864898671250316</v>
          </cell>
          <cell r="JX44">
            <v>23.864898671250316</v>
          </cell>
          <cell r="JY44">
            <v>23.864898671250316</v>
          </cell>
          <cell r="JZ44">
            <v>23.864898671250316</v>
          </cell>
          <cell r="KA44">
            <v>23.864898671250316</v>
          </cell>
        </row>
        <row r="45">
          <cell r="EY45">
            <v>156</v>
          </cell>
          <cell r="EZ45">
            <v>114.93821549999998</v>
          </cell>
          <cell r="FA45">
            <v>114.93821549999998</v>
          </cell>
          <cell r="FB45">
            <v>114.93821549999998</v>
          </cell>
          <cell r="FC45" t="str">
            <v/>
          </cell>
          <cell r="FD45" t="str">
            <v/>
          </cell>
          <cell r="FE45" t="str">
            <v/>
          </cell>
          <cell r="FF45" t="str">
            <v/>
          </cell>
          <cell r="FG45" t="str">
            <v/>
          </cell>
          <cell r="FH45" t="str">
            <v/>
          </cell>
          <cell r="FI45" t="str">
            <v/>
          </cell>
          <cell r="FJ45" t="str">
            <v/>
          </cell>
          <cell r="FK45" t="str">
            <v/>
          </cell>
          <cell r="FL45">
            <v>114.93821549999998</v>
          </cell>
          <cell r="FM45">
            <v>114.93821549999998</v>
          </cell>
          <cell r="FN45">
            <v>114.93821549999998</v>
          </cell>
          <cell r="FO45" t="str">
            <v/>
          </cell>
          <cell r="FP45" t="str">
            <v/>
          </cell>
          <cell r="FQ45" t="str">
            <v/>
          </cell>
          <cell r="FR45" t="str">
            <v/>
          </cell>
          <cell r="FS45" t="str">
            <v/>
          </cell>
          <cell r="FT45" t="str">
            <v/>
          </cell>
          <cell r="FU45" t="str">
            <v/>
          </cell>
          <cell r="FV45" t="str">
            <v/>
          </cell>
          <cell r="FW45" t="str">
            <v/>
          </cell>
          <cell r="FX45">
            <v>85.216999999999985</v>
          </cell>
          <cell r="FY45">
            <v>85.216999999999985</v>
          </cell>
          <cell r="FZ45">
            <v>85.216999999999985</v>
          </cell>
          <cell r="GA45" t="str">
            <v/>
          </cell>
          <cell r="GB45" t="str">
            <v/>
          </cell>
          <cell r="GC45" t="str">
            <v/>
          </cell>
          <cell r="GD45" t="str">
            <v/>
          </cell>
          <cell r="GE45" t="str">
            <v/>
          </cell>
          <cell r="GF45" t="str">
            <v/>
          </cell>
          <cell r="GG45" t="str">
            <v/>
          </cell>
          <cell r="GH45" t="str">
            <v/>
          </cell>
          <cell r="GI45" t="str">
            <v/>
          </cell>
          <cell r="GJ45">
            <v>85.216999999999985</v>
          </cell>
          <cell r="GK45">
            <v>85.216999999999985</v>
          </cell>
          <cell r="GL45">
            <v>85.216999999999985</v>
          </cell>
          <cell r="GM45" t="str">
            <v/>
          </cell>
          <cell r="GN45" t="str">
            <v/>
          </cell>
          <cell r="GO45" t="str">
            <v/>
          </cell>
          <cell r="GP45" t="str">
            <v/>
          </cell>
          <cell r="GQ45" t="str">
            <v/>
          </cell>
          <cell r="GR45" t="str">
            <v/>
          </cell>
          <cell r="GS45" t="str">
            <v/>
          </cell>
          <cell r="GT45" t="str">
            <v/>
          </cell>
          <cell r="GU45" t="str">
            <v/>
          </cell>
          <cell r="GV45">
            <v>63.25</v>
          </cell>
          <cell r="GW45">
            <v>63.25</v>
          </cell>
          <cell r="GX45">
            <v>63.25</v>
          </cell>
          <cell r="GY45" t="str">
            <v/>
          </cell>
          <cell r="GZ45" t="str">
            <v/>
          </cell>
          <cell r="HA45" t="str">
            <v/>
          </cell>
          <cell r="HB45" t="str">
            <v/>
          </cell>
          <cell r="HC45" t="str">
            <v/>
          </cell>
          <cell r="HD45" t="str">
            <v/>
          </cell>
          <cell r="HE45" t="str">
            <v/>
          </cell>
          <cell r="HF45" t="str">
            <v/>
          </cell>
          <cell r="HG45" t="str">
            <v/>
          </cell>
          <cell r="HH45">
            <v>69.540000000000006</v>
          </cell>
          <cell r="HI45">
            <v>69.540000000000006</v>
          </cell>
          <cell r="HJ45">
            <v>69.540000000000006</v>
          </cell>
          <cell r="HK45" t="str">
            <v/>
          </cell>
          <cell r="HL45" t="str">
            <v/>
          </cell>
          <cell r="HM45" t="str">
            <v/>
          </cell>
          <cell r="HN45" t="str">
            <v/>
          </cell>
          <cell r="HO45" t="str">
            <v/>
          </cell>
          <cell r="HP45" t="str">
            <v/>
          </cell>
          <cell r="HQ45" t="str">
            <v/>
          </cell>
          <cell r="HR45" t="str">
            <v/>
          </cell>
          <cell r="HS45" t="str">
            <v/>
          </cell>
          <cell r="HT45">
            <v>83.159984589198004</v>
          </cell>
          <cell r="HU45">
            <v>83.159984589198004</v>
          </cell>
          <cell r="HV45">
            <v>83.159984589198004</v>
          </cell>
          <cell r="HW45" t="str">
            <v/>
          </cell>
          <cell r="HX45" t="str">
            <v/>
          </cell>
          <cell r="HY45" t="str">
            <v/>
          </cell>
          <cell r="HZ45" t="str">
            <v/>
          </cell>
          <cell r="IA45" t="str">
            <v/>
          </cell>
          <cell r="IB45" t="str">
            <v/>
          </cell>
          <cell r="IC45" t="str">
            <v/>
          </cell>
          <cell r="ID45" t="str">
            <v/>
          </cell>
          <cell r="IE45" t="str">
            <v/>
          </cell>
          <cell r="IF45">
            <v>69.025000000000006</v>
          </cell>
          <cell r="IG45">
            <v>69.025000000000006</v>
          </cell>
          <cell r="IH45">
            <v>69.025000000000006</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v>50.699999999999996</v>
          </cell>
          <cell r="JE45">
            <v>50.699999999999996</v>
          </cell>
          <cell r="JF45">
            <v>50.699999999999996</v>
          </cell>
          <cell r="JG45" t="str">
            <v/>
          </cell>
          <cell r="JH45" t="str">
            <v/>
          </cell>
          <cell r="JI45" t="str">
            <v/>
          </cell>
          <cell r="JJ45" t="str">
            <v/>
          </cell>
          <cell r="JK45" t="str">
            <v/>
          </cell>
          <cell r="JL45" t="str">
            <v/>
          </cell>
          <cell r="JM45" t="str">
            <v/>
          </cell>
          <cell r="JN45" t="str">
            <v/>
          </cell>
          <cell r="JO45" t="str">
            <v/>
          </cell>
          <cell r="JP45">
            <v>52.45089893916272</v>
          </cell>
          <cell r="JQ45">
            <v>52.45089893916272</v>
          </cell>
          <cell r="JR45">
            <v>52.45089893916272</v>
          </cell>
          <cell r="JS45" t="str">
            <v/>
          </cell>
          <cell r="JT45" t="str">
            <v/>
          </cell>
          <cell r="JU45" t="str">
            <v/>
          </cell>
          <cell r="JV45" t="str">
            <v/>
          </cell>
          <cell r="JW45" t="str">
            <v/>
          </cell>
          <cell r="JX45" t="str">
            <v/>
          </cell>
          <cell r="JY45" t="str">
            <v/>
          </cell>
          <cell r="JZ45" t="str">
            <v/>
          </cell>
          <cell r="KA45" t="str">
            <v/>
          </cell>
        </row>
        <row r="46">
          <cell r="EY46">
            <v>157</v>
          </cell>
          <cell r="EZ46" t="str">
            <v/>
          </cell>
          <cell r="FA46" t="str">
            <v/>
          </cell>
          <cell r="FB46" t="str">
            <v/>
          </cell>
          <cell r="FC46">
            <v>90.491963999999996</v>
          </cell>
          <cell r="FD46">
            <v>90.491963999999996</v>
          </cell>
          <cell r="FE46">
            <v>90.491963999999996</v>
          </cell>
          <cell r="FF46">
            <v>90.491963999999996</v>
          </cell>
          <cell r="FG46">
            <v>90.491963999999996</v>
          </cell>
          <cell r="FH46">
            <v>90.491963999999996</v>
          </cell>
          <cell r="FI46">
            <v>90.49196400000001</v>
          </cell>
          <cell r="FJ46">
            <v>90.49196400000001</v>
          </cell>
          <cell r="FK46">
            <v>90.49196400000001</v>
          </cell>
          <cell r="FL46" t="str">
            <v/>
          </cell>
          <cell r="FM46" t="str">
            <v/>
          </cell>
          <cell r="FN46" t="str">
            <v/>
          </cell>
          <cell r="FO46">
            <v>90.491963999999996</v>
          </cell>
          <cell r="FP46">
            <v>90.491963999999996</v>
          </cell>
          <cell r="FQ46">
            <v>90.491963999999996</v>
          </cell>
          <cell r="FR46">
            <v>90.491963999999996</v>
          </cell>
          <cell r="FS46">
            <v>90.491963999999996</v>
          </cell>
          <cell r="FT46">
            <v>90.491963999999996</v>
          </cell>
          <cell r="FU46">
            <v>90.49196400000001</v>
          </cell>
          <cell r="FV46">
            <v>90.49196400000001</v>
          </cell>
          <cell r="FW46">
            <v>90.49196400000001</v>
          </cell>
          <cell r="FX46" t="str">
            <v/>
          </cell>
          <cell r="FY46" t="str">
            <v/>
          </cell>
          <cell r="FZ46" t="str">
            <v/>
          </cell>
          <cell r="GA46">
            <v>85.216999999999985</v>
          </cell>
          <cell r="GB46">
            <v>85.216999999999985</v>
          </cell>
          <cell r="GC46">
            <v>85.216999999999985</v>
          </cell>
          <cell r="GD46">
            <v>85.216999999999985</v>
          </cell>
          <cell r="GE46">
            <v>85.216999999999985</v>
          </cell>
          <cell r="GF46">
            <v>85.216999999999985</v>
          </cell>
          <cell r="GG46">
            <v>85.216999999999985</v>
          </cell>
          <cell r="GH46">
            <v>85.216999999999985</v>
          </cell>
          <cell r="GI46">
            <v>85.216999999999985</v>
          </cell>
          <cell r="GJ46" t="str">
            <v/>
          </cell>
          <cell r="GK46" t="str">
            <v/>
          </cell>
          <cell r="GL46" t="str">
            <v/>
          </cell>
          <cell r="GM46">
            <v>85.216999999999985</v>
          </cell>
          <cell r="GN46">
            <v>85.216999999999985</v>
          </cell>
          <cell r="GO46">
            <v>85.216999999999985</v>
          </cell>
          <cell r="GP46">
            <v>85.216999999999985</v>
          </cell>
          <cell r="GQ46">
            <v>85.216999999999985</v>
          </cell>
          <cell r="GR46">
            <v>85.216999999999985</v>
          </cell>
          <cell r="GS46">
            <v>85.216999999999985</v>
          </cell>
          <cell r="GT46">
            <v>85.216999999999985</v>
          </cell>
          <cell r="GU46">
            <v>85.216999999999985</v>
          </cell>
          <cell r="GV46" t="str">
            <v/>
          </cell>
          <cell r="GW46" t="str">
            <v/>
          </cell>
          <cell r="GX46" t="str">
            <v/>
          </cell>
          <cell r="GY46">
            <v>52.133333333333333</v>
          </cell>
          <cell r="GZ46">
            <v>52.133333333333333</v>
          </cell>
          <cell r="HA46">
            <v>52.133333333333333</v>
          </cell>
          <cell r="HB46">
            <v>52.133333333333333</v>
          </cell>
          <cell r="HC46">
            <v>52.133333333333333</v>
          </cell>
          <cell r="HD46">
            <v>52.133333333333333</v>
          </cell>
          <cell r="HE46">
            <v>52.133333333333333</v>
          </cell>
          <cell r="HF46">
            <v>52.133333333333333</v>
          </cell>
          <cell r="HG46">
            <v>52.133333333333333</v>
          </cell>
          <cell r="HH46" t="str">
            <v/>
          </cell>
          <cell r="HI46" t="str">
            <v/>
          </cell>
          <cell r="HJ46" t="str">
            <v/>
          </cell>
          <cell r="HK46">
            <v>54.9</v>
          </cell>
          <cell r="HL46">
            <v>54.9</v>
          </cell>
          <cell r="HM46">
            <v>54.9</v>
          </cell>
          <cell r="HN46">
            <v>54.9</v>
          </cell>
          <cell r="HO46">
            <v>54.9</v>
          </cell>
          <cell r="HP46">
            <v>54.9</v>
          </cell>
          <cell r="HQ46">
            <v>54.9</v>
          </cell>
          <cell r="HR46">
            <v>54.9</v>
          </cell>
          <cell r="HS46">
            <v>54.9</v>
          </cell>
          <cell r="HT46" t="str">
            <v/>
          </cell>
          <cell r="HU46" t="str">
            <v/>
          </cell>
          <cell r="HV46" t="str">
            <v/>
          </cell>
          <cell r="HW46">
            <v>70.121901414475133</v>
          </cell>
          <cell r="HX46">
            <v>70.121901414475133</v>
          </cell>
          <cell r="HY46">
            <v>70.121901414475133</v>
          </cell>
          <cell r="HZ46">
            <v>70.121901414475133</v>
          </cell>
          <cell r="IA46">
            <v>70.121901414475133</v>
          </cell>
          <cell r="IB46">
            <v>70.121901414475133</v>
          </cell>
          <cell r="IC46">
            <v>70.121901414475133</v>
          </cell>
          <cell r="ID46">
            <v>70.121901414475133</v>
          </cell>
          <cell r="IE46">
            <v>70.121901414475133</v>
          </cell>
          <cell r="IF46" t="str">
            <v/>
          </cell>
          <cell r="IG46" t="str">
            <v/>
          </cell>
          <cell r="IH46" t="str">
            <v/>
          </cell>
          <cell r="II46">
            <v>60.24</v>
          </cell>
          <cell r="IJ46">
            <v>60.24</v>
          </cell>
          <cell r="IK46">
            <v>60.24</v>
          </cell>
          <cell r="IL46">
            <v>60.239999999999988</v>
          </cell>
          <cell r="IM46">
            <v>60.239999999999988</v>
          </cell>
          <cell r="IN46">
            <v>60.239999999999988</v>
          </cell>
          <cell r="IO46">
            <v>60.239999999999988</v>
          </cell>
          <cell r="IP46">
            <v>60.239999999999988</v>
          </cell>
          <cell r="IQ46">
            <v>60.239999999999988</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v>48.1</v>
          </cell>
          <cell r="JH46">
            <v>48.1</v>
          </cell>
          <cell r="JI46">
            <v>48.1</v>
          </cell>
          <cell r="JJ46">
            <v>48.1</v>
          </cell>
          <cell r="JK46">
            <v>48.1</v>
          </cell>
          <cell r="JL46">
            <v>48.1</v>
          </cell>
          <cell r="JM46">
            <v>48.1</v>
          </cell>
          <cell r="JN46">
            <v>48.1</v>
          </cell>
          <cell r="JO46">
            <v>48.1</v>
          </cell>
          <cell r="JP46" t="str">
            <v/>
          </cell>
          <cell r="JQ46" t="str">
            <v/>
          </cell>
          <cell r="JR46" t="str">
            <v/>
          </cell>
          <cell r="JS46">
            <v>29.611955902286105</v>
          </cell>
          <cell r="JT46">
            <v>29.611955902286105</v>
          </cell>
          <cell r="JU46">
            <v>29.611955902286105</v>
          </cell>
          <cell r="JV46">
            <v>29.611955902286109</v>
          </cell>
          <cell r="JW46">
            <v>29.611955902286109</v>
          </cell>
          <cell r="JX46">
            <v>29.611955902286109</v>
          </cell>
          <cell r="JY46">
            <v>29.611955902286105</v>
          </cell>
          <cell r="JZ46">
            <v>29.611955902286105</v>
          </cell>
          <cell r="KA46">
            <v>29.611955902286105</v>
          </cell>
        </row>
        <row r="47">
          <cell r="EY47">
            <v>158</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row>
        <row r="48">
          <cell r="EY48">
            <v>159</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row>
        <row r="49">
          <cell r="EY49">
            <v>160</v>
          </cell>
          <cell r="EZ49">
            <v>9.6084981535714284</v>
          </cell>
          <cell r="FA49">
            <v>9.6084981535714284</v>
          </cell>
          <cell r="FB49">
            <v>9.6084981535714284</v>
          </cell>
          <cell r="FC49">
            <v>1.3587775166666667</v>
          </cell>
          <cell r="FD49">
            <v>1.3587775166666667</v>
          </cell>
          <cell r="FE49">
            <v>1.3587775166666667</v>
          </cell>
          <cell r="FF49">
            <v>0.57486741089743598</v>
          </cell>
          <cell r="FG49">
            <v>0.57486741089743598</v>
          </cell>
          <cell r="FH49">
            <v>0.57486741089743598</v>
          </cell>
          <cell r="FI49">
            <v>0.42704436238095239</v>
          </cell>
          <cell r="FJ49">
            <v>0.42704436238095239</v>
          </cell>
          <cell r="FK49">
            <v>0.42704436238095239</v>
          </cell>
          <cell r="FL49">
            <v>9.6084981535714284</v>
          </cell>
          <cell r="FM49">
            <v>9.6084981535714284</v>
          </cell>
          <cell r="FN49">
            <v>9.6084981535714284</v>
          </cell>
          <cell r="FO49">
            <v>1.3587775166666667</v>
          </cell>
          <cell r="FP49">
            <v>1.3587775166666667</v>
          </cell>
          <cell r="FQ49">
            <v>1.3587775166666667</v>
          </cell>
          <cell r="FR49">
            <v>0.57486741089743598</v>
          </cell>
          <cell r="FS49">
            <v>0.57486741089743598</v>
          </cell>
          <cell r="FT49">
            <v>0.57486741089743598</v>
          </cell>
          <cell r="FU49">
            <v>0.42704436238095239</v>
          </cell>
          <cell r="FV49">
            <v>0.42704436238095239</v>
          </cell>
          <cell r="FW49">
            <v>0.42704436238095239</v>
          </cell>
          <cell r="FX49">
            <v>14.405428571428571</v>
          </cell>
          <cell r="FY49">
            <v>14.405428571428571</v>
          </cell>
          <cell r="FZ49">
            <v>14.405428571428571</v>
          </cell>
          <cell r="GA49">
            <v>2.0371313131313129</v>
          </cell>
          <cell r="GB49">
            <v>2.0371313131313129</v>
          </cell>
          <cell r="GC49">
            <v>2.0371313131313129</v>
          </cell>
          <cell r="GD49">
            <v>0.86186324786324786</v>
          </cell>
          <cell r="GE49">
            <v>0.86186324786324786</v>
          </cell>
          <cell r="GF49">
            <v>0.86186324786324786</v>
          </cell>
          <cell r="GG49">
            <v>0.64024126984126983</v>
          </cell>
          <cell r="GH49">
            <v>0.64024126984126983</v>
          </cell>
          <cell r="GI49">
            <v>0.64024126984126983</v>
          </cell>
          <cell r="GJ49">
            <v>14.405428571428571</v>
          </cell>
          <cell r="GK49">
            <v>14.405428571428571</v>
          </cell>
          <cell r="GL49">
            <v>14.405428571428571</v>
          </cell>
          <cell r="GM49">
            <v>2.0371313131313129</v>
          </cell>
          <cell r="GN49">
            <v>2.0371313131313129</v>
          </cell>
          <cell r="GO49">
            <v>2.0371313131313129</v>
          </cell>
          <cell r="GP49">
            <v>0.86186324786324786</v>
          </cell>
          <cell r="GQ49">
            <v>0.86186324786324786</v>
          </cell>
          <cell r="GR49">
            <v>0.86186324786324786</v>
          </cell>
          <cell r="GS49">
            <v>0.64024126984126983</v>
          </cell>
          <cell r="GT49">
            <v>0.64024126984126983</v>
          </cell>
          <cell r="GU49">
            <v>0.64024126984126983</v>
          </cell>
          <cell r="GV49">
            <v>8.2142857142857135</v>
          </cell>
          <cell r="GW49">
            <v>8.2142857142857135</v>
          </cell>
          <cell r="GX49">
            <v>8.2142857142857135</v>
          </cell>
          <cell r="GY49">
            <v>1.1616161616161615</v>
          </cell>
          <cell r="GZ49">
            <v>1.1616161616161615</v>
          </cell>
          <cell r="HA49">
            <v>1.1616161616161615</v>
          </cell>
          <cell r="HB49">
            <v>0.49145299145299143</v>
          </cell>
          <cell r="HC49">
            <v>0.49145299145299143</v>
          </cell>
          <cell r="HD49">
            <v>0.49145299145299143</v>
          </cell>
          <cell r="HE49">
            <v>0.36507936507936506</v>
          </cell>
          <cell r="HF49">
            <v>0.36507936507936506</v>
          </cell>
          <cell r="HG49">
            <v>0.36507936507936506</v>
          </cell>
          <cell r="HH49">
            <v>8.7142857142857135</v>
          </cell>
          <cell r="HI49">
            <v>8.7142857142857135</v>
          </cell>
          <cell r="HJ49">
            <v>8.7142857142857135</v>
          </cell>
          <cell r="HK49">
            <v>1.2323232323232323</v>
          </cell>
          <cell r="HL49">
            <v>1.2323232323232323</v>
          </cell>
          <cell r="HM49">
            <v>1.2323232323232323</v>
          </cell>
          <cell r="HN49">
            <v>0.5213675213675214</v>
          </cell>
          <cell r="HO49">
            <v>0.5213675213675214</v>
          </cell>
          <cell r="HP49">
            <v>0.5213675213675214</v>
          </cell>
          <cell r="HQ49">
            <v>0.38730158730158731</v>
          </cell>
          <cell r="HR49">
            <v>0.38730158730158731</v>
          </cell>
          <cell r="HS49">
            <v>0.38730158730158731</v>
          </cell>
          <cell r="HT49">
            <v>3.8571428571428572</v>
          </cell>
          <cell r="HU49">
            <v>3.8571428571428572</v>
          </cell>
          <cell r="HV49">
            <v>3.8571428571428572</v>
          </cell>
          <cell r="HW49">
            <v>0.54545454545454541</v>
          </cell>
          <cell r="HX49">
            <v>0.54545454545454541</v>
          </cell>
          <cell r="HY49">
            <v>0.54545454545454541</v>
          </cell>
          <cell r="HZ49">
            <v>0.23076923076923078</v>
          </cell>
          <cell r="IA49">
            <v>0.23076923076923078</v>
          </cell>
          <cell r="IB49">
            <v>0.23076923076923078</v>
          </cell>
          <cell r="IC49">
            <v>0.17142857142857143</v>
          </cell>
          <cell r="ID49">
            <v>0.17142857142857143</v>
          </cell>
          <cell r="IE49">
            <v>0.17142857142857143</v>
          </cell>
          <cell r="IF49">
            <v>3.9442857142857144</v>
          </cell>
          <cell r="IG49">
            <v>3.9442857142857144</v>
          </cell>
          <cell r="IH49">
            <v>3.9442857142857144</v>
          </cell>
          <cell r="II49">
            <v>0.55777777777777782</v>
          </cell>
          <cell r="IJ49">
            <v>0.55777777777777782</v>
          </cell>
          <cell r="IK49">
            <v>0.55777777777777782</v>
          </cell>
          <cell r="IL49">
            <v>0.235982905982906</v>
          </cell>
          <cell r="IM49">
            <v>0.235982905982906</v>
          </cell>
          <cell r="IN49">
            <v>0.235982905982906</v>
          </cell>
          <cell r="IO49">
            <v>0.17530158730158732</v>
          </cell>
          <cell r="IP49">
            <v>0.17530158730158732</v>
          </cell>
          <cell r="IQ49">
            <v>0.17530158730158732</v>
          </cell>
          <cell r="IR49">
            <v>8.5714285714285712</v>
          </cell>
          <cell r="IS49">
            <v>8.5714285714285712</v>
          </cell>
          <cell r="IT49">
            <v>8.5714285714285712</v>
          </cell>
          <cell r="IU49">
            <v>1.2121212121212122</v>
          </cell>
          <cell r="IV49">
            <v>1.2121212121212122</v>
          </cell>
          <cell r="IW49">
            <v>1.2121212121212122</v>
          </cell>
          <cell r="IX49">
            <v>0.51282051282051277</v>
          </cell>
          <cell r="IY49">
            <v>0.51282051282051277</v>
          </cell>
          <cell r="IZ49">
            <v>0.51282051282051277</v>
          </cell>
          <cell r="JA49">
            <v>0.38095238095238093</v>
          </cell>
          <cell r="JB49">
            <v>0.38095238095238093</v>
          </cell>
          <cell r="JC49">
            <v>0.38095238095238093</v>
          </cell>
          <cell r="JD49">
            <v>3.7142857142857144</v>
          </cell>
          <cell r="JE49">
            <v>3.7142857142857144</v>
          </cell>
          <cell r="JF49">
            <v>3.7142857142857144</v>
          </cell>
          <cell r="JG49">
            <v>0.5252525252525253</v>
          </cell>
          <cell r="JH49">
            <v>0.5252525252525253</v>
          </cell>
          <cell r="JI49">
            <v>0.5252525252525253</v>
          </cell>
          <cell r="JJ49">
            <v>0.22222222222222221</v>
          </cell>
          <cell r="JK49">
            <v>0.22222222222222221</v>
          </cell>
          <cell r="JL49">
            <v>0.22222222222222221</v>
          </cell>
          <cell r="JM49">
            <v>0.16507936507936508</v>
          </cell>
          <cell r="JN49">
            <v>0.16507936507936508</v>
          </cell>
          <cell r="JO49">
            <v>0.16507936507936508</v>
          </cell>
          <cell r="JP49">
            <v>4.5164201218485927</v>
          </cell>
          <cell r="JQ49">
            <v>4.5164201218485927</v>
          </cell>
          <cell r="JR49">
            <v>4.5164201218485927</v>
          </cell>
          <cell r="JS49">
            <v>0.63868567379677066</v>
          </cell>
          <cell r="JT49">
            <v>0.63868567379677066</v>
          </cell>
          <cell r="JU49">
            <v>0.63868567379677066</v>
          </cell>
          <cell r="JV49">
            <v>0.2702131696832491</v>
          </cell>
          <cell r="JW49">
            <v>0.2702131696832491</v>
          </cell>
          <cell r="JX49">
            <v>0.2702131696832491</v>
          </cell>
          <cell r="JY49">
            <v>0.20072978319327076</v>
          </cell>
          <cell r="JZ49">
            <v>0.20072978319327076</v>
          </cell>
          <cell r="KA49">
            <v>0.20072978319327076</v>
          </cell>
        </row>
        <row r="50">
          <cell r="EY50">
            <v>161</v>
          </cell>
          <cell r="EZ50">
            <v>3.5464817142857146</v>
          </cell>
          <cell r="FA50">
            <v>3.5464817142857146</v>
          </cell>
          <cell r="FB50">
            <v>3.5464817142857146</v>
          </cell>
          <cell r="FC50">
            <v>3.0091360000000003</v>
          </cell>
          <cell r="FD50">
            <v>3.0091360000000003</v>
          </cell>
          <cell r="FE50">
            <v>3.0091360000000003</v>
          </cell>
          <cell r="FF50">
            <v>2.1218266666666667</v>
          </cell>
          <cell r="FG50">
            <v>2.1218266666666667</v>
          </cell>
          <cell r="FH50">
            <v>2.1218266666666667</v>
          </cell>
          <cell r="FI50">
            <v>2.3643211428571429</v>
          </cell>
          <cell r="FJ50">
            <v>2.3643211428571429</v>
          </cell>
          <cell r="FK50">
            <v>2.3643211428571429</v>
          </cell>
          <cell r="FL50">
            <v>3.5464817142857146</v>
          </cell>
          <cell r="FM50">
            <v>3.5464817142857146</v>
          </cell>
          <cell r="FN50">
            <v>3.5464817142857146</v>
          </cell>
          <cell r="FO50">
            <v>3.0091360000000003</v>
          </cell>
          <cell r="FP50">
            <v>3.0091360000000003</v>
          </cell>
          <cell r="FQ50">
            <v>3.0091360000000003</v>
          </cell>
          <cell r="FR50">
            <v>2.1218266666666667</v>
          </cell>
          <cell r="FS50">
            <v>2.1218266666666667</v>
          </cell>
          <cell r="FT50">
            <v>2.1218266666666667</v>
          </cell>
          <cell r="FU50">
            <v>2.3643211428571429</v>
          </cell>
          <cell r="FV50">
            <v>2.3643211428571429</v>
          </cell>
          <cell r="FW50">
            <v>2.3643211428571429</v>
          </cell>
          <cell r="FX50">
            <v>2.032</v>
          </cell>
          <cell r="FY50">
            <v>2.032</v>
          </cell>
          <cell r="FZ50">
            <v>2.032</v>
          </cell>
          <cell r="GA50">
            <v>1.7241212121212122</v>
          </cell>
          <cell r="GB50">
            <v>1.7241212121212122</v>
          </cell>
          <cell r="GC50">
            <v>1.7241212121212122</v>
          </cell>
          <cell r="GD50">
            <v>1.2157264957264957</v>
          </cell>
          <cell r="GE50">
            <v>1.2157264957264957</v>
          </cell>
          <cell r="GF50">
            <v>1.2157264957264957</v>
          </cell>
          <cell r="GG50">
            <v>1.3546666666666669</v>
          </cell>
          <cell r="GH50">
            <v>1.3546666666666669</v>
          </cell>
          <cell r="GI50">
            <v>1.3546666666666669</v>
          </cell>
          <cell r="GJ50">
            <v>2.032</v>
          </cell>
          <cell r="GK50">
            <v>2.032</v>
          </cell>
          <cell r="GL50">
            <v>2.032</v>
          </cell>
          <cell r="GM50">
            <v>1.7241212121212122</v>
          </cell>
          <cell r="GN50">
            <v>1.7241212121212122</v>
          </cell>
          <cell r="GO50">
            <v>1.7241212121212122</v>
          </cell>
          <cell r="GP50">
            <v>1.2157264957264957</v>
          </cell>
          <cell r="GQ50">
            <v>1.2157264957264957</v>
          </cell>
          <cell r="GR50">
            <v>1.2157264957264957</v>
          </cell>
          <cell r="GS50">
            <v>1.3546666666666669</v>
          </cell>
          <cell r="GT50">
            <v>1.3546666666666669</v>
          </cell>
          <cell r="GU50">
            <v>1.3546666666666669</v>
          </cell>
          <cell r="GV50">
            <v>0.69000000000000006</v>
          </cell>
          <cell r="GW50">
            <v>0.69000000000000006</v>
          </cell>
          <cell r="GX50">
            <v>0.69000000000000006</v>
          </cell>
          <cell r="GY50">
            <v>0.58545454545454545</v>
          </cell>
          <cell r="GZ50">
            <v>0.58545454545454545</v>
          </cell>
          <cell r="HA50">
            <v>0.58545454545454545</v>
          </cell>
          <cell r="HB50">
            <v>0.41282051282051285</v>
          </cell>
          <cell r="HC50">
            <v>0.41282051282051285</v>
          </cell>
          <cell r="HD50">
            <v>0.41282051282051285</v>
          </cell>
          <cell r="HE50">
            <v>0.46000000000000008</v>
          </cell>
          <cell r="HF50">
            <v>0.46000000000000008</v>
          </cell>
          <cell r="HG50">
            <v>0.46000000000000008</v>
          </cell>
          <cell r="HH50">
            <v>2.1123428571428571</v>
          </cell>
          <cell r="HI50">
            <v>2.1123428571428571</v>
          </cell>
          <cell r="HJ50">
            <v>2.1123428571428571</v>
          </cell>
          <cell r="HK50">
            <v>1.7922909090909089</v>
          </cell>
          <cell r="HL50">
            <v>1.7922909090909089</v>
          </cell>
          <cell r="HM50">
            <v>1.7922909090909089</v>
          </cell>
          <cell r="HN50">
            <v>1.2637948717948719</v>
          </cell>
          <cell r="HO50">
            <v>1.2637948717948719</v>
          </cell>
          <cell r="HP50">
            <v>1.2637948717948719</v>
          </cell>
          <cell r="HQ50">
            <v>1.4082285714285714</v>
          </cell>
          <cell r="HR50">
            <v>1.4082285714285714</v>
          </cell>
          <cell r="HS50">
            <v>1.4082285714285714</v>
          </cell>
          <cell r="HT50">
            <v>1.2857142857142858</v>
          </cell>
          <cell r="HU50">
            <v>1.2857142857142858</v>
          </cell>
          <cell r="HV50">
            <v>1.2857142857142858</v>
          </cell>
          <cell r="HW50">
            <v>1.0909090909090908</v>
          </cell>
          <cell r="HX50">
            <v>1.0909090909090908</v>
          </cell>
          <cell r="HY50">
            <v>1.0909090909090908</v>
          </cell>
          <cell r="HZ50">
            <v>0.76923076923076927</v>
          </cell>
          <cell r="IA50">
            <v>0.76923076923076927</v>
          </cell>
          <cell r="IB50">
            <v>0.76923076923076927</v>
          </cell>
          <cell r="IC50">
            <v>0.8571428571428571</v>
          </cell>
          <cell r="ID50">
            <v>0.8571428571428571</v>
          </cell>
          <cell r="IE50">
            <v>0.8571428571428571</v>
          </cell>
          <cell r="IF50">
            <v>0.82471428571428573</v>
          </cell>
          <cell r="IG50">
            <v>0.82471428571428573</v>
          </cell>
          <cell r="IH50">
            <v>0.82471428571428573</v>
          </cell>
          <cell r="II50">
            <v>0.6997575757575758</v>
          </cell>
          <cell r="IJ50">
            <v>0.6997575757575758</v>
          </cell>
          <cell r="IK50">
            <v>0.6997575757575758</v>
          </cell>
          <cell r="IL50">
            <v>0.49341880341880345</v>
          </cell>
          <cell r="IM50">
            <v>0.49341880341880345</v>
          </cell>
          <cell r="IN50">
            <v>0.49341880341880345</v>
          </cell>
          <cell r="IO50">
            <v>0.54980952380952386</v>
          </cell>
          <cell r="IP50">
            <v>0.54980952380952386</v>
          </cell>
          <cell r="IQ50">
            <v>0.54980952380952386</v>
          </cell>
          <cell r="IR50">
            <v>0.6</v>
          </cell>
          <cell r="IS50">
            <v>0.6</v>
          </cell>
          <cell r="IT50">
            <v>0.6</v>
          </cell>
          <cell r="IU50">
            <v>0.50909090909090904</v>
          </cell>
          <cell r="IV50">
            <v>0.50909090909090904</v>
          </cell>
          <cell r="IW50">
            <v>0.50909090909090904</v>
          </cell>
          <cell r="IX50">
            <v>0.35897435897435898</v>
          </cell>
          <cell r="IY50">
            <v>0.35897435897435898</v>
          </cell>
          <cell r="IZ50">
            <v>0.35897435897435898</v>
          </cell>
          <cell r="JA50">
            <v>0.4</v>
          </cell>
          <cell r="JB50">
            <v>0.4</v>
          </cell>
          <cell r="JC50">
            <v>0.4</v>
          </cell>
          <cell r="JD50">
            <v>2.5071428571428571</v>
          </cell>
          <cell r="JE50">
            <v>2.5071428571428571</v>
          </cell>
          <cell r="JF50">
            <v>2.5071428571428571</v>
          </cell>
          <cell r="JG50">
            <v>2.1272727272727274</v>
          </cell>
          <cell r="JH50">
            <v>2.1272727272727274</v>
          </cell>
          <cell r="JI50">
            <v>2.1272727272727274</v>
          </cell>
          <cell r="JJ50">
            <v>1.5</v>
          </cell>
          <cell r="JK50">
            <v>1.5</v>
          </cell>
          <cell r="JL50">
            <v>1.5</v>
          </cell>
          <cell r="JM50">
            <v>1.6714285714285715</v>
          </cell>
          <cell r="JN50">
            <v>1.6714285714285715</v>
          </cell>
          <cell r="JO50">
            <v>1.6714285714285715</v>
          </cell>
          <cell r="JP50">
            <v>1.2001272309315445</v>
          </cell>
          <cell r="JQ50">
            <v>1.2001272309315445</v>
          </cell>
          <cell r="JR50">
            <v>1.2001272309315445</v>
          </cell>
          <cell r="JS50">
            <v>1.0182897716994923</v>
          </cell>
          <cell r="JT50">
            <v>1.0182897716994923</v>
          </cell>
          <cell r="JU50">
            <v>1.0182897716994923</v>
          </cell>
          <cell r="JV50">
            <v>0.71802483901887282</v>
          </cell>
          <cell r="JW50">
            <v>0.71802483901887282</v>
          </cell>
          <cell r="JX50">
            <v>0.71802483901887282</v>
          </cell>
          <cell r="JY50">
            <v>0.8000848206210297</v>
          </cell>
          <cell r="JZ50">
            <v>0.8000848206210297</v>
          </cell>
          <cell r="KA50">
            <v>0.8000848206210297</v>
          </cell>
        </row>
        <row r="51">
          <cell r="EY51">
            <v>162</v>
          </cell>
          <cell r="EZ51">
            <v>3.9310182214285709</v>
          </cell>
          <cell r="FA51">
            <v>3.9310182214285709</v>
          </cell>
          <cell r="FB51">
            <v>3.9310182214285709</v>
          </cell>
          <cell r="FC51">
            <v>0.27795078333333328</v>
          </cell>
          <cell r="FD51">
            <v>0.27795078333333328</v>
          </cell>
          <cell r="FE51">
            <v>0.27795078333333328</v>
          </cell>
          <cell r="FF51">
            <v>2.3518912435897432</v>
          </cell>
          <cell r="FG51">
            <v>2.3518912435897432</v>
          </cell>
          <cell r="FH51">
            <v>2.3518912435897432</v>
          </cell>
          <cell r="FI51">
            <v>2.6206788142857143</v>
          </cell>
          <cell r="FJ51">
            <v>2.6206788142857143</v>
          </cell>
          <cell r="FK51">
            <v>2.6206788142857143</v>
          </cell>
          <cell r="FL51">
            <v>3.9310182214285709</v>
          </cell>
          <cell r="FM51">
            <v>3.9310182214285709</v>
          </cell>
          <cell r="FN51">
            <v>3.9310182214285709</v>
          </cell>
          <cell r="FO51">
            <v>0.27795078333333328</v>
          </cell>
          <cell r="FP51">
            <v>0.27795078333333328</v>
          </cell>
          <cell r="FQ51">
            <v>0.27795078333333328</v>
          </cell>
          <cell r="FR51">
            <v>2.3518912435897432</v>
          </cell>
          <cell r="FS51">
            <v>2.3518912435897432</v>
          </cell>
          <cell r="FT51">
            <v>2.3518912435897432</v>
          </cell>
          <cell r="FU51">
            <v>2.6206788142857143</v>
          </cell>
          <cell r="FV51">
            <v>2.6206788142857143</v>
          </cell>
          <cell r="FW51">
            <v>2.6206788142857143</v>
          </cell>
          <cell r="FX51">
            <v>8.345714285714287</v>
          </cell>
          <cell r="FY51">
            <v>8.345714285714287</v>
          </cell>
          <cell r="FZ51">
            <v>8.345714285714287</v>
          </cell>
          <cell r="GA51">
            <v>0.59010101010101013</v>
          </cell>
          <cell r="GB51">
            <v>0.59010101010101013</v>
          </cell>
          <cell r="GC51">
            <v>0.59010101010101013</v>
          </cell>
          <cell r="GD51">
            <v>4.9931623931623932</v>
          </cell>
          <cell r="GE51">
            <v>4.9931623931623932</v>
          </cell>
          <cell r="GF51">
            <v>4.9931623931623932</v>
          </cell>
          <cell r="GG51">
            <v>5.5638095238095238</v>
          </cell>
          <cell r="GH51">
            <v>5.5638095238095238</v>
          </cell>
          <cell r="GI51">
            <v>5.5638095238095238</v>
          </cell>
          <cell r="GJ51">
            <v>8.345714285714287</v>
          </cell>
          <cell r="GK51">
            <v>8.345714285714287</v>
          </cell>
          <cell r="GL51">
            <v>8.345714285714287</v>
          </cell>
          <cell r="GM51">
            <v>0.59010101010101013</v>
          </cell>
          <cell r="GN51">
            <v>0.59010101010101013</v>
          </cell>
          <cell r="GO51">
            <v>0.59010101010101013</v>
          </cell>
          <cell r="GP51">
            <v>4.9931623931623932</v>
          </cell>
          <cell r="GQ51">
            <v>4.9931623931623932</v>
          </cell>
          <cell r="GR51">
            <v>4.9931623931623932</v>
          </cell>
          <cell r="GS51">
            <v>5.5638095238095238</v>
          </cell>
          <cell r="GT51">
            <v>5.5638095238095238</v>
          </cell>
          <cell r="GU51">
            <v>5.5638095238095238</v>
          </cell>
          <cell r="GV51">
            <v>3.975714285714286</v>
          </cell>
          <cell r="GW51">
            <v>3.975714285714286</v>
          </cell>
          <cell r="GX51">
            <v>3.975714285714286</v>
          </cell>
          <cell r="GY51">
            <v>0.28111111111111114</v>
          </cell>
          <cell r="GZ51">
            <v>0.28111111111111114</v>
          </cell>
          <cell r="HA51">
            <v>0.28111111111111114</v>
          </cell>
          <cell r="HB51">
            <v>2.3786324786324786</v>
          </cell>
          <cell r="HC51">
            <v>2.3786324786324786</v>
          </cell>
          <cell r="HD51">
            <v>2.3786324786324786</v>
          </cell>
          <cell r="HE51">
            <v>2.6504761904761907</v>
          </cell>
          <cell r="HF51">
            <v>2.6504761904761907</v>
          </cell>
          <cell r="HG51">
            <v>2.6504761904761907</v>
          </cell>
          <cell r="HH51">
            <v>8.0387542857142851</v>
          </cell>
          <cell r="HI51">
            <v>8.0387542857142851</v>
          </cell>
          <cell r="HJ51">
            <v>8.0387542857142851</v>
          </cell>
          <cell r="HK51">
            <v>0.56839676767676772</v>
          </cell>
          <cell r="HL51">
            <v>0.56839676767676772</v>
          </cell>
          <cell r="HM51">
            <v>0.56839676767676772</v>
          </cell>
          <cell r="HN51">
            <v>4.809511111111112</v>
          </cell>
          <cell r="HO51">
            <v>4.809511111111112</v>
          </cell>
          <cell r="HP51">
            <v>4.809511111111112</v>
          </cell>
          <cell r="HQ51">
            <v>5.3591695238095243</v>
          </cell>
          <cell r="HR51">
            <v>5.3591695238095243</v>
          </cell>
          <cell r="HS51">
            <v>5.3591695238095243</v>
          </cell>
          <cell r="HT51">
            <v>2.2285714285714286</v>
          </cell>
          <cell r="HU51">
            <v>2.2285714285714286</v>
          </cell>
          <cell r="HV51">
            <v>2.2285714285714286</v>
          </cell>
          <cell r="HW51">
            <v>0.15757575757575756</v>
          </cell>
          <cell r="HX51">
            <v>0.15757575757575756</v>
          </cell>
          <cell r="HY51">
            <v>0.15757575757575756</v>
          </cell>
          <cell r="HZ51">
            <v>1.3333333333333333</v>
          </cell>
          <cell r="IA51">
            <v>1.3333333333333333</v>
          </cell>
          <cell r="IB51">
            <v>1.3333333333333333</v>
          </cell>
          <cell r="IC51">
            <v>1.4857142857142858</v>
          </cell>
          <cell r="ID51">
            <v>1.4857142857142858</v>
          </cell>
          <cell r="IE51">
            <v>1.4857142857142858</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v>6.7016571428571439</v>
          </cell>
          <cell r="IS51">
            <v>6.7016571428571439</v>
          </cell>
          <cell r="IT51">
            <v>6.7016571428571439</v>
          </cell>
          <cell r="IU51">
            <v>0.47385454545454547</v>
          </cell>
          <cell r="IV51">
            <v>0.47385454545454547</v>
          </cell>
          <cell r="IW51">
            <v>0.47385454545454547</v>
          </cell>
          <cell r="IX51">
            <v>4.0095384615384626</v>
          </cell>
          <cell r="IY51">
            <v>4.0095384615384626</v>
          </cell>
          <cell r="IZ51">
            <v>4.0095384615384626</v>
          </cell>
          <cell r="JA51">
            <v>4.4677714285714289</v>
          </cell>
          <cell r="JB51">
            <v>4.4677714285714289</v>
          </cell>
          <cell r="JC51">
            <v>4.4677714285714289</v>
          </cell>
          <cell r="JD51">
            <v>3.5285714285714285</v>
          </cell>
          <cell r="JE51">
            <v>3.5285714285714285</v>
          </cell>
          <cell r="JF51">
            <v>3.5285714285714285</v>
          </cell>
          <cell r="JG51">
            <v>0.24949494949494949</v>
          </cell>
          <cell r="JH51">
            <v>0.24949494949494949</v>
          </cell>
          <cell r="JI51">
            <v>0.24949494949494949</v>
          </cell>
          <cell r="JJ51">
            <v>2.1111111111111112</v>
          </cell>
          <cell r="JK51">
            <v>2.1111111111111112</v>
          </cell>
          <cell r="JL51">
            <v>2.1111111111111112</v>
          </cell>
          <cell r="JM51">
            <v>2.3523809523809525</v>
          </cell>
          <cell r="JN51">
            <v>2.3523809523809525</v>
          </cell>
          <cell r="JO51">
            <v>2.3523809523809525</v>
          </cell>
          <cell r="JP51">
            <v>2.851236773253472</v>
          </cell>
          <cell r="JQ51">
            <v>2.851236773253472</v>
          </cell>
          <cell r="JR51">
            <v>2.851236773253472</v>
          </cell>
          <cell r="JS51">
            <v>0.20160260012903336</v>
          </cell>
          <cell r="JT51">
            <v>0.20160260012903336</v>
          </cell>
          <cell r="JU51">
            <v>0.20160260012903336</v>
          </cell>
          <cell r="JV51">
            <v>1.7058681549379746</v>
          </cell>
          <cell r="JW51">
            <v>1.7058681549379746</v>
          </cell>
          <cell r="JX51">
            <v>1.7058681549379746</v>
          </cell>
          <cell r="JY51">
            <v>1.9008245155023147</v>
          </cell>
          <cell r="JZ51">
            <v>1.9008245155023147</v>
          </cell>
          <cell r="KA51">
            <v>1.9008245155023147</v>
          </cell>
        </row>
        <row r="52">
          <cell r="EY52">
            <v>163</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row>
        <row r="53">
          <cell r="EY53">
            <v>164</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row>
        <row r="54">
          <cell r="EY54">
            <v>165</v>
          </cell>
          <cell r="EZ54">
            <v>9.0567675000000012</v>
          </cell>
          <cell r="FA54">
            <v>9.0567675000000012</v>
          </cell>
          <cell r="FB54">
            <v>9.0567675000000012</v>
          </cell>
          <cell r="FC54" t="str">
            <v/>
          </cell>
          <cell r="FD54" t="str">
            <v/>
          </cell>
          <cell r="FE54" t="str">
            <v/>
          </cell>
          <cell r="FF54" t="str">
            <v/>
          </cell>
          <cell r="FG54" t="str">
            <v/>
          </cell>
          <cell r="FH54" t="str">
            <v/>
          </cell>
          <cell r="FI54" t="str">
            <v/>
          </cell>
          <cell r="FJ54" t="str">
            <v/>
          </cell>
          <cell r="FK54" t="str">
            <v/>
          </cell>
          <cell r="FL54">
            <v>9.0567675000000012</v>
          </cell>
          <cell r="FM54">
            <v>9.0567675000000012</v>
          </cell>
          <cell r="FN54">
            <v>9.0567675000000012</v>
          </cell>
          <cell r="FO54" t="str">
            <v/>
          </cell>
          <cell r="FP54" t="str">
            <v/>
          </cell>
          <cell r="FQ54" t="str">
            <v/>
          </cell>
          <cell r="FR54" t="str">
            <v/>
          </cell>
          <cell r="FS54" t="str">
            <v/>
          </cell>
          <cell r="FT54" t="str">
            <v/>
          </cell>
          <cell r="FU54" t="str">
            <v/>
          </cell>
          <cell r="FV54" t="str">
            <v/>
          </cell>
          <cell r="FW54" t="str">
            <v/>
          </cell>
          <cell r="FX54">
            <v>8.1533999999999995</v>
          </cell>
          <cell r="FY54">
            <v>8.1533999999999995</v>
          </cell>
          <cell r="FZ54">
            <v>8.1533999999999995</v>
          </cell>
          <cell r="GA54" t="str">
            <v/>
          </cell>
          <cell r="GB54" t="str">
            <v/>
          </cell>
          <cell r="GC54" t="str">
            <v/>
          </cell>
          <cell r="GD54" t="str">
            <v/>
          </cell>
          <cell r="GE54" t="str">
            <v/>
          </cell>
          <cell r="GF54" t="str">
            <v/>
          </cell>
          <cell r="GG54" t="str">
            <v/>
          </cell>
          <cell r="GH54" t="str">
            <v/>
          </cell>
          <cell r="GI54" t="str">
            <v/>
          </cell>
          <cell r="GJ54">
            <v>8.1533999999999995</v>
          </cell>
          <cell r="GK54">
            <v>8.1533999999999995</v>
          </cell>
          <cell r="GL54">
            <v>8.1533999999999995</v>
          </cell>
          <cell r="GM54" t="str">
            <v/>
          </cell>
          <cell r="GN54" t="str">
            <v/>
          </cell>
          <cell r="GO54" t="str">
            <v/>
          </cell>
          <cell r="GP54" t="str">
            <v/>
          </cell>
          <cell r="GQ54" t="str">
            <v/>
          </cell>
          <cell r="GR54" t="str">
            <v/>
          </cell>
          <cell r="GS54" t="str">
            <v/>
          </cell>
          <cell r="GT54" t="str">
            <v/>
          </cell>
          <cell r="GU54" t="str">
            <v/>
          </cell>
          <cell r="GV54">
            <v>7.90625</v>
          </cell>
          <cell r="GW54">
            <v>7.90625</v>
          </cell>
          <cell r="GX54">
            <v>7.90625</v>
          </cell>
          <cell r="GY54" t="str">
            <v/>
          </cell>
          <cell r="GZ54" t="str">
            <v/>
          </cell>
          <cell r="HA54" t="str">
            <v/>
          </cell>
          <cell r="HB54" t="str">
            <v/>
          </cell>
          <cell r="HC54" t="str">
            <v/>
          </cell>
          <cell r="HD54" t="str">
            <v/>
          </cell>
          <cell r="HE54" t="str">
            <v/>
          </cell>
          <cell r="HF54" t="str">
            <v/>
          </cell>
          <cell r="HG54" t="str">
            <v/>
          </cell>
          <cell r="HH54">
            <v>10.598749999999999</v>
          </cell>
          <cell r="HI54">
            <v>10.598749999999999</v>
          </cell>
          <cell r="HJ54">
            <v>10.598749999999999</v>
          </cell>
          <cell r="HK54" t="str">
            <v/>
          </cell>
          <cell r="HL54" t="str">
            <v/>
          </cell>
          <cell r="HM54" t="str">
            <v/>
          </cell>
          <cell r="HN54" t="str">
            <v/>
          </cell>
          <cell r="HO54" t="str">
            <v/>
          </cell>
          <cell r="HP54" t="str">
            <v/>
          </cell>
          <cell r="HQ54" t="str">
            <v/>
          </cell>
          <cell r="HR54" t="str">
            <v/>
          </cell>
          <cell r="HS54" t="str">
            <v/>
          </cell>
          <cell r="HT54">
            <v>11.895</v>
          </cell>
          <cell r="HU54">
            <v>11.895</v>
          </cell>
          <cell r="HV54">
            <v>11.895</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v>10.5</v>
          </cell>
          <cell r="IS54">
            <v>10.5</v>
          </cell>
          <cell r="IT54">
            <v>10.5</v>
          </cell>
          <cell r="IU54" t="str">
            <v/>
          </cell>
          <cell r="IV54" t="str">
            <v/>
          </cell>
          <cell r="IW54" t="str">
            <v/>
          </cell>
          <cell r="IX54" t="str">
            <v/>
          </cell>
          <cell r="IY54" t="str">
            <v/>
          </cell>
          <cell r="IZ54" t="str">
            <v/>
          </cell>
          <cell r="JA54" t="str">
            <v/>
          </cell>
          <cell r="JB54" t="str">
            <v/>
          </cell>
          <cell r="JC54" t="str">
            <v/>
          </cell>
          <cell r="JD54">
            <v>10.562499999999998</v>
          </cell>
          <cell r="JE54">
            <v>10.562499999999998</v>
          </cell>
          <cell r="JF54">
            <v>10.562499999999998</v>
          </cell>
          <cell r="JG54" t="str">
            <v/>
          </cell>
          <cell r="JH54" t="str">
            <v/>
          </cell>
          <cell r="JI54" t="str">
            <v/>
          </cell>
          <cell r="JJ54" t="str">
            <v/>
          </cell>
          <cell r="JK54" t="str">
            <v/>
          </cell>
          <cell r="JL54" t="str">
            <v/>
          </cell>
          <cell r="JM54" t="str">
            <v/>
          </cell>
          <cell r="JN54" t="str">
            <v/>
          </cell>
          <cell r="JO54" t="str">
            <v/>
          </cell>
          <cell r="JP54">
            <v>13.374999999999998</v>
          </cell>
          <cell r="JQ54">
            <v>13.374999999999998</v>
          </cell>
          <cell r="JR54">
            <v>13.374999999999998</v>
          </cell>
          <cell r="JS54" t="str">
            <v/>
          </cell>
          <cell r="JT54" t="str">
            <v/>
          </cell>
          <cell r="JU54" t="str">
            <v/>
          </cell>
          <cell r="JV54" t="str">
            <v/>
          </cell>
          <cell r="JW54" t="str">
            <v/>
          </cell>
          <cell r="JX54" t="str">
            <v/>
          </cell>
          <cell r="JY54" t="str">
            <v/>
          </cell>
          <cell r="JZ54" t="str">
            <v/>
          </cell>
          <cell r="KA54" t="str">
            <v/>
          </cell>
        </row>
        <row r="55">
          <cell r="EY55">
            <v>166</v>
          </cell>
          <cell r="EZ55" t="str">
            <v/>
          </cell>
          <cell r="FA55" t="str">
            <v/>
          </cell>
          <cell r="FB55" t="str">
            <v/>
          </cell>
          <cell r="FC55">
            <v>6.444140766666667</v>
          </cell>
          <cell r="FD55">
            <v>6.444140766666667</v>
          </cell>
          <cell r="FE55">
            <v>6.444140766666667</v>
          </cell>
          <cell r="FF55">
            <v>12.883076250000002</v>
          </cell>
          <cell r="FG55">
            <v>12.883076250000002</v>
          </cell>
          <cell r="FH55">
            <v>12.883076250000002</v>
          </cell>
          <cell r="FI55">
            <v>12.883076250000002</v>
          </cell>
          <cell r="FJ55">
            <v>12.883076250000002</v>
          </cell>
          <cell r="FK55">
            <v>12.883076250000002</v>
          </cell>
          <cell r="FL55" t="str">
            <v/>
          </cell>
          <cell r="FM55" t="str">
            <v/>
          </cell>
          <cell r="FN55" t="str">
            <v/>
          </cell>
          <cell r="FO55">
            <v>6.444140766666667</v>
          </cell>
          <cell r="FP55">
            <v>6.444140766666667</v>
          </cell>
          <cell r="FQ55">
            <v>6.444140766666667</v>
          </cell>
          <cell r="FR55">
            <v>12.883076250000002</v>
          </cell>
          <cell r="FS55">
            <v>12.883076250000002</v>
          </cell>
          <cell r="FT55">
            <v>12.883076250000002</v>
          </cell>
          <cell r="FU55">
            <v>12.883076250000002</v>
          </cell>
          <cell r="FV55">
            <v>12.883076250000002</v>
          </cell>
          <cell r="FW55">
            <v>12.883076250000002</v>
          </cell>
          <cell r="FX55" t="str">
            <v/>
          </cell>
          <cell r="FY55" t="str">
            <v/>
          </cell>
          <cell r="FZ55" t="str">
            <v/>
          </cell>
          <cell r="GA55">
            <v>5.3742705454545456</v>
          </cell>
          <cell r="GB55">
            <v>5.3742705454545456</v>
          </cell>
          <cell r="GC55">
            <v>5.3742705454545456</v>
          </cell>
          <cell r="GD55">
            <v>10.744199999999999</v>
          </cell>
          <cell r="GE55">
            <v>10.744199999999999</v>
          </cell>
          <cell r="GF55">
            <v>10.744199999999999</v>
          </cell>
          <cell r="GG55">
            <v>10.744199999999999</v>
          </cell>
          <cell r="GH55">
            <v>10.744199999999999</v>
          </cell>
          <cell r="GI55">
            <v>10.744199999999999</v>
          </cell>
          <cell r="GJ55" t="str">
            <v/>
          </cell>
          <cell r="GK55" t="str">
            <v/>
          </cell>
          <cell r="GL55" t="str">
            <v/>
          </cell>
          <cell r="GM55">
            <v>5.3742705454545456</v>
          </cell>
          <cell r="GN55">
            <v>5.3742705454545456</v>
          </cell>
          <cell r="GO55">
            <v>5.3742705454545456</v>
          </cell>
          <cell r="GP55">
            <v>10.744199999999999</v>
          </cell>
          <cell r="GQ55">
            <v>10.744199999999999</v>
          </cell>
          <cell r="GR55">
            <v>10.744199999999999</v>
          </cell>
          <cell r="GS55">
            <v>10.744199999999999</v>
          </cell>
          <cell r="GT55">
            <v>10.744199999999999</v>
          </cell>
          <cell r="GU55">
            <v>10.744199999999999</v>
          </cell>
          <cell r="GV55" t="str">
            <v/>
          </cell>
          <cell r="GW55" t="str">
            <v/>
          </cell>
          <cell r="GX55" t="str">
            <v/>
          </cell>
          <cell r="GY55">
            <v>6.4713636363636358</v>
          </cell>
          <cell r="GZ55">
            <v>6.4713636363636358</v>
          </cell>
          <cell r="HA55">
            <v>6.4713636363636358</v>
          </cell>
          <cell r="HB55">
            <v>12.9375</v>
          </cell>
          <cell r="HC55">
            <v>12.9375</v>
          </cell>
          <cell r="HD55">
            <v>12.9375</v>
          </cell>
          <cell r="HE55">
            <v>12.9375</v>
          </cell>
          <cell r="HF55">
            <v>12.9375</v>
          </cell>
          <cell r="HG55">
            <v>12.9375</v>
          </cell>
          <cell r="HH55" t="str">
            <v/>
          </cell>
          <cell r="HI55" t="str">
            <v/>
          </cell>
          <cell r="HJ55" t="str">
            <v/>
          </cell>
          <cell r="HK55">
            <v>12.052367676767675</v>
          </cell>
          <cell r="HL55">
            <v>12.052367676767675</v>
          </cell>
          <cell r="HM55">
            <v>12.052367676767675</v>
          </cell>
          <cell r="HN55">
            <v>24.095000000000002</v>
          </cell>
          <cell r="HO55">
            <v>24.095000000000002</v>
          </cell>
          <cell r="HP55">
            <v>24.095000000000002</v>
          </cell>
          <cell r="HQ55">
            <v>24.094999999999999</v>
          </cell>
          <cell r="HR55">
            <v>24.094999999999999</v>
          </cell>
          <cell r="HS55">
            <v>24.094999999999999</v>
          </cell>
          <cell r="HT55" t="str">
            <v/>
          </cell>
          <cell r="HU55" t="str">
            <v/>
          </cell>
          <cell r="HV55" t="str">
            <v/>
          </cell>
          <cell r="HW55">
            <v>8.5534545454545459</v>
          </cell>
          <cell r="HX55">
            <v>8.5534545454545459</v>
          </cell>
          <cell r="HY55">
            <v>8.5534545454545459</v>
          </cell>
          <cell r="HZ55">
            <v>17.100000000000001</v>
          </cell>
          <cell r="IA55">
            <v>17.100000000000001</v>
          </cell>
          <cell r="IB55">
            <v>17.100000000000001</v>
          </cell>
          <cell r="IC55">
            <v>17.100000000000001</v>
          </cell>
          <cell r="ID55">
            <v>17.100000000000001</v>
          </cell>
          <cell r="IE55">
            <v>17.100000000000001</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v>12.004848484848486</v>
          </cell>
          <cell r="IV55">
            <v>12.004848484848486</v>
          </cell>
          <cell r="IW55">
            <v>12.004848484848486</v>
          </cell>
          <cell r="IX55">
            <v>24.000000000000004</v>
          </cell>
          <cell r="IY55">
            <v>24.000000000000004</v>
          </cell>
          <cell r="IZ55">
            <v>24.000000000000004</v>
          </cell>
          <cell r="JA55">
            <v>24.000000000000004</v>
          </cell>
          <cell r="JB55">
            <v>24.000000000000004</v>
          </cell>
          <cell r="JC55">
            <v>24.000000000000004</v>
          </cell>
          <cell r="JD55" t="str">
            <v/>
          </cell>
          <cell r="JE55" t="str">
            <v/>
          </cell>
          <cell r="JF55" t="str">
            <v/>
          </cell>
          <cell r="JG55">
            <v>9.9165050505050534</v>
          </cell>
          <cell r="JH55">
            <v>9.9165050505050534</v>
          </cell>
          <cell r="JI55">
            <v>9.9165050505050534</v>
          </cell>
          <cell r="JJ55">
            <v>19.825000000000003</v>
          </cell>
          <cell r="JK55">
            <v>19.825000000000003</v>
          </cell>
          <cell r="JL55">
            <v>19.825000000000003</v>
          </cell>
          <cell r="JM55">
            <v>19.825000000000006</v>
          </cell>
          <cell r="JN55">
            <v>19.825000000000006</v>
          </cell>
          <cell r="JO55">
            <v>19.825000000000006</v>
          </cell>
          <cell r="JP55" t="str">
            <v/>
          </cell>
          <cell r="JQ55" t="str">
            <v/>
          </cell>
          <cell r="JR55" t="str">
            <v/>
          </cell>
          <cell r="JS55">
            <v>9.3787878787878789</v>
          </cell>
          <cell r="JT55">
            <v>9.3787878787878789</v>
          </cell>
          <cell r="JU55">
            <v>9.3787878787878789</v>
          </cell>
          <cell r="JV55">
            <v>18.75</v>
          </cell>
          <cell r="JW55">
            <v>18.75</v>
          </cell>
          <cell r="JX55">
            <v>18.75</v>
          </cell>
          <cell r="JY55">
            <v>18.75</v>
          </cell>
          <cell r="JZ55">
            <v>18.75</v>
          </cell>
          <cell r="KA55">
            <v>18.75</v>
          </cell>
        </row>
        <row r="56">
          <cell r="EY56">
            <v>167</v>
          </cell>
          <cell r="EZ56">
            <v>10.84705875</v>
          </cell>
          <cell r="FA56">
            <v>10.84705875</v>
          </cell>
          <cell r="FB56">
            <v>10.84705875</v>
          </cell>
          <cell r="FC56" t="str">
            <v/>
          </cell>
          <cell r="FD56" t="str">
            <v/>
          </cell>
          <cell r="FE56" t="str">
            <v/>
          </cell>
          <cell r="FF56" t="str">
            <v/>
          </cell>
          <cell r="FG56" t="str">
            <v/>
          </cell>
          <cell r="FH56" t="str">
            <v/>
          </cell>
          <cell r="FI56" t="str">
            <v/>
          </cell>
          <cell r="FJ56" t="str">
            <v/>
          </cell>
          <cell r="FK56" t="str">
            <v/>
          </cell>
          <cell r="FL56">
            <v>10.84705875</v>
          </cell>
          <cell r="FM56">
            <v>10.84705875</v>
          </cell>
          <cell r="FN56">
            <v>10.84705875</v>
          </cell>
          <cell r="FO56" t="str">
            <v/>
          </cell>
          <cell r="FP56" t="str">
            <v/>
          </cell>
          <cell r="FQ56" t="str">
            <v/>
          </cell>
          <cell r="FR56" t="str">
            <v/>
          </cell>
          <cell r="FS56" t="str">
            <v/>
          </cell>
          <cell r="FT56" t="str">
            <v/>
          </cell>
          <cell r="FU56" t="str">
            <v/>
          </cell>
          <cell r="FV56" t="str">
            <v/>
          </cell>
          <cell r="FW56" t="str">
            <v/>
          </cell>
          <cell r="FX56">
            <v>11.645899999999997</v>
          </cell>
          <cell r="FY56">
            <v>11.645899999999997</v>
          </cell>
          <cell r="FZ56">
            <v>11.645899999999997</v>
          </cell>
          <cell r="GA56" t="str">
            <v/>
          </cell>
          <cell r="GB56" t="str">
            <v/>
          </cell>
          <cell r="GC56" t="str">
            <v/>
          </cell>
          <cell r="GD56" t="str">
            <v/>
          </cell>
          <cell r="GE56" t="str">
            <v/>
          </cell>
          <cell r="GF56" t="str">
            <v/>
          </cell>
          <cell r="GG56" t="str">
            <v/>
          </cell>
          <cell r="GH56" t="str">
            <v/>
          </cell>
          <cell r="GI56" t="str">
            <v/>
          </cell>
          <cell r="GJ56">
            <v>11.645899999999997</v>
          </cell>
          <cell r="GK56">
            <v>11.645899999999997</v>
          </cell>
          <cell r="GL56">
            <v>11.645899999999997</v>
          </cell>
          <cell r="GM56" t="str">
            <v/>
          </cell>
          <cell r="GN56" t="str">
            <v/>
          </cell>
          <cell r="GO56" t="str">
            <v/>
          </cell>
          <cell r="GP56" t="str">
            <v/>
          </cell>
          <cell r="GQ56" t="str">
            <v/>
          </cell>
          <cell r="GR56" t="str">
            <v/>
          </cell>
          <cell r="GS56" t="str">
            <v/>
          </cell>
          <cell r="GT56" t="str">
            <v/>
          </cell>
          <cell r="GU56" t="str">
            <v/>
          </cell>
          <cell r="GV56">
            <v>11.500000000000002</v>
          </cell>
          <cell r="GW56">
            <v>11.500000000000002</v>
          </cell>
          <cell r="GX56">
            <v>11.500000000000002</v>
          </cell>
          <cell r="GY56" t="str">
            <v/>
          </cell>
          <cell r="GZ56" t="str">
            <v/>
          </cell>
          <cell r="HA56" t="str">
            <v/>
          </cell>
          <cell r="HB56" t="str">
            <v/>
          </cell>
          <cell r="HC56" t="str">
            <v/>
          </cell>
          <cell r="HD56" t="str">
            <v/>
          </cell>
          <cell r="HE56" t="str">
            <v/>
          </cell>
          <cell r="HF56" t="str">
            <v/>
          </cell>
          <cell r="HG56" t="str">
            <v/>
          </cell>
          <cell r="HH56">
            <v>12.047500000000001</v>
          </cell>
          <cell r="HI56">
            <v>12.047500000000001</v>
          </cell>
          <cell r="HJ56">
            <v>12.047500000000001</v>
          </cell>
          <cell r="HK56" t="str">
            <v/>
          </cell>
          <cell r="HL56" t="str">
            <v/>
          </cell>
          <cell r="HM56" t="str">
            <v/>
          </cell>
          <cell r="HN56" t="str">
            <v/>
          </cell>
          <cell r="HO56" t="str">
            <v/>
          </cell>
          <cell r="HP56" t="str">
            <v/>
          </cell>
          <cell r="HQ56" t="str">
            <v/>
          </cell>
          <cell r="HR56" t="str">
            <v/>
          </cell>
          <cell r="HS56" t="str">
            <v/>
          </cell>
          <cell r="HT56">
            <v>14.945000000000002</v>
          </cell>
          <cell r="HU56">
            <v>14.945000000000002</v>
          </cell>
          <cell r="HV56">
            <v>14.945000000000002</v>
          </cell>
          <cell r="HW56" t="str">
            <v/>
          </cell>
          <cell r="HX56" t="str">
            <v/>
          </cell>
          <cell r="HY56" t="str">
            <v/>
          </cell>
          <cell r="HZ56" t="str">
            <v/>
          </cell>
          <cell r="IA56" t="str">
            <v/>
          </cell>
          <cell r="IB56" t="str">
            <v/>
          </cell>
          <cell r="IC56" t="str">
            <v/>
          </cell>
          <cell r="ID56" t="str">
            <v/>
          </cell>
          <cell r="IE56" t="str">
            <v/>
          </cell>
          <cell r="IF56">
            <v>11.561391509433966</v>
          </cell>
          <cell r="IG56">
            <v>11.561391509433966</v>
          </cell>
          <cell r="IH56">
            <v>11.561391509433966</v>
          </cell>
          <cell r="II56" t="str">
            <v/>
          </cell>
          <cell r="IJ56" t="str">
            <v/>
          </cell>
          <cell r="IK56" t="str">
            <v/>
          </cell>
          <cell r="IL56" t="str">
            <v/>
          </cell>
          <cell r="IM56" t="str">
            <v/>
          </cell>
          <cell r="IN56" t="str">
            <v/>
          </cell>
          <cell r="IO56" t="str">
            <v/>
          </cell>
          <cell r="IP56" t="str">
            <v/>
          </cell>
          <cell r="IQ56" t="str">
            <v/>
          </cell>
          <cell r="IR56">
            <v>12.000000000000002</v>
          </cell>
          <cell r="IS56">
            <v>12.000000000000002</v>
          </cell>
          <cell r="IT56">
            <v>12.000000000000002</v>
          </cell>
          <cell r="IU56" t="str">
            <v/>
          </cell>
          <cell r="IV56" t="str">
            <v/>
          </cell>
          <cell r="IW56" t="str">
            <v/>
          </cell>
          <cell r="IX56" t="str">
            <v/>
          </cell>
          <cell r="IY56" t="str">
            <v/>
          </cell>
          <cell r="IZ56" t="str">
            <v/>
          </cell>
          <cell r="JA56" t="str">
            <v/>
          </cell>
          <cell r="JB56" t="str">
            <v/>
          </cell>
          <cell r="JC56" t="str">
            <v/>
          </cell>
          <cell r="JD56">
            <v>13.812499999999998</v>
          </cell>
          <cell r="JE56">
            <v>13.812499999999998</v>
          </cell>
          <cell r="JF56">
            <v>13.812499999999998</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row>
        <row r="57">
          <cell r="EY57">
            <v>168</v>
          </cell>
          <cell r="EZ57" t="str">
            <v/>
          </cell>
          <cell r="FA57" t="str">
            <v/>
          </cell>
          <cell r="FB57" t="str">
            <v/>
          </cell>
          <cell r="FC57">
            <v>7.7259453333333337</v>
          </cell>
          <cell r="FD57">
            <v>7.7259453333333337</v>
          </cell>
          <cell r="FE57">
            <v>7.7259453333333337</v>
          </cell>
          <cell r="FF57">
            <v>15.445649999999999</v>
          </cell>
          <cell r="FG57">
            <v>15.445649999999999</v>
          </cell>
          <cell r="FH57">
            <v>15.445649999999999</v>
          </cell>
          <cell r="FI57">
            <v>15.445650000000001</v>
          </cell>
          <cell r="FJ57">
            <v>15.445650000000001</v>
          </cell>
          <cell r="FK57">
            <v>15.445650000000001</v>
          </cell>
          <cell r="FL57" t="str">
            <v/>
          </cell>
          <cell r="FM57" t="str">
            <v/>
          </cell>
          <cell r="FN57" t="str">
            <v/>
          </cell>
          <cell r="FO57">
            <v>7.7259453333333337</v>
          </cell>
          <cell r="FP57">
            <v>7.7259453333333337</v>
          </cell>
          <cell r="FQ57">
            <v>7.7259453333333337</v>
          </cell>
          <cell r="FR57">
            <v>15.445649999999999</v>
          </cell>
          <cell r="FS57">
            <v>15.445649999999999</v>
          </cell>
          <cell r="FT57">
            <v>15.445649999999999</v>
          </cell>
          <cell r="FU57">
            <v>15.445650000000001</v>
          </cell>
          <cell r="FV57">
            <v>15.445650000000001</v>
          </cell>
          <cell r="FW57">
            <v>15.445650000000001</v>
          </cell>
          <cell r="FX57" t="str">
            <v/>
          </cell>
          <cell r="FY57" t="str">
            <v/>
          </cell>
          <cell r="FZ57" t="str">
            <v/>
          </cell>
          <cell r="GA57">
            <v>8.5505533737373725</v>
          </cell>
          <cell r="GB57">
            <v>8.5505533737373725</v>
          </cell>
          <cell r="GC57">
            <v>8.5505533737373725</v>
          </cell>
          <cell r="GD57">
            <v>17.094199999999997</v>
          </cell>
          <cell r="GE57">
            <v>17.094199999999997</v>
          </cell>
          <cell r="GF57">
            <v>17.094199999999997</v>
          </cell>
          <cell r="GG57">
            <v>17.094199999999997</v>
          </cell>
          <cell r="GH57">
            <v>17.094199999999997</v>
          </cell>
          <cell r="GI57">
            <v>17.094199999999997</v>
          </cell>
          <cell r="GJ57" t="str">
            <v/>
          </cell>
          <cell r="GK57" t="str">
            <v/>
          </cell>
          <cell r="GL57" t="str">
            <v/>
          </cell>
          <cell r="GM57">
            <v>8.5505533737373725</v>
          </cell>
          <cell r="GN57">
            <v>8.5505533737373725</v>
          </cell>
          <cell r="GO57">
            <v>8.5505533737373725</v>
          </cell>
          <cell r="GP57">
            <v>17.094199999999997</v>
          </cell>
          <cell r="GQ57">
            <v>17.094199999999997</v>
          </cell>
          <cell r="GR57">
            <v>17.094199999999997</v>
          </cell>
          <cell r="GS57">
            <v>17.094199999999997</v>
          </cell>
          <cell r="GT57">
            <v>17.094199999999997</v>
          </cell>
          <cell r="GU57">
            <v>17.094199999999997</v>
          </cell>
          <cell r="GV57" t="str">
            <v/>
          </cell>
          <cell r="GW57" t="str">
            <v/>
          </cell>
          <cell r="GX57" t="str">
            <v/>
          </cell>
          <cell r="GY57">
            <v>8.6284848484848489</v>
          </cell>
          <cell r="GZ57">
            <v>8.6284848484848489</v>
          </cell>
          <cell r="HA57">
            <v>8.6284848484848489</v>
          </cell>
          <cell r="HB57">
            <v>17.25</v>
          </cell>
          <cell r="HC57">
            <v>17.25</v>
          </cell>
          <cell r="HD57">
            <v>17.25</v>
          </cell>
          <cell r="HE57">
            <v>17.25</v>
          </cell>
          <cell r="HF57">
            <v>17.25</v>
          </cell>
          <cell r="HG57">
            <v>17.25</v>
          </cell>
          <cell r="HH57" t="str">
            <v/>
          </cell>
          <cell r="HI57" t="str">
            <v/>
          </cell>
          <cell r="HJ57" t="str">
            <v/>
          </cell>
          <cell r="HK57">
            <v>13.57798383838384</v>
          </cell>
          <cell r="HL57">
            <v>13.57798383838384</v>
          </cell>
          <cell r="HM57">
            <v>13.57798383838384</v>
          </cell>
          <cell r="HN57">
            <v>27.145</v>
          </cell>
          <cell r="HO57">
            <v>27.145</v>
          </cell>
          <cell r="HP57">
            <v>27.145</v>
          </cell>
          <cell r="HQ57">
            <v>27.145</v>
          </cell>
          <cell r="HR57">
            <v>27.145</v>
          </cell>
          <cell r="HS57">
            <v>27.145</v>
          </cell>
          <cell r="HT57" t="str">
            <v/>
          </cell>
          <cell r="HU57" t="str">
            <v/>
          </cell>
          <cell r="HV57" t="str">
            <v/>
          </cell>
          <cell r="HW57">
            <v>11.554666666666668</v>
          </cell>
          <cell r="HX57">
            <v>11.554666666666668</v>
          </cell>
          <cell r="HY57">
            <v>11.554666666666668</v>
          </cell>
          <cell r="HZ57">
            <v>23.1</v>
          </cell>
          <cell r="IA57">
            <v>23.1</v>
          </cell>
          <cell r="IB57">
            <v>23.1</v>
          </cell>
          <cell r="IC57">
            <v>23.1</v>
          </cell>
          <cell r="ID57">
            <v>23.1</v>
          </cell>
          <cell r="IE57">
            <v>23.1</v>
          </cell>
          <cell r="IF57" t="str">
            <v/>
          </cell>
          <cell r="IG57" t="str">
            <v/>
          </cell>
          <cell r="IH57" t="str">
            <v/>
          </cell>
          <cell r="II57">
            <v>9.8557305050505057</v>
          </cell>
          <cell r="IJ57">
            <v>9.8557305050505057</v>
          </cell>
          <cell r="IK57">
            <v>9.8557305050505057</v>
          </cell>
          <cell r="IL57">
            <v>19.703500000000002</v>
          </cell>
          <cell r="IM57">
            <v>19.703500000000002</v>
          </cell>
          <cell r="IN57">
            <v>19.703500000000002</v>
          </cell>
          <cell r="IO57">
            <v>19.703500000000002</v>
          </cell>
          <cell r="IP57">
            <v>19.703500000000002</v>
          </cell>
          <cell r="IQ57">
            <v>19.703500000000002</v>
          </cell>
          <cell r="IR57" t="str">
            <v/>
          </cell>
          <cell r="IS57" t="str">
            <v/>
          </cell>
          <cell r="IT57" t="str">
            <v/>
          </cell>
          <cell r="IU57">
            <v>13.505454545454548</v>
          </cell>
          <cell r="IV57">
            <v>13.505454545454548</v>
          </cell>
          <cell r="IW57">
            <v>13.505454545454548</v>
          </cell>
          <cell r="IX57">
            <v>27.000000000000004</v>
          </cell>
          <cell r="IY57">
            <v>27.000000000000004</v>
          </cell>
          <cell r="IZ57">
            <v>27.000000000000004</v>
          </cell>
          <cell r="JA57">
            <v>27</v>
          </cell>
          <cell r="JB57">
            <v>27</v>
          </cell>
          <cell r="JC57">
            <v>27</v>
          </cell>
          <cell r="JD57" t="str">
            <v/>
          </cell>
          <cell r="JE57" t="str">
            <v/>
          </cell>
          <cell r="JF57" t="str">
            <v/>
          </cell>
          <cell r="JG57">
            <v>12.354989898989899</v>
          </cell>
          <cell r="JH57">
            <v>12.354989898989899</v>
          </cell>
          <cell r="JI57">
            <v>12.354989898989899</v>
          </cell>
          <cell r="JJ57">
            <v>24.700000000000003</v>
          </cell>
          <cell r="JK57">
            <v>24.700000000000003</v>
          </cell>
          <cell r="JL57">
            <v>24.700000000000003</v>
          </cell>
          <cell r="JM57">
            <v>24.7</v>
          </cell>
          <cell r="JN57">
            <v>24.7</v>
          </cell>
          <cell r="JO57">
            <v>24.7</v>
          </cell>
          <cell r="JP57" t="str">
            <v/>
          </cell>
          <cell r="JQ57" t="str">
            <v/>
          </cell>
          <cell r="JR57" t="str">
            <v/>
          </cell>
          <cell r="JS57">
            <v>14.005656565656563</v>
          </cell>
          <cell r="JT57">
            <v>14.005656565656563</v>
          </cell>
          <cell r="JU57">
            <v>14.005656565656563</v>
          </cell>
          <cell r="JV57">
            <v>27.999999999999996</v>
          </cell>
          <cell r="JW57">
            <v>27.999999999999996</v>
          </cell>
          <cell r="JX57">
            <v>27.999999999999996</v>
          </cell>
          <cell r="JY57">
            <v>28</v>
          </cell>
          <cell r="JZ57">
            <v>28</v>
          </cell>
          <cell r="KA57">
            <v>28</v>
          </cell>
        </row>
        <row r="58">
          <cell r="EY58">
            <v>169</v>
          </cell>
          <cell r="EZ58">
            <v>15.673824375000001</v>
          </cell>
          <cell r="FA58">
            <v>15.673824375000001</v>
          </cell>
          <cell r="FB58">
            <v>15.673824375000001</v>
          </cell>
          <cell r="FC58" t="str">
            <v/>
          </cell>
          <cell r="FD58" t="str">
            <v/>
          </cell>
          <cell r="FE58" t="str">
            <v/>
          </cell>
          <cell r="FF58" t="str">
            <v/>
          </cell>
          <cell r="FG58" t="str">
            <v/>
          </cell>
          <cell r="FH58" t="str">
            <v/>
          </cell>
          <cell r="FI58" t="str">
            <v/>
          </cell>
          <cell r="FJ58" t="str">
            <v/>
          </cell>
          <cell r="FK58" t="str">
            <v/>
          </cell>
          <cell r="FL58">
            <v>15.673824375000001</v>
          </cell>
          <cell r="FM58">
            <v>15.673824375000001</v>
          </cell>
          <cell r="FN58">
            <v>15.673824375000001</v>
          </cell>
          <cell r="FO58" t="str">
            <v/>
          </cell>
          <cell r="FP58" t="str">
            <v/>
          </cell>
          <cell r="FQ58" t="str">
            <v/>
          </cell>
          <cell r="FR58" t="str">
            <v/>
          </cell>
          <cell r="FS58" t="str">
            <v/>
          </cell>
          <cell r="FT58" t="str">
            <v/>
          </cell>
          <cell r="FU58" t="str">
            <v/>
          </cell>
          <cell r="FV58" t="str">
            <v/>
          </cell>
          <cell r="FW58" t="str">
            <v/>
          </cell>
          <cell r="FX58">
            <v>11.90625</v>
          </cell>
          <cell r="FY58">
            <v>11.90625</v>
          </cell>
          <cell r="FZ58">
            <v>11.90625</v>
          </cell>
          <cell r="GA58" t="str">
            <v/>
          </cell>
          <cell r="GB58" t="str">
            <v/>
          </cell>
          <cell r="GC58" t="str">
            <v/>
          </cell>
          <cell r="GD58" t="str">
            <v/>
          </cell>
          <cell r="GE58" t="str">
            <v/>
          </cell>
          <cell r="GF58" t="str">
            <v/>
          </cell>
          <cell r="GG58" t="str">
            <v/>
          </cell>
          <cell r="GH58" t="str">
            <v/>
          </cell>
          <cell r="GI58" t="str">
            <v/>
          </cell>
          <cell r="GJ58">
            <v>11.90625</v>
          </cell>
          <cell r="GK58">
            <v>11.90625</v>
          </cell>
          <cell r="GL58">
            <v>11.90625</v>
          </cell>
          <cell r="GM58" t="str">
            <v/>
          </cell>
          <cell r="GN58" t="str">
            <v/>
          </cell>
          <cell r="GO58" t="str">
            <v/>
          </cell>
          <cell r="GP58" t="str">
            <v/>
          </cell>
          <cell r="GQ58" t="str">
            <v/>
          </cell>
          <cell r="GR58" t="str">
            <v/>
          </cell>
          <cell r="GS58" t="str">
            <v/>
          </cell>
          <cell r="GT58" t="str">
            <v/>
          </cell>
          <cell r="GU58" t="str">
            <v/>
          </cell>
          <cell r="GV58">
            <v>11.500000000000002</v>
          </cell>
          <cell r="GW58">
            <v>11.500000000000002</v>
          </cell>
          <cell r="GX58">
            <v>11.500000000000002</v>
          </cell>
          <cell r="GY58" t="str">
            <v/>
          </cell>
          <cell r="GZ58" t="str">
            <v/>
          </cell>
          <cell r="HA58" t="str">
            <v/>
          </cell>
          <cell r="HB58" t="str">
            <v/>
          </cell>
          <cell r="HC58" t="str">
            <v/>
          </cell>
          <cell r="HD58" t="str">
            <v/>
          </cell>
          <cell r="HE58" t="str">
            <v/>
          </cell>
          <cell r="HF58" t="str">
            <v/>
          </cell>
          <cell r="HG58" t="str">
            <v/>
          </cell>
          <cell r="HH58">
            <v>6.8624999999999998</v>
          </cell>
          <cell r="HI58">
            <v>6.8624999999999998</v>
          </cell>
          <cell r="HJ58">
            <v>6.8624999999999998</v>
          </cell>
          <cell r="HK58" t="str">
            <v/>
          </cell>
          <cell r="HL58" t="str">
            <v/>
          </cell>
          <cell r="HM58" t="str">
            <v/>
          </cell>
          <cell r="HN58" t="str">
            <v/>
          </cell>
          <cell r="HO58" t="str">
            <v/>
          </cell>
          <cell r="HP58" t="str">
            <v/>
          </cell>
          <cell r="HQ58" t="str">
            <v/>
          </cell>
          <cell r="HR58" t="str">
            <v/>
          </cell>
          <cell r="HS58" t="str">
            <v/>
          </cell>
          <cell r="HT58">
            <v>5.3374999999999995</v>
          </cell>
          <cell r="HU58">
            <v>5.3374999999999995</v>
          </cell>
          <cell r="HV58">
            <v>5.3374999999999995</v>
          </cell>
          <cell r="HW58" t="str">
            <v/>
          </cell>
          <cell r="HX58" t="str">
            <v/>
          </cell>
          <cell r="HY58" t="str">
            <v/>
          </cell>
          <cell r="HZ58" t="str">
            <v/>
          </cell>
          <cell r="IA58" t="str">
            <v/>
          </cell>
          <cell r="IB58" t="str">
            <v/>
          </cell>
          <cell r="IC58" t="str">
            <v/>
          </cell>
          <cell r="ID58" t="str">
            <v/>
          </cell>
          <cell r="IE58" t="str">
            <v/>
          </cell>
          <cell r="IF58">
            <v>10.196875</v>
          </cell>
          <cell r="IG58">
            <v>10.196875</v>
          </cell>
          <cell r="IH58">
            <v>10.196875</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v>9.7500000000000018</v>
          </cell>
          <cell r="JE58">
            <v>9.7500000000000018</v>
          </cell>
          <cell r="JF58">
            <v>9.7500000000000018</v>
          </cell>
          <cell r="JG58" t="str">
            <v/>
          </cell>
          <cell r="JH58" t="str">
            <v/>
          </cell>
          <cell r="JI58" t="str">
            <v/>
          </cell>
          <cell r="JJ58" t="str">
            <v/>
          </cell>
          <cell r="JK58" t="str">
            <v/>
          </cell>
          <cell r="JL58" t="str">
            <v/>
          </cell>
          <cell r="JM58" t="str">
            <v/>
          </cell>
          <cell r="JN58" t="str">
            <v/>
          </cell>
          <cell r="JO58" t="str">
            <v/>
          </cell>
          <cell r="JP58">
            <v>14.215995762711863</v>
          </cell>
          <cell r="JQ58">
            <v>14.215995762711863</v>
          </cell>
          <cell r="JR58">
            <v>14.215995762711863</v>
          </cell>
          <cell r="JS58" t="str">
            <v/>
          </cell>
          <cell r="JT58" t="str">
            <v/>
          </cell>
          <cell r="JU58" t="str">
            <v/>
          </cell>
          <cell r="JV58" t="str">
            <v/>
          </cell>
          <cell r="JW58" t="str">
            <v/>
          </cell>
          <cell r="JX58" t="str">
            <v/>
          </cell>
          <cell r="JY58" t="str">
            <v/>
          </cell>
          <cell r="JZ58" t="str">
            <v/>
          </cell>
          <cell r="KA58" t="str">
            <v/>
          </cell>
        </row>
        <row r="59">
          <cell r="EY59">
            <v>170</v>
          </cell>
          <cell r="EZ59" t="str">
            <v/>
          </cell>
          <cell r="FA59" t="str">
            <v/>
          </cell>
          <cell r="FB59" t="str">
            <v/>
          </cell>
          <cell r="FC59">
            <v>15.680157233333334</v>
          </cell>
          <cell r="FD59">
            <v>15.680157233333334</v>
          </cell>
          <cell r="FE59">
            <v>15.680157233333334</v>
          </cell>
          <cell r="FF59">
            <v>31.347648749999998</v>
          </cell>
          <cell r="FG59">
            <v>31.347648749999998</v>
          </cell>
          <cell r="FH59">
            <v>31.347648749999998</v>
          </cell>
          <cell r="FI59">
            <v>31.347648750000001</v>
          </cell>
          <cell r="FJ59">
            <v>31.347648750000001</v>
          </cell>
          <cell r="FK59">
            <v>31.347648750000001</v>
          </cell>
          <cell r="FL59" t="str">
            <v/>
          </cell>
          <cell r="FM59" t="str">
            <v/>
          </cell>
          <cell r="FN59" t="str">
            <v/>
          </cell>
          <cell r="FO59">
            <v>15.680157233333334</v>
          </cell>
          <cell r="FP59">
            <v>15.680157233333334</v>
          </cell>
          <cell r="FQ59">
            <v>15.680157233333334</v>
          </cell>
          <cell r="FR59">
            <v>31.347648749999998</v>
          </cell>
          <cell r="FS59">
            <v>31.347648749999998</v>
          </cell>
          <cell r="FT59">
            <v>31.347648749999998</v>
          </cell>
          <cell r="FU59">
            <v>31.347648750000001</v>
          </cell>
          <cell r="FV59">
            <v>31.347648750000001</v>
          </cell>
          <cell r="FW59">
            <v>31.347648750000001</v>
          </cell>
          <cell r="FX59" t="str">
            <v/>
          </cell>
          <cell r="FY59" t="str">
            <v/>
          </cell>
          <cell r="FZ59" t="str">
            <v/>
          </cell>
          <cell r="GA59">
            <v>10.32291919191919</v>
          </cell>
          <cell r="GB59">
            <v>10.32291919191919</v>
          </cell>
          <cell r="GC59">
            <v>10.32291919191919</v>
          </cell>
          <cell r="GD59">
            <v>20.637499999999996</v>
          </cell>
          <cell r="GE59">
            <v>20.637499999999996</v>
          </cell>
          <cell r="GF59">
            <v>20.637499999999996</v>
          </cell>
          <cell r="GG59">
            <v>20.637499999999999</v>
          </cell>
          <cell r="GH59">
            <v>20.637499999999999</v>
          </cell>
          <cell r="GI59">
            <v>20.637499999999999</v>
          </cell>
          <cell r="GJ59" t="str">
            <v/>
          </cell>
          <cell r="GK59" t="str">
            <v/>
          </cell>
          <cell r="GL59" t="str">
            <v/>
          </cell>
          <cell r="GM59">
            <v>10.32291919191919</v>
          </cell>
          <cell r="GN59">
            <v>10.32291919191919</v>
          </cell>
          <cell r="GO59">
            <v>10.32291919191919</v>
          </cell>
          <cell r="GP59">
            <v>20.637499999999996</v>
          </cell>
          <cell r="GQ59">
            <v>20.637499999999996</v>
          </cell>
          <cell r="GR59">
            <v>20.637499999999996</v>
          </cell>
          <cell r="GS59">
            <v>20.637499999999999</v>
          </cell>
          <cell r="GT59">
            <v>20.637499999999999</v>
          </cell>
          <cell r="GU59">
            <v>20.637499999999999</v>
          </cell>
          <cell r="GV59" t="str">
            <v/>
          </cell>
          <cell r="GW59" t="str">
            <v/>
          </cell>
          <cell r="GX59" t="str">
            <v/>
          </cell>
          <cell r="GY59">
            <v>12.942727272727272</v>
          </cell>
          <cell r="GZ59">
            <v>12.942727272727272</v>
          </cell>
          <cell r="HA59">
            <v>12.942727272727272</v>
          </cell>
          <cell r="HB59">
            <v>25.875</v>
          </cell>
          <cell r="HC59">
            <v>25.875</v>
          </cell>
          <cell r="HD59">
            <v>25.875</v>
          </cell>
          <cell r="HE59">
            <v>25.875</v>
          </cell>
          <cell r="HF59">
            <v>25.875</v>
          </cell>
          <cell r="HG59">
            <v>25.875</v>
          </cell>
          <cell r="HH59" t="str">
            <v/>
          </cell>
          <cell r="HI59" t="str">
            <v/>
          </cell>
          <cell r="HJ59" t="str">
            <v/>
          </cell>
          <cell r="HK59">
            <v>8.3908888888888882</v>
          </cell>
          <cell r="HL59">
            <v>8.3908888888888882</v>
          </cell>
          <cell r="HM59">
            <v>8.3908888888888882</v>
          </cell>
          <cell r="HN59">
            <v>16.774999999999999</v>
          </cell>
          <cell r="HO59">
            <v>16.774999999999999</v>
          </cell>
          <cell r="HP59">
            <v>16.774999999999999</v>
          </cell>
          <cell r="HQ59">
            <v>16.774999999999999</v>
          </cell>
          <cell r="HR59">
            <v>16.774999999999999</v>
          </cell>
          <cell r="HS59">
            <v>16.774999999999999</v>
          </cell>
          <cell r="HT59" t="str">
            <v/>
          </cell>
          <cell r="HU59" t="str">
            <v/>
          </cell>
          <cell r="HV59" t="str">
            <v/>
          </cell>
          <cell r="HW59">
            <v>4.5018181818181811</v>
          </cell>
          <cell r="HX59">
            <v>4.5018181818181811</v>
          </cell>
          <cell r="HY59">
            <v>4.5018181818181811</v>
          </cell>
          <cell r="HZ59">
            <v>8.9999999999999982</v>
          </cell>
          <cell r="IA59">
            <v>8.9999999999999982</v>
          </cell>
          <cell r="IB59">
            <v>8.9999999999999982</v>
          </cell>
          <cell r="IC59">
            <v>8.9999999999999982</v>
          </cell>
          <cell r="ID59">
            <v>8.9999999999999982</v>
          </cell>
          <cell r="IE59">
            <v>8.9999999999999982</v>
          </cell>
          <cell r="IF59" t="str">
            <v/>
          </cell>
          <cell r="IG59" t="str">
            <v/>
          </cell>
          <cell r="IH59" t="str">
            <v/>
          </cell>
          <cell r="II59">
            <v>9.7301797979797993</v>
          </cell>
          <cell r="IJ59">
            <v>9.7301797979797993</v>
          </cell>
          <cell r="IK59">
            <v>9.7301797979797993</v>
          </cell>
          <cell r="IL59">
            <v>19.452500000000004</v>
          </cell>
          <cell r="IM59">
            <v>19.452500000000004</v>
          </cell>
          <cell r="IN59">
            <v>19.452500000000004</v>
          </cell>
          <cell r="IO59">
            <v>19.452500000000001</v>
          </cell>
          <cell r="IP59">
            <v>19.452500000000001</v>
          </cell>
          <cell r="IQ59">
            <v>19.452500000000001</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v>8.7785454545454549</v>
          </cell>
          <cell r="JH59">
            <v>8.7785454545454549</v>
          </cell>
          <cell r="JI59">
            <v>8.7785454545454549</v>
          </cell>
          <cell r="JJ59">
            <v>17.55</v>
          </cell>
          <cell r="JK59">
            <v>17.55</v>
          </cell>
          <cell r="JL59">
            <v>17.55</v>
          </cell>
          <cell r="JM59">
            <v>17.55</v>
          </cell>
          <cell r="JN59">
            <v>17.55</v>
          </cell>
          <cell r="JO59">
            <v>17.55</v>
          </cell>
          <cell r="JP59" t="str">
            <v/>
          </cell>
          <cell r="JQ59" t="str">
            <v/>
          </cell>
          <cell r="JR59" t="str">
            <v/>
          </cell>
          <cell r="JS59">
            <v>14.221739599383666</v>
          </cell>
          <cell r="JT59">
            <v>14.221739599383666</v>
          </cell>
          <cell r="JU59">
            <v>14.221739599383666</v>
          </cell>
          <cell r="JV59">
            <v>28.431991525423729</v>
          </cell>
          <cell r="JW59">
            <v>28.431991525423729</v>
          </cell>
          <cell r="JX59">
            <v>28.431991525423729</v>
          </cell>
          <cell r="JY59">
            <v>28.431991525423729</v>
          </cell>
          <cell r="JZ59">
            <v>28.431991525423729</v>
          </cell>
          <cell r="KA59">
            <v>28.431991525423729</v>
          </cell>
        </row>
        <row r="60">
          <cell r="EY60">
            <v>171</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cell r="JX60" t="str">
            <v/>
          </cell>
          <cell r="JY60" t="str">
            <v/>
          </cell>
          <cell r="JZ60" t="str">
            <v/>
          </cell>
          <cell r="KA60" t="str">
            <v/>
          </cell>
        </row>
        <row r="61">
          <cell r="EY61">
            <v>172</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cell r="JX61" t="str">
            <v/>
          </cell>
          <cell r="JY61" t="str">
            <v/>
          </cell>
          <cell r="JZ61" t="str">
            <v/>
          </cell>
          <cell r="KA61" t="str">
            <v/>
          </cell>
        </row>
        <row r="62">
          <cell r="EY62">
            <v>173</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row>
        <row r="63">
          <cell r="EY63">
            <v>174</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row>
        <row r="64">
          <cell r="EY64">
            <v>175</v>
          </cell>
          <cell r="EZ64" t="str">
            <v/>
          </cell>
          <cell r="FA64" t="str">
            <v/>
          </cell>
          <cell r="FB64" t="str">
            <v/>
          </cell>
          <cell r="FC64" t="str">
            <v/>
          </cell>
          <cell r="FD64" t="str">
            <v/>
          </cell>
          <cell r="FE64" t="str">
            <v/>
          </cell>
          <cell r="FF64">
            <v>8.69055</v>
          </cell>
          <cell r="FG64">
            <v>8.69055</v>
          </cell>
          <cell r="FH64">
            <v>8.69055</v>
          </cell>
          <cell r="FI64">
            <v>8.69055</v>
          </cell>
          <cell r="FJ64">
            <v>8.69055</v>
          </cell>
          <cell r="FK64">
            <v>8.69055</v>
          </cell>
          <cell r="FL64" t="str">
            <v/>
          </cell>
          <cell r="FM64" t="str">
            <v/>
          </cell>
          <cell r="FN64" t="str">
            <v/>
          </cell>
          <cell r="FO64" t="str">
            <v/>
          </cell>
          <cell r="FP64" t="str">
            <v/>
          </cell>
          <cell r="FQ64" t="str">
            <v/>
          </cell>
          <cell r="FR64">
            <v>8.69055</v>
          </cell>
          <cell r="FS64">
            <v>8.69055</v>
          </cell>
          <cell r="FT64">
            <v>8.69055</v>
          </cell>
          <cell r="FU64">
            <v>8.69055</v>
          </cell>
          <cell r="FV64">
            <v>8.69055</v>
          </cell>
          <cell r="FW64">
            <v>8.69055</v>
          </cell>
          <cell r="FX64" t="str">
            <v/>
          </cell>
          <cell r="FY64" t="str">
            <v/>
          </cell>
          <cell r="FZ64" t="str">
            <v/>
          </cell>
          <cell r="GA64" t="str">
            <v/>
          </cell>
          <cell r="GB64" t="str">
            <v/>
          </cell>
          <cell r="GC64" t="str">
            <v/>
          </cell>
          <cell r="GD64">
            <v>10.681782945736433</v>
          </cell>
          <cell r="GE64">
            <v>10.681782945736433</v>
          </cell>
          <cell r="GF64">
            <v>10.681782945736433</v>
          </cell>
          <cell r="GG64">
            <v>10.681782945736433</v>
          </cell>
          <cell r="GH64">
            <v>10.681782945736433</v>
          </cell>
          <cell r="GI64">
            <v>10.681782945736433</v>
          </cell>
          <cell r="GJ64" t="str">
            <v/>
          </cell>
          <cell r="GK64" t="str">
            <v/>
          </cell>
          <cell r="GL64" t="str">
            <v/>
          </cell>
          <cell r="GM64" t="str">
            <v/>
          </cell>
          <cell r="GN64" t="str">
            <v/>
          </cell>
          <cell r="GO64" t="str">
            <v/>
          </cell>
          <cell r="GP64">
            <v>10.681782945736433</v>
          </cell>
          <cell r="GQ64">
            <v>10.681782945736433</v>
          </cell>
          <cell r="GR64">
            <v>10.681782945736433</v>
          </cell>
          <cell r="GS64">
            <v>10.681782945736433</v>
          </cell>
          <cell r="GT64">
            <v>10.681782945736433</v>
          </cell>
          <cell r="GU64">
            <v>10.681782945736433</v>
          </cell>
          <cell r="GV64" t="str">
            <v/>
          </cell>
          <cell r="GW64" t="str">
            <v/>
          </cell>
          <cell r="GX64" t="str">
            <v/>
          </cell>
          <cell r="GY64" t="str">
            <v/>
          </cell>
          <cell r="GZ64" t="str">
            <v/>
          </cell>
          <cell r="HA64" t="str">
            <v/>
          </cell>
          <cell r="HB64">
            <v>12.65</v>
          </cell>
          <cell r="HC64">
            <v>12.65</v>
          </cell>
          <cell r="HD64">
            <v>12.65</v>
          </cell>
          <cell r="HE64">
            <v>12.65</v>
          </cell>
          <cell r="HF64">
            <v>12.65</v>
          </cell>
          <cell r="HG64">
            <v>12.65</v>
          </cell>
          <cell r="HH64" t="str">
            <v/>
          </cell>
          <cell r="HI64" t="str">
            <v/>
          </cell>
          <cell r="HJ64" t="str">
            <v/>
          </cell>
          <cell r="HK64" t="str">
            <v/>
          </cell>
          <cell r="HL64" t="str">
            <v/>
          </cell>
          <cell r="HM64" t="str">
            <v/>
          </cell>
          <cell r="HN64">
            <v>15.25</v>
          </cell>
          <cell r="HO64">
            <v>15.25</v>
          </cell>
          <cell r="HP64">
            <v>15.25</v>
          </cell>
          <cell r="HQ64">
            <v>15.25</v>
          </cell>
          <cell r="HR64">
            <v>15.25</v>
          </cell>
          <cell r="HS64">
            <v>15.25</v>
          </cell>
          <cell r="HT64" t="str">
            <v/>
          </cell>
          <cell r="HU64" t="str">
            <v/>
          </cell>
          <cell r="HV64" t="str">
            <v/>
          </cell>
          <cell r="HW64" t="str">
            <v/>
          </cell>
          <cell r="HX64" t="str">
            <v/>
          </cell>
          <cell r="HY64" t="str">
            <v/>
          </cell>
          <cell r="HZ64">
            <v>11.399999999999999</v>
          </cell>
          <cell r="IA64">
            <v>11.399999999999999</v>
          </cell>
          <cell r="IB64">
            <v>11.399999999999999</v>
          </cell>
          <cell r="IC64">
            <v>11.399999999999997</v>
          </cell>
          <cell r="ID64">
            <v>11.399999999999997</v>
          </cell>
          <cell r="IE64">
            <v>11.399999999999997</v>
          </cell>
          <cell r="IF64" t="str">
            <v/>
          </cell>
          <cell r="IG64" t="str">
            <v/>
          </cell>
          <cell r="IH64" t="str">
            <v/>
          </cell>
          <cell r="II64" t="str">
            <v/>
          </cell>
          <cell r="IJ64" t="str">
            <v/>
          </cell>
          <cell r="IK64" t="str">
            <v/>
          </cell>
          <cell r="IL64">
            <v>16.3401</v>
          </cell>
          <cell r="IM64">
            <v>16.3401</v>
          </cell>
          <cell r="IN64">
            <v>16.3401</v>
          </cell>
          <cell r="IO64">
            <v>16.3401</v>
          </cell>
          <cell r="IP64">
            <v>16.3401</v>
          </cell>
          <cell r="IQ64">
            <v>16.3401</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v>4.42</v>
          </cell>
          <cell r="JK64">
            <v>4.42</v>
          </cell>
          <cell r="JL64">
            <v>4.42</v>
          </cell>
          <cell r="JM64">
            <v>4.42</v>
          </cell>
          <cell r="JN64">
            <v>4.42</v>
          </cell>
          <cell r="JO64">
            <v>4.42</v>
          </cell>
          <cell r="JP64" t="str">
            <v/>
          </cell>
          <cell r="JQ64" t="str">
            <v/>
          </cell>
          <cell r="JR64" t="str">
            <v/>
          </cell>
          <cell r="JS64" t="str">
            <v/>
          </cell>
          <cell r="JT64" t="str">
            <v/>
          </cell>
          <cell r="JU64" t="str">
            <v/>
          </cell>
          <cell r="JV64">
            <v>14</v>
          </cell>
          <cell r="JW64">
            <v>14</v>
          </cell>
          <cell r="JX64">
            <v>14</v>
          </cell>
          <cell r="JY64">
            <v>14</v>
          </cell>
          <cell r="JZ64">
            <v>14</v>
          </cell>
          <cell r="KA64">
            <v>14</v>
          </cell>
        </row>
        <row r="65">
          <cell r="EY65">
            <v>176</v>
          </cell>
          <cell r="EZ65" t="str">
            <v/>
          </cell>
          <cell r="FA65" t="str">
            <v/>
          </cell>
          <cell r="FB65" t="str">
            <v/>
          </cell>
          <cell r="FC65" t="str">
            <v/>
          </cell>
          <cell r="FD65" t="str">
            <v/>
          </cell>
          <cell r="FE65" t="str">
            <v/>
          </cell>
          <cell r="FF65">
            <v>30.967199999999998</v>
          </cell>
          <cell r="FG65">
            <v>30.967199999999998</v>
          </cell>
          <cell r="FH65">
            <v>30.967199999999998</v>
          </cell>
          <cell r="FI65">
            <v>30.967199999999998</v>
          </cell>
          <cell r="FJ65">
            <v>30.967199999999998</v>
          </cell>
          <cell r="FK65">
            <v>30.967199999999998</v>
          </cell>
          <cell r="FL65" t="str">
            <v/>
          </cell>
          <cell r="FM65" t="str">
            <v/>
          </cell>
          <cell r="FN65" t="str">
            <v/>
          </cell>
          <cell r="FO65" t="str">
            <v/>
          </cell>
          <cell r="FP65" t="str">
            <v/>
          </cell>
          <cell r="FQ65" t="str">
            <v/>
          </cell>
          <cell r="FR65">
            <v>30.967199999999998</v>
          </cell>
          <cell r="FS65">
            <v>30.967199999999998</v>
          </cell>
          <cell r="FT65">
            <v>30.967199999999998</v>
          </cell>
          <cell r="FU65">
            <v>30.967199999999998</v>
          </cell>
          <cell r="FV65">
            <v>30.967199999999998</v>
          </cell>
          <cell r="FW65">
            <v>30.967199999999998</v>
          </cell>
          <cell r="FX65" t="str">
            <v/>
          </cell>
          <cell r="FY65" t="str">
            <v/>
          </cell>
          <cell r="FZ65" t="str">
            <v/>
          </cell>
          <cell r="GA65" t="str">
            <v/>
          </cell>
          <cell r="GB65" t="str">
            <v/>
          </cell>
          <cell r="GC65" t="str">
            <v/>
          </cell>
          <cell r="GD65">
            <v>49.717054263565892</v>
          </cell>
          <cell r="GE65">
            <v>49.717054263565892</v>
          </cell>
          <cell r="GF65">
            <v>49.717054263565892</v>
          </cell>
          <cell r="GG65">
            <v>49.717054263565892</v>
          </cell>
          <cell r="GH65">
            <v>49.717054263565892</v>
          </cell>
          <cell r="GI65">
            <v>49.717054263565892</v>
          </cell>
          <cell r="GJ65" t="str">
            <v/>
          </cell>
          <cell r="GK65" t="str">
            <v/>
          </cell>
          <cell r="GL65" t="str">
            <v/>
          </cell>
          <cell r="GM65" t="str">
            <v/>
          </cell>
          <cell r="GN65" t="str">
            <v/>
          </cell>
          <cell r="GO65" t="str">
            <v/>
          </cell>
          <cell r="GP65">
            <v>49.717054263565892</v>
          </cell>
          <cell r="GQ65">
            <v>49.717054263565892</v>
          </cell>
          <cell r="GR65">
            <v>49.717054263565892</v>
          </cell>
          <cell r="GS65">
            <v>49.717054263565892</v>
          </cell>
          <cell r="GT65">
            <v>49.717054263565892</v>
          </cell>
          <cell r="GU65">
            <v>49.717054263565892</v>
          </cell>
          <cell r="GV65" t="str">
            <v/>
          </cell>
          <cell r="GW65" t="str">
            <v/>
          </cell>
          <cell r="GX65" t="str">
            <v/>
          </cell>
          <cell r="GY65" t="str">
            <v/>
          </cell>
          <cell r="GZ65" t="str">
            <v/>
          </cell>
          <cell r="HA65" t="str">
            <v/>
          </cell>
          <cell r="HB65">
            <v>60.95</v>
          </cell>
          <cell r="HC65">
            <v>60.95</v>
          </cell>
          <cell r="HD65">
            <v>60.95</v>
          </cell>
          <cell r="HE65">
            <v>60.95</v>
          </cell>
          <cell r="HF65">
            <v>60.95</v>
          </cell>
          <cell r="HG65">
            <v>60.95</v>
          </cell>
          <cell r="HH65" t="str">
            <v/>
          </cell>
          <cell r="HI65" t="str">
            <v/>
          </cell>
          <cell r="HJ65" t="str">
            <v/>
          </cell>
          <cell r="HK65" t="str">
            <v/>
          </cell>
          <cell r="HL65" t="str">
            <v/>
          </cell>
          <cell r="HM65" t="str">
            <v/>
          </cell>
          <cell r="HN65">
            <v>31.720000000000002</v>
          </cell>
          <cell r="HO65">
            <v>31.720000000000002</v>
          </cell>
          <cell r="HP65">
            <v>31.720000000000002</v>
          </cell>
          <cell r="HQ65">
            <v>31.72</v>
          </cell>
          <cell r="HR65">
            <v>31.72</v>
          </cell>
          <cell r="HS65">
            <v>31.72</v>
          </cell>
          <cell r="HT65" t="str">
            <v/>
          </cell>
          <cell r="HU65" t="str">
            <v/>
          </cell>
          <cell r="HV65" t="str">
            <v/>
          </cell>
          <cell r="HW65" t="str">
            <v/>
          </cell>
          <cell r="HX65" t="str">
            <v/>
          </cell>
          <cell r="HY65" t="str">
            <v/>
          </cell>
          <cell r="HZ65">
            <v>22.799999999999997</v>
          </cell>
          <cell r="IA65">
            <v>22.799999999999997</v>
          </cell>
          <cell r="IB65">
            <v>22.799999999999997</v>
          </cell>
          <cell r="IC65">
            <v>22.799999999999994</v>
          </cell>
          <cell r="ID65">
            <v>22.799999999999994</v>
          </cell>
          <cell r="IE65">
            <v>22.799999999999994</v>
          </cell>
          <cell r="IF65" t="str">
            <v/>
          </cell>
          <cell r="IG65" t="str">
            <v/>
          </cell>
          <cell r="IH65" t="str">
            <v/>
          </cell>
          <cell r="II65" t="str">
            <v/>
          </cell>
          <cell r="IJ65" t="str">
            <v/>
          </cell>
          <cell r="IK65" t="str">
            <v/>
          </cell>
          <cell r="IL65">
            <v>17.544900000000002</v>
          </cell>
          <cell r="IM65">
            <v>17.544900000000002</v>
          </cell>
          <cell r="IN65">
            <v>17.544900000000002</v>
          </cell>
          <cell r="IO65">
            <v>17.544900000000002</v>
          </cell>
          <cell r="IP65">
            <v>17.544900000000002</v>
          </cell>
          <cell r="IQ65">
            <v>17.544900000000002</v>
          </cell>
          <cell r="IR65" t="str">
            <v/>
          </cell>
          <cell r="IS65" t="str">
            <v/>
          </cell>
          <cell r="IT65" t="str">
            <v/>
          </cell>
          <cell r="IU65" t="str">
            <v/>
          </cell>
          <cell r="IV65" t="str">
            <v/>
          </cell>
          <cell r="IW65" t="str">
            <v/>
          </cell>
          <cell r="IX65">
            <v>35.760000000000005</v>
          </cell>
          <cell r="IY65">
            <v>35.760000000000005</v>
          </cell>
          <cell r="IZ65">
            <v>35.760000000000005</v>
          </cell>
          <cell r="JA65">
            <v>35.760000000000005</v>
          </cell>
          <cell r="JB65">
            <v>35.760000000000005</v>
          </cell>
          <cell r="JC65">
            <v>35.760000000000005</v>
          </cell>
          <cell r="JD65" t="str">
            <v/>
          </cell>
          <cell r="JE65" t="str">
            <v/>
          </cell>
          <cell r="JF65" t="str">
            <v/>
          </cell>
          <cell r="JG65" t="str">
            <v/>
          </cell>
          <cell r="JH65" t="str">
            <v/>
          </cell>
          <cell r="JI65" t="str">
            <v/>
          </cell>
          <cell r="JJ65">
            <v>27.560000000000002</v>
          </cell>
          <cell r="JK65">
            <v>27.560000000000002</v>
          </cell>
          <cell r="JL65">
            <v>27.560000000000002</v>
          </cell>
          <cell r="JM65">
            <v>27.56</v>
          </cell>
          <cell r="JN65">
            <v>27.56</v>
          </cell>
          <cell r="JO65">
            <v>27.56</v>
          </cell>
          <cell r="JP65" t="str">
            <v/>
          </cell>
          <cell r="JQ65" t="str">
            <v/>
          </cell>
          <cell r="JR65" t="str">
            <v/>
          </cell>
          <cell r="JS65" t="str">
            <v/>
          </cell>
          <cell r="JT65" t="str">
            <v/>
          </cell>
          <cell r="JU65" t="str">
            <v/>
          </cell>
          <cell r="JV65">
            <v>27</v>
          </cell>
          <cell r="JW65">
            <v>27</v>
          </cell>
          <cell r="JX65">
            <v>27</v>
          </cell>
          <cell r="JY65">
            <v>27</v>
          </cell>
          <cell r="JZ65">
            <v>27</v>
          </cell>
          <cell r="KA65">
            <v>27</v>
          </cell>
        </row>
        <row r="66">
          <cell r="EY66">
            <v>177</v>
          </cell>
          <cell r="EZ66" t="str">
            <v/>
          </cell>
          <cell r="FA66" t="str">
            <v/>
          </cell>
          <cell r="FB66" t="str">
            <v/>
          </cell>
          <cell r="FC66" t="str">
            <v/>
          </cell>
          <cell r="FD66" t="str">
            <v/>
          </cell>
          <cell r="FE66" t="str">
            <v/>
          </cell>
          <cell r="FF66">
            <v>46.665849999999999</v>
          </cell>
          <cell r="FG66">
            <v>46.665849999999999</v>
          </cell>
          <cell r="FH66">
            <v>46.665849999999999</v>
          </cell>
          <cell r="FI66">
            <v>46.665849999999999</v>
          </cell>
          <cell r="FJ66">
            <v>46.665849999999999</v>
          </cell>
          <cell r="FK66">
            <v>46.665849999999999</v>
          </cell>
          <cell r="FL66" t="str">
            <v/>
          </cell>
          <cell r="FM66" t="str">
            <v/>
          </cell>
          <cell r="FN66" t="str">
            <v/>
          </cell>
          <cell r="FO66" t="str">
            <v/>
          </cell>
          <cell r="FP66" t="str">
            <v/>
          </cell>
          <cell r="FQ66" t="str">
            <v/>
          </cell>
          <cell r="FR66">
            <v>46.665849999999999</v>
          </cell>
          <cell r="FS66">
            <v>46.665849999999999</v>
          </cell>
          <cell r="FT66">
            <v>46.665849999999999</v>
          </cell>
          <cell r="FU66">
            <v>46.665849999999999</v>
          </cell>
          <cell r="FV66">
            <v>46.665849999999999</v>
          </cell>
          <cell r="FW66">
            <v>46.665849999999999</v>
          </cell>
          <cell r="FX66" t="str">
            <v/>
          </cell>
          <cell r="FY66" t="str">
            <v/>
          </cell>
          <cell r="FZ66" t="str">
            <v/>
          </cell>
          <cell r="GA66" t="str">
            <v/>
          </cell>
          <cell r="GB66" t="str">
            <v/>
          </cell>
          <cell r="GC66" t="str">
            <v/>
          </cell>
          <cell r="GD66">
            <v>91.996240310077511</v>
          </cell>
          <cell r="GE66">
            <v>91.996240310077511</v>
          </cell>
          <cell r="GF66">
            <v>91.996240310077511</v>
          </cell>
          <cell r="GG66">
            <v>91.996240310077525</v>
          </cell>
          <cell r="GH66">
            <v>91.996240310077525</v>
          </cell>
          <cell r="GI66">
            <v>91.996240310077525</v>
          </cell>
          <cell r="GJ66" t="str">
            <v/>
          </cell>
          <cell r="GK66" t="str">
            <v/>
          </cell>
          <cell r="GL66" t="str">
            <v/>
          </cell>
          <cell r="GM66" t="str">
            <v/>
          </cell>
          <cell r="GN66" t="str">
            <v/>
          </cell>
          <cell r="GO66" t="str">
            <v/>
          </cell>
          <cell r="GP66">
            <v>91.996240310077511</v>
          </cell>
          <cell r="GQ66">
            <v>91.996240310077511</v>
          </cell>
          <cell r="GR66">
            <v>91.996240310077511</v>
          </cell>
          <cell r="GS66">
            <v>91.996240310077525</v>
          </cell>
          <cell r="GT66">
            <v>91.996240310077525</v>
          </cell>
          <cell r="GU66">
            <v>91.996240310077525</v>
          </cell>
          <cell r="GV66" t="str">
            <v/>
          </cell>
          <cell r="GW66" t="str">
            <v/>
          </cell>
          <cell r="GX66" t="str">
            <v/>
          </cell>
          <cell r="GY66" t="str">
            <v/>
          </cell>
          <cell r="GZ66" t="str">
            <v/>
          </cell>
          <cell r="HA66" t="str">
            <v/>
          </cell>
          <cell r="HB66">
            <v>72.45</v>
          </cell>
          <cell r="HC66">
            <v>72.45</v>
          </cell>
          <cell r="HD66">
            <v>72.45</v>
          </cell>
          <cell r="HE66">
            <v>72.45</v>
          </cell>
          <cell r="HF66">
            <v>72.45</v>
          </cell>
          <cell r="HG66">
            <v>72.45</v>
          </cell>
          <cell r="HH66" t="str">
            <v/>
          </cell>
          <cell r="HI66" t="str">
            <v/>
          </cell>
          <cell r="HJ66" t="str">
            <v/>
          </cell>
          <cell r="HK66" t="str">
            <v/>
          </cell>
          <cell r="HL66" t="str">
            <v/>
          </cell>
          <cell r="HM66" t="str">
            <v/>
          </cell>
          <cell r="HN66">
            <v>37.21</v>
          </cell>
          <cell r="HO66">
            <v>37.21</v>
          </cell>
          <cell r="HP66">
            <v>37.21</v>
          </cell>
          <cell r="HQ66">
            <v>37.21</v>
          </cell>
          <cell r="HR66">
            <v>37.21</v>
          </cell>
          <cell r="HS66">
            <v>37.21</v>
          </cell>
          <cell r="HT66" t="str">
            <v/>
          </cell>
          <cell r="HU66" t="str">
            <v/>
          </cell>
          <cell r="HV66" t="str">
            <v/>
          </cell>
          <cell r="HW66" t="str">
            <v/>
          </cell>
          <cell r="HX66" t="str">
            <v/>
          </cell>
          <cell r="HY66" t="str">
            <v/>
          </cell>
          <cell r="HZ66">
            <v>34.799999999999997</v>
          </cell>
          <cell r="IA66">
            <v>34.799999999999997</v>
          </cell>
          <cell r="IB66">
            <v>34.799999999999997</v>
          </cell>
          <cell r="IC66">
            <v>34.799999999999997</v>
          </cell>
          <cell r="ID66">
            <v>34.799999999999997</v>
          </cell>
          <cell r="IE66">
            <v>34.799999999999997</v>
          </cell>
          <cell r="IF66" t="str">
            <v/>
          </cell>
          <cell r="IG66" t="str">
            <v/>
          </cell>
          <cell r="IH66" t="str">
            <v/>
          </cell>
          <cell r="II66" t="str">
            <v/>
          </cell>
          <cell r="IJ66" t="str">
            <v/>
          </cell>
          <cell r="IK66" t="str">
            <v/>
          </cell>
          <cell r="IL66">
            <v>35.14</v>
          </cell>
          <cell r="IM66">
            <v>35.14</v>
          </cell>
          <cell r="IN66">
            <v>35.14</v>
          </cell>
          <cell r="IO66">
            <v>35.14</v>
          </cell>
          <cell r="IP66">
            <v>35.14</v>
          </cell>
          <cell r="IQ66">
            <v>35.14</v>
          </cell>
          <cell r="IR66" t="str">
            <v/>
          </cell>
          <cell r="IS66" t="str">
            <v/>
          </cell>
          <cell r="IT66" t="str">
            <v/>
          </cell>
          <cell r="IU66" t="str">
            <v/>
          </cell>
          <cell r="IV66" t="str">
            <v/>
          </cell>
          <cell r="IW66" t="str">
            <v/>
          </cell>
          <cell r="IX66">
            <v>60.84</v>
          </cell>
          <cell r="IY66">
            <v>60.84</v>
          </cell>
          <cell r="IZ66">
            <v>60.84</v>
          </cell>
          <cell r="JA66">
            <v>60.84</v>
          </cell>
          <cell r="JB66">
            <v>60.84</v>
          </cell>
          <cell r="JC66">
            <v>60.84</v>
          </cell>
          <cell r="JD66" t="str">
            <v/>
          </cell>
          <cell r="JE66" t="str">
            <v/>
          </cell>
          <cell r="JF66" t="str">
            <v/>
          </cell>
          <cell r="JG66" t="str">
            <v/>
          </cell>
          <cell r="JH66" t="str">
            <v/>
          </cell>
          <cell r="JI66" t="str">
            <v/>
          </cell>
          <cell r="JJ66">
            <v>25.349999999999998</v>
          </cell>
          <cell r="JK66">
            <v>25.349999999999998</v>
          </cell>
          <cell r="JL66">
            <v>25.349999999999998</v>
          </cell>
          <cell r="JM66">
            <v>25.35</v>
          </cell>
          <cell r="JN66">
            <v>25.35</v>
          </cell>
          <cell r="JO66">
            <v>25.35</v>
          </cell>
          <cell r="JP66" t="str">
            <v/>
          </cell>
          <cell r="JQ66" t="str">
            <v/>
          </cell>
          <cell r="JR66" t="str">
            <v/>
          </cell>
          <cell r="JS66" t="str">
            <v/>
          </cell>
          <cell r="JT66" t="str">
            <v/>
          </cell>
          <cell r="JU66" t="str">
            <v/>
          </cell>
          <cell r="JV66">
            <v>47</v>
          </cell>
          <cell r="JW66">
            <v>47</v>
          </cell>
          <cell r="JX66">
            <v>47</v>
          </cell>
          <cell r="JY66">
            <v>47</v>
          </cell>
          <cell r="JZ66">
            <v>47</v>
          </cell>
          <cell r="KA66">
            <v>47</v>
          </cell>
        </row>
        <row r="67">
          <cell r="EY67">
            <v>178</v>
          </cell>
          <cell r="EZ67" t="str">
            <v/>
          </cell>
          <cell r="FA67" t="str">
            <v/>
          </cell>
          <cell r="FB67" t="str">
            <v/>
          </cell>
          <cell r="FC67" t="str">
            <v/>
          </cell>
          <cell r="FD67" t="str">
            <v/>
          </cell>
          <cell r="FE67" t="str">
            <v/>
          </cell>
          <cell r="FF67">
            <v>5.4141999999999992</v>
          </cell>
          <cell r="FG67">
            <v>5.4141999999999992</v>
          </cell>
          <cell r="FH67">
            <v>5.4141999999999992</v>
          </cell>
          <cell r="FI67">
            <v>5.4141999999999983</v>
          </cell>
          <cell r="FJ67">
            <v>5.4141999999999983</v>
          </cell>
          <cell r="FK67">
            <v>5.4141999999999983</v>
          </cell>
          <cell r="FL67" t="str">
            <v/>
          </cell>
          <cell r="FM67" t="str">
            <v/>
          </cell>
          <cell r="FN67" t="str">
            <v/>
          </cell>
          <cell r="FO67" t="str">
            <v/>
          </cell>
          <cell r="FP67" t="str">
            <v/>
          </cell>
          <cell r="FQ67" t="str">
            <v/>
          </cell>
          <cell r="FR67">
            <v>5.4141999999999992</v>
          </cell>
          <cell r="FS67">
            <v>5.4141999999999992</v>
          </cell>
          <cell r="FT67">
            <v>5.4141999999999992</v>
          </cell>
          <cell r="FU67">
            <v>5.4141999999999983</v>
          </cell>
          <cell r="FV67">
            <v>5.4141999999999983</v>
          </cell>
          <cell r="FW67">
            <v>5.4141999999999983</v>
          </cell>
          <cell r="FX67" t="str">
            <v/>
          </cell>
          <cell r="FY67" t="str">
            <v/>
          </cell>
          <cell r="FZ67" t="str">
            <v/>
          </cell>
          <cell r="GA67" t="str">
            <v/>
          </cell>
          <cell r="GB67" t="str">
            <v/>
          </cell>
          <cell r="GC67" t="str">
            <v/>
          </cell>
          <cell r="GD67">
            <v>6.35</v>
          </cell>
          <cell r="GE67">
            <v>6.35</v>
          </cell>
          <cell r="GF67">
            <v>6.35</v>
          </cell>
          <cell r="GG67">
            <v>6.35</v>
          </cell>
          <cell r="GH67">
            <v>6.35</v>
          </cell>
          <cell r="GI67">
            <v>6.35</v>
          </cell>
          <cell r="GJ67" t="str">
            <v/>
          </cell>
          <cell r="GK67" t="str">
            <v/>
          </cell>
          <cell r="GL67" t="str">
            <v/>
          </cell>
          <cell r="GM67" t="str">
            <v/>
          </cell>
          <cell r="GN67" t="str">
            <v/>
          </cell>
          <cell r="GO67" t="str">
            <v/>
          </cell>
          <cell r="GP67">
            <v>6.35</v>
          </cell>
          <cell r="GQ67">
            <v>6.35</v>
          </cell>
          <cell r="GR67">
            <v>6.35</v>
          </cell>
          <cell r="GS67">
            <v>6.35</v>
          </cell>
          <cell r="GT67">
            <v>6.35</v>
          </cell>
          <cell r="GU67">
            <v>6.35</v>
          </cell>
          <cell r="GV67" t="str">
            <v/>
          </cell>
          <cell r="GW67" t="str">
            <v/>
          </cell>
          <cell r="GX67" t="str">
            <v/>
          </cell>
          <cell r="GY67" t="str">
            <v/>
          </cell>
          <cell r="GZ67" t="str">
            <v/>
          </cell>
          <cell r="HA67" t="str">
            <v/>
          </cell>
          <cell r="HB67">
            <v>7.5250000000000004</v>
          </cell>
          <cell r="HC67">
            <v>7.5250000000000004</v>
          </cell>
          <cell r="HD67">
            <v>7.5250000000000004</v>
          </cell>
          <cell r="HE67">
            <v>7.5250000000000004</v>
          </cell>
          <cell r="HF67">
            <v>7.5250000000000004</v>
          </cell>
          <cell r="HG67">
            <v>7.5250000000000004</v>
          </cell>
          <cell r="HH67" t="str">
            <v/>
          </cell>
          <cell r="HI67" t="str">
            <v/>
          </cell>
          <cell r="HJ67" t="str">
            <v/>
          </cell>
          <cell r="HK67" t="str">
            <v/>
          </cell>
          <cell r="HL67" t="str">
            <v/>
          </cell>
          <cell r="HM67" t="str">
            <v/>
          </cell>
          <cell r="HN67">
            <v>0.61</v>
          </cell>
          <cell r="HO67">
            <v>0.61</v>
          </cell>
          <cell r="HP67">
            <v>0.61</v>
          </cell>
          <cell r="HQ67">
            <v>0.61</v>
          </cell>
          <cell r="HR67">
            <v>0.61</v>
          </cell>
          <cell r="HS67">
            <v>0.61</v>
          </cell>
          <cell r="HT67" t="str">
            <v/>
          </cell>
          <cell r="HU67" t="str">
            <v/>
          </cell>
          <cell r="HV67" t="str">
            <v/>
          </cell>
          <cell r="HW67" t="str">
            <v/>
          </cell>
          <cell r="HX67" t="str">
            <v/>
          </cell>
          <cell r="HY67" t="str">
            <v/>
          </cell>
          <cell r="HZ67">
            <v>2.6</v>
          </cell>
          <cell r="IA67">
            <v>2.6</v>
          </cell>
          <cell r="IB67">
            <v>2.6</v>
          </cell>
          <cell r="IC67">
            <v>2.6</v>
          </cell>
          <cell r="ID67">
            <v>2.6</v>
          </cell>
          <cell r="IE67">
            <v>2.6</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v>0.39999999999999997</v>
          </cell>
          <cell r="IY67">
            <v>0.39999999999999997</v>
          </cell>
          <cell r="IZ67">
            <v>0.39999999999999997</v>
          </cell>
          <cell r="JA67">
            <v>0.4</v>
          </cell>
          <cell r="JB67">
            <v>0.4</v>
          </cell>
          <cell r="JC67">
            <v>0.4</v>
          </cell>
          <cell r="JD67" t="str">
            <v/>
          </cell>
          <cell r="JE67" t="str">
            <v/>
          </cell>
          <cell r="JF67" t="str">
            <v/>
          </cell>
          <cell r="JG67" t="str">
            <v/>
          </cell>
          <cell r="JH67" t="str">
            <v/>
          </cell>
          <cell r="JI67" t="str">
            <v/>
          </cell>
          <cell r="JJ67">
            <v>5.2</v>
          </cell>
          <cell r="JK67">
            <v>5.2</v>
          </cell>
          <cell r="JL67">
            <v>5.2</v>
          </cell>
          <cell r="JM67">
            <v>5.2</v>
          </cell>
          <cell r="JN67">
            <v>5.2</v>
          </cell>
          <cell r="JO67">
            <v>5.2</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row>
        <row r="68">
          <cell r="EY68">
            <v>179</v>
          </cell>
          <cell r="EZ68" t="str">
            <v/>
          </cell>
          <cell r="FA68" t="str">
            <v/>
          </cell>
          <cell r="FB68" t="str">
            <v/>
          </cell>
          <cell r="FC68" t="str">
            <v/>
          </cell>
          <cell r="FD68" t="str">
            <v/>
          </cell>
          <cell r="FE68" t="str">
            <v/>
          </cell>
          <cell r="FF68">
            <v>2.7381899999999999</v>
          </cell>
          <cell r="FG68">
            <v>2.7381899999999999</v>
          </cell>
          <cell r="FH68">
            <v>2.7381899999999999</v>
          </cell>
          <cell r="FI68">
            <v>2.7381899999999995</v>
          </cell>
          <cell r="FJ68">
            <v>2.7381899999999995</v>
          </cell>
          <cell r="FK68">
            <v>2.7381899999999995</v>
          </cell>
          <cell r="FL68" t="str">
            <v/>
          </cell>
          <cell r="FM68" t="str">
            <v/>
          </cell>
          <cell r="FN68" t="str">
            <v/>
          </cell>
          <cell r="FO68" t="str">
            <v/>
          </cell>
          <cell r="FP68" t="str">
            <v/>
          </cell>
          <cell r="FQ68" t="str">
            <v/>
          </cell>
          <cell r="FR68">
            <v>2.7381899999999999</v>
          </cell>
          <cell r="FS68">
            <v>2.7381899999999999</v>
          </cell>
          <cell r="FT68">
            <v>2.7381899999999999</v>
          </cell>
          <cell r="FU68">
            <v>2.7381899999999995</v>
          </cell>
          <cell r="FV68">
            <v>2.7381899999999995</v>
          </cell>
          <cell r="FW68">
            <v>2.7381899999999995</v>
          </cell>
          <cell r="FX68" t="str">
            <v/>
          </cell>
          <cell r="FY68" t="str">
            <v/>
          </cell>
          <cell r="FZ68" t="str">
            <v/>
          </cell>
          <cell r="GA68" t="str">
            <v/>
          </cell>
          <cell r="GB68" t="str">
            <v/>
          </cell>
          <cell r="GC68" t="str">
            <v/>
          </cell>
          <cell r="GD68">
            <v>2.6416000000000004</v>
          </cell>
          <cell r="GE68">
            <v>2.6416000000000004</v>
          </cell>
          <cell r="GF68">
            <v>2.6416000000000004</v>
          </cell>
          <cell r="GG68">
            <v>2.6416000000000004</v>
          </cell>
          <cell r="GH68">
            <v>2.6416000000000004</v>
          </cell>
          <cell r="GI68">
            <v>2.6416000000000004</v>
          </cell>
          <cell r="GJ68" t="str">
            <v/>
          </cell>
          <cell r="GK68" t="str">
            <v/>
          </cell>
          <cell r="GL68" t="str">
            <v/>
          </cell>
          <cell r="GM68" t="str">
            <v/>
          </cell>
          <cell r="GN68" t="str">
            <v/>
          </cell>
          <cell r="GO68" t="str">
            <v/>
          </cell>
          <cell r="GP68">
            <v>2.6416000000000004</v>
          </cell>
          <cell r="GQ68">
            <v>2.6416000000000004</v>
          </cell>
          <cell r="GR68">
            <v>2.6416000000000004</v>
          </cell>
          <cell r="GS68">
            <v>2.6416000000000004</v>
          </cell>
          <cell r="GT68">
            <v>2.6416000000000004</v>
          </cell>
          <cell r="GU68">
            <v>2.6416000000000004</v>
          </cell>
          <cell r="GV68" t="str">
            <v/>
          </cell>
          <cell r="GW68" t="str">
            <v/>
          </cell>
          <cell r="GX68" t="str">
            <v/>
          </cell>
          <cell r="GY68" t="str">
            <v/>
          </cell>
          <cell r="GZ68" t="str">
            <v/>
          </cell>
          <cell r="HA68" t="str">
            <v/>
          </cell>
          <cell r="HB68">
            <v>3.45</v>
          </cell>
          <cell r="HC68">
            <v>3.45</v>
          </cell>
          <cell r="HD68">
            <v>3.45</v>
          </cell>
          <cell r="HE68">
            <v>3.45</v>
          </cell>
          <cell r="HF68">
            <v>3.45</v>
          </cell>
          <cell r="HG68">
            <v>3.45</v>
          </cell>
          <cell r="HH68" t="str">
            <v/>
          </cell>
          <cell r="HI68" t="str">
            <v/>
          </cell>
          <cell r="HJ68" t="str">
            <v/>
          </cell>
          <cell r="HK68" t="str">
            <v/>
          </cell>
          <cell r="HL68" t="str">
            <v/>
          </cell>
          <cell r="HM68" t="str">
            <v/>
          </cell>
          <cell r="HN68">
            <v>3.05</v>
          </cell>
          <cell r="HO68">
            <v>3.05</v>
          </cell>
          <cell r="HP68">
            <v>3.05</v>
          </cell>
          <cell r="HQ68">
            <v>3.05</v>
          </cell>
          <cell r="HR68">
            <v>3.05</v>
          </cell>
          <cell r="HS68">
            <v>3.05</v>
          </cell>
          <cell r="HT68" t="str">
            <v/>
          </cell>
          <cell r="HU68" t="str">
            <v/>
          </cell>
          <cell r="HV68" t="str">
            <v/>
          </cell>
          <cell r="HW68" t="str">
            <v/>
          </cell>
          <cell r="HX68" t="str">
            <v/>
          </cell>
          <cell r="HY68" t="str">
            <v/>
          </cell>
          <cell r="HZ68">
            <v>3.6</v>
          </cell>
          <cell r="IA68">
            <v>3.6</v>
          </cell>
          <cell r="IB68">
            <v>3.6</v>
          </cell>
          <cell r="IC68">
            <v>3.5999999999999992</v>
          </cell>
          <cell r="ID68">
            <v>3.5999999999999992</v>
          </cell>
          <cell r="IE68">
            <v>3.5999999999999992</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v>3</v>
          </cell>
          <cell r="IY68">
            <v>3</v>
          </cell>
          <cell r="IZ68">
            <v>3</v>
          </cell>
          <cell r="JA68">
            <v>3</v>
          </cell>
          <cell r="JB68">
            <v>3</v>
          </cell>
          <cell r="JC68">
            <v>3</v>
          </cell>
          <cell r="JD68" t="str">
            <v/>
          </cell>
          <cell r="JE68" t="str">
            <v/>
          </cell>
          <cell r="JF68" t="str">
            <v/>
          </cell>
          <cell r="JG68" t="str">
            <v/>
          </cell>
          <cell r="JH68" t="str">
            <v/>
          </cell>
          <cell r="JI68" t="str">
            <v/>
          </cell>
          <cell r="JJ68">
            <v>2.6</v>
          </cell>
          <cell r="JK68">
            <v>2.6</v>
          </cell>
          <cell r="JL68">
            <v>2.6</v>
          </cell>
          <cell r="JM68">
            <v>2.6</v>
          </cell>
          <cell r="JN68">
            <v>2.6</v>
          </cell>
          <cell r="JO68">
            <v>2.6</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row>
        <row r="69">
          <cell r="EY69">
            <v>180</v>
          </cell>
          <cell r="EZ69" t="str">
            <v/>
          </cell>
          <cell r="FA69" t="str">
            <v/>
          </cell>
          <cell r="FB69" t="str">
            <v/>
          </cell>
          <cell r="FC69" t="str">
            <v/>
          </cell>
          <cell r="FD69" t="str">
            <v/>
          </cell>
          <cell r="FE69" t="str">
            <v/>
          </cell>
          <cell r="FF69">
            <v>3.1032820000000001</v>
          </cell>
          <cell r="FG69">
            <v>3.1032820000000001</v>
          </cell>
          <cell r="FH69">
            <v>3.1032820000000001</v>
          </cell>
          <cell r="FI69">
            <v>3.1032819999999997</v>
          </cell>
          <cell r="FJ69">
            <v>3.1032819999999997</v>
          </cell>
          <cell r="FK69">
            <v>3.1032819999999997</v>
          </cell>
          <cell r="FL69" t="str">
            <v/>
          </cell>
          <cell r="FM69" t="str">
            <v/>
          </cell>
          <cell r="FN69" t="str">
            <v/>
          </cell>
          <cell r="FO69" t="str">
            <v/>
          </cell>
          <cell r="FP69" t="str">
            <v/>
          </cell>
          <cell r="FQ69" t="str">
            <v/>
          </cell>
          <cell r="FR69">
            <v>3.1032820000000001</v>
          </cell>
          <cell r="FS69">
            <v>3.1032820000000001</v>
          </cell>
          <cell r="FT69">
            <v>3.1032820000000001</v>
          </cell>
          <cell r="FU69">
            <v>3.1032819999999997</v>
          </cell>
          <cell r="FV69">
            <v>3.1032819999999997</v>
          </cell>
          <cell r="FW69">
            <v>3.1032819999999997</v>
          </cell>
          <cell r="FX69" t="str">
            <v/>
          </cell>
          <cell r="FY69" t="str">
            <v/>
          </cell>
          <cell r="FZ69" t="str">
            <v/>
          </cell>
          <cell r="GA69" t="str">
            <v/>
          </cell>
          <cell r="GB69" t="str">
            <v/>
          </cell>
          <cell r="GC69" t="str">
            <v/>
          </cell>
          <cell r="GD69">
            <v>2.6669999999999998</v>
          </cell>
          <cell r="GE69">
            <v>2.6669999999999998</v>
          </cell>
          <cell r="GF69">
            <v>2.6669999999999998</v>
          </cell>
          <cell r="GG69">
            <v>2.6669999999999998</v>
          </cell>
          <cell r="GH69">
            <v>2.6669999999999998</v>
          </cell>
          <cell r="GI69">
            <v>2.6669999999999998</v>
          </cell>
          <cell r="GJ69" t="str">
            <v/>
          </cell>
          <cell r="GK69" t="str">
            <v/>
          </cell>
          <cell r="GL69" t="str">
            <v/>
          </cell>
          <cell r="GM69" t="str">
            <v/>
          </cell>
          <cell r="GN69" t="str">
            <v/>
          </cell>
          <cell r="GO69" t="str">
            <v/>
          </cell>
          <cell r="GP69">
            <v>2.6669999999999998</v>
          </cell>
          <cell r="GQ69">
            <v>2.6669999999999998</v>
          </cell>
          <cell r="GR69">
            <v>2.6669999999999998</v>
          </cell>
          <cell r="GS69">
            <v>2.6669999999999998</v>
          </cell>
          <cell r="GT69">
            <v>2.6669999999999998</v>
          </cell>
          <cell r="GU69">
            <v>2.6669999999999998</v>
          </cell>
          <cell r="GV69" t="str">
            <v/>
          </cell>
          <cell r="GW69" t="str">
            <v/>
          </cell>
          <cell r="GX69" t="str">
            <v/>
          </cell>
          <cell r="GY69" t="str">
            <v/>
          </cell>
          <cell r="GZ69" t="str">
            <v/>
          </cell>
          <cell r="HA69" t="str">
            <v/>
          </cell>
          <cell r="HB69">
            <v>2.3000000000000003</v>
          </cell>
          <cell r="HC69">
            <v>2.3000000000000003</v>
          </cell>
          <cell r="HD69">
            <v>2.3000000000000003</v>
          </cell>
          <cell r="HE69">
            <v>2.3000000000000003</v>
          </cell>
          <cell r="HF69">
            <v>2.3000000000000003</v>
          </cell>
          <cell r="HG69">
            <v>2.3000000000000003</v>
          </cell>
          <cell r="HH69" t="str">
            <v/>
          </cell>
          <cell r="HI69" t="str">
            <v/>
          </cell>
          <cell r="HJ69" t="str">
            <v/>
          </cell>
          <cell r="HK69" t="str">
            <v/>
          </cell>
          <cell r="HL69" t="str">
            <v/>
          </cell>
          <cell r="HM69" t="str">
            <v/>
          </cell>
          <cell r="HN69">
            <v>2.5660666666666669</v>
          </cell>
          <cell r="HO69">
            <v>2.5660666666666669</v>
          </cell>
          <cell r="HP69">
            <v>2.5660666666666669</v>
          </cell>
          <cell r="HQ69">
            <v>2.5660666666666669</v>
          </cell>
          <cell r="HR69">
            <v>2.5660666666666669</v>
          </cell>
          <cell r="HS69">
            <v>2.5660666666666669</v>
          </cell>
          <cell r="HT69" t="str">
            <v/>
          </cell>
          <cell r="HU69" t="str">
            <v/>
          </cell>
          <cell r="HV69" t="str">
            <v/>
          </cell>
          <cell r="HW69" t="str">
            <v/>
          </cell>
          <cell r="HX69" t="str">
            <v/>
          </cell>
          <cell r="HY69" t="str">
            <v/>
          </cell>
          <cell r="HZ69">
            <v>3</v>
          </cell>
          <cell r="IA69">
            <v>3</v>
          </cell>
          <cell r="IB69">
            <v>3</v>
          </cell>
          <cell r="IC69">
            <v>3</v>
          </cell>
          <cell r="ID69">
            <v>3</v>
          </cell>
          <cell r="IE69">
            <v>3</v>
          </cell>
          <cell r="IF69" t="str">
            <v/>
          </cell>
          <cell r="IG69" t="str">
            <v/>
          </cell>
          <cell r="IH69" t="str">
            <v/>
          </cell>
          <cell r="II69" t="str">
            <v/>
          </cell>
          <cell r="IJ69" t="str">
            <v/>
          </cell>
          <cell r="IK69" t="str">
            <v/>
          </cell>
          <cell r="IL69">
            <v>2.7610000000000006</v>
          </cell>
          <cell r="IM69">
            <v>2.7610000000000006</v>
          </cell>
          <cell r="IN69">
            <v>2.7610000000000006</v>
          </cell>
          <cell r="IO69">
            <v>2.7610000000000006</v>
          </cell>
          <cell r="IP69">
            <v>2.7610000000000006</v>
          </cell>
          <cell r="IQ69">
            <v>2.7610000000000006</v>
          </cell>
          <cell r="IR69" t="str">
            <v/>
          </cell>
          <cell r="IS69" t="str">
            <v/>
          </cell>
          <cell r="IT69" t="str">
            <v/>
          </cell>
          <cell r="IU69" t="str">
            <v/>
          </cell>
          <cell r="IV69" t="str">
            <v/>
          </cell>
          <cell r="IW69" t="str">
            <v/>
          </cell>
          <cell r="IX69">
            <v>0.9</v>
          </cell>
          <cell r="IY69">
            <v>0.9</v>
          </cell>
          <cell r="IZ69">
            <v>0.9</v>
          </cell>
          <cell r="JA69">
            <v>0.8999999999999998</v>
          </cell>
          <cell r="JB69">
            <v>0.8999999999999998</v>
          </cell>
          <cell r="JC69">
            <v>0.8999999999999998</v>
          </cell>
          <cell r="JD69" t="str">
            <v/>
          </cell>
          <cell r="JE69" t="str">
            <v/>
          </cell>
          <cell r="JF69" t="str">
            <v/>
          </cell>
          <cell r="JG69" t="str">
            <v/>
          </cell>
          <cell r="JH69" t="str">
            <v/>
          </cell>
          <cell r="JI69" t="str">
            <v/>
          </cell>
          <cell r="JJ69">
            <v>2.21</v>
          </cell>
          <cell r="JK69">
            <v>2.21</v>
          </cell>
          <cell r="JL69">
            <v>2.21</v>
          </cell>
          <cell r="JM69">
            <v>2.21</v>
          </cell>
          <cell r="JN69">
            <v>2.21</v>
          </cell>
          <cell r="JO69">
            <v>2.21</v>
          </cell>
          <cell r="JP69" t="str">
            <v/>
          </cell>
          <cell r="JQ69" t="str">
            <v/>
          </cell>
          <cell r="JR69" t="str">
            <v/>
          </cell>
          <cell r="JS69" t="str">
            <v/>
          </cell>
          <cell r="JT69" t="str">
            <v/>
          </cell>
          <cell r="JU69" t="str">
            <v/>
          </cell>
          <cell r="JV69">
            <v>6</v>
          </cell>
          <cell r="JW69">
            <v>6</v>
          </cell>
          <cell r="JX69">
            <v>6</v>
          </cell>
          <cell r="JY69">
            <v>6</v>
          </cell>
          <cell r="JZ69">
            <v>6</v>
          </cell>
          <cell r="KA69">
            <v>6</v>
          </cell>
        </row>
        <row r="70">
          <cell r="EY70">
            <v>181</v>
          </cell>
          <cell r="EZ70" t="str">
            <v/>
          </cell>
          <cell r="FA70" t="str">
            <v/>
          </cell>
          <cell r="FB70" t="str">
            <v/>
          </cell>
          <cell r="FC70" t="str">
            <v/>
          </cell>
          <cell r="FD70" t="str">
            <v/>
          </cell>
          <cell r="FE70" t="str">
            <v/>
          </cell>
          <cell r="FF70">
            <v>5.8976400000000009</v>
          </cell>
          <cell r="FG70">
            <v>5.8976400000000009</v>
          </cell>
          <cell r="FH70">
            <v>5.8976400000000009</v>
          </cell>
          <cell r="FI70">
            <v>5.8976400000000009</v>
          </cell>
          <cell r="FJ70">
            <v>5.8976400000000009</v>
          </cell>
          <cell r="FK70">
            <v>5.8976400000000009</v>
          </cell>
          <cell r="FL70" t="str">
            <v/>
          </cell>
          <cell r="FM70" t="str">
            <v/>
          </cell>
          <cell r="FN70" t="str">
            <v/>
          </cell>
          <cell r="FO70" t="str">
            <v/>
          </cell>
          <cell r="FP70" t="str">
            <v/>
          </cell>
          <cell r="FQ70" t="str">
            <v/>
          </cell>
          <cell r="FR70">
            <v>5.8976400000000009</v>
          </cell>
          <cell r="FS70">
            <v>5.8976400000000009</v>
          </cell>
          <cell r="FT70">
            <v>5.8976400000000009</v>
          </cell>
          <cell r="FU70">
            <v>5.8976400000000009</v>
          </cell>
          <cell r="FV70">
            <v>5.8976400000000009</v>
          </cell>
          <cell r="FW70">
            <v>5.8976400000000009</v>
          </cell>
          <cell r="FX70" t="str">
            <v/>
          </cell>
          <cell r="FY70" t="str">
            <v/>
          </cell>
          <cell r="FZ70" t="str">
            <v/>
          </cell>
          <cell r="GA70" t="str">
            <v/>
          </cell>
          <cell r="GB70" t="str">
            <v/>
          </cell>
          <cell r="GC70" t="str">
            <v/>
          </cell>
          <cell r="GD70">
            <v>6.35</v>
          </cell>
          <cell r="GE70">
            <v>6.35</v>
          </cell>
          <cell r="GF70">
            <v>6.35</v>
          </cell>
          <cell r="GG70">
            <v>6.35</v>
          </cell>
          <cell r="GH70">
            <v>6.35</v>
          </cell>
          <cell r="GI70">
            <v>6.35</v>
          </cell>
          <cell r="GJ70" t="str">
            <v/>
          </cell>
          <cell r="GK70" t="str">
            <v/>
          </cell>
          <cell r="GL70" t="str">
            <v/>
          </cell>
          <cell r="GM70" t="str">
            <v/>
          </cell>
          <cell r="GN70" t="str">
            <v/>
          </cell>
          <cell r="GO70" t="str">
            <v/>
          </cell>
          <cell r="GP70">
            <v>6.35</v>
          </cell>
          <cell r="GQ70">
            <v>6.35</v>
          </cell>
          <cell r="GR70">
            <v>6.35</v>
          </cell>
          <cell r="GS70">
            <v>6.35</v>
          </cell>
          <cell r="GT70">
            <v>6.35</v>
          </cell>
          <cell r="GU70">
            <v>6.35</v>
          </cell>
          <cell r="GV70" t="str">
            <v/>
          </cell>
          <cell r="GW70" t="str">
            <v/>
          </cell>
          <cell r="GX70" t="str">
            <v/>
          </cell>
          <cell r="GY70" t="str">
            <v/>
          </cell>
          <cell r="GZ70" t="str">
            <v/>
          </cell>
          <cell r="HA70" t="str">
            <v/>
          </cell>
          <cell r="HB70">
            <v>3.45</v>
          </cell>
          <cell r="HC70">
            <v>3.45</v>
          </cell>
          <cell r="HD70">
            <v>3.45</v>
          </cell>
          <cell r="HE70">
            <v>3.45</v>
          </cell>
          <cell r="HF70">
            <v>3.45</v>
          </cell>
          <cell r="HG70">
            <v>3.45</v>
          </cell>
          <cell r="HH70" t="str">
            <v/>
          </cell>
          <cell r="HI70" t="str">
            <v/>
          </cell>
          <cell r="HJ70" t="str">
            <v/>
          </cell>
          <cell r="HK70" t="str">
            <v/>
          </cell>
          <cell r="HL70" t="str">
            <v/>
          </cell>
          <cell r="HM70" t="str">
            <v/>
          </cell>
          <cell r="HN70">
            <v>13.054</v>
          </cell>
          <cell r="HO70">
            <v>13.054</v>
          </cell>
          <cell r="HP70">
            <v>13.054</v>
          </cell>
          <cell r="HQ70">
            <v>13.054</v>
          </cell>
          <cell r="HR70">
            <v>13.054</v>
          </cell>
          <cell r="HS70">
            <v>13.054</v>
          </cell>
          <cell r="HT70" t="str">
            <v/>
          </cell>
          <cell r="HU70" t="str">
            <v/>
          </cell>
          <cell r="HV70" t="str">
            <v/>
          </cell>
          <cell r="HW70" t="str">
            <v/>
          </cell>
          <cell r="HX70" t="str">
            <v/>
          </cell>
          <cell r="HY70" t="str">
            <v/>
          </cell>
          <cell r="HZ70">
            <v>22.488681818181817</v>
          </cell>
          <cell r="IA70">
            <v>22.488681818181817</v>
          </cell>
          <cell r="IB70">
            <v>22.488681818181817</v>
          </cell>
          <cell r="IC70">
            <v>22.488681818181814</v>
          </cell>
          <cell r="ID70">
            <v>22.488681818181814</v>
          </cell>
          <cell r="IE70">
            <v>22.488681818181814</v>
          </cell>
          <cell r="IF70" t="str">
            <v/>
          </cell>
          <cell r="IG70" t="str">
            <v/>
          </cell>
          <cell r="IH70" t="str">
            <v/>
          </cell>
          <cell r="II70" t="str">
            <v/>
          </cell>
          <cell r="IJ70" t="str">
            <v/>
          </cell>
          <cell r="IK70" t="str">
            <v/>
          </cell>
          <cell r="IL70">
            <v>25.9785</v>
          </cell>
          <cell r="IM70">
            <v>25.9785</v>
          </cell>
          <cell r="IN70">
            <v>25.9785</v>
          </cell>
          <cell r="IO70">
            <v>25.978499999999997</v>
          </cell>
          <cell r="IP70">
            <v>25.978499999999997</v>
          </cell>
          <cell r="IQ70">
            <v>25.978499999999997</v>
          </cell>
          <cell r="IR70" t="str">
            <v/>
          </cell>
          <cell r="IS70" t="str">
            <v/>
          </cell>
          <cell r="IT70" t="str">
            <v/>
          </cell>
          <cell r="IU70" t="str">
            <v/>
          </cell>
          <cell r="IV70" t="str">
            <v/>
          </cell>
          <cell r="IW70" t="str">
            <v/>
          </cell>
          <cell r="IX70">
            <v>36.119999999999997</v>
          </cell>
          <cell r="IY70">
            <v>36.119999999999997</v>
          </cell>
          <cell r="IZ70">
            <v>36.119999999999997</v>
          </cell>
          <cell r="JA70">
            <v>36.119999999999997</v>
          </cell>
          <cell r="JB70">
            <v>36.119999999999997</v>
          </cell>
          <cell r="JC70">
            <v>36.119999999999997</v>
          </cell>
          <cell r="JD70" t="str">
            <v/>
          </cell>
          <cell r="JE70" t="str">
            <v/>
          </cell>
          <cell r="JF70" t="str">
            <v/>
          </cell>
          <cell r="JG70" t="str">
            <v/>
          </cell>
          <cell r="JH70" t="str">
            <v/>
          </cell>
          <cell r="JI70" t="str">
            <v/>
          </cell>
          <cell r="JJ70">
            <v>13.65</v>
          </cell>
          <cell r="JK70">
            <v>13.65</v>
          </cell>
          <cell r="JL70">
            <v>13.65</v>
          </cell>
          <cell r="JM70">
            <v>13.65</v>
          </cell>
          <cell r="JN70">
            <v>13.65</v>
          </cell>
          <cell r="JO70">
            <v>13.65</v>
          </cell>
          <cell r="JP70" t="str">
            <v/>
          </cell>
          <cell r="JQ70" t="str">
            <v/>
          </cell>
          <cell r="JR70" t="str">
            <v/>
          </cell>
          <cell r="JS70" t="str">
            <v/>
          </cell>
          <cell r="JT70" t="str">
            <v/>
          </cell>
          <cell r="JU70" t="str">
            <v/>
          </cell>
          <cell r="JV70">
            <v>36.611724723874261</v>
          </cell>
          <cell r="JW70">
            <v>36.611724723874261</v>
          </cell>
          <cell r="JX70">
            <v>36.611724723874261</v>
          </cell>
          <cell r="JY70">
            <v>36.611724723874261</v>
          </cell>
          <cell r="JZ70">
            <v>36.611724723874261</v>
          </cell>
          <cell r="KA70">
            <v>36.611724723874261</v>
          </cell>
        </row>
        <row r="71">
          <cell r="EY71">
            <v>182</v>
          </cell>
          <cell r="EZ71" t="str">
            <v/>
          </cell>
          <cell r="FA71" t="str">
            <v/>
          </cell>
          <cell r="FB71" t="str">
            <v/>
          </cell>
          <cell r="FC71" t="str">
            <v/>
          </cell>
          <cell r="FD71" t="str">
            <v/>
          </cell>
          <cell r="FE71" t="str">
            <v/>
          </cell>
          <cell r="FF71">
            <v>8.9868799999999993</v>
          </cell>
          <cell r="FG71">
            <v>8.9868799999999993</v>
          </cell>
          <cell r="FH71">
            <v>8.9868799999999993</v>
          </cell>
          <cell r="FI71">
            <v>8.9868799999999993</v>
          </cell>
          <cell r="FJ71">
            <v>8.9868799999999993</v>
          </cell>
          <cell r="FK71">
            <v>8.9868799999999993</v>
          </cell>
          <cell r="FL71" t="str">
            <v/>
          </cell>
          <cell r="FM71" t="str">
            <v/>
          </cell>
          <cell r="FN71" t="str">
            <v/>
          </cell>
          <cell r="FO71" t="str">
            <v/>
          </cell>
          <cell r="FP71" t="str">
            <v/>
          </cell>
          <cell r="FQ71" t="str">
            <v/>
          </cell>
          <cell r="FR71">
            <v>8.9868799999999993</v>
          </cell>
          <cell r="FS71">
            <v>8.9868799999999993</v>
          </cell>
          <cell r="FT71">
            <v>8.9868799999999993</v>
          </cell>
          <cell r="FU71">
            <v>8.9868799999999993</v>
          </cell>
          <cell r="FV71">
            <v>8.9868799999999993</v>
          </cell>
          <cell r="FW71">
            <v>8.9868799999999993</v>
          </cell>
          <cell r="FX71" t="str">
            <v/>
          </cell>
          <cell r="FY71" t="str">
            <v/>
          </cell>
          <cell r="FZ71" t="str">
            <v/>
          </cell>
          <cell r="GA71" t="str">
            <v/>
          </cell>
          <cell r="GB71" t="str">
            <v/>
          </cell>
          <cell r="GC71" t="str">
            <v/>
          </cell>
          <cell r="GD71">
            <v>9.652000000000001</v>
          </cell>
          <cell r="GE71">
            <v>9.652000000000001</v>
          </cell>
          <cell r="GF71">
            <v>9.652000000000001</v>
          </cell>
          <cell r="GG71">
            <v>9.652000000000001</v>
          </cell>
          <cell r="GH71">
            <v>9.652000000000001</v>
          </cell>
          <cell r="GI71">
            <v>9.652000000000001</v>
          </cell>
          <cell r="GJ71" t="str">
            <v/>
          </cell>
          <cell r="GK71" t="str">
            <v/>
          </cell>
          <cell r="GL71" t="str">
            <v/>
          </cell>
          <cell r="GM71" t="str">
            <v/>
          </cell>
          <cell r="GN71" t="str">
            <v/>
          </cell>
          <cell r="GO71" t="str">
            <v/>
          </cell>
          <cell r="GP71">
            <v>9.652000000000001</v>
          </cell>
          <cell r="GQ71">
            <v>9.652000000000001</v>
          </cell>
          <cell r="GR71">
            <v>9.652000000000001</v>
          </cell>
          <cell r="GS71">
            <v>9.652000000000001</v>
          </cell>
          <cell r="GT71">
            <v>9.652000000000001</v>
          </cell>
          <cell r="GU71">
            <v>9.652000000000001</v>
          </cell>
          <cell r="GV71" t="str">
            <v/>
          </cell>
          <cell r="GW71" t="str">
            <v/>
          </cell>
          <cell r="GX71" t="str">
            <v/>
          </cell>
          <cell r="GY71" t="str">
            <v/>
          </cell>
          <cell r="GZ71" t="str">
            <v/>
          </cell>
          <cell r="HA71" t="str">
            <v/>
          </cell>
          <cell r="HB71">
            <v>3.45</v>
          </cell>
          <cell r="HC71">
            <v>3.45</v>
          </cell>
          <cell r="HD71">
            <v>3.45</v>
          </cell>
          <cell r="HE71">
            <v>3.45</v>
          </cell>
          <cell r="HF71">
            <v>3.45</v>
          </cell>
          <cell r="HG71">
            <v>3.45</v>
          </cell>
          <cell r="HH71" t="str">
            <v/>
          </cell>
          <cell r="HI71" t="str">
            <v/>
          </cell>
          <cell r="HJ71" t="str">
            <v/>
          </cell>
          <cell r="HK71" t="str">
            <v/>
          </cell>
          <cell r="HL71" t="str">
            <v/>
          </cell>
          <cell r="HM71" t="str">
            <v/>
          </cell>
          <cell r="HN71">
            <v>13.054</v>
          </cell>
          <cell r="HO71">
            <v>13.054</v>
          </cell>
          <cell r="HP71">
            <v>13.054</v>
          </cell>
          <cell r="HQ71">
            <v>13.054</v>
          </cell>
          <cell r="HR71">
            <v>13.054</v>
          </cell>
          <cell r="HS71">
            <v>13.054</v>
          </cell>
          <cell r="HT71" t="str">
            <v/>
          </cell>
          <cell r="HU71" t="str">
            <v/>
          </cell>
          <cell r="HV71" t="str">
            <v/>
          </cell>
          <cell r="HW71" t="str">
            <v/>
          </cell>
          <cell r="HX71" t="str">
            <v/>
          </cell>
          <cell r="HY71" t="str">
            <v/>
          </cell>
          <cell r="HZ71">
            <v>25.488681818181817</v>
          </cell>
          <cell r="IA71">
            <v>25.488681818181817</v>
          </cell>
          <cell r="IB71">
            <v>25.488681818181817</v>
          </cell>
          <cell r="IC71">
            <v>25.488681818181814</v>
          </cell>
          <cell r="ID71">
            <v>25.488681818181814</v>
          </cell>
          <cell r="IE71">
            <v>25.488681818181814</v>
          </cell>
          <cell r="IF71" t="str">
            <v/>
          </cell>
          <cell r="IG71" t="str">
            <v/>
          </cell>
          <cell r="IH71" t="str">
            <v/>
          </cell>
          <cell r="II71" t="str">
            <v/>
          </cell>
          <cell r="IJ71" t="str">
            <v/>
          </cell>
          <cell r="IK71" t="str">
            <v/>
          </cell>
          <cell r="IL71">
            <v>28.853999999999999</v>
          </cell>
          <cell r="IM71">
            <v>28.853999999999999</v>
          </cell>
          <cell r="IN71">
            <v>28.853999999999999</v>
          </cell>
          <cell r="IO71">
            <v>28.853999999999996</v>
          </cell>
          <cell r="IP71">
            <v>28.853999999999996</v>
          </cell>
          <cell r="IQ71">
            <v>28.853999999999996</v>
          </cell>
          <cell r="IR71" t="str">
            <v/>
          </cell>
          <cell r="IS71" t="str">
            <v/>
          </cell>
          <cell r="IT71" t="str">
            <v/>
          </cell>
          <cell r="IU71" t="str">
            <v/>
          </cell>
          <cell r="IV71" t="str">
            <v/>
          </cell>
          <cell r="IW71" t="str">
            <v/>
          </cell>
          <cell r="IX71">
            <v>36.119999999999997</v>
          </cell>
          <cell r="IY71">
            <v>36.119999999999997</v>
          </cell>
          <cell r="IZ71">
            <v>36.119999999999997</v>
          </cell>
          <cell r="JA71">
            <v>36.119999999999997</v>
          </cell>
          <cell r="JB71">
            <v>36.119999999999997</v>
          </cell>
          <cell r="JC71">
            <v>36.119999999999997</v>
          </cell>
          <cell r="JD71" t="str">
            <v/>
          </cell>
          <cell r="JE71" t="str">
            <v/>
          </cell>
          <cell r="JF71" t="str">
            <v/>
          </cell>
          <cell r="JG71" t="str">
            <v/>
          </cell>
          <cell r="JH71" t="str">
            <v/>
          </cell>
          <cell r="JI71" t="str">
            <v/>
          </cell>
          <cell r="JJ71">
            <v>4.16</v>
          </cell>
          <cell r="JK71">
            <v>4.16</v>
          </cell>
          <cell r="JL71">
            <v>4.16</v>
          </cell>
          <cell r="JM71">
            <v>4.16</v>
          </cell>
          <cell r="JN71">
            <v>4.16</v>
          </cell>
          <cell r="JO71">
            <v>4.16</v>
          </cell>
          <cell r="JP71" t="str">
            <v/>
          </cell>
          <cell r="JQ71" t="str">
            <v/>
          </cell>
          <cell r="JR71" t="str">
            <v/>
          </cell>
          <cell r="JS71" t="str">
            <v/>
          </cell>
          <cell r="JT71" t="str">
            <v/>
          </cell>
          <cell r="JU71" t="str">
            <v/>
          </cell>
          <cell r="JV71">
            <v>38</v>
          </cell>
          <cell r="JW71">
            <v>38</v>
          </cell>
          <cell r="JX71">
            <v>38</v>
          </cell>
          <cell r="JY71">
            <v>38</v>
          </cell>
          <cell r="JZ71">
            <v>38</v>
          </cell>
          <cell r="KA71">
            <v>38</v>
          </cell>
        </row>
        <row r="72">
          <cell r="EY72">
            <v>183</v>
          </cell>
          <cell r="EZ72">
            <v>46.665849999999999</v>
          </cell>
          <cell r="FA72">
            <v>46.665849999999999</v>
          </cell>
          <cell r="FB72">
            <v>46.665849999999999</v>
          </cell>
          <cell r="FC72">
            <v>46.665849999999999</v>
          </cell>
          <cell r="FD72">
            <v>46.665849999999999</v>
          </cell>
          <cell r="FE72">
            <v>46.665849999999999</v>
          </cell>
          <cell r="FF72" t="str">
            <v/>
          </cell>
          <cell r="FG72" t="str">
            <v/>
          </cell>
          <cell r="FH72" t="str">
            <v/>
          </cell>
          <cell r="FI72" t="str">
            <v/>
          </cell>
          <cell r="FJ72" t="str">
            <v/>
          </cell>
          <cell r="FK72" t="str">
            <v/>
          </cell>
          <cell r="FL72">
            <v>46.665849999999999</v>
          </cell>
          <cell r="FM72">
            <v>46.665849999999999</v>
          </cell>
          <cell r="FN72">
            <v>46.665849999999999</v>
          </cell>
          <cell r="FO72">
            <v>46.665849999999999</v>
          </cell>
          <cell r="FP72">
            <v>46.665849999999999</v>
          </cell>
          <cell r="FQ72">
            <v>46.665849999999999</v>
          </cell>
          <cell r="FR72" t="str">
            <v/>
          </cell>
          <cell r="FS72" t="str">
            <v/>
          </cell>
          <cell r="FT72" t="str">
            <v/>
          </cell>
          <cell r="FU72" t="str">
            <v/>
          </cell>
          <cell r="FV72" t="str">
            <v/>
          </cell>
          <cell r="FW72" t="str">
            <v/>
          </cell>
          <cell r="FX72">
            <v>72.311240310077523</v>
          </cell>
          <cell r="FY72">
            <v>72.311240310077523</v>
          </cell>
          <cell r="FZ72">
            <v>72.311240310077523</v>
          </cell>
          <cell r="GA72">
            <v>72.311240310077523</v>
          </cell>
          <cell r="GB72">
            <v>72.311240310077523</v>
          </cell>
          <cell r="GC72">
            <v>72.311240310077523</v>
          </cell>
          <cell r="GD72" t="str">
            <v/>
          </cell>
          <cell r="GE72" t="str">
            <v/>
          </cell>
          <cell r="GF72" t="str">
            <v/>
          </cell>
          <cell r="GG72" t="str">
            <v/>
          </cell>
          <cell r="GH72" t="str">
            <v/>
          </cell>
          <cell r="GI72" t="str">
            <v/>
          </cell>
          <cell r="GJ72">
            <v>72.311240310077523</v>
          </cell>
          <cell r="GK72">
            <v>72.311240310077523</v>
          </cell>
          <cell r="GL72">
            <v>72.311240310077523</v>
          </cell>
          <cell r="GM72">
            <v>72.311240310077523</v>
          </cell>
          <cell r="GN72">
            <v>72.311240310077523</v>
          </cell>
          <cell r="GO72">
            <v>72.311240310077523</v>
          </cell>
          <cell r="GP72" t="str">
            <v/>
          </cell>
          <cell r="GQ72" t="str">
            <v/>
          </cell>
          <cell r="GR72" t="str">
            <v/>
          </cell>
          <cell r="GS72" t="str">
            <v/>
          </cell>
          <cell r="GT72" t="str">
            <v/>
          </cell>
          <cell r="GU72" t="str">
            <v/>
          </cell>
          <cell r="GV72">
            <v>72.45</v>
          </cell>
          <cell r="GW72">
            <v>72.45</v>
          </cell>
          <cell r="GX72">
            <v>72.45</v>
          </cell>
          <cell r="GY72">
            <v>72.45</v>
          </cell>
          <cell r="GZ72">
            <v>72.45</v>
          </cell>
          <cell r="HA72">
            <v>72.45</v>
          </cell>
          <cell r="HB72" t="str">
            <v/>
          </cell>
          <cell r="HC72" t="str">
            <v/>
          </cell>
          <cell r="HD72" t="str">
            <v/>
          </cell>
          <cell r="HE72" t="str">
            <v/>
          </cell>
          <cell r="HF72" t="str">
            <v/>
          </cell>
          <cell r="HG72" t="str">
            <v/>
          </cell>
          <cell r="HH72">
            <v>42.24</v>
          </cell>
          <cell r="HI72">
            <v>42.24</v>
          </cell>
          <cell r="HJ72">
            <v>42.24</v>
          </cell>
          <cell r="HK72">
            <v>42.24</v>
          </cell>
          <cell r="HL72">
            <v>42.24</v>
          </cell>
          <cell r="HM72">
            <v>42.24</v>
          </cell>
          <cell r="HN72" t="str">
            <v/>
          </cell>
          <cell r="HO72" t="str">
            <v/>
          </cell>
          <cell r="HP72" t="str">
            <v/>
          </cell>
          <cell r="HQ72" t="str">
            <v/>
          </cell>
          <cell r="HR72" t="str">
            <v/>
          </cell>
          <cell r="HS72" t="str">
            <v/>
          </cell>
          <cell r="HT72">
            <v>32.4</v>
          </cell>
          <cell r="HU72">
            <v>32.4</v>
          </cell>
          <cell r="HV72">
            <v>32.4</v>
          </cell>
          <cell r="HW72">
            <v>32.4</v>
          </cell>
          <cell r="HX72">
            <v>32.4</v>
          </cell>
          <cell r="HY72">
            <v>32.4</v>
          </cell>
          <cell r="HZ72" t="str">
            <v/>
          </cell>
          <cell r="IA72" t="str">
            <v/>
          </cell>
          <cell r="IB72" t="str">
            <v/>
          </cell>
          <cell r="IC72" t="str">
            <v/>
          </cell>
          <cell r="ID72" t="str">
            <v/>
          </cell>
          <cell r="IE72" t="str">
            <v/>
          </cell>
          <cell r="IF72">
            <v>57.54175</v>
          </cell>
          <cell r="IG72">
            <v>57.54175</v>
          </cell>
          <cell r="IH72">
            <v>57.54175</v>
          </cell>
          <cell r="II72">
            <v>57.541749999999993</v>
          </cell>
          <cell r="IJ72">
            <v>57.541749999999993</v>
          </cell>
          <cell r="IK72">
            <v>57.541749999999993</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v>13</v>
          </cell>
          <cell r="JE72">
            <v>13</v>
          </cell>
          <cell r="JF72">
            <v>13</v>
          </cell>
          <cell r="JG72">
            <v>13</v>
          </cell>
          <cell r="JH72">
            <v>13</v>
          </cell>
          <cell r="JI72">
            <v>13</v>
          </cell>
          <cell r="JJ72" t="str">
            <v/>
          </cell>
          <cell r="JK72" t="str">
            <v/>
          </cell>
          <cell r="JL72" t="str">
            <v/>
          </cell>
          <cell r="JM72" t="str">
            <v/>
          </cell>
          <cell r="JN72" t="str">
            <v/>
          </cell>
          <cell r="JO72" t="str">
            <v/>
          </cell>
          <cell r="JP72">
            <v>11.5</v>
          </cell>
          <cell r="JQ72">
            <v>11.5</v>
          </cell>
          <cell r="JR72">
            <v>11.5</v>
          </cell>
          <cell r="JS72">
            <v>11.5</v>
          </cell>
          <cell r="JT72">
            <v>11.5</v>
          </cell>
          <cell r="JU72">
            <v>11.5</v>
          </cell>
          <cell r="JV72" t="str">
            <v/>
          </cell>
          <cell r="JW72" t="str">
            <v/>
          </cell>
          <cell r="JX72" t="str">
            <v/>
          </cell>
          <cell r="JY72" t="str">
            <v/>
          </cell>
          <cell r="JZ72" t="str">
            <v/>
          </cell>
          <cell r="KA72" t="str">
            <v/>
          </cell>
        </row>
        <row r="73">
          <cell r="EY73">
            <v>184</v>
          </cell>
          <cell r="EZ73">
            <v>64.821390910714285</v>
          </cell>
          <cell r="FA73">
            <v>64.821390910714285</v>
          </cell>
          <cell r="FB73">
            <v>64.821390910714285</v>
          </cell>
          <cell r="FC73">
            <v>40.333309899999996</v>
          </cell>
          <cell r="FD73">
            <v>40.333309899999996</v>
          </cell>
          <cell r="FE73">
            <v>40.333309899999996</v>
          </cell>
          <cell r="FF73">
            <v>27.923060700000001</v>
          </cell>
          <cell r="FG73">
            <v>27.923060700000001</v>
          </cell>
          <cell r="FH73">
            <v>27.923060700000001</v>
          </cell>
          <cell r="FI73">
            <v>28.80950707142857</v>
          </cell>
          <cell r="FJ73">
            <v>28.80950707142857</v>
          </cell>
          <cell r="FK73">
            <v>28.80950707142857</v>
          </cell>
          <cell r="FL73">
            <v>64.821390910714285</v>
          </cell>
          <cell r="FM73">
            <v>64.821390910714285</v>
          </cell>
          <cell r="FN73">
            <v>64.821390910714285</v>
          </cell>
          <cell r="FO73">
            <v>40.333309899999996</v>
          </cell>
          <cell r="FP73">
            <v>40.333309899999996</v>
          </cell>
          <cell r="FQ73">
            <v>40.333309899999996</v>
          </cell>
          <cell r="FR73">
            <v>27.923060700000001</v>
          </cell>
          <cell r="FS73">
            <v>27.923060700000001</v>
          </cell>
          <cell r="FT73">
            <v>27.923060700000001</v>
          </cell>
          <cell r="FU73">
            <v>28.80950707142857</v>
          </cell>
          <cell r="FV73">
            <v>28.80950707142857</v>
          </cell>
          <cell r="FW73">
            <v>28.80950707142857</v>
          </cell>
          <cell r="FX73">
            <v>57.993571428571428</v>
          </cell>
          <cell r="FY73">
            <v>57.993571428571428</v>
          </cell>
          <cell r="FZ73">
            <v>57.993571428571428</v>
          </cell>
          <cell r="GA73">
            <v>36.084888888888891</v>
          </cell>
          <cell r="GB73">
            <v>36.084888888888891</v>
          </cell>
          <cell r="GC73">
            <v>36.084888888888891</v>
          </cell>
          <cell r="GD73">
            <v>24.981846153846156</v>
          </cell>
          <cell r="GE73">
            <v>24.981846153846156</v>
          </cell>
          <cell r="GF73">
            <v>24.981846153846156</v>
          </cell>
          <cell r="GG73">
            <v>25.77492063492064</v>
          </cell>
          <cell r="GH73">
            <v>25.77492063492064</v>
          </cell>
          <cell r="GI73">
            <v>25.77492063492064</v>
          </cell>
          <cell r="GJ73">
            <v>57.993571428571428</v>
          </cell>
          <cell r="GK73">
            <v>57.993571428571428</v>
          </cell>
          <cell r="GL73">
            <v>57.993571428571428</v>
          </cell>
          <cell r="GM73">
            <v>36.084888888888891</v>
          </cell>
          <cell r="GN73">
            <v>36.084888888888891</v>
          </cell>
          <cell r="GO73">
            <v>36.084888888888891</v>
          </cell>
          <cell r="GP73">
            <v>24.981846153846156</v>
          </cell>
          <cell r="GQ73">
            <v>24.981846153846156</v>
          </cell>
          <cell r="GR73">
            <v>24.981846153846156</v>
          </cell>
          <cell r="GS73">
            <v>25.77492063492064</v>
          </cell>
          <cell r="GT73">
            <v>25.77492063492064</v>
          </cell>
          <cell r="GU73">
            <v>25.77492063492064</v>
          </cell>
          <cell r="GV73">
            <v>54.666071428571421</v>
          </cell>
          <cell r="GW73">
            <v>54.666071428571421</v>
          </cell>
          <cell r="GX73">
            <v>54.666071428571421</v>
          </cell>
          <cell r="GY73">
            <v>34.014444444444443</v>
          </cell>
          <cell r="GZ73">
            <v>34.014444444444443</v>
          </cell>
          <cell r="HA73">
            <v>34.014444444444443</v>
          </cell>
          <cell r="HB73">
            <v>23.548461538461535</v>
          </cell>
          <cell r="HC73">
            <v>23.548461538461535</v>
          </cell>
          <cell r="HD73">
            <v>23.548461538461535</v>
          </cell>
          <cell r="HE73">
            <v>24.296031746031748</v>
          </cell>
          <cell r="HF73">
            <v>24.296031746031748</v>
          </cell>
          <cell r="HG73">
            <v>24.296031746031748</v>
          </cell>
          <cell r="HH73">
            <v>57.95</v>
          </cell>
          <cell r="HI73">
            <v>57.95</v>
          </cell>
          <cell r="HJ73">
            <v>57.95</v>
          </cell>
          <cell r="HK73">
            <v>36.057777777777773</v>
          </cell>
          <cell r="HL73">
            <v>36.057777777777773</v>
          </cell>
          <cell r="HM73">
            <v>36.057777777777773</v>
          </cell>
          <cell r="HN73">
            <v>24.963076923076922</v>
          </cell>
          <cell r="HO73">
            <v>24.963076923076922</v>
          </cell>
          <cell r="HP73">
            <v>24.963076923076922</v>
          </cell>
          <cell r="HQ73">
            <v>25.755555555555556</v>
          </cell>
          <cell r="HR73">
            <v>25.755555555555556</v>
          </cell>
          <cell r="HS73">
            <v>25.755555555555556</v>
          </cell>
          <cell r="HT73">
            <v>46.875</v>
          </cell>
          <cell r="HU73">
            <v>46.875</v>
          </cell>
          <cell r="HV73">
            <v>46.875</v>
          </cell>
          <cell r="HW73">
            <v>29.166666666666668</v>
          </cell>
          <cell r="HX73">
            <v>29.166666666666668</v>
          </cell>
          <cell r="HY73">
            <v>29.166666666666668</v>
          </cell>
          <cell r="HZ73">
            <v>20.192307692307693</v>
          </cell>
          <cell r="IA73">
            <v>20.192307692307693</v>
          </cell>
          <cell r="IB73">
            <v>20.192307692307693</v>
          </cell>
          <cell r="IC73">
            <v>20.833333333333332</v>
          </cell>
          <cell r="ID73">
            <v>20.833333333333332</v>
          </cell>
          <cell r="IE73">
            <v>20.833333333333332</v>
          </cell>
          <cell r="IF73">
            <v>54.929882813543593</v>
          </cell>
          <cell r="IG73">
            <v>54.929882813543593</v>
          </cell>
          <cell r="IH73">
            <v>54.929882813543593</v>
          </cell>
          <cell r="II73">
            <v>34.178593750649348</v>
          </cell>
          <cell r="IJ73">
            <v>34.178593750649348</v>
          </cell>
          <cell r="IK73">
            <v>34.178593750649348</v>
          </cell>
          <cell r="IL73">
            <v>23.662103365834163</v>
          </cell>
          <cell r="IM73">
            <v>23.662103365834163</v>
          </cell>
          <cell r="IN73">
            <v>23.662103365834163</v>
          </cell>
          <cell r="IO73">
            <v>24.413281250463818</v>
          </cell>
          <cell r="IP73">
            <v>24.413281250463818</v>
          </cell>
          <cell r="IQ73">
            <v>24.413281250463818</v>
          </cell>
          <cell r="IR73">
            <v>52.743487987012976</v>
          </cell>
          <cell r="IS73">
            <v>52.743487987012976</v>
          </cell>
          <cell r="IT73">
            <v>52.743487987012976</v>
          </cell>
          <cell r="IU73">
            <v>32.8181703030303</v>
          </cell>
          <cell r="IV73">
            <v>32.8181703030303</v>
          </cell>
          <cell r="IW73">
            <v>32.8181703030303</v>
          </cell>
          <cell r="IX73">
            <v>22.720271748251747</v>
          </cell>
          <cell r="IY73">
            <v>22.720271748251747</v>
          </cell>
          <cell r="IZ73">
            <v>22.720271748251747</v>
          </cell>
          <cell r="JA73">
            <v>23.441550216450217</v>
          </cell>
          <cell r="JB73">
            <v>23.441550216450217</v>
          </cell>
          <cell r="JC73">
            <v>23.441550216450217</v>
          </cell>
          <cell r="JD73">
            <v>26.696428571428573</v>
          </cell>
          <cell r="JE73">
            <v>26.696428571428573</v>
          </cell>
          <cell r="JF73">
            <v>26.696428571428573</v>
          </cell>
          <cell r="JG73">
            <v>16.611111111111111</v>
          </cell>
          <cell r="JH73">
            <v>16.611111111111111</v>
          </cell>
          <cell r="JI73">
            <v>16.611111111111111</v>
          </cell>
          <cell r="JJ73">
            <v>11.5</v>
          </cell>
          <cell r="JK73">
            <v>11.5</v>
          </cell>
          <cell r="JL73">
            <v>11.5</v>
          </cell>
          <cell r="JM73">
            <v>11.865079365079366</v>
          </cell>
          <cell r="JN73">
            <v>11.865079365079366</v>
          </cell>
          <cell r="JO73">
            <v>11.865079365079366</v>
          </cell>
          <cell r="JP73">
            <v>43.464285714285715</v>
          </cell>
          <cell r="JQ73">
            <v>43.464285714285715</v>
          </cell>
          <cell r="JR73">
            <v>43.464285714285715</v>
          </cell>
          <cell r="JS73">
            <v>27.044444444444444</v>
          </cell>
          <cell r="JT73">
            <v>27.044444444444444</v>
          </cell>
          <cell r="JU73">
            <v>27.044444444444444</v>
          </cell>
          <cell r="JV73">
            <v>18.723076923076924</v>
          </cell>
          <cell r="JW73">
            <v>18.723076923076924</v>
          </cell>
          <cell r="JX73">
            <v>18.723076923076924</v>
          </cell>
          <cell r="JY73">
            <v>19.317460317460316</v>
          </cell>
          <cell r="JZ73">
            <v>19.317460317460316</v>
          </cell>
          <cell r="KA73">
            <v>19.317460317460316</v>
          </cell>
        </row>
        <row r="74">
          <cell r="EY74">
            <v>185</v>
          </cell>
          <cell r="EZ74">
            <v>17.416154814285715</v>
          </cell>
          <cell r="FA74">
            <v>17.416154814285715</v>
          </cell>
          <cell r="FB74">
            <v>17.416154814285715</v>
          </cell>
          <cell r="FC74" t="str">
            <v/>
          </cell>
          <cell r="FD74" t="str">
            <v/>
          </cell>
          <cell r="FE74" t="str">
            <v/>
          </cell>
          <cell r="FF74" t="str">
            <v/>
          </cell>
          <cell r="FG74" t="str">
            <v/>
          </cell>
          <cell r="FH74" t="str">
            <v/>
          </cell>
          <cell r="FI74" t="str">
            <v/>
          </cell>
          <cell r="FJ74" t="str">
            <v/>
          </cell>
          <cell r="FK74" t="str">
            <v/>
          </cell>
          <cell r="FL74">
            <v>17.416154814285715</v>
          </cell>
          <cell r="FM74">
            <v>17.416154814285715</v>
          </cell>
          <cell r="FN74">
            <v>17.416154814285715</v>
          </cell>
          <cell r="FO74" t="str">
            <v/>
          </cell>
          <cell r="FP74" t="str">
            <v/>
          </cell>
          <cell r="FQ74" t="str">
            <v/>
          </cell>
          <cell r="FR74" t="str">
            <v/>
          </cell>
          <cell r="FS74" t="str">
            <v/>
          </cell>
          <cell r="FT74" t="str">
            <v/>
          </cell>
          <cell r="FU74" t="str">
            <v/>
          </cell>
          <cell r="FV74" t="str">
            <v/>
          </cell>
          <cell r="FW74" t="str">
            <v/>
          </cell>
          <cell r="FX74">
            <v>14.069785714285715</v>
          </cell>
          <cell r="FY74">
            <v>14.069785714285715</v>
          </cell>
          <cell r="FZ74">
            <v>14.069785714285715</v>
          </cell>
          <cell r="GA74" t="str">
            <v/>
          </cell>
          <cell r="GB74" t="str">
            <v/>
          </cell>
          <cell r="GC74" t="str">
            <v/>
          </cell>
          <cell r="GD74" t="str">
            <v/>
          </cell>
          <cell r="GE74" t="str">
            <v/>
          </cell>
          <cell r="GF74" t="str">
            <v/>
          </cell>
          <cell r="GG74" t="str">
            <v/>
          </cell>
          <cell r="GH74" t="str">
            <v/>
          </cell>
          <cell r="GI74" t="str">
            <v/>
          </cell>
          <cell r="GJ74">
            <v>14.069785714285715</v>
          </cell>
          <cell r="GK74">
            <v>14.069785714285715</v>
          </cell>
          <cell r="GL74">
            <v>14.069785714285715</v>
          </cell>
          <cell r="GM74" t="str">
            <v/>
          </cell>
          <cell r="GN74" t="str">
            <v/>
          </cell>
          <cell r="GO74" t="str">
            <v/>
          </cell>
          <cell r="GP74" t="str">
            <v/>
          </cell>
          <cell r="GQ74" t="str">
            <v/>
          </cell>
          <cell r="GR74" t="str">
            <v/>
          </cell>
          <cell r="GS74" t="str">
            <v/>
          </cell>
          <cell r="GT74" t="str">
            <v/>
          </cell>
          <cell r="GU74" t="str">
            <v/>
          </cell>
          <cell r="GV74">
            <v>13.126428571428571</v>
          </cell>
          <cell r="GW74">
            <v>13.126428571428571</v>
          </cell>
          <cell r="GX74">
            <v>13.126428571428571</v>
          </cell>
          <cell r="GY74" t="str">
            <v/>
          </cell>
          <cell r="GZ74" t="str">
            <v/>
          </cell>
          <cell r="HA74" t="str">
            <v/>
          </cell>
          <cell r="HB74" t="str">
            <v/>
          </cell>
          <cell r="HC74" t="str">
            <v/>
          </cell>
          <cell r="HD74" t="str">
            <v/>
          </cell>
          <cell r="HE74" t="str">
            <v/>
          </cell>
          <cell r="HF74" t="str">
            <v/>
          </cell>
          <cell r="HG74" t="str">
            <v/>
          </cell>
          <cell r="HH74">
            <v>10.736000000000001</v>
          </cell>
          <cell r="HI74">
            <v>10.736000000000001</v>
          </cell>
          <cell r="HJ74">
            <v>10.736000000000001</v>
          </cell>
          <cell r="HK74" t="str">
            <v/>
          </cell>
          <cell r="HL74" t="str">
            <v/>
          </cell>
          <cell r="HM74" t="str">
            <v/>
          </cell>
          <cell r="HN74" t="str">
            <v/>
          </cell>
          <cell r="HO74" t="str">
            <v/>
          </cell>
          <cell r="HP74" t="str">
            <v/>
          </cell>
          <cell r="HQ74" t="str">
            <v/>
          </cell>
          <cell r="HR74" t="str">
            <v/>
          </cell>
          <cell r="HS74" t="str">
            <v/>
          </cell>
          <cell r="HT74">
            <v>9.6428571428571423</v>
          </cell>
          <cell r="HU74">
            <v>9.6428571428571423</v>
          </cell>
          <cell r="HV74">
            <v>9.6428571428571423</v>
          </cell>
          <cell r="HW74" t="str">
            <v/>
          </cell>
          <cell r="HX74" t="str">
            <v/>
          </cell>
          <cell r="HY74" t="str">
            <v/>
          </cell>
          <cell r="HZ74" t="str">
            <v/>
          </cell>
          <cell r="IA74" t="str">
            <v/>
          </cell>
          <cell r="IB74" t="str">
            <v/>
          </cell>
          <cell r="IC74" t="str">
            <v/>
          </cell>
          <cell r="ID74" t="str">
            <v/>
          </cell>
          <cell r="IE74" t="str">
            <v/>
          </cell>
          <cell r="IF74">
            <v>8.8477499999999996</v>
          </cell>
          <cell r="IG74">
            <v>8.8477499999999996</v>
          </cell>
          <cell r="IH74">
            <v>8.8477499999999996</v>
          </cell>
          <cell r="II74" t="str">
            <v/>
          </cell>
          <cell r="IJ74" t="str">
            <v/>
          </cell>
          <cell r="IK74" t="str">
            <v/>
          </cell>
          <cell r="IL74" t="str">
            <v/>
          </cell>
          <cell r="IM74" t="str">
            <v/>
          </cell>
          <cell r="IN74" t="str">
            <v/>
          </cell>
          <cell r="IO74" t="str">
            <v/>
          </cell>
          <cell r="IP74" t="str">
            <v/>
          </cell>
          <cell r="IQ74" t="str">
            <v/>
          </cell>
          <cell r="IR74">
            <v>27.428571428571427</v>
          </cell>
          <cell r="IS74">
            <v>27.428571428571427</v>
          </cell>
          <cell r="IT74">
            <v>27.428571428571427</v>
          </cell>
          <cell r="IU74" t="str">
            <v/>
          </cell>
          <cell r="IV74" t="str">
            <v/>
          </cell>
          <cell r="IW74" t="str">
            <v/>
          </cell>
          <cell r="IX74" t="str">
            <v/>
          </cell>
          <cell r="IY74" t="str">
            <v/>
          </cell>
          <cell r="IZ74" t="str">
            <v/>
          </cell>
          <cell r="JA74" t="str">
            <v/>
          </cell>
          <cell r="JB74" t="str">
            <v/>
          </cell>
          <cell r="JC74" t="str">
            <v/>
          </cell>
          <cell r="JD74">
            <v>7.4285714285714288</v>
          </cell>
          <cell r="JE74">
            <v>7.4285714285714288</v>
          </cell>
          <cell r="JF74">
            <v>7.4285714285714288</v>
          </cell>
          <cell r="JG74" t="str">
            <v/>
          </cell>
          <cell r="JH74" t="str">
            <v/>
          </cell>
          <cell r="JI74" t="str">
            <v/>
          </cell>
          <cell r="JJ74" t="str">
            <v/>
          </cell>
          <cell r="JK74" t="str">
            <v/>
          </cell>
          <cell r="JL74" t="str">
            <v/>
          </cell>
          <cell r="JM74" t="str">
            <v/>
          </cell>
          <cell r="JN74" t="str">
            <v/>
          </cell>
          <cell r="JO74" t="str">
            <v/>
          </cell>
          <cell r="JP74">
            <v>9.0142857142857142</v>
          </cell>
          <cell r="JQ74">
            <v>9.0142857142857142</v>
          </cell>
          <cell r="JR74">
            <v>9.0142857142857142</v>
          </cell>
          <cell r="JS74" t="str">
            <v/>
          </cell>
          <cell r="JT74" t="str">
            <v/>
          </cell>
          <cell r="JU74" t="str">
            <v/>
          </cell>
          <cell r="JV74" t="str">
            <v/>
          </cell>
          <cell r="JW74" t="str">
            <v/>
          </cell>
          <cell r="JX74" t="str">
            <v/>
          </cell>
          <cell r="JY74" t="str">
            <v/>
          </cell>
          <cell r="JZ74" t="str">
            <v/>
          </cell>
          <cell r="KA74" t="str">
            <v/>
          </cell>
        </row>
        <row r="75">
          <cell r="EY75">
            <v>186</v>
          </cell>
          <cell r="EZ75" t="str">
            <v/>
          </cell>
          <cell r="FA75" t="str">
            <v/>
          </cell>
          <cell r="FB75" t="str">
            <v/>
          </cell>
          <cell r="FC75">
            <v>22.290670808080808</v>
          </cell>
          <cell r="FD75">
            <v>22.290670808080808</v>
          </cell>
          <cell r="FE75">
            <v>22.290670808080808</v>
          </cell>
          <cell r="FF75">
            <v>9.4306684188034193</v>
          </cell>
          <cell r="FG75">
            <v>9.4306684188034193</v>
          </cell>
          <cell r="FH75">
            <v>9.4306684188034193</v>
          </cell>
          <cell r="FI75">
            <v>14.011278793650794</v>
          </cell>
          <cell r="FJ75">
            <v>14.011278793650794</v>
          </cell>
          <cell r="FK75">
            <v>14.011278793650794</v>
          </cell>
          <cell r="FL75" t="str">
            <v/>
          </cell>
          <cell r="FM75" t="str">
            <v/>
          </cell>
          <cell r="FN75" t="str">
            <v/>
          </cell>
          <cell r="FO75">
            <v>22.290670808080808</v>
          </cell>
          <cell r="FP75">
            <v>22.290670808080808</v>
          </cell>
          <cell r="FQ75">
            <v>22.290670808080808</v>
          </cell>
          <cell r="FR75">
            <v>9.4306684188034193</v>
          </cell>
          <cell r="FS75">
            <v>9.4306684188034193</v>
          </cell>
          <cell r="FT75">
            <v>9.4306684188034193</v>
          </cell>
          <cell r="FU75">
            <v>14.011278793650794</v>
          </cell>
          <cell r="FV75">
            <v>14.011278793650794</v>
          </cell>
          <cell r="FW75">
            <v>14.011278793650794</v>
          </cell>
          <cell r="FX75" t="str">
            <v/>
          </cell>
          <cell r="FY75" t="str">
            <v/>
          </cell>
          <cell r="FZ75" t="str">
            <v/>
          </cell>
          <cell r="GA75">
            <v>18.790868686868684</v>
          </cell>
          <cell r="GB75">
            <v>18.790868686868684</v>
          </cell>
          <cell r="GC75">
            <v>18.790868686868684</v>
          </cell>
          <cell r="GD75">
            <v>7.9499829059829059</v>
          </cell>
          <cell r="GE75">
            <v>7.9499829059829059</v>
          </cell>
          <cell r="GF75">
            <v>7.9499829059829059</v>
          </cell>
          <cell r="GG75">
            <v>11.811403174603175</v>
          </cell>
          <cell r="GH75">
            <v>11.811403174603175</v>
          </cell>
          <cell r="GI75">
            <v>11.811403174603175</v>
          </cell>
          <cell r="GJ75" t="str">
            <v/>
          </cell>
          <cell r="GK75" t="str">
            <v/>
          </cell>
          <cell r="GL75" t="str">
            <v/>
          </cell>
          <cell r="GM75">
            <v>18.790868686868684</v>
          </cell>
          <cell r="GN75">
            <v>18.790868686868684</v>
          </cell>
          <cell r="GO75">
            <v>18.790868686868684</v>
          </cell>
          <cell r="GP75">
            <v>7.9499829059829059</v>
          </cell>
          <cell r="GQ75">
            <v>7.9499829059829059</v>
          </cell>
          <cell r="GR75">
            <v>7.9499829059829059</v>
          </cell>
          <cell r="GS75">
            <v>11.811403174603175</v>
          </cell>
          <cell r="GT75">
            <v>11.811403174603175</v>
          </cell>
          <cell r="GU75">
            <v>11.811403174603175</v>
          </cell>
          <cell r="GV75" t="str">
            <v/>
          </cell>
          <cell r="GW75" t="str">
            <v/>
          </cell>
          <cell r="GX75" t="str">
            <v/>
          </cell>
          <cell r="GY75">
            <v>18.423232323232323</v>
          </cell>
          <cell r="GZ75">
            <v>18.423232323232323</v>
          </cell>
          <cell r="HA75">
            <v>18.423232323232323</v>
          </cell>
          <cell r="HB75">
            <v>7.7944444444444443</v>
          </cell>
          <cell r="HC75">
            <v>7.7944444444444443</v>
          </cell>
          <cell r="HD75">
            <v>7.7944444444444443</v>
          </cell>
          <cell r="HE75">
            <v>11.58031746031746</v>
          </cell>
          <cell r="HF75">
            <v>11.58031746031746</v>
          </cell>
          <cell r="HG75">
            <v>11.58031746031746</v>
          </cell>
          <cell r="HH75" t="str">
            <v/>
          </cell>
          <cell r="HI75" t="str">
            <v/>
          </cell>
          <cell r="HJ75" t="str">
            <v/>
          </cell>
          <cell r="HK75">
            <v>13.555555555555555</v>
          </cell>
          <cell r="HL75">
            <v>13.555555555555555</v>
          </cell>
          <cell r="HM75">
            <v>13.555555555555555</v>
          </cell>
          <cell r="HN75">
            <v>5.7350427350427351</v>
          </cell>
          <cell r="HO75">
            <v>5.7350427350427351</v>
          </cell>
          <cell r="HP75">
            <v>5.7350427350427351</v>
          </cell>
          <cell r="HQ75">
            <v>8.5206349206349206</v>
          </cell>
          <cell r="HR75">
            <v>8.5206349206349206</v>
          </cell>
          <cell r="HS75">
            <v>8.5206349206349206</v>
          </cell>
          <cell r="HT75" t="str">
            <v/>
          </cell>
          <cell r="HU75" t="str">
            <v/>
          </cell>
          <cell r="HV75" t="str">
            <v/>
          </cell>
          <cell r="HW75">
            <v>12.080808080808081</v>
          </cell>
          <cell r="HX75">
            <v>12.080808080808081</v>
          </cell>
          <cell r="HY75">
            <v>12.080808080808081</v>
          </cell>
          <cell r="HZ75">
            <v>5.1111111111111107</v>
          </cell>
          <cell r="IA75">
            <v>5.1111111111111107</v>
          </cell>
          <cell r="IB75">
            <v>5.1111111111111107</v>
          </cell>
          <cell r="IC75">
            <v>7.5936507936507933</v>
          </cell>
          <cell r="ID75">
            <v>7.5936507936507933</v>
          </cell>
          <cell r="IE75">
            <v>7.5936507936507933</v>
          </cell>
          <cell r="IF75" t="str">
            <v/>
          </cell>
          <cell r="IG75" t="str">
            <v/>
          </cell>
          <cell r="IH75" t="str">
            <v/>
          </cell>
          <cell r="II75">
            <v>10.787929292929292</v>
          </cell>
          <cell r="IJ75">
            <v>10.787929292929292</v>
          </cell>
          <cell r="IK75">
            <v>10.787929292929292</v>
          </cell>
          <cell r="IL75">
            <v>4.5641239316239313</v>
          </cell>
          <cell r="IM75">
            <v>4.5641239316239313</v>
          </cell>
          <cell r="IN75">
            <v>4.5641239316239313</v>
          </cell>
          <cell r="IO75">
            <v>6.7809841269841264</v>
          </cell>
          <cell r="IP75">
            <v>6.7809841269841264</v>
          </cell>
          <cell r="IQ75">
            <v>6.7809841269841264</v>
          </cell>
          <cell r="IR75" t="str">
            <v/>
          </cell>
          <cell r="IS75" t="str">
            <v/>
          </cell>
          <cell r="IT75" t="str">
            <v/>
          </cell>
          <cell r="IU75">
            <v>35.934890904699387</v>
          </cell>
          <cell r="IV75">
            <v>35.934890904699387</v>
          </cell>
          <cell r="IW75">
            <v>35.934890904699387</v>
          </cell>
          <cell r="IX75">
            <v>15.203223075065125</v>
          </cell>
          <cell r="IY75">
            <v>15.203223075065125</v>
          </cell>
          <cell r="IZ75">
            <v>15.203223075065125</v>
          </cell>
          <cell r="JA75">
            <v>22.587645711525326</v>
          </cell>
          <cell r="JB75">
            <v>22.587645711525326</v>
          </cell>
          <cell r="JC75">
            <v>22.587645711525326</v>
          </cell>
          <cell r="JD75" t="str">
            <v/>
          </cell>
          <cell r="JE75" t="str">
            <v/>
          </cell>
          <cell r="JF75" t="str">
            <v/>
          </cell>
          <cell r="JG75">
            <v>9.717171717171718</v>
          </cell>
          <cell r="JH75">
            <v>9.717171717171718</v>
          </cell>
          <cell r="JI75">
            <v>9.717171717171718</v>
          </cell>
          <cell r="JJ75">
            <v>4.1111111111111107</v>
          </cell>
          <cell r="JK75">
            <v>4.1111111111111107</v>
          </cell>
          <cell r="JL75">
            <v>4.1111111111111107</v>
          </cell>
          <cell r="JM75">
            <v>6.1079365079365076</v>
          </cell>
          <cell r="JN75">
            <v>6.1079365079365076</v>
          </cell>
          <cell r="JO75">
            <v>6.1079365079365076</v>
          </cell>
          <cell r="JP75" t="str">
            <v/>
          </cell>
          <cell r="JQ75" t="str">
            <v/>
          </cell>
          <cell r="JR75" t="str">
            <v/>
          </cell>
          <cell r="JS75">
            <v>11.070707070707071</v>
          </cell>
          <cell r="JT75">
            <v>11.070707070707071</v>
          </cell>
          <cell r="JU75">
            <v>11.070707070707071</v>
          </cell>
          <cell r="JV75">
            <v>4.683760683760684</v>
          </cell>
          <cell r="JW75">
            <v>4.683760683760684</v>
          </cell>
          <cell r="JX75">
            <v>4.683760683760684</v>
          </cell>
          <cell r="JY75">
            <v>6.9587301587301589</v>
          </cell>
          <cell r="JZ75">
            <v>6.9587301587301589</v>
          </cell>
          <cell r="KA75">
            <v>6.9587301587301589</v>
          </cell>
        </row>
        <row r="76">
          <cell r="EY76">
            <v>187</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cell r="JX76" t="str">
            <v/>
          </cell>
          <cell r="JY76" t="str">
            <v/>
          </cell>
          <cell r="JZ76" t="str">
            <v/>
          </cell>
          <cell r="KA76" t="str">
            <v/>
          </cell>
        </row>
        <row r="77">
          <cell r="EY77">
            <v>188</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cell r="JX77" t="str">
            <v/>
          </cell>
          <cell r="JY77" t="str">
            <v/>
          </cell>
          <cell r="JZ77" t="str">
            <v/>
          </cell>
          <cell r="KA77" t="str">
            <v/>
          </cell>
        </row>
        <row r="78">
          <cell r="EY78">
            <v>189</v>
          </cell>
          <cell r="EZ78">
            <v>143.53785649064503</v>
          </cell>
          <cell r="FA78">
            <v>101.94362029665012</v>
          </cell>
          <cell r="FB78">
            <v>60.349384102655236</v>
          </cell>
          <cell r="FC78" t="str">
            <v/>
          </cell>
          <cell r="FD78" t="str">
            <v/>
          </cell>
          <cell r="FE78" t="str">
            <v/>
          </cell>
          <cell r="FF78" t="str">
            <v/>
          </cell>
          <cell r="FG78" t="str">
            <v/>
          </cell>
          <cell r="FH78" t="str">
            <v/>
          </cell>
          <cell r="FI78" t="str">
            <v/>
          </cell>
          <cell r="FJ78" t="str">
            <v/>
          </cell>
          <cell r="FK78" t="str">
            <v/>
          </cell>
          <cell r="FL78">
            <v>121.18644241197072</v>
          </cell>
          <cell r="FM78">
            <v>82.791092182756117</v>
          </cell>
          <cell r="FN78">
            <v>44.395741953541531</v>
          </cell>
          <cell r="FO78" t="str">
            <v/>
          </cell>
          <cell r="FP78" t="str">
            <v/>
          </cell>
          <cell r="FQ78" t="str">
            <v/>
          </cell>
          <cell r="FR78" t="str">
            <v/>
          </cell>
          <cell r="FS78" t="str">
            <v/>
          </cell>
          <cell r="FT78" t="str">
            <v/>
          </cell>
          <cell r="FU78" t="str">
            <v/>
          </cell>
          <cell r="FV78" t="str">
            <v/>
          </cell>
          <cell r="FW78" t="str">
            <v/>
          </cell>
          <cell r="FX78">
            <v>139.09396021334567</v>
          </cell>
          <cell r="FY78">
            <v>97.262526497657973</v>
          </cell>
          <cell r="FZ78">
            <v>55.431092781970278</v>
          </cell>
          <cell r="GA78" t="str">
            <v/>
          </cell>
          <cell r="GB78" t="str">
            <v/>
          </cell>
          <cell r="GC78" t="str">
            <v/>
          </cell>
          <cell r="GD78" t="str">
            <v/>
          </cell>
          <cell r="GE78" t="str">
            <v/>
          </cell>
          <cell r="GF78" t="str">
            <v/>
          </cell>
          <cell r="GG78" t="str">
            <v/>
          </cell>
          <cell r="GH78" t="str">
            <v/>
          </cell>
          <cell r="GI78" t="str">
            <v/>
          </cell>
          <cell r="GJ78">
            <v>116.61296342540945</v>
          </cell>
          <cell r="GK78">
            <v>69.071125412723816</v>
          </cell>
          <cell r="GL78">
            <v>21.529287400038179</v>
          </cell>
          <cell r="GM78" t="str">
            <v/>
          </cell>
          <cell r="GN78" t="str">
            <v/>
          </cell>
          <cell r="GO78" t="str">
            <v/>
          </cell>
          <cell r="GP78" t="str">
            <v/>
          </cell>
          <cell r="GQ78" t="str">
            <v/>
          </cell>
          <cell r="GR78" t="str">
            <v/>
          </cell>
          <cell r="GS78" t="str">
            <v/>
          </cell>
          <cell r="GT78" t="str">
            <v/>
          </cell>
          <cell r="GU78" t="str">
            <v/>
          </cell>
          <cell r="GV78">
            <v>139.695094844778</v>
          </cell>
          <cell r="GW78">
            <v>98.950479975881294</v>
          </cell>
          <cell r="GX78">
            <v>58.205865106984568</v>
          </cell>
          <cell r="GY78" t="str">
            <v/>
          </cell>
          <cell r="GZ78" t="str">
            <v/>
          </cell>
          <cell r="HA78" t="str">
            <v/>
          </cell>
          <cell r="HB78" t="str">
            <v/>
          </cell>
          <cell r="HC78" t="str">
            <v/>
          </cell>
          <cell r="HD78" t="str">
            <v/>
          </cell>
          <cell r="HE78" t="str">
            <v/>
          </cell>
          <cell r="HF78" t="str">
            <v/>
          </cell>
          <cell r="HG78" t="str">
            <v/>
          </cell>
          <cell r="HH78">
            <v>121.25911298719721</v>
          </cell>
          <cell r="HI78">
            <v>82.914086765995464</v>
          </cell>
          <cell r="HJ78">
            <v>44.569060544793722</v>
          </cell>
          <cell r="HK78" t="str">
            <v/>
          </cell>
          <cell r="HL78" t="str">
            <v/>
          </cell>
          <cell r="HM78" t="str">
            <v/>
          </cell>
          <cell r="HN78" t="str">
            <v/>
          </cell>
          <cell r="HO78" t="str">
            <v/>
          </cell>
          <cell r="HP78" t="str">
            <v/>
          </cell>
          <cell r="HQ78" t="str">
            <v/>
          </cell>
          <cell r="HR78" t="str">
            <v/>
          </cell>
          <cell r="HS78" t="str">
            <v/>
          </cell>
          <cell r="HT78">
            <v>146.05827224122547</v>
          </cell>
          <cell r="HU78">
            <v>102.244073747478</v>
          </cell>
          <cell r="HV78">
            <v>58.429875253730508</v>
          </cell>
          <cell r="HW78" t="str">
            <v/>
          </cell>
          <cell r="HX78" t="str">
            <v/>
          </cell>
          <cell r="HY78" t="str">
            <v/>
          </cell>
          <cell r="HZ78" t="str">
            <v/>
          </cell>
          <cell r="IA78" t="str">
            <v/>
          </cell>
          <cell r="IB78" t="str">
            <v/>
          </cell>
          <cell r="IC78" t="str">
            <v/>
          </cell>
          <cell r="ID78" t="str">
            <v/>
          </cell>
          <cell r="IE78" t="str">
            <v/>
          </cell>
          <cell r="IF78">
            <v>104.91749100631445</v>
          </cell>
          <cell r="IG78">
            <v>75.349957734994689</v>
          </cell>
          <cell r="IH78">
            <v>45.782424463674928</v>
          </cell>
          <cell r="II78" t="str">
            <v/>
          </cell>
          <cell r="IJ78" t="str">
            <v/>
          </cell>
          <cell r="IK78" t="str">
            <v/>
          </cell>
          <cell r="IL78" t="str">
            <v/>
          </cell>
          <cell r="IM78" t="str">
            <v/>
          </cell>
          <cell r="IN78" t="str">
            <v/>
          </cell>
          <cell r="IO78" t="str">
            <v/>
          </cell>
          <cell r="IP78" t="str">
            <v/>
          </cell>
          <cell r="IQ78" t="str">
            <v/>
          </cell>
          <cell r="IR78">
            <v>115.21046772356726</v>
          </cell>
          <cell r="IS78">
            <v>81.149977920488723</v>
          </cell>
          <cell r="IT78">
            <v>47.089488117410184</v>
          </cell>
          <cell r="IU78" t="str">
            <v/>
          </cell>
          <cell r="IV78" t="str">
            <v/>
          </cell>
          <cell r="IW78" t="str">
            <v/>
          </cell>
          <cell r="IX78" t="str">
            <v/>
          </cell>
          <cell r="IY78" t="str">
            <v/>
          </cell>
          <cell r="IZ78" t="str">
            <v/>
          </cell>
          <cell r="JA78" t="str">
            <v/>
          </cell>
          <cell r="JB78" t="str">
            <v/>
          </cell>
          <cell r="JC78" t="str">
            <v/>
          </cell>
          <cell r="JD78">
            <v>102.50700777145713</v>
          </cell>
          <cell r="JE78">
            <v>73.618789670210504</v>
          </cell>
          <cell r="JF78">
            <v>44.730571568963903</v>
          </cell>
          <cell r="JG78" t="str">
            <v/>
          </cell>
          <cell r="JH78" t="str">
            <v/>
          </cell>
          <cell r="JI78" t="str">
            <v/>
          </cell>
          <cell r="JJ78" t="str">
            <v/>
          </cell>
          <cell r="JK78" t="str">
            <v/>
          </cell>
          <cell r="JL78" t="str">
            <v/>
          </cell>
          <cell r="JM78" t="str">
            <v/>
          </cell>
          <cell r="JN78" t="str">
            <v/>
          </cell>
          <cell r="JO78" t="str">
            <v/>
          </cell>
          <cell r="JP78">
            <v>175.53390874132995</v>
          </cell>
          <cell r="JQ78">
            <v>133.14875262043998</v>
          </cell>
          <cell r="JR78">
            <v>90.76359649954999</v>
          </cell>
          <cell r="JS78" t="str">
            <v/>
          </cell>
          <cell r="JT78" t="str">
            <v/>
          </cell>
          <cell r="JU78" t="str">
            <v/>
          </cell>
          <cell r="JV78" t="str">
            <v/>
          </cell>
          <cell r="JW78" t="str">
            <v/>
          </cell>
          <cell r="JX78" t="str">
            <v/>
          </cell>
          <cell r="JY78" t="str">
            <v/>
          </cell>
          <cell r="JZ78" t="str">
            <v/>
          </cell>
          <cell r="KA78" t="str">
            <v/>
          </cell>
        </row>
        <row r="79">
          <cell r="EY79">
            <v>190</v>
          </cell>
          <cell r="EZ79" t="str">
            <v/>
          </cell>
          <cell r="FA79" t="str">
            <v/>
          </cell>
          <cell r="FB79" t="str">
            <v/>
          </cell>
          <cell r="FC79">
            <v>55.465128367235529</v>
          </cell>
          <cell r="FD79">
            <v>41.233575870184659</v>
          </cell>
          <cell r="FE79">
            <v>27.002023373133792</v>
          </cell>
          <cell r="FF79" t="str">
            <v/>
          </cell>
          <cell r="FG79" t="str">
            <v/>
          </cell>
          <cell r="FH79" t="str">
            <v/>
          </cell>
          <cell r="FI79" t="str">
            <v/>
          </cell>
          <cell r="FJ79" t="str">
            <v/>
          </cell>
          <cell r="FK79" t="str">
            <v/>
          </cell>
          <cell r="FL79" t="str">
            <v/>
          </cell>
          <cell r="FM79" t="str">
            <v/>
          </cell>
          <cell r="FN79" t="str">
            <v/>
          </cell>
          <cell r="FO79">
            <v>48.491100634975375</v>
          </cell>
          <cell r="FP79">
            <v>36.006697285123522</v>
          </cell>
          <cell r="FQ79">
            <v>23.522293935271666</v>
          </cell>
          <cell r="FR79" t="str">
            <v/>
          </cell>
          <cell r="FS79" t="str">
            <v/>
          </cell>
          <cell r="FT79" t="str">
            <v/>
          </cell>
          <cell r="FU79" t="str">
            <v/>
          </cell>
          <cell r="FV79" t="str">
            <v/>
          </cell>
          <cell r="FW79" t="str">
            <v/>
          </cell>
          <cell r="FX79" t="str">
            <v/>
          </cell>
          <cell r="FY79" t="str">
            <v/>
          </cell>
          <cell r="FZ79" t="str">
            <v/>
          </cell>
          <cell r="GA79">
            <v>67.863862730848425</v>
          </cell>
          <cell r="GB79">
            <v>48.554243799201906</v>
          </cell>
          <cell r="GC79">
            <v>29.244624867555395</v>
          </cell>
          <cell r="GD79" t="str">
            <v/>
          </cell>
          <cell r="GE79" t="str">
            <v/>
          </cell>
          <cell r="GF79" t="str">
            <v/>
          </cell>
          <cell r="GG79" t="str">
            <v/>
          </cell>
          <cell r="GH79" t="str">
            <v/>
          </cell>
          <cell r="GI79" t="str">
            <v/>
          </cell>
          <cell r="GJ79" t="str">
            <v/>
          </cell>
          <cell r="GK79" t="str">
            <v/>
          </cell>
          <cell r="GL79" t="str">
            <v/>
          </cell>
          <cell r="GM79">
            <v>56.326947167925539</v>
          </cell>
          <cell r="GN79">
            <v>37.09923619585485</v>
          </cell>
          <cell r="GO79">
            <v>17.871525223784165</v>
          </cell>
          <cell r="GP79" t="str">
            <v/>
          </cell>
          <cell r="GQ79" t="str">
            <v/>
          </cell>
          <cell r="GR79" t="str">
            <v/>
          </cell>
          <cell r="GS79" t="str">
            <v/>
          </cell>
          <cell r="GT79" t="str">
            <v/>
          </cell>
          <cell r="GU79" t="str">
            <v/>
          </cell>
          <cell r="GV79" t="str">
            <v/>
          </cell>
          <cell r="GW79" t="str">
            <v/>
          </cell>
          <cell r="GX79" t="str">
            <v/>
          </cell>
          <cell r="GY79">
            <v>75.070768827322027</v>
          </cell>
          <cell r="GZ79">
            <v>51.662988477593252</v>
          </cell>
          <cell r="HA79">
            <v>28.255208127864485</v>
          </cell>
          <cell r="HB79" t="str">
            <v/>
          </cell>
          <cell r="HC79" t="str">
            <v/>
          </cell>
          <cell r="HD79" t="str">
            <v/>
          </cell>
          <cell r="HE79" t="str">
            <v/>
          </cell>
          <cell r="HF79" t="str">
            <v/>
          </cell>
          <cell r="HG79" t="str">
            <v/>
          </cell>
          <cell r="HH79" t="str">
            <v/>
          </cell>
          <cell r="HI79" t="str">
            <v/>
          </cell>
          <cell r="HJ79" t="str">
            <v/>
          </cell>
          <cell r="HK79">
            <v>61.660612328964064</v>
          </cell>
          <cell r="HL79">
            <v>44.410966036714576</v>
          </cell>
          <cell r="HM79">
            <v>27.161319744465096</v>
          </cell>
          <cell r="HN79" t="str">
            <v/>
          </cell>
          <cell r="HO79" t="str">
            <v/>
          </cell>
          <cell r="HP79" t="str">
            <v/>
          </cell>
          <cell r="HQ79" t="str">
            <v/>
          </cell>
          <cell r="HR79" t="str">
            <v/>
          </cell>
          <cell r="HS79" t="str">
            <v/>
          </cell>
          <cell r="HT79" t="str">
            <v/>
          </cell>
          <cell r="HU79" t="str">
            <v/>
          </cell>
          <cell r="HV79" t="str">
            <v/>
          </cell>
          <cell r="HW79">
            <v>57.607275579684085</v>
          </cell>
          <cell r="HX79">
            <v>45.026438176729165</v>
          </cell>
          <cell r="HY79">
            <v>32.445600773774245</v>
          </cell>
          <cell r="HZ79" t="str">
            <v/>
          </cell>
          <cell r="IA79" t="str">
            <v/>
          </cell>
          <cell r="IB79" t="str">
            <v/>
          </cell>
          <cell r="IC79" t="str">
            <v/>
          </cell>
          <cell r="ID79" t="str">
            <v/>
          </cell>
          <cell r="IE79" t="str">
            <v/>
          </cell>
          <cell r="IF79" t="str">
            <v/>
          </cell>
          <cell r="IG79" t="str">
            <v/>
          </cell>
          <cell r="IH79" t="str">
            <v/>
          </cell>
          <cell r="II79">
            <v>37.505181997027357</v>
          </cell>
          <cell r="IJ79">
            <v>27.959204516768899</v>
          </cell>
          <cell r="IK79">
            <v>18.413227036510438</v>
          </cell>
          <cell r="IL79" t="str">
            <v/>
          </cell>
          <cell r="IM79" t="str">
            <v/>
          </cell>
          <cell r="IN79" t="str">
            <v/>
          </cell>
          <cell r="IO79" t="str">
            <v/>
          </cell>
          <cell r="IP79" t="str">
            <v/>
          </cell>
          <cell r="IQ79" t="str">
            <v/>
          </cell>
          <cell r="IR79" t="str">
            <v/>
          </cell>
          <cell r="IS79" t="str">
            <v/>
          </cell>
          <cell r="IT79" t="str">
            <v/>
          </cell>
          <cell r="IU79">
            <v>59.893566562846168</v>
          </cell>
          <cell r="IV79">
            <v>41.361164404220162</v>
          </cell>
          <cell r="IW79">
            <v>22.828762245594142</v>
          </cell>
          <cell r="IX79" t="str">
            <v/>
          </cell>
          <cell r="IY79" t="str">
            <v/>
          </cell>
          <cell r="IZ79" t="str">
            <v/>
          </cell>
          <cell r="JA79" t="str">
            <v/>
          </cell>
          <cell r="JB79" t="str">
            <v/>
          </cell>
          <cell r="JC79" t="str">
            <v/>
          </cell>
          <cell r="JD79" t="str">
            <v/>
          </cell>
          <cell r="JE79" t="str">
            <v/>
          </cell>
          <cell r="JF79" t="str">
            <v/>
          </cell>
          <cell r="JG79">
            <v>36.136203300979318</v>
          </cell>
          <cell r="JH79">
            <v>26.938664065986909</v>
          </cell>
          <cell r="JI79">
            <v>17.741124830994504</v>
          </cell>
          <cell r="JJ79" t="str">
            <v/>
          </cell>
          <cell r="JK79" t="str">
            <v/>
          </cell>
          <cell r="JL79" t="str">
            <v/>
          </cell>
          <cell r="JM79" t="str">
            <v/>
          </cell>
          <cell r="JN79" t="str">
            <v/>
          </cell>
          <cell r="JO79" t="str">
            <v/>
          </cell>
          <cell r="JP79" t="str">
            <v/>
          </cell>
          <cell r="JQ79" t="str">
            <v/>
          </cell>
          <cell r="JR79" t="str">
            <v/>
          </cell>
          <cell r="JS79">
            <v>69.314026319651191</v>
          </cell>
          <cell r="JT79">
            <v>52.872800407514291</v>
          </cell>
          <cell r="JU79">
            <v>36.43157449537739</v>
          </cell>
          <cell r="JV79" t="str">
            <v/>
          </cell>
          <cell r="JW79" t="str">
            <v/>
          </cell>
          <cell r="JX79" t="str">
            <v/>
          </cell>
          <cell r="JY79" t="str">
            <v/>
          </cell>
          <cell r="JZ79" t="str">
            <v/>
          </cell>
          <cell r="KA79" t="str">
            <v/>
          </cell>
        </row>
        <row r="80">
          <cell r="EY80">
            <v>191</v>
          </cell>
          <cell r="EZ80" t="str">
            <v/>
          </cell>
          <cell r="FA80" t="str">
            <v/>
          </cell>
          <cell r="FB80" t="str">
            <v/>
          </cell>
          <cell r="FC80" t="str">
            <v/>
          </cell>
          <cell r="FD80" t="str">
            <v/>
          </cell>
          <cell r="FE80" t="str">
            <v/>
          </cell>
          <cell r="FF80">
            <v>27.271307843366966</v>
          </cell>
          <cell r="FG80">
            <v>17.73326595363006</v>
          </cell>
          <cell r="FH80">
            <v>8.1952240638931499</v>
          </cell>
          <cell r="FI80">
            <v>36.864395971780873</v>
          </cell>
          <cell r="FJ80">
            <v>25.757985481645122</v>
          </cell>
          <cell r="FK80">
            <v>14.651574991509367</v>
          </cell>
          <cell r="FL80" t="str">
            <v/>
          </cell>
          <cell r="FM80" t="str">
            <v/>
          </cell>
          <cell r="FN80" t="str">
            <v/>
          </cell>
          <cell r="FO80" t="str">
            <v/>
          </cell>
          <cell r="FP80" t="str">
            <v/>
          </cell>
          <cell r="FQ80" t="str">
            <v/>
          </cell>
          <cell r="FR80">
            <v>27.848835675217689</v>
          </cell>
          <cell r="FS80">
            <v>20.197499089532581</v>
          </cell>
          <cell r="FT80">
            <v>12.546162503847476</v>
          </cell>
          <cell r="FU80">
            <v>36.863524657192102</v>
          </cell>
          <cell r="FV80">
            <v>24.77835324426615</v>
          </cell>
          <cell r="FW80">
            <v>12.693181831340201</v>
          </cell>
          <cell r="FX80" t="str">
            <v/>
          </cell>
          <cell r="FY80" t="str">
            <v/>
          </cell>
          <cell r="FZ80" t="str">
            <v/>
          </cell>
          <cell r="GA80" t="str">
            <v/>
          </cell>
          <cell r="GB80" t="str">
            <v/>
          </cell>
          <cell r="GC80" t="str">
            <v/>
          </cell>
          <cell r="GD80">
            <v>36.27587119717797</v>
          </cell>
          <cell r="GE80">
            <v>26.825267097075436</v>
          </cell>
          <cell r="GF80">
            <v>17.374662996972901</v>
          </cell>
          <cell r="GG80">
            <v>50.185560312398614</v>
          </cell>
          <cell r="GH80">
            <v>36.04888040821406</v>
          </cell>
          <cell r="GI80">
            <v>21.91220050402951</v>
          </cell>
          <cell r="GJ80" t="str">
            <v/>
          </cell>
          <cell r="GK80" t="str">
            <v/>
          </cell>
          <cell r="GL80" t="str">
            <v/>
          </cell>
          <cell r="GM80" t="str">
            <v/>
          </cell>
          <cell r="GN80" t="str">
            <v/>
          </cell>
          <cell r="GO80" t="str">
            <v/>
          </cell>
          <cell r="GP80">
            <v>33.804481642482983</v>
          </cell>
          <cell r="GQ80">
            <v>20.828321181457202</v>
          </cell>
          <cell r="GR80">
            <v>7.8521607204314217</v>
          </cell>
          <cell r="GS80">
            <v>36.34847727943108</v>
          </cell>
          <cell r="GT80">
            <v>21.142901110676799</v>
          </cell>
          <cell r="GU80">
            <v>5.9373249419225216</v>
          </cell>
          <cell r="GV80" t="str">
            <v/>
          </cell>
          <cell r="GW80" t="str">
            <v/>
          </cell>
          <cell r="GX80" t="str">
            <v/>
          </cell>
          <cell r="GY80" t="str">
            <v/>
          </cell>
          <cell r="GZ80" t="str">
            <v/>
          </cell>
          <cell r="HA80" t="str">
            <v/>
          </cell>
          <cell r="HB80">
            <v>38.527049646749063</v>
          </cell>
          <cell r="HC80">
            <v>25.409051376386302</v>
          </cell>
          <cell r="HD80">
            <v>12.291053106023549</v>
          </cell>
          <cell r="HE80">
            <v>56.371332779338253</v>
          </cell>
          <cell r="HF80">
            <v>38.397954440286767</v>
          </cell>
          <cell r="HG80">
            <v>20.424576101235285</v>
          </cell>
          <cell r="HH80" t="str">
            <v/>
          </cell>
          <cell r="HI80" t="str">
            <v/>
          </cell>
          <cell r="HJ80" t="str">
            <v/>
          </cell>
          <cell r="HK80" t="str">
            <v/>
          </cell>
          <cell r="HL80" t="str">
            <v/>
          </cell>
          <cell r="HM80" t="str">
            <v/>
          </cell>
          <cell r="HN80">
            <v>38.504796038902043</v>
          </cell>
          <cell r="HO80">
            <v>26.692120932692585</v>
          </cell>
          <cell r="HP80">
            <v>14.87944582648313</v>
          </cell>
          <cell r="HQ80">
            <v>61.476574428866023</v>
          </cell>
          <cell r="HR80">
            <v>37.296161050369882</v>
          </cell>
          <cell r="HS80">
            <v>13.115747671873745</v>
          </cell>
          <cell r="HT80" t="str">
            <v/>
          </cell>
          <cell r="HU80" t="str">
            <v/>
          </cell>
          <cell r="HV80" t="str">
            <v/>
          </cell>
          <cell r="HW80" t="str">
            <v/>
          </cell>
          <cell r="HX80" t="str">
            <v/>
          </cell>
          <cell r="HY80" t="str">
            <v/>
          </cell>
          <cell r="HZ80">
            <v>46.77137517637847</v>
          </cell>
          <cell r="IA80">
            <v>34.258398901959389</v>
          </cell>
          <cell r="IB80">
            <v>21.745422627540304</v>
          </cell>
          <cell r="IC80">
            <v>76.024690482484559</v>
          </cell>
          <cell r="ID80">
            <v>58.031695424173208</v>
          </cell>
          <cell r="IE80">
            <v>40.038700365861871</v>
          </cell>
          <cell r="IF80" t="str">
            <v/>
          </cell>
          <cell r="IG80" t="str">
            <v/>
          </cell>
          <cell r="IH80" t="str">
            <v/>
          </cell>
          <cell r="II80" t="str">
            <v/>
          </cell>
          <cell r="IJ80" t="str">
            <v/>
          </cell>
          <cell r="IK80" t="str">
            <v/>
          </cell>
          <cell r="IL80">
            <v>18.297032108972637</v>
          </cell>
          <cell r="IM80">
            <v>14.678103371399498</v>
          </cell>
          <cell r="IN80">
            <v>11.059174633826361</v>
          </cell>
          <cell r="IO80">
            <v>31.882642795602337</v>
          </cell>
          <cell r="IP80">
            <v>23.597684498124632</v>
          </cell>
          <cell r="IQ80">
            <v>15.312726200646928</v>
          </cell>
          <cell r="IR80" t="str">
            <v/>
          </cell>
          <cell r="IS80" t="str">
            <v/>
          </cell>
          <cell r="IT80" t="str">
            <v/>
          </cell>
          <cell r="IU80" t="str">
            <v/>
          </cell>
          <cell r="IV80" t="str">
            <v/>
          </cell>
          <cell r="IW80" t="str">
            <v/>
          </cell>
          <cell r="IX80">
            <v>37.087076222539174</v>
          </cell>
          <cell r="IY80">
            <v>23.65543270323856</v>
          </cell>
          <cell r="IZ80">
            <v>10.223789183937951</v>
          </cell>
          <cell r="JA80">
            <v>48.976115436882594</v>
          </cell>
          <cell r="JB80">
            <v>28.577473858458017</v>
          </cell>
          <cell r="JC80">
            <v>8.1788322800334452</v>
          </cell>
          <cell r="JD80" t="str">
            <v/>
          </cell>
          <cell r="JE80" t="str">
            <v/>
          </cell>
          <cell r="JF80" t="str">
            <v/>
          </cell>
          <cell r="JG80" t="str">
            <v/>
          </cell>
          <cell r="JH80" t="str">
            <v/>
          </cell>
          <cell r="JI80" t="str">
            <v/>
          </cell>
          <cell r="JJ80">
            <v>17.409462023307452</v>
          </cell>
          <cell r="JK80">
            <v>13.966083772310157</v>
          </cell>
          <cell r="JL80">
            <v>10.522705521312863</v>
          </cell>
          <cell r="JM80">
            <v>30.336048799986607</v>
          </cell>
          <cell r="JN80">
            <v>22.452985252544273</v>
          </cell>
          <cell r="JO80">
            <v>14.569921705101947</v>
          </cell>
          <cell r="JP80" t="str">
            <v/>
          </cell>
          <cell r="JQ80" t="str">
            <v/>
          </cell>
          <cell r="JR80" t="str">
            <v/>
          </cell>
          <cell r="JS80" t="str">
            <v/>
          </cell>
          <cell r="JT80" t="str">
            <v/>
          </cell>
          <cell r="JU80" t="str">
            <v/>
          </cell>
          <cell r="JV80">
            <v>43.132091093021877</v>
          </cell>
          <cell r="JW80">
            <v>31.267970671846761</v>
          </cell>
          <cell r="JX80">
            <v>19.403850250671645</v>
          </cell>
          <cell r="JY80">
            <v>68.133079779813826</v>
          </cell>
          <cell r="JZ80">
            <v>47.44449851341281</v>
          </cell>
          <cell r="KA80">
            <v>26.755917247011809</v>
          </cell>
        </row>
        <row r="81">
          <cell r="EY81">
            <v>192</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cell r="JX81" t="str">
            <v/>
          </cell>
          <cell r="JY81" t="str">
            <v/>
          </cell>
          <cell r="JZ81" t="str">
            <v/>
          </cell>
          <cell r="KA81" t="str">
            <v/>
          </cell>
        </row>
        <row r="82">
          <cell r="EY82">
            <v>193</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cell r="JX82" t="str">
            <v/>
          </cell>
          <cell r="JY82" t="str">
            <v/>
          </cell>
          <cell r="JZ82" t="str">
            <v/>
          </cell>
          <cell r="KA82" t="str">
            <v/>
          </cell>
        </row>
        <row r="83">
          <cell r="EY83">
            <v>194</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cell r="JX83" t="str">
            <v/>
          </cell>
          <cell r="JY83" t="str">
            <v/>
          </cell>
          <cell r="JZ83" t="str">
            <v/>
          </cell>
          <cell r="KA83" t="str">
            <v/>
          </cell>
        </row>
      </sheetData>
      <sheetData sheetId="6"/>
      <sheetData sheetId="7">
        <row r="7">
          <cell r="EY7">
            <v>118</v>
          </cell>
          <cell r="EZ7">
            <v>29.73770165056667</v>
          </cell>
          <cell r="FA7">
            <v>21.120344414213921</v>
          </cell>
          <cell r="FB7">
            <v>12.502987177861176</v>
          </cell>
          <cell r="FC7" t="str">
            <v/>
          </cell>
          <cell r="FD7" t="str">
            <v/>
          </cell>
          <cell r="FE7" t="str">
            <v/>
          </cell>
          <cell r="FF7" t="str">
            <v/>
          </cell>
          <cell r="FG7" t="str">
            <v/>
          </cell>
          <cell r="FH7" t="str">
            <v/>
          </cell>
          <cell r="FI7" t="str">
            <v/>
          </cell>
          <cell r="FJ7" t="str">
            <v/>
          </cell>
          <cell r="FK7" t="str">
            <v/>
          </cell>
          <cell r="FL7">
            <v>25.107009096068253</v>
          </cell>
          <cell r="FM7">
            <v>17.152386547000049</v>
          </cell>
          <cell r="FN7">
            <v>9.1977639979318528</v>
          </cell>
          <cell r="FO7" t="str">
            <v/>
          </cell>
          <cell r="FP7" t="str">
            <v/>
          </cell>
          <cell r="FQ7" t="str">
            <v/>
          </cell>
          <cell r="FR7" t="str">
            <v/>
          </cell>
          <cell r="FS7" t="str">
            <v/>
          </cell>
          <cell r="FT7" t="str">
            <v/>
          </cell>
          <cell r="FU7" t="str">
            <v/>
          </cell>
          <cell r="FV7" t="str">
            <v/>
          </cell>
          <cell r="FW7" t="str">
            <v/>
          </cell>
          <cell r="FX7">
            <v>18.619759610266222</v>
          </cell>
          <cell r="FY7">
            <v>13.020010787641512</v>
          </cell>
          <cell r="FZ7">
            <v>7.4202619650168034</v>
          </cell>
          <cell r="GA7" t="str">
            <v/>
          </cell>
          <cell r="GB7" t="str">
            <v/>
          </cell>
          <cell r="GC7" t="str">
            <v/>
          </cell>
          <cell r="GD7" t="str">
            <v/>
          </cell>
          <cell r="GE7" t="str">
            <v/>
          </cell>
          <cell r="GF7" t="str">
            <v/>
          </cell>
          <cell r="GG7" t="str">
            <v/>
          </cell>
          <cell r="GH7" t="str">
            <v/>
          </cell>
          <cell r="GI7" t="str">
            <v/>
          </cell>
          <cell r="GJ7">
            <v>15.610349601747552</v>
          </cell>
          <cell r="GK7">
            <v>9.2461796991244984</v>
          </cell>
          <cell r="GL7">
            <v>2.8820097965014435</v>
          </cell>
          <cell r="GM7" t="str">
            <v/>
          </cell>
          <cell r="GN7" t="str">
            <v/>
          </cell>
          <cell r="GO7" t="str">
            <v/>
          </cell>
          <cell r="GP7" t="str">
            <v/>
          </cell>
          <cell r="GQ7" t="str">
            <v/>
          </cell>
          <cell r="GR7" t="str">
            <v/>
          </cell>
          <cell r="GS7" t="str">
            <v/>
          </cell>
          <cell r="GT7" t="str">
            <v/>
          </cell>
          <cell r="GU7" t="str">
            <v/>
          </cell>
          <cell r="GV7">
            <v>27.496545817863545</v>
          </cell>
          <cell r="GW7">
            <v>19.476678185297899</v>
          </cell>
          <cell r="GX7">
            <v>11.456810552732257</v>
          </cell>
          <cell r="GY7" t="str">
            <v/>
          </cell>
          <cell r="GZ7" t="str">
            <v/>
          </cell>
          <cell r="HA7" t="str">
            <v/>
          </cell>
          <cell r="HB7" t="str">
            <v/>
          </cell>
          <cell r="HC7" t="str">
            <v/>
          </cell>
          <cell r="HD7" t="str">
            <v/>
          </cell>
          <cell r="HE7" t="str">
            <v/>
          </cell>
          <cell r="HF7" t="str">
            <v/>
          </cell>
          <cell r="HG7" t="str">
            <v/>
          </cell>
          <cell r="HH7">
            <v>48.271939883438385</v>
          </cell>
          <cell r="HI7">
            <v>33.007200145698832</v>
          </cell>
          <cell r="HJ7">
            <v>17.742460407959285</v>
          </cell>
          <cell r="HK7" t="str">
            <v/>
          </cell>
          <cell r="HL7" t="str">
            <v/>
          </cell>
          <cell r="HM7" t="str">
            <v/>
          </cell>
          <cell r="HN7" t="str">
            <v/>
          </cell>
          <cell r="HO7" t="str">
            <v/>
          </cell>
          <cell r="HP7" t="str">
            <v/>
          </cell>
          <cell r="HQ7" t="str">
            <v/>
          </cell>
          <cell r="HR7" t="str">
            <v/>
          </cell>
          <cell r="HS7" t="str">
            <v/>
          </cell>
          <cell r="HT7">
            <v>26.081834328790265</v>
          </cell>
          <cell r="HU7">
            <v>18.257870312049644</v>
          </cell>
          <cell r="HV7">
            <v>10.433906295309018</v>
          </cell>
          <cell r="HW7" t="str">
            <v/>
          </cell>
          <cell r="HX7" t="str">
            <v/>
          </cell>
          <cell r="HY7" t="str">
            <v/>
          </cell>
          <cell r="HZ7" t="str">
            <v/>
          </cell>
          <cell r="IA7" t="str">
            <v/>
          </cell>
          <cell r="IB7" t="str">
            <v/>
          </cell>
          <cell r="IC7" t="str">
            <v/>
          </cell>
          <cell r="ID7" t="str">
            <v/>
          </cell>
          <cell r="IE7" t="str">
            <v/>
          </cell>
          <cell r="IF7">
            <v>20.855809571234925</v>
          </cell>
          <cell r="IG7">
            <v>14.978287744481703</v>
          </cell>
          <cell r="IH7">
            <v>9.1007659177284861</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v>17.194723884244418</v>
          </cell>
          <cell r="JE7">
            <v>12.348958267261116</v>
          </cell>
          <cell r="JF7">
            <v>7.5031926502778141</v>
          </cell>
          <cell r="JG7" t="str">
            <v/>
          </cell>
          <cell r="JH7" t="str">
            <v/>
          </cell>
          <cell r="JI7" t="str">
            <v/>
          </cell>
          <cell r="JJ7" t="str">
            <v/>
          </cell>
          <cell r="JK7" t="str">
            <v/>
          </cell>
          <cell r="JL7" t="str">
            <v/>
          </cell>
          <cell r="JM7" t="str">
            <v/>
          </cell>
          <cell r="JN7" t="str">
            <v/>
          </cell>
          <cell r="JO7" t="str">
            <v/>
          </cell>
          <cell r="JP7">
            <v>37.826471900281128</v>
          </cell>
          <cell r="JQ7">
            <v>28.692732849563022</v>
          </cell>
          <cell r="JR7">
            <v>19.55899379884492</v>
          </cell>
          <cell r="JS7" t="str">
            <v/>
          </cell>
          <cell r="JT7" t="str">
            <v/>
          </cell>
          <cell r="JU7" t="str">
            <v/>
          </cell>
          <cell r="JV7" t="str">
            <v/>
          </cell>
          <cell r="JW7" t="str">
            <v/>
          </cell>
          <cell r="JX7" t="str">
            <v/>
          </cell>
          <cell r="JY7" t="str">
            <v/>
          </cell>
          <cell r="JZ7" t="str">
            <v/>
          </cell>
          <cell r="KA7" t="str">
            <v/>
          </cell>
        </row>
        <row r="8">
          <cell r="EY8">
            <v>119</v>
          </cell>
          <cell r="EZ8" t="str">
            <v/>
          </cell>
          <cell r="FA8" t="str">
            <v/>
          </cell>
          <cell r="FB8" t="str">
            <v/>
          </cell>
          <cell r="FC8">
            <v>13.37676406022482</v>
          </cell>
          <cell r="FD8">
            <v>9.9444792072394286</v>
          </cell>
          <cell r="FE8">
            <v>6.5121943542540368</v>
          </cell>
          <cell r="FF8" t="str">
            <v/>
          </cell>
          <cell r="FG8" t="str">
            <v/>
          </cell>
          <cell r="FH8" t="str">
            <v/>
          </cell>
          <cell r="FI8" t="str">
            <v/>
          </cell>
          <cell r="FJ8" t="str">
            <v/>
          </cell>
          <cell r="FK8" t="str">
            <v/>
          </cell>
          <cell r="FL8" t="str">
            <v/>
          </cell>
          <cell r="FM8" t="str">
            <v/>
          </cell>
          <cell r="FN8" t="str">
            <v/>
          </cell>
          <cell r="FO8">
            <v>11.694807734328759</v>
          </cell>
          <cell r="FP8">
            <v>8.6838903712978333</v>
          </cell>
          <cell r="FQ8">
            <v>5.6729730082669061</v>
          </cell>
          <cell r="FR8" t="str">
            <v/>
          </cell>
          <cell r="FS8" t="str">
            <v/>
          </cell>
          <cell r="FT8" t="str">
            <v/>
          </cell>
          <cell r="FU8" t="str">
            <v/>
          </cell>
          <cell r="FV8" t="str">
            <v/>
          </cell>
          <cell r="FW8" t="str">
            <v/>
          </cell>
          <cell r="FX8" t="str">
            <v/>
          </cell>
          <cell r="FY8" t="str">
            <v/>
          </cell>
          <cell r="FZ8" t="str">
            <v/>
          </cell>
          <cell r="GA8">
            <v>10.261391791770258</v>
          </cell>
          <cell r="GB8">
            <v>7.3416704963106012</v>
          </cell>
          <cell r="GC8">
            <v>4.4219492008509436</v>
          </cell>
          <cell r="GD8" t="str">
            <v/>
          </cell>
          <cell r="GE8" t="str">
            <v/>
          </cell>
          <cell r="GF8" t="str">
            <v/>
          </cell>
          <cell r="GG8" t="str">
            <v/>
          </cell>
          <cell r="GH8" t="str">
            <v/>
          </cell>
          <cell r="GI8" t="str">
            <v/>
          </cell>
          <cell r="GJ8" t="str">
            <v/>
          </cell>
          <cell r="GK8" t="str">
            <v/>
          </cell>
          <cell r="GL8" t="str">
            <v/>
          </cell>
          <cell r="GM8">
            <v>8.5169462813629941</v>
          </cell>
          <cell r="GN8">
            <v>5.6096099228970564</v>
          </cell>
          <cell r="GO8">
            <v>2.7022735644311195</v>
          </cell>
          <cell r="GP8" t="str">
            <v/>
          </cell>
          <cell r="GQ8" t="str">
            <v/>
          </cell>
          <cell r="GR8" t="str">
            <v/>
          </cell>
          <cell r="GS8" t="str">
            <v/>
          </cell>
          <cell r="GT8" t="str">
            <v/>
          </cell>
          <cell r="GU8" t="str">
            <v/>
          </cell>
          <cell r="GV8" t="str">
            <v/>
          </cell>
          <cell r="GW8" t="str">
            <v/>
          </cell>
          <cell r="GX8" t="str">
            <v/>
          </cell>
          <cell r="GY8">
            <v>10.924477553229696</v>
          </cell>
          <cell r="GZ8">
            <v>7.5181214575602127</v>
          </cell>
          <cell r="HA8">
            <v>4.1117653618907273</v>
          </cell>
          <cell r="HB8" t="str">
            <v/>
          </cell>
          <cell r="HC8" t="str">
            <v/>
          </cell>
          <cell r="HD8" t="str">
            <v/>
          </cell>
          <cell r="HE8" t="str">
            <v/>
          </cell>
          <cell r="HF8" t="str">
            <v/>
          </cell>
          <cell r="HG8" t="str">
            <v/>
          </cell>
          <cell r="HH8" t="str">
            <v/>
          </cell>
          <cell r="HI8" t="str">
            <v/>
          </cell>
          <cell r="HJ8" t="str">
            <v/>
          </cell>
          <cell r="HK8">
            <v>25.921839106036916</v>
          </cell>
          <cell r="HL8">
            <v>18.67016678338469</v>
          </cell>
          <cell r="HM8">
            <v>11.418494460732465</v>
          </cell>
          <cell r="HN8" t="str">
            <v/>
          </cell>
          <cell r="HO8" t="str">
            <v/>
          </cell>
          <cell r="HP8" t="str">
            <v/>
          </cell>
          <cell r="HQ8" t="str">
            <v/>
          </cell>
          <cell r="HR8" t="str">
            <v/>
          </cell>
          <cell r="HS8" t="str">
            <v/>
          </cell>
          <cell r="HT8" t="str">
            <v/>
          </cell>
          <cell r="HU8" t="str">
            <v/>
          </cell>
          <cell r="HV8" t="str">
            <v/>
          </cell>
          <cell r="HW8">
            <v>13.229341403710983</v>
          </cell>
          <cell r="HX8">
            <v>10.340189096585334</v>
          </cell>
          <cell r="HY8">
            <v>7.4510367894596854</v>
          </cell>
          <cell r="HZ8" t="str">
            <v/>
          </cell>
          <cell r="IA8" t="str">
            <v/>
          </cell>
          <cell r="IB8" t="str">
            <v/>
          </cell>
          <cell r="IC8" t="str">
            <v/>
          </cell>
          <cell r="ID8" t="str">
            <v/>
          </cell>
          <cell r="IE8" t="str">
            <v/>
          </cell>
          <cell r="IF8" t="str">
            <v/>
          </cell>
          <cell r="IG8" t="str">
            <v/>
          </cell>
          <cell r="IH8" t="str">
            <v/>
          </cell>
          <cell r="II8">
            <v>9.6520688962938053</v>
          </cell>
          <cell r="IJ8">
            <v>7.1953835153449361</v>
          </cell>
          <cell r="IK8">
            <v>4.7386981343960679</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v>8.8555122713862353</v>
          </cell>
          <cell r="JH8">
            <v>6.6015698501628002</v>
          </cell>
          <cell r="JI8">
            <v>4.3476274289393642</v>
          </cell>
          <cell r="JJ8" t="str">
            <v/>
          </cell>
          <cell r="JK8" t="str">
            <v/>
          </cell>
          <cell r="JL8" t="str">
            <v/>
          </cell>
          <cell r="JM8" t="str">
            <v/>
          </cell>
          <cell r="JN8" t="str">
            <v/>
          </cell>
          <cell r="JO8" t="str">
            <v/>
          </cell>
          <cell r="JP8" t="str">
            <v/>
          </cell>
          <cell r="JQ8" t="str">
            <v/>
          </cell>
          <cell r="JR8" t="str">
            <v/>
          </cell>
          <cell r="JS8">
            <v>25.530251859670305</v>
          </cell>
          <cell r="JT8">
            <v>19.474498634733351</v>
          </cell>
          <cell r="JU8">
            <v>13.418745409796395</v>
          </cell>
          <cell r="JV8" t="str">
            <v/>
          </cell>
          <cell r="JW8" t="str">
            <v/>
          </cell>
          <cell r="JX8" t="str">
            <v/>
          </cell>
          <cell r="JY8" t="str">
            <v/>
          </cell>
          <cell r="JZ8" t="str">
            <v/>
          </cell>
          <cell r="KA8" t="str">
            <v/>
          </cell>
        </row>
        <row r="9">
          <cell r="EY9">
            <v>120</v>
          </cell>
          <cell r="EZ9" t="str">
            <v/>
          </cell>
          <cell r="FA9" t="str">
            <v/>
          </cell>
          <cell r="FB9" t="str">
            <v/>
          </cell>
          <cell r="FC9" t="str">
            <v/>
          </cell>
          <cell r="FD9" t="str">
            <v/>
          </cell>
          <cell r="FE9" t="str">
            <v/>
          </cell>
          <cell r="FF9">
            <v>5.9126196702739477</v>
          </cell>
          <cell r="FG9">
            <v>3.8447021938896278</v>
          </cell>
          <cell r="FH9">
            <v>1.7767847175053069</v>
          </cell>
          <cell r="FI9">
            <v>7.9924715751589313</v>
          </cell>
          <cell r="FJ9">
            <v>5.5845202767731594</v>
          </cell>
          <cell r="FK9">
            <v>3.1765689783873872</v>
          </cell>
          <cell r="FL9" t="str">
            <v/>
          </cell>
          <cell r="FM9" t="str">
            <v/>
          </cell>
          <cell r="FN9" t="str">
            <v/>
          </cell>
          <cell r="FO9" t="str">
            <v/>
          </cell>
          <cell r="FP9" t="str">
            <v/>
          </cell>
          <cell r="FQ9" t="str">
            <v/>
          </cell>
          <cell r="FR9">
            <v>6.0378319423931881</v>
          </cell>
          <cell r="FS9">
            <v>4.3789660214684689</v>
          </cell>
          <cell r="FT9">
            <v>2.7201001005437502</v>
          </cell>
          <cell r="FU9">
            <v>7.9922826677619652</v>
          </cell>
          <cell r="FV9">
            <v>5.372128818701956</v>
          </cell>
          <cell r="FW9">
            <v>2.751974969641946</v>
          </cell>
          <cell r="FX9" t="str">
            <v/>
          </cell>
          <cell r="FY9" t="str">
            <v/>
          </cell>
          <cell r="FZ9" t="str">
            <v/>
          </cell>
          <cell r="GA9" t="str">
            <v/>
          </cell>
          <cell r="GB9" t="str">
            <v/>
          </cell>
          <cell r="GC9" t="str">
            <v/>
          </cell>
          <cell r="GD9">
            <v>5.8477693654142016</v>
          </cell>
          <cell r="GE9">
            <v>4.324306211604771</v>
          </cell>
          <cell r="GF9">
            <v>2.8008430577953396</v>
          </cell>
          <cell r="GG9">
            <v>8.0900491840929725</v>
          </cell>
          <cell r="GH9">
            <v>5.8111778312035058</v>
          </cell>
          <cell r="GI9">
            <v>3.5323064783140397</v>
          </cell>
          <cell r="GJ9" t="str">
            <v/>
          </cell>
          <cell r="GK9" t="str">
            <v/>
          </cell>
          <cell r="GL9" t="str">
            <v/>
          </cell>
          <cell r="GM9" t="str">
            <v/>
          </cell>
          <cell r="GN9" t="str">
            <v/>
          </cell>
          <cell r="GO9" t="str">
            <v/>
          </cell>
          <cell r="GP9">
            <v>5.4493746294367984</v>
          </cell>
          <cell r="GQ9">
            <v>3.3575821756531203</v>
          </cell>
          <cell r="GR9">
            <v>1.2657897218694414</v>
          </cell>
          <cell r="GS9">
            <v>5.8594736638784521</v>
          </cell>
          <cell r="GT9">
            <v>3.408293318138587</v>
          </cell>
          <cell r="GU9">
            <v>0.95711297239872173</v>
          </cell>
          <cell r="GV9" t="str">
            <v/>
          </cell>
          <cell r="GW9" t="str">
            <v/>
          </cell>
          <cell r="GX9" t="str">
            <v/>
          </cell>
          <cell r="GY9" t="str">
            <v/>
          </cell>
          <cell r="GZ9" t="str">
            <v/>
          </cell>
          <cell r="HA9" t="str">
            <v/>
          </cell>
          <cell r="HB9">
            <v>5.9100366373537137</v>
          </cell>
          <cell r="HC9">
            <v>3.8977400535915976</v>
          </cell>
          <cell r="HD9">
            <v>1.8854434698294835</v>
          </cell>
          <cell r="HE9">
            <v>8.6473437513910287</v>
          </cell>
          <cell r="HF9">
            <v>5.8902334755000441</v>
          </cell>
          <cell r="HG9">
            <v>3.133123199609062</v>
          </cell>
          <cell r="HH9" t="str">
            <v/>
          </cell>
          <cell r="HI9" t="str">
            <v/>
          </cell>
          <cell r="HJ9" t="str">
            <v/>
          </cell>
          <cell r="HK9" t="str">
            <v/>
          </cell>
          <cell r="HL9" t="str">
            <v/>
          </cell>
          <cell r="HM9" t="str">
            <v/>
          </cell>
          <cell r="HN9">
            <v>12.293699940131374</v>
          </cell>
          <cell r="HO9">
            <v>8.5221831893536564</v>
          </cell>
          <cell r="HP9">
            <v>4.750666438575939</v>
          </cell>
          <cell r="HQ9">
            <v>19.628062920059634</v>
          </cell>
          <cell r="HR9">
            <v>11.907810455840986</v>
          </cell>
          <cell r="HS9">
            <v>4.1875579916223407</v>
          </cell>
          <cell r="HT9" t="str">
            <v/>
          </cell>
          <cell r="HU9" t="str">
            <v/>
          </cell>
          <cell r="HV9" t="str">
            <v/>
          </cell>
          <cell r="HW9" t="str">
            <v/>
          </cell>
          <cell r="HX9" t="str">
            <v/>
          </cell>
          <cell r="HY9" t="str">
            <v/>
          </cell>
          <cell r="HZ9">
            <v>12.042285102883652</v>
          </cell>
          <cell r="IA9">
            <v>8.8205532805044857</v>
          </cell>
          <cell r="IB9">
            <v>5.5988214581253199</v>
          </cell>
          <cell r="IC9">
            <v>19.574173181697173</v>
          </cell>
          <cell r="ID9">
            <v>14.941493994269884</v>
          </cell>
          <cell r="IE9">
            <v>10.308814806842596</v>
          </cell>
          <cell r="IF9" t="str">
            <v/>
          </cell>
          <cell r="IG9" t="str">
            <v/>
          </cell>
          <cell r="IH9" t="str">
            <v/>
          </cell>
          <cell r="II9" t="str">
            <v/>
          </cell>
          <cell r="IJ9" t="str">
            <v/>
          </cell>
          <cell r="IK9" t="str">
            <v/>
          </cell>
          <cell r="IL9">
            <v>6.6071318919347313</v>
          </cell>
          <cell r="IM9">
            <v>5.300322168136244</v>
          </cell>
          <cell r="IN9">
            <v>3.9935124443377576</v>
          </cell>
          <cell r="IO9">
            <v>11.512950557193685</v>
          </cell>
          <cell r="IP9">
            <v>8.5212187908286658</v>
          </cell>
          <cell r="IQ9">
            <v>5.529487024463644</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v>5.2228386069922346</v>
          </cell>
          <cell r="JK9">
            <v>4.1898251316930466</v>
          </cell>
          <cell r="JL9">
            <v>3.1568116563938586</v>
          </cell>
          <cell r="JM9">
            <v>9.1008146399959813</v>
          </cell>
          <cell r="JN9">
            <v>6.7358955757632826</v>
          </cell>
          <cell r="JO9">
            <v>4.3709765115305839</v>
          </cell>
          <cell r="JP9" t="str">
            <v/>
          </cell>
          <cell r="JQ9" t="str">
            <v/>
          </cell>
          <cell r="JR9" t="str">
            <v/>
          </cell>
          <cell r="JS9" t="str">
            <v/>
          </cell>
          <cell r="JT9" t="str">
            <v/>
          </cell>
          <cell r="JU9" t="str">
            <v/>
          </cell>
          <cell r="JV9">
            <v>10.254138249553126</v>
          </cell>
          <cell r="JW9">
            <v>7.4335856650354168</v>
          </cell>
          <cell r="JX9">
            <v>4.6130330805177087</v>
          </cell>
          <cell r="JY9">
            <v>16.197823980369783</v>
          </cell>
          <cell r="JZ9">
            <v>11.279361482568174</v>
          </cell>
          <cell r="KA9">
            <v>6.3608989847665676</v>
          </cell>
        </row>
        <row r="10">
          <cell r="EY10">
            <v>121</v>
          </cell>
          <cell r="EZ10">
            <v>33.424497324103221</v>
          </cell>
          <cell r="FA10">
            <v>23.738784646243154</v>
          </cell>
          <cell r="FB10">
            <v>14.053071968383085</v>
          </cell>
          <cell r="FC10" t="str">
            <v/>
          </cell>
          <cell r="FD10" t="str">
            <v/>
          </cell>
          <cell r="FE10" t="str">
            <v/>
          </cell>
          <cell r="FF10" t="str">
            <v/>
          </cell>
          <cell r="FG10" t="str">
            <v/>
          </cell>
          <cell r="FH10" t="str">
            <v/>
          </cell>
          <cell r="FI10" t="str">
            <v/>
          </cell>
          <cell r="FJ10" t="str">
            <v/>
          </cell>
          <cell r="FK10" t="str">
            <v/>
          </cell>
          <cell r="FL10">
            <v>28.219704676866897</v>
          </cell>
          <cell r="FM10">
            <v>19.27889064793488</v>
          </cell>
          <cell r="FN10">
            <v>10.338076619002864</v>
          </cell>
          <cell r="FO10" t="str">
            <v/>
          </cell>
          <cell r="FP10" t="str">
            <v/>
          </cell>
          <cell r="FQ10" t="str">
            <v/>
          </cell>
          <cell r="FR10" t="str">
            <v/>
          </cell>
          <cell r="FS10" t="str">
            <v/>
          </cell>
          <cell r="FT10" t="str">
            <v/>
          </cell>
          <cell r="FU10" t="str">
            <v/>
          </cell>
          <cell r="FV10" t="str">
            <v/>
          </cell>
          <cell r="FW10" t="str">
            <v/>
          </cell>
          <cell r="FX10">
            <v>32.847788809011966</v>
          </cell>
          <cell r="FY10">
            <v>22.969070148880995</v>
          </cell>
          <cell r="FZ10">
            <v>13.090351488750029</v>
          </cell>
          <cell r="GA10" t="str">
            <v/>
          </cell>
          <cell r="GB10" t="str">
            <v/>
          </cell>
          <cell r="GC10" t="str">
            <v/>
          </cell>
          <cell r="GD10" t="str">
            <v/>
          </cell>
          <cell r="GE10" t="str">
            <v/>
          </cell>
          <cell r="GF10" t="str">
            <v/>
          </cell>
          <cell r="GG10" t="str">
            <v/>
          </cell>
          <cell r="GH10" t="str">
            <v/>
          </cell>
          <cell r="GI10" t="str">
            <v/>
          </cell>
          <cell r="GJ10">
            <v>27.538780182227942</v>
          </cell>
          <cell r="GK10">
            <v>16.311518752345098</v>
          </cell>
          <cell r="GL10">
            <v>5.0842573224622551</v>
          </cell>
          <cell r="GM10" t="str">
            <v/>
          </cell>
          <cell r="GN10" t="str">
            <v/>
          </cell>
          <cell r="GO10" t="str">
            <v/>
          </cell>
          <cell r="GP10" t="str">
            <v/>
          </cell>
          <cell r="GQ10" t="str">
            <v/>
          </cell>
          <cell r="GR10" t="str">
            <v/>
          </cell>
          <cell r="GS10" t="str">
            <v/>
          </cell>
          <cell r="GT10" t="str">
            <v/>
          </cell>
          <cell r="GU10" t="str">
            <v/>
          </cell>
          <cell r="GV10">
            <v>32.463081187264187</v>
          </cell>
          <cell r="GW10">
            <v>22.994633194136604</v>
          </cell>
          <cell r="GX10">
            <v>13.526185201009019</v>
          </cell>
          <cell r="GY10" t="str">
            <v/>
          </cell>
          <cell r="GZ10" t="str">
            <v/>
          </cell>
          <cell r="HA10" t="str">
            <v/>
          </cell>
          <cell r="HB10" t="str">
            <v/>
          </cell>
          <cell r="HC10" t="str">
            <v/>
          </cell>
          <cell r="HD10" t="str">
            <v/>
          </cell>
          <cell r="HE10" t="str">
            <v/>
          </cell>
          <cell r="HF10" t="str">
            <v/>
          </cell>
          <cell r="HG10" t="str">
            <v/>
          </cell>
          <cell r="HH10">
            <v>66.615277039144971</v>
          </cell>
          <cell r="HI10">
            <v>45.549936201064391</v>
          </cell>
          <cell r="HJ10">
            <v>24.484595362983814</v>
          </cell>
          <cell r="HK10" t="str">
            <v/>
          </cell>
          <cell r="HL10" t="str">
            <v/>
          </cell>
          <cell r="HM10" t="str">
            <v/>
          </cell>
          <cell r="HN10" t="str">
            <v/>
          </cell>
          <cell r="HO10" t="str">
            <v/>
          </cell>
          <cell r="HP10" t="str">
            <v/>
          </cell>
          <cell r="HQ10" t="str">
            <v/>
          </cell>
          <cell r="HR10" t="str">
            <v/>
          </cell>
          <cell r="HS10" t="str">
            <v/>
          </cell>
          <cell r="HT10">
            <v>31.09757169971147</v>
          </cell>
          <cell r="HU10">
            <v>21.768999218213036</v>
          </cell>
          <cell r="HV10">
            <v>12.440426736714599</v>
          </cell>
          <cell r="HW10" t="str">
            <v/>
          </cell>
          <cell r="HX10" t="str">
            <v/>
          </cell>
          <cell r="HY10" t="str">
            <v/>
          </cell>
          <cell r="HZ10" t="str">
            <v/>
          </cell>
          <cell r="IA10" t="str">
            <v/>
          </cell>
          <cell r="IB10" t="str">
            <v/>
          </cell>
          <cell r="IC10" t="str">
            <v/>
          </cell>
          <cell r="ID10" t="str">
            <v/>
          </cell>
          <cell r="IE10" t="str">
            <v/>
          </cell>
          <cell r="IF10">
            <v>31.496528740232336</v>
          </cell>
          <cell r="IG10">
            <v>22.620271287584615</v>
          </cell>
          <cell r="IH10">
            <v>13.744013834936897</v>
          </cell>
          <cell r="II10" t="str">
            <v/>
          </cell>
          <cell r="IJ10" t="str">
            <v/>
          </cell>
          <cell r="IK10" t="str">
            <v/>
          </cell>
          <cell r="IL10" t="str">
            <v/>
          </cell>
          <cell r="IM10" t="str">
            <v/>
          </cell>
          <cell r="IN10" t="str">
            <v/>
          </cell>
          <cell r="IO10" t="str">
            <v/>
          </cell>
          <cell r="IP10" t="str">
            <v/>
          </cell>
          <cell r="IQ10" t="str">
            <v/>
          </cell>
          <cell r="IR10">
            <v>50.538470345903647</v>
          </cell>
          <cell r="IS10">
            <v>35.597422992376423</v>
          </cell>
          <cell r="IT10">
            <v>20.656375638849198</v>
          </cell>
          <cell r="IU10" t="str">
            <v/>
          </cell>
          <cell r="IV10" t="str">
            <v/>
          </cell>
          <cell r="IW10" t="str">
            <v/>
          </cell>
          <cell r="IX10" t="str">
            <v/>
          </cell>
          <cell r="IY10" t="str">
            <v/>
          </cell>
          <cell r="IZ10" t="str">
            <v/>
          </cell>
          <cell r="JA10" t="str">
            <v/>
          </cell>
          <cell r="JB10" t="str">
            <v/>
          </cell>
          <cell r="JC10" t="str">
            <v/>
          </cell>
          <cell r="JD10">
            <v>24.910305114354099</v>
          </cell>
          <cell r="JE10">
            <v>17.890157489750081</v>
          </cell>
          <cell r="JF10">
            <v>10.870009865146065</v>
          </cell>
          <cell r="JG10" t="str">
            <v/>
          </cell>
          <cell r="JH10" t="str">
            <v/>
          </cell>
          <cell r="JI10" t="str">
            <v/>
          </cell>
          <cell r="JJ10" t="str">
            <v/>
          </cell>
          <cell r="JK10" t="str">
            <v/>
          </cell>
          <cell r="JL10" t="str">
            <v/>
          </cell>
          <cell r="JM10" t="str">
            <v/>
          </cell>
          <cell r="JN10" t="str">
            <v/>
          </cell>
          <cell r="JO10" t="str">
            <v/>
          </cell>
          <cell r="JP10">
            <v>53.287731270194968</v>
          </cell>
          <cell r="JQ10">
            <v>40.420651482530843</v>
          </cell>
          <cell r="JR10">
            <v>27.553571694866733</v>
          </cell>
          <cell r="JS10" t="str">
            <v/>
          </cell>
          <cell r="JT10" t="str">
            <v/>
          </cell>
          <cell r="JU10" t="str">
            <v/>
          </cell>
          <cell r="JV10" t="str">
            <v/>
          </cell>
          <cell r="JW10" t="str">
            <v/>
          </cell>
          <cell r="JX10" t="str">
            <v/>
          </cell>
          <cell r="JY10" t="str">
            <v/>
          </cell>
          <cell r="JZ10" t="str">
            <v/>
          </cell>
          <cell r="KA10" t="str">
            <v/>
          </cell>
        </row>
        <row r="11">
          <cell r="EY11">
            <v>122</v>
          </cell>
          <cell r="EZ11" t="str">
            <v/>
          </cell>
          <cell r="FA11" t="str">
            <v/>
          </cell>
          <cell r="FB11" t="str">
            <v/>
          </cell>
          <cell r="FC11">
            <v>19.527155592064389</v>
          </cell>
          <cell r="FD11">
            <v>14.516768920162132</v>
          </cell>
          <cell r="FE11">
            <v>9.5063822482598717</v>
          </cell>
          <cell r="FF11" t="str">
            <v/>
          </cell>
          <cell r="FG11" t="str">
            <v/>
          </cell>
          <cell r="FH11" t="str">
            <v/>
          </cell>
          <cell r="FI11" t="str">
            <v/>
          </cell>
          <cell r="FJ11" t="str">
            <v/>
          </cell>
          <cell r="FK11" t="str">
            <v/>
          </cell>
          <cell r="FL11" t="str">
            <v/>
          </cell>
          <cell r="FM11" t="str">
            <v/>
          </cell>
          <cell r="FN11" t="str">
            <v/>
          </cell>
          <cell r="FO11">
            <v>17.071866500699699</v>
          </cell>
          <cell r="FP11">
            <v>12.676584386277401</v>
          </cell>
          <cell r="FQ11">
            <v>8.2813022718551021</v>
          </cell>
          <cell r="FR11" t="str">
            <v/>
          </cell>
          <cell r="FS11" t="str">
            <v/>
          </cell>
          <cell r="FT11" t="str">
            <v/>
          </cell>
          <cell r="FU11" t="str">
            <v/>
          </cell>
          <cell r="FV11" t="str">
            <v/>
          </cell>
          <cell r="FW11" t="str">
            <v/>
          </cell>
          <cell r="FX11" t="str">
            <v/>
          </cell>
          <cell r="FY11" t="str">
            <v/>
          </cell>
          <cell r="FZ11" t="str">
            <v/>
          </cell>
          <cell r="GA11">
            <v>16.524315763077041</v>
          </cell>
          <cell r="GB11">
            <v>11.822575725721695</v>
          </cell>
          <cell r="GC11">
            <v>7.1208356883663484</v>
          </cell>
          <cell r="GD11" t="str">
            <v/>
          </cell>
          <cell r="GE11" t="str">
            <v/>
          </cell>
          <cell r="GF11" t="str">
            <v/>
          </cell>
          <cell r="GG11" t="str">
            <v/>
          </cell>
          <cell r="GH11" t="str">
            <v/>
          </cell>
          <cell r="GI11" t="str">
            <v/>
          </cell>
          <cell r="GJ11" t="str">
            <v/>
          </cell>
          <cell r="GK11" t="str">
            <v/>
          </cell>
          <cell r="GL11" t="str">
            <v/>
          </cell>
          <cell r="GM11">
            <v>13.715167741989852</v>
          </cell>
          <cell r="GN11">
            <v>9.0333716473026122</v>
          </cell>
          <cell r="GO11">
            <v>4.3515755526153734</v>
          </cell>
          <cell r="GP11" t="str">
            <v/>
          </cell>
          <cell r="GQ11" t="str">
            <v/>
          </cell>
          <cell r="GR11" t="str">
            <v/>
          </cell>
          <cell r="GS11" t="str">
            <v/>
          </cell>
          <cell r="GT11" t="str">
            <v/>
          </cell>
          <cell r="GU11" t="str">
            <v/>
          </cell>
          <cell r="GV11" t="str">
            <v/>
          </cell>
          <cell r="GW11" t="str">
            <v/>
          </cell>
          <cell r="GX11" t="str">
            <v/>
          </cell>
          <cell r="GY11">
            <v>13.025338621158486</v>
          </cell>
          <cell r="GZ11">
            <v>8.9639140455525617</v>
          </cell>
          <cell r="HA11">
            <v>4.9024894699466364</v>
          </cell>
          <cell r="HB11" t="str">
            <v/>
          </cell>
          <cell r="HC11" t="str">
            <v/>
          </cell>
          <cell r="HD11" t="str">
            <v/>
          </cell>
          <cell r="HE11" t="str">
            <v/>
          </cell>
          <cell r="HF11" t="str">
            <v/>
          </cell>
          <cell r="HG11" t="str">
            <v/>
          </cell>
          <cell r="HH11" t="str">
            <v/>
          </cell>
          <cell r="HI11" t="str">
            <v/>
          </cell>
          <cell r="HJ11" t="str">
            <v/>
          </cell>
          <cell r="HK11">
            <v>26.948446595384912</v>
          </cell>
          <cell r="HL11">
            <v>19.409579329261312</v>
          </cell>
          <cell r="HM11">
            <v>11.870712063137711</v>
          </cell>
          <cell r="HN11" t="str">
            <v/>
          </cell>
          <cell r="HO11" t="str">
            <v/>
          </cell>
          <cell r="HP11" t="str">
            <v/>
          </cell>
          <cell r="HQ11" t="str">
            <v/>
          </cell>
          <cell r="HR11" t="str">
            <v/>
          </cell>
          <cell r="HS11" t="str">
            <v/>
          </cell>
          <cell r="HT11" t="str">
            <v/>
          </cell>
          <cell r="HU11" t="str">
            <v/>
          </cell>
          <cell r="HV11" t="str">
            <v/>
          </cell>
          <cell r="HW11">
            <v>15.181211446881454</v>
          </cell>
          <cell r="HX11">
            <v>11.865790766573333</v>
          </cell>
          <cell r="HY11">
            <v>8.5503700862652128</v>
          </cell>
          <cell r="HZ11" t="str">
            <v/>
          </cell>
          <cell r="IA11" t="str">
            <v/>
          </cell>
          <cell r="IB11" t="str">
            <v/>
          </cell>
          <cell r="IC11" t="str">
            <v/>
          </cell>
          <cell r="ID11" t="str">
            <v/>
          </cell>
          <cell r="IE11" t="str">
            <v/>
          </cell>
          <cell r="IF11" t="str">
            <v/>
          </cell>
          <cell r="IG11" t="str">
            <v/>
          </cell>
          <cell r="IH11" t="str">
            <v/>
          </cell>
          <cell r="II11">
            <v>12.134029469626499</v>
          </cell>
          <cell r="IJ11">
            <v>9.0456249907193502</v>
          </cell>
          <cell r="IK11">
            <v>5.9572205118122001</v>
          </cell>
          <cell r="IL11" t="str">
            <v/>
          </cell>
          <cell r="IM11" t="str">
            <v/>
          </cell>
          <cell r="IN11" t="str">
            <v/>
          </cell>
          <cell r="IO11" t="str">
            <v/>
          </cell>
          <cell r="IP11" t="str">
            <v/>
          </cell>
          <cell r="IQ11" t="str">
            <v/>
          </cell>
          <cell r="IR11" t="str">
            <v/>
          </cell>
          <cell r="IS11" t="str">
            <v/>
          </cell>
          <cell r="IT11" t="str">
            <v/>
          </cell>
          <cell r="IU11">
            <v>35.896369481538578</v>
          </cell>
          <cell r="IV11">
            <v>24.789234050415747</v>
          </cell>
          <cell r="IW11">
            <v>13.682098619292912</v>
          </cell>
          <cell r="IX11" t="str">
            <v/>
          </cell>
          <cell r="IY11" t="str">
            <v/>
          </cell>
          <cell r="IZ11" t="str">
            <v/>
          </cell>
          <cell r="JA11" t="str">
            <v/>
          </cell>
          <cell r="JB11" t="str">
            <v/>
          </cell>
          <cell r="JC11" t="str">
            <v/>
          </cell>
          <cell r="JD11" t="str">
            <v/>
          </cell>
          <cell r="JE11" t="str">
            <v/>
          </cell>
          <cell r="JF11" t="str">
            <v/>
          </cell>
          <cell r="JG11">
            <v>10.664945465452876</v>
          </cell>
          <cell r="JH11">
            <v>7.9504584580450217</v>
          </cell>
          <cell r="JI11">
            <v>5.2359714506371668</v>
          </cell>
          <cell r="JJ11" t="str">
            <v/>
          </cell>
          <cell r="JK11" t="str">
            <v/>
          </cell>
          <cell r="JL11" t="str">
            <v/>
          </cell>
          <cell r="JM11" t="str">
            <v/>
          </cell>
          <cell r="JN11" t="str">
            <v/>
          </cell>
          <cell r="JO11" t="str">
            <v/>
          </cell>
          <cell r="JP11" t="str">
            <v/>
          </cell>
          <cell r="JQ11" t="str">
            <v/>
          </cell>
          <cell r="JR11" t="str">
            <v/>
          </cell>
          <cell r="JS11">
            <v>31.788760349112309</v>
          </cell>
          <cell r="JT11">
            <v>24.248494430115187</v>
          </cell>
          <cell r="JU11">
            <v>16.708228511118069</v>
          </cell>
          <cell r="JV11" t="str">
            <v/>
          </cell>
          <cell r="JW11" t="str">
            <v/>
          </cell>
          <cell r="JX11" t="str">
            <v/>
          </cell>
          <cell r="JY11" t="str">
            <v/>
          </cell>
          <cell r="JZ11" t="str">
            <v/>
          </cell>
          <cell r="KA11" t="str">
            <v/>
          </cell>
        </row>
        <row r="12">
          <cell r="EY12">
            <v>123</v>
          </cell>
          <cell r="EZ12" t="str">
            <v/>
          </cell>
          <cell r="FA12" t="str">
            <v/>
          </cell>
          <cell r="FB12" t="str">
            <v/>
          </cell>
          <cell r="FC12" t="str">
            <v/>
          </cell>
          <cell r="FD12" t="str">
            <v/>
          </cell>
          <cell r="FE12" t="str">
            <v/>
          </cell>
          <cell r="FF12">
            <v>7.8125680441637009</v>
          </cell>
          <cell r="FG12">
            <v>5.0801504534988089</v>
          </cell>
          <cell r="FH12">
            <v>2.3477328628339178</v>
          </cell>
          <cell r="FI12">
            <v>10.560755046684795</v>
          </cell>
          <cell r="FJ12">
            <v>7.3790379035627591</v>
          </cell>
          <cell r="FK12">
            <v>4.1973207604407241</v>
          </cell>
          <cell r="FL12" t="str">
            <v/>
          </cell>
          <cell r="FM12" t="str">
            <v/>
          </cell>
          <cell r="FN12" t="str">
            <v/>
          </cell>
          <cell r="FO12" t="str">
            <v/>
          </cell>
          <cell r="FP12" t="str">
            <v/>
          </cell>
          <cell r="FQ12" t="str">
            <v/>
          </cell>
          <cell r="FR12">
            <v>7.9780157560830061</v>
          </cell>
          <cell r="FS12">
            <v>5.7860934600276979</v>
          </cell>
          <cell r="FT12">
            <v>3.594171163972391</v>
          </cell>
          <cell r="FU12">
            <v>10.560505436194834</v>
          </cell>
          <cell r="FV12">
            <v>7.0983970352649441</v>
          </cell>
          <cell r="FW12">
            <v>3.6362886343350547</v>
          </cell>
          <cell r="FX12" t="str">
            <v/>
          </cell>
          <cell r="FY12" t="str">
            <v/>
          </cell>
          <cell r="FZ12" t="str">
            <v/>
          </cell>
          <cell r="GA12" t="str">
            <v/>
          </cell>
          <cell r="GB12" t="str">
            <v/>
          </cell>
          <cell r="GC12" t="str">
            <v/>
          </cell>
          <cell r="GD12">
            <v>9.7536455383986205</v>
          </cell>
          <cell r="GE12">
            <v>7.2126220019795246</v>
          </cell>
          <cell r="GF12">
            <v>4.6715984655604279</v>
          </cell>
          <cell r="GG12">
            <v>13.493601953001226</v>
          </cell>
          <cell r="GH12">
            <v>9.6926135735423866</v>
          </cell>
          <cell r="GI12">
            <v>5.8916251940835478</v>
          </cell>
          <cell r="GJ12" t="str">
            <v/>
          </cell>
          <cell r="GK12" t="str">
            <v/>
          </cell>
          <cell r="GL12" t="str">
            <v/>
          </cell>
          <cell r="GM12" t="str">
            <v/>
          </cell>
          <cell r="GN12" t="str">
            <v/>
          </cell>
          <cell r="GO12" t="str">
            <v/>
          </cell>
          <cell r="GP12">
            <v>9.0891526700462002</v>
          </cell>
          <cell r="GQ12">
            <v>5.6001980175642876</v>
          </cell>
          <cell r="GR12">
            <v>2.111243365082375</v>
          </cell>
          <cell r="GS12">
            <v>9.7731674400610036</v>
          </cell>
          <cell r="GT12">
            <v>5.6847804416892567</v>
          </cell>
          <cell r="GU12">
            <v>1.5963934433175107</v>
          </cell>
          <cell r="GV12" t="str">
            <v/>
          </cell>
          <cell r="GW12" t="str">
            <v/>
          </cell>
          <cell r="GX12" t="str">
            <v/>
          </cell>
          <cell r="GY12" t="str">
            <v/>
          </cell>
          <cell r="GZ12" t="str">
            <v/>
          </cell>
          <cell r="HA12" t="str">
            <v/>
          </cell>
          <cell r="HB12">
            <v>7.028151676853061</v>
          </cell>
          <cell r="HC12">
            <v>4.6351503340008176</v>
          </cell>
          <cell r="HD12">
            <v>2.2421489911485737</v>
          </cell>
          <cell r="HE12">
            <v>10.283327704356893</v>
          </cell>
          <cell r="HF12">
            <v>7.0046019708649148</v>
          </cell>
          <cell r="HG12">
            <v>3.7258762373729364</v>
          </cell>
          <cell r="HH12" t="str">
            <v/>
          </cell>
          <cell r="HI12" t="str">
            <v/>
          </cell>
          <cell r="HJ12" t="str">
            <v/>
          </cell>
          <cell r="HK12" t="str">
            <v/>
          </cell>
          <cell r="HL12" t="str">
            <v/>
          </cell>
          <cell r="HM12" t="str">
            <v/>
          </cell>
          <cell r="HN12">
            <v>13.105548049385332</v>
          </cell>
          <cell r="HO12">
            <v>9.0849688716694637</v>
          </cell>
          <cell r="HP12">
            <v>5.0643896939535953</v>
          </cell>
          <cell r="HQ12">
            <v>20.924255754403195</v>
          </cell>
          <cell r="HR12">
            <v>12.694175297264449</v>
          </cell>
          <cell r="HS12">
            <v>4.4640948401257026</v>
          </cell>
          <cell r="HT12" t="str">
            <v/>
          </cell>
          <cell r="HU12" t="str">
            <v/>
          </cell>
          <cell r="HV12" t="str">
            <v/>
          </cell>
          <cell r="HW12" t="str">
            <v/>
          </cell>
          <cell r="HX12" t="str">
            <v/>
          </cell>
          <cell r="HY12" t="str">
            <v/>
          </cell>
          <cell r="HZ12">
            <v>13.395250170246323</v>
          </cell>
          <cell r="IA12">
            <v>9.8115529422278307</v>
          </cell>
          <cell r="IB12">
            <v>6.2278557142093396</v>
          </cell>
          <cell r="IC12">
            <v>21.773354841247968</v>
          </cell>
          <cell r="ID12">
            <v>16.620188632018955</v>
          </cell>
          <cell r="IE12">
            <v>11.46702242278994</v>
          </cell>
          <cell r="IF12" t="str">
            <v/>
          </cell>
          <cell r="IG12" t="str">
            <v/>
          </cell>
          <cell r="IH12" t="str">
            <v/>
          </cell>
          <cell r="II12" t="str">
            <v/>
          </cell>
          <cell r="IJ12" t="str">
            <v/>
          </cell>
          <cell r="IK12" t="str">
            <v/>
          </cell>
          <cell r="IL12">
            <v>8.6891294553020693</v>
          </cell>
          <cell r="IM12">
            <v>6.9705261264668152</v>
          </cell>
          <cell r="IN12">
            <v>5.251922797631563</v>
          </cell>
          <cell r="IO12">
            <v>15.140838633184083</v>
          </cell>
          <cell r="IP12">
            <v>11.206371297180436</v>
          </cell>
          <cell r="IQ12">
            <v>7.2719039611767853</v>
          </cell>
          <cell r="IR12" t="str">
            <v/>
          </cell>
          <cell r="IS12" t="str">
            <v/>
          </cell>
          <cell r="IT12" t="str">
            <v/>
          </cell>
          <cell r="IU12" t="str">
            <v/>
          </cell>
          <cell r="IV12" t="str">
            <v/>
          </cell>
          <cell r="IW12" t="str">
            <v/>
          </cell>
          <cell r="IX12">
            <v>9.7864094060316837</v>
          </cell>
          <cell r="IY12">
            <v>6.2421137681926844</v>
          </cell>
          <cell r="IZ12">
            <v>2.6978181303536881</v>
          </cell>
          <cell r="JA12">
            <v>12.923647955055378</v>
          </cell>
          <cell r="JB12">
            <v>7.5409249650980001</v>
          </cell>
          <cell r="JC12">
            <v>2.1582019751406225</v>
          </cell>
          <cell r="JD12" t="str">
            <v/>
          </cell>
          <cell r="JE12" t="str">
            <v/>
          </cell>
          <cell r="JF12" t="str">
            <v/>
          </cell>
          <cell r="JG12" t="str">
            <v/>
          </cell>
          <cell r="JH12" t="str">
            <v/>
          </cell>
          <cell r="JI12" t="str">
            <v/>
          </cell>
          <cell r="JJ12">
            <v>8.0083525307214281</v>
          </cell>
          <cell r="JK12">
            <v>6.4243985352626725</v>
          </cell>
          <cell r="JL12">
            <v>4.8404445398039178</v>
          </cell>
          <cell r="JM12">
            <v>13.954582447993838</v>
          </cell>
          <cell r="JN12">
            <v>10.328373216170368</v>
          </cell>
          <cell r="JO12">
            <v>6.7021639843468961</v>
          </cell>
          <cell r="JP12" t="str">
            <v/>
          </cell>
          <cell r="JQ12" t="str">
            <v/>
          </cell>
          <cell r="JR12" t="str">
            <v/>
          </cell>
          <cell r="JS12" t="str">
            <v/>
          </cell>
          <cell r="JT12" t="str">
            <v/>
          </cell>
          <cell r="JU12" t="str">
            <v/>
          </cell>
          <cell r="JV12">
            <v>12.706955310615342</v>
          </cell>
          <cell r="JW12">
            <v>9.211719068382207</v>
          </cell>
          <cell r="JX12">
            <v>5.7164828261490719</v>
          </cell>
          <cell r="JY12">
            <v>20.072386429619492</v>
          </cell>
          <cell r="JZ12">
            <v>13.97741465963909</v>
          </cell>
          <cell r="KA12">
            <v>7.8824428896586927</v>
          </cell>
        </row>
        <row r="13">
          <cell r="EY13">
            <v>124</v>
          </cell>
          <cell r="EZ13">
            <v>59.829262568181875</v>
          </cell>
          <cell r="FA13">
            <v>42.492007161029512</v>
          </cell>
          <cell r="FB13">
            <v>25.154751753877161</v>
          </cell>
          <cell r="FC13" t="str">
            <v/>
          </cell>
          <cell r="FD13" t="str">
            <v/>
          </cell>
          <cell r="FE13" t="str">
            <v/>
          </cell>
          <cell r="FF13" t="str">
            <v/>
          </cell>
          <cell r="FG13" t="str">
            <v/>
          </cell>
          <cell r="FH13" t="str">
            <v/>
          </cell>
          <cell r="FI13" t="str">
            <v/>
          </cell>
          <cell r="FJ13" t="str">
            <v/>
          </cell>
          <cell r="FK13" t="str">
            <v/>
          </cell>
          <cell r="FL13">
            <v>50.512775236003293</v>
          </cell>
          <cell r="FM13">
            <v>34.508875314238061</v>
          </cell>
          <cell r="FN13">
            <v>18.504975392472836</v>
          </cell>
          <cell r="FO13" t="str">
            <v/>
          </cell>
          <cell r="FP13" t="str">
            <v/>
          </cell>
          <cell r="FQ13" t="str">
            <v/>
          </cell>
          <cell r="FR13" t="str">
            <v/>
          </cell>
          <cell r="FS13" t="str">
            <v/>
          </cell>
          <cell r="FT13" t="str">
            <v/>
          </cell>
          <cell r="FU13" t="str">
            <v/>
          </cell>
          <cell r="FV13" t="str">
            <v/>
          </cell>
          <cell r="FW13" t="str">
            <v/>
          </cell>
          <cell r="FX13">
            <v>48.161815110279541</v>
          </cell>
          <cell r="FY13">
            <v>33.677521375866462</v>
          </cell>
          <cell r="FZ13">
            <v>19.193227641453383</v>
          </cell>
          <cell r="GA13" t="str">
            <v/>
          </cell>
          <cell r="GB13" t="str">
            <v/>
          </cell>
          <cell r="GC13" t="str">
            <v/>
          </cell>
          <cell r="GD13" t="str">
            <v/>
          </cell>
          <cell r="GE13" t="str">
            <v/>
          </cell>
          <cell r="GF13" t="str">
            <v/>
          </cell>
          <cell r="GG13" t="str">
            <v/>
          </cell>
          <cell r="GH13" t="str">
            <v/>
          </cell>
          <cell r="GI13" t="str">
            <v/>
          </cell>
          <cell r="GJ13">
            <v>40.377684087374867</v>
          </cell>
          <cell r="GK13">
            <v>23.916141049432557</v>
          </cell>
          <cell r="GL13">
            <v>7.4545980114902433</v>
          </cell>
          <cell r="GM13" t="str">
            <v/>
          </cell>
          <cell r="GN13" t="str">
            <v/>
          </cell>
          <cell r="GO13" t="str">
            <v/>
          </cell>
          <cell r="GP13" t="str">
            <v/>
          </cell>
          <cell r="GQ13" t="str">
            <v/>
          </cell>
          <cell r="GR13" t="str">
            <v/>
          </cell>
          <cell r="GS13" t="str">
            <v/>
          </cell>
          <cell r="GT13" t="str">
            <v/>
          </cell>
          <cell r="GU13" t="str">
            <v/>
          </cell>
          <cell r="GV13">
            <v>77.613402727270028</v>
          </cell>
          <cell r="GW13">
            <v>54.976042365397532</v>
          </cell>
          <cell r="GX13">
            <v>32.338682003525044</v>
          </cell>
          <cell r="GY13" t="str">
            <v/>
          </cell>
          <cell r="GZ13" t="str">
            <v/>
          </cell>
          <cell r="HA13" t="str">
            <v/>
          </cell>
          <cell r="HB13" t="str">
            <v/>
          </cell>
          <cell r="HC13" t="str">
            <v/>
          </cell>
          <cell r="HD13" t="str">
            <v/>
          </cell>
          <cell r="HE13" t="str">
            <v/>
          </cell>
          <cell r="HF13" t="str">
            <v/>
          </cell>
          <cell r="HG13" t="str">
            <v/>
          </cell>
          <cell r="HH13">
            <v>104.65356566729443</v>
          </cell>
          <cell r="HI13">
            <v>71.559609915875072</v>
          </cell>
          <cell r="HJ13">
            <v>38.465654164455728</v>
          </cell>
          <cell r="HK13" t="str">
            <v/>
          </cell>
          <cell r="HL13" t="str">
            <v/>
          </cell>
          <cell r="HM13" t="str">
            <v/>
          </cell>
          <cell r="HN13" t="str">
            <v/>
          </cell>
          <cell r="HO13" t="str">
            <v/>
          </cell>
          <cell r="HP13" t="str">
            <v/>
          </cell>
          <cell r="HQ13" t="str">
            <v/>
          </cell>
          <cell r="HR13" t="str">
            <v/>
          </cell>
          <cell r="HS13" t="str">
            <v/>
          </cell>
          <cell r="HT13">
            <v>95.949049610774253</v>
          </cell>
          <cell r="HU13">
            <v>67.166491523343225</v>
          </cell>
          <cell r="HV13">
            <v>38.383933435912191</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v>63.488211264902489</v>
          </cell>
          <cell r="JE13">
            <v>45.596153602194903</v>
          </cell>
          <cell r="JF13">
            <v>27.704095939487321</v>
          </cell>
          <cell r="JG13" t="str">
            <v/>
          </cell>
          <cell r="JH13" t="str">
            <v/>
          </cell>
          <cell r="JI13" t="str">
            <v/>
          </cell>
          <cell r="JJ13" t="str">
            <v/>
          </cell>
          <cell r="JK13" t="str">
            <v/>
          </cell>
          <cell r="JL13" t="str">
            <v/>
          </cell>
          <cell r="JM13" t="str">
            <v/>
          </cell>
          <cell r="JN13" t="str">
            <v/>
          </cell>
          <cell r="JO13" t="str">
            <v/>
          </cell>
          <cell r="JP13">
            <v>21.816357229279582</v>
          </cell>
          <cell r="JQ13">
            <v>16.548487825683253</v>
          </cell>
          <cell r="JR13">
            <v>11.280618422086929</v>
          </cell>
          <cell r="JS13" t="str">
            <v/>
          </cell>
          <cell r="JT13" t="str">
            <v/>
          </cell>
          <cell r="JU13" t="str">
            <v/>
          </cell>
          <cell r="JV13" t="str">
            <v/>
          </cell>
          <cell r="JW13" t="str">
            <v/>
          </cell>
          <cell r="JX13" t="str">
            <v/>
          </cell>
          <cell r="JY13" t="str">
            <v/>
          </cell>
          <cell r="JZ13" t="str">
            <v/>
          </cell>
          <cell r="KA13" t="str">
            <v/>
          </cell>
        </row>
        <row r="14">
          <cell r="EY14">
            <v>125</v>
          </cell>
          <cell r="EZ14" t="str">
            <v/>
          </cell>
          <cell r="FA14" t="str">
            <v/>
          </cell>
          <cell r="FB14" t="str">
            <v/>
          </cell>
          <cell r="FC14">
            <v>35.452244324020441</v>
          </cell>
          <cell r="FD14">
            <v>26.355709418430752</v>
          </cell>
          <cell r="FE14">
            <v>17.259174512841071</v>
          </cell>
          <cell r="FF14" t="str">
            <v/>
          </cell>
          <cell r="FG14" t="str">
            <v/>
          </cell>
          <cell r="FH14" t="str">
            <v/>
          </cell>
          <cell r="FI14" t="str">
            <v/>
          </cell>
          <cell r="FJ14" t="str">
            <v/>
          </cell>
          <cell r="FK14" t="str">
            <v/>
          </cell>
          <cell r="FL14" t="str">
            <v/>
          </cell>
          <cell r="FM14" t="str">
            <v/>
          </cell>
          <cell r="FN14" t="str">
            <v/>
          </cell>
          <cell r="FO14">
            <v>30.994579799211838</v>
          </cell>
          <cell r="FP14">
            <v>23.014789058115841</v>
          </cell>
          <cell r="FQ14">
            <v>15.034998317019836</v>
          </cell>
          <cell r="FR14" t="str">
            <v/>
          </cell>
          <cell r="FS14" t="str">
            <v/>
          </cell>
          <cell r="FT14" t="str">
            <v/>
          </cell>
          <cell r="FU14" t="str">
            <v/>
          </cell>
          <cell r="FV14" t="str">
            <v/>
          </cell>
          <cell r="FW14" t="str">
            <v/>
          </cell>
          <cell r="FX14" t="str">
            <v/>
          </cell>
          <cell r="FY14" t="str">
            <v/>
          </cell>
          <cell r="FZ14" t="str">
            <v/>
          </cell>
          <cell r="GA14">
            <v>28.16560615731289</v>
          </cell>
          <cell r="GB14">
            <v>20.151515889071696</v>
          </cell>
          <cell r="GC14">
            <v>12.137425620830502</v>
          </cell>
          <cell r="GD14" t="str">
            <v/>
          </cell>
          <cell r="GE14" t="str">
            <v/>
          </cell>
          <cell r="GF14" t="str">
            <v/>
          </cell>
          <cell r="GG14" t="str">
            <v/>
          </cell>
          <cell r="GH14" t="str">
            <v/>
          </cell>
          <cell r="GI14" t="str">
            <v/>
          </cell>
          <cell r="GJ14" t="str">
            <v/>
          </cell>
          <cell r="GK14" t="str">
            <v/>
          </cell>
          <cell r="GL14" t="str">
            <v/>
          </cell>
          <cell r="GM14">
            <v>23.37742866579277</v>
          </cell>
          <cell r="GN14">
            <v>15.397332739130853</v>
          </cell>
          <cell r="GO14">
            <v>7.4172368124689401</v>
          </cell>
          <cell r="GP14" t="str">
            <v/>
          </cell>
          <cell r="GQ14" t="str">
            <v/>
          </cell>
          <cell r="GR14" t="str">
            <v/>
          </cell>
          <cell r="GS14" t="str">
            <v/>
          </cell>
          <cell r="GT14" t="str">
            <v/>
          </cell>
          <cell r="GU14" t="str">
            <v/>
          </cell>
          <cell r="GV14" t="str">
            <v/>
          </cell>
          <cell r="GW14" t="str">
            <v/>
          </cell>
          <cell r="GX14" t="str">
            <v/>
          </cell>
          <cell r="GY14">
            <v>40.336532504232729</v>
          </cell>
          <cell r="GZ14">
            <v>27.759217689453092</v>
          </cell>
          <cell r="HA14">
            <v>15.181902874673453</v>
          </cell>
          <cell r="HB14" t="str">
            <v/>
          </cell>
          <cell r="HC14" t="str">
            <v/>
          </cell>
          <cell r="HD14" t="str">
            <v/>
          </cell>
          <cell r="HE14" t="str">
            <v/>
          </cell>
          <cell r="HF14" t="str">
            <v/>
          </cell>
          <cell r="HG14" t="str">
            <v/>
          </cell>
          <cell r="HH14" t="str">
            <v/>
          </cell>
          <cell r="HI14" t="str">
            <v/>
          </cell>
          <cell r="HJ14" t="str">
            <v/>
          </cell>
          <cell r="HK14">
            <v>61.724775297048311</v>
          </cell>
          <cell r="HL14">
            <v>44.45717932083187</v>
          </cell>
          <cell r="HM14">
            <v>27.189583344615425</v>
          </cell>
          <cell r="HN14" t="str">
            <v/>
          </cell>
          <cell r="HO14" t="str">
            <v/>
          </cell>
          <cell r="HP14" t="str">
            <v/>
          </cell>
          <cell r="HQ14" t="str">
            <v/>
          </cell>
          <cell r="HR14" t="str">
            <v/>
          </cell>
          <cell r="HS14" t="str">
            <v/>
          </cell>
          <cell r="HT14" t="str">
            <v/>
          </cell>
          <cell r="HU14" t="str">
            <v/>
          </cell>
          <cell r="HV14" t="str">
            <v/>
          </cell>
          <cell r="HW14">
            <v>49.881123325467634</v>
          </cell>
          <cell r="HX14">
            <v>38.987598233026667</v>
          </cell>
          <cell r="HY14">
            <v>28.094073140585699</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v>34.565064027023688</v>
          </cell>
          <cell r="JH14">
            <v>25.767417802248342</v>
          </cell>
          <cell r="JI14">
            <v>16.969771577473001</v>
          </cell>
          <cell r="JJ14" t="str">
            <v/>
          </cell>
          <cell r="JK14" t="str">
            <v/>
          </cell>
          <cell r="JL14" t="str">
            <v/>
          </cell>
          <cell r="JM14" t="str">
            <v/>
          </cell>
          <cell r="JN14" t="str">
            <v/>
          </cell>
          <cell r="JO14" t="str">
            <v/>
          </cell>
          <cell r="JP14" t="str">
            <v/>
          </cell>
          <cell r="JQ14" t="str">
            <v/>
          </cell>
          <cell r="JR14" t="str">
            <v/>
          </cell>
          <cell r="JS14">
            <v>13.144289934363913</v>
          </cell>
          <cell r="JT14">
            <v>10.026475954421509</v>
          </cell>
          <cell r="JU14">
            <v>6.9086619744791049</v>
          </cell>
          <cell r="JV14" t="str">
            <v/>
          </cell>
          <cell r="JW14" t="str">
            <v/>
          </cell>
          <cell r="JX14" t="str">
            <v/>
          </cell>
          <cell r="JY14" t="str">
            <v/>
          </cell>
          <cell r="JZ14" t="str">
            <v/>
          </cell>
          <cell r="KA14" t="str">
            <v/>
          </cell>
        </row>
        <row r="15">
          <cell r="EY15">
            <v>126</v>
          </cell>
          <cell r="EZ15" t="str">
            <v/>
          </cell>
          <cell r="FA15" t="str">
            <v/>
          </cell>
          <cell r="FB15" t="str">
            <v/>
          </cell>
          <cell r="FC15" t="str">
            <v/>
          </cell>
          <cell r="FD15" t="str">
            <v/>
          </cell>
          <cell r="FE15" t="str">
            <v/>
          </cell>
          <cell r="FF15">
            <v>21.826078840447035</v>
          </cell>
          <cell r="FG15">
            <v>14.192486221253377</v>
          </cell>
          <cell r="FH15">
            <v>6.5588936020597197</v>
          </cell>
          <cell r="FI15">
            <v>29.503726682519435</v>
          </cell>
          <cell r="FJ15">
            <v>20.614919721578957</v>
          </cell>
          <cell r="FK15">
            <v>11.726112760638477</v>
          </cell>
          <cell r="FL15" t="str">
            <v/>
          </cell>
          <cell r="FM15" t="str">
            <v/>
          </cell>
          <cell r="FN15" t="str">
            <v/>
          </cell>
          <cell r="FO15" t="str">
            <v/>
          </cell>
          <cell r="FP15" t="str">
            <v/>
          </cell>
          <cell r="FQ15" t="str">
            <v/>
          </cell>
          <cell r="FR15">
            <v>22.288292389680691</v>
          </cell>
          <cell r="FS15">
            <v>16.164688911874691</v>
          </cell>
          <cell r="FT15">
            <v>10.041085434068696</v>
          </cell>
          <cell r="FU15">
            <v>29.503029342259165</v>
          </cell>
          <cell r="FV15">
            <v>19.830889466393472</v>
          </cell>
          <cell r="FW15">
            <v>10.158749590527776</v>
          </cell>
          <cell r="FX15" t="str">
            <v/>
          </cell>
          <cell r="FY15" t="str">
            <v/>
          </cell>
          <cell r="FZ15" t="str">
            <v/>
          </cell>
          <cell r="GA15" t="str">
            <v/>
          </cell>
          <cell r="GB15" t="str">
            <v/>
          </cell>
          <cell r="GC15" t="str">
            <v/>
          </cell>
          <cell r="GD15">
            <v>19.571552278614977</v>
          </cell>
          <cell r="GE15">
            <v>14.472763852438224</v>
          </cell>
          <cell r="GF15">
            <v>9.373975426261465</v>
          </cell>
          <cell r="GG15">
            <v>27.076105545388089</v>
          </cell>
          <cell r="GH15">
            <v>19.449086244130967</v>
          </cell>
          <cell r="GI15">
            <v>11.822066942873844</v>
          </cell>
          <cell r="GJ15" t="str">
            <v/>
          </cell>
          <cell r="GK15" t="str">
            <v/>
          </cell>
          <cell r="GL15" t="str">
            <v/>
          </cell>
          <cell r="GM15" t="str">
            <v/>
          </cell>
          <cell r="GN15" t="str">
            <v/>
          </cell>
          <cell r="GO15" t="str">
            <v/>
          </cell>
          <cell r="GP15">
            <v>18.238188577778519</v>
          </cell>
          <cell r="GQ15">
            <v>11.237292542553336</v>
          </cell>
          <cell r="GR15">
            <v>4.2363965073281511</v>
          </cell>
          <cell r="GS15">
            <v>19.610724700604191</v>
          </cell>
          <cell r="GT15">
            <v>11.407014656105314</v>
          </cell>
          <cell r="GU15">
            <v>3.2033046116064359</v>
          </cell>
          <cell r="GV15" t="str">
            <v/>
          </cell>
          <cell r="GW15" t="str">
            <v/>
          </cell>
          <cell r="GX15" t="str">
            <v/>
          </cell>
          <cell r="GY15" t="str">
            <v/>
          </cell>
          <cell r="GZ15" t="str">
            <v/>
          </cell>
          <cell r="HA15" t="str">
            <v/>
          </cell>
          <cell r="HB15">
            <v>15.366095257119651</v>
          </cell>
          <cell r="HC15">
            <v>10.134124139338152</v>
          </cell>
          <cell r="HD15">
            <v>4.9021530215566553</v>
          </cell>
          <cell r="HE15">
            <v>22.483093753616664</v>
          </cell>
          <cell r="HF15">
            <v>15.314607036300112</v>
          </cell>
          <cell r="HG15">
            <v>8.1461203189835576</v>
          </cell>
          <cell r="HH15" t="str">
            <v/>
          </cell>
          <cell r="HI15" t="str">
            <v/>
          </cell>
          <cell r="HJ15" t="str">
            <v/>
          </cell>
          <cell r="HK15" t="str">
            <v/>
          </cell>
          <cell r="HL15" t="str">
            <v/>
          </cell>
          <cell r="HM15" t="str">
            <v/>
          </cell>
          <cell r="HN15">
            <v>43.3758846944258</v>
          </cell>
          <cell r="HO15">
            <v>30.068835026587433</v>
          </cell>
          <cell r="HP15">
            <v>16.761785358749069</v>
          </cell>
          <cell r="HQ15">
            <v>69.253731434927403</v>
          </cell>
          <cell r="HR15">
            <v>42.014350098910654</v>
          </cell>
          <cell r="HS15">
            <v>14.77496876289392</v>
          </cell>
          <cell r="HT15" t="str">
            <v/>
          </cell>
          <cell r="HU15" t="str">
            <v/>
          </cell>
          <cell r="HV15" t="str">
            <v/>
          </cell>
          <cell r="HW15" t="str">
            <v/>
          </cell>
          <cell r="HX15" t="str">
            <v/>
          </cell>
          <cell r="HY15" t="str">
            <v/>
          </cell>
          <cell r="HZ15">
            <v>44.405926316883466</v>
          </cell>
          <cell r="IA15">
            <v>32.525790221860291</v>
          </cell>
          <cell r="IB15">
            <v>20.645654126837119</v>
          </cell>
          <cell r="IC15">
            <v>72.17976360750832</v>
          </cell>
          <cell r="ID15">
            <v>55.096759103870198</v>
          </cell>
          <cell r="IE15">
            <v>38.013754600232076</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cell r="JG15" t="str">
            <v/>
          </cell>
          <cell r="JH15" t="str">
            <v/>
          </cell>
          <cell r="JI15" t="str">
            <v/>
          </cell>
          <cell r="JJ15">
            <v>23.2126160310766</v>
          </cell>
          <cell r="JK15">
            <v>18.621445029746873</v>
          </cell>
          <cell r="JL15">
            <v>14.03027402841715</v>
          </cell>
          <cell r="JM15">
            <v>40.448065066648809</v>
          </cell>
          <cell r="JN15">
            <v>29.937313670059034</v>
          </cell>
          <cell r="JO15">
            <v>19.426562273469266</v>
          </cell>
          <cell r="JP15" t="str">
            <v/>
          </cell>
          <cell r="JQ15" t="str">
            <v/>
          </cell>
          <cell r="JR15" t="str">
            <v/>
          </cell>
          <cell r="JS15" t="str">
            <v/>
          </cell>
          <cell r="JT15" t="str">
            <v/>
          </cell>
          <cell r="JU15" t="str">
            <v/>
          </cell>
          <cell r="JV15">
            <v>10.310564492358255</v>
          </cell>
          <cell r="JW15">
            <v>7.4744910341108035</v>
          </cell>
          <cell r="JX15">
            <v>4.6384175758633539</v>
          </cell>
          <cell r="JY15">
            <v>16.28695700418784</v>
          </cell>
          <cell r="JZ15">
            <v>11.341429300868747</v>
          </cell>
          <cell r="KA15">
            <v>6.3959015975496527</v>
          </cell>
        </row>
        <row r="16">
          <cell r="EY16">
            <v>127</v>
          </cell>
          <cell r="EZ16">
            <v>90.670980290868457</v>
          </cell>
          <cell r="FA16">
            <v>64.396447130306484</v>
          </cell>
          <cell r="FB16">
            <v>38.121913969744512</v>
          </cell>
          <cell r="FC16" t="str">
            <v/>
          </cell>
          <cell r="FD16" t="str">
            <v/>
          </cell>
          <cell r="FE16" t="str">
            <v/>
          </cell>
          <cell r="FF16" t="str">
            <v/>
          </cell>
          <cell r="FG16" t="str">
            <v/>
          </cell>
          <cell r="FH16" t="str">
            <v/>
          </cell>
          <cell r="FI16" t="str">
            <v/>
          </cell>
          <cell r="FJ16" t="str">
            <v/>
          </cell>
          <cell r="FK16" t="str">
            <v/>
          </cell>
          <cell r="FL16">
            <v>76.551885336063975</v>
          </cell>
          <cell r="FM16">
            <v>52.2980464603176</v>
          </cell>
          <cell r="FN16">
            <v>28.044207584571243</v>
          </cell>
          <cell r="FO16" t="str">
            <v/>
          </cell>
          <cell r="FP16" t="str">
            <v/>
          </cell>
          <cell r="FQ16" t="str">
            <v/>
          </cell>
          <cell r="FR16" t="str">
            <v/>
          </cell>
          <cell r="FS16" t="str">
            <v/>
          </cell>
          <cell r="FT16" t="str">
            <v/>
          </cell>
          <cell r="FU16" t="str">
            <v/>
          </cell>
          <cell r="FV16" t="str">
            <v/>
          </cell>
          <cell r="FW16" t="str">
            <v/>
          </cell>
          <cell r="FX16">
            <v>48.514790006647672</v>
          </cell>
          <cell r="FY16">
            <v>33.924341799689003</v>
          </cell>
          <cell r="FZ16">
            <v>19.333893592730327</v>
          </cell>
          <cell r="GA16" t="str">
            <v/>
          </cell>
          <cell r="GB16" t="str">
            <v/>
          </cell>
          <cell r="GC16" t="str">
            <v/>
          </cell>
          <cell r="GD16" t="str">
            <v/>
          </cell>
          <cell r="GE16" t="str">
            <v/>
          </cell>
          <cell r="GF16" t="str">
            <v/>
          </cell>
          <cell r="GG16" t="str">
            <v/>
          </cell>
          <cell r="GH16" t="str">
            <v/>
          </cell>
          <cell r="GI16" t="str">
            <v/>
          </cell>
          <cell r="GJ16">
            <v>40.673609579877414</v>
          </cell>
          <cell r="GK16">
            <v>24.091420934318936</v>
          </cell>
          <cell r="GL16">
            <v>7.5092322887604581</v>
          </cell>
          <cell r="GM16" t="str">
            <v/>
          </cell>
          <cell r="GN16" t="str">
            <v/>
          </cell>
          <cell r="GO16" t="str">
            <v/>
          </cell>
          <cell r="GP16" t="str">
            <v/>
          </cell>
          <cell r="GQ16" t="str">
            <v/>
          </cell>
          <cell r="GR16" t="str">
            <v/>
          </cell>
          <cell r="GS16" t="str">
            <v/>
          </cell>
          <cell r="GT16" t="str">
            <v/>
          </cell>
          <cell r="GU16" t="str">
            <v/>
          </cell>
          <cell r="GV16">
            <v>73.484369702179251</v>
          </cell>
          <cell r="GW16">
            <v>52.051316911558381</v>
          </cell>
          <cell r="GX16">
            <v>30.618264120937511</v>
          </cell>
          <cell r="GY16" t="str">
            <v/>
          </cell>
          <cell r="GZ16" t="str">
            <v/>
          </cell>
          <cell r="HA16" t="str">
            <v/>
          </cell>
          <cell r="HB16" t="str">
            <v/>
          </cell>
          <cell r="HC16" t="str">
            <v/>
          </cell>
          <cell r="HD16" t="str">
            <v/>
          </cell>
          <cell r="HE16" t="str">
            <v/>
          </cell>
          <cell r="HF16" t="str">
            <v/>
          </cell>
          <cell r="HG16" t="str">
            <v/>
          </cell>
          <cell r="HH16">
            <v>102.74230578832551</v>
          </cell>
          <cell r="HI16">
            <v>70.252736036186334</v>
          </cell>
          <cell r="HJ16">
            <v>37.763166284047159</v>
          </cell>
          <cell r="HK16" t="str">
            <v/>
          </cell>
          <cell r="HL16" t="str">
            <v/>
          </cell>
          <cell r="HM16" t="str">
            <v/>
          </cell>
          <cell r="HN16" t="str">
            <v/>
          </cell>
          <cell r="HO16" t="str">
            <v/>
          </cell>
          <cell r="HP16" t="str">
            <v/>
          </cell>
          <cell r="HQ16" t="str">
            <v/>
          </cell>
          <cell r="HR16" t="str">
            <v/>
          </cell>
          <cell r="HS16" t="str">
            <v/>
          </cell>
          <cell r="HT16">
            <v>101.96838386594814</v>
          </cell>
          <cell r="HU16">
            <v>71.380160807889297</v>
          </cell>
          <cell r="HV16">
            <v>40.791937749830431</v>
          </cell>
          <cell r="HW16" t="str">
            <v/>
          </cell>
          <cell r="HX16" t="str">
            <v/>
          </cell>
          <cell r="HY16" t="str">
            <v/>
          </cell>
          <cell r="HZ16" t="str">
            <v/>
          </cell>
          <cell r="IA16" t="str">
            <v/>
          </cell>
          <cell r="IB16" t="str">
            <v/>
          </cell>
          <cell r="IC16" t="str">
            <v/>
          </cell>
          <cell r="ID16" t="str">
            <v/>
          </cell>
          <cell r="IE16" t="str">
            <v/>
          </cell>
          <cell r="IF16">
            <v>103.90976382555841</v>
          </cell>
          <cell r="IG16">
            <v>74.626225211941858</v>
          </cell>
          <cell r="IH16">
            <v>45.342686598325301</v>
          </cell>
          <cell r="II16" t="str">
            <v/>
          </cell>
          <cell r="IJ16" t="str">
            <v/>
          </cell>
          <cell r="IK16" t="str">
            <v/>
          </cell>
          <cell r="IL16" t="str">
            <v/>
          </cell>
          <cell r="IM16" t="str">
            <v/>
          </cell>
          <cell r="IN16" t="str">
            <v/>
          </cell>
          <cell r="IO16" t="str">
            <v/>
          </cell>
          <cell r="IP16" t="str">
            <v/>
          </cell>
          <cell r="IQ16" t="str">
            <v/>
          </cell>
          <cell r="IR16">
            <v>144.3341856329408</v>
          </cell>
          <cell r="IS16">
            <v>101.6636440135633</v>
          </cell>
          <cell r="IT16">
            <v>58.99310239418579</v>
          </cell>
          <cell r="IU16" t="str">
            <v/>
          </cell>
          <cell r="IV16" t="str">
            <v/>
          </cell>
          <cell r="IW16" t="str">
            <v/>
          </cell>
          <cell r="IX16" t="str">
            <v/>
          </cell>
          <cell r="IY16" t="str">
            <v/>
          </cell>
          <cell r="IZ16" t="str">
            <v/>
          </cell>
          <cell r="JA16" t="str">
            <v/>
          </cell>
          <cell r="JB16" t="str">
            <v/>
          </cell>
          <cell r="JC16" t="str">
            <v/>
          </cell>
          <cell r="JD16">
            <v>89.122370165747654</v>
          </cell>
          <cell r="JE16">
            <v>64.006170571001107</v>
          </cell>
          <cell r="JF16">
            <v>38.88997097625456</v>
          </cell>
          <cell r="JG16" t="str">
            <v/>
          </cell>
          <cell r="JH16" t="str">
            <v/>
          </cell>
          <cell r="JI16" t="str">
            <v/>
          </cell>
          <cell r="JJ16" t="str">
            <v/>
          </cell>
          <cell r="JK16" t="str">
            <v/>
          </cell>
          <cell r="JL16" t="str">
            <v/>
          </cell>
          <cell r="JM16" t="str">
            <v/>
          </cell>
          <cell r="JN16" t="str">
            <v/>
          </cell>
          <cell r="JO16" t="str">
            <v/>
          </cell>
          <cell r="JP16">
            <v>103.27863512340954</v>
          </cell>
          <cell r="JQ16">
            <v>78.340541366784521</v>
          </cell>
          <cell r="JR16">
            <v>53.40244761015952</v>
          </cell>
          <cell r="JS16" t="str">
            <v/>
          </cell>
          <cell r="JT16" t="str">
            <v/>
          </cell>
          <cell r="JU16" t="str">
            <v/>
          </cell>
          <cell r="JV16" t="str">
            <v/>
          </cell>
          <cell r="JW16" t="str">
            <v/>
          </cell>
          <cell r="JX16" t="str">
            <v/>
          </cell>
          <cell r="JY16" t="str">
            <v/>
          </cell>
          <cell r="JZ16" t="str">
            <v/>
          </cell>
          <cell r="KA16" t="str">
            <v/>
          </cell>
        </row>
        <row r="17">
          <cell r="EY17">
            <v>128</v>
          </cell>
          <cell r="EZ17" t="str">
            <v/>
          </cell>
          <cell r="FA17" t="str">
            <v/>
          </cell>
          <cell r="FB17" t="str">
            <v/>
          </cell>
          <cell r="FC17">
            <v>47.581993253468212</v>
          </cell>
          <cell r="FD17">
            <v>35.373139603702391</v>
          </cell>
          <cell r="FE17">
            <v>23.164285953936574</v>
          </cell>
          <cell r="FF17" t="str">
            <v/>
          </cell>
          <cell r="FG17" t="str">
            <v/>
          </cell>
          <cell r="FH17" t="str">
            <v/>
          </cell>
          <cell r="FI17" t="str">
            <v/>
          </cell>
          <cell r="FJ17" t="str">
            <v/>
          </cell>
          <cell r="FK17" t="str">
            <v/>
          </cell>
          <cell r="FL17" t="str">
            <v/>
          </cell>
          <cell r="FM17" t="str">
            <v/>
          </cell>
          <cell r="FN17" t="str">
            <v/>
          </cell>
          <cell r="FO17">
            <v>41.599168544061662</v>
          </cell>
          <cell r="FP17">
            <v>30.889145626001763</v>
          </cell>
          <cell r="FQ17">
            <v>20.179122707941861</v>
          </cell>
          <cell r="FR17" t="str">
            <v/>
          </cell>
          <cell r="FS17" t="str">
            <v/>
          </cell>
          <cell r="FT17" t="str">
            <v/>
          </cell>
          <cell r="FU17" t="str">
            <v/>
          </cell>
          <cell r="FV17" t="str">
            <v/>
          </cell>
          <cell r="FW17" t="str">
            <v/>
          </cell>
          <cell r="FX17" t="str">
            <v/>
          </cell>
          <cell r="FY17" t="str">
            <v/>
          </cell>
          <cell r="FZ17" t="str">
            <v/>
          </cell>
          <cell r="GA17">
            <v>31.339503559282839</v>
          </cell>
          <cell r="GB17">
            <v>22.42232957470134</v>
          </cell>
          <cell r="GC17">
            <v>13.505155590119848</v>
          </cell>
          <cell r="GD17" t="str">
            <v/>
          </cell>
          <cell r="GE17" t="str">
            <v/>
          </cell>
          <cell r="GF17" t="str">
            <v/>
          </cell>
          <cell r="GG17" t="str">
            <v/>
          </cell>
          <cell r="GH17" t="str">
            <v/>
          </cell>
          <cell r="GI17" t="str">
            <v/>
          </cell>
          <cell r="GJ17" t="str">
            <v/>
          </cell>
          <cell r="GK17" t="str">
            <v/>
          </cell>
          <cell r="GL17" t="str">
            <v/>
          </cell>
          <cell r="GM17">
            <v>26.01176075481947</v>
          </cell>
          <cell r="GN17">
            <v>17.132411831874109</v>
          </cell>
          <cell r="GO17">
            <v>8.2530629089287437</v>
          </cell>
          <cell r="GP17" t="str">
            <v/>
          </cell>
          <cell r="GQ17" t="str">
            <v/>
          </cell>
          <cell r="GR17" t="str">
            <v/>
          </cell>
          <cell r="GS17" t="str">
            <v/>
          </cell>
          <cell r="GT17" t="str">
            <v/>
          </cell>
          <cell r="GU17" t="str">
            <v/>
          </cell>
          <cell r="GV17" t="str">
            <v/>
          </cell>
          <cell r="GW17" t="str">
            <v/>
          </cell>
          <cell r="GX17" t="str">
            <v/>
          </cell>
          <cell r="GY17">
            <v>38.190628975007542</v>
          </cell>
          <cell r="GZ17">
            <v>26.282427308374185</v>
          </cell>
          <cell r="HA17">
            <v>14.374225641740827</v>
          </cell>
          <cell r="HB17" t="str">
            <v/>
          </cell>
          <cell r="HC17" t="str">
            <v/>
          </cell>
          <cell r="HD17" t="str">
            <v/>
          </cell>
          <cell r="HE17" t="str">
            <v/>
          </cell>
          <cell r="HF17" t="str">
            <v/>
          </cell>
          <cell r="HG17" t="str">
            <v/>
          </cell>
          <cell r="HH17" t="str">
            <v/>
          </cell>
          <cell r="HI17" t="str">
            <v/>
          </cell>
          <cell r="HJ17" t="str">
            <v/>
          </cell>
          <cell r="HK17">
            <v>63.300977105818752</v>
          </cell>
          <cell r="HL17">
            <v>45.592436373143535</v>
          </cell>
          <cell r="HM17">
            <v>27.883895640468317</v>
          </cell>
          <cell r="HN17" t="str">
            <v/>
          </cell>
          <cell r="HO17" t="str">
            <v/>
          </cell>
          <cell r="HP17" t="str">
            <v/>
          </cell>
          <cell r="HQ17" t="str">
            <v/>
          </cell>
          <cell r="HR17" t="str">
            <v/>
          </cell>
          <cell r="HS17" t="str">
            <v/>
          </cell>
          <cell r="HT17" t="str">
            <v/>
          </cell>
          <cell r="HU17" t="str">
            <v/>
          </cell>
          <cell r="HV17" t="str">
            <v/>
          </cell>
          <cell r="HW17">
            <v>53.387549420798763</v>
          </cell>
          <cell r="HX17">
            <v>41.728256877511775</v>
          </cell>
          <cell r="HY17">
            <v>30.068964334224781</v>
          </cell>
          <cell r="HZ17" t="str">
            <v/>
          </cell>
          <cell r="IA17" t="str">
            <v/>
          </cell>
          <cell r="IB17" t="str">
            <v/>
          </cell>
          <cell r="IC17" t="str">
            <v/>
          </cell>
          <cell r="ID17" t="str">
            <v/>
          </cell>
          <cell r="IE17" t="str">
            <v/>
          </cell>
          <cell r="IF17" t="str">
            <v/>
          </cell>
          <cell r="IG17" t="str">
            <v/>
          </cell>
          <cell r="IH17" t="str">
            <v/>
          </cell>
          <cell r="II17">
            <v>54.270103143589459</v>
          </cell>
          <cell r="IJ17">
            <v>40.457047057071328</v>
          </cell>
          <cell r="IK17">
            <v>26.643990970553205</v>
          </cell>
          <cell r="IL17" t="str">
            <v/>
          </cell>
          <cell r="IM17" t="str">
            <v/>
          </cell>
          <cell r="IN17" t="str">
            <v/>
          </cell>
          <cell r="IO17" t="str">
            <v/>
          </cell>
          <cell r="IP17" t="str">
            <v/>
          </cell>
          <cell r="IQ17" t="str">
            <v/>
          </cell>
          <cell r="IR17" t="str">
            <v/>
          </cell>
          <cell r="IS17" t="str">
            <v/>
          </cell>
          <cell r="IT17" t="str">
            <v/>
          </cell>
          <cell r="IU17">
            <v>96.000910871783731</v>
          </cell>
          <cell r="IV17">
            <v>66.296092976134219</v>
          </cell>
          <cell r="IW17">
            <v>36.591275080484699</v>
          </cell>
          <cell r="IX17" t="str">
            <v/>
          </cell>
          <cell r="IY17" t="str">
            <v/>
          </cell>
          <cell r="IZ17" t="str">
            <v/>
          </cell>
          <cell r="JA17" t="str">
            <v/>
          </cell>
          <cell r="JB17" t="str">
            <v/>
          </cell>
          <cell r="JC17" t="str">
            <v/>
          </cell>
          <cell r="JD17" t="str">
            <v/>
          </cell>
          <cell r="JE17" t="str">
            <v/>
          </cell>
          <cell r="JF17" t="str">
            <v/>
          </cell>
          <cell r="JG17">
            <v>44.8971044219048</v>
          </cell>
          <cell r="JH17">
            <v>33.469703595686028</v>
          </cell>
          <cell r="JI17">
            <v>22.042302769467259</v>
          </cell>
          <cell r="JJ17" t="str">
            <v/>
          </cell>
          <cell r="JK17" t="str">
            <v/>
          </cell>
          <cell r="JL17" t="str">
            <v/>
          </cell>
          <cell r="JM17" t="str">
            <v/>
          </cell>
          <cell r="JN17" t="str">
            <v/>
          </cell>
          <cell r="JO17" t="str">
            <v/>
          </cell>
          <cell r="JP17" t="str">
            <v/>
          </cell>
          <cell r="JQ17" t="str">
            <v/>
          </cell>
          <cell r="JR17" t="str">
            <v/>
          </cell>
          <cell r="JS17">
            <v>55.010648320702821</v>
          </cell>
          <cell r="JT17">
            <v>41.962171055180434</v>
          </cell>
          <cell r="JU17">
            <v>28.913693789658037</v>
          </cell>
          <cell r="JV17" t="str">
            <v/>
          </cell>
          <cell r="JW17" t="str">
            <v/>
          </cell>
          <cell r="JX17" t="str">
            <v/>
          </cell>
          <cell r="JY17" t="str">
            <v/>
          </cell>
          <cell r="JZ17" t="str">
            <v/>
          </cell>
          <cell r="KA17" t="str">
            <v/>
          </cell>
        </row>
        <row r="18">
          <cell r="EY18">
            <v>129</v>
          </cell>
          <cell r="EZ18" t="str">
            <v/>
          </cell>
          <cell r="FA18" t="str">
            <v/>
          </cell>
          <cell r="FB18" t="str">
            <v/>
          </cell>
          <cell r="FC18" t="str">
            <v/>
          </cell>
          <cell r="FD18" t="str">
            <v/>
          </cell>
          <cell r="FE18" t="str">
            <v/>
          </cell>
          <cell r="FF18">
            <v>22.162698690559875</v>
          </cell>
          <cell r="FG18">
            <v>14.411374488791084</v>
          </cell>
          <cell r="FH18">
            <v>6.660050287022294</v>
          </cell>
          <cell r="FI18">
            <v>29.958757571312674</v>
          </cell>
          <cell r="FJ18">
            <v>20.93286007346234</v>
          </cell>
          <cell r="FK18">
            <v>11.906962575611999</v>
          </cell>
          <cell r="FL18" t="str">
            <v/>
          </cell>
          <cell r="FM18" t="str">
            <v/>
          </cell>
          <cell r="FN18" t="str">
            <v/>
          </cell>
          <cell r="FO18" t="str">
            <v/>
          </cell>
          <cell r="FP18" t="str">
            <v/>
          </cell>
          <cell r="FQ18" t="str">
            <v/>
          </cell>
          <cell r="FR18">
            <v>22.632040879655989</v>
          </cell>
          <cell r="FS18">
            <v>16.413994121409274</v>
          </cell>
          <cell r="FT18">
            <v>10.195947363162562</v>
          </cell>
          <cell r="FU18">
            <v>29.958049476093823</v>
          </cell>
          <cell r="FV18">
            <v>20.136737854854847</v>
          </cell>
          <cell r="FW18">
            <v>10.315426233615872</v>
          </cell>
          <cell r="FX18" t="str">
            <v/>
          </cell>
          <cell r="FY18" t="str">
            <v/>
          </cell>
          <cell r="FZ18" t="str">
            <v/>
          </cell>
          <cell r="GA18" t="str">
            <v/>
          </cell>
          <cell r="GB18" t="str">
            <v/>
          </cell>
          <cell r="GC18" t="str">
            <v/>
          </cell>
          <cell r="GD18">
            <v>22.523135145835575</v>
          </cell>
          <cell r="GE18">
            <v>16.655399200931345</v>
          </cell>
          <cell r="GF18">
            <v>10.787663256027116</v>
          </cell>
          <cell r="GG18">
            <v>31.159448966550773</v>
          </cell>
          <cell r="GH18">
            <v>22.382200027037058</v>
          </cell>
          <cell r="GI18">
            <v>13.604951087523343</v>
          </cell>
          <cell r="GJ18" t="str">
            <v/>
          </cell>
          <cell r="GK18" t="str">
            <v/>
          </cell>
          <cell r="GL18" t="str">
            <v/>
          </cell>
          <cell r="GM18" t="str">
            <v/>
          </cell>
          <cell r="GN18" t="str">
            <v/>
          </cell>
          <cell r="GO18" t="str">
            <v/>
          </cell>
          <cell r="GP18">
            <v>20.988687065020581</v>
          </cell>
          <cell r="GQ18">
            <v>12.931986947492655</v>
          </cell>
          <cell r="GR18">
            <v>4.8752868299647272</v>
          </cell>
          <cell r="GS18">
            <v>22.568215154916754</v>
          </cell>
          <cell r="GT18">
            <v>13.127304827564178</v>
          </cell>
          <cell r="GU18">
            <v>3.6863945002116019</v>
          </cell>
          <cell r="GV18" t="str">
            <v/>
          </cell>
          <cell r="GW18" t="str">
            <v/>
          </cell>
          <cell r="GX18" t="str">
            <v/>
          </cell>
          <cell r="GY18" t="str">
            <v/>
          </cell>
          <cell r="GZ18" t="str">
            <v/>
          </cell>
          <cell r="HA18" t="str">
            <v/>
          </cell>
          <cell r="HB18">
            <v>14.548618989440884</v>
          </cell>
          <cell r="HC18">
            <v>9.5949887351253622</v>
          </cell>
          <cell r="HD18">
            <v>4.6413584808098411</v>
          </cell>
          <cell r="HE18">
            <v>21.286993165924262</v>
          </cell>
          <cell r="HF18">
            <v>14.499869941968946</v>
          </cell>
          <cell r="HG18">
            <v>7.7127467180136335</v>
          </cell>
          <cell r="HH18" t="str">
            <v/>
          </cell>
          <cell r="HI18" t="str">
            <v/>
          </cell>
          <cell r="HJ18" t="str">
            <v/>
          </cell>
          <cell r="HK18" t="str">
            <v/>
          </cell>
          <cell r="HL18" t="str">
            <v/>
          </cell>
          <cell r="HM18" t="str">
            <v/>
          </cell>
          <cell r="HN18">
            <v>52.488346220615398</v>
          </cell>
          <cell r="HO18">
            <v>36.385734479991129</v>
          </cell>
          <cell r="HP18">
            <v>20.283122739366867</v>
          </cell>
          <cell r="HQ18">
            <v>83.802644216571281</v>
          </cell>
          <cell r="HR18">
            <v>50.840778689850353</v>
          </cell>
          <cell r="HS18">
            <v>17.878913163129425</v>
          </cell>
          <cell r="HT18" t="str">
            <v/>
          </cell>
          <cell r="HU18" t="str">
            <v/>
          </cell>
          <cell r="HV18" t="str">
            <v/>
          </cell>
          <cell r="HW18" t="str">
            <v/>
          </cell>
          <cell r="HX18" t="str">
            <v/>
          </cell>
          <cell r="HY18" t="str">
            <v/>
          </cell>
          <cell r="HZ18">
            <v>44.045603943340751</v>
          </cell>
          <cell r="IA18">
            <v>32.2618666669172</v>
          </cell>
          <cell r="IB18">
            <v>20.478129390493638</v>
          </cell>
          <cell r="IC18">
            <v>71.594076382807401</v>
          </cell>
          <cell r="ID18">
            <v>54.649688258570229</v>
          </cell>
          <cell r="IE18">
            <v>37.705300134333044</v>
          </cell>
          <cell r="IF18" t="str">
            <v/>
          </cell>
          <cell r="IG18" t="str">
            <v/>
          </cell>
          <cell r="IH18" t="str">
            <v/>
          </cell>
          <cell r="II18" t="str">
            <v/>
          </cell>
          <cell r="IJ18" t="str">
            <v/>
          </cell>
          <cell r="IK18" t="str">
            <v/>
          </cell>
          <cell r="IL18">
            <v>35.612630687448032</v>
          </cell>
          <cell r="IM18">
            <v>28.568888738053754</v>
          </cell>
          <cell r="IN18">
            <v>21.52514678865947</v>
          </cell>
          <cell r="IO18">
            <v>62.055134212876723</v>
          </cell>
          <cell r="IP18">
            <v>45.929614054648802</v>
          </cell>
          <cell r="IQ18">
            <v>29.804093896420891</v>
          </cell>
          <cell r="IR18" t="str">
            <v/>
          </cell>
          <cell r="IS18" t="str">
            <v/>
          </cell>
          <cell r="IT18" t="str">
            <v/>
          </cell>
          <cell r="IU18" t="str">
            <v/>
          </cell>
          <cell r="IV18" t="str">
            <v/>
          </cell>
          <cell r="IW18" t="str">
            <v/>
          </cell>
          <cell r="IX18">
            <v>77.441890597848015</v>
          </cell>
          <cell r="IY18">
            <v>49.395142945661242</v>
          </cell>
          <cell r="IZ18">
            <v>21.348395293474482</v>
          </cell>
          <cell r="JA18">
            <v>102.26751094672737</v>
          </cell>
          <cell r="JB18">
            <v>59.672905753745823</v>
          </cell>
          <cell r="JC18">
            <v>17.078300560764266</v>
          </cell>
          <cell r="JD18" t="str">
            <v/>
          </cell>
          <cell r="JE18" t="str">
            <v/>
          </cell>
          <cell r="JF18" t="str">
            <v/>
          </cell>
          <cell r="JG18" t="str">
            <v/>
          </cell>
          <cell r="JH18" t="str">
            <v/>
          </cell>
          <cell r="JI18" t="str">
            <v/>
          </cell>
          <cell r="JJ18">
            <v>32.966557287334993</v>
          </cell>
          <cell r="JK18">
            <v>26.446176231246511</v>
          </cell>
          <cell r="JL18">
            <v>19.925795175158036</v>
          </cell>
          <cell r="JM18">
            <v>57.444342007654633</v>
          </cell>
          <cell r="JN18">
            <v>42.516972874217842</v>
          </cell>
          <cell r="JO18">
            <v>27.589603740781051</v>
          </cell>
          <cell r="JP18" t="str">
            <v/>
          </cell>
          <cell r="JQ18" t="str">
            <v/>
          </cell>
          <cell r="JR18" t="str">
            <v/>
          </cell>
          <cell r="JS18" t="str">
            <v/>
          </cell>
          <cell r="JT18" t="str">
            <v/>
          </cell>
          <cell r="JU18" t="str">
            <v/>
          </cell>
          <cell r="JV18">
            <v>56.923933445892644</v>
          </cell>
          <cell r="JW18">
            <v>41.266162534843772</v>
          </cell>
          <cell r="JX18">
            <v>25.608391623794901</v>
          </cell>
          <cell r="JY18">
            <v>89.919194747255915</v>
          </cell>
          <cell r="JZ18">
            <v>62.61526875492018</v>
          </cell>
          <cell r="KA18">
            <v>35.311342762584452</v>
          </cell>
        </row>
        <row r="19">
          <cell r="EY19">
            <v>130</v>
          </cell>
          <cell r="EZ19">
            <v>330.11708302411597</v>
          </cell>
          <cell r="FA19">
            <v>234.45613156025871</v>
          </cell>
          <cell r="FB19">
            <v>138.79518009640145</v>
          </cell>
          <cell r="FC19" t="str">
            <v/>
          </cell>
          <cell r="FD19" t="str">
            <v/>
          </cell>
          <cell r="FE19" t="str">
            <v/>
          </cell>
          <cell r="FF19" t="str">
            <v/>
          </cell>
          <cell r="FG19" t="str">
            <v/>
          </cell>
          <cell r="FH19" t="str">
            <v/>
          </cell>
          <cell r="FI19" t="str">
            <v/>
          </cell>
          <cell r="FJ19" t="str">
            <v/>
          </cell>
          <cell r="FK19" t="str">
            <v/>
          </cell>
          <cell r="FL19">
            <v>278.71194296200969</v>
          </cell>
          <cell r="FM19">
            <v>190.40798378881601</v>
          </cell>
          <cell r="FN19">
            <v>102.10402461562241</v>
          </cell>
          <cell r="FO19" t="str">
            <v/>
          </cell>
          <cell r="FP19" t="str">
            <v/>
          </cell>
          <cell r="FQ19" t="str">
            <v/>
          </cell>
          <cell r="FR19" t="str">
            <v/>
          </cell>
          <cell r="FS19" t="str">
            <v/>
          </cell>
          <cell r="FT19" t="str">
            <v/>
          </cell>
          <cell r="FU19" t="str">
            <v/>
          </cell>
          <cell r="FV19" t="str">
            <v/>
          </cell>
          <cell r="FW19" t="str">
            <v/>
          </cell>
          <cell r="FX19">
            <v>291.69336204072408</v>
          </cell>
          <cell r="FY19">
            <v>203.96883740430565</v>
          </cell>
          <cell r="FZ19">
            <v>116.24431276788725</v>
          </cell>
          <cell r="GA19" t="str">
            <v/>
          </cell>
          <cell r="GB19" t="str">
            <v/>
          </cell>
          <cell r="GC19" t="str">
            <v/>
          </cell>
          <cell r="GD19" t="str">
            <v/>
          </cell>
          <cell r="GE19" t="str">
            <v/>
          </cell>
          <cell r="GF19" t="str">
            <v/>
          </cell>
          <cell r="GG19" t="str">
            <v/>
          </cell>
          <cell r="GH19" t="str">
            <v/>
          </cell>
          <cell r="GI19" t="str">
            <v/>
          </cell>
          <cell r="GJ19">
            <v>244.54855772972664</v>
          </cell>
          <cell r="GK19">
            <v>144.84876813249866</v>
          </cell>
          <cell r="GL19">
            <v>45.148978535270658</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v>476.32819399381668</v>
          </cell>
          <cell r="HI19">
            <v>325.70184815769778</v>
          </cell>
          <cell r="HJ19">
            <v>175.07550232157905</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v>459.34871972023126</v>
          </cell>
          <cell r="IS19">
            <v>323.54819140688539</v>
          </cell>
          <cell r="IT19">
            <v>187.74766309353947</v>
          </cell>
          <cell r="IU19" t="str">
            <v/>
          </cell>
          <cell r="IV19" t="str">
            <v/>
          </cell>
          <cell r="IW19" t="str">
            <v/>
          </cell>
          <cell r="IX19" t="str">
            <v/>
          </cell>
          <cell r="IY19" t="str">
            <v/>
          </cell>
          <cell r="IZ19" t="str">
            <v/>
          </cell>
          <cell r="JA19" t="str">
            <v/>
          </cell>
          <cell r="JB19" t="str">
            <v/>
          </cell>
          <cell r="JC19" t="str">
            <v/>
          </cell>
          <cell r="JD19">
            <v>225.18474933020099</v>
          </cell>
          <cell r="JE19">
            <v>161.72385730778501</v>
          </cell>
          <cell r="JF19">
            <v>98.262965285369091</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row>
        <row r="20">
          <cell r="EY20">
            <v>131</v>
          </cell>
          <cell r="EZ20" t="str">
            <v/>
          </cell>
          <cell r="FA20" t="str">
            <v/>
          </cell>
          <cell r="FB20" t="str">
            <v/>
          </cell>
          <cell r="FC20">
            <v>163.89869879571617</v>
          </cell>
          <cell r="FD20">
            <v>121.84465502490175</v>
          </cell>
          <cell r="FE20">
            <v>79.790611254087352</v>
          </cell>
          <cell r="FF20" t="str">
            <v/>
          </cell>
          <cell r="FG20" t="str">
            <v/>
          </cell>
          <cell r="FH20" t="str">
            <v/>
          </cell>
          <cell r="FI20" t="str">
            <v/>
          </cell>
          <cell r="FJ20" t="str">
            <v/>
          </cell>
          <cell r="FK20" t="str">
            <v/>
          </cell>
          <cell r="FL20" t="str">
            <v/>
          </cell>
          <cell r="FM20" t="str">
            <v/>
          </cell>
          <cell r="FN20" t="str">
            <v/>
          </cell>
          <cell r="FO20">
            <v>143.29054184501678</v>
          </cell>
          <cell r="FP20">
            <v>106.39930000502999</v>
          </cell>
          <cell r="FQ20">
            <v>69.508058165043138</v>
          </cell>
          <cell r="FR20" t="str">
            <v/>
          </cell>
          <cell r="FS20" t="str">
            <v/>
          </cell>
          <cell r="FT20" t="str">
            <v/>
          </cell>
          <cell r="FU20" t="str">
            <v/>
          </cell>
          <cell r="FV20" t="str">
            <v/>
          </cell>
          <cell r="FW20" t="str">
            <v/>
          </cell>
          <cell r="FX20" t="str">
            <v/>
          </cell>
          <cell r="FY20" t="str">
            <v/>
          </cell>
          <cell r="FZ20" t="str">
            <v/>
          </cell>
          <cell r="GA20">
            <v>170.25720303351028</v>
          </cell>
          <cell r="GB20">
            <v>121.81313311689128</v>
          </cell>
          <cell r="GC20">
            <v>73.369063200272308</v>
          </cell>
          <cell r="GD20" t="str">
            <v/>
          </cell>
          <cell r="GE20" t="str">
            <v/>
          </cell>
          <cell r="GF20" t="str">
            <v/>
          </cell>
          <cell r="GG20" t="str">
            <v/>
          </cell>
          <cell r="GH20" t="str">
            <v/>
          </cell>
          <cell r="GI20" t="str">
            <v/>
          </cell>
          <cell r="GJ20" t="str">
            <v/>
          </cell>
          <cell r="GK20" t="str">
            <v/>
          </cell>
          <cell r="GL20" t="str">
            <v/>
          </cell>
          <cell r="GM20">
            <v>141.31333075250976</v>
          </cell>
          <cell r="GN20">
            <v>93.074751940322471</v>
          </cell>
          <cell r="GO20">
            <v>44.836173128135172</v>
          </cell>
          <cell r="GP20" t="str">
            <v/>
          </cell>
          <cell r="GQ20" t="str">
            <v/>
          </cell>
          <cell r="GR20" t="str">
            <v/>
          </cell>
          <cell r="GS20" t="str">
            <v/>
          </cell>
          <cell r="GT20" t="str">
            <v/>
          </cell>
          <cell r="GU20" t="str">
            <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v>249.11913988390828</v>
          </cell>
          <cell r="HL20">
            <v>179.42769691378564</v>
          </cell>
          <cell r="HM20">
            <v>109.73625394366304</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v>125.71970808506715</v>
          </cell>
          <cell r="JH20">
            <v>93.720996485698322</v>
          </cell>
          <cell r="JI20">
            <v>61.72228488632949</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row>
        <row r="21">
          <cell r="EY21">
            <v>132</v>
          </cell>
          <cell r="EZ21" t="str">
            <v/>
          </cell>
          <cell r="FA21" t="str">
            <v/>
          </cell>
          <cell r="FB21" t="str">
            <v/>
          </cell>
          <cell r="FC21" t="str">
            <v/>
          </cell>
          <cell r="FD21" t="str">
            <v/>
          </cell>
          <cell r="FE21" t="str">
            <v/>
          </cell>
          <cell r="FF21">
            <v>84.292305670106856</v>
          </cell>
          <cell r="FG21">
            <v>54.811374756134015</v>
          </cell>
          <cell r="FH21">
            <v>25.330443842161177</v>
          </cell>
          <cell r="FI21">
            <v>113.94337783301432</v>
          </cell>
          <cell r="FJ21">
            <v>79.614809752994404</v>
          </cell>
          <cell r="FK21">
            <v>45.286241672974477</v>
          </cell>
          <cell r="FL21" t="str">
            <v/>
          </cell>
          <cell r="FM21" t="str">
            <v/>
          </cell>
          <cell r="FN21" t="str">
            <v/>
          </cell>
          <cell r="FO21" t="str">
            <v/>
          </cell>
          <cell r="FP21" t="str">
            <v/>
          </cell>
          <cell r="FQ21" t="str">
            <v/>
          </cell>
          <cell r="FR21">
            <v>86.077374168286539</v>
          </cell>
          <cell r="FS21">
            <v>62.428020570369249</v>
          </cell>
          <cell r="FT21">
            <v>38.778666972451958</v>
          </cell>
          <cell r="FU21">
            <v>113.94068470527459</v>
          </cell>
          <cell r="FV21">
            <v>76.586885295842876</v>
          </cell>
          <cell r="FW21">
            <v>39.233085886411175</v>
          </cell>
          <cell r="FX21" t="str">
            <v/>
          </cell>
          <cell r="FY21" t="str">
            <v/>
          </cell>
          <cell r="FZ21" t="str">
            <v/>
          </cell>
          <cell r="GA21" t="str">
            <v/>
          </cell>
          <cell r="GB21" t="str">
            <v/>
          </cell>
          <cell r="GC21" t="str">
            <v/>
          </cell>
          <cell r="GD21">
            <v>117.92211676312965</v>
          </cell>
          <cell r="GE21">
            <v>87.201000952653985</v>
          </cell>
          <cell r="GF21">
            <v>56.479885142178333</v>
          </cell>
          <cell r="GG21">
            <v>163.13839771936713</v>
          </cell>
          <cell r="GH21">
            <v>117.18423691525878</v>
          </cell>
          <cell r="GI21">
            <v>71.230076111150439</v>
          </cell>
          <cell r="GJ21" t="str">
            <v/>
          </cell>
          <cell r="GK21" t="str">
            <v/>
          </cell>
          <cell r="GL21" t="str">
            <v/>
          </cell>
          <cell r="GM21" t="str">
            <v/>
          </cell>
          <cell r="GN21" t="str">
            <v/>
          </cell>
          <cell r="GO21" t="str">
            <v/>
          </cell>
          <cell r="GP21">
            <v>109.88836104567655</v>
          </cell>
          <cell r="GQ21">
            <v>67.70670534663364</v>
          </cell>
          <cell r="GR21">
            <v>25.525049647590734</v>
          </cell>
          <cell r="GS21">
            <v>118.15813763944787</v>
          </cell>
          <cell r="GT21">
            <v>68.729311556230499</v>
          </cell>
          <cell r="GU21">
            <v>19.300485473013154</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v>200.51488515559561</v>
          </cell>
          <cell r="HO21">
            <v>139.0000237365428</v>
          </cell>
          <cell r="HP21">
            <v>77.485162317490008</v>
          </cell>
          <cell r="HQ21">
            <v>320.14111304236889</v>
          </cell>
          <cell r="HR21">
            <v>194.22088204814605</v>
          </cell>
          <cell r="HS21">
            <v>68.300651053923247</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v>87.116947964630498</v>
          </cell>
          <cell r="JK21">
            <v>69.886283196640022</v>
          </cell>
          <cell r="JL21">
            <v>52.655618428649568</v>
          </cell>
          <cell r="JM21">
            <v>151.80158819513301</v>
          </cell>
          <cell r="JN21">
            <v>112.35473820373157</v>
          </cell>
          <cell r="JO21">
            <v>72.90788821233015</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row>
        <row r="22">
          <cell r="EY22">
            <v>133</v>
          </cell>
          <cell r="EZ22">
            <v>188.10758834098084</v>
          </cell>
          <cell r="FA22">
            <v>133.59798613128464</v>
          </cell>
          <cell r="FB22">
            <v>79.088383921588488</v>
          </cell>
          <cell r="FC22" t="str">
            <v/>
          </cell>
          <cell r="FD22" t="str">
            <v/>
          </cell>
          <cell r="FE22" t="str">
            <v/>
          </cell>
          <cell r="FF22" t="str">
            <v/>
          </cell>
          <cell r="FG22" t="str">
            <v/>
          </cell>
          <cell r="FH22" t="str">
            <v/>
          </cell>
          <cell r="FI22" t="str">
            <v/>
          </cell>
          <cell r="FJ22" t="str">
            <v/>
          </cell>
          <cell r="FK22" t="str">
            <v/>
          </cell>
          <cell r="FL22">
            <v>158.81586906116777</v>
          </cell>
          <cell r="FM22">
            <v>108.49843426238628</v>
          </cell>
          <cell r="FN22">
            <v>58.180999463604813</v>
          </cell>
          <cell r="FO22" t="str">
            <v/>
          </cell>
          <cell r="FP22" t="str">
            <v/>
          </cell>
          <cell r="FQ22" t="str">
            <v/>
          </cell>
          <cell r="FR22" t="str">
            <v/>
          </cell>
          <cell r="FS22" t="str">
            <v/>
          </cell>
          <cell r="FT22" t="str">
            <v/>
          </cell>
          <cell r="FU22" t="str">
            <v/>
          </cell>
          <cell r="FV22" t="str">
            <v/>
          </cell>
          <cell r="FW22" t="str">
            <v/>
          </cell>
          <cell r="FX22">
            <v>225.77328745977877</v>
          </cell>
          <cell r="FY22">
            <v>157.8737158704692</v>
          </cell>
          <cell r="FZ22">
            <v>89.974144281159624</v>
          </cell>
          <cell r="GA22" t="str">
            <v/>
          </cell>
          <cell r="GB22" t="str">
            <v/>
          </cell>
          <cell r="GC22" t="str">
            <v/>
          </cell>
          <cell r="GD22" t="str">
            <v/>
          </cell>
          <cell r="GE22" t="str">
            <v/>
          </cell>
          <cell r="GF22" t="str">
            <v/>
          </cell>
          <cell r="GG22" t="str">
            <v/>
          </cell>
          <cell r="GH22" t="str">
            <v/>
          </cell>
          <cell r="GI22" t="str">
            <v/>
          </cell>
          <cell r="GJ22">
            <v>189.28278461982799</v>
          </cell>
          <cell r="GK22">
            <v>112.11425017346716</v>
          </cell>
          <cell r="GL22">
            <v>34.945715727106304</v>
          </cell>
          <cell r="GM22" t="str">
            <v/>
          </cell>
          <cell r="GN22" t="str">
            <v/>
          </cell>
          <cell r="GO22" t="str">
            <v/>
          </cell>
          <cell r="GP22" t="str">
            <v/>
          </cell>
          <cell r="GQ22" t="str">
            <v/>
          </cell>
          <cell r="GR22" t="str">
            <v/>
          </cell>
          <cell r="GS22" t="str">
            <v/>
          </cell>
          <cell r="GT22" t="str">
            <v/>
          </cell>
          <cell r="GU22" t="str">
            <v/>
          </cell>
          <cell r="GV22">
            <v>96.183729976674414</v>
          </cell>
          <cell r="GW22">
            <v>68.129995957537133</v>
          </cell>
          <cell r="GX22">
            <v>40.076261938399881</v>
          </cell>
          <cell r="GY22" t="str">
            <v/>
          </cell>
          <cell r="GZ22" t="str">
            <v/>
          </cell>
          <cell r="HA22" t="str">
            <v/>
          </cell>
          <cell r="HB22" t="str">
            <v/>
          </cell>
          <cell r="HC22" t="str">
            <v/>
          </cell>
          <cell r="HD22" t="str">
            <v/>
          </cell>
          <cell r="HE22" t="str">
            <v/>
          </cell>
          <cell r="HF22" t="str">
            <v/>
          </cell>
          <cell r="HG22" t="str">
            <v/>
          </cell>
          <cell r="HH22">
            <v>229.61625635255663</v>
          </cell>
          <cell r="HI22">
            <v>157.006114700089</v>
          </cell>
          <cell r="HJ22">
            <v>84.395973047621382</v>
          </cell>
          <cell r="HK22" t="str">
            <v/>
          </cell>
          <cell r="HL22" t="str">
            <v/>
          </cell>
          <cell r="HM22" t="str">
            <v/>
          </cell>
          <cell r="HN22" t="str">
            <v/>
          </cell>
          <cell r="HO22" t="str">
            <v/>
          </cell>
          <cell r="HP22" t="str">
            <v/>
          </cell>
          <cell r="HQ22" t="str">
            <v/>
          </cell>
          <cell r="HR22" t="str">
            <v/>
          </cell>
          <cell r="HS22" t="str">
            <v/>
          </cell>
          <cell r="HT22">
            <v>227.94720685383342</v>
          </cell>
          <cell r="HU22">
            <v>159.56816872106401</v>
          </cell>
          <cell r="HV22">
            <v>91.189130588294574</v>
          </cell>
          <cell r="HW22" t="str">
            <v/>
          </cell>
          <cell r="HX22" t="str">
            <v/>
          </cell>
          <cell r="HY22" t="str">
            <v/>
          </cell>
          <cell r="HZ22" t="str">
            <v/>
          </cell>
          <cell r="IA22" t="str">
            <v/>
          </cell>
          <cell r="IB22" t="str">
            <v/>
          </cell>
          <cell r="IC22" t="str">
            <v/>
          </cell>
          <cell r="ID22" t="str">
            <v/>
          </cell>
          <cell r="IE22" t="str">
            <v/>
          </cell>
          <cell r="IF22">
            <v>189.20160603490277</v>
          </cell>
          <cell r="IG22">
            <v>135.88137574949275</v>
          </cell>
          <cell r="IH22">
            <v>82.561145464082728</v>
          </cell>
          <cell r="II22" t="str">
            <v/>
          </cell>
          <cell r="IJ22" t="str">
            <v/>
          </cell>
          <cell r="IK22" t="str">
            <v/>
          </cell>
          <cell r="IL22" t="str">
            <v/>
          </cell>
          <cell r="IM22" t="str">
            <v/>
          </cell>
          <cell r="IN22" t="str">
            <v/>
          </cell>
          <cell r="IO22" t="str">
            <v/>
          </cell>
          <cell r="IP22" t="str">
            <v/>
          </cell>
          <cell r="IQ22" t="str">
            <v/>
          </cell>
          <cell r="IR22">
            <v>164.20589918721168</v>
          </cell>
          <cell r="IS22">
            <v>115.66054158749347</v>
          </cell>
          <cell r="IT22">
            <v>67.115183987775254</v>
          </cell>
          <cell r="IU22" t="str">
            <v/>
          </cell>
          <cell r="IV22" t="str">
            <v/>
          </cell>
          <cell r="IW22" t="str">
            <v/>
          </cell>
          <cell r="IX22" t="str">
            <v/>
          </cell>
          <cell r="IY22" t="str">
            <v/>
          </cell>
          <cell r="IZ22" t="str">
            <v/>
          </cell>
          <cell r="JA22" t="str">
            <v/>
          </cell>
          <cell r="JB22" t="str">
            <v/>
          </cell>
          <cell r="JC22" t="str">
            <v/>
          </cell>
          <cell r="JD22">
            <v>150.27659606402415</v>
          </cell>
          <cell r="JE22">
            <v>107.92609557639531</v>
          </cell>
          <cell r="JF22">
            <v>65.575595088766477</v>
          </cell>
          <cell r="JG22" t="str">
            <v/>
          </cell>
          <cell r="JH22" t="str">
            <v/>
          </cell>
          <cell r="JI22" t="str">
            <v/>
          </cell>
          <cell r="JJ22" t="str">
            <v/>
          </cell>
          <cell r="JK22" t="str">
            <v/>
          </cell>
          <cell r="JL22" t="str">
            <v/>
          </cell>
          <cell r="JM22" t="str">
            <v/>
          </cell>
          <cell r="JN22" t="str">
            <v/>
          </cell>
          <cell r="JO22" t="str">
            <v/>
          </cell>
          <cell r="JP22">
            <v>168.56972629338108</v>
          </cell>
          <cell r="JQ22">
            <v>127.86617096647588</v>
          </cell>
          <cell r="JR22">
            <v>87.162615639570717</v>
          </cell>
          <cell r="JS22" t="str">
            <v/>
          </cell>
          <cell r="JT22" t="str">
            <v/>
          </cell>
          <cell r="JU22" t="str">
            <v/>
          </cell>
          <cell r="JV22" t="str">
            <v/>
          </cell>
          <cell r="JW22" t="str">
            <v/>
          </cell>
          <cell r="JX22" t="str">
            <v/>
          </cell>
          <cell r="JY22" t="str">
            <v/>
          </cell>
          <cell r="JZ22" t="str">
            <v/>
          </cell>
          <cell r="KA22" t="str">
            <v/>
          </cell>
        </row>
        <row r="23">
          <cell r="EY23">
            <v>134</v>
          </cell>
          <cell r="EZ23" t="str">
            <v/>
          </cell>
          <cell r="FA23" t="str">
            <v/>
          </cell>
          <cell r="FB23" t="str">
            <v/>
          </cell>
          <cell r="FC23">
            <v>125.59482388250839</v>
          </cell>
          <cell r="FD23">
            <v>93.369002324730502</v>
          </cell>
          <cell r="FE23">
            <v>61.143180766952625</v>
          </cell>
          <cell r="FF23" t="str">
            <v/>
          </cell>
          <cell r="FG23" t="str">
            <v/>
          </cell>
          <cell r="FH23" t="str">
            <v/>
          </cell>
          <cell r="FI23" t="str">
            <v/>
          </cell>
          <cell r="FJ23" t="str">
            <v/>
          </cell>
          <cell r="FK23" t="str">
            <v/>
          </cell>
          <cell r="FL23" t="str">
            <v/>
          </cell>
          <cell r="FM23" t="str">
            <v/>
          </cell>
          <cell r="FN23" t="str">
            <v/>
          </cell>
          <cell r="FO23">
            <v>109.80288738890499</v>
          </cell>
          <cell r="FP23">
            <v>81.533297357106221</v>
          </cell>
          <cell r="FQ23">
            <v>53.263707325307429</v>
          </cell>
          <cell r="FR23" t="str">
            <v/>
          </cell>
          <cell r="FS23" t="str">
            <v/>
          </cell>
          <cell r="FT23" t="str">
            <v/>
          </cell>
          <cell r="FU23" t="str">
            <v/>
          </cell>
          <cell r="FV23" t="str">
            <v/>
          </cell>
          <cell r="FW23" t="str">
            <v/>
          </cell>
          <cell r="FX23" t="str">
            <v/>
          </cell>
          <cell r="FY23" t="str">
            <v/>
          </cell>
          <cell r="FZ23" t="str">
            <v/>
          </cell>
          <cell r="GA23">
            <v>153.8548433469106</v>
          </cell>
          <cell r="GB23">
            <v>110.07781274080332</v>
          </cell>
          <cell r="GC23">
            <v>66.300782134696064</v>
          </cell>
          <cell r="GD23" t="str">
            <v/>
          </cell>
          <cell r="GE23" t="str">
            <v/>
          </cell>
          <cell r="GF23" t="str">
            <v/>
          </cell>
          <cell r="GG23" t="str">
            <v/>
          </cell>
          <cell r="GH23" t="str">
            <v/>
          </cell>
          <cell r="GI23" t="str">
            <v/>
          </cell>
          <cell r="GJ23" t="str">
            <v/>
          </cell>
          <cell r="GK23" t="str">
            <v/>
          </cell>
          <cell r="GL23" t="str">
            <v/>
          </cell>
          <cell r="GM23">
            <v>127.69938644815112</v>
          </cell>
          <cell r="GN23">
            <v>84.108050198101708</v>
          </cell>
          <cell r="GO23">
            <v>40.516713948052313</v>
          </cell>
          <cell r="GP23" t="str">
            <v/>
          </cell>
          <cell r="GQ23" t="str">
            <v/>
          </cell>
          <cell r="GR23" t="str">
            <v/>
          </cell>
          <cell r="GS23" t="str">
            <v/>
          </cell>
          <cell r="GT23" t="str">
            <v/>
          </cell>
          <cell r="GU23" t="str">
            <v/>
          </cell>
          <cell r="GV23" t="str">
            <v/>
          </cell>
          <cell r="GW23" t="str">
            <v/>
          </cell>
          <cell r="GX23" t="str">
            <v/>
          </cell>
          <cell r="GY23">
            <v>49.064349724836084</v>
          </cell>
          <cell r="GZ23">
            <v>33.765618417008504</v>
          </cell>
          <cell r="HA23">
            <v>18.466887109180924</v>
          </cell>
          <cell r="HB23" t="str">
            <v/>
          </cell>
          <cell r="HC23" t="str">
            <v/>
          </cell>
          <cell r="HD23" t="str">
            <v/>
          </cell>
          <cell r="HE23" t="str">
            <v/>
          </cell>
          <cell r="HF23" t="str">
            <v/>
          </cell>
          <cell r="HG23" t="str">
            <v/>
          </cell>
          <cell r="HH23" t="str">
            <v/>
          </cell>
          <cell r="HI23" t="str">
            <v/>
          </cell>
          <cell r="HJ23" t="str">
            <v/>
          </cell>
          <cell r="HK23">
            <v>116.94278400067284</v>
          </cell>
          <cell r="HL23">
            <v>84.227869499329472</v>
          </cell>
          <cell r="HM23">
            <v>51.512954997986093</v>
          </cell>
          <cell r="HN23" t="str">
            <v/>
          </cell>
          <cell r="HO23" t="str">
            <v/>
          </cell>
          <cell r="HP23" t="str">
            <v/>
          </cell>
          <cell r="HQ23" t="str">
            <v/>
          </cell>
          <cell r="HR23" t="str">
            <v/>
          </cell>
          <cell r="HS23" t="str">
            <v/>
          </cell>
          <cell r="HT23" t="str">
            <v/>
          </cell>
          <cell r="HU23" t="str">
            <v/>
          </cell>
          <cell r="HV23" t="str">
            <v/>
          </cell>
          <cell r="HW23">
            <v>110.88183341242819</v>
          </cell>
          <cell r="HX23">
            <v>86.666379668678303</v>
          </cell>
          <cell r="HY23">
            <v>62.450925924928391</v>
          </cell>
          <cell r="HZ23" t="str">
            <v/>
          </cell>
          <cell r="IA23" t="str">
            <v/>
          </cell>
          <cell r="IB23" t="str">
            <v/>
          </cell>
          <cell r="IC23" t="str">
            <v/>
          </cell>
          <cell r="ID23" t="str">
            <v/>
          </cell>
          <cell r="IE23" t="str">
            <v/>
          </cell>
          <cell r="IF23" t="str">
            <v/>
          </cell>
          <cell r="IG23" t="str">
            <v/>
          </cell>
          <cell r="IH23" t="str">
            <v/>
          </cell>
          <cell r="II23">
            <v>92.691299571682734</v>
          </cell>
          <cell r="IJ23">
            <v>69.099118139332802</v>
          </cell>
          <cell r="IK23">
            <v>45.506936706982863</v>
          </cell>
          <cell r="IL23" t="str">
            <v/>
          </cell>
          <cell r="IM23" t="str">
            <v/>
          </cell>
          <cell r="IN23" t="str">
            <v/>
          </cell>
          <cell r="IO23" t="str">
            <v/>
          </cell>
          <cell r="IP23" t="str">
            <v/>
          </cell>
          <cell r="IQ23" t="str">
            <v/>
          </cell>
          <cell r="IR23" t="str">
            <v/>
          </cell>
          <cell r="IS23" t="str">
            <v/>
          </cell>
          <cell r="IT23" t="str">
            <v/>
          </cell>
          <cell r="IU23">
            <v>97.197390353389451</v>
          </cell>
          <cell r="IV23">
            <v>67.122355083818917</v>
          </cell>
          <cell r="IW23">
            <v>37.047319814248354</v>
          </cell>
          <cell r="IX23" t="str">
            <v/>
          </cell>
          <cell r="IY23" t="str">
            <v/>
          </cell>
          <cell r="IZ23" t="str">
            <v/>
          </cell>
          <cell r="JA23" t="str">
            <v/>
          </cell>
          <cell r="JB23" t="str">
            <v/>
          </cell>
          <cell r="JC23" t="str">
            <v/>
          </cell>
          <cell r="JD23" t="str">
            <v/>
          </cell>
          <cell r="JE23" t="str">
            <v/>
          </cell>
          <cell r="JF23" t="str">
            <v/>
          </cell>
          <cell r="JG23">
            <v>87.2247962413512</v>
          </cell>
          <cell r="JH23">
            <v>65.02397234704064</v>
          </cell>
          <cell r="JI23">
            <v>42.823148452730074</v>
          </cell>
          <cell r="JJ23" t="str">
            <v/>
          </cell>
          <cell r="JK23" t="str">
            <v/>
          </cell>
          <cell r="JL23" t="str">
            <v/>
          </cell>
          <cell r="JM23" t="str">
            <v/>
          </cell>
          <cell r="JN23" t="str">
            <v/>
          </cell>
          <cell r="JO23" t="str">
            <v/>
          </cell>
          <cell r="JP23" t="str">
            <v/>
          </cell>
          <cell r="JQ23" t="str">
            <v/>
          </cell>
          <cell r="JR23" t="str">
            <v/>
          </cell>
          <cell r="JS23">
            <v>100.33372694242567</v>
          </cell>
          <cell r="JT23">
            <v>76.534655400113635</v>
          </cell>
          <cell r="JU23">
            <v>52.735583857801622</v>
          </cell>
          <cell r="JV23" t="str">
            <v/>
          </cell>
          <cell r="JW23" t="str">
            <v/>
          </cell>
          <cell r="JX23" t="str">
            <v/>
          </cell>
          <cell r="JY23" t="str">
            <v/>
          </cell>
          <cell r="JZ23" t="str">
            <v/>
          </cell>
          <cell r="KA23" t="str">
            <v/>
          </cell>
        </row>
        <row r="24">
          <cell r="EY24">
            <v>135</v>
          </cell>
          <cell r="EZ24" t="str">
            <v/>
          </cell>
          <cell r="FA24" t="str">
            <v/>
          </cell>
          <cell r="FB24" t="str">
            <v/>
          </cell>
          <cell r="FC24" t="str">
            <v/>
          </cell>
          <cell r="FD24" t="str">
            <v/>
          </cell>
          <cell r="FE24" t="str">
            <v/>
          </cell>
          <cell r="FF24">
            <v>88.679084278376109</v>
          </cell>
          <cell r="FG24">
            <v>57.66389331472066</v>
          </cell>
          <cell r="FH24">
            <v>26.648702351065218</v>
          </cell>
          <cell r="FI24">
            <v>119.87327105942622</v>
          </cell>
          <cell r="FJ24">
            <v>83.758159985846319</v>
          </cell>
          <cell r="FK24">
            <v>47.643048912266401</v>
          </cell>
          <cell r="FL24" t="str">
            <v/>
          </cell>
          <cell r="FM24" t="str">
            <v/>
          </cell>
          <cell r="FN24" t="str">
            <v/>
          </cell>
          <cell r="FO24" t="str">
            <v/>
          </cell>
          <cell r="FP24" t="str">
            <v/>
          </cell>
          <cell r="FQ24" t="str">
            <v/>
          </cell>
          <cell r="FR24">
            <v>90.557052125314357</v>
          </cell>
          <cell r="FS24">
            <v>65.67692808354704</v>
          </cell>
          <cell r="FT24">
            <v>40.79680404177973</v>
          </cell>
          <cell r="FU24">
            <v>119.87043777470463</v>
          </cell>
          <cell r="FV24">
            <v>80.57265490338753</v>
          </cell>
          <cell r="FW24">
            <v>41.274872032070427</v>
          </cell>
          <cell r="FX24" t="str">
            <v/>
          </cell>
          <cell r="FY24" t="str">
            <v/>
          </cell>
          <cell r="FZ24" t="str">
            <v/>
          </cell>
          <cell r="GA24" t="str">
            <v/>
          </cell>
          <cell r="GB24" t="str">
            <v/>
          </cell>
          <cell r="GC24" t="str">
            <v/>
          </cell>
          <cell r="GD24">
            <v>116.14145141177607</v>
          </cell>
          <cell r="GE24">
            <v>85.884235232516502</v>
          </cell>
          <cell r="GF24">
            <v>55.627019053256909</v>
          </cell>
          <cell r="GG24">
            <v>160.67495065559257</v>
          </cell>
          <cell r="GH24">
            <v>115.41471380858867</v>
          </cell>
          <cell r="GI24">
            <v>70.154476961584791</v>
          </cell>
          <cell r="GJ24" t="str">
            <v/>
          </cell>
          <cell r="GK24" t="str">
            <v/>
          </cell>
          <cell r="GL24" t="str">
            <v/>
          </cell>
          <cell r="GM24" t="str">
            <v/>
          </cell>
          <cell r="GN24" t="str">
            <v/>
          </cell>
          <cell r="GO24" t="str">
            <v/>
          </cell>
          <cell r="GP24">
            <v>108.22900822533903</v>
          </cell>
          <cell r="GQ24">
            <v>66.684310332242646</v>
          </cell>
          <cell r="GR24">
            <v>25.139612439146255</v>
          </cell>
          <cell r="GS24">
            <v>116.37390829002344</v>
          </cell>
          <cell r="GT24">
            <v>67.691474829160924</v>
          </cell>
          <cell r="GU24">
            <v>19.009041368298412</v>
          </cell>
          <cell r="GV24" t="str">
            <v/>
          </cell>
          <cell r="GW24" t="str">
            <v/>
          </cell>
          <cell r="GX24" t="str">
            <v/>
          </cell>
          <cell r="GY24" t="str">
            <v/>
          </cell>
          <cell r="GZ24" t="str">
            <v/>
          </cell>
          <cell r="HA24" t="str">
            <v/>
          </cell>
          <cell r="HB24">
            <v>18.450431566650604</v>
          </cell>
          <cell r="HC24">
            <v>12.168280932279567</v>
          </cell>
          <cell r="HD24">
            <v>5.8861302979085313</v>
          </cell>
          <cell r="HE24">
            <v>26.995978859072348</v>
          </cell>
          <cell r="HF24">
            <v>18.388608450314049</v>
          </cell>
          <cell r="HG24">
            <v>9.7812380415557527</v>
          </cell>
          <cell r="HH24" t="str">
            <v/>
          </cell>
          <cell r="HI24" t="str">
            <v/>
          </cell>
          <cell r="HJ24" t="str">
            <v/>
          </cell>
          <cell r="HK24" t="str">
            <v/>
          </cell>
          <cell r="HL24" t="str">
            <v/>
          </cell>
          <cell r="HM24" t="str">
            <v/>
          </cell>
          <cell r="HN24">
            <v>92.886803489578597</v>
          </cell>
          <cell r="HO24">
            <v>64.390570704235358</v>
          </cell>
          <cell r="HP24">
            <v>35.894337918892127</v>
          </cell>
          <cell r="HQ24">
            <v>148.30262916903277</v>
          </cell>
          <cell r="HR24">
            <v>89.971160447164053</v>
          </cell>
          <cell r="HS24">
            <v>31.639691725295361</v>
          </cell>
          <cell r="HT24" t="str">
            <v/>
          </cell>
          <cell r="HU24" t="str">
            <v/>
          </cell>
          <cell r="HV24" t="str">
            <v/>
          </cell>
          <cell r="HW24" t="str">
            <v/>
          </cell>
          <cell r="HX24" t="str">
            <v/>
          </cell>
          <cell r="HY24" t="str">
            <v/>
          </cell>
          <cell r="HZ24">
            <v>82.924841784698742</v>
          </cell>
          <cell r="IA24">
            <v>60.739550591123951</v>
          </cell>
          <cell r="IB24">
            <v>38.554259397549174</v>
          </cell>
          <cell r="IC24">
            <v>134.79046545491954</v>
          </cell>
          <cell r="ID24">
            <v>102.88919544058626</v>
          </cell>
          <cell r="IE24">
            <v>70.987925426252986</v>
          </cell>
          <cell r="IF24" t="str">
            <v/>
          </cell>
          <cell r="IG24" t="str">
            <v/>
          </cell>
          <cell r="IH24" t="str">
            <v/>
          </cell>
          <cell r="II24" t="str">
            <v/>
          </cell>
          <cell r="IJ24" t="str">
            <v/>
          </cell>
          <cell r="IK24" t="str">
            <v/>
          </cell>
          <cell r="IL24">
            <v>65.66642357917884</v>
          </cell>
          <cell r="IM24">
            <v>52.678409677853068</v>
          </cell>
          <cell r="IN24">
            <v>39.690395776527296</v>
          </cell>
          <cell r="IO24">
            <v>114.4239740177858</v>
          </cell>
          <cell r="IP24">
            <v>84.689994339671173</v>
          </cell>
          <cell r="IQ24">
            <v>54.956014661556544</v>
          </cell>
          <cell r="IR24" t="str">
            <v/>
          </cell>
          <cell r="IS24" t="str">
            <v/>
          </cell>
          <cell r="IT24" t="str">
            <v/>
          </cell>
          <cell r="IU24" t="str">
            <v/>
          </cell>
          <cell r="IV24" t="str">
            <v/>
          </cell>
          <cell r="IW24" t="str">
            <v/>
          </cell>
          <cell r="IX24">
            <v>74.578914986151958</v>
          </cell>
          <cell r="IY24">
            <v>47.569037093932494</v>
          </cell>
          <cell r="IZ24">
            <v>20.559159201713022</v>
          </cell>
          <cell r="JA24">
            <v>98.486748526685474</v>
          </cell>
          <cell r="JB24">
            <v>57.466837790617369</v>
          </cell>
          <cell r="JC24">
            <v>16.446927054549249</v>
          </cell>
          <cell r="JD24" t="str">
            <v/>
          </cell>
          <cell r="JE24" t="str">
            <v/>
          </cell>
          <cell r="JF24" t="str">
            <v/>
          </cell>
          <cell r="JG24" t="str">
            <v/>
          </cell>
          <cell r="JH24" t="str">
            <v/>
          </cell>
          <cell r="JI24" t="str">
            <v/>
          </cell>
          <cell r="JJ24">
            <v>62.306793273063128</v>
          </cell>
          <cell r="JK24">
            <v>49.983273077055912</v>
          </cell>
          <cell r="JL24">
            <v>37.659752881048689</v>
          </cell>
          <cell r="JM24">
            <v>108.56980639446726</v>
          </cell>
          <cell r="JN24">
            <v>80.357078732271731</v>
          </cell>
          <cell r="JO24">
            <v>52.144351070076183</v>
          </cell>
          <cell r="JP24" t="str">
            <v/>
          </cell>
          <cell r="JQ24" t="str">
            <v/>
          </cell>
          <cell r="JR24" t="str">
            <v/>
          </cell>
          <cell r="JS24" t="str">
            <v/>
          </cell>
          <cell r="JT24" t="str">
            <v/>
          </cell>
          <cell r="JU24" t="str">
            <v/>
          </cell>
          <cell r="JV24">
            <v>98.081495631409226</v>
          </cell>
          <cell r="JW24">
            <v>71.102727717041603</v>
          </cell>
          <cell r="JX24">
            <v>44.12395980267398</v>
          </cell>
          <cell r="JY24">
            <v>154.93323410557784</v>
          </cell>
          <cell r="JZ24">
            <v>107.88782217031336</v>
          </cell>
          <cell r="KA24">
            <v>60.842410235048895</v>
          </cell>
        </row>
        <row r="25">
          <cell r="EY25">
            <v>136</v>
          </cell>
          <cell r="EZ25">
            <v>31.695714285714285</v>
          </cell>
          <cell r="FA25">
            <v>31.695714285714285</v>
          </cell>
          <cell r="FB25">
            <v>31.695714285714285</v>
          </cell>
          <cell r="FC25" t="str">
            <v/>
          </cell>
          <cell r="FD25" t="str">
            <v/>
          </cell>
          <cell r="FE25" t="str">
            <v/>
          </cell>
          <cell r="FF25" t="str">
            <v/>
          </cell>
          <cell r="FG25" t="str">
            <v/>
          </cell>
          <cell r="FH25" t="str">
            <v/>
          </cell>
          <cell r="FI25" t="str">
            <v/>
          </cell>
          <cell r="FJ25" t="str">
            <v/>
          </cell>
          <cell r="FK25" t="str">
            <v/>
          </cell>
          <cell r="FL25">
            <v>31.695714285714285</v>
          </cell>
          <cell r="FM25">
            <v>31.695714285714285</v>
          </cell>
          <cell r="FN25">
            <v>31.695714285714285</v>
          </cell>
          <cell r="FO25" t="str">
            <v/>
          </cell>
          <cell r="FP25" t="str">
            <v/>
          </cell>
          <cell r="FQ25" t="str">
            <v/>
          </cell>
          <cell r="FR25" t="str">
            <v/>
          </cell>
          <cell r="FS25" t="str">
            <v/>
          </cell>
          <cell r="FT25" t="str">
            <v/>
          </cell>
          <cell r="FU25" t="str">
            <v/>
          </cell>
          <cell r="FV25" t="str">
            <v/>
          </cell>
          <cell r="FW25" t="str">
            <v/>
          </cell>
          <cell r="FX25">
            <v>41.438285714285712</v>
          </cell>
          <cell r="FY25">
            <v>41.438285714285712</v>
          </cell>
          <cell r="FZ25">
            <v>41.438285714285712</v>
          </cell>
          <cell r="GA25" t="str">
            <v/>
          </cell>
          <cell r="GB25" t="str">
            <v/>
          </cell>
          <cell r="GC25" t="str">
            <v/>
          </cell>
          <cell r="GD25" t="str">
            <v/>
          </cell>
          <cell r="GE25" t="str">
            <v/>
          </cell>
          <cell r="GF25" t="str">
            <v/>
          </cell>
          <cell r="GG25" t="str">
            <v/>
          </cell>
          <cell r="GH25" t="str">
            <v/>
          </cell>
          <cell r="GI25" t="str">
            <v/>
          </cell>
          <cell r="GJ25">
            <v>41.438285714285712</v>
          </cell>
          <cell r="GK25">
            <v>41.438285714285712</v>
          </cell>
          <cell r="GL25">
            <v>41.438285714285712</v>
          </cell>
          <cell r="GM25" t="str">
            <v/>
          </cell>
          <cell r="GN25" t="str">
            <v/>
          </cell>
          <cell r="GO25" t="str">
            <v/>
          </cell>
          <cell r="GP25" t="str">
            <v/>
          </cell>
          <cell r="GQ25" t="str">
            <v/>
          </cell>
          <cell r="GR25" t="str">
            <v/>
          </cell>
          <cell r="GS25" t="str">
            <v/>
          </cell>
          <cell r="GT25" t="str">
            <v/>
          </cell>
          <cell r="GU25" t="str">
            <v/>
          </cell>
          <cell r="GV25">
            <v>5.6326530612244898</v>
          </cell>
          <cell r="GW25">
            <v>5.6326530612244898</v>
          </cell>
          <cell r="GX25">
            <v>5.6326530612244898</v>
          </cell>
          <cell r="GY25" t="str">
            <v/>
          </cell>
          <cell r="GZ25" t="str">
            <v/>
          </cell>
          <cell r="HA25" t="str">
            <v/>
          </cell>
          <cell r="HB25" t="str">
            <v/>
          </cell>
          <cell r="HC25" t="str">
            <v/>
          </cell>
          <cell r="HD25" t="str">
            <v/>
          </cell>
          <cell r="HE25" t="str">
            <v/>
          </cell>
          <cell r="HF25" t="str">
            <v/>
          </cell>
          <cell r="HG25" t="str">
            <v/>
          </cell>
          <cell r="HH25">
            <v>33.114285714285721</v>
          </cell>
          <cell r="HI25">
            <v>33.114285714285721</v>
          </cell>
          <cell r="HJ25">
            <v>33.114285714285721</v>
          </cell>
          <cell r="HK25" t="str">
            <v/>
          </cell>
          <cell r="HL25" t="str">
            <v/>
          </cell>
          <cell r="HM25" t="str">
            <v/>
          </cell>
          <cell r="HN25" t="str">
            <v/>
          </cell>
          <cell r="HO25" t="str">
            <v/>
          </cell>
          <cell r="HP25" t="str">
            <v/>
          </cell>
          <cell r="HQ25" t="str">
            <v/>
          </cell>
          <cell r="HR25" t="str">
            <v/>
          </cell>
          <cell r="HS25" t="str">
            <v/>
          </cell>
          <cell r="HT25">
            <v>8.8637579166764429</v>
          </cell>
          <cell r="HU25">
            <v>8.8637579166764429</v>
          </cell>
          <cell r="HV25">
            <v>8.8637579166764429</v>
          </cell>
          <cell r="HW25" t="str">
            <v/>
          </cell>
          <cell r="HX25" t="str">
            <v/>
          </cell>
          <cell r="HY25" t="str">
            <v/>
          </cell>
          <cell r="HZ25" t="str">
            <v/>
          </cell>
          <cell r="IA25" t="str">
            <v/>
          </cell>
          <cell r="IB25" t="str">
            <v/>
          </cell>
          <cell r="IC25" t="str">
            <v/>
          </cell>
          <cell r="ID25" t="str">
            <v/>
          </cell>
          <cell r="IE25" t="str">
            <v/>
          </cell>
          <cell r="IF25">
            <v>4.3925000000000001</v>
          </cell>
          <cell r="IG25">
            <v>4.3925000000000001</v>
          </cell>
          <cell r="IH25">
            <v>4.3925000000000001</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v>1.7921428571428573</v>
          </cell>
          <cell r="JE25">
            <v>1.7921428571428573</v>
          </cell>
          <cell r="JF25">
            <v>1.7921428571428573</v>
          </cell>
          <cell r="JG25" t="str">
            <v/>
          </cell>
          <cell r="JH25" t="str">
            <v/>
          </cell>
          <cell r="JI25" t="str">
            <v/>
          </cell>
          <cell r="JJ25" t="str">
            <v/>
          </cell>
          <cell r="JK25" t="str">
            <v/>
          </cell>
          <cell r="JL25" t="str">
            <v/>
          </cell>
          <cell r="JM25" t="str">
            <v/>
          </cell>
          <cell r="JN25" t="str">
            <v/>
          </cell>
          <cell r="JO25" t="str">
            <v/>
          </cell>
          <cell r="JP25">
            <v>16.992857142857144</v>
          </cell>
          <cell r="JQ25">
            <v>16.992857142857144</v>
          </cell>
          <cell r="JR25">
            <v>16.992857142857144</v>
          </cell>
          <cell r="JS25" t="str">
            <v/>
          </cell>
          <cell r="JT25" t="str">
            <v/>
          </cell>
          <cell r="JU25" t="str">
            <v/>
          </cell>
          <cell r="JV25" t="str">
            <v/>
          </cell>
          <cell r="JW25" t="str">
            <v/>
          </cell>
          <cell r="JX25" t="str">
            <v/>
          </cell>
          <cell r="JY25" t="str">
            <v/>
          </cell>
          <cell r="JZ25" t="str">
            <v/>
          </cell>
          <cell r="KA25" t="str">
            <v/>
          </cell>
        </row>
        <row r="26">
          <cell r="EY26">
            <v>137</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row>
        <row r="27">
          <cell r="EY27">
            <v>138</v>
          </cell>
          <cell r="EZ27" t="str">
            <v/>
          </cell>
          <cell r="FA27" t="str">
            <v/>
          </cell>
          <cell r="FB27" t="str">
            <v/>
          </cell>
          <cell r="FC27">
            <v>6.5289405864381287</v>
          </cell>
          <cell r="FD27">
            <v>6.5289405864381287</v>
          </cell>
          <cell r="FE27">
            <v>6.5289405864381287</v>
          </cell>
          <cell r="FF27" t="str">
            <v/>
          </cell>
          <cell r="FG27" t="str">
            <v/>
          </cell>
          <cell r="FH27" t="str">
            <v/>
          </cell>
          <cell r="FI27" t="str">
            <v/>
          </cell>
          <cell r="FJ27" t="str">
            <v/>
          </cell>
          <cell r="FK27" t="str">
            <v/>
          </cell>
          <cell r="FL27" t="str">
            <v/>
          </cell>
          <cell r="FM27" t="str">
            <v/>
          </cell>
          <cell r="FN27" t="str">
            <v/>
          </cell>
          <cell r="FO27">
            <v>6.5289405864381287</v>
          </cell>
          <cell r="FP27">
            <v>6.5289405864381287</v>
          </cell>
          <cell r="FQ27">
            <v>6.5289405864381287</v>
          </cell>
          <cell r="FR27" t="str">
            <v/>
          </cell>
          <cell r="FS27" t="str">
            <v/>
          </cell>
          <cell r="FT27" t="str">
            <v/>
          </cell>
          <cell r="FU27" t="str">
            <v/>
          </cell>
          <cell r="FV27" t="str">
            <v/>
          </cell>
          <cell r="FW27" t="str">
            <v/>
          </cell>
          <cell r="FX27" t="str">
            <v/>
          </cell>
          <cell r="FY27" t="str">
            <v/>
          </cell>
          <cell r="FZ27" t="str">
            <v/>
          </cell>
          <cell r="GA27">
            <v>24.771493685924071</v>
          </cell>
          <cell r="GB27">
            <v>24.771493685924071</v>
          </cell>
          <cell r="GC27">
            <v>24.771493685924071</v>
          </cell>
          <cell r="GD27" t="str">
            <v/>
          </cell>
          <cell r="GE27" t="str">
            <v/>
          </cell>
          <cell r="GF27" t="str">
            <v/>
          </cell>
          <cell r="GG27" t="str">
            <v/>
          </cell>
          <cell r="GH27" t="str">
            <v/>
          </cell>
          <cell r="GI27" t="str">
            <v/>
          </cell>
          <cell r="GJ27" t="str">
            <v/>
          </cell>
          <cell r="GK27" t="str">
            <v/>
          </cell>
          <cell r="GL27" t="str">
            <v/>
          </cell>
          <cell r="GM27">
            <v>24.771493685924071</v>
          </cell>
          <cell r="GN27">
            <v>24.771493685924071</v>
          </cell>
          <cell r="GO27">
            <v>24.771493685924071</v>
          </cell>
          <cell r="GP27" t="str">
            <v/>
          </cell>
          <cell r="GQ27" t="str">
            <v/>
          </cell>
          <cell r="GR27" t="str">
            <v/>
          </cell>
          <cell r="GS27" t="str">
            <v/>
          </cell>
          <cell r="GT27" t="str">
            <v/>
          </cell>
          <cell r="GU27" t="str">
            <v/>
          </cell>
          <cell r="GV27" t="str">
            <v/>
          </cell>
          <cell r="GW27" t="str">
            <v/>
          </cell>
          <cell r="GX27" t="str">
            <v/>
          </cell>
          <cell r="GY27">
            <v>3.5313131313131314</v>
          </cell>
          <cell r="GZ27">
            <v>3.5313131313131314</v>
          </cell>
          <cell r="HA27">
            <v>3.5313131313131314</v>
          </cell>
          <cell r="HB27" t="str">
            <v/>
          </cell>
          <cell r="HC27" t="str">
            <v/>
          </cell>
          <cell r="HD27" t="str">
            <v/>
          </cell>
          <cell r="HE27" t="str">
            <v/>
          </cell>
          <cell r="HF27" t="str">
            <v/>
          </cell>
          <cell r="HG27" t="str">
            <v/>
          </cell>
          <cell r="HH27" t="str">
            <v/>
          </cell>
          <cell r="HI27" t="str">
            <v/>
          </cell>
          <cell r="HJ27" t="str">
            <v/>
          </cell>
          <cell r="HK27">
            <v>5.7672727272727276</v>
          </cell>
          <cell r="HL27">
            <v>5.7672727272727276</v>
          </cell>
          <cell r="HM27">
            <v>5.7672727272727276</v>
          </cell>
          <cell r="HN27" t="str">
            <v/>
          </cell>
          <cell r="HO27" t="str">
            <v/>
          </cell>
          <cell r="HP27" t="str">
            <v/>
          </cell>
          <cell r="HQ27" t="str">
            <v/>
          </cell>
          <cell r="HR27" t="str">
            <v/>
          </cell>
          <cell r="HS27" t="str">
            <v/>
          </cell>
          <cell r="HT27" t="str">
            <v/>
          </cell>
          <cell r="HU27" t="str">
            <v/>
          </cell>
          <cell r="HV27" t="str">
            <v/>
          </cell>
          <cell r="HW27">
            <v>6.4</v>
          </cell>
          <cell r="HX27">
            <v>6.4</v>
          </cell>
          <cell r="HY27">
            <v>6.4</v>
          </cell>
          <cell r="HZ27" t="str">
            <v/>
          </cell>
          <cell r="IA27" t="str">
            <v/>
          </cell>
          <cell r="IB27" t="str">
            <v/>
          </cell>
          <cell r="IC27" t="str">
            <v/>
          </cell>
          <cell r="ID27" t="str">
            <v/>
          </cell>
          <cell r="IE27" t="str">
            <v/>
          </cell>
          <cell r="IF27" t="str">
            <v/>
          </cell>
          <cell r="IG27" t="str">
            <v/>
          </cell>
          <cell r="IH27" t="str">
            <v/>
          </cell>
          <cell r="II27">
            <v>4.9089515151515153</v>
          </cell>
          <cell r="IJ27">
            <v>4.9089515151515153</v>
          </cell>
          <cell r="IK27">
            <v>4.9089515151515153</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v>2.1745454545454548</v>
          </cell>
          <cell r="JH27">
            <v>2.1745454545454548</v>
          </cell>
          <cell r="JI27">
            <v>2.1745454545454548</v>
          </cell>
          <cell r="JJ27" t="str">
            <v/>
          </cell>
          <cell r="JK27" t="str">
            <v/>
          </cell>
          <cell r="JL27" t="str">
            <v/>
          </cell>
          <cell r="JM27" t="str">
            <v/>
          </cell>
          <cell r="JN27" t="str">
            <v/>
          </cell>
          <cell r="JO27" t="str">
            <v/>
          </cell>
          <cell r="JP27" t="str">
            <v/>
          </cell>
          <cell r="JQ27" t="str">
            <v/>
          </cell>
          <cell r="JR27" t="str">
            <v/>
          </cell>
          <cell r="JS27">
            <v>7.6896969696969686</v>
          </cell>
          <cell r="JT27">
            <v>7.6896969696969686</v>
          </cell>
          <cell r="JU27">
            <v>7.6896969696969686</v>
          </cell>
          <cell r="JV27" t="str">
            <v/>
          </cell>
          <cell r="JW27" t="str">
            <v/>
          </cell>
          <cell r="JX27" t="str">
            <v/>
          </cell>
          <cell r="JY27" t="str">
            <v/>
          </cell>
          <cell r="JZ27" t="str">
            <v/>
          </cell>
          <cell r="KA27" t="str">
            <v/>
          </cell>
        </row>
        <row r="28">
          <cell r="EY28">
            <v>139</v>
          </cell>
          <cell r="EZ28">
            <v>24.507745774840128</v>
          </cell>
          <cell r="FA28">
            <v>23.758473602572355</v>
          </cell>
          <cell r="FB28">
            <v>24.133109688706245</v>
          </cell>
          <cell r="FC28" t="str">
            <v/>
          </cell>
          <cell r="FD28" t="str">
            <v/>
          </cell>
          <cell r="FE28" t="str">
            <v/>
          </cell>
          <cell r="FF28" t="str">
            <v/>
          </cell>
          <cell r="FG28" t="str">
            <v/>
          </cell>
          <cell r="FH28" t="str">
            <v/>
          </cell>
          <cell r="FI28" t="str">
            <v/>
          </cell>
          <cell r="FJ28" t="str">
            <v/>
          </cell>
          <cell r="FK28" t="str">
            <v/>
          </cell>
          <cell r="FL28">
            <v>19.509012836449617</v>
          </cell>
          <cell r="FM28">
            <v>23.251063936597276</v>
          </cell>
          <cell r="FN28">
            <v>21.380038386523445</v>
          </cell>
          <cell r="FO28" t="str">
            <v/>
          </cell>
          <cell r="FP28" t="str">
            <v/>
          </cell>
          <cell r="FQ28" t="str">
            <v/>
          </cell>
          <cell r="FR28" t="str">
            <v/>
          </cell>
          <cell r="FS28" t="str">
            <v/>
          </cell>
          <cell r="FT28" t="str">
            <v/>
          </cell>
          <cell r="FU28" t="str">
            <v/>
          </cell>
          <cell r="FV28" t="str">
            <v/>
          </cell>
          <cell r="FW28" t="str">
            <v/>
          </cell>
          <cell r="FX28">
            <v>11.432309620749807</v>
          </cell>
          <cell r="FY28">
            <v>36.616748687986679</v>
          </cell>
          <cell r="FZ28">
            <v>28.134958923767396</v>
          </cell>
          <cell r="GA28" t="str">
            <v/>
          </cell>
          <cell r="GB28" t="str">
            <v/>
          </cell>
          <cell r="GC28" t="str">
            <v/>
          </cell>
          <cell r="GD28" t="str">
            <v/>
          </cell>
          <cell r="GE28" t="str">
            <v/>
          </cell>
          <cell r="GF28" t="str">
            <v/>
          </cell>
          <cell r="GG28" t="str">
            <v/>
          </cell>
          <cell r="GH28" t="str">
            <v/>
          </cell>
          <cell r="GI28" t="str">
            <v/>
          </cell>
          <cell r="GJ28">
            <v>42.723031998901732</v>
          </cell>
          <cell r="GK28">
            <v>40.639664795139659</v>
          </cell>
          <cell r="GL28">
            <v>43.061102727839611</v>
          </cell>
          <cell r="GM28" t="str">
            <v/>
          </cell>
          <cell r="GN28" t="str">
            <v/>
          </cell>
          <cell r="GO28" t="str">
            <v/>
          </cell>
          <cell r="GP28" t="str">
            <v/>
          </cell>
          <cell r="GQ28" t="str">
            <v/>
          </cell>
          <cell r="GR28" t="str">
            <v/>
          </cell>
          <cell r="GS28" t="str">
            <v/>
          </cell>
          <cell r="GT28" t="str">
            <v/>
          </cell>
          <cell r="GU28" t="str">
            <v/>
          </cell>
          <cell r="GV28">
            <v>22.725604878337283</v>
          </cell>
          <cell r="GW28">
            <v>45.550985098652099</v>
          </cell>
          <cell r="GX28">
            <v>42.595180833289319</v>
          </cell>
          <cell r="GY28" t="str">
            <v/>
          </cell>
          <cell r="GZ28" t="str">
            <v/>
          </cell>
          <cell r="HA28" t="str">
            <v/>
          </cell>
          <cell r="HB28" t="str">
            <v/>
          </cell>
          <cell r="HC28" t="str">
            <v/>
          </cell>
          <cell r="HD28" t="str">
            <v/>
          </cell>
          <cell r="HE28" t="str">
            <v/>
          </cell>
          <cell r="HF28" t="str">
            <v/>
          </cell>
          <cell r="HG28" t="str">
            <v/>
          </cell>
          <cell r="HH28">
            <v>61.775645136868583</v>
          </cell>
          <cell r="HI28">
            <v>38.607341514955138</v>
          </cell>
          <cell r="HJ28">
            <v>51.429058754083329</v>
          </cell>
          <cell r="HK28" t="str">
            <v/>
          </cell>
          <cell r="HL28" t="str">
            <v/>
          </cell>
          <cell r="HM28" t="str">
            <v/>
          </cell>
          <cell r="HN28" t="str">
            <v/>
          </cell>
          <cell r="HO28" t="str">
            <v/>
          </cell>
          <cell r="HP28" t="str">
            <v/>
          </cell>
          <cell r="HQ28" t="str">
            <v/>
          </cell>
          <cell r="HR28" t="str">
            <v/>
          </cell>
          <cell r="HS28" t="str">
            <v/>
          </cell>
          <cell r="HT28">
            <v>7.2139043153214288</v>
          </cell>
          <cell r="HU28">
            <v>36.137183516272323</v>
          </cell>
          <cell r="HV28">
            <v>29.497358758133927</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v>9.8052814467450524</v>
          </cell>
          <cell r="JE28">
            <v>28.195346882364486</v>
          </cell>
          <cell r="JF28">
            <v>22.703185702384875</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row>
        <row r="29">
          <cell r="EY29">
            <v>140</v>
          </cell>
          <cell r="EZ29" t="str">
            <v/>
          </cell>
          <cell r="FA29" t="str">
            <v/>
          </cell>
          <cell r="FB29" t="str">
            <v/>
          </cell>
          <cell r="FC29">
            <v>9.028357282000723</v>
          </cell>
          <cell r="FD29">
            <v>14.593224069902883</v>
          </cell>
          <cell r="FE29">
            <v>11.807729069294878</v>
          </cell>
          <cell r="FF29" t="str">
            <v/>
          </cell>
          <cell r="FG29" t="str">
            <v/>
          </cell>
          <cell r="FH29" t="str">
            <v/>
          </cell>
          <cell r="FI29" t="str">
            <v/>
          </cell>
          <cell r="FJ29" t="str">
            <v/>
          </cell>
          <cell r="FK29" t="str">
            <v/>
          </cell>
          <cell r="FL29" t="str">
            <v/>
          </cell>
          <cell r="FM29" t="str">
            <v/>
          </cell>
          <cell r="FN29" t="str">
            <v/>
          </cell>
          <cell r="FO29">
            <v>8.7159629031796886</v>
          </cell>
          <cell r="FP29">
            <v>13.156099580324517</v>
          </cell>
          <cell r="FQ29">
            <v>10.94819441718246</v>
          </cell>
          <cell r="FR29" t="str">
            <v/>
          </cell>
          <cell r="FS29" t="str">
            <v/>
          </cell>
          <cell r="FT29" t="str">
            <v/>
          </cell>
          <cell r="FU29" t="str">
            <v/>
          </cell>
          <cell r="FV29" t="str">
            <v/>
          </cell>
          <cell r="FW29" t="str">
            <v/>
          </cell>
          <cell r="FX29" t="str">
            <v/>
          </cell>
          <cell r="FY29" t="str">
            <v/>
          </cell>
          <cell r="FZ29" t="str">
            <v/>
          </cell>
          <cell r="GA29">
            <v>5.1512484397549345</v>
          </cell>
          <cell r="GB29">
            <v>14.641699890553834</v>
          </cell>
          <cell r="GC29">
            <v>9.8593746927516648</v>
          </cell>
          <cell r="GD29" t="str">
            <v/>
          </cell>
          <cell r="GE29" t="str">
            <v/>
          </cell>
          <cell r="GF29" t="str">
            <v/>
          </cell>
          <cell r="GG29" t="str">
            <v/>
          </cell>
          <cell r="GH29" t="str">
            <v/>
          </cell>
          <cell r="GI29" t="str">
            <v/>
          </cell>
          <cell r="GJ29" t="str">
            <v/>
          </cell>
          <cell r="GK29" t="str">
            <v/>
          </cell>
          <cell r="GL29" t="str">
            <v/>
          </cell>
          <cell r="GM29">
            <v>8.7428739000393563</v>
          </cell>
          <cell r="GN29">
            <v>17.038174778012561</v>
          </cell>
          <cell r="GO29">
            <v>12.928104055672948</v>
          </cell>
          <cell r="GP29" t="str">
            <v/>
          </cell>
          <cell r="GQ29" t="str">
            <v/>
          </cell>
          <cell r="GR29" t="str">
            <v/>
          </cell>
          <cell r="GS29" t="str">
            <v/>
          </cell>
          <cell r="GT29" t="str">
            <v/>
          </cell>
          <cell r="GU29" t="str">
            <v/>
          </cell>
          <cell r="GV29" t="str">
            <v/>
          </cell>
          <cell r="GW29" t="str">
            <v/>
          </cell>
          <cell r="GX29" t="str">
            <v/>
          </cell>
          <cell r="GY29">
            <v>7.0464903652366369</v>
          </cell>
          <cell r="GZ29">
            <v>14.415849595330862</v>
          </cell>
          <cell r="HA29">
            <v>10.731169980283749</v>
          </cell>
          <cell r="HB29" t="str">
            <v/>
          </cell>
          <cell r="HC29" t="str">
            <v/>
          </cell>
          <cell r="HD29" t="str">
            <v/>
          </cell>
          <cell r="HE29" t="str">
            <v/>
          </cell>
          <cell r="HF29" t="str">
            <v/>
          </cell>
          <cell r="HG29" t="str">
            <v/>
          </cell>
          <cell r="HH29" t="str">
            <v/>
          </cell>
          <cell r="HI29" t="str">
            <v/>
          </cell>
          <cell r="HJ29" t="str">
            <v/>
          </cell>
          <cell r="HK29">
            <v>41.539281856704228</v>
          </cell>
          <cell r="HL29">
            <v>27.538361226559967</v>
          </cell>
          <cell r="HM29">
            <v>34.438109906209277</v>
          </cell>
          <cell r="HN29" t="str">
            <v/>
          </cell>
          <cell r="HO29" t="str">
            <v/>
          </cell>
          <cell r="HP29" t="str">
            <v/>
          </cell>
          <cell r="HQ29" t="str">
            <v/>
          </cell>
          <cell r="HR29" t="str">
            <v/>
          </cell>
          <cell r="HS29" t="str">
            <v/>
          </cell>
          <cell r="HT29" t="str">
            <v/>
          </cell>
          <cell r="HU29" t="str">
            <v/>
          </cell>
          <cell r="HV29" t="str">
            <v/>
          </cell>
          <cell r="HW29">
            <v>7.0008332253016485</v>
          </cell>
          <cell r="HX29">
            <v>17.63212303351991</v>
          </cell>
          <cell r="HY29">
            <v>12.352829193527631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v>6.1874130451371325</v>
          </cell>
          <cell r="JH29">
            <v>16.035368280979668</v>
          </cell>
          <cell r="JI29">
            <v>11.195461918267611</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row>
        <row r="30">
          <cell r="EY30">
            <v>141</v>
          </cell>
          <cell r="EZ30" t="str">
            <v/>
          </cell>
          <cell r="FA30" t="str">
            <v/>
          </cell>
          <cell r="FB30" t="str">
            <v/>
          </cell>
          <cell r="FC30" t="str">
            <v/>
          </cell>
          <cell r="FD30" t="str">
            <v/>
          </cell>
          <cell r="FE30" t="str">
            <v/>
          </cell>
          <cell r="FF30">
            <v>13.24815159713715</v>
          </cell>
          <cell r="FG30">
            <v>12.123916760631163</v>
          </cell>
          <cell r="FH30">
            <v>10.999681924125177</v>
          </cell>
          <cell r="FI30">
            <v>14.509287203941032</v>
          </cell>
          <cell r="FJ30">
            <v>15.49207720707464</v>
          </cell>
          <cell r="FK30">
            <v>16.474867210208242</v>
          </cell>
          <cell r="FL30" t="str">
            <v/>
          </cell>
          <cell r="FM30" t="str">
            <v/>
          </cell>
          <cell r="FN30" t="str">
            <v/>
          </cell>
          <cell r="FO30" t="str">
            <v/>
          </cell>
          <cell r="FP30" t="str">
            <v/>
          </cell>
          <cell r="FQ30" t="str">
            <v/>
          </cell>
          <cell r="FR30">
            <v>14.562327855200081</v>
          </cell>
          <cell r="FS30">
            <v>15.009555528923061</v>
          </cell>
          <cell r="FT30">
            <v>15.45678320264604</v>
          </cell>
          <cell r="FU30">
            <v>16.722347448096659</v>
          </cell>
          <cell r="FV30">
            <v>18.55635448109658</v>
          </cell>
          <cell r="FW30">
            <v>20.390361514096494</v>
          </cell>
          <cell r="FX30" t="str">
            <v/>
          </cell>
          <cell r="FY30" t="str">
            <v/>
          </cell>
          <cell r="FZ30" t="str">
            <v/>
          </cell>
          <cell r="GA30" t="str">
            <v/>
          </cell>
          <cell r="GB30" t="str">
            <v/>
          </cell>
          <cell r="GC30" t="str">
            <v/>
          </cell>
          <cell r="GD30">
            <v>12.795611121361731</v>
          </cell>
          <cell r="GE30">
            <v>13.229250998352187</v>
          </cell>
          <cell r="GF30">
            <v>13.662890875342644</v>
          </cell>
          <cell r="GG30">
            <v>15.184014356469868</v>
          </cell>
          <cell r="GH30">
            <v>14.533402865549329</v>
          </cell>
          <cell r="GI30">
            <v>13.882791374628788</v>
          </cell>
          <cell r="GJ30" t="str">
            <v/>
          </cell>
          <cell r="GK30" t="str">
            <v/>
          </cell>
          <cell r="GL30" t="str">
            <v/>
          </cell>
          <cell r="GM30" t="str">
            <v/>
          </cell>
          <cell r="GN30" t="str">
            <v/>
          </cell>
          <cell r="GO30" t="str">
            <v/>
          </cell>
          <cell r="GP30">
            <v>13.691605385863438</v>
          </cell>
          <cell r="GQ30">
            <v>13.212462724747359</v>
          </cell>
          <cell r="GR30">
            <v>12.733320063631279</v>
          </cell>
          <cell r="GS30">
            <v>23.770767245403722</v>
          </cell>
          <cell r="GT30">
            <v>21.638740142128007</v>
          </cell>
          <cell r="GU30">
            <v>19.506713038852293</v>
          </cell>
          <cell r="GV30" t="str">
            <v/>
          </cell>
          <cell r="GW30" t="str">
            <v/>
          </cell>
          <cell r="GX30" t="str">
            <v/>
          </cell>
          <cell r="GY30" t="str">
            <v/>
          </cell>
          <cell r="GZ30" t="str">
            <v/>
          </cell>
          <cell r="HA30" t="str">
            <v/>
          </cell>
          <cell r="HB30">
            <v>10.764173160536602</v>
          </cell>
          <cell r="HC30">
            <v>8.392133895820697</v>
          </cell>
          <cell r="HD30">
            <v>6.0200946311047918</v>
          </cell>
          <cell r="HE30">
            <v>11.160876836047331</v>
          </cell>
          <cell r="HF30">
            <v>13.177697974512398</v>
          </cell>
          <cell r="HG30">
            <v>15.194519112977469</v>
          </cell>
          <cell r="HH30" t="str">
            <v/>
          </cell>
          <cell r="HI30" t="str">
            <v/>
          </cell>
          <cell r="HJ30" t="str">
            <v/>
          </cell>
          <cell r="HK30" t="str">
            <v/>
          </cell>
          <cell r="HL30" t="str">
            <v/>
          </cell>
          <cell r="HM30" t="str">
            <v/>
          </cell>
          <cell r="HN30">
            <v>12.699604963334577</v>
          </cell>
          <cell r="HO30">
            <v>12.923999353992258</v>
          </cell>
          <cell r="HP30">
            <v>13.148393744649937</v>
          </cell>
          <cell r="HQ30">
            <v>14.104548502607315</v>
          </cell>
          <cell r="HR30">
            <v>15.739785207842164</v>
          </cell>
          <cell r="HS30">
            <v>17.37502191307701</v>
          </cell>
          <cell r="HT30" t="str">
            <v/>
          </cell>
          <cell r="HU30" t="str">
            <v/>
          </cell>
          <cell r="HV30" t="str">
            <v/>
          </cell>
          <cell r="HW30" t="str">
            <v/>
          </cell>
          <cell r="HX30" t="str">
            <v/>
          </cell>
          <cell r="HY30" t="str">
            <v/>
          </cell>
          <cell r="HZ30">
            <v>16.581148232598391</v>
          </cell>
          <cell r="IA30">
            <v>17.553064544027219</v>
          </cell>
          <cell r="IB30">
            <v>18.524980855456043</v>
          </cell>
          <cell r="IC30">
            <v>13.471133472973611</v>
          </cell>
          <cell r="ID30">
            <v>19.944555100773083</v>
          </cell>
          <cell r="IE30">
            <v>26.417976728572551</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v>13.669916786178138</v>
          </cell>
          <cell r="IY30">
            <v>13.865004267415777</v>
          </cell>
          <cell r="IZ30">
            <v>14.060091748653415</v>
          </cell>
          <cell r="JA30">
            <v>15.259189786895819</v>
          </cell>
          <cell r="JB30">
            <v>16.777087563845143</v>
          </cell>
          <cell r="JC30">
            <v>18.294985340794469</v>
          </cell>
          <cell r="JD30" t="str">
            <v/>
          </cell>
          <cell r="JE30" t="str">
            <v/>
          </cell>
          <cell r="JF30" t="str">
            <v/>
          </cell>
          <cell r="JG30" t="str">
            <v/>
          </cell>
          <cell r="JH30" t="str">
            <v/>
          </cell>
          <cell r="JI30" t="str">
            <v/>
          </cell>
          <cell r="JJ30">
            <v>13.752243199514885</v>
          </cell>
          <cell r="JK30">
            <v>13.302821942892686</v>
          </cell>
          <cell r="JL30">
            <v>12.853400686270486</v>
          </cell>
          <cell r="JM30">
            <v>18.725641059420909</v>
          </cell>
          <cell r="JN30">
            <v>17.345562149026168</v>
          </cell>
          <cell r="JO30">
            <v>15.96548323863143</v>
          </cell>
          <cell r="JP30" t="str">
            <v/>
          </cell>
          <cell r="JQ30" t="str">
            <v/>
          </cell>
          <cell r="JR30" t="str">
            <v/>
          </cell>
          <cell r="JS30" t="str">
            <v/>
          </cell>
          <cell r="JT30" t="str">
            <v/>
          </cell>
          <cell r="JU30" t="str">
            <v/>
          </cell>
          <cell r="JV30" t="str">
            <v/>
          </cell>
          <cell r="JW30" t="str">
            <v/>
          </cell>
          <cell r="JX30" t="str">
            <v/>
          </cell>
          <cell r="JY30" t="str">
            <v/>
          </cell>
          <cell r="JZ30" t="str">
            <v/>
          </cell>
          <cell r="KA30" t="str">
            <v/>
          </cell>
        </row>
        <row r="31">
          <cell r="EY31">
            <v>142</v>
          </cell>
          <cell r="EZ31">
            <v>56.65204655821757</v>
          </cell>
          <cell r="FA31">
            <v>54.920030795606387</v>
          </cell>
          <cell r="FB31">
            <v>55.786038676911986</v>
          </cell>
          <cell r="FC31" t="str">
            <v/>
          </cell>
          <cell r="FD31" t="str">
            <v/>
          </cell>
          <cell r="FE31" t="str">
            <v/>
          </cell>
          <cell r="FF31" t="str">
            <v/>
          </cell>
          <cell r="FG31" t="str">
            <v/>
          </cell>
          <cell r="FH31" t="str">
            <v/>
          </cell>
          <cell r="FI31" t="str">
            <v/>
          </cell>
          <cell r="FJ31" t="str">
            <v/>
          </cell>
          <cell r="FK31" t="str">
            <v/>
          </cell>
          <cell r="FL31">
            <v>45.09698744508939</v>
          </cell>
          <cell r="FM31">
            <v>53.747103824476291</v>
          </cell>
          <cell r="FN31">
            <v>49.422045634782833</v>
          </cell>
          <cell r="FO31" t="str">
            <v/>
          </cell>
          <cell r="FP31" t="str">
            <v/>
          </cell>
          <cell r="FQ31" t="str">
            <v/>
          </cell>
          <cell r="FR31" t="str">
            <v/>
          </cell>
          <cell r="FS31" t="str">
            <v/>
          </cell>
          <cell r="FT31" t="str">
            <v/>
          </cell>
          <cell r="FU31" t="str">
            <v/>
          </cell>
          <cell r="FV31" t="str">
            <v/>
          </cell>
          <cell r="FW31" t="str">
            <v/>
          </cell>
          <cell r="FX31">
            <v>13.386676175453825</v>
          </cell>
          <cell r="FY31">
            <v>42.876424234904711</v>
          </cell>
          <cell r="FZ31">
            <v>32.944662698653083</v>
          </cell>
          <cell r="GA31" t="str">
            <v/>
          </cell>
          <cell r="GB31" t="str">
            <v/>
          </cell>
          <cell r="GC31" t="str">
            <v/>
          </cell>
          <cell r="GD31" t="str">
            <v/>
          </cell>
          <cell r="GE31" t="str">
            <v/>
          </cell>
          <cell r="GF31" t="str">
            <v/>
          </cell>
          <cell r="GG31" t="str">
            <v/>
          </cell>
          <cell r="GH31" t="str">
            <v/>
          </cell>
          <cell r="GI31" t="str">
            <v/>
          </cell>
          <cell r="GJ31">
            <v>50.026583741644572</v>
          </cell>
          <cell r="GK31">
            <v>47.587062504334483</v>
          </cell>
          <cell r="GL31">
            <v>50.422448052778783</v>
          </cell>
          <cell r="GM31" t="str">
            <v/>
          </cell>
          <cell r="GN31" t="str">
            <v/>
          </cell>
          <cell r="GO31" t="str">
            <v/>
          </cell>
          <cell r="GP31" t="str">
            <v/>
          </cell>
          <cell r="GQ31" t="str">
            <v/>
          </cell>
          <cell r="GR31" t="str">
            <v/>
          </cell>
          <cell r="GS31" t="str">
            <v/>
          </cell>
          <cell r="GT31" t="str">
            <v/>
          </cell>
          <cell r="GU31" t="str">
            <v/>
          </cell>
          <cell r="GV31">
            <v>23.219234820366736</v>
          </cell>
          <cell r="GW31">
            <v>46.540412233991667</v>
          </cell>
          <cell r="GX31">
            <v>43.520404023520591</v>
          </cell>
          <cell r="GY31" t="str">
            <v/>
          </cell>
          <cell r="GZ31" t="str">
            <v/>
          </cell>
          <cell r="HA31" t="str">
            <v/>
          </cell>
          <cell r="HB31" t="str">
            <v/>
          </cell>
          <cell r="HC31" t="str">
            <v/>
          </cell>
          <cell r="HD31" t="str">
            <v/>
          </cell>
          <cell r="HE31" t="str">
            <v/>
          </cell>
          <cell r="HF31" t="str">
            <v/>
          </cell>
          <cell r="HG31" t="str">
            <v/>
          </cell>
          <cell r="HH31">
            <v>96.586863181662878</v>
          </cell>
          <cell r="HI31">
            <v>60.362979689664257</v>
          </cell>
          <cell r="HJ31">
            <v>80.409867844144131</v>
          </cell>
          <cell r="HK31" t="str">
            <v/>
          </cell>
          <cell r="HL31" t="str">
            <v/>
          </cell>
          <cell r="HM31" t="str">
            <v/>
          </cell>
          <cell r="HN31" t="str">
            <v/>
          </cell>
          <cell r="HO31" t="str">
            <v/>
          </cell>
          <cell r="HP31" t="str">
            <v/>
          </cell>
          <cell r="HQ31" t="str">
            <v/>
          </cell>
          <cell r="HR31" t="str">
            <v/>
          </cell>
          <cell r="HS31" t="str">
            <v/>
          </cell>
          <cell r="HT31">
            <v>9.8109098688371432</v>
          </cell>
          <cell r="HU31">
            <v>49.146569582130354</v>
          </cell>
          <cell r="HV31">
            <v>40.11640791106214</v>
          </cell>
          <cell r="HW31" t="str">
            <v/>
          </cell>
          <cell r="HX31" t="str">
            <v/>
          </cell>
          <cell r="HY31" t="str">
            <v/>
          </cell>
          <cell r="HZ31" t="str">
            <v/>
          </cell>
          <cell r="IA31" t="str">
            <v/>
          </cell>
          <cell r="IB31" t="str">
            <v/>
          </cell>
          <cell r="IC31" t="str">
            <v/>
          </cell>
          <cell r="ID31" t="str">
            <v/>
          </cell>
          <cell r="IE31" t="str">
            <v/>
          </cell>
          <cell r="IF31">
            <v>13.385328768241418</v>
          </cell>
          <cell r="IG31">
            <v>38.489867915045096</v>
          </cell>
          <cell r="IH31">
            <v>30.992440794622812</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v>11.507587253471623</v>
          </cell>
          <cell r="JE31">
            <v>33.090372382774987</v>
          </cell>
          <cell r="JF31">
            <v>26.644710997937803</v>
          </cell>
          <cell r="JG31" t="str">
            <v/>
          </cell>
          <cell r="JH31" t="str">
            <v/>
          </cell>
          <cell r="JI31" t="str">
            <v/>
          </cell>
          <cell r="JJ31" t="str">
            <v/>
          </cell>
          <cell r="JK31" t="str">
            <v/>
          </cell>
          <cell r="JL31" t="str">
            <v/>
          </cell>
          <cell r="JM31" t="str">
            <v/>
          </cell>
          <cell r="JN31" t="str">
            <v/>
          </cell>
          <cell r="JO31" t="str">
            <v/>
          </cell>
          <cell r="JP31">
            <v>65.91032555301652</v>
          </cell>
          <cell r="JQ31">
            <v>46.854902290278673</v>
          </cell>
          <cell r="JR31">
            <v>66.015187790080418</v>
          </cell>
          <cell r="JS31" t="str">
            <v/>
          </cell>
          <cell r="JT31" t="str">
            <v/>
          </cell>
          <cell r="JU31" t="str">
            <v/>
          </cell>
          <cell r="JV31" t="str">
            <v/>
          </cell>
          <cell r="JW31" t="str">
            <v/>
          </cell>
          <cell r="JX31" t="str">
            <v/>
          </cell>
          <cell r="JY31" t="str">
            <v/>
          </cell>
          <cell r="JZ31" t="str">
            <v/>
          </cell>
          <cell r="KA31" t="str">
            <v/>
          </cell>
        </row>
        <row r="32">
          <cell r="EY32">
            <v>143</v>
          </cell>
          <cell r="EZ32" t="str">
            <v/>
          </cell>
          <cell r="FA32" t="str">
            <v/>
          </cell>
          <cell r="FB32" t="str">
            <v/>
          </cell>
          <cell r="FC32">
            <v>12.70308475600925</v>
          </cell>
          <cell r="FD32">
            <v>20.532967009733781</v>
          </cell>
          <cell r="FE32">
            <v>16.613718139210327</v>
          </cell>
          <cell r="FF32" t="str">
            <v/>
          </cell>
          <cell r="FG32" t="str">
            <v/>
          </cell>
          <cell r="FH32" t="str">
            <v/>
          </cell>
          <cell r="FI32" t="str">
            <v/>
          </cell>
          <cell r="FJ32" t="str">
            <v/>
          </cell>
          <cell r="FK32" t="str">
            <v/>
          </cell>
          <cell r="FL32" t="str">
            <v/>
          </cell>
          <cell r="FM32" t="str">
            <v/>
          </cell>
          <cell r="FN32" t="str">
            <v/>
          </cell>
          <cell r="FO32">
            <v>12.263539427051573</v>
          </cell>
          <cell r="FP32">
            <v>18.510903236023118</v>
          </cell>
          <cell r="FQ32">
            <v>15.404335170031761</v>
          </cell>
          <cell r="FR32" t="str">
            <v/>
          </cell>
          <cell r="FS32" t="str">
            <v/>
          </cell>
          <cell r="FT32" t="str">
            <v/>
          </cell>
          <cell r="FU32" t="str">
            <v/>
          </cell>
          <cell r="FV32" t="str">
            <v/>
          </cell>
          <cell r="FW32" t="str">
            <v/>
          </cell>
          <cell r="FX32" t="str">
            <v/>
          </cell>
          <cell r="FY32" t="str">
            <v/>
          </cell>
          <cell r="FZ32" t="str">
            <v/>
          </cell>
          <cell r="GA32">
            <v>7.2532941304854646</v>
          </cell>
          <cell r="GB32">
            <v>20.616469409022752</v>
          </cell>
          <cell r="GC32">
            <v>13.882643290369963</v>
          </cell>
          <cell r="GD32" t="str">
            <v/>
          </cell>
          <cell r="GE32" t="str">
            <v/>
          </cell>
          <cell r="GF32" t="str">
            <v/>
          </cell>
          <cell r="GG32" t="str">
            <v/>
          </cell>
          <cell r="GH32" t="str">
            <v/>
          </cell>
          <cell r="GI32" t="str">
            <v/>
          </cell>
          <cell r="GJ32" t="str">
            <v/>
          </cell>
          <cell r="GK32" t="str">
            <v/>
          </cell>
          <cell r="GL32" t="str">
            <v/>
          </cell>
          <cell r="GM32">
            <v>12.310537277395792</v>
          </cell>
          <cell r="GN32">
            <v>23.99086251748</v>
          </cell>
          <cell r="GO32">
            <v>18.203614592073336</v>
          </cell>
          <cell r="GP32" t="str">
            <v/>
          </cell>
          <cell r="GQ32" t="str">
            <v/>
          </cell>
          <cell r="GR32" t="str">
            <v/>
          </cell>
          <cell r="GS32" t="str">
            <v/>
          </cell>
          <cell r="GT32" t="str">
            <v/>
          </cell>
          <cell r="GU32" t="str">
            <v/>
          </cell>
          <cell r="GV32" t="str">
            <v/>
          </cell>
          <cell r="GW32" t="str">
            <v/>
          </cell>
          <cell r="GX32" t="str">
            <v/>
          </cell>
          <cell r="GY32">
            <v>7.2271696053709089</v>
          </cell>
          <cell r="GZ32">
            <v>14.785486764441908</v>
          </cell>
          <cell r="HA32">
            <v>11.00632818490641</v>
          </cell>
          <cell r="HB32" t="str">
            <v/>
          </cell>
          <cell r="HC32" t="str">
            <v/>
          </cell>
          <cell r="HD32" t="str">
            <v/>
          </cell>
          <cell r="HE32" t="str">
            <v/>
          </cell>
          <cell r="HF32" t="str">
            <v/>
          </cell>
          <cell r="HG32" t="str">
            <v/>
          </cell>
          <cell r="HH32" t="str">
            <v/>
          </cell>
          <cell r="HI32" t="str">
            <v/>
          </cell>
          <cell r="HJ32" t="str">
            <v/>
          </cell>
          <cell r="HK32">
            <v>65.806967572989322</v>
          </cell>
          <cell r="HL32">
            <v>43.626561732602894</v>
          </cell>
          <cell r="HM32">
            <v>54.557216219836796</v>
          </cell>
          <cell r="HN32" t="str">
            <v/>
          </cell>
          <cell r="HO32" t="str">
            <v/>
          </cell>
          <cell r="HP32" t="str">
            <v/>
          </cell>
          <cell r="HQ32" t="str">
            <v/>
          </cell>
          <cell r="HR32" t="str">
            <v/>
          </cell>
          <cell r="HS32" t="str">
            <v/>
          </cell>
          <cell r="HT32" t="str">
            <v/>
          </cell>
          <cell r="HU32" t="str">
            <v/>
          </cell>
          <cell r="HV32" t="str">
            <v/>
          </cell>
          <cell r="HW32">
            <v>9.5621136735827417</v>
          </cell>
          <cell r="HX32">
            <v>24.082899753100364</v>
          </cell>
          <cell r="HY32">
            <v>16.872156947257253</v>
          </cell>
          <cell r="HZ32" t="str">
            <v/>
          </cell>
          <cell r="IA32" t="str">
            <v/>
          </cell>
          <cell r="IB32" t="str">
            <v/>
          </cell>
          <cell r="IC32" t="str">
            <v/>
          </cell>
          <cell r="ID32" t="str">
            <v/>
          </cell>
          <cell r="IE32" t="str">
            <v/>
          </cell>
          <cell r="IF32" t="str">
            <v/>
          </cell>
          <cell r="IG32" t="str">
            <v/>
          </cell>
          <cell r="IH32" t="str">
            <v/>
          </cell>
          <cell r="II32">
            <v>8.9413379573399983</v>
          </cell>
          <cell r="IJ32">
            <v>23.172470631055408</v>
          </cell>
          <cell r="IK32">
            <v>16.178394406436794</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v>7.2101259451597999</v>
          </cell>
          <cell r="JH32">
            <v>18.685842377009362</v>
          </cell>
          <cell r="JI32">
            <v>13.045951491534984</v>
          </cell>
          <cell r="JJ32" t="str">
            <v/>
          </cell>
          <cell r="JK32" t="str">
            <v/>
          </cell>
          <cell r="JL32" t="str">
            <v/>
          </cell>
          <cell r="JM32" t="str">
            <v/>
          </cell>
          <cell r="JN32" t="str">
            <v/>
          </cell>
          <cell r="JO32" t="str">
            <v/>
          </cell>
          <cell r="JP32" t="str">
            <v/>
          </cell>
          <cell r="JQ32" t="str">
            <v/>
          </cell>
          <cell r="JR32" t="str">
            <v/>
          </cell>
          <cell r="JS32">
            <v>23.977698585799939</v>
          </cell>
          <cell r="JT32">
            <v>23.298775490326573</v>
          </cell>
          <cell r="JU32">
            <v>23.408151663259094</v>
          </cell>
          <cell r="JV32" t="str">
            <v/>
          </cell>
          <cell r="JW32" t="str">
            <v/>
          </cell>
          <cell r="JX32" t="str">
            <v/>
          </cell>
          <cell r="JY32" t="str">
            <v/>
          </cell>
          <cell r="JZ32" t="str">
            <v/>
          </cell>
          <cell r="KA32" t="str">
            <v/>
          </cell>
        </row>
        <row r="33">
          <cell r="EY33">
            <v>144</v>
          </cell>
          <cell r="EZ33" t="str">
            <v/>
          </cell>
          <cell r="FA33" t="str">
            <v/>
          </cell>
          <cell r="FB33" t="str">
            <v/>
          </cell>
          <cell r="FC33" t="str">
            <v/>
          </cell>
          <cell r="FD33" t="str">
            <v/>
          </cell>
          <cell r="FE33" t="str">
            <v/>
          </cell>
          <cell r="FF33">
            <v>16.100235113428084</v>
          </cell>
          <cell r="FG33">
            <v>14.73397318188707</v>
          </cell>
          <cell r="FH33">
            <v>13.367711250346057</v>
          </cell>
          <cell r="FI33">
            <v>17.632870034653322</v>
          </cell>
          <cell r="FJ33">
            <v>18.827236660182958</v>
          </cell>
          <cell r="FK33">
            <v>20.021603285712597</v>
          </cell>
          <cell r="FL33" t="str">
            <v/>
          </cell>
          <cell r="FM33" t="str">
            <v/>
          </cell>
          <cell r="FN33" t="str">
            <v/>
          </cell>
          <cell r="FO33" t="str">
            <v/>
          </cell>
          <cell r="FP33" t="str">
            <v/>
          </cell>
          <cell r="FQ33" t="str">
            <v/>
          </cell>
          <cell r="FR33">
            <v>17.697329363155006</v>
          </cell>
          <cell r="FS33">
            <v>18.240836934258546</v>
          </cell>
          <cell r="FT33">
            <v>18.784344505362085</v>
          </cell>
          <cell r="FU33">
            <v>20.322361469729124</v>
          </cell>
          <cell r="FV33">
            <v>22.551196504901888</v>
          </cell>
          <cell r="FW33">
            <v>24.780031540074653</v>
          </cell>
          <cell r="FX33" t="str">
            <v/>
          </cell>
          <cell r="FY33" t="str">
            <v/>
          </cell>
          <cell r="FZ33" t="str">
            <v/>
          </cell>
          <cell r="GA33" t="str">
            <v/>
          </cell>
          <cell r="GB33" t="str">
            <v/>
          </cell>
          <cell r="GC33" t="str">
            <v/>
          </cell>
          <cell r="GD33">
            <v>18.219931910996195</v>
          </cell>
          <cell r="GE33">
            <v>18.837400585037773</v>
          </cell>
          <cell r="GF33">
            <v>19.454869259079349</v>
          </cell>
          <cell r="GG33">
            <v>21.620828039124401</v>
          </cell>
          <cell r="GH33">
            <v>20.694409054313738</v>
          </cell>
          <cell r="GI33">
            <v>19.767990069503075</v>
          </cell>
          <cell r="GJ33" t="str">
            <v/>
          </cell>
          <cell r="GK33" t="str">
            <v/>
          </cell>
          <cell r="GL33" t="str">
            <v/>
          </cell>
          <cell r="GM33" t="str">
            <v/>
          </cell>
          <cell r="GN33" t="str">
            <v/>
          </cell>
          <cell r="GO33" t="str">
            <v/>
          </cell>
          <cell r="GP33">
            <v>19.495756436845564</v>
          </cell>
          <cell r="GQ33">
            <v>18.813495419502342</v>
          </cell>
          <cell r="GR33">
            <v>18.131234402159116</v>
          </cell>
          <cell r="GS33">
            <v>33.847680784886414</v>
          </cell>
          <cell r="GT33">
            <v>30.811843865051362</v>
          </cell>
          <cell r="GU33">
            <v>27.776006945216306</v>
          </cell>
          <cell r="GV33" t="str">
            <v/>
          </cell>
          <cell r="GW33" t="str">
            <v/>
          </cell>
          <cell r="GX33" t="str">
            <v/>
          </cell>
          <cell r="GY33" t="str">
            <v/>
          </cell>
          <cell r="GZ33" t="str">
            <v/>
          </cell>
          <cell r="HA33" t="str">
            <v/>
          </cell>
          <cell r="HB33">
            <v>11.448257293490032</v>
          </cell>
          <cell r="HC33">
            <v>8.9254703215852746</v>
          </cell>
          <cell r="HD33">
            <v>6.402683349680518</v>
          </cell>
          <cell r="HE33">
            <v>11.870172258883771</v>
          </cell>
          <cell r="HF33">
            <v>14.015166301969805</v>
          </cell>
          <cell r="HG33">
            <v>16.160160345055839</v>
          </cell>
          <cell r="HH33" t="str">
            <v/>
          </cell>
          <cell r="HI33" t="str">
            <v/>
          </cell>
          <cell r="HJ33" t="str">
            <v/>
          </cell>
          <cell r="HK33" t="str">
            <v/>
          </cell>
          <cell r="HL33" t="str">
            <v/>
          </cell>
          <cell r="HM33" t="str">
            <v/>
          </cell>
          <cell r="HN33">
            <v>20.550269849759587</v>
          </cell>
          <cell r="HO33">
            <v>20.913380772823835</v>
          </cell>
          <cell r="HP33">
            <v>21.276491695888083</v>
          </cell>
          <cell r="HQ33">
            <v>22.823723940582745</v>
          </cell>
          <cell r="HR33">
            <v>25.469834245417321</v>
          </cell>
          <cell r="HS33">
            <v>28.115944550251889</v>
          </cell>
          <cell r="HT33" t="str">
            <v/>
          </cell>
          <cell r="HU33" t="str">
            <v/>
          </cell>
          <cell r="HV33" t="str">
            <v/>
          </cell>
          <cell r="HW33" t="str">
            <v/>
          </cell>
          <cell r="HX33" t="str">
            <v/>
          </cell>
          <cell r="HY33" t="str">
            <v/>
          </cell>
          <cell r="HZ33">
            <v>21.457956536303797</v>
          </cell>
          <cell r="IA33">
            <v>22.715730586388162</v>
          </cell>
          <cell r="IB33">
            <v>23.97350463647253</v>
          </cell>
          <cell r="IC33">
            <v>17.433231553259965</v>
          </cell>
          <cell r="ID33">
            <v>25.810600718647521</v>
          </cell>
          <cell r="IE33">
            <v>34.18796988403507</v>
          </cell>
          <cell r="IF33" t="str">
            <v/>
          </cell>
          <cell r="IG33" t="str">
            <v/>
          </cell>
          <cell r="IH33" t="str">
            <v/>
          </cell>
          <cell r="II33" t="str">
            <v/>
          </cell>
          <cell r="IJ33" t="str">
            <v/>
          </cell>
          <cell r="IK33" t="str">
            <v/>
          </cell>
          <cell r="IL33">
            <v>21.723188814372168</v>
          </cell>
          <cell r="IM33">
            <v>21.013278243917686</v>
          </cell>
          <cell r="IN33">
            <v>20.303367673463196</v>
          </cell>
          <cell r="IO33">
            <v>29.579220677126315</v>
          </cell>
          <cell r="IP33">
            <v>27.399233433278315</v>
          </cell>
          <cell r="IQ33">
            <v>25.219246189430308</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v>17.877916159369352</v>
          </cell>
          <cell r="JK33">
            <v>17.293668525760491</v>
          </cell>
          <cell r="JL33">
            <v>16.709420892151634</v>
          </cell>
          <cell r="JM33">
            <v>24.34333337724718</v>
          </cell>
          <cell r="JN33">
            <v>22.549230793734019</v>
          </cell>
          <cell r="JO33">
            <v>20.75512821022086</v>
          </cell>
          <cell r="JP33" t="str">
            <v/>
          </cell>
          <cell r="JQ33" t="str">
            <v/>
          </cell>
          <cell r="JR33" t="str">
            <v/>
          </cell>
          <cell r="JS33" t="str">
            <v/>
          </cell>
          <cell r="JT33" t="str">
            <v/>
          </cell>
          <cell r="JU33" t="str">
            <v/>
          </cell>
          <cell r="JV33">
            <v>21.280611842954066</v>
          </cell>
          <cell r="JW33">
            <v>28.570950213617788</v>
          </cell>
          <cell r="JX33">
            <v>35.86128858428151</v>
          </cell>
          <cell r="JY33">
            <v>12.095636416415749</v>
          </cell>
          <cell r="JZ33">
            <v>22.392781588091221</v>
          </cell>
          <cell r="KA33">
            <v>32.689926759766692</v>
          </cell>
        </row>
        <row r="34">
          <cell r="EY34">
            <v>145</v>
          </cell>
          <cell r="EZ34">
            <v>29.73770165056667</v>
          </cell>
          <cell r="FA34">
            <v>21.120344414213921</v>
          </cell>
          <cell r="FB34">
            <v>12.502987177861176</v>
          </cell>
          <cell r="FC34" t="str">
            <v/>
          </cell>
          <cell r="FD34" t="str">
            <v/>
          </cell>
          <cell r="FE34" t="str">
            <v/>
          </cell>
          <cell r="FF34" t="str">
            <v/>
          </cell>
          <cell r="FG34" t="str">
            <v/>
          </cell>
          <cell r="FH34" t="str">
            <v/>
          </cell>
          <cell r="FI34" t="str">
            <v/>
          </cell>
          <cell r="FJ34" t="str">
            <v/>
          </cell>
          <cell r="FK34" t="str">
            <v/>
          </cell>
          <cell r="FL34">
            <v>25.107009096068253</v>
          </cell>
          <cell r="FM34">
            <v>17.152386547000049</v>
          </cell>
          <cell r="FN34">
            <v>9.1977639979318528</v>
          </cell>
          <cell r="FO34" t="str">
            <v/>
          </cell>
          <cell r="FP34" t="str">
            <v/>
          </cell>
          <cell r="FQ34" t="str">
            <v/>
          </cell>
          <cell r="FR34" t="str">
            <v/>
          </cell>
          <cell r="FS34" t="str">
            <v/>
          </cell>
          <cell r="FT34" t="str">
            <v/>
          </cell>
          <cell r="FU34" t="str">
            <v/>
          </cell>
          <cell r="FV34" t="str">
            <v/>
          </cell>
          <cell r="FW34" t="str">
            <v/>
          </cell>
          <cell r="FX34">
            <v>11.343630746028159</v>
          </cell>
          <cell r="FY34">
            <v>7.9321214546118863</v>
          </cell>
          <cell r="FZ34">
            <v>4.5206121631956151</v>
          </cell>
          <cell r="GA34" t="str">
            <v/>
          </cell>
          <cell r="GB34" t="str">
            <v/>
          </cell>
          <cell r="GC34" t="str">
            <v/>
          </cell>
          <cell r="GD34" t="str">
            <v/>
          </cell>
          <cell r="GE34" t="str">
            <v/>
          </cell>
          <cell r="GF34" t="str">
            <v/>
          </cell>
          <cell r="GG34" t="str">
            <v/>
          </cell>
          <cell r="GH34" t="str">
            <v/>
          </cell>
          <cell r="GI34" t="str">
            <v/>
          </cell>
          <cell r="GJ34">
            <v>9.5102216894893701</v>
          </cell>
          <cell r="GK34">
            <v>5.6330076495971708</v>
          </cell>
          <cell r="GL34">
            <v>1.75579360970497</v>
          </cell>
          <cell r="GM34" t="str">
            <v/>
          </cell>
          <cell r="GN34" t="str">
            <v/>
          </cell>
          <cell r="GO34" t="str">
            <v/>
          </cell>
          <cell r="GP34" t="str">
            <v/>
          </cell>
          <cell r="GQ34" t="str">
            <v/>
          </cell>
          <cell r="GR34" t="str">
            <v/>
          </cell>
          <cell r="GS34" t="str">
            <v/>
          </cell>
          <cell r="GT34" t="str">
            <v/>
          </cell>
          <cell r="GU34" t="str">
            <v/>
          </cell>
          <cell r="GV34">
            <v>27.496545817863545</v>
          </cell>
          <cell r="GW34">
            <v>19.476678185297899</v>
          </cell>
          <cell r="GX34">
            <v>11.456810552732257</v>
          </cell>
          <cell r="GY34" t="str">
            <v/>
          </cell>
          <cell r="GZ34" t="str">
            <v/>
          </cell>
          <cell r="HA34" t="str">
            <v/>
          </cell>
          <cell r="HB34" t="str">
            <v/>
          </cell>
          <cell r="HC34" t="str">
            <v/>
          </cell>
          <cell r="HD34" t="str">
            <v/>
          </cell>
          <cell r="HE34" t="str">
            <v/>
          </cell>
          <cell r="HF34" t="str">
            <v/>
          </cell>
          <cell r="HG34" t="str">
            <v/>
          </cell>
          <cell r="HH34">
            <v>38.302902062803788</v>
          </cell>
          <cell r="HI34">
            <v>26.190610064581726</v>
          </cell>
          <cell r="HJ34">
            <v>14.078318066359666</v>
          </cell>
          <cell r="HK34" t="str">
            <v/>
          </cell>
          <cell r="HL34" t="str">
            <v/>
          </cell>
          <cell r="HM34" t="str">
            <v/>
          </cell>
          <cell r="HN34" t="str">
            <v/>
          </cell>
          <cell r="HO34" t="str">
            <v/>
          </cell>
          <cell r="HP34" t="str">
            <v/>
          </cell>
          <cell r="HQ34" t="str">
            <v/>
          </cell>
          <cell r="HR34" t="str">
            <v/>
          </cell>
          <cell r="HS34" t="str">
            <v/>
          </cell>
          <cell r="HT34">
            <v>24.07553938042178</v>
          </cell>
          <cell r="HU34">
            <v>16.853418749584286</v>
          </cell>
          <cell r="HV34">
            <v>9.6312981187467859</v>
          </cell>
          <cell r="HW34" t="str">
            <v/>
          </cell>
          <cell r="HX34" t="str">
            <v/>
          </cell>
          <cell r="HY34" t="str">
            <v/>
          </cell>
          <cell r="HZ34" t="str">
            <v/>
          </cell>
          <cell r="IA34" t="str">
            <v/>
          </cell>
          <cell r="IB34" t="str">
            <v/>
          </cell>
          <cell r="IC34" t="str">
            <v/>
          </cell>
          <cell r="ID34" t="str">
            <v/>
          </cell>
          <cell r="IE34" t="str">
            <v/>
          </cell>
          <cell r="IF34">
            <v>17.50398303300074</v>
          </cell>
          <cell r="IG34">
            <v>12.571062928404286</v>
          </cell>
          <cell r="IH34">
            <v>7.6381428238078355</v>
          </cell>
          <cell r="II34" t="str">
            <v/>
          </cell>
          <cell r="IJ34" t="str">
            <v/>
          </cell>
          <cell r="IK34" t="str">
            <v/>
          </cell>
          <cell r="IL34" t="str">
            <v/>
          </cell>
          <cell r="IM34" t="str">
            <v/>
          </cell>
          <cell r="IN34" t="str">
            <v/>
          </cell>
          <cell r="IO34" t="str">
            <v/>
          </cell>
          <cell r="IP34" t="str">
            <v/>
          </cell>
          <cell r="IQ34" t="str">
            <v/>
          </cell>
          <cell r="IR34">
            <v>29.202648052189677</v>
          </cell>
          <cell r="IS34">
            <v>20.569261556519432</v>
          </cell>
          <cell r="IT34">
            <v>11.935875060849193</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v>57.605581653254639</v>
          </cell>
          <cell r="JQ34">
            <v>43.695895545792105</v>
          </cell>
          <cell r="JR34">
            <v>29.786209438329571</v>
          </cell>
          <cell r="JS34" t="str">
            <v/>
          </cell>
          <cell r="JT34" t="str">
            <v/>
          </cell>
          <cell r="JU34" t="str">
            <v/>
          </cell>
          <cell r="JV34" t="str">
            <v/>
          </cell>
          <cell r="JW34" t="str">
            <v/>
          </cell>
          <cell r="JX34" t="str">
            <v/>
          </cell>
          <cell r="JY34" t="str">
            <v/>
          </cell>
          <cell r="JZ34" t="str">
            <v/>
          </cell>
          <cell r="KA34" t="str">
            <v/>
          </cell>
        </row>
        <row r="35">
          <cell r="EY35">
            <v>146</v>
          </cell>
          <cell r="EZ35" t="str">
            <v/>
          </cell>
          <cell r="FA35" t="str">
            <v/>
          </cell>
          <cell r="FB35" t="str">
            <v/>
          </cell>
          <cell r="FC35">
            <v>13.37676406022482</v>
          </cell>
          <cell r="FD35">
            <v>9.9444792072394286</v>
          </cell>
          <cell r="FE35">
            <v>6.5121943542540368</v>
          </cell>
          <cell r="FF35" t="str">
            <v/>
          </cell>
          <cell r="FG35" t="str">
            <v/>
          </cell>
          <cell r="FH35" t="str">
            <v/>
          </cell>
          <cell r="FI35" t="str">
            <v/>
          </cell>
          <cell r="FJ35" t="str">
            <v/>
          </cell>
          <cell r="FK35" t="str">
            <v/>
          </cell>
          <cell r="FL35" t="str">
            <v/>
          </cell>
          <cell r="FM35" t="str">
            <v/>
          </cell>
          <cell r="FN35" t="str">
            <v/>
          </cell>
          <cell r="FO35">
            <v>11.694807734328759</v>
          </cell>
          <cell r="FP35">
            <v>8.6838903712978333</v>
          </cell>
          <cell r="FQ35">
            <v>5.6729730082669061</v>
          </cell>
          <cell r="FR35" t="str">
            <v/>
          </cell>
          <cell r="FS35" t="str">
            <v/>
          </cell>
          <cell r="FT35" t="str">
            <v/>
          </cell>
          <cell r="FU35" t="str">
            <v/>
          </cell>
          <cell r="FV35" t="str">
            <v/>
          </cell>
          <cell r="FW35" t="str">
            <v/>
          </cell>
          <cell r="FX35" t="str">
            <v/>
          </cell>
          <cell r="FY35" t="str">
            <v/>
          </cell>
          <cell r="FZ35" t="str">
            <v/>
          </cell>
          <cell r="GA35">
            <v>5.921809441747782</v>
          </cell>
          <cell r="GB35">
            <v>4.2368495955998302</v>
          </cell>
          <cell r="GC35">
            <v>2.5518897494518789</v>
          </cell>
          <cell r="GD35" t="str">
            <v/>
          </cell>
          <cell r="GE35" t="str">
            <v/>
          </cell>
          <cell r="GF35" t="str">
            <v/>
          </cell>
          <cell r="GG35" t="str">
            <v/>
          </cell>
          <cell r="GH35" t="str">
            <v/>
          </cell>
          <cell r="GI35" t="str">
            <v/>
          </cell>
          <cell r="GJ35" t="str">
            <v/>
          </cell>
          <cell r="GK35" t="str">
            <v/>
          </cell>
          <cell r="GL35" t="str">
            <v/>
          </cell>
          <cell r="GM35">
            <v>4.9150966971443397</v>
          </cell>
          <cell r="GN35">
            <v>3.2372841501457774</v>
          </cell>
          <cell r="GO35">
            <v>1.5594716031472147</v>
          </cell>
          <cell r="GP35" t="str">
            <v/>
          </cell>
          <cell r="GQ35" t="str">
            <v/>
          </cell>
          <cell r="GR35" t="str">
            <v/>
          </cell>
          <cell r="GS35" t="str">
            <v/>
          </cell>
          <cell r="GT35" t="str">
            <v/>
          </cell>
          <cell r="GU35" t="str">
            <v/>
          </cell>
          <cell r="GV35" t="str">
            <v/>
          </cell>
          <cell r="GW35" t="str">
            <v/>
          </cell>
          <cell r="GX35" t="str">
            <v/>
          </cell>
          <cell r="GY35">
            <v>10.924477553229696</v>
          </cell>
          <cell r="GZ35">
            <v>7.5181214575602127</v>
          </cell>
          <cell r="HA35">
            <v>4.1117653618907273</v>
          </cell>
          <cell r="HB35" t="str">
            <v/>
          </cell>
          <cell r="HC35" t="str">
            <v/>
          </cell>
          <cell r="HD35" t="str">
            <v/>
          </cell>
          <cell r="HE35" t="str">
            <v/>
          </cell>
          <cell r="HF35" t="str">
            <v/>
          </cell>
          <cell r="HG35" t="str">
            <v/>
          </cell>
          <cell r="HH35" t="str">
            <v/>
          </cell>
          <cell r="HI35" t="str">
            <v/>
          </cell>
          <cell r="HJ35" t="str">
            <v/>
          </cell>
          <cell r="HK35">
            <v>12.950936309423275</v>
          </cell>
          <cell r="HL35">
            <v>9.327892975063385</v>
          </cell>
          <cell r="HM35">
            <v>5.7048496407034985</v>
          </cell>
          <cell r="HN35" t="str">
            <v/>
          </cell>
          <cell r="HO35" t="str">
            <v/>
          </cell>
          <cell r="HP35" t="str">
            <v/>
          </cell>
          <cell r="HQ35" t="str">
            <v/>
          </cell>
          <cell r="HR35" t="str">
            <v/>
          </cell>
          <cell r="HS35" t="str">
            <v/>
          </cell>
          <cell r="HT35" t="str">
            <v/>
          </cell>
          <cell r="HU35" t="str">
            <v/>
          </cell>
          <cell r="HV35" t="str">
            <v/>
          </cell>
          <cell r="HW35">
            <v>12.347385310130248</v>
          </cell>
          <cell r="HX35">
            <v>9.6508431568129769</v>
          </cell>
          <cell r="HY35">
            <v>6.9543010034957051</v>
          </cell>
          <cell r="HZ35" t="str">
            <v/>
          </cell>
          <cell r="IA35" t="str">
            <v/>
          </cell>
          <cell r="IB35" t="str">
            <v/>
          </cell>
          <cell r="IC35" t="str">
            <v/>
          </cell>
          <cell r="ID35" t="str">
            <v/>
          </cell>
          <cell r="IE35" t="str">
            <v/>
          </cell>
          <cell r="IF35" t="str">
            <v/>
          </cell>
          <cell r="IG35" t="str">
            <v/>
          </cell>
          <cell r="IH35" t="str">
            <v/>
          </cell>
          <cell r="II35">
            <v>7.8940134901831476</v>
          </cell>
          <cell r="IJ35">
            <v>5.8847958036213948</v>
          </cell>
          <cell r="IK35">
            <v>3.8755781170596415</v>
          </cell>
          <cell r="IL35" t="str">
            <v/>
          </cell>
          <cell r="IM35" t="str">
            <v/>
          </cell>
          <cell r="IN35" t="str">
            <v/>
          </cell>
          <cell r="IO35" t="str">
            <v/>
          </cell>
          <cell r="IP35" t="str">
            <v/>
          </cell>
          <cell r="IQ35" t="str">
            <v/>
          </cell>
          <cell r="IR35" t="str">
            <v/>
          </cell>
          <cell r="IS35" t="str">
            <v/>
          </cell>
          <cell r="IT35" t="str">
            <v/>
          </cell>
          <cell r="IU35">
            <v>11.440153653982922</v>
          </cell>
          <cell r="IV35">
            <v>7.9003155638664975</v>
          </cell>
          <cell r="IW35">
            <v>4.3604774737500716</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v>26.557545721803606</v>
          </cell>
          <cell r="JT35">
            <v>20.258119298781249</v>
          </cell>
          <cell r="JU35">
            <v>13.958692875758889</v>
          </cell>
          <cell r="JV35" t="str">
            <v/>
          </cell>
          <cell r="JW35" t="str">
            <v/>
          </cell>
          <cell r="JX35" t="str">
            <v/>
          </cell>
          <cell r="JY35" t="str">
            <v/>
          </cell>
          <cell r="JZ35" t="str">
            <v/>
          </cell>
          <cell r="KA35" t="str">
            <v/>
          </cell>
        </row>
        <row r="36">
          <cell r="EY36">
            <v>147</v>
          </cell>
          <cell r="EZ36" t="str">
            <v/>
          </cell>
          <cell r="FA36" t="str">
            <v/>
          </cell>
          <cell r="FB36" t="str">
            <v/>
          </cell>
          <cell r="FC36" t="str">
            <v/>
          </cell>
          <cell r="FD36" t="str">
            <v/>
          </cell>
          <cell r="FE36" t="str">
            <v/>
          </cell>
          <cell r="FF36">
            <v>5.9126196702739477</v>
          </cell>
          <cell r="FG36">
            <v>3.8447021938896278</v>
          </cell>
          <cell r="FH36">
            <v>1.7767847175053069</v>
          </cell>
          <cell r="FI36">
            <v>7.9924715751589313</v>
          </cell>
          <cell r="FJ36">
            <v>5.5845202767731594</v>
          </cell>
          <cell r="FK36">
            <v>3.1765689783873872</v>
          </cell>
          <cell r="FL36" t="str">
            <v/>
          </cell>
          <cell r="FM36" t="str">
            <v/>
          </cell>
          <cell r="FN36" t="str">
            <v/>
          </cell>
          <cell r="FO36" t="str">
            <v/>
          </cell>
          <cell r="FP36" t="str">
            <v/>
          </cell>
          <cell r="FQ36" t="str">
            <v/>
          </cell>
          <cell r="FR36">
            <v>6.0378319423931881</v>
          </cell>
          <cell r="FS36">
            <v>4.3789660214684689</v>
          </cell>
          <cell r="FT36">
            <v>2.7201001005437502</v>
          </cell>
          <cell r="FU36">
            <v>7.9922826677619652</v>
          </cell>
          <cell r="FV36">
            <v>5.372128818701956</v>
          </cell>
          <cell r="FW36">
            <v>2.751974969641946</v>
          </cell>
          <cell r="FX36" t="str">
            <v/>
          </cell>
          <cell r="FY36" t="str">
            <v/>
          </cell>
          <cell r="FZ36" t="str">
            <v/>
          </cell>
          <cell r="GA36" t="str">
            <v/>
          </cell>
          <cell r="GB36" t="str">
            <v/>
          </cell>
          <cell r="GC36" t="str">
            <v/>
          </cell>
          <cell r="GD36">
            <v>3.9159169857684386</v>
          </cell>
          <cell r="GE36">
            <v>2.8957407666996233</v>
          </cell>
          <cell r="GF36">
            <v>1.875564547630808</v>
          </cell>
          <cell r="GG36">
            <v>5.4174436500622587</v>
          </cell>
          <cell r="GH36">
            <v>3.8914137262523476</v>
          </cell>
          <cell r="GI36">
            <v>2.3653838024424374</v>
          </cell>
          <cell r="GJ36" t="str">
            <v/>
          </cell>
          <cell r="GK36" t="str">
            <v/>
          </cell>
          <cell r="GL36" t="str">
            <v/>
          </cell>
          <cell r="GM36" t="str">
            <v/>
          </cell>
          <cell r="GN36" t="str">
            <v/>
          </cell>
          <cell r="GO36" t="str">
            <v/>
          </cell>
          <cell r="GP36">
            <v>3.6491347964978567</v>
          </cell>
          <cell r="GQ36">
            <v>2.248380921196286</v>
          </cell>
          <cell r="GR36">
            <v>0.84762704589471516</v>
          </cell>
          <cell r="GS36">
            <v>3.9237546856328924</v>
          </cell>
          <cell r="GT36">
            <v>2.2823392755392327</v>
          </cell>
          <cell r="GU36">
            <v>0.64092386544557256</v>
          </cell>
          <cell r="GV36" t="str">
            <v/>
          </cell>
          <cell r="GW36" t="str">
            <v/>
          </cell>
          <cell r="GX36" t="str">
            <v/>
          </cell>
          <cell r="GY36" t="str">
            <v/>
          </cell>
          <cell r="GZ36" t="str">
            <v/>
          </cell>
          <cell r="HA36" t="str">
            <v/>
          </cell>
          <cell r="HB36">
            <v>5.9100366373537137</v>
          </cell>
          <cell r="HC36">
            <v>3.8977400535915976</v>
          </cell>
          <cell r="HD36">
            <v>1.8854434698294835</v>
          </cell>
          <cell r="HE36">
            <v>8.6473437513910287</v>
          </cell>
          <cell r="HF36">
            <v>5.8902334755000441</v>
          </cell>
          <cell r="HG36">
            <v>3.133123199609062</v>
          </cell>
          <cell r="HH36" t="str">
            <v/>
          </cell>
          <cell r="HI36" t="str">
            <v/>
          </cell>
          <cell r="HJ36" t="str">
            <v/>
          </cell>
          <cell r="HK36" t="str">
            <v/>
          </cell>
          <cell r="HL36" t="str">
            <v/>
          </cell>
          <cell r="HM36" t="str">
            <v/>
          </cell>
          <cell r="HN36">
            <v>6.6433237982572697</v>
          </cell>
          <cell r="HO36">
            <v>4.6052549412017116</v>
          </cell>
          <cell r="HP36">
            <v>2.5671860841461518</v>
          </cell>
          <cell r="HQ36">
            <v>10.606699215495071</v>
          </cell>
          <cell r="HR36">
            <v>6.4347951366689875</v>
          </cell>
          <cell r="HS36">
            <v>2.2628910578429027</v>
          </cell>
          <cell r="HT36" t="str">
            <v/>
          </cell>
          <cell r="HU36" t="str">
            <v/>
          </cell>
          <cell r="HV36" t="str">
            <v/>
          </cell>
          <cell r="HW36" t="str">
            <v/>
          </cell>
          <cell r="HX36" t="str">
            <v/>
          </cell>
          <cell r="HY36" t="str">
            <v/>
          </cell>
          <cell r="HZ36">
            <v>11.289642283953423</v>
          </cell>
          <cell r="IA36">
            <v>8.2692687004729546</v>
          </cell>
          <cell r="IB36">
            <v>5.2488951169924869</v>
          </cell>
          <cell r="IC36">
            <v>18.350787357841099</v>
          </cell>
          <cell r="ID36">
            <v>14.007650619628016</v>
          </cell>
          <cell r="IE36">
            <v>9.6645138814149334</v>
          </cell>
          <cell r="IF36" t="str">
            <v/>
          </cell>
          <cell r="IG36" t="str">
            <v/>
          </cell>
          <cell r="IH36" t="str">
            <v/>
          </cell>
          <cell r="II36" t="str">
            <v/>
          </cell>
          <cell r="IJ36" t="str">
            <v/>
          </cell>
          <cell r="IK36" t="str">
            <v/>
          </cell>
          <cell r="IL36">
            <v>5.5742642218088712</v>
          </cell>
          <cell r="IM36">
            <v>4.4717430663020519</v>
          </cell>
          <cell r="IN36">
            <v>3.3692219107952321</v>
          </cell>
          <cell r="IO36">
            <v>9.7131750096828906</v>
          </cell>
          <cell r="IP36">
            <v>7.1891292332008589</v>
          </cell>
          <cell r="IQ36">
            <v>4.6650834567188282</v>
          </cell>
          <cell r="IR36" t="str">
            <v/>
          </cell>
          <cell r="IS36" t="str">
            <v/>
          </cell>
          <cell r="IT36" t="str">
            <v/>
          </cell>
          <cell r="IU36" t="str">
            <v/>
          </cell>
          <cell r="IV36" t="str">
            <v/>
          </cell>
          <cell r="IW36" t="str">
            <v/>
          </cell>
          <cell r="IX36">
            <v>5.6443439421019406</v>
          </cell>
          <cell r="IY36">
            <v>3.6001597288270486</v>
          </cell>
          <cell r="IZ36">
            <v>1.5559755155521569</v>
          </cell>
          <cell r="JA36">
            <v>7.4537566351982241</v>
          </cell>
          <cell r="JB36">
            <v>4.3492533756418235</v>
          </cell>
          <cell r="JC36">
            <v>1.2447501160854235</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v>15.200039102822739</v>
          </cell>
          <cell r="JW36">
            <v>11.019043242141292</v>
          </cell>
          <cell r="JX36">
            <v>6.8380473814598464</v>
          </cell>
          <cell r="JY36">
            <v>24.010555727877982</v>
          </cell>
          <cell r="JZ36">
            <v>16.719760492538761</v>
          </cell>
          <cell r="KA36">
            <v>9.4289652571995344</v>
          </cell>
        </row>
        <row r="37">
          <cell r="EY37">
            <v>148</v>
          </cell>
          <cell r="EZ37">
            <v>233.24445899999998</v>
          </cell>
          <cell r="FA37">
            <v>233.24445899999998</v>
          </cell>
          <cell r="FB37">
            <v>233.24445899999998</v>
          </cell>
          <cell r="FC37" t="str">
            <v/>
          </cell>
          <cell r="FD37" t="str">
            <v/>
          </cell>
          <cell r="FE37" t="str">
            <v/>
          </cell>
          <cell r="FF37" t="str">
            <v/>
          </cell>
          <cell r="FG37" t="str">
            <v/>
          </cell>
          <cell r="FH37" t="str">
            <v/>
          </cell>
          <cell r="FI37" t="str">
            <v/>
          </cell>
          <cell r="FJ37" t="str">
            <v/>
          </cell>
          <cell r="FK37" t="str">
            <v/>
          </cell>
          <cell r="FL37">
            <v>233.24445899999998</v>
          </cell>
          <cell r="FM37">
            <v>233.24445899999998</v>
          </cell>
          <cell r="FN37">
            <v>233.24445899999998</v>
          </cell>
          <cell r="FO37" t="str">
            <v/>
          </cell>
          <cell r="FP37" t="str">
            <v/>
          </cell>
          <cell r="FQ37" t="str">
            <v/>
          </cell>
          <cell r="FR37" t="str">
            <v/>
          </cell>
          <cell r="FS37" t="str">
            <v/>
          </cell>
          <cell r="FT37" t="str">
            <v/>
          </cell>
          <cell r="FU37" t="str">
            <v/>
          </cell>
          <cell r="FV37" t="str">
            <v/>
          </cell>
          <cell r="FW37" t="str">
            <v/>
          </cell>
          <cell r="FX37">
            <v>92.473799999999997</v>
          </cell>
          <cell r="FY37">
            <v>92.473799999999997</v>
          </cell>
          <cell r="FZ37">
            <v>92.473799999999997</v>
          </cell>
          <cell r="GA37" t="str">
            <v/>
          </cell>
          <cell r="GB37" t="str">
            <v/>
          </cell>
          <cell r="GC37" t="str">
            <v/>
          </cell>
          <cell r="GD37" t="str">
            <v/>
          </cell>
          <cell r="GE37" t="str">
            <v/>
          </cell>
          <cell r="GF37" t="str">
            <v/>
          </cell>
          <cell r="GG37" t="str">
            <v/>
          </cell>
          <cell r="GH37" t="str">
            <v/>
          </cell>
          <cell r="GI37" t="str">
            <v/>
          </cell>
          <cell r="GJ37">
            <v>92.473799999999997</v>
          </cell>
          <cell r="GK37">
            <v>92.473799999999997</v>
          </cell>
          <cell r="GL37">
            <v>92.473799999999997</v>
          </cell>
          <cell r="GM37" t="str">
            <v/>
          </cell>
          <cell r="GN37" t="str">
            <v/>
          </cell>
          <cell r="GO37" t="str">
            <v/>
          </cell>
          <cell r="GP37" t="str">
            <v/>
          </cell>
          <cell r="GQ37" t="str">
            <v/>
          </cell>
          <cell r="GR37" t="str">
            <v/>
          </cell>
          <cell r="GS37" t="str">
            <v/>
          </cell>
          <cell r="GT37" t="str">
            <v/>
          </cell>
          <cell r="GU37" t="str">
            <v/>
          </cell>
          <cell r="GV37">
            <v>36.800000000000004</v>
          </cell>
          <cell r="GW37">
            <v>36.800000000000004</v>
          </cell>
          <cell r="GX37">
            <v>36.800000000000004</v>
          </cell>
          <cell r="GY37" t="str">
            <v/>
          </cell>
          <cell r="GZ37" t="str">
            <v/>
          </cell>
          <cell r="HA37" t="str">
            <v/>
          </cell>
          <cell r="HB37" t="str">
            <v/>
          </cell>
          <cell r="HC37" t="str">
            <v/>
          </cell>
          <cell r="HD37" t="str">
            <v/>
          </cell>
          <cell r="HE37" t="str">
            <v/>
          </cell>
          <cell r="HF37" t="str">
            <v/>
          </cell>
          <cell r="HG37" t="str">
            <v/>
          </cell>
          <cell r="HH37">
            <v>107.36</v>
          </cell>
          <cell r="HI37">
            <v>107.36</v>
          </cell>
          <cell r="HJ37">
            <v>107.36</v>
          </cell>
          <cell r="HK37" t="str">
            <v/>
          </cell>
          <cell r="HL37" t="str">
            <v/>
          </cell>
          <cell r="HM37" t="str">
            <v/>
          </cell>
          <cell r="HN37" t="str">
            <v/>
          </cell>
          <cell r="HO37" t="str">
            <v/>
          </cell>
          <cell r="HP37" t="str">
            <v/>
          </cell>
          <cell r="HQ37" t="str">
            <v/>
          </cell>
          <cell r="HR37" t="str">
            <v/>
          </cell>
          <cell r="HS37" t="str">
            <v/>
          </cell>
          <cell r="HT37">
            <v>42</v>
          </cell>
          <cell r="HU37">
            <v>42</v>
          </cell>
          <cell r="HV37">
            <v>42</v>
          </cell>
          <cell r="HW37" t="str">
            <v/>
          </cell>
          <cell r="HX37" t="str">
            <v/>
          </cell>
          <cell r="HY37" t="str">
            <v/>
          </cell>
          <cell r="HZ37" t="str">
            <v/>
          </cell>
          <cell r="IA37" t="str">
            <v/>
          </cell>
          <cell r="IB37" t="str">
            <v/>
          </cell>
          <cell r="IC37" t="str">
            <v/>
          </cell>
          <cell r="ID37" t="str">
            <v/>
          </cell>
          <cell r="IE37" t="str">
            <v/>
          </cell>
          <cell r="IF37">
            <v>73.342199999999991</v>
          </cell>
          <cell r="IG37">
            <v>73.342199999999991</v>
          </cell>
          <cell r="IH37">
            <v>73.342199999999991</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v>50.699999999999996</v>
          </cell>
          <cell r="JE37">
            <v>50.699999999999996</v>
          </cell>
          <cell r="JF37">
            <v>50.699999999999996</v>
          </cell>
          <cell r="JG37" t="str">
            <v/>
          </cell>
          <cell r="JH37" t="str">
            <v/>
          </cell>
          <cell r="JI37" t="str">
            <v/>
          </cell>
          <cell r="JJ37" t="str">
            <v/>
          </cell>
          <cell r="JK37" t="str">
            <v/>
          </cell>
          <cell r="JL37" t="str">
            <v/>
          </cell>
          <cell r="JM37" t="str">
            <v/>
          </cell>
          <cell r="JN37" t="str">
            <v/>
          </cell>
          <cell r="JO37" t="str">
            <v/>
          </cell>
          <cell r="JP37">
            <v>35.1</v>
          </cell>
          <cell r="JQ37">
            <v>35.1</v>
          </cell>
          <cell r="JR37">
            <v>35.1</v>
          </cell>
          <cell r="JS37" t="str">
            <v/>
          </cell>
          <cell r="JT37" t="str">
            <v/>
          </cell>
          <cell r="JU37" t="str">
            <v/>
          </cell>
          <cell r="JV37" t="str">
            <v/>
          </cell>
          <cell r="JW37" t="str">
            <v/>
          </cell>
          <cell r="JX37" t="str">
            <v/>
          </cell>
          <cell r="JY37" t="str">
            <v/>
          </cell>
          <cell r="JZ37" t="str">
            <v/>
          </cell>
          <cell r="KA37" t="str">
            <v/>
          </cell>
        </row>
        <row r="38">
          <cell r="EY38">
            <v>149</v>
          </cell>
          <cell r="EZ38" t="str">
            <v/>
          </cell>
          <cell r="FA38" t="str">
            <v/>
          </cell>
          <cell r="FB38" t="str">
            <v/>
          </cell>
          <cell r="FC38">
            <v>212.03258399999999</v>
          </cell>
          <cell r="FD38">
            <v>212.03258399999999</v>
          </cell>
          <cell r="FE38">
            <v>212.03258399999999</v>
          </cell>
          <cell r="FF38">
            <v>212.03258399999999</v>
          </cell>
          <cell r="FG38">
            <v>212.03258399999999</v>
          </cell>
          <cell r="FH38">
            <v>212.03258399999999</v>
          </cell>
          <cell r="FI38">
            <v>212.03258399999999</v>
          </cell>
          <cell r="FJ38">
            <v>212.03258399999999</v>
          </cell>
          <cell r="FK38">
            <v>212.03258399999999</v>
          </cell>
          <cell r="FL38" t="str">
            <v/>
          </cell>
          <cell r="FM38" t="str">
            <v/>
          </cell>
          <cell r="FN38" t="str">
            <v/>
          </cell>
          <cell r="FO38">
            <v>212.03258399999999</v>
          </cell>
          <cell r="FP38">
            <v>212.03258399999999</v>
          </cell>
          <cell r="FQ38">
            <v>212.03258399999999</v>
          </cell>
          <cell r="FR38">
            <v>212.03258399999999</v>
          </cell>
          <cell r="FS38">
            <v>212.03258399999999</v>
          </cell>
          <cell r="FT38">
            <v>212.03258399999999</v>
          </cell>
          <cell r="FU38">
            <v>212.03258399999999</v>
          </cell>
          <cell r="FV38">
            <v>212.03258399999999</v>
          </cell>
          <cell r="FW38">
            <v>212.03258399999999</v>
          </cell>
          <cell r="FX38" t="str">
            <v/>
          </cell>
          <cell r="FY38" t="str">
            <v/>
          </cell>
          <cell r="FZ38" t="str">
            <v/>
          </cell>
          <cell r="GA38">
            <v>81.678799999999995</v>
          </cell>
          <cell r="GB38">
            <v>81.678799999999995</v>
          </cell>
          <cell r="GC38">
            <v>81.678799999999995</v>
          </cell>
          <cell r="GD38">
            <v>81.678799999999995</v>
          </cell>
          <cell r="GE38">
            <v>81.678799999999995</v>
          </cell>
          <cell r="GF38">
            <v>81.678799999999995</v>
          </cell>
          <cell r="GG38">
            <v>81.678799999999995</v>
          </cell>
          <cell r="GH38">
            <v>81.678799999999995</v>
          </cell>
          <cell r="GI38">
            <v>81.678799999999995</v>
          </cell>
          <cell r="GJ38" t="str">
            <v/>
          </cell>
          <cell r="GK38" t="str">
            <v/>
          </cell>
          <cell r="GL38" t="str">
            <v/>
          </cell>
          <cell r="GM38">
            <v>81.678799999999995</v>
          </cell>
          <cell r="GN38">
            <v>81.678799999999995</v>
          </cell>
          <cell r="GO38">
            <v>81.678799999999995</v>
          </cell>
          <cell r="GP38">
            <v>81.678799999999995</v>
          </cell>
          <cell r="GQ38">
            <v>81.678799999999995</v>
          </cell>
          <cell r="GR38">
            <v>81.678799999999995</v>
          </cell>
          <cell r="GS38">
            <v>81.678799999999995</v>
          </cell>
          <cell r="GT38">
            <v>81.678799999999995</v>
          </cell>
          <cell r="GU38">
            <v>81.678799999999995</v>
          </cell>
          <cell r="GV38" t="str">
            <v/>
          </cell>
          <cell r="GW38" t="str">
            <v/>
          </cell>
          <cell r="GX38" t="str">
            <v/>
          </cell>
          <cell r="GY38">
            <v>33.35</v>
          </cell>
          <cell r="GZ38">
            <v>33.35</v>
          </cell>
          <cell r="HA38">
            <v>33.35</v>
          </cell>
          <cell r="HB38">
            <v>33.35</v>
          </cell>
          <cell r="HC38">
            <v>33.35</v>
          </cell>
          <cell r="HD38">
            <v>33.35</v>
          </cell>
          <cell r="HE38">
            <v>33.35</v>
          </cell>
          <cell r="HF38">
            <v>33.35</v>
          </cell>
          <cell r="HG38">
            <v>33.35</v>
          </cell>
          <cell r="HH38" t="str">
            <v/>
          </cell>
          <cell r="HI38" t="str">
            <v/>
          </cell>
          <cell r="HJ38" t="str">
            <v/>
          </cell>
          <cell r="HK38">
            <v>100.04</v>
          </cell>
          <cell r="HL38">
            <v>100.04</v>
          </cell>
          <cell r="HM38">
            <v>100.04</v>
          </cell>
          <cell r="HN38">
            <v>100.04</v>
          </cell>
          <cell r="HO38">
            <v>100.04</v>
          </cell>
          <cell r="HP38">
            <v>100.04</v>
          </cell>
          <cell r="HQ38">
            <v>100.04</v>
          </cell>
          <cell r="HR38">
            <v>100.04</v>
          </cell>
          <cell r="HS38">
            <v>100.04</v>
          </cell>
          <cell r="HT38" t="str">
            <v/>
          </cell>
          <cell r="HU38" t="str">
            <v/>
          </cell>
          <cell r="HV38" t="str">
            <v/>
          </cell>
          <cell r="HW38">
            <v>38.400000000000006</v>
          </cell>
          <cell r="HX38">
            <v>38.400000000000006</v>
          </cell>
          <cell r="HY38">
            <v>38.400000000000006</v>
          </cell>
          <cell r="HZ38">
            <v>38.400000000000006</v>
          </cell>
          <cell r="IA38">
            <v>38.400000000000006</v>
          </cell>
          <cell r="IB38">
            <v>38.400000000000006</v>
          </cell>
          <cell r="IC38">
            <v>38.400000000000006</v>
          </cell>
          <cell r="ID38">
            <v>38.400000000000006</v>
          </cell>
          <cell r="IE38">
            <v>38.400000000000006</v>
          </cell>
          <cell r="IF38" t="str">
            <v/>
          </cell>
          <cell r="IG38" t="str">
            <v/>
          </cell>
          <cell r="IH38" t="str">
            <v/>
          </cell>
          <cell r="II38">
            <v>70.380400000000009</v>
          </cell>
          <cell r="IJ38">
            <v>70.380400000000009</v>
          </cell>
          <cell r="IK38">
            <v>70.380400000000009</v>
          </cell>
          <cell r="IL38">
            <v>70.380400000000009</v>
          </cell>
          <cell r="IM38">
            <v>70.380400000000009</v>
          </cell>
          <cell r="IN38">
            <v>70.380400000000009</v>
          </cell>
          <cell r="IO38">
            <v>70.380400000000009</v>
          </cell>
          <cell r="IP38">
            <v>70.380400000000009</v>
          </cell>
          <cell r="IQ38">
            <v>70.380400000000009</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v>42.9</v>
          </cell>
          <cell r="JH38">
            <v>42.9</v>
          </cell>
          <cell r="JI38">
            <v>42.9</v>
          </cell>
          <cell r="JJ38">
            <v>42.9</v>
          </cell>
          <cell r="JK38">
            <v>42.9</v>
          </cell>
          <cell r="JL38">
            <v>42.9</v>
          </cell>
          <cell r="JM38">
            <v>42.9</v>
          </cell>
          <cell r="JN38">
            <v>42.9</v>
          </cell>
          <cell r="JO38">
            <v>42.9</v>
          </cell>
          <cell r="JP38" t="str">
            <v/>
          </cell>
          <cell r="JQ38" t="str">
            <v/>
          </cell>
          <cell r="JR38" t="str">
            <v/>
          </cell>
          <cell r="JS38">
            <v>31.1</v>
          </cell>
          <cell r="JT38">
            <v>31.1</v>
          </cell>
          <cell r="JU38">
            <v>31.1</v>
          </cell>
          <cell r="JV38">
            <v>31.1</v>
          </cell>
          <cell r="JW38">
            <v>31.1</v>
          </cell>
          <cell r="JX38">
            <v>31.1</v>
          </cell>
          <cell r="JY38">
            <v>31.1</v>
          </cell>
          <cell r="JZ38">
            <v>31.1</v>
          </cell>
          <cell r="KA38">
            <v>31.1</v>
          </cell>
        </row>
        <row r="39">
          <cell r="EY39">
            <v>150</v>
          </cell>
          <cell r="EZ39">
            <v>162.000294</v>
          </cell>
          <cell r="FA39">
            <v>162.000294</v>
          </cell>
          <cell r="FB39">
            <v>162.000294</v>
          </cell>
          <cell r="FC39" t="str">
            <v/>
          </cell>
          <cell r="FD39" t="str">
            <v/>
          </cell>
          <cell r="FE39" t="str">
            <v/>
          </cell>
          <cell r="FF39" t="str">
            <v/>
          </cell>
          <cell r="FG39" t="str">
            <v/>
          </cell>
          <cell r="FH39" t="str">
            <v/>
          </cell>
          <cell r="FI39" t="str">
            <v/>
          </cell>
          <cell r="FJ39" t="str">
            <v/>
          </cell>
          <cell r="FK39" t="str">
            <v/>
          </cell>
          <cell r="FL39">
            <v>162.000294</v>
          </cell>
          <cell r="FM39">
            <v>162.000294</v>
          </cell>
          <cell r="FN39">
            <v>162.000294</v>
          </cell>
          <cell r="FO39" t="str">
            <v/>
          </cell>
          <cell r="FP39" t="str">
            <v/>
          </cell>
          <cell r="FQ39" t="str">
            <v/>
          </cell>
          <cell r="FR39" t="str">
            <v/>
          </cell>
          <cell r="FS39" t="str">
            <v/>
          </cell>
          <cell r="FT39" t="str">
            <v/>
          </cell>
          <cell r="FU39" t="str">
            <v/>
          </cell>
          <cell r="FV39" t="str">
            <v/>
          </cell>
          <cell r="FW39" t="str">
            <v/>
          </cell>
          <cell r="FX39">
            <v>132.66530434782609</v>
          </cell>
          <cell r="FY39">
            <v>132.66530434782609</v>
          </cell>
          <cell r="FZ39">
            <v>132.66530434782609</v>
          </cell>
          <cell r="GA39" t="str">
            <v/>
          </cell>
          <cell r="GB39" t="str">
            <v/>
          </cell>
          <cell r="GC39" t="str">
            <v/>
          </cell>
          <cell r="GD39" t="str">
            <v/>
          </cell>
          <cell r="GE39" t="str">
            <v/>
          </cell>
          <cell r="GF39" t="str">
            <v/>
          </cell>
          <cell r="GG39" t="str">
            <v/>
          </cell>
          <cell r="GH39" t="str">
            <v/>
          </cell>
          <cell r="GI39" t="str">
            <v/>
          </cell>
          <cell r="GJ39">
            <v>132.66530434782609</v>
          </cell>
          <cell r="GK39">
            <v>132.66530434782609</v>
          </cell>
          <cell r="GL39">
            <v>132.66530434782609</v>
          </cell>
          <cell r="GM39" t="str">
            <v/>
          </cell>
          <cell r="GN39" t="str">
            <v/>
          </cell>
          <cell r="GO39" t="str">
            <v/>
          </cell>
          <cell r="GP39" t="str">
            <v/>
          </cell>
          <cell r="GQ39" t="str">
            <v/>
          </cell>
          <cell r="GR39" t="str">
            <v/>
          </cell>
          <cell r="GS39" t="str">
            <v/>
          </cell>
          <cell r="GT39" t="str">
            <v/>
          </cell>
          <cell r="GU39" t="str">
            <v/>
          </cell>
          <cell r="GV39">
            <v>47.15</v>
          </cell>
          <cell r="GW39">
            <v>47.15</v>
          </cell>
          <cell r="GX39">
            <v>47.15</v>
          </cell>
          <cell r="GY39" t="str">
            <v/>
          </cell>
          <cell r="GZ39" t="str">
            <v/>
          </cell>
          <cell r="HA39" t="str">
            <v/>
          </cell>
          <cell r="HB39" t="str">
            <v/>
          </cell>
          <cell r="HC39" t="str">
            <v/>
          </cell>
          <cell r="HD39" t="str">
            <v/>
          </cell>
          <cell r="HE39" t="str">
            <v/>
          </cell>
          <cell r="HF39" t="str">
            <v/>
          </cell>
          <cell r="HG39" t="str">
            <v/>
          </cell>
          <cell r="HH39">
            <v>126.27</v>
          </cell>
          <cell r="HI39">
            <v>126.27</v>
          </cell>
          <cell r="HJ39">
            <v>126.27</v>
          </cell>
          <cell r="HK39" t="str">
            <v/>
          </cell>
          <cell r="HL39" t="str">
            <v/>
          </cell>
          <cell r="HM39" t="str">
            <v/>
          </cell>
          <cell r="HN39" t="str">
            <v/>
          </cell>
          <cell r="HO39" t="str">
            <v/>
          </cell>
          <cell r="HP39" t="str">
            <v/>
          </cell>
          <cell r="HQ39" t="str">
            <v/>
          </cell>
          <cell r="HR39" t="str">
            <v/>
          </cell>
          <cell r="HS39" t="str">
            <v/>
          </cell>
          <cell r="HT39">
            <v>48</v>
          </cell>
          <cell r="HU39">
            <v>48</v>
          </cell>
          <cell r="HV39">
            <v>48</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v>65</v>
          </cell>
          <cell r="JE39">
            <v>65</v>
          </cell>
          <cell r="JF39">
            <v>65</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row>
        <row r="40">
          <cell r="EY40">
            <v>151</v>
          </cell>
          <cell r="EZ40" t="str">
            <v/>
          </cell>
          <cell r="FA40" t="str">
            <v/>
          </cell>
          <cell r="FB40" t="str">
            <v/>
          </cell>
          <cell r="FC40">
            <v>147.269881</v>
          </cell>
          <cell r="FD40">
            <v>147.269881</v>
          </cell>
          <cell r="FE40">
            <v>147.269881</v>
          </cell>
          <cell r="FF40">
            <v>147.269881</v>
          </cell>
          <cell r="FG40">
            <v>147.269881</v>
          </cell>
          <cell r="FH40">
            <v>147.269881</v>
          </cell>
          <cell r="FI40">
            <v>147.269881</v>
          </cell>
          <cell r="FJ40">
            <v>147.269881</v>
          </cell>
          <cell r="FK40">
            <v>147.269881</v>
          </cell>
          <cell r="FL40" t="str">
            <v/>
          </cell>
          <cell r="FM40" t="str">
            <v/>
          </cell>
          <cell r="FN40" t="str">
            <v/>
          </cell>
          <cell r="FO40">
            <v>147.269881</v>
          </cell>
          <cell r="FP40">
            <v>147.269881</v>
          </cell>
          <cell r="FQ40">
            <v>147.269881</v>
          </cell>
          <cell r="FR40">
            <v>147.269881</v>
          </cell>
          <cell r="FS40">
            <v>147.269881</v>
          </cell>
          <cell r="FT40">
            <v>147.269881</v>
          </cell>
          <cell r="FU40">
            <v>147.269881</v>
          </cell>
          <cell r="FV40">
            <v>147.269881</v>
          </cell>
          <cell r="FW40">
            <v>147.269881</v>
          </cell>
          <cell r="FX40" t="str">
            <v/>
          </cell>
          <cell r="FY40" t="str">
            <v/>
          </cell>
          <cell r="FZ40" t="str">
            <v/>
          </cell>
          <cell r="GA40">
            <v>130.28960975609758</v>
          </cell>
          <cell r="GB40">
            <v>130.28960975609758</v>
          </cell>
          <cell r="GC40">
            <v>130.28960975609758</v>
          </cell>
          <cell r="GD40">
            <v>130.28960975609758</v>
          </cell>
          <cell r="GE40">
            <v>130.28960975609758</v>
          </cell>
          <cell r="GF40">
            <v>130.28960975609758</v>
          </cell>
          <cell r="GG40">
            <v>130.28960975609758</v>
          </cell>
          <cell r="GH40">
            <v>130.28960975609758</v>
          </cell>
          <cell r="GI40">
            <v>130.28960975609758</v>
          </cell>
          <cell r="GJ40" t="str">
            <v/>
          </cell>
          <cell r="GK40" t="str">
            <v/>
          </cell>
          <cell r="GL40" t="str">
            <v/>
          </cell>
          <cell r="GM40">
            <v>130.28960975609758</v>
          </cell>
          <cell r="GN40">
            <v>130.28960975609758</v>
          </cell>
          <cell r="GO40">
            <v>130.28960975609758</v>
          </cell>
          <cell r="GP40">
            <v>130.28960975609758</v>
          </cell>
          <cell r="GQ40">
            <v>130.28960975609758</v>
          </cell>
          <cell r="GR40">
            <v>130.28960975609758</v>
          </cell>
          <cell r="GS40">
            <v>130.28960975609758</v>
          </cell>
          <cell r="GT40">
            <v>130.28960975609758</v>
          </cell>
          <cell r="GU40">
            <v>130.28960975609758</v>
          </cell>
          <cell r="GV40" t="str">
            <v/>
          </cell>
          <cell r="GW40" t="str">
            <v/>
          </cell>
          <cell r="GX40" t="str">
            <v/>
          </cell>
          <cell r="GY40">
            <v>42.550000000000004</v>
          </cell>
          <cell r="GZ40">
            <v>42.550000000000004</v>
          </cell>
          <cell r="HA40">
            <v>42.550000000000004</v>
          </cell>
          <cell r="HB40">
            <v>42.550000000000004</v>
          </cell>
          <cell r="HC40">
            <v>42.550000000000004</v>
          </cell>
          <cell r="HD40">
            <v>42.550000000000004</v>
          </cell>
          <cell r="HE40">
            <v>42.55</v>
          </cell>
          <cell r="HF40">
            <v>42.55</v>
          </cell>
          <cell r="HG40">
            <v>42.55</v>
          </cell>
          <cell r="HH40" t="str">
            <v/>
          </cell>
          <cell r="HI40" t="str">
            <v/>
          </cell>
          <cell r="HJ40" t="str">
            <v/>
          </cell>
          <cell r="HK40">
            <v>118.95</v>
          </cell>
          <cell r="HL40">
            <v>118.95</v>
          </cell>
          <cell r="HM40">
            <v>118.95</v>
          </cell>
          <cell r="HN40">
            <v>118.95</v>
          </cell>
          <cell r="HO40">
            <v>118.95</v>
          </cell>
          <cell r="HP40">
            <v>118.95</v>
          </cell>
          <cell r="HQ40">
            <v>118.95</v>
          </cell>
          <cell r="HR40">
            <v>118.95</v>
          </cell>
          <cell r="HS40">
            <v>118.95</v>
          </cell>
          <cell r="HT40" t="str">
            <v/>
          </cell>
          <cell r="HU40" t="str">
            <v/>
          </cell>
          <cell r="HV40" t="str">
            <v/>
          </cell>
          <cell r="HW40">
            <v>44.400000000000006</v>
          </cell>
          <cell r="HX40">
            <v>44.400000000000006</v>
          </cell>
          <cell r="HY40">
            <v>44.400000000000006</v>
          </cell>
          <cell r="HZ40">
            <v>44.400000000000006</v>
          </cell>
          <cell r="IA40">
            <v>44.400000000000006</v>
          </cell>
          <cell r="IB40">
            <v>44.400000000000006</v>
          </cell>
          <cell r="IC40">
            <v>44.400000000000013</v>
          </cell>
          <cell r="ID40">
            <v>44.400000000000013</v>
          </cell>
          <cell r="IE40">
            <v>44.400000000000013</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v>55.9</v>
          </cell>
          <cell r="JH40">
            <v>55.9</v>
          </cell>
          <cell r="JI40">
            <v>55.9</v>
          </cell>
          <cell r="JJ40">
            <v>55.9</v>
          </cell>
          <cell r="JK40">
            <v>55.9</v>
          </cell>
          <cell r="JL40">
            <v>55.9</v>
          </cell>
          <cell r="JM40">
            <v>55.9</v>
          </cell>
          <cell r="JN40">
            <v>55.9</v>
          </cell>
          <cell r="JO40">
            <v>55.9</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row>
        <row r="41">
          <cell r="EY41">
            <v>152</v>
          </cell>
          <cell r="EZ41">
            <v>39.1792935</v>
          </cell>
          <cell r="FA41">
            <v>39.1792935</v>
          </cell>
          <cell r="FB41">
            <v>39.1792935</v>
          </cell>
          <cell r="FC41" t="str">
            <v/>
          </cell>
          <cell r="FD41" t="str">
            <v/>
          </cell>
          <cell r="FE41" t="str">
            <v/>
          </cell>
          <cell r="FF41" t="str">
            <v/>
          </cell>
          <cell r="FG41" t="str">
            <v/>
          </cell>
          <cell r="FH41" t="str">
            <v/>
          </cell>
          <cell r="FI41" t="str">
            <v/>
          </cell>
          <cell r="FJ41" t="str">
            <v/>
          </cell>
          <cell r="FK41" t="str">
            <v/>
          </cell>
          <cell r="FL41">
            <v>39.1792935</v>
          </cell>
          <cell r="FM41">
            <v>39.1792935</v>
          </cell>
          <cell r="FN41">
            <v>39.1792935</v>
          </cell>
          <cell r="FO41" t="str">
            <v/>
          </cell>
          <cell r="FP41" t="str">
            <v/>
          </cell>
          <cell r="FQ41" t="str">
            <v/>
          </cell>
          <cell r="FR41" t="str">
            <v/>
          </cell>
          <cell r="FS41" t="str">
            <v/>
          </cell>
          <cell r="FT41" t="str">
            <v/>
          </cell>
          <cell r="FU41" t="str">
            <v/>
          </cell>
          <cell r="FV41" t="str">
            <v/>
          </cell>
          <cell r="FW41" t="str">
            <v/>
          </cell>
          <cell r="FX41">
            <v>66.801999999999992</v>
          </cell>
          <cell r="FY41">
            <v>66.801999999999992</v>
          </cell>
          <cell r="FZ41">
            <v>66.801999999999992</v>
          </cell>
          <cell r="GA41" t="str">
            <v/>
          </cell>
          <cell r="GB41" t="str">
            <v/>
          </cell>
          <cell r="GC41" t="str">
            <v/>
          </cell>
          <cell r="GD41" t="str">
            <v/>
          </cell>
          <cell r="GE41" t="str">
            <v/>
          </cell>
          <cell r="GF41" t="str">
            <v/>
          </cell>
          <cell r="GG41" t="str">
            <v/>
          </cell>
          <cell r="GH41" t="str">
            <v/>
          </cell>
          <cell r="GI41" t="str">
            <v/>
          </cell>
          <cell r="GJ41">
            <v>66.801999999999992</v>
          </cell>
          <cell r="GK41">
            <v>66.801999999999992</v>
          </cell>
          <cell r="GL41">
            <v>66.801999999999992</v>
          </cell>
          <cell r="GM41" t="str">
            <v/>
          </cell>
          <cell r="GN41" t="str">
            <v/>
          </cell>
          <cell r="GO41" t="str">
            <v/>
          </cell>
          <cell r="GP41" t="str">
            <v/>
          </cell>
          <cell r="GQ41" t="str">
            <v/>
          </cell>
          <cell r="GR41" t="str">
            <v/>
          </cell>
          <cell r="GS41" t="str">
            <v/>
          </cell>
          <cell r="GT41" t="str">
            <v/>
          </cell>
          <cell r="GU41" t="str">
            <v/>
          </cell>
          <cell r="GV41">
            <v>17.25</v>
          </cell>
          <cell r="GW41">
            <v>17.25</v>
          </cell>
          <cell r="GX41">
            <v>17.25</v>
          </cell>
          <cell r="GY41" t="str">
            <v/>
          </cell>
          <cell r="GZ41" t="str">
            <v/>
          </cell>
          <cell r="HA41" t="str">
            <v/>
          </cell>
          <cell r="HB41" t="str">
            <v/>
          </cell>
          <cell r="HC41" t="str">
            <v/>
          </cell>
          <cell r="HD41" t="str">
            <v/>
          </cell>
          <cell r="HE41" t="str">
            <v/>
          </cell>
          <cell r="HF41" t="str">
            <v/>
          </cell>
          <cell r="HG41" t="str">
            <v/>
          </cell>
          <cell r="HH41">
            <v>85.4</v>
          </cell>
          <cell r="HI41">
            <v>85.4</v>
          </cell>
          <cell r="HJ41">
            <v>85.4</v>
          </cell>
          <cell r="HK41" t="str">
            <v/>
          </cell>
          <cell r="HL41" t="str">
            <v/>
          </cell>
          <cell r="HM41" t="str">
            <v/>
          </cell>
          <cell r="HN41" t="str">
            <v/>
          </cell>
          <cell r="HO41" t="str">
            <v/>
          </cell>
          <cell r="HP41" t="str">
            <v/>
          </cell>
          <cell r="HQ41" t="str">
            <v/>
          </cell>
          <cell r="HR41" t="str">
            <v/>
          </cell>
          <cell r="HS41" t="str">
            <v/>
          </cell>
          <cell r="HT41">
            <v>36</v>
          </cell>
          <cell r="HU41">
            <v>36</v>
          </cell>
          <cell r="HV41">
            <v>36</v>
          </cell>
          <cell r="HW41" t="str">
            <v/>
          </cell>
          <cell r="HX41" t="str">
            <v/>
          </cell>
          <cell r="HY41" t="str">
            <v/>
          </cell>
          <cell r="HZ41" t="str">
            <v/>
          </cell>
          <cell r="IA41" t="str">
            <v/>
          </cell>
          <cell r="IB41" t="str">
            <v/>
          </cell>
          <cell r="IC41" t="str">
            <v/>
          </cell>
          <cell r="ID41" t="str">
            <v/>
          </cell>
          <cell r="IE41" t="str">
            <v/>
          </cell>
          <cell r="IF41">
            <v>28.865000000000002</v>
          </cell>
          <cell r="IG41">
            <v>28.865000000000002</v>
          </cell>
          <cell r="IH41">
            <v>28.865000000000002</v>
          </cell>
          <cell r="II41" t="str">
            <v/>
          </cell>
          <cell r="IJ41" t="str">
            <v/>
          </cell>
          <cell r="IK41" t="str">
            <v/>
          </cell>
          <cell r="IL41" t="str">
            <v/>
          </cell>
          <cell r="IM41" t="str">
            <v/>
          </cell>
          <cell r="IN41" t="str">
            <v/>
          </cell>
          <cell r="IO41" t="str">
            <v/>
          </cell>
          <cell r="IP41" t="str">
            <v/>
          </cell>
          <cell r="IQ41" t="str">
            <v/>
          </cell>
          <cell r="IR41">
            <v>107.19999999999999</v>
          </cell>
          <cell r="IS41">
            <v>107.19999999999999</v>
          </cell>
          <cell r="IT41">
            <v>107.19999999999999</v>
          </cell>
          <cell r="IU41" t="str">
            <v/>
          </cell>
          <cell r="IV41" t="str">
            <v/>
          </cell>
          <cell r="IW41" t="str">
            <v/>
          </cell>
          <cell r="IX41" t="str">
            <v/>
          </cell>
          <cell r="IY41" t="str">
            <v/>
          </cell>
          <cell r="IZ41" t="str">
            <v/>
          </cell>
          <cell r="JA41" t="str">
            <v/>
          </cell>
          <cell r="JB41" t="str">
            <v/>
          </cell>
          <cell r="JC41" t="str">
            <v/>
          </cell>
          <cell r="JD41">
            <v>27.3</v>
          </cell>
          <cell r="JE41">
            <v>27.3</v>
          </cell>
          <cell r="JF41">
            <v>27.3</v>
          </cell>
          <cell r="JG41" t="str">
            <v/>
          </cell>
          <cell r="JH41" t="str">
            <v/>
          </cell>
          <cell r="JI41" t="str">
            <v/>
          </cell>
          <cell r="JJ41" t="str">
            <v/>
          </cell>
          <cell r="JK41" t="str">
            <v/>
          </cell>
          <cell r="JL41" t="str">
            <v/>
          </cell>
          <cell r="JM41" t="str">
            <v/>
          </cell>
          <cell r="JN41" t="str">
            <v/>
          </cell>
          <cell r="JO41" t="str">
            <v/>
          </cell>
          <cell r="JP41">
            <v>25.5</v>
          </cell>
          <cell r="JQ41">
            <v>25.5</v>
          </cell>
          <cell r="JR41">
            <v>25.5</v>
          </cell>
          <cell r="JS41" t="str">
            <v/>
          </cell>
          <cell r="JT41" t="str">
            <v/>
          </cell>
          <cell r="JU41" t="str">
            <v/>
          </cell>
          <cell r="JV41" t="str">
            <v/>
          </cell>
          <cell r="JW41" t="str">
            <v/>
          </cell>
          <cell r="JX41" t="str">
            <v/>
          </cell>
          <cell r="JY41" t="str">
            <v/>
          </cell>
          <cell r="JZ41" t="str">
            <v/>
          </cell>
          <cell r="KA41" t="str">
            <v/>
          </cell>
        </row>
        <row r="42">
          <cell r="EY42">
            <v>153</v>
          </cell>
          <cell r="EZ42" t="str">
            <v/>
          </cell>
          <cell r="FA42" t="str">
            <v/>
          </cell>
          <cell r="FB42" t="str">
            <v/>
          </cell>
          <cell r="FC42">
            <v>35.6259145</v>
          </cell>
          <cell r="FD42">
            <v>35.6259145</v>
          </cell>
          <cell r="FE42">
            <v>35.6259145</v>
          </cell>
          <cell r="FF42">
            <v>35.6259145</v>
          </cell>
          <cell r="FG42">
            <v>35.6259145</v>
          </cell>
          <cell r="FH42">
            <v>35.6259145</v>
          </cell>
          <cell r="FI42">
            <v>35.6259145</v>
          </cell>
          <cell r="FJ42">
            <v>35.6259145</v>
          </cell>
          <cell r="FK42">
            <v>35.6259145</v>
          </cell>
          <cell r="FL42" t="str">
            <v/>
          </cell>
          <cell r="FM42" t="str">
            <v/>
          </cell>
          <cell r="FN42" t="str">
            <v/>
          </cell>
          <cell r="FO42">
            <v>35.6259145</v>
          </cell>
          <cell r="FP42">
            <v>35.6259145</v>
          </cell>
          <cell r="FQ42">
            <v>35.6259145</v>
          </cell>
          <cell r="FR42">
            <v>35.6259145</v>
          </cell>
          <cell r="FS42">
            <v>35.6259145</v>
          </cell>
          <cell r="FT42">
            <v>35.6259145</v>
          </cell>
          <cell r="FU42">
            <v>35.6259145</v>
          </cell>
          <cell r="FV42">
            <v>35.6259145</v>
          </cell>
          <cell r="FW42">
            <v>35.6259145</v>
          </cell>
          <cell r="FX42" t="str">
            <v/>
          </cell>
          <cell r="FY42" t="str">
            <v/>
          </cell>
          <cell r="FZ42" t="str">
            <v/>
          </cell>
          <cell r="GA42">
            <v>63.881</v>
          </cell>
          <cell r="GB42">
            <v>63.881</v>
          </cell>
          <cell r="GC42">
            <v>63.881</v>
          </cell>
          <cell r="GD42">
            <v>63.881</v>
          </cell>
          <cell r="GE42">
            <v>63.881</v>
          </cell>
          <cell r="GF42">
            <v>63.881</v>
          </cell>
          <cell r="GG42">
            <v>63.881</v>
          </cell>
          <cell r="GH42">
            <v>63.881</v>
          </cell>
          <cell r="GI42">
            <v>63.881</v>
          </cell>
          <cell r="GJ42" t="str">
            <v/>
          </cell>
          <cell r="GK42" t="str">
            <v/>
          </cell>
          <cell r="GL42" t="str">
            <v/>
          </cell>
          <cell r="GM42">
            <v>63.881</v>
          </cell>
          <cell r="GN42">
            <v>63.881</v>
          </cell>
          <cell r="GO42">
            <v>63.881</v>
          </cell>
          <cell r="GP42">
            <v>63.881</v>
          </cell>
          <cell r="GQ42">
            <v>63.881</v>
          </cell>
          <cell r="GR42">
            <v>63.881</v>
          </cell>
          <cell r="GS42">
            <v>63.881</v>
          </cell>
          <cell r="GT42">
            <v>63.881</v>
          </cell>
          <cell r="GU42">
            <v>63.881</v>
          </cell>
          <cell r="GV42" t="str">
            <v/>
          </cell>
          <cell r="GW42" t="str">
            <v/>
          </cell>
          <cell r="GX42" t="str">
            <v/>
          </cell>
          <cell r="GY42">
            <v>12.65</v>
          </cell>
          <cell r="GZ42">
            <v>12.65</v>
          </cell>
          <cell r="HA42">
            <v>12.65</v>
          </cell>
          <cell r="HB42">
            <v>12.65</v>
          </cell>
          <cell r="HC42">
            <v>12.65</v>
          </cell>
          <cell r="HD42">
            <v>12.65</v>
          </cell>
          <cell r="HE42">
            <v>12.65</v>
          </cell>
          <cell r="HF42">
            <v>12.65</v>
          </cell>
          <cell r="HG42">
            <v>12.65</v>
          </cell>
          <cell r="HH42" t="str">
            <v/>
          </cell>
          <cell r="HI42" t="str">
            <v/>
          </cell>
          <cell r="HJ42" t="str">
            <v/>
          </cell>
          <cell r="HK42">
            <v>75.64</v>
          </cell>
          <cell r="HL42">
            <v>75.64</v>
          </cell>
          <cell r="HM42">
            <v>75.64</v>
          </cell>
          <cell r="HN42">
            <v>75.64</v>
          </cell>
          <cell r="HO42">
            <v>75.64</v>
          </cell>
          <cell r="HP42">
            <v>75.64</v>
          </cell>
          <cell r="HQ42">
            <v>75.64</v>
          </cell>
          <cell r="HR42">
            <v>75.64</v>
          </cell>
          <cell r="HS42">
            <v>75.64</v>
          </cell>
          <cell r="HT42" t="str">
            <v/>
          </cell>
          <cell r="HU42" t="str">
            <v/>
          </cell>
          <cell r="HV42" t="str">
            <v/>
          </cell>
          <cell r="HW42">
            <v>33.6</v>
          </cell>
          <cell r="HX42">
            <v>33.6</v>
          </cell>
          <cell r="HY42">
            <v>33.6</v>
          </cell>
          <cell r="HZ42">
            <v>33.6</v>
          </cell>
          <cell r="IA42">
            <v>33.6</v>
          </cell>
          <cell r="IB42">
            <v>33.6</v>
          </cell>
          <cell r="IC42">
            <v>33.6</v>
          </cell>
          <cell r="ID42">
            <v>33.6</v>
          </cell>
          <cell r="IE42">
            <v>33.6</v>
          </cell>
          <cell r="IF42" t="str">
            <v/>
          </cell>
          <cell r="IG42" t="str">
            <v/>
          </cell>
          <cell r="IH42" t="str">
            <v/>
          </cell>
          <cell r="II42">
            <v>25.1</v>
          </cell>
          <cell r="IJ42">
            <v>25.1</v>
          </cell>
          <cell r="IK42">
            <v>25.1</v>
          </cell>
          <cell r="IL42">
            <v>25.1</v>
          </cell>
          <cell r="IM42">
            <v>25.1</v>
          </cell>
          <cell r="IN42">
            <v>25.1</v>
          </cell>
          <cell r="IO42">
            <v>25.1</v>
          </cell>
          <cell r="IP42">
            <v>25.1</v>
          </cell>
          <cell r="IQ42">
            <v>25.1</v>
          </cell>
          <cell r="IR42" t="str">
            <v/>
          </cell>
          <cell r="IS42" t="str">
            <v/>
          </cell>
          <cell r="IT42" t="str">
            <v/>
          </cell>
          <cell r="IU42">
            <v>107.19999999999999</v>
          </cell>
          <cell r="IV42">
            <v>107.19999999999999</v>
          </cell>
          <cell r="IW42">
            <v>107.19999999999999</v>
          </cell>
          <cell r="IX42">
            <v>107.19999999999999</v>
          </cell>
          <cell r="IY42">
            <v>107.19999999999999</v>
          </cell>
          <cell r="IZ42">
            <v>107.19999999999999</v>
          </cell>
          <cell r="JA42">
            <v>107.19999999999997</v>
          </cell>
          <cell r="JB42">
            <v>107.19999999999997</v>
          </cell>
          <cell r="JC42">
            <v>107.19999999999997</v>
          </cell>
          <cell r="JD42" t="str">
            <v/>
          </cell>
          <cell r="JE42" t="str">
            <v/>
          </cell>
          <cell r="JF42" t="str">
            <v/>
          </cell>
          <cell r="JG42">
            <v>22.099999999999998</v>
          </cell>
          <cell r="JH42">
            <v>22.099999999999998</v>
          </cell>
          <cell r="JI42">
            <v>22.099999999999998</v>
          </cell>
          <cell r="JJ42">
            <v>22.099999999999998</v>
          </cell>
          <cell r="JK42">
            <v>22.099999999999998</v>
          </cell>
          <cell r="JL42">
            <v>22.099999999999998</v>
          </cell>
          <cell r="JM42">
            <v>22.1</v>
          </cell>
          <cell r="JN42">
            <v>22.1</v>
          </cell>
          <cell r="JO42">
            <v>22.1</v>
          </cell>
          <cell r="JP42" t="str">
            <v/>
          </cell>
          <cell r="JQ42" t="str">
            <v/>
          </cell>
          <cell r="JR42" t="str">
            <v/>
          </cell>
          <cell r="JS42">
            <v>15.778474576271186</v>
          </cell>
          <cell r="JT42">
            <v>15.778474576271186</v>
          </cell>
          <cell r="JU42">
            <v>15.778474576271186</v>
          </cell>
          <cell r="JV42">
            <v>15.778474576271186</v>
          </cell>
          <cell r="JW42">
            <v>15.778474576271186</v>
          </cell>
          <cell r="JX42">
            <v>15.778474576271186</v>
          </cell>
          <cell r="JY42">
            <v>15.778474576271186</v>
          </cell>
          <cell r="JZ42">
            <v>15.778474576271186</v>
          </cell>
          <cell r="KA42">
            <v>15.778474576271186</v>
          </cell>
        </row>
        <row r="43">
          <cell r="EY43">
            <v>154</v>
          </cell>
          <cell r="EZ43">
            <v>100.87764449999999</v>
          </cell>
          <cell r="FA43">
            <v>100.87764449999999</v>
          </cell>
          <cell r="FB43">
            <v>100.87764449999999</v>
          </cell>
          <cell r="FC43" t="str">
            <v/>
          </cell>
          <cell r="FD43" t="str">
            <v/>
          </cell>
          <cell r="FE43" t="str">
            <v/>
          </cell>
          <cell r="FF43" t="str">
            <v/>
          </cell>
          <cell r="FG43" t="str">
            <v/>
          </cell>
          <cell r="FH43" t="str">
            <v/>
          </cell>
          <cell r="FI43" t="str">
            <v/>
          </cell>
          <cell r="FJ43" t="str">
            <v/>
          </cell>
          <cell r="FK43" t="str">
            <v/>
          </cell>
          <cell r="FL43">
            <v>100.87764449999999</v>
          </cell>
          <cell r="FM43">
            <v>100.87764449999999</v>
          </cell>
          <cell r="FN43">
            <v>100.87764449999999</v>
          </cell>
          <cell r="FO43" t="str">
            <v/>
          </cell>
          <cell r="FP43" t="str">
            <v/>
          </cell>
          <cell r="FQ43" t="str">
            <v/>
          </cell>
          <cell r="FR43" t="str">
            <v/>
          </cell>
          <cell r="FS43" t="str">
            <v/>
          </cell>
          <cell r="FT43" t="str">
            <v/>
          </cell>
          <cell r="FU43" t="str">
            <v/>
          </cell>
          <cell r="FV43" t="str">
            <v/>
          </cell>
          <cell r="FW43" t="str">
            <v/>
          </cell>
          <cell r="FX43">
            <v>53.898799999999994</v>
          </cell>
          <cell r="FY43">
            <v>53.898799999999994</v>
          </cell>
          <cell r="FZ43">
            <v>53.898799999999994</v>
          </cell>
          <cell r="GA43" t="str">
            <v/>
          </cell>
          <cell r="GB43" t="str">
            <v/>
          </cell>
          <cell r="GC43" t="str">
            <v/>
          </cell>
          <cell r="GD43" t="str">
            <v/>
          </cell>
          <cell r="GE43" t="str">
            <v/>
          </cell>
          <cell r="GF43" t="str">
            <v/>
          </cell>
          <cell r="GG43" t="str">
            <v/>
          </cell>
          <cell r="GH43" t="str">
            <v/>
          </cell>
          <cell r="GI43" t="str">
            <v/>
          </cell>
          <cell r="GJ43">
            <v>53.898799999999994</v>
          </cell>
          <cell r="GK43">
            <v>53.898799999999994</v>
          </cell>
          <cell r="GL43">
            <v>53.898799999999994</v>
          </cell>
          <cell r="GM43" t="str">
            <v/>
          </cell>
          <cell r="GN43" t="str">
            <v/>
          </cell>
          <cell r="GO43" t="str">
            <v/>
          </cell>
          <cell r="GP43" t="str">
            <v/>
          </cell>
          <cell r="GQ43" t="str">
            <v/>
          </cell>
          <cell r="GR43" t="str">
            <v/>
          </cell>
          <cell r="GS43" t="str">
            <v/>
          </cell>
          <cell r="GT43" t="str">
            <v/>
          </cell>
          <cell r="GU43" t="str">
            <v/>
          </cell>
          <cell r="GV43">
            <v>51.75</v>
          </cell>
          <cell r="GW43">
            <v>51.75</v>
          </cell>
          <cell r="GX43">
            <v>51.75</v>
          </cell>
          <cell r="GY43" t="str">
            <v/>
          </cell>
          <cell r="GZ43" t="str">
            <v/>
          </cell>
          <cell r="HA43" t="str">
            <v/>
          </cell>
          <cell r="HB43" t="str">
            <v/>
          </cell>
          <cell r="HC43" t="str">
            <v/>
          </cell>
          <cell r="HD43" t="str">
            <v/>
          </cell>
          <cell r="HE43" t="str">
            <v/>
          </cell>
          <cell r="HF43" t="str">
            <v/>
          </cell>
          <cell r="HG43" t="str">
            <v/>
          </cell>
          <cell r="HH43">
            <v>53.68</v>
          </cell>
          <cell r="HI43">
            <v>53.68</v>
          </cell>
          <cell r="HJ43">
            <v>53.68</v>
          </cell>
          <cell r="HK43" t="str">
            <v/>
          </cell>
          <cell r="HL43" t="str">
            <v/>
          </cell>
          <cell r="HM43" t="str">
            <v/>
          </cell>
          <cell r="HN43" t="str">
            <v/>
          </cell>
          <cell r="HO43" t="str">
            <v/>
          </cell>
          <cell r="HP43" t="str">
            <v/>
          </cell>
          <cell r="HQ43" t="str">
            <v/>
          </cell>
          <cell r="HR43" t="str">
            <v/>
          </cell>
          <cell r="HS43" t="str">
            <v/>
          </cell>
          <cell r="HT43">
            <v>54</v>
          </cell>
          <cell r="HU43">
            <v>54</v>
          </cell>
          <cell r="HV43">
            <v>54</v>
          </cell>
          <cell r="HW43" t="str">
            <v/>
          </cell>
          <cell r="HX43" t="str">
            <v/>
          </cell>
          <cell r="HY43" t="str">
            <v/>
          </cell>
          <cell r="HZ43" t="str">
            <v/>
          </cell>
          <cell r="IA43" t="str">
            <v/>
          </cell>
          <cell r="IB43" t="str">
            <v/>
          </cell>
          <cell r="IC43" t="str">
            <v/>
          </cell>
          <cell r="ID43" t="str">
            <v/>
          </cell>
          <cell r="IE43" t="str">
            <v/>
          </cell>
          <cell r="IF43">
            <v>30.119999999999994</v>
          </cell>
          <cell r="IG43">
            <v>30.119999999999994</v>
          </cell>
          <cell r="IH43">
            <v>30.119999999999994</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v>31.2</v>
          </cell>
          <cell r="JE43">
            <v>31.2</v>
          </cell>
          <cell r="JF43">
            <v>31.2</v>
          </cell>
          <cell r="JG43" t="str">
            <v/>
          </cell>
          <cell r="JH43" t="str">
            <v/>
          </cell>
          <cell r="JI43" t="str">
            <v/>
          </cell>
          <cell r="JJ43" t="str">
            <v/>
          </cell>
          <cell r="JK43" t="str">
            <v/>
          </cell>
          <cell r="JL43" t="str">
            <v/>
          </cell>
          <cell r="JM43" t="str">
            <v/>
          </cell>
          <cell r="JN43" t="str">
            <v/>
          </cell>
          <cell r="JO43" t="str">
            <v/>
          </cell>
          <cell r="JP43">
            <v>38.808695450062913</v>
          </cell>
          <cell r="JQ43">
            <v>38.808695450062913</v>
          </cell>
          <cell r="JR43">
            <v>38.808695450062913</v>
          </cell>
          <cell r="JS43" t="str">
            <v/>
          </cell>
          <cell r="JT43" t="str">
            <v/>
          </cell>
          <cell r="JU43" t="str">
            <v/>
          </cell>
          <cell r="JV43" t="str">
            <v/>
          </cell>
          <cell r="JW43" t="str">
            <v/>
          </cell>
          <cell r="JX43" t="str">
            <v/>
          </cell>
          <cell r="JY43" t="str">
            <v/>
          </cell>
          <cell r="JZ43" t="str">
            <v/>
          </cell>
          <cell r="KA43" t="str">
            <v/>
          </cell>
        </row>
        <row r="44">
          <cell r="EY44">
            <v>155</v>
          </cell>
          <cell r="EZ44" t="str">
            <v/>
          </cell>
          <cell r="FA44" t="str">
            <v/>
          </cell>
          <cell r="FB44" t="str">
            <v/>
          </cell>
          <cell r="FC44">
            <v>91.721706999999995</v>
          </cell>
          <cell r="FD44">
            <v>91.721706999999995</v>
          </cell>
          <cell r="FE44">
            <v>91.721706999999995</v>
          </cell>
          <cell r="FF44">
            <v>91.721706999999995</v>
          </cell>
          <cell r="FG44">
            <v>91.721706999999995</v>
          </cell>
          <cell r="FH44">
            <v>91.721706999999995</v>
          </cell>
          <cell r="FI44">
            <v>91.721707000000009</v>
          </cell>
          <cell r="FJ44">
            <v>91.721707000000009</v>
          </cell>
          <cell r="FK44">
            <v>91.721707000000009</v>
          </cell>
          <cell r="FL44" t="str">
            <v/>
          </cell>
          <cell r="FM44" t="str">
            <v/>
          </cell>
          <cell r="FN44" t="str">
            <v/>
          </cell>
          <cell r="FO44">
            <v>91.721706999999995</v>
          </cell>
          <cell r="FP44">
            <v>91.721706999999995</v>
          </cell>
          <cell r="FQ44">
            <v>91.721706999999995</v>
          </cell>
          <cell r="FR44">
            <v>91.721706999999995</v>
          </cell>
          <cell r="FS44">
            <v>91.721706999999995</v>
          </cell>
          <cell r="FT44">
            <v>91.721706999999995</v>
          </cell>
          <cell r="FU44">
            <v>91.721707000000009</v>
          </cell>
          <cell r="FV44">
            <v>91.721707000000009</v>
          </cell>
          <cell r="FW44">
            <v>91.721707000000009</v>
          </cell>
          <cell r="FX44" t="str">
            <v/>
          </cell>
          <cell r="FY44" t="str">
            <v/>
          </cell>
          <cell r="FZ44" t="str">
            <v/>
          </cell>
          <cell r="GA44">
            <v>53.898799999999987</v>
          </cell>
          <cell r="GB44">
            <v>53.898799999999987</v>
          </cell>
          <cell r="GC44">
            <v>53.898799999999987</v>
          </cell>
          <cell r="GD44">
            <v>53.898799999999994</v>
          </cell>
          <cell r="GE44">
            <v>53.898799999999994</v>
          </cell>
          <cell r="GF44">
            <v>53.898799999999994</v>
          </cell>
          <cell r="GG44">
            <v>53.898799999999994</v>
          </cell>
          <cell r="GH44">
            <v>53.898799999999994</v>
          </cell>
          <cell r="GI44">
            <v>53.898799999999994</v>
          </cell>
          <cell r="GJ44" t="str">
            <v/>
          </cell>
          <cell r="GK44" t="str">
            <v/>
          </cell>
          <cell r="GL44" t="str">
            <v/>
          </cell>
          <cell r="GM44">
            <v>53.898799999999987</v>
          </cell>
          <cell r="GN44">
            <v>53.898799999999987</v>
          </cell>
          <cell r="GO44">
            <v>53.898799999999987</v>
          </cell>
          <cell r="GP44">
            <v>53.898799999999994</v>
          </cell>
          <cell r="GQ44">
            <v>53.898799999999994</v>
          </cell>
          <cell r="GR44">
            <v>53.898799999999994</v>
          </cell>
          <cell r="GS44">
            <v>53.898799999999994</v>
          </cell>
          <cell r="GT44">
            <v>53.898799999999994</v>
          </cell>
          <cell r="GU44">
            <v>53.898799999999994</v>
          </cell>
          <cell r="GV44" t="str">
            <v/>
          </cell>
          <cell r="GW44" t="str">
            <v/>
          </cell>
          <cell r="GX44" t="str">
            <v/>
          </cell>
          <cell r="GY44">
            <v>48.300000000000004</v>
          </cell>
          <cell r="GZ44">
            <v>48.300000000000004</v>
          </cell>
          <cell r="HA44">
            <v>48.300000000000004</v>
          </cell>
          <cell r="HB44">
            <v>48.300000000000004</v>
          </cell>
          <cell r="HC44">
            <v>48.300000000000004</v>
          </cell>
          <cell r="HD44">
            <v>48.300000000000004</v>
          </cell>
          <cell r="HE44">
            <v>48.3</v>
          </cell>
          <cell r="HF44">
            <v>48.3</v>
          </cell>
          <cell r="HG44">
            <v>48.3</v>
          </cell>
          <cell r="HH44" t="str">
            <v/>
          </cell>
          <cell r="HI44" t="str">
            <v/>
          </cell>
          <cell r="HJ44" t="str">
            <v/>
          </cell>
          <cell r="HK44">
            <v>46.36</v>
          </cell>
          <cell r="HL44">
            <v>46.36</v>
          </cell>
          <cell r="HM44">
            <v>46.36</v>
          </cell>
          <cell r="HN44">
            <v>46.36</v>
          </cell>
          <cell r="HO44">
            <v>46.36</v>
          </cell>
          <cell r="HP44">
            <v>46.36</v>
          </cell>
          <cell r="HQ44">
            <v>46.36</v>
          </cell>
          <cell r="HR44">
            <v>46.36</v>
          </cell>
          <cell r="HS44">
            <v>46.36</v>
          </cell>
          <cell r="HT44" t="str">
            <v/>
          </cell>
          <cell r="HU44" t="str">
            <v/>
          </cell>
          <cell r="HV44" t="str">
            <v/>
          </cell>
          <cell r="HW44">
            <v>48</v>
          </cell>
          <cell r="HX44">
            <v>48</v>
          </cell>
          <cell r="HY44">
            <v>48</v>
          </cell>
          <cell r="HZ44">
            <v>48</v>
          </cell>
          <cell r="IA44">
            <v>48</v>
          </cell>
          <cell r="IB44">
            <v>48</v>
          </cell>
          <cell r="IC44">
            <v>48</v>
          </cell>
          <cell r="ID44">
            <v>48</v>
          </cell>
          <cell r="IE44">
            <v>48</v>
          </cell>
          <cell r="IF44" t="str">
            <v/>
          </cell>
          <cell r="IG44" t="str">
            <v/>
          </cell>
          <cell r="IH44" t="str">
            <v/>
          </cell>
          <cell r="II44">
            <v>25.1</v>
          </cell>
          <cell r="IJ44">
            <v>25.1</v>
          </cell>
          <cell r="IK44">
            <v>25.1</v>
          </cell>
          <cell r="IL44">
            <v>25.1</v>
          </cell>
          <cell r="IM44">
            <v>25.1</v>
          </cell>
          <cell r="IN44">
            <v>25.1</v>
          </cell>
          <cell r="IO44">
            <v>25.1</v>
          </cell>
          <cell r="IP44">
            <v>25.1</v>
          </cell>
          <cell r="IQ44">
            <v>25.1</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v>26</v>
          </cell>
          <cell r="JH44">
            <v>26</v>
          </cell>
          <cell r="JI44">
            <v>26</v>
          </cell>
          <cell r="JJ44">
            <v>26</v>
          </cell>
          <cell r="JK44">
            <v>26</v>
          </cell>
          <cell r="JL44">
            <v>26</v>
          </cell>
          <cell r="JM44">
            <v>26</v>
          </cell>
          <cell r="JN44">
            <v>26</v>
          </cell>
          <cell r="JO44">
            <v>26</v>
          </cell>
          <cell r="JP44" t="str">
            <v/>
          </cell>
          <cell r="JQ44" t="str">
            <v/>
          </cell>
          <cell r="JR44" t="str">
            <v/>
          </cell>
          <cell r="JS44">
            <v>23.864898671250316</v>
          </cell>
          <cell r="JT44">
            <v>23.864898671250316</v>
          </cell>
          <cell r="JU44">
            <v>23.864898671250316</v>
          </cell>
          <cell r="JV44">
            <v>23.864898671250316</v>
          </cell>
          <cell r="JW44">
            <v>23.864898671250316</v>
          </cell>
          <cell r="JX44">
            <v>23.864898671250316</v>
          </cell>
          <cell r="JY44">
            <v>23.864898671250316</v>
          </cell>
          <cell r="JZ44">
            <v>23.864898671250316</v>
          </cell>
          <cell r="KA44">
            <v>23.864898671250316</v>
          </cell>
        </row>
        <row r="45">
          <cell r="EY45">
            <v>156</v>
          </cell>
          <cell r="EZ45">
            <v>114.93821549999998</v>
          </cell>
          <cell r="FA45">
            <v>114.93821549999998</v>
          </cell>
          <cell r="FB45">
            <v>114.93821549999998</v>
          </cell>
          <cell r="FC45" t="str">
            <v/>
          </cell>
          <cell r="FD45" t="str">
            <v/>
          </cell>
          <cell r="FE45" t="str">
            <v/>
          </cell>
          <cell r="FF45" t="str">
            <v/>
          </cell>
          <cell r="FG45" t="str">
            <v/>
          </cell>
          <cell r="FH45" t="str">
            <v/>
          </cell>
          <cell r="FI45" t="str">
            <v/>
          </cell>
          <cell r="FJ45" t="str">
            <v/>
          </cell>
          <cell r="FK45" t="str">
            <v/>
          </cell>
          <cell r="FL45">
            <v>114.93821549999998</v>
          </cell>
          <cell r="FM45">
            <v>114.93821549999998</v>
          </cell>
          <cell r="FN45">
            <v>114.93821549999998</v>
          </cell>
          <cell r="FO45" t="str">
            <v/>
          </cell>
          <cell r="FP45" t="str">
            <v/>
          </cell>
          <cell r="FQ45" t="str">
            <v/>
          </cell>
          <cell r="FR45" t="str">
            <v/>
          </cell>
          <cell r="FS45" t="str">
            <v/>
          </cell>
          <cell r="FT45" t="str">
            <v/>
          </cell>
          <cell r="FU45" t="str">
            <v/>
          </cell>
          <cell r="FV45" t="str">
            <v/>
          </cell>
          <cell r="FW45" t="str">
            <v/>
          </cell>
          <cell r="FX45">
            <v>85.216999999999985</v>
          </cell>
          <cell r="FY45">
            <v>85.216999999999985</v>
          </cell>
          <cell r="FZ45">
            <v>85.216999999999985</v>
          </cell>
          <cell r="GA45" t="str">
            <v/>
          </cell>
          <cell r="GB45" t="str">
            <v/>
          </cell>
          <cell r="GC45" t="str">
            <v/>
          </cell>
          <cell r="GD45" t="str">
            <v/>
          </cell>
          <cell r="GE45" t="str">
            <v/>
          </cell>
          <cell r="GF45" t="str">
            <v/>
          </cell>
          <cell r="GG45" t="str">
            <v/>
          </cell>
          <cell r="GH45" t="str">
            <v/>
          </cell>
          <cell r="GI45" t="str">
            <v/>
          </cell>
          <cell r="GJ45">
            <v>85.216999999999985</v>
          </cell>
          <cell r="GK45">
            <v>85.216999999999985</v>
          </cell>
          <cell r="GL45">
            <v>85.216999999999985</v>
          </cell>
          <cell r="GM45" t="str">
            <v/>
          </cell>
          <cell r="GN45" t="str">
            <v/>
          </cell>
          <cell r="GO45" t="str">
            <v/>
          </cell>
          <cell r="GP45" t="str">
            <v/>
          </cell>
          <cell r="GQ45" t="str">
            <v/>
          </cell>
          <cell r="GR45" t="str">
            <v/>
          </cell>
          <cell r="GS45" t="str">
            <v/>
          </cell>
          <cell r="GT45" t="str">
            <v/>
          </cell>
          <cell r="GU45" t="str">
            <v/>
          </cell>
          <cell r="GV45">
            <v>63.25</v>
          </cell>
          <cell r="GW45">
            <v>63.25</v>
          </cell>
          <cell r="GX45">
            <v>63.25</v>
          </cell>
          <cell r="GY45" t="str">
            <v/>
          </cell>
          <cell r="GZ45" t="str">
            <v/>
          </cell>
          <cell r="HA45" t="str">
            <v/>
          </cell>
          <cell r="HB45" t="str">
            <v/>
          </cell>
          <cell r="HC45" t="str">
            <v/>
          </cell>
          <cell r="HD45" t="str">
            <v/>
          </cell>
          <cell r="HE45" t="str">
            <v/>
          </cell>
          <cell r="HF45" t="str">
            <v/>
          </cell>
          <cell r="HG45" t="str">
            <v/>
          </cell>
          <cell r="HH45">
            <v>69.540000000000006</v>
          </cell>
          <cell r="HI45">
            <v>69.540000000000006</v>
          </cell>
          <cell r="HJ45">
            <v>69.540000000000006</v>
          </cell>
          <cell r="HK45" t="str">
            <v/>
          </cell>
          <cell r="HL45" t="str">
            <v/>
          </cell>
          <cell r="HM45" t="str">
            <v/>
          </cell>
          <cell r="HN45" t="str">
            <v/>
          </cell>
          <cell r="HO45" t="str">
            <v/>
          </cell>
          <cell r="HP45" t="str">
            <v/>
          </cell>
          <cell r="HQ45" t="str">
            <v/>
          </cell>
          <cell r="HR45" t="str">
            <v/>
          </cell>
          <cell r="HS45" t="str">
            <v/>
          </cell>
          <cell r="HT45">
            <v>83.159984589198004</v>
          </cell>
          <cell r="HU45">
            <v>83.159984589198004</v>
          </cell>
          <cell r="HV45">
            <v>83.159984589198004</v>
          </cell>
          <cell r="HW45" t="str">
            <v/>
          </cell>
          <cell r="HX45" t="str">
            <v/>
          </cell>
          <cell r="HY45" t="str">
            <v/>
          </cell>
          <cell r="HZ45" t="str">
            <v/>
          </cell>
          <cell r="IA45" t="str">
            <v/>
          </cell>
          <cell r="IB45" t="str">
            <v/>
          </cell>
          <cell r="IC45" t="str">
            <v/>
          </cell>
          <cell r="ID45" t="str">
            <v/>
          </cell>
          <cell r="IE45" t="str">
            <v/>
          </cell>
          <cell r="IF45">
            <v>69.025000000000006</v>
          </cell>
          <cell r="IG45">
            <v>69.025000000000006</v>
          </cell>
          <cell r="IH45">
            <v>69.025000000000006</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v>50.699999999999996</v>
          </cell>
          <cell r="JE45">
            <v>50.699999999999996</v>
          </cell>
          <cell r="JF45">
            <v>50.699999999999996</v>
          </cell>
          <cell r="JG45" t="str">
            <v/>
          </cell>
          <cell r="JH45" t="str">
            <v/>
          </cell>
          <cell r="JI45" t="str">
            <v/>
          </cell>
          <cell r="JJ45" t="str">
            <v/>
          </cell>
          <cell r="JK45" t="str">
            <v/>
          </cell>
          <cell r="JL45" t="str">
            <v/>
          </cell>
          <cell r="JM45" t="str">
            <v/>
          </cell>
          <cell r="JN45" t="str">
            <v/>
          </cell>
          <cell r="JO45" t="str">
            <v/>
          </cell>
          <cell r="JP45">
            <v>52.45089893916272</v>
          </cell>
          <cell r="JQ45">
            <v>52.45089893916272</v>
          </cell>
          <cell r="JR45">
            <v>52.45089893916272</v>
          </cell>
          <cell r="JS45" t="str">
            <v/>
          </cell>
          <cell r="JT45" t="str">
            <v/>
          </cell>
          <cell r="JU45" t="str">
            <v/>
          </cell>
          <cell r="JV45" t="str">
            <v/>
          </cell>
          <cell r="JW45" t="str">
            <v/>
          </cell>
          <cell r="JX45" t="str">
            <v/>
          </cell>
          <cell r="JY45" t="str">
            <v/>
          </cell>
          <cell r="JZ45" t="str">
            <v/>
          </cell>
          <cell r="KA45" t="str">
            <v/>
          </cell>
        </row>
        <row r="46">
          <cell r="EY46">
            <v>157</v>
          </cell>
          <cell r="EZ46" t="str">
            <v/>
          </cell>
          <cell r="FA46" t="str">
            <v/>
          </cell>
          <cell r="FB46" t="str">
            <v/>
          </cell>
          <cell r="FC46">
            <v>90.491963999999996</v>
          </cell>
          <cell r="FD46">
            <v>90.491963999999996</v>
          </cell>
          <cell r="FE46">
            <v>90.491963999999996</v>
          </cell>
          <cell r="FF46">
            <v>90.491963999999996</v>
          </cell>
          <cell r="FG46">
            <v>90.491963999999996</v>
          </cell>
          <cell r="FH46">
            <v>90.491963999999996</v>
          </cell>
          <cell r="FI46">
            <v>90.49196400000001</v>
          </cell>
          <cell r="FJ46">
            <v>90.49196400000001</v>
          </cell>
          <cell r="FK46">
            <v>90.49196400000001</v>
          </cell>
          <cell r="FL46" t="str">
            <v/>
          </cell>
          <cell r="FM46" t="str">
            <v/>
          </cell>
          <cell r="FN46" t="str">
            <v/>
          </cell>
          <cell r="FO46">
            <v>90.491963999999996</v>
          </cell>
          <cell r="FP46">
            <v>90.491963999999996</v>
          </cell>
          <cell r="FQ46">
            <v>90.491963999999996</v>
          </cell>
          <cell r="FR46">
            <v>90.491963999999996</v>
          </cell>
          <cell r="FS46">
            <v>90.491963999999996</v>
          </cell>
          <cell r="FT46">
            <v>90.491963999999996</v>
          </cell>
          <cell r="FU46">
            <v>90.49196400000001</v>
          </cell>
          <cell r="FV46">
            <v>90.49196400000001</v>
          </cell>
          <cell r="FW46">
            <v>90.49196400000001</v>
          </cell>
          <cell r="FX46" t="str">
            <v/>
          </cell>
          <cell r="FY46" t="str">
            <v/>
          </cell>
          <cell r="FZ46" t="str">
            <v/>
          </cell>
          <cell r="GA46">
            <v>85.216999999999985</v>
          </cell>
          <cell r="GB46">
            <v>85.216999999999985</v>
          </cell>
          <cell r="GC46">
            <v>85.216999999999985</v>
          </cell>
          <cell r="GD46">
            <v>85.216999999999985</v>
          </cell>
          <cell r="GE46">
            <v>85.216999999999985</v>
          </cell>
          <cell r="GF46">
            <v>85.216999999999985</v>
          </cell>
          <cell r="GG46">
            <v>85.216999999999985</v>
          </cell>
          <cell r="GH46">
            <v>85.216999999999985</v>
          </cell>
          <cell r="GI46">
            <v>85.216999999999985</v>
          </cell>
          <cell r="GJ46" t="str">
            <v/>
          </cell>
          <cell r="GK46" t="str">
            <v/>
          </cell>
          <cell r="GL46" t="str">
            <v/>
          </cell>
          <cell r="GM46">
            <v>85.216999999999985</v>
          </cell>
          <cell r="GN46">
            <v>85.216999999999985</v>
          </cell>
          <cell r="GO46">
            <v>85.216999999999985</v>
          </cell>
          <cell r="GP46">
            <v>85.216999999999985</v>
          </cell>
          <cell r="GQ46">
            <v>85.216999999999985</v>
          </cell>
          <cell r="GR46">
            <v>85.216999999999985</v>
          </cell>
          <cell r="GS46">
            <v>85.216999999999985</v>
          </cell>
          <cell r="GT46">
            <v>85.216999999999985</v>
          </cell>
          <cell r="GU46">
            <v>85.216999999999985</v>
          </cell>
          <cell r="GV46" t="str">
            <v/>
          </cell>
          <cell r="GW46" t="str">
            <v/>
          </cell>
          <cell r="GX46" t="str">
            <v/>
          </cell>
          <cell r="GY46">
            <v>52.133333333333333</v>
          </cell>
          <cell r="GZ46">
            <v>52.133333333333333</v>
          </cell>
          <cell r="HA46">
            <v>52.133333333333333</v>
          </cell>
          <cell r="HB46">
            <v>52.133333333333333</v>
          </cell>
          <cell r="HC46">
            <v>52.133333333333333</v>
          </cell>
          <cell r="HD46">
            <v>52.133333333333333</v>
          </cell>
          <cell r="HE46">
            <v>52.133333333333333</v>
          </cell>
          <cell r="HF46">
            <v>52.133333333333333</v>
          </cell>
          <cell r="HG46">
            <v>52.133333333333333</v>
          </cell>
          <cell r="HH46" t="str">
            <v/>
          </cell>
          <cell r="HI46" t="str">
            <v/>
          </cell>
          <cell r="HJ46" t="str">
            <v/>
          </cell>
          <cell r="HK46">
            <v>54.9</v>
          </cell>
          <cell r="HL46">
            <v>54.9</v>
          </cell>
          <cell r="HM46">
            <v>54.9</v>
          </cell>
          <cell r="HN46">
            <v>54.9</v>
          </cell>
          <cell r="HO46">
            <v>54.9</v>
          </cell>
          <cell r="HP46">
            <v>54.9</v>
          </cell>
          <cell r="HQ46">
            <v>54.9</v>
          </cell>
          <cell r="HR46">
            <v>54.9</v>
          </cell>
          <cell r="HS46">
            <v>54.9</v>
          </cell>
          <cell r="HT46" t="str">
            <v/>
          </cell>
          <cell r="HU46" t="str">
            <v/>
          </cell>
          <cell r="HV46" t="str">
            <v/>
          </cell>
          <cell r="HW46">
            <v>70.121901414475133</v>
          </cell>
          <cell r="HX46">
            <v>70.121901414475133</v>
          </cell>
          <cell r="HY46">
            <v>70.121901414475133</v>
          </cell>
          <cell r="HZ46">
            <v>70.121901414475133</v>
          </cell>
          <cell r="IA46">
            <v>70.121901414475133</v>
          </cell>
          <cell r="IB46">
            <v>70.121901414475133</v>
          </cell>
          <cell r="IC46">
            <v>70.121901414475133</v>
          </cell>
          <cell r="ID46">
            <v>70.121901414475133</v>
          </cell>
          <cell r="IE46">
            <v>70.121901414475133</v>
          </cell>
          <cell r="IF46" t="str">
            <v/>
          </cell>
          <cell r="IG46" t="str">
            <v/>
          </cell>
          <cell r="IH46" t="str">
            <v/>
          </cell>
          <cell r="II46">
            <v>60.24</v>
          </cell>
          <cell r="IJ46">
            <v>60.24</v>
          </cell>
          <cell r="IK46">
            <v>60.24</v>
          </cell>
          <cell r="IL46">
            <v>60.239999999999988</v>
          </cell>
          <cell r="IM46">
            <v>60.239999999999988</v>
          </cell>
          <cell r="IN46">
            <v>60.239999999999988</v>
          </cell>
          <cell r="IO46">
            <v>60.239999999999988</v>
          </cell>
          <cell r="IP46">
            <v>60.239999999999988</v>
          </cell>
          <cell r="IQ46">
            <v>60.239999999999988</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v>48.1</v>
          </cell>
          <cell r="JH46">
            <v>48.1</v>
          </cell>
          <cell r="JI46">
            <v>48.1</v>
          </cell>
          <cell r="JJ46">
            <v>48.1</v>
          </cell>
          <cell r="JK46">
            <v>48.1</v>
          </cell>
          <cell r="JL46">
            <v>48.1</v>
          </cell>
          <cell r="JM46">
            <v>48.1</v>
          </cell>
          <cell r="JN46">
            <v>48.1</v>
          </cell>
          <cell r="JO46">
            <v>48.1</v>
          </cell>
          <cell r="JP46" t="str">
            <v/>
          </cell>
          <cell r="JQ46" t="str">
            <v/>
          </cell>
          <cell r="JR46" t="str">
            <v/>
          </cell>
          <cell r="JS46">
            <v>29.611955902286105</v>
          </cell>
          <cell r="JT46">
            <v>29.611955902286105</v>
          </cell>
          <cell r="JU46">
            <v>29.611955902286105</v>
          </cell>
          <cell r="JV46">
            <v>29.611955902286109</v>
          </cell>
          <cell r="JW46">
            <v>29.611955902286109</v>
          </cell>
          <cell r="JX46">
            <v>29.611955902286109</v>
          </cell>
          <cell r="JY46">
            <v>29.611955902286105</v>
          </cell>
          <cell r="JZ46">
            <v>29.611955902286105</v>
          </cell>
          <cell r="KA46">
            <v>29.611955902286105</v>
          </cell>
        </row>
        <row r="47">
          <cell r="EY47">
            <v>158</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row>
        <row r="48">
          <cell r="EY48">
            <v>159</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row>
        <row r="49">
          <cell r="EY49">
            <v>160</v>
          </cell>
          <cell r="EZ49">
            <v>9.6084981535714284</v>
          </cell>
          <cell r="FA49">
            <v>9.6084981535714284</v>
          </cell>
          <cell r="FB49">
            <v>9.6084981535714284</v>
          </cell>
          <cell r="FC49">
            <v>1.3587775166666667</v>
          </cell>
          <cell r="FD49">
            <v>1.3587775166666667</v>
          </cell>
          <cell r="FE49">
            <v>1.3587775166666667</v>
          </cell>
          <cell r="FF49">
            <v>0.57486741089743598</v>
          </cell>
          <cell r="FG49">
            <v>0.57486741089743598</v>
          </cell>
          <cell r="FH49">
            <v>0.57486741089743598</v>
          </cell>
          <cell r="FI49">
            <v>0.42704436238095239</v>
          </cell>
          <cell r="FJ49">
            <v>0.42704436238095239</v>
          </cell>
          <cell r="FK49">
            <v>0.42704436238095239</v>
          </cell>
          <cell r="FL49">
            <v>9.6084981535714284</v>
          </cell>
          <cell r="FM49">
            <v>9.6084981535714284</v>
          </cell>
          <cell r="FN49">
            <v>9.6084981535714284</v>
          </cell>
          <cell r="FO49">
            <v>1.3587775166666667</v>
          </cell>
          <cell r="FP49">
            <v>1.3587775166666667</v>
          </cell>
          <cell r="FQ49">
            <v>1.3587775166666667</v>
          </cell>
          <cell r="FR49">
            <v>0.57486741089743598</v>
          </cell>
          <cell r="FS49">
            <v>0.57486741089743598</v>
          </cell>
          <cell r="FT49">
            <v>0.57486741089743598</v>
          </cell>
          <cell r="FU49">
            <v>0.42704436238095239</v>
          </cell>
          <cell r="FV49">
            <v>0.42704436238095239</v>
          </cell>
          <cell r="FW49">
            <v>0.42704436238095239</v>
          </cell>
          <cell r="FX49">
            <v>14.405428571428571</v>
          </cell>
          <cell r="FY49">
            <v>14.405428571428571</v>
          </cell>
          <cell r="FZ49">
            <v>14.405428571428571</v>
          </cell>
          <cell r="GA49">
            <v>2.0371313131313129</v>
          </cell>
          <cell r="GB49">
            <v>2.0371313131313129</v>
          </cell>
          <cell r="GC49">
            <v>2.0371313131313129</v>
          </cell>
          <cell r="GD49">
            <v>0.86186324786324786</v>
          </cell>
          <cell r="GE49">
            <v>0.86186324786324786</v>
          </cell>
          <cell r="GF49">
            <v>0.86186324786324786</v>
          </cell>
          <cell r="GG49">
            <v>0.64024126984126983</v>
          </cell>
          <cell r="GH49">
            <v>0.64024126984126983</v>
          </cell>
          <cell r="GI49">
            <v>0.64024126984126983</v>
          </cell>
          <cell r="GJ49">
            <v>14.405428571428571</v>
          </cell>
          <cell r="GK49">
            <v>14.405428571428571</v>
          </cell>
          <cell r="GL49">
            <v>14.405428571428571</v>
          </cell>
          <cell r="GM49">
            <v>2.0371313131313129</v>
          </cell>
          <cell r="GN49">
            <v>2.0371313131313129</v>
          </cell>
          <cell r="GO49">
            <v>2.0371313131313129</v>
          </cell>
          <cell r="GP49">
            <v>0.86186324786324786</v>
          </cell>
          <cell r="GQ49">
            <v>0.86186324786324786</v>
          </cell>
          <cell r="GR49">
            <v>0.86186324786324786</v>
          </cell>
          <cell r="GS49">
            <v>0.64024126984126983</v>
          </cell>
          <cell r="GT49">
            <v>0.64024126984126983</v>
          </cell>
          <cell r="GU49">
            <v>0.64024126984126983</v>
          </cell>
          <cell r="GV49">
            <v>8.2142857142857135</v>
          </cell>
          <cell r="GW49">
            <v>8.2142857142857135</v>
          </cell>
          <cell r="GX49">
            <v>8.2142857142857135</v>
          </cell>
          <cell r="GY49">
            <v>1.1616161616161615</v>
          </cell>
          <cell r="GZ49">
            <v>1.1616161616161615</v>
          </cell>
          <cell r="HA49">
            <v>1.1616161616161615</v>
          </cell>
          <cell r="HB49">
            <v>0.49145299145299143</v>
          </cell>
          <cell r="HC49">
            <v>0.49145299145299143</v>
          </cell>
          <cell r="HD49">
            <v>0.49145299145299143</v>
          </cell>
          <cell r="HE49">
            <v>0.36507936507936506</v>
          </cell>
          <cell r="HF49">
            <v>0.36507936507936506</v>
          </cell>
          <cell r="HG49">
            <v>0.36507936507936506</v>
          </cell>
          <cell r="HH49">
            <v>8.7142857142857135</v>
          </cell>
          <cell r="HI49">
            <v>8.7142857142857135</v>
          </cell>
          <cell r="HJ49">
            <v>8.7142857142857135</v>
          </cell>
          <cell r="HK49">
            <v>1.2323232323232323</v>
          </cell>
          <cell r="HL49">
            <v>1.2323232323232323</v>
          </cell>
          <cell r="HM49">
            <v>1.2323232323232323</v>
          </cell>
          <cell r="HN49">
            <v>0.5213675213675214</v>
          </cell>
          <cell r="HO49">
            <v>0.5213675213675214</v>
          </cell>
          <cell r="HP49">
            <v>0.5213675213675214</v>
          </cell>
          <cell r="HQ49">
            <v>0.38730158730158731</v>
          </cell>
          <cell r="HR49">
            <v>0.38730158730158731</v>
          </cell>
          <cell r="HS49">
            <v>0.38730158730158731</v>
          </cell>
          <cell r="HT49">
            <v>3.8571428571428572</v>
          </cell>
          <cell r="HU49">
            <v>3.8571428571428572</v>
          </cell>
          <cell r="HV49">
            <v>3.8571428571428572</v>
          </cell>
          <cell r="HW49">
            <v>0.54545454545454541</v>
          </cell>
          <cell r="HX49">
            <v>0.54545454545454541</v>
          </cell>
          <cell r="HY49">
            <v>0.54545454545454541</v>
          </cell>
          <cell r="HZ49">
            <v>0.23076923076923078</v>
          </cell>
          <cell r="IA49">
            <v>0.23076923076923078</v>
          </cell>
          <cell r="IB49">
            <v>0.23076923076923078</v>
          </cell>
          <cell r="IC49">
            <v>0.17142857142857143</v>
          </cell>
          <cell r="ID49">
            <v>0.17142857142857143</v>
          </cell>
          <cell r="IE49">
            <v>0.17142857142857143</v>
          </cell>
          <cell r="IF49">
            <v>3.9442857142857144</v>
          </cell>
          <cell r="IG49">
            <v>3.9442857142857144</v>
          </cell>
          <cell r="IH49">
            <v>3.9442857142857144</v>
          </cell>
          <cell r="II49">
            <v>0.55777777777777782</v>
          </cell>
          <cell r="IJ49">
            <v>0.55777777777777782</v>
          </cell>
          <cell r="IK49">
            <v>0.55777777777777782</v>
          </cell>
          <cell r="IL49">
            <v>0.235982905982906</v>
          </cell>
          <cell r="IM49">
            <v>0.235982905982906</v>
          </cell>
          <cell r="IN49">
            <v>0.235982905982906</v>
          </cell>
          <cell r="IO49">
            <v>0.17530158730158732</v>
          </cell>
          <cell r="IP49">
            <v>0.17530158730158732</v>
          </cell>
          <cell r="IQ49">
            <v>0.17530158730158732</v>
          </cell>
          <cell r="IR49">
            <v>8.5714285714285712</v>
          </cell>
          <cell r="IS49">
            <v>8.5714285714285712</v>
          </cell>
          <cell r="IT49">
            <v>8.5714285714285712</v>
          </cell>
          <cell r="IU49">
            <v>1.2121212121212122</v>
          </cell>
          <cell r="IV49">
            <v>1.2121212121212122</v>
          </cell>
          <cell r="IW49">
            <v>1.2121212121212122</v>
          </cell>
          <cell r="IX49">
            <v>0.51282051282051277</v>
          </cell>
          <cell r="IY49">
            <v>0.51282051282051277</v>
          </cell>
          <cell r="IZ49">
            <v>0.51282051282051277</v>
          </cell>
          <cell r="JA49">
            <v>0.38095238095238093</v>
          </cell>
          <cell r="JB49">
            <v>0.38095238095238093</v>
          </cell>
          <cell r="JC49">
            <v>0.38095238095238093</v>
          </cell>
          <cell r="JD49">
            <v>3.7142857142857144</v>
          </cell>
          <cell r="JE49">
            <v>3.7142857142857144</v>
          </cell>
          <cell r="JF49">
            <v>3.7142857142857144</v>
          </cell>
          <cell r="JG49">
            <v>0.5252525252525253</v>
          </cell>
          <cell r="JH49">
            <v>0.5252525252525253</v>
          </cell>
          <cell r="JI49">
            <v>0.5252525252525253</v>
          </cell>
          <cell r="JJ49">
            <v>0.22222222222222221</v>
          </cell>
          <cell r="JK49">
            <v>0.22222222222222221</v>
          </cell>
          <cell r="JL49">
            <v>0.22222222222222221</v>
          </cell>
          <cell r="JM49">
            <v>0.16507936507936508</v>
          </cell>
          <cell r="JN49">
            <v>0.16507936507936508</v>
          </cell>
          <cell r="JO49">
            <v>0.16507936507936508</v>
          </cell>
          <cell r="JP49">
            <v>4.5164201218485927</v>
          </cell>
          <cell r="JQ49">
            <v>4.5164201218485927</v>
          </cell>
          <cell r="JR49">
            <v>4.5164201218485927</v>
          </cell>
          <cell r="JS49">
            <v>0.63868567379677066</v>
          </cell>
          <cell r="JT49">
            <v>0.63868567379677066</v>
          </cell>
          <cell r="JU49">
            <v>0.63868567379677066</v>
          </cell>
          <cell r="JV49">
            <v>0.2702131696832491</v>
          </cell>
          <cell r="JW49">
            <v>0.2702131696832491</v>
          </cell>
          <cell r="JX49">
            <v>0.2702131696832491</v>
          </cell>
          <cell r="JY49">
            <v>0.20072978319327076</v>
          </cell>
          <cell r="JZ49">
            <v>0.20072978319327076</v>
          </cell>
          <cell r="KA49">
            <v>0.20072978319327076</v>
          </cell>
        </row>
        <row r="50">
          <cell r="EY50">
            <v>161</v>
          </cell>
          <cell r="EZ50">
            <v>3.5464817142857146</v>
          </cell>
          <cell r="FA50">
            <v>3.5464817142857146</v>
          </cell>
          <cell r="FB50">
            <v>3.5464817142857146</v>
          </cell>
          <cell r="FC50">
            <v>3.0091360000000003</v>
          </cell>
          <cell r="FD50">
            <v>3.0091360000000003</v>
          </cell>
          <cell r="FE50">
            <v>3.0091360000000003</v>
          </cell>
          <cell r="FF50">
            <v>2.1218266666666667</v>
          </cell>
          <cell r="FG50">
            <v>2.1218266666666667</v>
          </cell>
          <cell r="FH50">
            <v>2.1218266666666667</v>
          </cell>
          <cell r="FI50">
            <v>2.3643211428571429</v>
          </cell>
          <cell r="FJ50">
            <v>2.3643211428571429</v>
          </cell>
          <cell r="FK50">
            <v>2.3643211428571429</v>
          </cell>
          <cell r="FL50">
            <v>3.5464817142857146</v>
          </cell>
          <cell r="FM50">
            <v>3.5464817142857146</v>
          </cell>
          <cell r="FN50">
            <v>3.5464817142857146</v>
          </cell>
          <cell r="FO50">
            <v>3.0091360000000003</v>
          </cell>
          <cell r="FP50">
            <v>3.0091360000000003</v>
          </cell>
          <cell r="FQ50">
            <v>3.0091360000000003</v>
          </cell>
          <cell r="FR50">
            <v>2.1218266666666667</v>
          </cell>
          <cell r="FS50">
            <v>2.1218266666666667</v>
          </cell>
          <cell r="FT50">
            <v>2.1218266666666667</v>
          </cell>
          <cell r="FU50">
            <v>2.3643211428571429</v>
          </cell>
          <cell r="FV50">
            <v>2.3643211428571429</v>
          </cell>
          <cell r="FW50">
            <v>2.3643211428571429</v>
          </cell>
          <cell r="FX50">
            <v>2.032</v>
          </cell>
          <cell r="FY50">
            <v>2.032</v>
          </cell>
          <cell r="FZ50">
            <v>2.032</v>
          </cell>
          <cell r="GA50">
            <v>1.7241212121212122</v>
          </cell>
          <cell r="GB50">
            <v>1.7241212121212122</v>
          </cell>
          <cell r="GC50">
            <v>1.7241212121212122</v>
          </cell>
          <cell r="GD50">
            <v>1.2157264957264957</v>
          </cell>
          <cell r="GE50">
            <v>1.2157264957264957</v>
          </cell>
          <cell r="GF50">
            <v>1.2157264957264957</v>
          </cell>
          <cell r="GG50">
            <v>1.3546666666666669</v>
          </cell>
          <cell r="GH50">
            <v>1.3546666666666669</v>
          </cell>
          <cell r="GI50">
            <v>1.3546666666666669</v>
          </cell>
          <cell r="GJ50">
            <v>2.032</v>
          </cell>
          <cell r="GK50">
            <v>2.032</v>
          </cell>
          <cell r="GL50">
            <v>2.032</v>
          </cell>
          <cell r="GM50">
            <v>1.7241212121212122</v>
          </cell>
          <cell r="GN50">
            <v>1.7241212121212122</v>
          </cell>
          <cell r="GO50">
            <v>1.7241212121212122</v>
          </cell>
          <cell r="GP50">
            <v>1.2157264957264957</v>
          </cell>
          <cell r="GQ50">
            <v>1.2157264957264957</v>
          </cell>
          <cell r="GR50">
            <v>1.2157264957264957</v>
          </cell>
          <cell r="GS50">
            <v>1.3546666666666669</v>
          </cell>
          <cell r="GT50">
            <v>1.3546666666666669</v>
          </cell>
          <cell r="GU50">
            <v>1.3546666666666669</v>
          </cell>
          <cell r="GV50">
            <v>0.69000000000000006</v>
          </cell>
          <cell r="GW50">
            <v>0.69000000000000006</v>
          </cell>
          <cell r="GX50">
            <v>0.69000000000000006</v>
          </cell>
          <cell r="GY50">
            <v>0.58545454545454545</v>
          </cell>
          <cell r="GZ50">
            <v>0.58545454545454545</v>
          </cell>
          <cell r="HA50">
            <v>0.58545454545454545</v>
          </cell>
          <cell r="HB50">
            <v>0.41282051282051285</v>
          </cell>
          <cell r="HC50">
            <v>0.41282051282051285</v>
          </cell>
          <cell r="HD50">
            <v>0.41282051282051285</v>
          </cell>
          <cell r="HE50">
            <v>0.46000000000000008</v>
          </cell>
          <cell r="HF50">
            <v>0.46000000000000008</v>
          </cell>
          <cell r="HG50">
            <v>0.46000000000000008</v>
          </cell>
          <cell r="HH50">
            <v>2.1123428571428571</v>
          </cell>
          <cell r="HI50">
            <v>2.1123428571428571</v>
          </cell>
          <cell r="HJ50">
            <v>2.1123428571428571</v>
          </cell>
          <cell r="HK50">
            <v>1.7922909090909089</v>
          </cell>
          <cell r="HL50">
            <v>1.7922909090909089</v>
          </cell>
          <cell r="HM50">
            <v>1.7922909090909089</v>
          </cell>
          <cell r="HN50">
            <v>1.2637948717948719</v>
          </cell>
          <cell r="HO50">
            <v>1.2637948717948719</v>
          </cell>
          <cell r="HP50">
            <v>1.2637948717948719</v>
          </cell>
          <cell r="HQ50">
            <v>1.4082285714285714</v>
          </cell>
          <cell r="HR50">
            <v>1.4082285714285714</v>
          </cell>
          <cell r="HS50">
            <v>1.4082285714285714</v>
          </cell>
          <cell r="HT50">
            <v>1.2857142857142858</v>
          </cell>
          <cell r="HU50">
            <v>1.2857142857142858</v>
          </cell>
          <cell r="HV50">
            <v>1.2857142857142858</v>
          </cell>
          <cell r="HW50">
            <v>1.0909090909090908</v>
          </cell>
          <cell r="HX50">
            <v>1.0909090909090908</v>
          </cell>
          <cell r="HY50">
            <v>1.0909090909090908</v>
          </cell>
          <cell r="HZ50">
            <v>0.76923076923076927</v>
          </cell>
          <cell r="IA50">
            <v>0.76923076923076927</v>
          </cell>
          <cell r="IB50">
            <v>0.76923076923076927</v>
          </cell>
          <cell r="IC50">
            <v>0.8571428571428571</v>
          </cell>
          <cell r="ID50">
            <v>0.8571428571428571</v>
          </cell>
          <cell r="IE50">
            <v>0.8571428571428571</v>
          </cell>
          <cell r="IF50">
            <v>0.82471428571428573</v>
          </cell>
          <cell r="IG50">
            <v>0.82471428571428573</v>
          </cell>
          <cell r="IH50">
            <v>0.82471428571428573</v>
          </cell>
          <cell r="II50">
            <v>0.6997575757575758</v>
          </cell>
          <cell r="IJ50">
            <v>0.6997575757575758</v>
          </cell>
          <cell r="IK50">
            <v>0.6997575757575758</v>
          </cell>
          <cell r="IL50">
            <v>0.49341880341880345</v>
          </cell>
          <cell r="IM50">
            <v>0.49341880341880345</v>
          </cell>
          <cell r="IN50">
            <v>0.49341880341880345</v>
          </cell>
          <cell r="IO50">
            <v>0.54980952380952386</v>
          </cell>
          <cell r="IP50">
            <v>0.54980952380952386</v>
          </cell>
          <cell r="IQ50">
            <v>0.54980952380952386</v>
          </cell>
          <cell r="IR50">
            <v>0.6</v>
          </cell>
          <cell r="IS50">
            <v>0.6</v>
          </cell>
          <cell r="IT50">
            <v>0.6</v>
          </cell>
          <cell r="IU50">
            <v>0.50909090909090904</v>
          </cell>
          <cell r="IV50">
            <v>0.50909090909090904</v>
          </cell>
          <cell r="IW50">
            <v>0.50909090909090904</v>
          </cell>
          <cell r="IX50">
            <v>0.35897435897435898</v>
          </cell>
          <cell r="IY50">
            <v>0.35897435897435898</v>
          </cell>
          <cell r="IZ50">
            <v>0.35897435897435898</v>
          </cell>
          <cell r="JA50">
            <v>0.4</v>
          </cell>
          <cell r="JB50">
            <v>0.4</v>
          </cell>
          <cell r="JC50">
            <v>0.4</v>
          </cell>
          <cell r="JD50">
            <v>2.5071428571428571</v>
          </cell>
          <cell r="JE50">
            <v>2.5071428571428571</v>
          </cell>
          <cell r="JF50">
            <v>2.5071428571428571</v>
          </cell>
          <cell r="JG50">
            <v>2.1272727272727274</v>
          </cell>
          <cell r="JH50">
            <v>2.1272727272727274</v>
          </cell>
          <cell r="JI50">
            <v>2.1272727272727274</v>
          </cell>
          <cell r="JJ50">
            <v>1.5</v>
          </cell>
          <cell r="JK50">
            <v>1.5</v>
          </cell>
          <cell r="JL50">
            <v>1.5</v>
          </cell>
          <cell r="JM50">
            <v>1.6714285714285715</v>
          </cell>
          <cell r="JN50">
            <v>1.6714285714285715</v>
          </cell>
          <cell r="JO50">
            <v>1.6714285714285715</v>
          </cell>
          <cell r="JP50">
            <v>1.2001272309315445</v>
          </cell>
          <cell r="JQ50">
            <v>1.2001272309315445</v>
          </cell>
          <cell r="JR50">
            <v>1.2001272309315445</v>
          </cell>
          <cell r="JS50">
            <v>1.0182897716994923</v>
          </cell>
          <cell r="JT50">
            <v>1.0182897716994923</v>
          </cell>
          <cell r="JU50">
            <v>1.0182897716994923</v>
          </cell>
          <cell r="JV50">
            <v>0.71802483901887282</v>
          </cell>
          <cell r="JW50">
            <v>0.71802483901887282</v>
          </cell>
          <cell r="JX50">
            <v>0.71802483901887282</v>
          </cell>
          <cell r="JY50">
            <v>0.8000848206210297</v>
          </cell>
          <cell r="JZ50">
            <v>0.8000848206210297</v>
          </cell>
          <cell r="KA50">
            <v>0.8000848206210297</v>
          </cell>
        </row>
        <row r="51">
          <cell r="EY51">
            <v>162</v>
          </cell>
          <cell r="EZ51">
            <v>3.9310182214285709</v>
          </cell>
          <cell r="FA51">
            <v>3.9310182214285709</v>
          </cell>
          <cell r="FB51">
            <v>3.9310182214285709</v>
          </cell>
          <cell r="FC51">
            <v>0.27795078333333328</v>
          </cell>
          <cell r="FD51">
            <v>0.27795078333333328</v>
          </cell>
          <cell r="FE51">
            <v>0.27795078333333328</v>
          </cell>
          <cell r="FF51">
            <v>2.3518912435897432</v>
          </cell>
          <cell r="FG51">
            <v>2.3518912435897432</v>
          </cell>
          <cell r="FH51">
            <v>2.3518912435897432</v>
          </cell>
          <cell r="FI51">
            <v>2.6206788142857143</v>
          </cell>
          <cell r="FJ51">
            <v>2.6206788142857143</v>
          </cell>
          <cell r="FK51">
            <v>2.6206788142857143</v>
          </cell>
          <cell r="FL51">
            <v>3.9310182214285709</v>
          </cell>
          <cell r="FM51">
            <v>3.9310182214285709</v>
          </cell>
          <cell r="FN51">
            <v>3.9310182214285709</v>
          </cell>
          <cell r="FO51">
            <v>0.27795078333333328</v>
          </cell>
          <cell r="FP51">
            <v>0.27795078333333328</v>
          </cell>
          <cell r="FQ51">
            <v>0.27795078333333328</v>
          </cell>
          <cell r="FR51">
            <v>2.3518912435897432</v>
          </cell>
          <cell r="FS51">
            <v>2.3518912435897432</v>
          </cell>
          <cell r="FT51">
            <v>2.3518912435897432</v>
          </cell>
          <cell r="FU51">
            <v>2.6206788142857143</v>
          </cell>
          <cell r="FV51">
            <v>2.6206788142857143</v>
          </cell>
          <cell r="FW51">
            <v>2.6206788142857143</v>
          </cell>
          <cell r="FX51">
            <v>8.345714285714287</v>
          </cell>
          <cell r="FY51">
            <v>8.345714285714287</v>
          </cell>
          <cell r="FZ51">
            <v>8.345714285714287</v>
          </cell>
          <cell r="GA51">
            <v>0.59010101010101013</v>
          </cell>
          <cell r="GB51">
            <v>0.59010101010101013</v>
          </cell>
          <cell r="GC51">
            <v>0.59010101010101013</v>
          </cell>
          <cell r="GD51">
            <v>4.9931623931623932</v>
          </cell>
          <cell r="GE51">
            <v>4.9931623931623932</v>
          </cell>
          <cell r="GF51">
            <v>4.9931623931623932</v>
          </cell>
          <cell r="GG51">
            <v>5.5638095238095238</v>
          </cell>
          <cell r="GH51">
            <v>5.5638095238095238</v>
          </cell>
          <cell r="GI51">
            <v>5.5638095238095238</v>
          </cell>
          <cell r="GJ51">
            <v>8.345714285714287</v>
          </cell>
          <cell r="GK51">
            <v>8.345714285714287</v>
          </cell>
          <cell r="GL51">
            <v>8.345714285714287</v>
          </cell>
          <cell r="GM51">
            <v>0.59010101010101013</v>
          </cell>
          <cell r="GN51">
            <v>0.59010101010101013</v>
          </cell>
          <cell r="GO51">
            <v>0.59010101010101013</v>
          </cell>
          <cell r="GP51">
            <v>4.9931623931623932</v>
          </cell>
          <cell r="GQ51">
            <v>4.9931623931623932</v>
          </cell>
          <cell r="GR51">
            <v>4.9931623931623932</v>
          </cell>
          <cell r="GS51">
            <v>5.5638095238095238</v>
          </cell>
          <cell r="GT51">
            <v>5.5638095238095238</v>
          </cell>
          <cell r="GU51">
            <v>5.5638095238095238</v>
          </cell>
          <cell r="GV51">
            <v>3.975714285714286</v>
          </cell>
          <cell r="GW51">
            <v>3.975714285714286</v>
          </cell>
          <cell r="GX51">
            <v>3.975714285714286</v>
          </cell>
          <cell r="GY51">
            <v>0.28111111111111114</v>
          </cell>
          <cell r="GZ51">
            <v>0.28111111111111114</v>
          </cell>
          <cell r="HA51">
            <v>0.28111111111111114</v>
          </cell>
          <cell r="HB51">
            <v>2.3786324786324786</v>
          </cell>
          <cell r="HC51">
            <v>2.3786324786324786</v>
          </cell>
          <cell r="HD51">
            <v>2.3786324786324786</v>
          </cell>
          <cell r="HE51">
            <v>2.6504761904761907</v>
          </cell>
          <cell r="HF51">
            <v>2.6504761904761907</v>
          </cell>
          <cell r="HG51">
            <v>2.6504761904761907</v>
          </cell>
          <cell r="HH51">
            <v>8.0387542857142851</v>
          </cell>
          <cell r="HI51">
            <v>8.0387542857142851</v>
          </cell>
          <cell r="HJ51">
            <v>8.0387542857142851</v>
          </cell>
          <cell r="HK51">
            <v>0.56839676767676772</v>
          </cell>
          <cell r="HL51">
            <v>0.56839676767676772</v>
          </cell>
          <cell r="HM51">
            <v>0.56839676767676772</v>
          </cell>
          <cell r="HN51">
            <v>4.809511111111112</v>
          </cell>
          <cell r="HO51">
            <v>4.809511111111112</v>
          </cell>
          <cell r="HP51">
            <v>4.809511111111112</v>
          </cell>
          <cell r="HQ51">
            <v>5.3591695238095243</v>
          </cell>
          <cell r="HR51">
            <v>5.3591695238095243</v>
          </cell>
          <cell r="HS51">
            <v>5.3591695238095243</v>
          </cell>
          <cell r="HT51">
            <v>2.2285714285714286</v>
          </cell>
          <cell r="HU51">
            <v>2.2285714285714286</v>
          </cell>
          <cell r="HV51">
            <v>2.2285714285714286</v>
          </cell>
          <cell r="HW51">
            <v>0.15757575757575756</v>
          </cell>
          <cell r="HX51">
            <v>0.15757575757575756</v>
          </cell>
          <cell r="HY51">
            <v>0.15757575757575756</v>
          </cell>
          <cell r="HZ51">
            <v>1.3333333333333333</v>
          </cell>
          <cell r="IA51">
            <v>1.3333333333333333</v>
          </cell>
          <cell r="IB51">
            <v>1.3333333333333333</v>
          </cell>
          <cell r="IC51">
            <v>1.4857142857142858</v>
          </cell>
          <cell r="ID51">
            <v>1.4857142857142858</v>
          </cell>
          <cell r="IE51">
            <v>1.4857142857142858</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v>6.7016571428571439</v>
          </cell>
          <cell r="IS51">
            <v>6.7016571428571439</v>
          </cell>
          <cell r="IT51">
            <v>6.7016571428571439</v>
          </cell>
          <cell r="IU51">
            <v>0.47385454545454547</v>
          </cell>
          <cell r="IV51">
            <v>0.47385454545454547</v>
          </cell>
          <cell r="IW51">
            <v>0.47385454545454547</v>
          </cell>
          <cell r="IX51">
            <v>4.0095384615384626</v>
          </cell>
          <cell r="IY51">
            <v>4.0095384615384626</v>
          </cell>
          <cell r="IZ51">
            <v>4.0095384615384626</v>
          </cell>
          <cell r="JA51">
            <v>4.4677714285714289</v>
          </cell>
          <cell r="JB51">
            <v>4.4677714285714289</v>
          </cell>
          <cell r="JC51">
            <v>4.4677714285714289</v>
          </cell>
          <cell r="JD51">
            <v>3.5285714285714285</v>
          </cell>
          <cell r="JE51">
            <v>3.5285714285714285</v>
          </cell>
          <cell r="JF51">
            <v>3.5285714285714285</v>
          </cell>
          <cell r="JG51">
            <v>0.24949494949494949</v>
          </cell>
          <cell r="JH51">
            <v>0.24949494949494949</v>
          </cell>
          <cell r="JI51">
            <v>0.24949494949494949</v>
          </cell>
          <cell r="JJ51">
            <v>2.1111111111111112</v>
          </cell>
          <cell r="JK51">
            <v>2.1111111111111112</v>
          </cell>
          <cell r="JL51">
            <v>2.1111111111111112</v>
          </cell>
          <cell r="JM51">
            <v>2.3523809523809525</v>
          </cell>
          <cell r="JN51">
            <v>2.3523809523809525</v>
          </cell>
          <cell r="JO51">
            <v>2.3523809523809525</v>
          </cell>
          <cell r="JP51">
            <v>2.851236773253472</v>
          </cell>
          <cell r="JQ51">
            <v>2.851236773253472</v>
          </cell>
          <cell r="JR51">
            <v>2.851236773253472</v>
          </cell>
          <cell r="JS51">
            <v>0.20160260012903336</v>
          </cell>
          <cell r="JT51">
            <v>0.20160260012903336</v>
          </cell>
          <cell r="JU51">
            <v>0.20160260012903336</v>
          </cell>
          <cell r="JV51">
            <v>1.7058681549379746</v>
          </cell>
          <cell r="JW51">
            <v>1.7058681549379746</v>
          </cell>
          <cell r="JX51">
            <v>1.7058681549379746</v>
          </cell>
          <cell r="JY51">
            <v>1.9008245155023147</v>
          </cell>
          <cell r="JZ51">
            <v>1.9008245155023147</v>
          </cell>
          <cell r="KA51">
            <v>1.9008245155023147</v>
          </cell>
        </row>
        <row r="52">
          <cell r="EY52">
            <v>163</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row>
        <row r="53">
          <cell r="EY53">
            <v>164</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row>
        <row r="54">
          <cell r="EY54">
            <v>165</v>
          </cell>
          <cell r="EZ54">
            <v>9.0567675000000012</v>
          </cell>
          <cell r="FA54">
            <v>9.0567675000000012</v>
          </cell>
          <cell r="FB54">
            <v>9.0567675000000012</v>
          </cell>
          <cell r="FC54" t="str">
            <v/>
          </cell>
          <cell r="FD54" t="str">
            <v/>
          </cell>
          <cell r="FE54" t="str">
            <v/>
          </cell>
          <cell r="FF54" t="str">
            <v/>
          </cell>
          <cell r="FG54" t="str">
            <v/>
          </cell>
          <cell r="FH54" t="str">
            <v/>
          </cell>
          <cell r="FI54" t="str">
            <v/>
          </cell>
          <cell r="FJ54" t="str">
            <v/>
          </cell>
          <cell r="FK54" t="str">
            <v/>
          </cell>
          <cell r="FL54">
            <v>9.0567675000000012</v>
          </cell>
          <cell r="FM54">
            <v>9.0567675000000012</v>
          </cell>
          <cell r="FN54">
            <v>9.0567675000000012</v>
          </cell>
          <cell r="FO54" t="str">
            <v/>
          </cell>
          <cell r="FP54" t="str">
            <v/>
          </cell>
          <cell r="FQ54" t="str">
            <v/>
          </cell>
          <cell r="FR54" t="str">
            <v/>
          </cell>
          <cell r="FS54" t="str">
            <v/>
          </cell>
          <cell r="FT54" t="str">
            <v/>
          </cell>
          <cell r="FU54" t="str">
            <v/>
          </cell>
          <cell r="FV54" t="str">
            <v/>
          </cell>
          <cell r="FW54" t="str">
            <v/>
          </cell>
          <cell r="FX54">
            <v>8.1533999999999995</v>
          </cell>
          <cell r="FY54">
            <v>8.1533999999999995</v>
          </cell>
          <cell r="FZ54">
            <v>8.1533999999999995</v>
          </cell>
          <cell r="GA54" t="str">
            <v/>
          </cell>
          <cell r="GB54" t="str">
            <v/>
          </cell>
          <cell r="GC54" t="str">
            <v/>
          </cell>
          <cell r="GD54" t="str">
            <v/>
          </cell>
          <cell r="GE54" t="str">
            <v/>
          </cell>
          <cell r="GF54" t="str">
            <v/>
          </cell>
          <cell r="GG54" t="str">
            <v/>
          </cell>
          <cell r="GH54" t="str">
            <v/>
          </cell>
          <cell r="GI54" t="str">
            <v/>
          </cell>
          <cell r="GJ54">
            <v>8.1533999999999995</v>
          </cell>
          <cell r="GK54">
            <v>8.1533999999999995</v>
          </cell>
          <cell r="GL54">
            <v>8.1533999999999995</v>
          </cell>
          <cell r="GM54" t="str">
            <v/>
          </cell>
          <cell r="GN54" t="str">
            <v/>
          </cell>
          <cell r="GO54" t="str">
            <v/>
          </cell>
          <cell r="GP54" t="str">
            <v/>
          </cell>
          <cell r="GQ54" t="str">
            <v/>
          </cell>
          <cell r="GR54" t="str">
            <v/>
          </cell>
          <cell r="GS54" t="str">
            <v/>
          </cell>
          <cell r="GT54" t="str">
            <v/>
          </cell>
          <cell r="GU54" t="str">
            <v/>
          </cell>
          <cell r="GV54">
            <v>7.90625</v>
          </cell>
          <cell r="GW54">
            <v>7.90625</v>
          </cell>
          <cell r="GX54">
            <v>7.90625</v>
          </cell>
          <cell r="GY54" t="str">
            <v/>
          </cell>
          <cell r="GZ54" t="str">
            <v/>
          </cell>
          <cell r="HA54" t="str">
            <v/>
          </cell>
          <cell r="HB54" t="str">
            <v/>
          </cell>
          <cell r="HC54" t="str">
            <v/>
          </cell>
          <cell r="HD54" t="str">
            <v/>
          </cell>
          <cell r="HE54" t="str">
            <v/>
          </cell>
          <cell r="HF54" t="str">
            <v/>
          </cell>
          <cell r="HG54" t="str">
            <v/>
          </cell>
          <cell r="HH54">
            <v>10.598749999999999</v>
          </cell>
          <cell r="HI54">
            <v>10.598749999999999</v>
          </cell>
          <cell r="HJ54">
            <v>10.598749999999999</v>
          </cell>
          <cell r="HK54" t="str">
            <v/>
          </cell>
          <cell r="HL54" t="str">
            <v/>
          </cell>
          <cell r="HM54" t="str">
            <v/>
          </cell>
          <cell r="HN54" t="str">
            <v/>
          </cell>
          <cell r="HO54" t="str">
            <v/>
          </cell>
          <cell r="HP54" t="str">
            <v/>
          </cell>
          <cell r="HQ54" t="str">
            <v/>
          </cell>
          <cell r="HR54" t="str">
            <v/>
          </cell>
          <cell r="HS54" t="str">
            <v/>
          </cell>
          <cell r="HT54">
            <v>11.895</v>
          </cell>
          <cell r="HU54">
            <v>11.895</v>
          </cell>
          <cell r="HV54">
            <v>11.895</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v>10.5</v>
          </cell>
          <cell r="IS54">
            <v>10.5</v>
          </cell>
          <cell r="IT54">
            <v>10.5</v>
          </cell>
          <cell r="IU54" t="str">
            <v/>
          </cell>
          <cell r="IV54" t="str">
            <v/>
          </cell>
          <cell r="IW54" t="str">
            <v/>
          </cell>
          <cell r="IX54" t="str">
            <v/>
          </cell>
          <cell r="IY54" t="str">
            <v/>
          </cell>
          <cell r="IZ54" t="str">
            <v/>
          </cell>
          <cell r="JA54" t="str">
            <v/>
          </cell>
          <cell r="JB54" t="str">
            <v/>
          </cell>
          <cell r="JC54" t="str">
            <v/>
          </cell>
          <cell r="JD54">
            <v>10.562499999999998</v>
          </cell>
          <cell r="JE54">
            <v>10.562499999999998</v>
          </cell>
          <cell r="JF54">
            <v>10.562499999999998</v>
          </cell>
          <cell r="JG54" t="str">
            <v/>
          </cell>
          <cell r="JH54" t="str">
            <v/>
          </cell>
          <cell r="JI54" t="str">
            <v/>
          </cell>
          <cell r="JJ54" t="str">
            <v/>
          </cell>
          <cell r="JK54" t="str">
            <v/>
          </cell>
          <cell r="JL54" t="str">
            <v/>
          </cell>
          <cell r="JM54" t="str">
            <v/>
          </cell>
          <cell r="JN54" t="str">
            <v/>
          </cell>
          <cell r="JO54" t="str">
            <v/>
          </cell>
          <cell r="JP54">
            <v>13.374999999999998</v>
          </cell>
          <cell r="JQ54">
            <v>13.374999999999998</v>
          </cell>
          <cell r="JR54">
            <v>13.374999999999998</v>
          </cell>
          <cell r="JS54" t="str">
            <v/>
          </cell>
          <cell r="JT54" t="str">
            <v/>
          </cell>
          <cell r="JU54" t="str">
            <v/>
          </cell>
          <cell r="JV54" t="str">
            <v/>
          </cell>
          <cell r="JW54" t="str">
            <v/>
          </cell>
          <cell r="JX54" t="str">
            <v/>
          </cell>
          <cell r="JY54" t="str">
            <v/>
          </cell>
          <cell r="JZ54" t="str">
            <v/>
          </cell>
          <cell r="KA54" t="str">
            <v/>
          </cell>
        </row>
        <row r="55">
          <cell r="EY55">
            <v>166</v>
          </cell>
          <cell r="EZ55" t="str">
            <v/>
          </cell>
          <cell r="FA55" t="str">
            <v/>
          </cell>
          <cell r="FB55" t="str">
            <v/>
          </cell>
          <cell r="FC55">
            <v>6.444140766666667</v>
          </cell>
          <cell r="FD55">
            <v>6.444140766666667</v>
          </cell>
          <cell r="FE55">
            <v>6.444140766666667</v>
          </cell>
          <cell r="FF55">
            <v>12.883076250000002</v>
          </cell>
          <cell r="FG55">
            <v>12.883076250000002</v>
          </cell>
          <cell r="FH55">
            <v>12.883076250000002</v>
          </cell>
          <cell r="FI55">
            <v>12.883076250000002</v>
          </cell>
          <cell r="FJ55">
            <v>12.883076250000002</v>
          </cell>
          <cell r="FK55">
            <v>12.883076250000002</v>
          </cell>
          <cell r="FL55" t="str">
            <v/>
          </cell>
          <cell r="FM55" t="str">
            <v/>
          </cell>
          <cell r="FN55" t="str">
            <v/>
          </cell>
          <cell r="FO55">
            <v>6.444140766666667</v>
          </cell>
          <cell r="FP55">
            <v>6.444140766666667</v>
          </cell>
          <cell r="FQ55">
            <v>6.444140766666667</v>
          </cell>
          <cell r="FR55">
            <v>12.883076250000002</v>
          </cell>
          <cell r="FS55">
            <v>12.883076250000002</v>
          </cell>
          <cell r="FT55">
            <v>12.883076250000002</v>
          </cell>
          <cell r="FU55">
            <v>12.883076250000002</v>
          </cell>
          <cell r="FV55">
            <v>12.883076250000002</v>
          </cell>
          <cell r="FW55">
            <v>12.883076250000002</v>
          </cell>
          <cell r="FX55" t="str">
            <v/>
          </cell>
          <cell r="FY55" t="str">
            <v/>
          </cell>
          <cell r="FZ55" t="str">
            <v/>
          </cell>
          <cell r="GA55">
            <v>5.3742705454545456</v>
          </cell>
          <cell r="GB55">
            <v>5.3742705454545456</v>
          </cell>
          <cell r="GC55">
            <v>5.3742705454545456</v>
          </cell>
          <cell r="GD55">
            <v>10.744199999999999</v>
          </cell>
          <cell r="GE55">
            <v>10.744199999999999</v>
          </cell>
          <cell r="GF55">
            <v>10.744199999999999</v>
          </cell>
          <cell r="GG55">
            <v>10.744199999999999</v>
          </cell>
          <cell r="GH55">
            <v>10.744199999999999</v>
          </cell>
          <cell r="GI55">
            <v>10.744199999999999</v>
          </cell>
          <cell r="GJ55" t="str">
            <v/>
          </cell>
          <cell r="GK55" t="str">
            <v/>
          </cell>
          <cell r="GL55" t="str">
            <v/>
          </cell>
          <cell r="GM55">
            <v>5.3742705454545456</v>
          </cell>
          <cell r="GN55">
            <v>5.3742705454545456</v>
          </cell>
          <cell r="GO55">
            <v>5.3742705454545456</v>
          </cell>
          <cell r="GP55">
            <v>10.744199999999999</v>
          </cell>
          <cell r="GQ55">
            <v>10.744199999999999</v>
          </cell>
          <cell r="GR55">
            <v>10.744199999999999</v>
          </cell>
          <cell r="GS55">
            <v>10.744199999999999</v>
          </cell>
          <cell r="GT55">
            <v>10.744199999999999</v>
          </cell>
          <cell r="GU55">
            <v>10.744199999999999</v>
          </cell>
          <cell r="GV55" t="str">
            <v/>
          </cell>
          <cell r="GW55" t="str">
            <v/>
          </cell>
          <cell r="GX55" t="str">
            <v/>
          </cell>
          <cell r="GY55">
            <v>6.4713636363636358</v>
          </cell>
          <cell r="GZ55">
            <v>6.4713636363636358</v>
          </cell>
          <cell r="HA55">
            <v>6.4713636363636358</v>
          </cell>
          <cell r="HB55">
            <v>12.9375</v>
          </cell>
          <cell r="HC55">
            <v>12.9375</v>
          </cell>
          <cell r="HD55">
            <v>12.9375</v>
          </cell>
          <cell r="HE55">
            <v>12.9375</v>
          </cell>
          <cell r="HF55">
            <v>12.9375</v>
          </cell>
          <cell r="HG55">
            <v>12.9375</v>
          </cell>
          <cell r="HH55" t="str">
            <v/>
          </cell>
          <cell r="HI55" t="str">
            <v/>
          </cell>
          <cell r="HJ55" t="str">
            <v/>
          </cell>
          <cell r="HK55">
            <v>12.052367676767675</v>
          </cell>
          <cell r="HL55">
            <v>12.052367676767675</v>
          </cell>
          <cell r="HM55">
            <v>12.052367676767675</v>
          </cell>
          <cell r="HN55">
            <v>24.095000000000002</v>
          </cell>
          <cell r="HO55">
            <v>24.095000000000002</v>
          </cell>
          <cell r="HP55">
            <v>24.095000000000002</v>
          </cell>
          <cell r="HQ55">
            <v>24.094999999999999</v>
          </cell>
          <cell r="HR55">
            <v>24.094999999999999</v>
          </cell>
          <cell r="HS55">
            <v>24.094999999999999</v>
          </cell>
          <cell r="HT55" t="str">
            <v/>
          </cell>
          <cell r="HU55" t="str">
            <v/>
          </cell>
          <cell r="HV55" t="str">
            <v/>
          </cell>
          <cell r="HW55">
            <v>8.5534545454545459</v>
          </cell>
          <cell r="HX55">
            <v>8.5534545454545459</v>
          </cell>
          <cell r="HY55">
            <v>8.5534545454545459</v>
          </cell>
          <cell r="HZ55">
            <v>17.100000000000001</v>
          </cell>
          <cell r="IA55">
            <v>17.100000000000001</v>
          </cell>
          <cell r="IB55">
            <v>17.100000000000001</v>
          </cell>
          <cell r="IC55">
            <v>17.100000000000001</v>
          </cell>
          <cell r="ID55">
            <v>17.100000000000001</v>
          </cell>
          <cell r="IE55">
            <v>17.100000000000001</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v>12.004848484848486</v>
          </cell>
          <cell r="IV55">
            <v>12.004848484848486</v>
          </cell>
          <cell r="IW55">
            <v>12.004848484848486</v>
          </cell>
          <cell r="IX55">
            <v>24.000000000000004</v>
          </cell>
          <cell r="IY55">
            <v>24.000000000000004</v>
          </cell>
          <cell r="IZ55">
            <v>24.000000000000004</v>
          </cell>
          <cell r="JA55">
            <v>24.000000000000004</v>
          </cell>
          <cell r="JB55">
            <v>24.000000000000004</v>
          </cell>
          <cell r="JC55">
            <v>24.000000000000004</v>
          </cell>
          <cell r="JD55" t="str">
            <v/>
          </cell>
          <cell r="JE55" t="str">
            <v/>
          </cell>
          <cell r="JF55" t="str">
            <v/>
          </cell>
          <cell r="JG55">
            <v>9.9165050505050534</v>
          </cell>
          <cell r="JH55">
            <v>9.9165050505050534</v>
          </cell>
          <cell r="JI55">
            <v>9.9165050505050534</v>
          </cell>
          <cell r="JJ55">
            <v>19.825000000000003</v>
          </cell>
          <cell r="JK55">
            <v>19.825000000000003</v>
          </cell>
          <cell r="JL55">
            <v>19.825000000000003</v>
          </cell>
          <cell r="JM55">
            <v>19.825000000000006</v>
          </cell>
          <cell r="JN55">
            <v>19.825000000000006</v>
          </cell>
          <cell r="JO55">
            <v>19.825000000000006</v>
          </cell>
          <cell r="JP55" t="str">
            <v/>
          </cell>
          <cell r="JQ55" t="str">
            <v/>
          </cell>
          <cell r="JR55" t="str">
            <v/>
          </cell>
          <cell r="JS55">
            <v>9.3787878787878789</v>
          </cell>
          <cell r="JT55">
            <v>9.3787878787878789</v>
          </cell>
          <cell r="JU55">
            <v>9.3787878787878789</v>
          </cell>
          <cell r="JV55">
            <v>18.75</v>
          </cell>
          <cell r="JW55">
            <v>18.75</v>
          </cell>
          <cell r="JX55">
            <v>18.75</v>
          </cell>
          <cell r="JY55">
            <v>18.75</v>
          </cell>
          <cell r="JZ55">
            <v>18.75</v>
          </cell>
          <cell r="KA55">
            <v>18.75</v>
          </cell>
        </row>
        <row r="56">
          <cell r="EY56">
            <v>167</v>
          </cell>
          <cell r="EZ56">
            <v>10.630117575</v>
          </cell>
          <cell r="FA56">
            <v>10.630117575</v>
          </cell>
          <cell r="FB56">
            <v>10.630117575</v>
          </cell>
          <cell r="FC56" t="str">
            <v/>
          </cell>
          <cell r="FD56" t="str">
            <v/>
          </cell>
          <cell r="FE56" t="str">
            <v/>
          </cell>
          <cell r="FF56" t="str">
            <v/>
          </cell>
          <cell r="FG56" t="str">
            <v/>
          </cell>
          <cell r="FH56" t="str">
            <v/>
          </cell>
          <cell r="FI56" t="str">
            <v/>
          </cell>
          <cell r="FJ56" t="str">
            <v/>
          </cell>
          <cell r="FK56" t="str">
            <v/>
          </cell>
          <cell r="FL56">
            <v>10.630117575</v>
          </cell>
          <cell r="FM56">
            <v>10.630117575</v>
          </cell>
          <cell r="FN56">
            <v>10.630117575</v>
          </cell>
          <cell r="FO56" t="str">
            <v/>
          </cell>
          <cell r="FP56" t="str">
            <v/>
          </cell>
          <cell r="FQ56" t="str">
            <v/>
          </cell>
          <cell r="FR56" t="str">
            <v/>
          </cell>
          <cell r="FS56" t="str">
            <v/>
          </cell>
          <cell r="FT56" t="str">
            <v/>
          </cell>
          <cell r="FU56" t="str">
            <v/>
          </cell>
          <cell r="FV56" t="str">
            <v/>
          </cell>
          <cell r="FW56" t="str">
            <v/>
          </cell>
          <cell r="FX56">
            <v>11.412981999999998</v>
          </cell>
          <cell r="FY56">
            <v>11.412981999999998</v>
          </cell>
          <cell r="FZ56">
            <v>11.412981999999998</v>
          </cell>
          <cell r="GA56" t="str">
            <v/>
          </cell>
          <cell r="GB56" t="str">
            <v/>
          </cell>
          <cell r="GC56" t="str">
            <v/>
          </cell>
          <cell r="GD56" t="str">
            <v/>
          </cell>
          <cell r="GE56" t="str">
            <v/>
          </cell>
          <cell r="GF56" t="str">
            <v/>
          </cell>
          <cell r="GG56" t="str">
            <v/>
          </cell>
          <cell r="GH56" t="str">
            <v/>
          </cell>
          <cell r="GI56" t="str">
            <v/>
          </cell>
          <cell r="GJ56">
            <v>11.412981999999998</v>
          </cell>
          <cell r="GK56">
            <v>11.412981999999998</v>
          </cell>
          <cell r="GL56">
            <v>11.412981999999998</v>
          </cell>
          <cell r="GM56" t="str">
            <v/>
          </cell>
          <cell r="GN56" t="str">
            <v/>
          </cell>
          <cell r="GO56" t="str">
            <v/>
          </cell>
          <cell r="GP56" t="str">
            <v/>
          </cell>
          <cell r="GQ56" t="str">
            <v/>
          </cell>
          <cell r="GR56" t="str">
            <v/>
          </cell>
          <cell r="GS56" t="str">
            <v/>
          </cell>
          <cell r="GT56" t="str">
            <v/>
          </cell>
          <cell r="GU56" t="str">
            <v/>
          </cell>
          <cell r="GV56">
            <v>11.27</v>
          </cell>
          <cell r="GW56">
            <v>11.27</v>
          </cell>
          <cell r="GX56">
            <v>11.27</v>
          </cell>
          <cell r="GY56" t="str">
            <v/>
          </cell>
          <cell r="GZ56" t="str">
            <v/>
          </cell>
          <cell r="HA56" t="str">
            <v/>
          </cell>
          <cell r="HB56" t="str">
            <v/>
          </cell>
          <cell r="HC56" t="str">
            <v/>
          </cell>
          <cell r="HD56" t="str">
            <v/>
          </cell>
          <cell r="HE56" t="str">
            <v/>
          </cell>
          <cell r="HF56" t="str">
            <v/>
          </cell>
          <cell r="HG56" t="str">
            <v/>
          </cell>
          <cell r="HH56">
            <v>11.80655</v>
          </cell>
          <cell r="HI56">
            <v>11.80655</v>
          </cell>
          <cell r="HJ56">
            <v>11.80655</v>
          </cell>
          <cell r="HK56" t="str">
            <v/>
          </cell>
          <cell r="HL56" t="str">
            <v/>
          </cell>
          <cell r="HM56" t="str">
            <v/>
          </cell>
          <cell r="HN56" t="str">
            <v/>
          </cell>
          <cell r="HO56" t="str">
            <v/>
          </cell>
          <cell r="HP56" t="str">
            <v/>
          </cell>
          <cell r="HQ56" t="str">
            <v/>
          </cell>
          <cell r="HR56" t="str">
            <v/>
          </cell>
          <cell r="HS56" t="str">
            <v/>
          </cell>
          <cell r="HT56">
            <v>14.646100000000001</v>
          </cell>
          <cell r="HU56">
            <v>14.646100000000001</v>
          </cell>
          <cell r="HV56">
            <v>14.646100000000001</v>
          </cell>
          <cell r="HW56" t="str">
            <v/>
          </cell>
          <cell r="HX56" t="str">
            <v/>
          </cell>
          <cell r="HY56" t="str">
            <v/>
          </cell>
          <cell r="HZ56" t="str">
            <v/>
          </cell>
          <cell r="IA56" t="str">
            <v/>
          </cell>
          <cell r="IB56" t="str">
            <v/>
          </cell>
          <cell r="IC56" t="str">
            <v/>
          </cell>
          <cell r="ID56" t="str">
            <v/>
          </cell>
          <cell r="IE56" t="str">
            <v/>
          </cell>
          <cell r="IF56">
            <v>11.330163679245285</v>
          </cell>
          <cell r="IG56">
            <v>11.330163679245285</v>
          </cell>
          <cell r="IH56">
            <v>11.330163679245285</v>
          </cell>
          <cell r="II56" t="str">
            <v/>
          </cell>
          <cell r="IJ56" t="str">
            <v/>
          </cell>
          <cell r="IK56" t="str">
            <v/>
          </cell>
          <cell r="IL56" t="str">
            <v/>
          </cell>
          <cell r="IM56" t="str">
            <v/>
          </cell>
          <cell r="IN56" t="str">
            <v/>
          </cell>
          <cell r="IO56" t="str">
            <v/>
          </cell>
          <cell r="IP56" t="str">
            <v/>
          </cell>
          <cell r="IQ56" t="str">
            <v/>
          </cell>
          <cell r="IR56">
            <v>11.760000000000002</v>
          </cell>
          <cell r="IS56">
            <v>11.760000000000002</v>
          </cell>
          <cell r="IT56">
            <v>11.760000000000002</v>
          </cell>
          <cell r="IU56" t="str">
            <v/>
          </cell>
          <cell r="IV56" t="str">
            <v/>
          </cell>
          <cell r="IW56" t="str">
            <v/>
          </cell>
          <cell r="IX56" t="str">
            <v/>
          </cell>
          <cell r="IY56" t="str">
            <v/>
          </cell>
          <cell r="IZ56" t="str">
            <v/>
          </cell>
          <cell r="JA56" t="str">
            <v/>
          </cell>
          <cell r="JB56" t="str">
            <v/>
          </cell>
          <cell r="JC56" t="str">
            <v/>
          </cell>
          <cell r="JD56">
            <v>13.536249999999999</v>
          </cell>
          <cell r="JE56">
            <v>13.536249999999999</v>
          </cell>
          <cell r="JF56">
            <v>13.536249999999999</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row>
        <row r="57">
          <cell r="EY57">
            <v>168</v>
          </cell>
          <cell r="EZ57" t="str">
            <v/>
          </cell>
          <cell r="FA57" t="str">
            <v/>
          </cell>
          <cell r="FB57" t="str">
            <v/>
          </cell>
          <cell r="FC57">
            <v>7.5714264266666671</v>
          </cell>
          <cell r="FD57">
            <v>7.5714264266666671</v>
          </cell>
          <cell r="FE57">
            <v>7.5714264266666671</v>
          </cell>
          <cell r="FF57">
            <v>15.136737</v>
          </cell>
          <cell r="FG57">
            <v>15.136737</v>
          </cell>
          <cell r="FH57">
            <v>15.136737</v>
          </cell>
          <cell r="FI57">
            <v>15.136737</v>
          </cell>
          <cell r="FJ57">
            <v>15.136737</v>
          </cell>
          <cell r="FK57">
            <v>15.136737</v>
          </cell>
          <cell r="FL57" t="str">
            <v/>
          </cell>
          <cell r="FM57" t="str">
            <v/>
          </cell>
          <cell r="FN57" t="str">
            <v/>
          </cell>
          <cell r="FO57">
            <v>7.5714264266666671</v>
          </cell>
          <cell r="FP57">
            <v>7.5714264266666671</v>
          </cell>
          <cell r="FQ57">
            <v>7.5714264266666671</v>
          </cell>
          <cell r="FR57">
            <v>15.136737</v>
          </cell>
          <cell r="FS57">
            <v>15.136737</v>
          </cell>
          <cell r="FT57">
            <v>15.136737</v>
          </cell>
          <cell r="FU57">
            <v>15.136737</v>
          </cell>
          <cell r="FV57">
            <v>15.136737</v>
          </cell>
          <cell r="FW57">
            <v>15.136737</v>
          </cell>
          <cell r="FX57" t="str">
            <v/>
          </cell>
          <cell r="FY57" t="str">
            <v/>
          </cell>
          <cell r="FZ57" t="str">
            <v/>
          </cell>
          <cell r="GA57">
            <v>8.3795423062626231</v>
          </cell>
          <cell r="GB57">
            <v>8.3795423062626231</v>
          </cell>
          <cell r="GC57">
            <v>8.3795423062626231</v>
          </cell>
          <cell r="GD57">
            <v>16.752315999999997</v>
          </cell>
          <cell r="GE57">
            <v>16.752315999999997</v>
          </cell>
          <cell r="GF57">
            <v>16.752315999999997</v>
          </cell>
          <cell r="GG57">
            <v>16.752315999999997</v>
          </cell>
          <cell r="GH57">
            <v>16.752315999999997</v>
          </cell>
          <cell r="GI57">
            <v>16.752315999999997</v>
          </cell>
          <cell r="GJ57" t="str">
            <v/>
          </cell>
          <cell r="GK57" t="str">
            <v/>
          </cell>
          <cell r="GL57" t="str">
            <v/>
          </cell>
          <cell r="GM57">
            <v>8.3795423062626231</v>
          </cell>
          <cell r="GN57">
            <v>8.3795423062626231</v>
          </cell>
          <cell r="GO57">
            <v>8.3795423062626231</v>
          </cell>
          <cell r="GP57">
            <v>16.752315999999997</v>
          </cell>
          <cell r="GQ57">
            <v>16.752315999999997</v>
          </cell>
          <cell r="GR57">
            <v>16.752315999999997</v>
          </cell>
          <cell r="GS57">
            <v>16.752315999999997</v>
          </cell>
          <cell r="GT57">
            <v>16.752315999999997</v>
          </cell>
          <cell r="GU57">
            <v>16.752315999999997</v>
          </cell>
          <cell r="GV57" t="str">
            <v/>
          </cell>
          <cell r="GW57" t="str">
            <v/>
          </cell>
          <cell r="GX57" t="str">
            <v/>
          </cell>
          <cell r="GY57">
            <v>8.4559151515151516</v>
          </cell>
          <cell r="GZ57">
            <v>8.4559151515151516</v>
          </cell>
          <cell r="HA57">
            <v>8.4559151515151516</v>
          </cell>
          <cell r="HB57">
            <v>16.905000000000001</v>
          </cell>
          <cell r="HC57">
            <v>16.905000000000001</v>
          </cell>
          <cell r="HD57">
            <v>16.905000000000001</v>
          </cell>
          <cell r="HE57">
            <v>16.905000000000001</v>
          </cell>
          <cell r="HF57">
            <v>16.905000000000001</v>
          </cell>
          <cell r="HG57">
            <v>16.905000000000001</v>
          </cell>
          <cell r="HH57" t="str">
            <v/>
          </cell>
          <cell r="HI57" t="str">
            <v/>
          </cell>
          <cell r="HJ57" t="str">
            <v/>
          </cell>
          <cell r="HK57">
            <v>13.306424161616162</v>
          </cell>
          <cell r="HL57">
            <v>13.306424161616162</v>
          </cell>
          <cell r="HM57">
            <v>13.306424161616162</v>
          </cell>
          <cell r="HN57">
            <v>26.6021</v>
          </cell>
          <cell r="HO57">
            <v>26.6021</v>
          </cell>
          <cell r="HP57">
            <v>26.6021</v>
          </cell>
          <cell r="HQ57">
            <v>26.6021</v>
          </cell>
          <cell r="HR57">
            <v>26.6021</v>
          </cell>
          <cell r="HS57">
            <v>26.6021</v>
          </cell>
          <cell r="HT57" t="str">
            <v/>
          </cell>
          <cell r="HU57" t="str">
            <v/>
          </cell>
          <cell r="HV57" t="str">
            <v/>
          </cell>
          <cell r="HW57">
            <v>11.323573333333332</v>
          </cell>
          <cell r="HX57">
            <v>11.323573333333332</v>
          </cell>
          <cell r="HY57">
            <v>11.323573333333332</v>
          </cell>
          <cell r="HZ57">
            <v>22.637999999999998</v>
          </cell>
          <cell r="IA57">
            <v>22.637999999999998</v>
          </cell>
          <cell r="IB57">
            <v>22.637999999999998</v>
          </cell>
          <cell r="IC57">
            <v>22.637999999999998</v>
          </cell>
          <cell r="ID57">
            <v>22.637999999999998</v>
          </cell>
          <cell r="IE57">
            <v>22.637999999999998</v>
          </cell>
          <cell r="IF57" t="str">
            <v/>
          </cell>
          <cell r="IG57" t="str">
            <v/>
          </cell>
          <cell r="IH57" t="str">
            <v/>
          </cell>
          <cell r="II57">
            <v>9.6586158949494951</v>
          </cell>
          <cell r="IJ57">
            <v>9.6586158949494951</v>
          </cell>
          <cell r="IK57">
            <v>9.6586158949494951</v>
          </cell>
          <cell r="IL57">
            <v>19.309429999999999</v>
          </cell>
          <cell r="IM57">
            <v>19.309429999999999</v>
          </cell>
          <cell r="IN57">
            <v>19.309429999999999</v>
          </cell>
          <cell r="IO57">
            <v>19.309429999999999</v>
          </cell>
          <cell r="IP57">
            <v>19.309429999999999</v>
          </cell>
          <cell r="IQ57">
            <v>19.309429999999999</v>
          </cell>
          <cell r="IR57" t="str">
            <v/>
          </cell>
          <cell r="IS57" t="str">
            <v/>
          </cell>
          <cell r="IT57" t="str">
            <v/>
          </cell>
          <cell r="IU57">
            <v>13.235345454545454</v>
          </cell>
          <cell r="IV57">
            <v>13.235345454545454</v>
          </cell>
          <cell r="IW57">
            <v>13.235345454545454</v>
          </cell>
          <cell r="IX57">
            <v>26.46</v>
          </cell>
          <cell r="IY57">
            <v>26.46</v>
          </cell>
          <cell r="IZ57">
            <v>26.46</v>
          </cell>
          <cell r="JA57">
            <v>26.46</v>
          </cell>
          <cell r="JB57">
            <v>26.46</v>
          </cell>
          <cell r="JC57">
            <v>26.46</v>
          </cell>
          <cell r="JD57" t="str">
            <v/>
          </cell>
          <cell r="JE57" t="str">
            <v/>
          </cell>
          <cell r="JF57" t="str">
            <v/>
          </cell>
          <cell r="JG57">
            <v>12.107890101010103</v>
          </cell>
          <cell r="JH57">
            <v>12.107890101010103</v>
          </cell>
          <cell r="JI57">
            <v>12.107890101010103</v>
          </cell>
          <cell r="JJ57">
            <v>24.206000000000003</v>
          </cell>
          <cell r="JK57">
            <v>24.206000000000003</v>
          </cell>
          <cell r="JL57">
            <v>24.206000000000003</v>
          </cell>
          <cell r="JM57">
            <v>24.206000000000003</v>
          </cell>
          <cell r="JN57">
            <v>24.206000000000003</v>
          </cell>
          <cell r="JO57">
            <v>24.206000000000003</v>
          </cell>
          <cell r="JP57" t="str">
            <v/>
          </cell>
          <cell r="JQ57" t="str">
            <v/>
          </cell>
          <cell r="JR57" t="str">
            <v/>
          </cell>
          <cell r="JS57">
            <v>13.725543434343432</v>
          </cell>
          <cell r="JT57">
            <v>13.725543434343432</v>
          </cell>
          <cell r="JU57">
            <v>13.725543434343432</v>
          </cell>
          <cell r="JV57">
            <v>27.439999999999998</v>
          </cell>
          <cell r="JW57">
            <v>27.439999999999998</v>
          </cell>
          <cell r="JX57">
            <v>27.439999999999998</v>
          </cell>
          <cell r="JY57">
            <v>27.44</v>
          </cell>
          <cell r="JZ57">
            <v>27.44</v>
          </cell>
          <cell r="KA57">
            <v>27.44</v>
          </cell>
        </row>
        <row r="58">
          <cell r="EY58">
            <v>169</v>
          </cell>
          <cell r="EZ58">
            <v>15.673824375000001</v>
          </cell>
          <cell r="FA58">
            <v>15.673824375000001</v>
          </cell>
          <cell r="FB58">
            <v>15.673824375000001</v>
          </cell>
          <cell r="FC58" t="str">
            <v/>
          </cell>
          <cell r="FD58" t="str">
            <v/>
          </cell>
          <cell r="FE58" t="str">
            <v/>
          </cell>
          <cell r="FF58" t="str">
            <v/>
          </cell>
          <cell r="FG58" t="str">
            <v/>
          </cell>
          <cell r="FH58" t="str">
            <v/>
          </cell>
          <cell r="FI58" t="str">
            <v/>
          </cell>
          <cell r="FJ58" t="str">
            <v/>
          </cell>
          <cell r="FK58" t="str">
            <v/>
          </cell>
          <cell r="FL58">
            <v>15.673824375000001</v>
          </cell>
          <cell r="FM58">
            <v>15.673824375000001</v>
          </cell>
          <cell r="FN58">
            <v>15.673824375000001</v>
          </cell>
          <cell r="FO58" t="str">
            <v/>
          </cell>
          <cell r="FP58" t="str">
            <v/>
          </cell>
          <cell r="FQ58" t="str">
            <v/>
          </cell>
          <cell r="FR58" t="str">
            <v/>
          </cell>
          <cell r="FS58" t="str">
            <v/>
          </cell>
          <cell r="FT58" t="str">
            <v/>
          </cell>
          <cell r="FU58" t="str">
            <v/>
          </cell>
          <cell r="FV58" t="str">
            <v/>
          </cell>
          <cell r="FW58" t="str">
            <v/>
          </cell>
          <cell r="FX58">
            <v>11.90625</v>
          </cell>
          <cell r="FY58">
            <v>11.90625</v>
          </cell>
          <cell r="FZ58">
            <v>11.90625</v>
          </cell>
          <cell r="GA58" t="str">
            <v/>
          </cell>
          <cell r="GB58" t="str">
            <v/>
          </cell>
          <cell r="GC58" t="str">
            <v/>
          </cell>
          <cell r="GD58" t="str">
            <v/>
          </cell>
          <cell r="GE58" t="str">
            <v/>
          </cell>
          <cell r="GF58" t="str">
            <v/>
          </cell>
          <cell r="GG58" t="str">
            <v/>
          </cell>
          <cell r="GH58" t="str">
            <v/>
          </cell>
          <cell r="GI58" t="str">
            <v/>
          </cell>
          <cell r="GJ58">
            <v>11.90625</v>
          </cell>
          <cell r="GK58">
            <v>11.90625</v>
          </cell>
          <cell r="GL58">
            <v>11.90625</v>
          </cell>
          <cell r="GM58" t="str">
            <v/>
          </cell>
          <cell r="GN58" t="str">
            <v/>
          </cell>
          <cell r="GO58" t="str">
            <v/>
          </cell>
          <cell r="GP58" t="str">
            <v/>
          </cell>
          <cell r="GQ58" t="str">
            <v/>
          </cell>
          <cell r="GR58" t="str">
            <v/>
          </cell>
          <cell r="GS58" t="str">
            <v/>
          </cell>
          <cell r="GT58" t="str">
            <v/>
          </cell>
          <cell r="GU58" t="str">
            <v/>
          </cell>
          <cell r="GV58">
            <v>11.500000000000002</v>
          </cell>
          <cell r="GW58">
            <v>11.500000000000002</v>
          </cell>
          <cell r="GX58">
            <v>11.500000000000002</v>
          </cell>
          <cell r="GY58" t="str">
            <v/>
          </cell>
          <cell r="GZ58" t="str">
            <v/>
          </cell>
          <cell r="HA58" t="str">
            <v/>
          </cell>
          <cell r="HB58" t="str">
            <v/>
          </cell>
          <cell r="HC58" t="str">
            <v/>
          </cell>
          <cell r="HD58" t="str">
            <v/>
          </cell>
          <cell r="HE58" t="str">
            <v/>
          </cell>
          <cell r="HF58" t="str">
            <v/>
          </cell>
          <cell r="HG58" t="str">
            <v/>
          </cell>
          <cell r="HH58">
            <v>6.8624999999999998</v>
          </cell>
          <cell r="HI58">
            <v>6.8624999999999998</v>
          </cell>
          <cell r="HJ58">
            <v>6.8624999999999998</v>
          </cell>
          <cell r="HK58" t="str">
            <v/>
          </cell>
          <cell r="HL58" t="str">
            <v/>
          </cell>
          <cell r="HM58" t="str">
            <v/>
          </cell>
          <cell r="HN58" t="str">
            <v/>
          </cell>
          <cell r="HO58" t="str">
            <v/>
          </cell>
          <cell r="HP58" t="str">
            <v/>
          </cell>
          <cell r="HQ58" t="str">
            <v/>
          </cell>
          <cell r="HR58" t="str">
            <v/>
          </cell>
          <cell r="HS58" t="str">
            <v/>
          </cell>
          <cell r="HT58">
            <v>5.3374999999999995</v>
          </cell>
          <cell r="HU58">
            <v>5.3374999999999995</v>
          </cell>
          <cell r="HV58">
            <v>5.3374999999999995</v>
          </cell>
          <cell r="HW58" t="str">
            <v/>
          </cell>
          <cell r="HX58" t="str">
            <v/>
          </cell>
          <cell r="HY58" t="str">
            <v/>
          </cell>
          <cell r="HZ58" t="str">
            <v/>
          </cell>
          <cell r="IA58" t="str">
            <v/>
          </cell>
          <cell r="IB58" t="str">
            <v/>
          </cell>
          <cell r="IC58" t="str">
            <v/>
          </cell>
          <cell r="ID58" t="str">
            <v/>
          </cell>
          <cell r="IE58" t="str">
            <v/>
          </cell>
          <cell r="IF58">
            <v>10.196875</v>
          </cell>
          <cell r="IG58">
            <v>10.196875</v>
          </cell>
          <cell r="IH58">
            <v>10.196875</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v>9.7500000000000018</v>
          </cell>
          <cell r="JE58">
            <v>9.7500000000000018</v>
          </cell>
          <cell r="JF58">
            <v>9.7500000000000018</v>
          </cell>
          <cell r="JG58" t="str">
            <v/>
          </cell>
          <cell r="JH58" t="str">
            <v/>
          </cell>
          <cell r="JI58" t="str">
            <v/>
          </cell>
          <cell r="JJ58" t="str">
            <v/>
          </cell>
          <cell r="JK58" t="str">
            <v/>
          </cell>
          <cell r="JL58" t="str">
            <v/>
          </cell>
          <cell r="JM58" t="str">
            <v/>
          </cell>
          <cell r="JN58" t="str">
            <v/>
          </cell>
          <cell r="JO58" t="str">
            <v/>
          </cell>
          <cell r="JP58">
            <v>14.215995762711863</v>
          </cell>
          <cell r="JQ58">
            <v>14.215995762711863</v>
          </cell>
          <cell r="JR58">
            <v>14.215995762711863</v>
          </cell>
          <cell r="JS58" t="str">
            <v/>
          </cell>
          <cell r="JT58" t="str">
            <v/>
          </cell>
          <cell r="JU58" t="str">
            <v/>
          </cell>
          <cell r="JV58" t="str">
            <v/>
          </cell>
          <cell r="JW58" t="str">
            <v/>
          </cell>
          <cell r="JX58" t="str">
            <v/>
          </cell>
          <cell r="JY58" t="str">
            <v/>
          </cell>
          <cell r="JZ58" t="str">
            <v/>
          </cell>
          <cell r="KA58" t="str">
            <v/>
          </cell>
        </row>
        <row r="59">
          <cell r="EY59">
            <v>170</v>
          </cell>
          <cell r="EZ59" t="str">
            <v/>
          </cell>
          <cell r="FA59" t="str">
            <v/>
          </cell>
          <cell r="FB59" t="str">
            <v/>
          </cell>
          <cell r="FC59">
            <v>15.680157233333334</v>
          </cell>
          <cell r="FD59">
            <v>15.680157233333334</v>
          </cell>
          <cell r="FE59">
            <v>15.680157233333334</v>
          </cell>
          <cell r="FF59">
            <v>31.347648749999998</v>
          </cell>
          <cell r="FG59">
            <v>31.347648749999998</v>
          </cell>
          <cell r="FH59">
            <v>31.347648749999998</v>
          </cell>
          <cell r="FI59">
            <v>31.347648750000001</v>
          </cell>
          <cell r="FJ59">
            <v>31.347648750000001</v>
          </cell>
          <cell r="FK59">
            <v>31.347648750000001</v>
          </cell>
          <cell r="FL59" t="str">
            <v/>
          </cell>
          <cell r="FM59" t="str">
            <v/>
          </cell>
          <cell r="FN59" t="str">
            <v/>
          </cell>
          <cell r="FO59">
            <v>15.680157233333334</v>
          </cell>
          <cell r="FP59">
            <v>15.680157233333334</v>
          </cell>
          <cell r="FQ59">
            <v>15.680157233333334</v>
          </cell>
          <cell r="FR59">
            <v>31.347648749999998</v>
          </cell>
          <cell r="FS59">
            <v>31.347648749999998</v>
          </cell>
          <cell r="FT59">
            <v>31.347648749999998</v>
          </cell>
          <cell r="FU59">
            <v>31.347648750000001</v>
          </cell>
          <cell r="FV59">
            <v>31.347648750000001</v>
          </cell>
          <cell r="FW59">
            <v>31.347648750000001</v>
          </cell>
          <cell r="FX59" t="str">
            <v/>
          </cell>
          <cell r="FY59" t="str">
            <v/>
          </cell>
          <cell r="FZ59" t="str">
            <v/>
          </cell>
          <cell r="GA59">
            <v>10.32291919191919</v>
          </cell>
          <cell r="GB59">
            <v>10.32291919191919</v>
          </cell>
          <cell r="GC59">
            <v>10.32291919191919</v>
          </cell>
          <cell r="GD59">
            <v>20.637499999999996</v>
          </cell>
          <cell r="GE59">
            <v>20.637499999999996</v>
          </cell>
          <cell r="GF59">
            <v>20.637499999999996</v>
          </cell>
          <cell r="GG59">
            <v>20.637499999999999</v>
          </cell>
          <cell r="GH59">
            <v>20.637499999999999</v>
          </cell>
          <cell r="GI59">
            <v>20.637499999999999</v>
          </cell>
          <cell r="GJ59" t="str">
            <v/>
          </cell>
          <cell r="GK59" t="str">
            <v/>
          </cell>
          <cell r="GL59" t="str">
            <v/>
          </cell>
          <cell r="GM59">
            <v>10.32291919191919</v>
          </cell>
          <cell r="GN59">
            <v>10.32291919191919</v>
          </cell>
          <cell r="GO59">
            <v>10.32291919191919</v>
          </cell>
          <cell r="GP59">
            <v>20.637499999999996</v>
          </cell>
          <cell r="GQ59">
            <v>20.637499999999996</v>
          </cell>
          <cell r="GR59">
            <v>20.637499999999996</v>
          </cell>
          <cell r="GS59">
            <v>20.637499999999999</v>
          </cell>
          <cell r="GT59">
            <v>20.637499999999999</v>
          </cell>
          <cell r="GU59">
            <v>20.637499999999999</v>
          </cell>
          <cell r="GV59" t="str">
            <v/>
          </cell>
          <cell r="GW59" t="str">
            <v/>
          </cell>
          <cell r="GX59" t="str">
            <v/>
          </cell>
          <cell r="GY59">
            <v>12.942727272727272</v>
          </cell>
          <cell r="GZ59">
            <v>12.942727272727272</v>
          </cell>
          <cell r="HA59">
            <v>12.942727272727272</v>
          </cell>
          <cell r="HB59">
            <v>25.875</v>
          </cell>
          <cell r="HC59">
            <v>25.875</v>
          </cell>
          <cell r="HD59">
            <v>25.875</v>
          </cell>
          <cell r="HE59">
            <v>25.875</v>
          </cell>
          <cell r="HF59">
            <v>25.875</v>
          </cell>
          <cell r="HG59">
            <v>25.875</v>
          </cell>
          <cell r="HH59" t="str">
            <v/>
          </cell>
          <cell r="HI59" t="str">
            <v/>
          </cell>
          <cell r="HJ59" t="str">
            <v/>
          </cell>
          <cell r="HK59">
            <v>8.3908888888888882</v>
          </cell>
          <cell r="HL59">
            <v>8.3908888888888882</v>
          </cell>
          <cell r="HM59">
            <v>8.3908888888888882</v>
          </cell>
          <cell r="HN59">
            <v>16.774999999999999</v>
          </cell>
          <cell r="HO59">
            <v>16.774999999999999</v>
          </cell>
          <cell r="HP59">
            <v>16.774999999999999</v>
          </cell>
          <cell r="HQ59">
            <v>16.774999999999999</v>
          </cell>
          <cell r="HR59">
            <v>16.774999999999999</v>
          </cell>
          <cell r="HS59">
            <v>16.774999999999999</v>
          </cell>
          <cell r="HT59" t="str">
            <v/>
          </cell>
          <cell r="HU59" t="str">
            <v/>
          </cell>
          <cell r="HV59" t="str">
            <v/>
          </cell>
          <cell r="HW59">
            <v>4.5018181818181811</v>
          </cell>
          <cell r="HX59">
            <v>4.5018181818181811</v>
          </cell>
          <cell r="HY59">
            <v>4.5018181818181811</v>
          </cell>
          <cell r="HZ59">
            <v>8.9999999999999982</v>
          </cell>
          <cell r="IA59">
            <v>8.9999999999999982</v>
          </cell>
          <cell r="IB59">
            <v>8.9999999999999982</v>
          </cell>
          <cell r="IC59">
            <v>8.9999999999999982</v>
          </cell>
          <cell r="ID59">
            <v>8.9999999999999982</v>
          </cell>
          <cell r="IE59">
            <v>8.9999999999999982</v>
          </cell>
          <cell r="IF59" t="str">
            <v/>
          </cell>
          <cell r="IG59" t="str">
            <v/>
          </cell>
          <cell r="IH59" t="str">
            <v/>
          </cell>
          <cell r="II59">
            <v>9.7301797979797993</v>
          </cell>
          <cell r="IJ59">
            <v>9.7301797979797993</v>
          </cell>
          <cell r="IK59">
            <v>9.7301797979797993</v>
          </cell>
          <cell r="IL59">
            <v>19.452500000000004</v>
          </cell>
          <cell r="IM59">
            <v>19.452500000000004</v>
          </cell>
          <cell r="IN59">
            <v>19.452500000000004</v>
          </cell>
          <cell r="IO59">
            <v>19.452500000000001</v>
          </cell>
          <cell r="IP59">
            <v>19.452500000000001</v>
          </cell>
          <cell r="IQ59">
            <v>19.452500000000001</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v>8.7785454545454549</v>
          </cell>
          <cell r="JH59">
            <v>8.7785454545454549</v>
          </cell>
          <cell r="JI59">
            <v>8.7785454545454549</v>
          </cell>
          <cell r="JJ59">
            <v>17.55</v>
          </cell>
          <cell r="JK59">
            <v>17.55</v>
          </cell>
          <cell r="JL59">
            <v>17.55</v>
          </cell>
          <cell r="JM59">
            <v>17.55</v>
          </cell>
          <cell r="JN59">
            <v>17.55</v>
          </cell>
          <cell r="JO59">
            <v>17.55</v>
          </cell>
          <cell r="JP59" t="str">
            <v/>
          </cell>
          <cell r="JQ59" t="str">
            <v/>
          </cell>
          <cell r="JR59" t="str">
            <v/>
          </cell>
          <cell r="JS59">
            <v>14.221739599383666</v>
          </cell>
          <cell r="JT59">
            <v>14.221739599383666</v>
          </cell>
          <cell r="JU59">
            <v>14.221739599383666</v>
          </cell>
          <cell r="JV59">
            <v>28.431991525423729</v>
          </cell>
          <cell r="JW59">
            <v>28.431991525423729</v>
          </cell>
          <cell r="JX59">
            <v>28.431991525423729</v>
          </cell>
          <cell r="JY59">
            <v>28.431991525423729</v>
          </cell>
          <cell r="JZ59">
            <v>28.431991525423729</v>
          </cell>
          <cell r="KA59">
            <v>28.431991525423729</v>
          </cell>
        </row>
        <row r="60">
          <cell r="EY60">
            <v>171</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cell r="JX60" t="str">
            <v/>
          </cell>
          <cell r="JY60" t="str">
            <v/>
          </cell>
          <cell r="JZ60" t="str">
            <v/>
          </cell>
          <cell r="KA60" t="str">
            <v/>
          </cell>
        </row>
        <row r="61">
          <cell r="EY61">
            <v>172</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cell r="JX61" t="str">
            <v/>
          </cell>
          <cell r="JY61" t="str">
            <v/>
          </cell>
          <cell r="JZ61" t="str">
            <v/>
          </cell>
          <cell r="KA61" t="str">
            <v/>
          </cell>
        </row>
        <row r="62">
          <cell r="EY62">
            <v>173</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row>
        <row r="63">
          <cell r="EY63">
            <v>174</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row>
        <row r="64">
          <cell r="EY64">
            <v>175</v>
          </cell>
          <cell r="EZ64" t="str">
            <v/>
          </cell>
          <cell r="FA64" t="str">
            <v/>
          </cell>
          <cell r="FB64" t="str">
            <v/>
          </cell>
          <cell r="FC64" t="str">
            <v/>
          </cell>
          <cell r="FD64" t="str">
            <v/>
          </cell>
          <cell r="FE64" t="str">
            <v/>
          </cell>
          <cell r="FF64">
            <v>8.69055</v>
          </cell>
          <cell r="FG64">
            <v>8.69055</v>
          </cell>
          <cell r="FH64">
            <v>8.69055</v>
          </cell>
          <cell r="FI64">
            <v>8.69055</v>
          </cell>
          <cell r="FJ64">
            <v>8.69055</v>
          </cell>
          <cell r="FK64">
            <v>8.69055</v>
          </cell>
          <cell r="FL64" t="str">
            <v/>
          </cell>
          <cell r="FM64" t="str">
            <v/>
          </cell>
          <cell r="FN64" t="str">
            <v/>
          </cell>
          <cell r="FO64" t="str">
            <v/>
          </cell>
          <cell r="FP64" t="str">
            <v/>
          </cell>
          <cell r="FQ64" t="str">
            <v/>
          </cell>
          <cell r="FR64">
            <v>8.69055</v>
          </cell>
          <cell r="FS64">
            <v>8.69055</v>
          </cell>
          <cell r="FT64">
            <v>8.69055</v>
          </cell>
          <cell r="FU64">
            <v>8.69055</v>
          </cell>
          <cell r="FV64">
            <v>8.69055</v>
          </cell>
          <cell r="FW64">
            <v>8.69055</v>
          </cell>
          <cell r="FX64" t="str">
            <v/>
          </cell>
          <cell r="FY64" t="str">
            <v/>
          </cell>
          <cell r="FZ64" t="str">
            <v/>
          </cell>
          <cell r="GA64" t="str">
            <v/>
          </cell>
          <cell r="GB64" t="str">
            <v/>
          </cell>
          <cell r="GC64" t="str">
            <v/>
          </cell>
          <cell r="GD64">
            <v>10.681782945736433</v>
          </cell>
          <cell r="GE64">
            <v>10.681782945736433</v>
          </cell>
          <cell r="GF64">
            <v>10.681782945736433</v>
          </cell>
          <cell r="GG64">
            <v>10.681782945736433</v>
          </cell>
          <cell r="GH64">
            <v>10.681782945736433</v>
          </cell>
          <cell r="GI64">
            <v>10.681782945736433</v>
          </cell>
          <cell r="GJ64" t="str">
            <v/>
          </cell>
          <cell r="GK64" t="str">
            <v/>
          </cell>
          <cell r="GL64" t="str">
            <v/>
          </cell>
          <cell r="GM64" t="str">
            <v/>
          </cell>
          <cell r="GN64" t="str">
            <v/>
          </cell>
          <cell r="GO64" t="str">
            <v/>
          </cell>
          <cell r="GP64">
            <v>10.681782945736433</v>
          </cell>
          <cell r="GQ64">
            <v>10.681782945736433</v>
          </cell>
          <cell r="GR64">
            <v>10.681782945736433</v>
          </cell>
          <cell r="GS64">
            <v>10.681782945736433</v>
          </cell>
          <cell r="GT64">
            <v>10.681782945736433</v>
          </cell>
          <cell r="GU64">
            <v>10.681782945736433</v>
          </cell>
          <cell r="GV64" t="str">
            <v/>
          </cell>
          <cell r="GW64" t="str">
            <v/>
          </cell>
          <cell r="GX64" t="str">
            <v/>
          </cell>
          <cell r="GY64" t="str">
            <v/>
          </cell>
          <cell r="GZ64" t="str">
            <v/>
          </cell>
          <cell r="HA64" t="str">
            <v/>
          </cell>
          <cell r="HB64">
            <v>12.65</v>
          </cell>
          <cell r="HC64">
            <v>12.65</v>
          </cell>
          <cell r="HD64">
            <v>12.65</v>
          </cell>
          <cell r="HE64">
            <v>12.65</v>
          </cell>
          <cell r="HF64">
            <v>12.65</v>
          </cell>
          <cell r="HG64">
            <v>12.65</v>
          </cell>
          <cell r="HH64" t="str">
            <v/>
          </cell>
          <cell r="HI64" t="str">
            <v/>
          </cell>
          <cell r="HJ64" t="str">
            <v/>
          </cell>
          <cell r="HK64" t="str">
            <v/>
          </cell>
          <cell r="HL64" t="str">
            <v/>
          </cell>
          <cell r="HM64" t="str">
            <v/>
          </cell>
          <cell r="HN64">
            <v>15.25</v>
          </cell>
          <cell r="HO64">
            <v>15.25</v>
          </cell>
          <cell r="HP64">
            <v>15.25</v>
          </cell>
          <cell r="HQ64">
            <v>15.25</v>
          </cell>
          <cell r="HR64">
            <v>15.25</v>
          </cell>
          <cell r="HS64">
            <v>15.25</v>
          </cell>
          <cell r="HT64" t="str">
            <v/>
          </cell>
          <cell r="HU64" t="str">
            <v/>
          </cell>
          <cell r="HV64" t="str">
            <v/>
          </cell>
          <cell r="HW64" t="str">
            <v/>
          </cell>
          <cell r="HX64" t="str">
            <v/>
          </cell>
          <cell r="HY64" t="str">
            <v/>
          </cell>
          <cell r="HZ64">
            <v>11.399999999999999</v>
          </cell>
          <cell r="IA64">
            <v>11.399999999999999</v>
          </cell>
          <cell r="IB64">
            <v>11.399999999999999</v>
          </cell>
          <cell r="IC64">
            <v>11.399999999999997</v>
          </cell>
          <cell r="ID64">
            <v>11.399999999999997</v>
          </cell>
          <cell r="IE64">
            <v>11.399999999999997</v>
          </cell>
          <cell r="IF64" t="str">
            <v/>
          </cell>
          <cell r="IG64" t="str">
            <v/>
          </cell>
          <cell r="IH64" t="str">
            <v/>
          </cell>
          <cell r="II64" t="str">
            <v/>
          </cell>
          <cell r="IJ64" t="str">
            <v/>
          </cell>
          <cell r="IK64" t="str">
            <v/>
          </cell>
          <cell r="IL64">
            <v>16.3401</v>
          </cell>
          <cell r="IM64">
            <v>16.3401</v>
          </cell>
          <cell r="IN64">
            <v>16.3401</v>
          </cell>
          <cell r="IO64">
            <v>16.3401</v>
          </cell>
          <cell r="IP64">
            <v>16.3401</v>
          </cell>
          <cell r="IQ64">
            <v>16.3401</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v>4.42</v>
          </cell>
          <cell r="JK64">
            <v>4.42</v>
          </cell>
          <cell r="JL64">
            <v>4.42</v>
          </cell>
          <cell r="JM64">
            <v>4.42</v>
          </cell>
          <cell r="JN64">
            <v>4.42</v>
          </cell>
          <cell r="JO64">
            <v>4.42</v>
          </cell>
          <cell r="JP64" t="str">
            <v/>
          </cell>
          <cell r="JQ64" t="str">
            <v/>
          </cell>
          <cell r="JR64" t="str">
            <v/>
          </cell>
          <cell r="JS64" t="str">
            <v/>
          </cell>
          <cell r="JT64" t="str">
            <v/>
          </cell>
          <cell r="JU64" t="str">
            <v/>
          </cell>
          <cell r="JV64">
            <v>14</v>
          </cell>
          <cell r="JW64">
            <v>14</v>
          </cell>
          <cell r="JX64">
            <v>14</v>
          </cell>
          <cell r="JY64">
            <v>14</v>
          </cell>
          <cell r="JZ64">
            <v>14</v>
          </cell>
          <cell r="KA64">
            <v>14</v>
          </cell>
        </row>
        <row r="65">
          <cell r="EY65">
            <v>176</v>
          </cell>
          <cell r="EZ65" t="str">
            <v/>
          </cell>
          <cell r="FA65" t="str">
            <v/>
          </cell>
          <cell r="FB65" t="str">
            <v/>
          </cell>
          <cell r="FC65" t="str">
            <v/>
          </cell>
          <cell r="FD65" t="str">
            <v/>
          </cell>
          <cell r="FE65" t="str">
            <v/>
          </cell>
          <cell r="FF65">
            <v>30.967199999999998</v>
          </cell>
          <cell r="FG65">
            <v>30.967199999999998</v>
          </cell>
          <cell r="FH65">
            <v>30.967199999999998</v>
          </cell>
          <cell r="FI65">
            <v>30.967199999999998</v>
          </cell>
          <cell r="FJ65">
            <v>30.967199999999998</v>
          </cell>
          <cell r="FK65">
            <v>30.967199999999998</v>
          </cell>
          <cell r="FL65" t="str">
            <v/>
          </cell>
          <cell r="FM65" t="str">
            <v/>
          </cell>
          <cell r="FN65" t="str">
            <v/>
          </cell>
          <cell r="FO65" t="str">
            <v/>
          </cell>
          <cell r="FP65" t="str">
            <v/>
          </cell>
          <cell r="FQ65" t="str">
            <v/>
          </cell>
          <cell r="FR65">
            <v>30.967199999999998</v>
          </cell>
          <cell r="FS65">
            <v>30.967199999999998</v>
          </cell>
          <cell r="FT65">
            <v>30.967199999999998</v>
          </cell>
          <cell r="FU65">
            <v>30.967199999999998</v>
          </cell>
          <cell r="FV65">
            <v>30.967199999999998</v>
          </cell>
          <cell r="FW65">
            <v>30.967199999999998</v>
          </cell>
          <cell r="FX65" t="str">
            <v/>
          </cell>
          <cell r="FY65" t="str">
            <v/>
          </cell>
          <cell r="FZ65" t="str">
            <v/>
          </cell>
          <cell r="GA65" t="str">
            <v/>
          </cell>
          <cell r="GB65" t="str">
            <v/>
          </cell>
          <cell r="GC65" t="str">
            <v/>
          </cell>
          <cell r="GD65">
            <v>49.717054263565892</v>
          </cell>
          <cell r="GE65">
            <v>49.717054263565892</v>
          </cell>
          <cell r="GF65">
            <v>49.717054263565892</v>
          </cell>
          <cell r="GG65">
            <v>49.717054263565892</v>
          </cell>
          <cell r="GH65">
            <v>49.717054263565892</v>
          </cell>
          <cell r="GI65">
            <v>49.717054263565892</v>
          </cell>
          <cell r="GJ65" t="str">
            <v/>
          </cell>
          <cell r="GK65" t="str">
            <v/>
          </cell>
          <cell r="GL65" t="str">
            <v/>
          </cell>
          <cell r="GM65" t="str">
            <v/>
          </cell>
          <cell r="GN65" t="str">
            <v/>
          </cell>
          <cell r="GO65" t="str">
            <v/>
          </cell>
          <cell r="GP65">
            <v>49.717054263565892</v>
          </cell>
          <cell r="GQ65">
            <v>49.717054263565892</v>
          </cell>
          <cell r="GR65">
            <v>49.717054263565892</v>
          </cell>
          <cell r="GS65">
            <v>49.717054263565892</v>
          </cell>
          <cell r="GT65">
            <v>49.717054263565892</v>
          </cell>
          <cell r="GU65">
            <v>49.717054263565892</v>
          </cell>
          <cell r="GV65" t="str">
            <v/>
          </cell>
          <cell r="GW65" t="str">
            <v/>
          </cell>
          <cell r="GX65" t="str">
            <v/>
          </cell>
          <cell r="GY65" t="str">
            <v/>
          </cell>
          <cell r="GZ65" t="str">
            <v/>
          </cell>
          <cell r="HA65" t="str">
            <v/>
          </cell>
          <cell r="HB65">
            <v>60.95</v>
          </cell>
          <cell r="HC65">
            <v>60.95</v>
          </cell>
          <cell r="HD65">
            <v>60.95</v>
          </cell>
          <cell r="HE65">
            <v>60.95</v>
          </cell>
          <cell r="HF65">
            <v>60.95</v>
          </cell>
          <cell r="HG65">
            <v>60.95</v>
          </cell>
          <cell r="HH65" t="str">
            <v/>
          </cell>
          <cell r="HI65" t="str">
            <v/>
          </cell>
          <cell r="HJ65" t="str">
            <v/>
          </cell>
          <cell r="HK65" t="str">
            <v/>
          </cell>
          <cell r="HL65" t="str">
            <v/>
          </cell>
          <cell r="HM65" t="str">
            <v/>
          </cell>
          <cell r="HN65">
            <v>31.720000000000002</v>
          </cell>
          <cell r="HO65">
            <v>31.720000000000002</v>
          </cell>
          <cell r="HP65">
            <v>31.720000000000002</v>
          </cell>
          <cell r="HQ65">
            <v>31.72</v>
          </cell>
          <cell r="HR65">
            <v>31.72</v>
          </cell>
          <cell r="HS65">
            <v>31.72</v>
          </cell>
          <cell r="HT65" t="str">
            <v/>
          </cell>
          <cell r="HU65" t="str">
            <v/>
          </cell>
          <cell r="HV65" t="str">
            <v/>
          </cell>
          <cell r="HW65" t="str">
            <v/>
          </cell>
          <cell r="HX65" t="str">
            <v/>
          </cell>
          <cell r="HY65" t="str">
            <v/>
          </cell>
          <cell r="HZ65">
            <v>22.799999999999997</v>
          </cell>
          <cell r="IA65">
            <v>22.799999999999997</v>
          </cell>
          <cell r="IB65">
            <v>22.799999999999997</v>
          </cell>
          <cell r="IC65">
            <v>22.799999999999994</v>
          </cell>
          <cell r="ID65">
            <v>22.799999999999994</v>
          </cell>
          <cell r="IE65">
            <v>22.799999999999994</v>
          </cell>
          <cell r="IF65" t="str">
            <v/>
          </cell>
          <cell r="IG65" t="str">
            <v/>
          </cell>
          <cell r="IH65" t="str">
            <v/>
          </cell>
          <cell r="II65" t="str">
            <v/>
          </cell>
          <cell r="IJ65" t="str">
            <v/>
          </cell>
          <cell r="IK65" t="str">
            <v/>
          </cell>
          <cell r="IL65">
            <v>17.544900000000002</v>
          </cell>
          <cell r="IM65">
            <v>17.544900000000002</v>
          </cell>
          <cell r="IN65">
            <v>17.544900000000002</v>
          </cell>
          <cell r="IO65">
            <v>17.544900000000002</v>
          </cell>
          <cell r="IP65">
            <v>17.544900000000002</v>
          </cell>
          <cell r="IQ65">
            <v>17.544900000000002</v>
          </cell>
          <cell r="IR65" t="str">
            <v/>
          </cell>
          <cell r="IS65" t="str">
            <v/>
          </cell>
          <cell r="IT65" t="str">
            <v/>
          </cell>
          <cell r="IU65" t="str">
            <v/>
          </cell>
          <cell r="IV65" t="str">
            <v/>
          </cell>
          <cell r="IW65" t="str">
            <v/>
          </cell>
          <cell r="IX65">
            <v>35.760000000000005</v>
          </cell>
          <cell r="IY65">
            <v>35.760000000000005</v>
          </cell>
          <cell r="IZ65">
            <v>35.760000000000005</v>
          </cell>
          <cell r="JA65">
            <v>35.760000000000005</v>
          </cell>
          <cell r="JB65">
            <v>35.760000000000005</v>
          </cell>
          <cell r="JC65">
            <v>35.760000000000005</v>
          </cell>
          <cell r="JD65" t="str">
            <v/>
          </cell>
          <cell r="JE65" t="str">
            <v/>
          </cell>
          <cell r="JF65" t="str">
            <v/>
          </cell>
          <cell r="JG65" t="str">
            <v/>
          </cell>
          <cell r="JH65" t="str">
            <v/>
          </cell>
          <cell r="JI65" t="str">
            <v/>
          </cell>
          <cell r="JJ65">
            <v>27.560000000000002</v>
          </cell>
          <cell r="JK65">
            <v>27.560000000000002</v>
          </cell>
          <cell r="JL65">
            <v>27.560000000000002</v>
          </cell>
          <cell r="JM65">
            <v>27.56</v>
          </cell>
          <cell r="JN65">
            <v>27.56</v>
          </cell>
          <cell r="JO65">
            <v>27.56</v>
          </cell>
          <cell r="JP65" t="str">
            <v/>
          </cell>
          <cell r="JQ65" t="str">
            <v/>
          </cell>
          <cell r="JR65" t="str">
            <v/>
          </cell>
          <cell r="JS65" t="str">
            <v/>
          </cell>
          <cell r="JT65" t="str">
            <v/>
          </cell>
          <cell r="JU65" t="str">
            <v/>
          </cell>
          <cell r="JV65">
            <v>27</v>
          </cell>
          <cell r="JW65">
            <v>27</v>
          </cell>
          <cell r="JX65">
            <v>27</v>
          </cell>
          <cell r="JY65">
            <v>27</v>
          </cell>
          <cell r="JZ65">
            <v>27</v>
          </cell>
          <cell r="KA65">
            <v>27</v>
          </cell>
        </row>
        <row r="66">
          <cell r="EY66">
            <v>177</v>
          </cell>
          <cell r="EZ66" t="str">
            <v/>
          </cell>
          <cell r="FA66" t="str">
            <v/>
          </cell>
          <cell r="FB66" t="str">
            <v/>
          </cell>
          <cell r="FC66" t="str">
            <v/>
          </cell>
          <cell r="FD66" t="str">
            <v/>
          </cell>
          <cell r="FE66" t="str">
            <v/>
          </cell>
          <cell r="FF66">
            <v>37.332680000000003</v>
          </cell>
          <cell r="FG66">
            <v>37.332680000000003</v>
          </cell>
          <cell r="FH66">
            <v>37.332680000000003</v>
          </cell>
          <cell r="FI66">
            <v>37.332680000000003</v>
          </cell>
          <cell r="FJ66">
            <v>37.332680000000003</v>
          </cell>
          <cell r="FK66">
            <v>37.332680000000003</v>
          </cell>
          <cell r="FL66" t="str">
            <v/>
          </cell>
          <cell r="FM66" t="str">
            <v/>
          </cell>
          <cell r="FN66" t="str">
            <v/>
          </cell>
          <cell r="FO66" t="str">
            <v/>
          </cell>
          <cell r="FP66" t="str">
            <v/>
          </cell>
          <cell r="FQ66" t="str">
            <v/>
          </cell>
          <cell r="FR66">
            <v>37.332680000000003</v>
          </cell>
          <cell r="FS66">
            <v>37.332680000000003</v>
          </cell>
          <cell r="FT66">
            <v>37.332680000000003</v>
          </cell>
          <cell r="FU66">
            <v>37.332680000000003</v>
          </cell>
          <cell r="FV66">
            <v>37.332680000000003</v>
          </cell>
          <cell r="FW66">
            <v>37.332680000000003</v>
          </cell>
          <cell r="FX66" t="str">
            <v/>
          </cell>
          <cell r="FY66" t="str">
            <v/>
          </cell>
          <cell r="FZ66" t="str">
            <v/>
          </cell>
          <cell r="GA66" t="str">
            <v/>
          </cell>
          <cell r="GB66" t="str">
            <v/>
          </cell>
          <cell r="GC66" t="str">
            <v/>
          </cell>
          <cell r="GD66">
            <v>73.596992248062008</v>
          </cell>
          <cell r="GE66">
            <v>73.596992248062008</v>
          </cell>
          <cell r="GF66">
            <v>73.596992248062008</v>
          </cell>
          <cell r="GG66">
            <v>73.596992248062008</v>
          </cell>
          <cell r="GH66">
            <v>73.596992248062008</v>
          </cell>
          <cell r="GI66">
            <v>73.596992248062008</v>
          </cell>
          <cell r="GJ66" t="str">
            <v/>
          </cell>
          <cell r="GK66" t="str">
            <v/>
          </cell>
          <cell r="GL66" t="str">
            <v/>
          </cell>
          <cell r="GM66" t="str">
            <v/>
          </cell>
          <cell r="GN66" t="str">
            <v/>
          </cell>
          <cell r="GO66" t="str">
            <v/>
          </cell>
          <cell r="GP66">
            <v>73.596992248062008</v>
          </cell>
          <cell r="GQ66">
            <v>73.596992248062008</v>
          </cell>
          <cell r="GR66">
            <v>73.596992248062008</v>
          </cell>
          <cell r="GS66">
            <v>73.596992248062008</v>
          </cell>
          <cell r="GT66">
            <v>73.596992248062008</v>
          </cell>
          <cell r="GU66">
            <v>73.596992248062008</v>
          </cell>
          <cell r="GV66" t="str">
            <v/>
          </cell>
          <cell r="GW66" t="str">
            <v/>
          </cell>
          <cell r="GX66" t="str">
            <v/>
          </cell>
          <cell r="GY66" t="str">
            <v/>
          </cell>
          <cell r="GZ66" t="str">
            <v/>
          </cell>
          <cell r="HA66" t="str">
            <v/>
          </cell>
          <cell r="HB66">
            <v>57.960000000000008</v>
          </cell>
          <cell r="HC66">
            <v>57.960000000000008</v>
          </cell>
          <cell r="HD66">
            <v>57.960000000000008</v>
          </cell>
          <cell r="HE66">
            <v>57.960000000000008</v>
          </cell>
          <cell r="HF66">
            <v>57.960000000000008</v>
          </cell>
          <cell r="HG66">
            <v>57.960000000000008</v>
          </cell>
          <cell r="HH66" t="str">
            <v/>
          </cell>
          <cell r="HI66" t="str">
            <v/>
          </cell>
          <cell r="HJ66" t="str">
            <v/>
          </cell>
          <cell r="HK66" t="str">
            <v/>
          </cell>
          <cell r="HL66" t="str">
            <v/>
          </cell>
          <cell r="HM66" t="str">
            <v/>
          </cell>
          <cell r="HN66">
            <v>29.767999999999997</v>
          </cell>
          <cell r="HO66">
            <v>29.767999999999997</v>
          </cell>
          <cell r="HP66">
            <v>29.767999999999997</v>
          </cell>
          <cell r="HQ66">
            <v>29.768000000000001</v>
          </cell>
          <cell r="HR66">
            <v>29.768000000000001</v>
          </cell>
          <cell r="HS66">
            <v>29.768000000000001</v>
          </cell>
          <cell r="HT66" t="str">
            <v/>
          </cell>
          <cell r="HU66" t="str">
            <v/>
          </cell>
          <cell r="HV66" t="str">
            <v/>
          </cell>
          <cell r="HW66" t="str">
            <v/>
          </cell>
          <cell r="HX66" t="str">
            <v/>
          </cell>
          <cell r="HY66" t="str">
            <v/>
          </cell>
          <cell r="HZ66">
            <v>27.84</v>
          </cell>
          <cell r="IA66">
            <v>27.84</v>
          </cell>
          <cell r="IB66">
            <v>27.84</v>
          </cell>
          <cell r="IC66">
            <v>27.84</v>
          </cell>
          <cell r="ID66">
            <v>27.84</v>
          </cell>
          <cell r="IE66">
            <v>27.84</v>
          </cell>
          <cell r="IF66" t="str">
            <v/>
          </cell>
          <cell r="IG66" t="str">
            <v/>
          </cell>
          <cell r="IH66" t="str">
            <v/>
          </cell>
          <cell r="II66" t="str">
            <v/>
          </cell>
          <cell r="IJ66" t="str">
            <v/>
          </cell>
          <cell r="IK66" t="str">
            <v/>
          </cell>
          <cell r="IL66">
            <v>28.112000000000002</v>
          </cell>
          <cell r="IM66">
            <v>28.112000000000002</v>
          </cell>
          <cell r="IN66">
            <v>28.112000000000002</v>
          </cell>
          <cell r="IO66">
            <v>28.112000000000002</v>
          </cell>
          <cell r="IP66">
            <v>28.112000000000002</v>
          </cell>
          <cell r="IQ66">
            <v>28.112000000000002</v>
          </cell>
          <cell r="IR66" t="str">
            <v/>
          </cell>
          <cell r="IS66" t="str">
            <v/>
          </cell>
          <cell r="IT66" t="str">
            <v/>
          </cell>
          <cell r="IU66" t="str">
            <v/>
          </cell>
          <cell r="IV66" t="str">
            <v/>
          </cell>
          <cell r="IW66" t="str">
            <v/>
          </cell>
          <cell r="IX66">
            <v>48.672000000000004</v>
          </cell>
          <cell r="IY66">
            <v>48.672000000000004</v>
          </cell>
          <cell r="IZ66">
            <v>48.672000000000004</v>
          </cell>
          <cell r="JA66">
            <v>48.672000000000004</v>
          </cell>
          <cell r="JB66">
            <v>48.672000000000004</v>
          </cell>
          <cell r="JC66">
            <v>48.672000000000004</v>
          </cell>
          <cell r="JD66" t="str">
            <v/>
          </cell>
          <cell r="JE66" t="str">
            <v/>
          </cell>
          <cell r="JF66" t="str">
            <v/>
          </cell>
          <cell r="JG66" t="str">
            <v/>
          </cell>
          <cell r="JH66" t="str">
            <v/>
          </cell>
          <cell r="JI66" t="str">
            <v/>
          </cell>
          <cell r="JJ66">
            <v>20.28</v>
          </cell>
          <cell r="JK66">
            <v>20.28</v>
          </cell>
          <cell r="JL66">
            <v>20.28</v>
          </cell>
          <cell r="JM66">
            <v>20.28</v>
          </cell>
          <cell r="JN66">
            <v>20.28</v>
          </cell>
          <cell r="JO66">
            <v>20.28</v>
          </cell>
          <cell r="JP66" t="str">
            <v/>
          </cell>
          <cell r="JQ66" t="str">
            <v/>
          </cell>
          <cell r="JR66" t="str">
            <v/>
          </cell>
          <cell r="JS66" t="str">
            <v/>
          </cell>
          <cell r="JT66" t="str">
            <v/>
          </cell>
          <cell r="JU66" t="str">
            <v/>
          </cell>
          <cell r="JV66">
            <v>37.6</v>
          </cell>
          <cell r="JW66">
            <v>37.6</v>
          </cell>
          <cell r="JX66">
            <v>37.6</v>
          </cell>
          <cell r="JY66">
            <v>37.6</v>
          </cell>
          <cell r="JZ66">
            <v>37.6</v>
          </cell>
          <cell r="KA66">
            <v>37.6</v>
          </cell>
        </row>
        <row r="67">
          <cell r="EY67">
            <v>178</v>
          </cell>
          <cell r="EZ67" t="str">
            <v/>
          </cell>
          <cell r="FA67" t="str">
            <v/>
          </cell>
          <cell r="FB67" t="str">
            <v/>
          </cell>
          <cell r="FC67" t="str">
            <v/>
          </cell>
          <cell r="FD67" t="str">
            <v/>
          </cell>
          <cell r="FE67" t="str">
            <v/>
          </cell>
          <cell r="FF67">
            <v>5.4141999999999992</v>
          </cell>
          <cell r="FG67">
            <v>5.4141999999999992</v>
          </cell>
          <cell r="FH67">
            <v>5.4141999999999992</v>
          </cell>
          <cell r="FI67">
            <v>5.4141999999999983</v>
          </cell>
          <cell r="FJ67">
            <v>5.4141999999999983</v>
          </cell>
          <cell r="FK67">
            <v>5.4141999999999983</v>
          </cell>
          <cell r="FL67" t="str">
            <v/>
          </cell>
          <cell r="FM67" t="str">
            <v/>
          </cell>
          <cell r="FN67" t="str">
            <v/>
          </cell>
          <cell r="FO67" t="str">
            <v/>
          </cell>
          <cell r="FP67" t="str">
            <v/>
          </cell>
          <cell r="FQ67" t="str">
            <v/>
          </cell>
          <cell r="FR67">
            <v>5.4141999999999992</v>
          </cell>
          <cell r="FS67">
            <v>5.4141999999999992</v>
          </cell>
          <cell r="FT67">
            <v>5.4141999999999992</v>
          </cell>
          <cell r="FU67">
            <v>5.4141999999999983</v>
          </cell>
          <cell r="FV67">
            <v>5.4141999999999983</v>
          </cell>
          <cell r="FW67">
            <v>5.4141999999999983</v>
          </cell>
          <cell r="FX67" t="str">
            <v/>
          </cell>
          <cell r="FY67" t="str">
            <v/>
          </cell>
          <cell r="FZ67" t="str">
            <v/>
          </cell>
          <cell r="GA67" t="str">
            <v/>
          </cell>
          <cell r="GB67" t="str">
            <v/>
          </cell>
          <cell r="GC67" t="str">
            <v/>
          </cell>
          <cell r="GD67">
            <v>6.35</v>
          </cell>
          <cell r="GE67">
            <v>6.35</v>
          </cell>
          <cell r="GF67">
            <v>6.35</v>
          </cell>
          <cell r="GG67">
            <v>6.35</v>
          </cell>
          <cell r="GH67">
            <v>6.35</v>
          </cell>
          <cell r="GI67">
            <v>6.35</v>
          </cell>
          <cell r="GJ67" t="str">
            <v/>
          </cell>
          <cell r="GK67" t="str">
            <v/>
          </cell>
          <cell r="GL67" t="str">
            <v/>
          </cell>
          <cell r="GM67" t="str">
            <v/>
          </cell>
          <cell r="GN67" t="str">
            <v/>
          </cell>
          <cell r="GO67" t="str">
            <v/>
          </cell>
          <cell r="GP67">
            <v>6.35</v>
          </cell>
          <cell r="GQ67">
            <v>6.35</v>
          </cell>
          <cell r="GR67">
            <v>6.35</v>
          </cell>
          <cell r="GS67">
            <v>6.35</v>
          </cell>
          <cell r="GT67">
            <v>6.35</v>
          </cell>
          <cell r="GU67">
            <v>6.35</v>
          </cell>
          <cell r="GV67" t="str">
            <v/>
          </cell>
          <cell r="GW67" t="str">
            <v/>
          </cell>
          <cell r="GX67" t="str">
            <v/>
          </cell>
          <cell r="GY67" t="str">
            <v/>
          </cell>
          <cell r="GZ67" t="str">
            <v/>
          </cell>
          <cell r="HA67" t="str">
            <v/>
          </cell>
          <cell r="HB67">
            <v>7.5250000000000004</v>
          </cell>
          <cell r="HC67">
            <v>7.5250000000000004</v>
          </cell>
          <cell r="HD67">
            <v>7.5250000000000004</v>
          </cell>
          <cell r="HE67">
            <v>7.5250000000000004</v>
          </cell>
          <cell r="HF67">
            <v>7.5250000000000004</v>
          </cell>
          <cell r="HG67">
            <v>7.5250000000000004</v>
          </cell>
          <cell r="HH67" t="str">
            <v/>
          </cell>
          <cell r="HI67" t="str">
            <v/>
          </cell>
          <cell r="HJ67" t="str">
            <v/>
          </cell>
          <cell r="HK67" t="str">
            <v/>
          </cell>
          <cell r="HL67" t="str">
            <v/>
          </cell>
          <cell r="HM67" t="str">
            <v/>
          </cell>
          <cell r="HN67">
            <v>0.61</v>
          </cell>
          <cell r="HO67">
            <v>0.61</v>
          </cell>
          <cell r="HP67">
            <v>0.61</v>
          </cell>
          <cell r="HQ67">
            <v>0.61</v>
          </cell>
          <cell r="HR67">
            <v>0.61</v>
          </cell>
          <cell r="HS67">
            <v>0.61</v>
          </cell>
          <cell r="HT67" t="str">
            <v/>
          </cell>
          <cell r="HU67" t="str">
            <v/>
          </cell>
          <cell r="HV67" t="str">
            <v/>
          </cell>
          <cell r="HW67" t="str">
            <v/>
          </cell>
          <cell r="HX67" t="str">
            <v/>
          </cell>
          <cell r="HY67" t="str">
            <v/>
          </cell>
          <cell r="HZ67">
            <v>2.6</v>
          </cell>
          <cell r="IA67">
            <v>2.6</v>
          </cell>
          <cell r="IB67">
            <v>2.6</v>
          </cell>
          <cell r="IC67">
            <v>2.6</v>
          </cell>
          <cell r="ID67">
            <v>2.6</v>
          </cell>
          <cell r="IE67">
            <v>2.6</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v>0.39999999999999997</v>
          </cell>
          <cell r="IY67">
            <v>0.39999999999999997</v>
          </cell>
          <cell r="IZ67">
            <v>0.39999999999999997</v>
          </cell>
          <cell r="JA67">
            <v>0.4</v>
          </cell>
          <cell r="JB67">
            <v>0.4</v>
          </cell>
          <cell r="JC67">
            <v>0.4</v>
          </cell>
          <cell r="JD67" t="str">
            <v/>
          </cell>
          <cell r="JE67" t="str">
            <v/>
          </cell>
          <cell r="JF67" t="str">
            <v/>
          </cell>
          <cell r="JG67" t="str">
            <v/>
          </cell>
          <cell r="JH67" t="str">
            <v/>
          </cell>
          <cell r="JI67" t="str">
            <v/>
          </cell>
          <cell r="JJ67">
            <v>5.2</v>
          </cell>
          <cell r="JK67">
            <v>5.2</v>
          </cell>
          <cell r="JL67">
            <v>5.2</v>
          </cell>
          <cell r="JM67">
            <v>5.2</v>
          </cell>
          <cell r="JN67">
            <v>5.2</v>
          </cell>
          <cell r="JO67">
            <v>5.2</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row>
        <row r="68">
          <cell r="EY68">
            <v>179</v>
          </cell>
          <cell r="EZ68" t="str">
            <v/>
          </cell>
          <cell r="FA68" t="str">
            <v/>
          </cell>
          <cell r="FB68" t="str">
            <v/>
          </cell>
          <cell r="FC68" t="str">
            <v/>
          </cell>
          <cell r="FD68" t="str">
            <v/>
          </cell>
          <cell r="FE68" t="str">
            <v/>
          </cell>
          <cell r="FF68">
            <v>2.7381899999999999</v>
          </cell>
          <cell r="FG68">
            <v>2.7381899999999999</v>
          </cell>
          <cell r="FH68">
            <v>2.7381899999999999</v>
          </cell>
          <cell r="FI68">
            <v>2.7381899999999995</v>
          </cell>
          <cell r="FJ68">
            <v>2.7381899999999995</v>
          </cell>
          <cell r="FK68">
            <v>2.7381899999999995</v>
          </cell>
          <cell r="FL68" t="str">
            <v/>
          </cell>
          <cell r="FM68" t="str">
            <v/>
          </cell>
          <cell r="FN68" t="str">
            <v/>
          </cell>
          <cell r="FO68" t="str">
            <v/>
          </cell>
          <cell r="FP68" t="str">
            <v/>
          </cell>
          <cell r="FQ68" t="str">
            <v/>
          </cell>
          <cell r="FR68">
            <v>2.7381899999999999</v>
          </cell>
          <cell r="FS68">
            <v>2.7381899999999999</v>
          </cell>
          <cell r="FT68">
            <v>2.7381899999999999</v>
          </cell>
          <cell r="FU68">
            <v>2.7381899999999995</v>
          </cell>
          <cell r="FV68">
            <v>2.7381899999999995</v>
          </cell>
          <cell r="FW68">
            <v>2.7381899999999995</v>
          </cell>
          <cell r="FX68" t="str">
            <v/>
          </cell>
          <cell r="FY68" t="str">
            <v/>
          </cell>
          <cell r="FZ68" t="str">
            <v/>
          </cell>
          <cell r="GA68" t="str">
            <v/>
          </cell>
          <cell r="GB68" t="str">
            <v/>
          </cell>
          <cell r="GC68" t="str">
            <v/>
          </cell>
          <cell r="GD68">
            <v>2.6416000000000004</v>
          </cell>
          <cell r="GE68">
            <v>2.6416000000000004</v>
          </cell>
          <cell r="GF68">
            <v>2.6416000000000004</v>
          </cell>
          <cell r="GG68">
            <v>2.6416000000000004</v>
          </cell>
          <cell r="GH68">
            <v>2.6416000000000004</v>
          </cell>
          <cell r="GI68">
            <v>2.6416000000000004</v>
          </cell>
          <cell r="GJ68" t="str">
            <v/>
          </cell>
          <cell r="GK68" t="str">
            <v/>
          </cell>
          <cell r="GL68" t="str">
            <v/>
          </cell>
          <cell r="GM68" t="str">
            <v/>
          </cell>
          <cell r="GN68" t="str">
            <v/>
          </cell>
          <cell r="GO68" t="str">
            <v/>
          </cell>
          <cell r="GP68">
            <v>2.6416000000000004</v>
          </cell>
          <cell r="GQ68">
            <v>2.6416000000000004</v>
          </cell>
          <cell r="GR68">
            <v>2.6416000000000004</v>
          </cell>
          <cell r="GS68">
            <v>2.6416000000000004</v>
          </cell>
          <cell r="GT68">
            <v>2.6416000000000004</v>
          </cell>
          <cell r="GU68">
            <v>2.6416000000000004</v>
          </cell>
          <cell r="GV68" t="str">
            <v/>
          </cell>
          <cell r="GW68" t="str">
            <v/>
          </cell>
          <cell r="GX68" t="str">
            <v/>
          </cell>
          <cell r="GY68" t="str">
            <v/>
          </cell>
          <cell r="GZ68" t="str">
            <v/>
          </cell>
          <cell r="HA68" t="str">
            <v/>
          </cell>
          <cell r="HB68">
            <v>3.45</v>
          </cell>
          <cell r="HC68">
            <v>3.45</v>
          </cell>
          <cell r="HD68">
            <v>3.45</v>
          </cell>
          <cell r="HE68">
            <v>3.45</v>
          </cell>
          <cell r="HF68">
            <v>3.45</v>
          </cell>
          <cell r="HG68">
            <v>3.45</v>
          </cell>
          <cell r="HH68" t="str">
            <v/>
          </cell>
          <cell r="HI68" t="str">
            <v/>
          </cell>
          <cell r="HJ68" t="str">
            <v/>
          </cell>
          <cell r="HK68" t="str">
            <v/>
          </cell>
          <cell r="HL68" t="str">
            <v/>
          </cell>
          <cell r="HM68" t="str">
            <v/>
          </cell>
          <cell r="HN68">
            <v>3.05</v>
          </cell>
          <cell r="HO68">
            <v>3.05</v>
          </cell>
          <cell r="HP68">
            <v>3.05</v>
          </cell>
          <cell r="HQ68">
            <v>3.05</v>
          </cell>
          <cell r="HR68">
            <v>3.05</v>
          </cell>
          <cell r="HS68">
            <v>3.05</v>
          </cell>
          <cell r="HT68" t="str">
            <v/>
          </cell>
          <cell r="HU68" t="str">
            <v/>
          </cell>
          <cell r="HV68" t="str">
            <v/>
          </cell>
          <cell r="HW68" t="str">
            <v/>
          </cell>
          <cell r="HX68" t="str">
            <v/>
          </cell>
          <cell r="HY68" t="str">
            <v/>
          </cell>
          <cell r="HZ68">
            <v>3.6</v>
          </cell>
          <cell r="IA68">
            <v>3.6</v>
          </cell>
          <cell r="IB68">
            <v>3.6</v>
          </cell>
          <cell r="IC68">
            <v>3.5999999999999992</v>
          </cell>
          <cell r="ID68">
            <v>3.5999999999999992</v>
          </cell>
          <cell r="IE68">
            <v>3.5999999999999992</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v>3</v>
          </cell>
          <cell r="IY68">
            <v>3</v>
          </cell>
          <cell r="IZ68">
            <v>3</v>
          </cell>
          <cell r="JA68">
            <v>3</v>
          </cell>
          <cell r="JB68">
            <v>3</v>
          </cell>
          <cell r="JC68">
            <v>3</v>
          </cell>
          <cell r="JD68" t="str">
            <v/>
          </cell>
          <cell r="JE68" t="str">
            <v/>
          </cell>
          <cell r="JF68" t="str">
            <v/>
          </cell>
          <cell r="JG68" t="str">
            <v/>
          </cell>
          <cell r="JH68" t="str">
            <v/>
          </cell>
          <cell r="JI68" t="str">
            <v/>
          </cell>
          <cell r="JJ68">
            <v>2.6</v>
          </cell>
          <cell r="JK68">
            <v>2.6</v>
          </cell>
          <cell r="JL68">
            <v>2.6</v>
          </cell>
          <cell r="JM68">
            <v>2.6</v>
          </cell>
          <cell r="JN68">
            <v>2.6</v>
          </cell>
          <cell r="JO68">
            <v>2.6</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row>
        <row r="69">
          <cell r="EY69">
            <v>180</v>
          </cell>
          <cell r="EZ69" t="str">
            <v/>
          </cell>
          <cell r="FA69" t="str">
            <v/>
          </cell>
          <cell r="FB69" t="str">
            <v/>
          </cell>
          <cell r="FC69" t="str">
            <v/>
          </cell>
          <cell r="FD69" t="str">
            <v/>
          </cell>
          <cell r="FE69" t="str">
            <v/>
          </cell>
          <cell r="FF69">
            <v>3.1032820000000001</v>
          </cell>
          <cell r="FG69">
            <v>3.1032820000000001</v>
          </cell>
          <cell r="FH69">
            <v>3.1032820000000001</v>
          </cell>
          <cell r="FI69">
            <v>3.1032819999999997</v>
          </cell>
          <cell r="FJ69">
            <v>3.1032819999999997</v>
          </cell>
          <cell r="FK69">
            <v>3.1032819999999997</v>
          </cell>
          <cell r="FL69" t="str">
            <v/>
          </cell>
          <cell r="FM69" t="str">
            <v/>
          </cell>
          <cell r="FN69" t="str">
            <v/>
          </cell>
          <cell r="FO69" t="str">
            <v/>
          </cell>
          <cell r="FP69" t="str">
            <v/>
          </cell>
          <cell r="FQ69" t="str">
            <v/>
          </cell>
          <cell r="FR69">
            <v>3.1032820000000001</v>
          </cell>
          <cell r="FS69">
            <v>3.1032820000000001</v>
          </cell>
          <cell r="FT69">
            <v>3.1032820000000001</v>
          </cell>
          <cell r="FU69">
            <v>3.1032819999999997</v>
          </cell>
          <cell r="FV69">
            <v>3.1032819999999997</v>
          </cell>
          <cell r="FW69">
            <v>3.1032819999999997</v>
          </cell>
          <cell r="FX69" t="str">
            <v/>
          </cell>
          <cell r="FY69" t="str">
            <v/>
          </cell>
          <cell r="FZ69" t="str">
            <v/>
          </cell>
          <cell r="GA69" t="str">
            <v/>
          </cell>
          <cell r="GB69" t="str">
            <v/>
          </cell>
          <cell r="GC69" t="str">
            <v/>
          </cell>
          <cell r="GD69">
            <v>2.6669999999999998</v>
          </cell>
          <cell r="GE69">
            <v>2.6669999999999998</v>
          </cell>
          <cell r="GF69">
            <v>2.6669999999999998</v>
          </cell>
          <cell r="GG69">
            <v>2.6669999999999998</v>
          </cell>
          <cell r="GH69">
            <v>2.6669999999999998</v>
          </cell>
          <cell r="GI69">
            <v>2.6669999999999998</v>
          </cell>
          <cell r="GJ69" t="str">
            <v/>
          </cell>
          <cell r="GK69" t="str">
            <v/>
          </cell>
          <cell r="GL69" t="str">
            <v/>
          </cell>
          <cell r="GM69" t="str">
            <v/>
          </cell>
          <cell r="GN69" t="str">
            <v/>
          </cell>
          <cell r="GO69" t="str">
            <v/>
          </cell>
          <cell r="GP69">
            <v>2.6669999999999998</v>
          </cell>
          <cell r="GQ69">
            <v>2.6669999999999998</v>
          </cell>
          <cell r="GR69">
            <v>2.6669999999999998</v>
          </cell>
          <cell r="GS69">
            <v>2.6669999999999998</v>
          </cell>
          <cell r="GT69">
            <v>2.6669999999999998</v>
          </cell>
          <cell r="GU69">
            <v>2.6669999999999998</v>
          </cell>
          <cell r="GV69" t="str">
            <v/>
          </cell>
          <cell r="GW69" t="str">
            <v/>
          </cell>
          <cell r="GX69" t="str">
            <v/>
          </cell>
          <cell r="GY69" t="str">
            <v/>
          </cell>
          <cell r="GZ69" t="str">
            <v/>
          </cell>
          <cell r="HA69" t="str">
            <v/>
          </cell>
          <cell r="HB69">
            <v>2.3000000000000003</v>
          </cell>
          <cell r="HC69">
            <v>2.3000000000000003</v>
          </cell>
          <cell r="HD69">
            <v>2.3000000000000003</v>
          </cell>
          <cell r="HE69">
            <v>2.3000000000000003</v>
          </cell>
          <cell r="HF69">
            <v>2.3000000000000003</v>
          </cell>
          <cell r="HG69">
            <v>2.3000000000000003</v>
          </cell>
          <cell r="HH69" t="str">
            <v/>
          </cell>
          <cell r="HI69" t="str">
            <v/>
          </cell>
          <cell r="HJ69" t="str">
            <v/>
          </cell>
          <cell r="HK69" t="str">
            <v/>
          </cell>
          <cell r="HL69" t="str">
            <v/>
          </cell>
          <cell r="HM69" t="str">
            <v/>
          </cell>
          <cell r="HN69">
            <v>2.5660666666666669</v>
          </cell>
          <cell r="HO69">
            <v>2.5660666666666669</v>
          </cell>
          <cell r="HP69">
            <v>2.5660666666666669</v>
          </cell>
          <cell r="HQ69">
            <v>2.5660666666666669</v>
          </cell>
          <cell r="HR69">
            <v>2.5660666666666669</v>
          </cell>
          <cell r="HS69">
            <v>2.5660666666666669</v>
          </cell>
          <cell r="HT69" t="str">
            <v/>
          </cell>
          <cell r="HU69" t="str">
            <v/>
          </cell>
          <cell r="HV69" t="str">
            <v/>
          </cell>
          <cell r="HW69" t="str">
            <v/>
          </cell>
          <cell r="HX69" t="str">
            <v/>
          </cell>
          <cell r="HY69" t="str">
            <v/>
          </cell>
          <cell r="HZ69">
            <v>3</v>
          </cell>
          <cell r="IA69">
            <v>3</v>
          </cell>
          <cell r="IB69">
            <v>3</v>
          </cell>
          <cell r="IC69">
            <v>3</v>
          </cell>
          <cell r="ID69">
            <v>3</v>
          </cell>
          <cell r="IE69">
            <v>3</v>
          </cell>
          <cell r="IF69" t="str">
            <v/>
          </cell>
          <cell r="IG69" t="str">
            <v/>
          </cell>
          <cell r="IH69" t="str">
            <v/>
          </cell>
          <cell r="II69" t="str">
            <v/>
          </cell>
          <cell r="IJ69" t="str">
            <v/>
          </cell>
          <cell r="IK69" t="str">
            <v/>
          </cell>
          <cell r="IL69">
            <v>2.7610000000000006</v>
          </cell>
          <cell r="IM69">
            <v>2.7610000000000006</v>
          </cell>
          <cell r="IN69">
            <v>2.7610000000000006</v>
          </cell>
          <cell r="IO69">
            <v>2.7610000000000006</v>
          </cell>
          <cell r="IP69">
            <v>2.7610000000000006</v>
          </cell>
          <cell r="IQ69">
            <v>2.7610000000000006</v>
          </cell>
          <cell r="IR69" t="str">
            <v/>
          </cell>
          <cell r="IS69" t="str">
            <v/>
          </cell>
          <cell r="IT69" t="str">
            <v/>
          </cell>
          <cell r="IU69" t="str">
            <v/>
          </cell>
          <cell r="IV69" t="str">
            <v/>
          </cell>
          <cell r="IW69" t="str">
            <v/>
          </cell>
          <cell r="IX69">
            <v>0.9</v>
          </cell>
          <cell r="IY69">
            <v>0.9</v>
          </cell>
          <cell r="IZ69">
            <v>0.9</v>
          </cell>
          <cell r="JA69">
            <v>0.8999999999999998</v>
          </cell>
          <cell r="JB69">
            <v>0.8999999999999998</v>
          </cell>
          <cell r="JC69">
            <v>0.8999999999999998</v>
          </cell>
          <cell r="JD69" t="str">
            <v/>
          </cell>
          <cell r="JE69" t="str">
            <v/>
          </cell>
          <cell r="JF69" t="str">
            <v/>
          </cell>
          <cell r="JG69" t="str">
            <v/>
          </cell>
          <cell r="JH69" t="str">
            <v/>
          </cell>
          <cell r="JI69" t="str">
            <v/>
          </cell>
          <cell r="JJ69">
            <v>2.21</v>
          </cell>
          <cell r="JK69">
            <v>2.21</v>
          </cell>
          <cell r="JL69">
            <v>2.21</v>
          </cell>
          <cell r="JM69">
            <v>2.21</v>
          </cell>
          <cell r="JN69">
            <v>2.21</v>
          </cell>
          <cell r="JO69">
            <v>2.21</v>
          </cell>
          <cell r="JP69" t="str">
            <v/>
          </cell>
          <cell r="JQ69" t="str">
            <v/>
          </cell>
          <cell r="JR69" t="str">
            <v/>
          </cell>
          <cell r="JS69" t="str">
            <v/>
          </cell>
          <cell r="JT69" t="str">
            <v/>
          </cell>
          <cell r="JU69" t="str">
            <v/>
          </cell>
          <cell r="JV69">
            <v>6</v>
          </cell>
          <cell r="JW69">
            <v>6</v>
          </cell>
          <cell r="JX69">
            <v>6</v>
          </cell>
          <cell r="JY69">
            <v>6</v>
          </cell>
          <cell r="JZ69">
            <v>6</v>
          </cell>
          <cell r="KA69">
            <v>6</v>
          </cell>
        </row>
        <row r="70">
          <cell r="EY70">
            <v>181</v>
          </cell>
          <cell r="EZ70" t="str">
            <v/>
          </cell>
          <cell r="FA70" t="str">
            <v/>
          </cell>
          <cell r="FB70" t="str">
            <v/>
          </cell>
          <cell r="FC70" t="str">
            <v/>
          </cell>
          <cell r="FD70" t="str">
            <v/>
          </cell>
          <cell r="FE70" t="str">
            <v/>
          </cell>
          <cell r="FF70">
            <v>5.8976400000000009</v>
          </cell>
          <cell r="FG70">
            <v>5.8976400000000009</v>
          </cell>
          <cell r="FH70">
            <v>5.8976400000000009</v>
          </cell>
          <cell r="FI70">
            <v>5.8976400000000009</v>
          </cell>
          <cell r="FJ70">
            <v>5.8976400000000009</v>
          </cell>
          <cell r="FK70">
            <v>5.8976400000000009</v>
          </cell>
          <cell r="FL70" t="str">
            <v/>
          </cell>
          <cell r="FM70" t="str">
            <v/>
          </cell>
          <cell r="FN70" t="str">
            <v/>
          </cell>
          <cell r="FO70" t="str">
            <v/>
          </cell>
          <cell r="FP70" t="str">
            <v/>
          </cell>
          <cell r="FQ70" t="str">
            <v/>
          </cell>
          <cell r="FR70">
            <v>5.8976400000000009</v>
          </cell>
          <cell r="FS70">
            <v>5.8976400000000009</v>
          </cell>
          <cell r="FT70">
            <v>5.8976400000000009</v>
          </cell>
          <cell r="FU70">
            <v>5.8976400000000009</v>
          </cell>
          <cell r="FV70">
            <v>5.8976400000000009</v>
          </cell>
          <cell r="FW70">
            <v>5.8976400000000009</v>
          </cell>
          <cell r="FX70" t="str">
            <v/>
          </cell>
          <cell r="FY70" t="str">
            <v/>
          </cell>
          <cell r="FZ70" t="str">
            <v/>
          </cell>
          <cell r="GA70" t="str">
            <v/>
          </cell>
          <cell r="GB70" t="str">
            <v/>
          </cell>
          <cell r="GC70" t="str">
            <v/>
          </cell>
          <cell r="GD70">
            <v>6.35</v>
          </cell>
          <cell r="GE70">
            <v>6.35</v>
          </cell>
          <cell r="GF70">
            <v>6.35</v>
          </cell>
          <cell r="GG70">
            <v>6.35</v>
          </cell>
          <cell r="GH70">
            <v>6.35</v>
          </cell>
          <cell r="GI70">
            <v>6.35</v>
          </cell>
          <cell r="GJ70" t="str">
            <v/>
          </cell>
          <cell r="GK70" t="str">
            <v/>
          </cell>
          <cell r="GL70" t="str">
            <v/>
          </cell>
          <cell r="GM70" t="str">
            <v/>
          </cell>
          <cell r="GN70" t="str">
            <v/>
          </cell>
          <cell r="GO70" t="str">
            <v/>
          </cell>
          <cell r="GP70">
            <v>6.35</v>
          </cell>
          <cell r="GQ70">
            <v>6.35</v>
          </cell>
          <cell r="GR70">
            <v>6.35</v>
          </cell>
          <cell r="GS70">
            <v>6.35</v>
          </cell>
          <cell r="GT70">
            <v>6.35</v>
          </cell>
          <cell r="GU70">
            <v>6.35</v>
          </cell>
          <cell r="GV70" t="str">
            <v/>
          </cell>
          <cell r="GW70" t="str">
            <v/>
          </cell>
          <cell r="GX70" t="str">
            <v/>
          </cell>
          <cell r="GY70" t="str">
            <v/>
          </cell>
          <cell r="GZ70" t="str">
            <v/>
          </cell>
          <cell r="HA70" t="str">
            <v/>
          </cell>
          <cell r="HB70">
            <v>3.45</v>
          </cell>
          <cell r="HC70">
            <v>3.45</v>
          </cell>
          <cell r="HD70">
            <v>3.45</v>
          </cell>
          <cell r="HE70">
            <v>3.45</v>
          </cell>
          <cell r="HF70">
            <v>3.45</v>
          </cell>
          <cell r="HG70">
            <v>3.45</v>
          </cell>
          <cell r="HH70" t="str">
            <v/>
          </cell>
          <cell r="HI70" t="str">
            <v/>
          </cell>
          <cell r="HJ70" t="str">
            <v/>
          </cell>
          <cell r="HK70" t="str">
            <v/>
          </cell>
          <cell r="HL70" t="str">
            <v/>
          </cell>
          <cell r="HM70" t="str">
            <v/>
          </cell>
          <cell r="HN70">
            <v>13.054</v>
          </cell>
          <cell r="HO70">
            <v>13.054</v>
          </cell>
          <cell r="HP70">
            <v>13.054</v>
          </cell>
          <cell r="HQ70">
            <v>13.054</v>
          </cell>
          <cell r="HR70">
            <v>13.054</v>
          </cell>
          <cell r="HS70">
            <v>13.054</v>
          </cell>
          <cell r="HT70" t="str">
            <v/>
          </cell>
          <cell r="HU70" t="str">
            <v/>
          </cell>
          <cell r="HV70" t="str">
            <v/>
          </cell>
          <cell r="HW70" t="str">
            <v/>
          </cell>
          <cell r="HX70" t="str">
            <v/>
          </cell>
          <cell r="HY70" t="str">
            <v/>
          </cell>
          <cell r="HZ70">
            <v>22.488681818181817</v>
          </cell>
          <cell r="IA70">
            <v>22.488681818181817</v>
          </cell>
          <cell r="IB70">
            <v>22.488681818181817</v>
          </cell>
          <cell r="IC70">
            <v>22.488681818181814</v>
          </cell>
          <cell r="ID70">
            <v>22.488681818181814</v>
          </cell>
          <cell r="IE70">
            <v>22.488681818181814</v>
          </cell>
          <cell r="IF70" t="str">
            <v/>
          </cell>
          <cell r="IG70" t="str">
            <v/>
          </cell>
          <cell r="IH70" t="str">
            <v/>
          </cell>
          <cell r="II70" t="str">
            <v/>
          </cell>
          <cell r="IJ70" t="str">
            <v/>
          </cell>
          <cell r="IK70" t="str">
            <v/>
          </cell>
          <cell r="IL70">
            <v>25.9785</v>
          </cell>
          <cell r="IM70">
            <v>25.9785</v>
          </cell>
          <cell r="IN70">
            <v>25.9785</v>
          </cell>
          <cell r="IO70">
            <v>25.978499999999997</v>
          </cell>
          <cell r="IP70">
            <v>25.978499999999997</v>
          </cell>
          <cell r="IQ70">
            <v>25.978499999999997</v>
          </cell>
          <cell r="IR70" t="str">
            <v/>
          </cell>
          <cell r="IS70" t="str">
            <v/>
          </cell>
          <cell r="IT70" t="str">
            <v/>
          </cell>
          <cell r="IU70" t="str">
            <v/>
          </cell>
          <cell r="IV70" t="str">
            <v/>
          </cell>
          <cell r="IW70" t="str">
            <v/>
          </cell>
          <cell r="IX70">
            <v>36.119999999999997</v>
          </cell>
          <cell r="IY70">
            <v>36.119999999999997</v>
          </cell>
          <cell r="IZ70">
            <v>36.119999999999997</v>
          </cell>
          <cell r="JA70">
            <v>36.119999999999997</v>
          </cell>
          <cell r="JB70">
            <v>36.119999999999997</v>
          </cell>
          <cell r="JC70">
            <v>36.119999999999997</v>
          </cell>
          <cell r="JD70" t="str">
            <v/>
          </cell>
          <cell r="JE70" t="str">
            <v/>
          </cell>
          <cell r="JF70" t="str">
            <v/>
          </cell>
          <cell r="JG70" t="str">
            <v/>
          </cell>
          <cell r="JH70" t="str">
            <v/>
          </cell>
          <cell r="JI70" t="str">
            <v/>
          </cell>
          <cell r="JJ70">
            <v>13.65</v>
          </cell>
          <cell r="JK70">
            <v>13.65</v>
          </cell>
          <cell r="JL70">
            <v>13.65</v>
          </cell>
          <cell r="JM70">
            <v>13.65</v>
          </cell>
          <cell r="JN70">
            <v>13.65</v>
          </cell>
          <cell r="JO70">
            <v>13.65</v>
          </cell>
          <cell r="JP70" t="str">
            <v/>
          </cell>
          <cell r="JQ70" t="str">
            <v/>
          </cell>
          <cell r="JR70" t="str">
            <v/>
          </cell>
          <cell r="JS70" t="str">
            <v/>
          </cell>
          <cell r="JT70" t="str">
            <v/>
          </cell>
          <cell r="JU70" t="str">
            <v/>
          </cell>
          <cell r="JV70">
            <v>36.611724723874261</v>
          </cell>
          <cell r="JW70">
            <v>36.611724723874261</v>
          </cell>
          <cell r="JX70">
            <v>36.611724723874261</v>
          </cell>
          <cell r="JY70">
            <v>36.611724723874261</v>
          </cell>
          <cell r="JZ70">
            <v>36.611724723874261</v>
          </cell>
          <cell r="KA70">
            <v>36.611724723874261</v>
          </cell>
        </row>
        <row r="71">
          <cell r="EY71">
            <v>182</v>
          </cell>
          <cell r="EZ71" t="str">
            <v/>
          </cell>
          <cell r="FA71" t="str">
            <v/>
          </cell>
          <cell r="FB71" t="str">
            <v/>
          </cell>
          <cell r="FC71" t="str">
            <v/>
          </cell>
          <cell r="FD71" t="str">
            <v/>
          </cell>
          <cell r="FE71" t="str">
            <v/>
          </cell>
          <cell r="FF71">
            <v>8.9868799999999993</v>
          </cell>
          <cell r="FG71">
            <v>8.9868799999999993</v>
          </cell>
          <cell r="FH71">
            <v>8.9868799999999993</v>
          </cell>
          <cell r="FI71">
            <v>8.9868799999999993</v>
          </cell>
          <cell r="FJ71">
            <v>8.9868799999999993</v>
          </cell>
          <cell r="FK71">
            <v>8.9868799999999993</v>
          </cell>
          <cell r="FL71" t="str">
            <v/>
          </cell>
          <cell r="FM71" t="str">
            <v/>
          </cell>
          <cell r="FN71" t="str">
            <v/>
          </cell>
          <cell r="FO71" t="str">
            <v/>
          </cell>
          <cell r="FP71" t="str">
            <v/>
          </cell>
          <cell r="FQ71" t="str">
            <v/>
          </cell>
          <cell r="FR71">
            <v>8.9868799999999993</v>
          </cell>
          <cell r="FS71">
            <v>8.9868799999999993</v>
          </cell>
          <cell r="FT71">
            <v>8.9868799999999993</v>
          </cell>
          <cell r="FU71">
            <v>8.9868799999999993</v>
          </cell>
          <cell r="FV71">
            <v>8.9868799999999993</v>
          </cell>
          <cell r="FW71">
            <v>8.9868799999999993</v>
          </cell>
          <cell r="FX71" t="str">
            <v/>
          </cell>
          <cell r="FY71" t="str">
            <v/>
          </cell>
          <cell r="FZ71" t="str">
            <v/>
          </cell>
          <cell r="GA71" t="str">
            <v/>
          </cell>
          <cell r="GB71" t="str">
            <v/>
          </cell>
          <cell r="GC71" t="str">
            <v/>
          </cell>
          <cell r="GD71">
            <v>9.652000000000001</v>
          </cell>
          <cell r="GE71">
            <v>9.652000000000001</v>
          </cell>
          <cell r="GF71">
            <v>9.652000000000001</v>
          </cell>
          <cell r="GG71">
            <v>9.652000000000001</v>
          </cell>
          <cell r="GH71">
            <v>9.652000000000001</v>
          </cell>
          <cell r="GI71">
            <v>9.652000000000001</v>
          </cell>
          <cell r="GJ71" t="str">
            <v/>
          </cell>
          <cell r="GK71" t="str">
            <v/>
          </cell>
          <cell r="GL71" t="str">
            <v/>
          </cell>
          <cell r="GM71" t="str">
            <v/>
          </cell>
          <cell r="GN71" t="str">
            <v/>
          </cell>
          <cell r="GO71" t="str">
            <v/>
          </cell>
          <cell r="GP71">
            <v>9.652000000000001</v>
          </cell>
          <cell r="GQ71">
            <v>9.652000000000001</v>
          </cell>
          <cell r="GR71">
            <v>9.652000000000001</v>
          </cell>
          <cell r="GS71">
            <v>9.652000000000001</v>
          </cell>
          <cell r="GT71">
            <v>9.652000000000001</v>
          </cell>
          <cell r="GU71">
            <v>9.652000000000001</v>
          </cell>
          <cell r="GV71" t="str">
            <v/>
          </cell>
          <cell r="GW71" t="str">
            <v/>
          </cell>
          <cell r="GX71" t="str">
            <v/>
          </cell>
          <cell r="GY71" t="str">
            <v/>
          </cell>
          <cell r="GZ71" t="str">
            <v/>
          </cell>
          <cell r="HA71" t="str">
            <v/>
          </cell>
          <cell r="HB71">
            <v>3.45</v>
          </cell>
          <cell r="HC71">
            <v>3.45</v>
          </cell>
          <cell r="HD71">
            <v>3.45</v>
          </cell>
          <cell r="HE71">
            <v>3.45</v>
          </cell>
          <cell r="HF71">
            <v>3.45</v>
          </cell>
          <cell r="HG71">
            <v>3.45</v>
          </cell>
          <cell r="HH71" t="str">
            <v/>
          </cell>
          <cell r="HI71" t="str">
            <v/>
          </cell>
          <cell r="HJ71" t="str">
            <v/>
          </cell>
          <cell r="HK71" t="str">
            <v/>
          </cell>
          <cell r="HL71" t="str">
            <v/>
          </cell>
          <cell r="HM71" t="str">
            <v/>
          </cell>
          <cell r="HN71">
            <v>13.054</v>
          </cell>
          <cell r="HO71">
            <v>13.054</v>
          </cell>
          <cell r="HP71">
            <v>13.054</v>
          </cell>
          <cell r="HQ71">
            <v>13.054</v>
          </cell>
          <cell r="HR71">
            <v>13.054</v>
          </cell>
          <cell r="HS71">
            <v>13.054</v>
          </cell>
          <cell r="HT71" t="str">
            <v/>
          </cell>
          <cell r="HU71" t="str">
            <v/>
          </cell>
          <cell r="HV71" t="str">
            <v/>
          </cell>
          <cell r="HW71" t="str">
            <v/>
          </cell>
          <cell r="HX71" t="str">
            <v/>
          </cell>
          <cell r="HY71" t="str">
            <v/>
          </cell>
          <cell r="HZ71">
            <v>25.488681818181817</v>
          </cell>
          <cell r="IA71">
            <v>25.488681818181817</v>
          </cell>
          <cell r="IB71">
            <v>25.488681818181817</v>
          </cell>
          <cell r="IC71">
            <v>25.488681818181814</v>
          </cell>
          <cell r="ID71">
            <v>25.488681818181814</v>
          </cell>
          <cell r="IE71">
            <v>25.488681818181814</v>
          </cell>
          <cell r="IF71" t="str">
            <v/>
          </cell>
          <cell r="IG71" t="str">
            <v/>
          </cell>
          <cell r="IH71" t="str">
            <v/>
          </cell>
          <cell r="II71" t="str">
            <v/>
          </cell>
          <cell r="IJ71" t="str">
            <v/>
          </cell>
          <cell r="IK71" t="str">
            <v/>
          </cell>
          <cell r="IL71">
            <v>28.853999999999999</v>
          </cell>
          <cell r="IM71">
            <v>28.853999999999999</v>
          </cell>
          <cell r="IN71">
            <v>28.853999999999999</v>
          </cell>
          <cell r="IO71">
            <v>28.853999999999996</v>
          </cell>
          <cell r="IP71">
            <v>28.853999999999996</v>
          </cell>
          <cell r="IQ71">
            <v>28.853999999999996</v>
          </cell>
          <cell r="IR71" t="str">
            <v/>
          </cell>
          <cell r="IS71" t="str">
            <v/>
          </cell>
          <cell r="IT71" t="str">
            <v/>
          </cell>
          <cell r="IU71" t="str">
            <v/>
          </cell>
          <cell r="IV71" t="str">
            <v/>
          </cell>
          <cell r="IW71" t="str">
            <v/>
          </cell>
          <cell r="IX71">
            <v>36.119999999999997</v>
          </cell>
          <cell r="IY71">
            <v>36.119999999999997</v>
          </cell>
          <cell r="IZ71">
            <v>36.119999999999997</v>
          </cell>
          <cell r="JA71">
            <v>36.119999999999997</v>
          </cell>
          <cell r="JB71">
            <v>36.119999999999997</v>
          </cell>
          <cell r="JC71">
            <v>36.119999999999997</v>
          </cell>
          <cell r="JD71" t="str">
            <v/>
          </cell>
          <cell r="JE71" t="str">
            <v/>
          </cell>
          <cell r="JF71" t="str">
            <v/>
          </cell>
          <cell r="JG71" t="str">
            <v/>
          </cell>
          <cell r="JH71" t="str">
            <v/>
          </cell>
          <cell r="JI71" t="str">
            <v/>
          </cell>
          <cell r="JJ71">
            <v>4.16</v>
          </cell>
          <cell r="JK71">
            <v>4.16</v>
          </cell>
          <cell r="JL71">
            <v>4.16</v>
          </cell>
          <cell r="JM71">
            <v>4.16</v>
          </cell>
          <cell r="JN71">
            <v>4.16</v>
          </cell>
          <cell r="JO71">
            <v>4.16</v>
          </cell>
          <cell r="JP71" t="str">
            <v/>
          </cell>
          <cell r="JQ71" t="str">
            <v/>
          </cell>
          <cell r="JR71" t="str">
            <v/>
          </cell>
          <cell r="JS71" t="str">
            <v/>
          </cell>
          <cell r="JT71" t="str">
            <v/>
          </cell>
          <cell r="JU71" t="str">
            <v/>
          </cell>
          <cell r="JV71">
            <v>38</v>
          </cell>
          <cell r="JW71">
            <v>38</v>
          </cell>
          <cell r="JX71">
            <v>38</v>
          </cell>
          <cell r="JY71">
            <v>38</v>
          </cell>
          <cell r="JZ71">
            <v>38</v>
          </cell>
          <cell r="KA71">
            <v>38</v>
          </cell>
        </row>
        <row r="72">
          <cell r="EY72">
            <v>183</v>
          </cell>
          <cell r="EZ72">
            <v>37.332680000000003</v>
          </cell>
          <cell r="FA72">
            <v>37.332680000000003</v>
          </cell>
          <cell r="FB72">
            <v>37.332680000000003</v>
          </cell>
          <cell r="FC72">
            <v>37.332680000000003</v>
          </cell>
          <cell r="FD72">
            <v>37.332680000000003</v>
          </cell>
          <cell r="FE72">
            <v>37.332680000000003</v>
          </cell>
          <cell r="FF72" t="str">
            <v/>
          </cell>
          <cell r="FG72" t="str">
            <v/>
          </cell>
          <cell r="FH72" t="str">
            <v/>
          </cell>
          <cell r="FI72" t="str">
            <v/>
          </cell>
          <cell r="FJ72" t="str">
            <v/>
          </cell>
          <cell r="FK72" t="str">
            <v/>
          </cell>
          <cell r="FL72">
            <v>37.332680000000003</v>
          </cell>
          <cell r="FM72">
            <v>37.332680000000003</v>
          </cell>
          <cell r="FN72">
            <v>37.332680000000003</v>
          </cell>
          <cell r="FO72">
            <v>37.332680000000003</v>
          </cell>
          <cell r="FP72">
            <v>37.332680000000003</v>
          </cell>
          <cell r="FQ72">
            <v>37.332680000000003</v>
          </cell>
          <cell r="FR72" t="str">
            <v/>
          </cell>
          <cell r="FS72" t="str">
            <v/>
          </cell>
          <cell r="FT72" t="str">
            <v/>
          </cell>
          <cell r="FU72" t="str">
            <v/>
          </cell>
          <cell r="FV72" t="str">
            <v/>
          </cell>
          <cell r="FW72" t="str">
            <v/>
          </cell>
          <cell r="FX72">
            <v>57.848992248062018</v>
          </cell>
          <cell r="FY72">
            <v>57.848992248062018</v>
          </cell>
          <cell r="FZ72">
            <v>57.848992248062018</v>
          </cell>
          <cell r="GA72">
            <v>57.848992248062018</v>
          </cell>
          <cell r="GB72">
            <v>57.848992248062018</v>
          </cell>
          <cell r="GC72">
            <v>57.848992248062018</v>
          </cell>
          <cell r="GD72" t="str">
            <v/>
          </cell>
          <cell r="GE72" t="str">
            <v/>
          </cell>
          <cell r="GF72" t="str">
            <v/>
          </cell>
          <cell r="GG72" t="str">
            <v/>
          </cell>
          <cell r="GH72" t="str">
            <v/>
          </cell>
          <cell r="GI72" t="str">
            <v/>
          </cell>
          <cell r="GJ72">
            <v>57.848992248062018</v>
          </cell>
          <cell r="GK72">
            <v>57.848992248062018</v>
          </cell>
          <cell r="GL72">
            <v>57.848992248062018</v>
          </cell>
          <cell r="GM72">
            <v>57.848992248062018</v>
          </cell>
          <cell r="GN72">
            <v>57.848992248062018</v>
          </cell>
          <cell r="GO72">
            <v>57.848992248062018</v>
          </cell>
          <cell r="GP72" t="str">
            <v/>
          </cell>
          <cell r="GQ72" t="str">
            <v/>
          </cell>
          <cell r="GR72" t="str">
            <v/>
          </cell>
          <cell r="GS72" t="str">
            <v/>
          </cell>
          <cell r="GT72" t="str">
            <v/>
          </cell>
          <cell r="GU72" t="str">
            <v/>
          </cell>
          <cell r="GV72">
            <v>57.960000000000008</v>
          </cell>
          <cell r="GW72">
            <v>57.960000000000008</v>
          </cell>
          <cell r="GX72">
            <v>57.960000000000008</v>
          </cell>
          <cell r="GY72">
            <v>57.960000000000008</v>
          </cell>
          <cell r="GZ72">
            <v>57.960000000000008</v>
          </cell>
          <cell r="HA72">
            <v>57.960000000000008</v>
          </cell>
          <cell r="HB72" t="str">
            <v/>
          </cell>
          <cell r="HC72" t="str">
            <v/>
          </cell>
          <cell r="HD72" t="str">
            <v/>
          </cell>
          <cell r="HE72" t="str">
            <v/>
          </cell>
          <cell r="HF72" t="str">
            <v/>
          </cell>
          <cell r="HG72" t="str">
            <v/>
          </cell>
          <cell r="HH72">
            <v>33.792000000000002</v>
          </cell>
          <cell r="HI72">
            <v>33.792000000000002</v>
          </cell>
          <cell r="HJ72">
            <v>33.792000000000002</v>
          </cell>
          <cell r="HK72">
            <v>33.792000000000002</v>
          </cell>
          <cell r="HL72">
            <v>33.792000000000002</v>
          </cell>
          <cell r="HM72">
            <v>33.792000000000002</v>
          </cell>
          <cell r="HN72" t="str">
            <v/>
          </cell>
          <cell r="HO72" t="str">
            <v/>
          </cell>
          <cell r="HP72" t="str">
            <v/>
          </cell>
          <cell r="HQ72" t="str">
            <v/>
          </cell>
          <cell r="HR72" t="str">
            <v/>
          </cell>
          <cell r="HS72" t="str">
            <v/>
          </cell>
          <cell r="HT72">
            <v>25.92</v>
          </cell>
          <cell r="HU72">
            <v>25.92</v>
          </cell>
          <cell r="HV72">
            <v>25.92</v>
          </cell>
          <cell r="HW72">
            <v>25.92</v>
          </cell>
          <cell r="HX72">
            <v>25.92</v>
          </cell>
          <cell r="HY72">
            <v>25.92</v>
          </cell>
          <cell r="HZ72" t="str">
            <v/>
          </cell>
          <cell r="IA72" t="str">
            <v/>
          </cell>
          <cell r="IB72" t="str">
            <v/>
          </cell>
          <cell r="IC72" t="str">
            <v/>
          </cell>
          <cell r="ID72" t="str">
            <v/>
          </cell>
          <cell r="IE72" t="str">
            <v/>
          </cell>
          <cell r="IF72">
            <v>46.0334</v>
          </cell>
          <cell r="IG72">
            <v>46.0334</v>
          </cell>
          <cell r="IH72">
            <v>46.0334</v>
          </cell>
          <cell r="II72">
            <v>46.0334</v>
          </cell>
          <cell r="IJ72">
            <v>46.0334</v>
          </cell>
          <cell r="IK72">
            <v>46.0334</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v>10.4</v>
          </cell>
          <cell r="JE72">
            <v>10.4</v>
          </cell>
          <cell r="JF72">
            <v>10.4</v>
          </cell>
          <cell r="JG72">
            <v>10.4</v>
          </cell>
          <cell r="JH72">
            <v>10.4</v>
          </cell>
          <cell r="JI72">
            <v>10.4</v>
          </cell>
          <cell r="JJ72" t="str">
            <v/>
          </cell>
          <cell r="JK72" t="str">
            <v/>
          </cell>
          <cell r="JL72" t="str">
            <v/>
          </cell>
          <cell r="JM72" t="str">
            <v/>
          </cell>
          <cell r="JN72" t="str">
            <v/>
          </cell>
          <cell r="JO72" t="str">
            <v/>
          </cell>
          <cell r="JP72">
            <v>9.2000000000000011</v>
          </cell>
          <cell r="JQ72">
            <v>9.2000000000000011</v>
          </cell>
          <cell r="JR72">
            <v>9.2000000000000011</v>
          </cell>
          <cell r="JS72">
            <v>9.2000000000000011</v>
          </cell>
          <cell r="JT72">
            <v>9.2000000000000011</v>
          </cell>
          <cell r="JU72">
            <v>9.2000000000000011</v>
          </cell>
          <cell r="JV72" t="str">
            <v/>
          </cell>
          <cell r="JW72" t="str">
            <v/>
          </cell>
          <cell r="JX72" t="str">
            <v/>
          </cell>
          <cell r="JY72" t="str">
            <v/>
          </cell>
          <cell r="JZ72" t="str">
            <v/>
          </cell>
          <cell r="KA72" t="str">
            <v/>
          </cell>
        </row>
        <row r="73">
          <cell r="EY73">
            <v>184</v>
          </cell>
          <cell r="EZ73">
            <v>32.131292908328199</v>
          </cell>
          <cell r="FA73">
            <v>32.131292908328199</v>
          </cell>
          <cell r="FB73">
            <v>32.131292908328199</v>
          </cell>
          <cell r="FC73">
            <v>19.992804476293106</v>
          </cell>
          <cell r="FD73">
            <v>19.992804476293106</v>
          </cell>
          <cell r="FE73">
            <v>19.992804476293106</v>
          </cell>
          <cell r="FF73">
            <v>13.841172329741381</v>
          </cell>
          <cell r="FG73">
            <v>13.841172329741381</v>
          </cell>
          <cell r="FH73">
            <v>13.841172329741381</v>
          </cell>
          <cell r="FI73">
            <v>14.280574625923647</v>
          </cell>
          <cell r="FJ73">
            <v>14.280574625923647</v>
          </cell>
          <cell r="FK73">
            <v>14.280574625923647</v>
          </cell>
          <cell r="FL73">
            <v>32.131292908328199</v>
          </cell>
          <cell r="FM73">
            <v>32.131292908328199</v>
          </cell>
          <cell r="FN73">
            <v>32.131292908328199</v>
          </cell>
          <cell r="FO73">
            <v>19.992804476293106</v>
          </cell>
          <cell r="FP73">
            <v>19.992804476293106</v>
          </cell>
          <cell r="FQ73">
            <v>19.992804476293106</v>
          </cell>
          <cell r="FR73">
            <v>13.841172329741381</v>
          </cell>
          <cell r="FS73">
            <v>13.841172329741381</v>
          </cell>
          <cell r="FT73">
            <v>13.841172329741381</v>
          </cell>
          <cell r="FU73">
            <v>14.280574625923647</v>
          </cell>
          <cell r="FV73">
            <v>14.280574625923647</v>
          </cell>
          <cell r="FW73">
            <v>14.280574625923647</v>
          </cell>
          <cell r="FX73">
            <v>28.746813423645321</v>
          </cell>
          <cell r="FY73">
            <v>28.746813423645321</v>
          </cell>
          <cell r="FZ73">
            <v>28.746813423645321</v>
          </cell>
          <cell r="GA73">
            <v>17.886906130268198</v>
          </cell>
          <cell r="GB73">
            <v>17.886906130268198</v>
          </cell>
          <cell r="GC73">
            <v>17.886906130268198</v>
          </cell>
          <cell r="GD73">
            <v>12.383242705570293</v>
          </cell>
          <cell r="GE73">
            <v>12.383242705570293</v>
          </cell>
          <cell r="GF73">
            <v>12.383242705570293</v>
          </cell>
          <cell r="GG73">
            <v>12.776361521620142</v>
          </cell>
          <cell r="GH73">
            <v>12.776361521620142</v>
          </cell>
          <cell r="GI73">
            <v>12.776361521620142</v>
          </cell>
          <cell r="GJ73">
            <v>28.746813423645321</v>
          </cell>
          <cell r="GK73">
            <v>28.746813423645321</v>
          </cell>
          <cell r="GL73">
            <v>28.746813423645321</v>
          </cell>
          <cell r="GM73">
            <v>17.886906130268198</v>
          </cell>
          <cell r="GN73">
            <v>17.886906130268198</v>
          </cell>
          <cell r="GO73">
            <v>17.886906130268198</v>
          </cell>
          <cell r="GP73">
            <v>12.383242705570293</v>
          </cell>
          <cell r="GQ73">
            <v>12.383242705570293</v>
          </cell>
          <cell r="GR73">
            <v>12.383242705570293</v>
          </cell>
          <cell r="GS73">
            <v>12.776361521620142</v>
          </cell>
          <cell r="GT73">
            <v>12.776361521620142</v>
          </cell>
          <cell r="GU73">
            <v>12.776361521620142</v>
          </cell>
          <cell r="GV73">
            <v>27.09740609605911</v>
          </cell>
          <cell r="GW73">
            <v>27.09740609605911</v>
          </cell>
          <cell r="GX73">
            <v>27.09740609605911</v>
          </cell>
          <cell r="GY73">
            <v>16.860608237547893</v>
          </cell>
          <cell r="GZ73">
            <v>16.860608237547893</v>
          </cell>
          <cell r="HA73">
            <v>16.860608237547893</v>
          </cell>
          <cell r="HB73">
            <v>11.672728779840847</v>
          </cell>
          <cell r="HC73">
            <v>11.672728779840847</v>
          </cell>
          <cell r="HD73">
            <v>11.672728779840847</v>
          </cell>
          <cell r="HE73">
            <v>12.043291598248492</v>
          </cell>
          <cell r="HF73">
            <v>12.043291598248492</v>
          </cell>
          <cell r="HG73">
            <v>12.043291598248492</v>
          </cell>
          <cell r="HH73">
            <v>28.725215517241377</v>
          </cell>
          <cell r="HI73">
            <v>28.725215517241377</v>
          </cell>
          <cell r="HJ73">
            <v>28.725215517241377</v>
          </cell>
          <cell r="HK73">
            <v>17.873467432950189</v>
          </cell>
          <cell r="HL73">
            <v>17.873467432950189</v>
          </cell>
          <cell r="HM73">
            <v>17.873467432950189</v>
          </cell>
          <cell r="HN73">
            <v>12.37393899204244</v>
          </cell>
          <cell r="HO73">
            <v>12.37393899204244</v>
          </cell>
          <cell r="HP73">
            <v>12.37393899204244</v>
          </cell>
          <cell r="HQ73">
            <v>12.766762452107278</v>
          </cell>
          <cell r="HR73">
            <v>12.766762452107278</v>
          </cell>
          <cell r="HS73">
            <v>12.766762452107278</v>
          </cell>
          <cell r="HT73">
            <v>23.235452586206897</v>
          </cell>
          <cell r="HU73">
            <v>23.235452586206897</v>
          </cell>
          <cell r="HV73">
            <v>23.235452586206897</v>
          </cell>
          <cell r="HW73">
            <v>14.457614942528737</v>
          </cell>
          <cell r="HX73">
            <v>14.457614942528737</v>
          </cell>
          <cell r="HY73">
            <v>14.457614942528737</v>
          </cell>
          <cell r="HZ73">
            <v>10.009118037135279</v>
          </cell>
          <cell r="IA73">
            <v>10.009118037135279</v>
          </cell>
          <cell r="IB73">
            <v>10.009118037135279</v>
          </cell>
          <cell r="IC73">
            <v>10.326867816091955</v>
          </cell>
          <cell r="ID73">
            <v>10.326867816091955</v>
          </cell>
          <cell r="IE73">
            <v>10.326867816091955</v>
          </cell>
          <cell r="IF73">
            <v>27.228174670506522</v>
          </cell>
          <cell r="IG73">
            <v>27.228174670506522</v>
          </cell>
          <cell r="IH73">
            <v>27.228174670506522</v>
          </cell>
          <cell r="II73">
            <v>16.94197535053739</v>
          </cell>
          <cell r="IJ73">
            <v>16.94197535053739</v>
          </cell>
          <cell r="IK73">
            <v>16.94197535053739</v>
          </cell>
          <cell r="IL73">
            <v>11.72905985806435</v>
          </cell>
          <cell r="IM73">
            <v>11.72905985806435</v>
          </cell>
          <cell r="IN73">
            <v>11.72905985806435</v>
          </cell>
          <cell r="IO73">
            <v>12.101410964669565</v>
          </cell>
          <cell r="IP73">
            <v>12.101410964669565</v>
          </cell>
          <cell r="IQ73">
            <v>12.101410964669565</v>
          </cell>
          <cell r="IR73">
            <v>26.144401372872817</v>
          </cell>
          <cell r="IS73">
            <v>26.144401372872817</v>
          </cell>
          <cell r="IT73">
            <v>26.144401372872817</v>
          </cell>
          <cell r="IU73">
            <v>16.267627520898639</v>
          </cell>
          <cell r="IV73">
            <v>16.267627520898639</v>
          </cell>
          <cell r="IW73">
            <v>16.267627520898639</v>
          </cell>
          <cell r="IX73">
            <v>11.262203668314443</v>
          </cell>
          <cell r="IY73">
            <v>11.262203668314443</v>
          </cell>
          <cell r="IZ73">
            <v>11.262203668314443</v>
          </cell>
          <cell r="JA73">
            <v>11.61973394349903</v>
          </cell>
          <cell r="JB73">
            <v>11.61973394349903</v>
          </cell>
          <cell r="JC73">
            <v>11.61973394349903</v>
          </cell>
          <cell r="JD73">
            <v>13.233143472906404</v>
          </cell>
          <cell r="JE73">
            <v>13.233143472906404</v>
          </cell>
          <cell r="JF73">
            <v>13.233143472906404</v>
          </cell>
          <cell r="JG73">
            <v>8.2339559386973171</v>
          </cell>
          <cell r="JH73">
            <v>8.2339559386973171</v>
          </cell>
          <cell r="JI73">
            <v>8.2339559386973171</v>
          </cell>
          <cell r="JJ73">
            <v>5.7004310344827589</v>
          </cell>
          <cell r="JK73">
            <v>5.7004310344827589</v>
          </cell>
          <cell r="JL73">
            <v>5.7004310344827589</v>
          </cell>
          <cell r="JM73">
            <v>5.8813970990695124</v>
          </cell>
          <cell r="JN73">
            <v>5.8813970990695124</v>
          </cell>
          <cell r="JO73">
            <v>5.8813970990695124</v>
          </cell>
          <cell r="JP73">
            <v>21.544796798029555</v>
          </cell>
          <cell r="JQ73">
            <v>21.544796798029555</v>
          </cell>
          <cell r="JR73">
            <v>21.544796798029555</v>
          </cell>
          <cell r="JS73">
            <v>13.405651340996169</v>
          </cell>
          <cell r="JT73">
            <v>13.405651340996169</v>
          </cell>
          <cell r="JU73">
            <v>13.405651340996169</v>
          </cell>
          <cell r="JV73">
            <v>9.2808355437665782</v>
          </cell>
          <cell r="JW73">
            <v>9.2808355437665782</v>
          </cell>
          <cell r="JX73">
            <v>9.2808355437665782</v>
          </cell>
          <cell r="JY73">
            <v>9.5754652435686918</v>
          </cell>
          <cell r="JZ73">
            <v>9.5754652435686918</v>
          </cell>
          <cell r="KA73">
            <v>9.5754652435686918</v>
          </cell>
        </row>
        <row r="74">
          <cell r="EY74">
            <v>185</v>
          </cell>
          <cell r="EZ74">
            <v>16.719508621714269</v>
          </cell>
          <cell r="FA74">
            <v>16.719508621714269</v>
          </cell>
          <cell r="FB74">
            <v>16.719508621714269</v>
          </cell>
          <cell r="FC74" t="str">
            <v/>
          </cell>
          <cell r="FD74" t="str">
            <v/>
          </cell>
          <cell r="FE74" t="str">
            <v/>
          </cell>
          <cell r="FF74" t="str">
            <v/>
          </cell>
          <cell r="FG74" t="str">
            <v/>
          </cell>
          <cell r="FH74" t="str">
            <v/>
          </cell>
          <cell r="FI74" t="str">
            <v/>
          </cell>
          <cell r="FJ74" t="str">
            <v/>
          </cell>
          <cell r="FK74" t="str">
            <v/>
          </cell>
          <cell r="FL74">
            <v>16.719508621714269</v>
          </cell>
          <cell r="FM74">
            <v>16.719508621714269</v>
          </cell>
          <cell r="FN74">
            <v>16.719508621714269</v>
          </cell>
          <cell r="FO74" t="str">
            <v/>
          </cell>
          <cell r="FP74" t="str">
            <v/>
          </cell>
          <cell r="FQ74" t="str">
            <v/>
          </cell>
          <cell r="FR74" t="str">
            <v/>
          </cell>
          <cell r="FS74" t="str">
            <v/>
          </cell>
          <cell r="FT74" t="str">
            <v/>
          </cell>
          <cell r="FU74" t="str">
            <v/>
          </cell>
          <cell r="FV74" t="str">
            <v/>
          </cell>
          <cell r="FW74" t="str">
            <v/>
          </cell>
          <cell r="FX74">
            <v>13.506994285714272</v>
          </cell>
          <cell r="FY74">
            <v>13.506994285714272</v>
          </cell>
          <cell r="FZ74">
            <v>13.506994285714272</v>
          </cell>
          <cell r="GA74" t="str">
            <v/>
          </cell>
          <cell r="GB74" t="str">
            <v/>
          </cell>
          <cell r="GC74" t="str">
            <v/>
          </cell>
          <cell r="GD74" t="str">
            <v/>
          </cell>
          <cell r="GE74" t="str">
            <v/>
          </cell>
          <cell r="GF74" t="str">
            <v/>
          </cell>
          <cell r="GG74" t="str">
            <v/>
          </cell>
          <cell r="GH74" t="str">
            <v/>
          </cell>
          <cell r="GI74" t="str">
            <v/>
          </cell>
          <cell r="GJ74">
            <v>13.506994285714272</v>
          </cell>
          <cell r="GK74">
            <v>13.506994285714272</v>
          </cell>
          <cell r="GL74">
            <v>13.506994285714272</v>
          </cell>
          <cell r="GM74" t="str">
            <v/>
          </cell>
          <cell r="GN74" t="str">
            <v/>
          </cell>
          <cell r="GO74" t="str">
            <v/>
          </cell>
          <cell r="GP74" t="str">
            <v/>
          </cell>
          <cell r="GQ74" t="str">
            <v/>
          </cell>
          <cell r="GR74" t="str">
            <v/>
          </cell>
          <cell r="GS74" t="str">
            <v/>
          </cell>
          <cell r="GT74" t="str">
            <v/>
          </cell>
          <cell r="GU74" t="str">
            <v/>
          </cell>
          <cell r="GV74">
            <v>12.601371428571417</v>
          </cell>
          <cell r="GW74">
            <v>12.601371428571417</v>
          </cell>
          <cell r="GX74">
            <v>12.601371428571417</v>
          </cell>
          <cell r="GY74" t="str">
            <v/>
          </cell>
          <cell r="GZ74" t="str">
            <v/>
          </cell>
          <cell r="HA74" t="str">
            <v/>
          </cell>
          <cell r="HB74" t="str">
            <v/>
          </cell>
          <cell r="HC74" t="str">
            <v/>
          </cell>
          <cell r="HD74" t="str">
            <v/>
          </cell>
          <cell r="HE74" t="str">
            <v/>
          </cell>
          <cell r="HF74" t="str">
            <v/>
          </cell>
          <cell r="HG74" t="str">
            <v/>
          </cell>
          <cell r="HH74">
            <v>10.306559999999992</v>
          </cell>
          <cell r="HI74">
            <v>10.306559999999992</v>
          </cell>
          <cell r="HJ74">
            <v>10.306559999999992</v>
          </cell>
          <cell r="HK74" t="str">
            <v/>
          </cell>
          <cell r="HL74" t="str">
            <v/>
          </cell>
          <cell r="HM74" t="str">
            <v/>
          </cell>
          <cell r="HN74" t="str">
            <v/>
          </cell>
          <cell r="HO74" t="str">
            <v/>
          </cell>
          <cell r="HP74" t="str">
            <v/>
          </cell>
          <cell r="HQ74" t="str">
            <v/>
          </cell>
          <cell r="HR74" t="str">
            <v/>
          </cell>
          <cell r="HS74" t="str">
            <v/>
          </cell>
          <cell r="HT74">
            <v>9.2571428571428491</v>
          </cell>
          <cell r="HU74">
            <v>9.2571428571428491</v>
          </cell>
          <cell r="HV74">
            <v>9.2571428571428491</v>
          </cell>
          <cell r="HW74" t="str">
            <v/>
          </cell>
          <cell r="HX74" t="str">
            <v/>
          </cell>
          <cell r="HY74" t="str">
            <v/>
          </cell>
          <cell r="HZ74" t="str">
            <v/>
          </cell>
          <cell r="IA74" t="str">
            <v/>
          </cell>
          <cell r="IB74" t="str">
            <v/>
          </cell>
          <cell r="IC74" t="str">
            <v/>
          </cell>
          <cell r="ID74" t="str">
            <v/>
          </cell>
          <cell r="IE74" t="str">
            <v/>
          </cell>
          <cell r="IF74">
            <v>8.4938399999999916</v>
          </cell>
          <cell r="IG74">
            <v>8.4938399999999916</v>
          </cell>
          <cell r="IH74">
            <v>8.4938399999999916</v>
          </cell>
          <cell r="II74" t="str">
            <v/>
          </cell>
          <cell r="IJ74" t="str">
            <v/>
          </cell>
          <cell r="IK74" t="str">
            <v/>
          </cell>
          <cell r="IL74" t="str">
            <v/>
          </cell>
          <cell r="IM74" t="str">
            <v/>
          </cell>
          <cell r="IN74" t="str">
            <v/>
          </cell>
          <cell r="IO74" t="str">
            <v/>
          </cell>
          <cell r="IP74" t="str">
            <v/>
          </cell>
          <cell r="IQ74" t="str">
            <v/>
          </cell>
          <cell r="IR74">
            <v>26.331428571428546</v>
          </cell>
          <cell r="IS74">
            <v>26.331428571428546</v>
          </cell>
          <cell r="IT74">
            <v>26.331428571428546</v>
          </cell>
          <cell r="IU74" t="str">
            <v/>
          </cell>
          <cell r="IV74" t="str">
            <v/>
          </cell>
          <cell r="IW74" t="str">
            <v/>
          </cell>
          <cell r="IX74" t="str">
            <v/>
          </cell>
          <cell r="IY74" t="str">
            <v/>
          </cell>
          <cell r="IZ74" t="str">
            <v/>
          </cell>
          <cell r="JA74" t="str">
            <v/>
          </cell>
          <cell r="JB74" t="str">
            <v/>
          </cell>
          <cell r="JC74" t="str">
            <v/>
          </cell>
          <cell r="JD74">
            <v>7.1314285714285646</v>
          </cell>
          <cell r="JE74">
            <v>7.1314285714285646</v>
          </cell>
          <cell r="JF74">
            <v>7.1314285714285646</v>
          </cell>
          <cell r="JG74" t="str">
            <v/>
          </cell>
          <cell r="JH74" t="str">
            <v/>
          </cell>
          <cell r="JI74" t="str">
            <v/>
          </cell>
          <cell r="JJ74" t="str">
            <v/>
          </cell>
          <cell r="JK74" t="str">
            <v/>
          </cell>
          <cell r="JL74" t="str">
            <v/>
          </cell>
          <cell r="JM74" t="str">
            <v/>
          </cell>
          <cell r="JN74" t="str">
            <v/>
          </cell>
          <cell r="JO74" t="str">
            <v/>
          </cell>
          <cell r="JP74">
            <v>8.6537142857142779</v>
          </cell>
          <cell r="JQ74">
            <v>8.6537142857142779</v>
          </cell>
          <cell r="JR74">
            <v>8.6537142857142779</v>
          </cell>
          <cell r="JS74" t="str">
            <v/>
          </cell>
          <cell r="JT74" t="str">
            <v/>
          </cell>
          <cell r="JU74" t="str">
            <v/>
          </cell>
          <cell r="JV74" t="str">
            <v/>
          </cell>
          <cell r="JW74" t="str">
            <v/>
          </cell>
          <cell r="JX74" t="str">
            <v/>
          </cell>
          <cell r="JY74" t="str">
            <v/>
          </cell>
          <cell r="JZ74" t="str">
            <v/>
          </cell>
          <cell r="KA74" t="str">
            <v/>
          </cell>
        </row>
        <row r="75">
          <cell r="EY75">
            <v>186</v>
          </cell>
          <cell r="EZ75" t="str">
            <v/>
          </cell>
          <cell r="FA75" t="str">
            <v/>
          </cell>
          <cell r="FB75" t="str">
            <v/>
          </cell>
          <cell r="FC75">
            <v>21.399043975757554</v>
          </cell>
          <cell r="FD75">
            <v>21.399043975757554</v>
          </cell>
          <cell r="FE75">
            <v>21.399043975757554</v>
          </cell>
          <cell r="FF75">
            <v>9.0534416820512718</v>
          </cell>
          <cell r="FG75">
            <v>9.0534416820512718</v>
          </cell>
          <cell r="FH75">
            <v>9.0534416820512718</v>
          </cell>
          <cell r="FI75">
            <v>13.450827641904748</v>
          </cell>
          <cell r="FJ75">
            <v>13.450827641904748</v>
          </cell>
          <cell r="FK75">
            <v>13.450827641904748</v>
          </cell>
          <cell r="FL75" t="str">
            <v/>
          </cell>
          <cell r="FM75" t="str">
            <v/>
          </cell>
          <cell r="FN75" t="str">
            <v/>
          </cell>
          <cell r="FO75">
            <v>21.399043975757554</v>
          </cell>
          <cell r="FP75">
            <v>21.399043975757554</v>
          </cell>
          <cell r="FQ75">
            <v>21.399043975757554</v>
          </cell>
          <cell r="FR75">
            <v>9.0534416820512718</v>
          </cell>
          <cell r="FS75">
            <v>9.0534416820512718</v>
          </cell>
          <cell r="FT75">
            <v>9.0534416820512718</v>
          </cell>
          <cell r="FU75">
            <v>13.450827641904748</v>
          </cell>
          <cell r="FV75">
            <v>13.450827641904748</v>
          </cell>
          <cell r="FW75">
            <v>13.450827641904748</v>
          </cell>
          <cell r="FX75" t="str">
            <v/>
          </cell>
          <cell r="FY75" t="str">
            <v/>
          </cell>
          <cell r="FZ75" t="str">
            <v/>
          </cell>
          <cell r="GA75">
            <v>18.03923393939392</v>
          </cell>
          <cell r="GB75">
            <v>18.03923393939392</v>
          </cell>
          <cell r="GC75">
            <v>18.03923393939392</v>
          </cell>
          <cell r="GD75">
            <v>7.6319835897435819</v>
          </cell>
          <cell r="GE75">
            <v>7.6319835897435819</v>
          </cell>
          <cell r="GF75">
            <v>7.6319835897435819</v>
          </cell>
          <cell r="GG75">
            <v>11.338947047619035</v>
          </cell>
          <cell r="GH75">
            <v>11.338947047619035</v>
          </cell>
          <cell r="GI75">
            <v>11.338947047619035</v>
          </cell>
          <cell r="GJ75" t="str">
            <v/>
          </cell>
          <cell r="GK75" t="str">
            <v/>
          </cell>
          <cell r="GL75" t="str">
            <v/>
          </cell>
          <cell r="GM75">
            <v>18.03923393939392</v>
          </cell>
          <cell r="GN75">
            <v>18.03923393939392</v>
          </cell>
          <cell r="GO75">
            <v>18.03923393939392</v>
          </cell>
          <cell r="GP75">
            <v>7.6319835897435819</v>
          </cell>
          <cell r="GQ75">
            <v>7.6319835897435819</v>
          </cell>
          <cell r="GR75">
            <v>7.6319835897435819</v>
          </cell>
          <cell r="GS75">
            <v>11.338947047619035</v>
          </cell>
          <cell r="GT75">
            <v>11.338947047619035</v>
          </cell>
          <cell r="GU75">
            <v>11.338947047619035</v>
          </cell>
          <cell r="GV75" t="str">
            <v/>
          </cell>
          <cell r="GW75" t="str">
            <v/>
          </cell>
          <cell r="GX75" t="str">
            <v/>
          </cell>
          <cell r="GY75">
            <v>17.686303030303016</v>
          </cell>
          <cell r="GZ75">
            <v>17.686303030303016</v>
          </cell>
          <cell r="HA75">
            <v>17.686303030303016</v>
          </cell>
          <cell r="HB75">
            <v>7.4826666666666597</v>
          </cell>
          <cell r="HC75">
            <v>7.4826666666666597</v>
          </cell>
          <cell r="HD75">
            <v>7.4826666666666597</v>
          </cell>
          <cell r="HE75">
            <v>11.117104761904752</v>
          </cell>
          <cell r="HF75">
            <v>11.117104761904752</v>
          </cell>
          <cell r="HG75">
            <v>11.117104761904752</v>
          </cell>
          <cell r="HH75" t="str">
            <v/>
          </cell>
          <cell r="HI75" t="str">
            <v/>
          </cell>
          <cell r="HJ75" t="str">
            <v/>
          </cell>
          <cell r="HK75">
            <v>13.013333333333321</v>
          </cell>
          <cell r="HL75">
            <v>13.013333333333321</v>
          </cell>
          <cell r="HM75">
            <v>13.013333333333321</v>
          </cell>
          <cell r="HN75">
            <v>5.5056410256410206</v>
          </cell>
          <cell r="HO75">
            <v>5.5056410256410206</v>
          </cell>
          <cell r="HP75">
            <v>5.5056410256410206</v>
          </cell>
          <cell r="HQ75">
            <v>8.1798095238095154</v>
          </cell>
          <cell r="HR75">
            <v>8.1798095238095154</v>
          </cell>
          <cell r="HS75">
            <v>8.1798095238095154</v>
          </cell>
          <cell r="HT75" t="str">
            <v/>
          </cell>
          <cell r="HU75" t="str">
            <v/>
          </cell>
          <cell r="HV75" t="str">
            <v/>
          </cell>
          <cell r="HW75">
            <v>11.597575757575747</v>
          </cell>
          <cell r="HX75">
            <v>11.597575757575747</v>
          </cell>
          <cell r="HY75">
            <v>11.597575757575747</v>
          </cell>
          <cell r="HZ75">
            <v>4.9066666666666618</v>
          </cell>
          <cell r="IA75">
            <v>4.9066666666666618</v>
          </cell>
          <cell r="IB75">
            <v>4.9066666666666618</v>
          </cell>
          <cell r="IC75">
            <v>7.2899047619047552</v>
          </cell>
          <cell r="ID75">
            <v>7.2899047619047552</v>
          </cell>
          <cell r="IE75">
            <v>7.2899047619047552</v>
          </cell>
          <cell r="IF75" t="str">
            <v/>
          </cell>
          <cell r="IG75" t="str">
            <v/>
          </cell>
          <cell r="IH75" t="str">
            <v/>
          </cell>
          <cell r="II75">
            <v>10.356412121212111</v>
          </cell>
          <cell r="IJ75">
            <v>10.356412121212111</v>
          </cell>
          <cell r="IK75">
            <v>10.356412121212111</v>
          </cell>
          <cell r="IL75">
            <v>4.3815589743589705</v>
          </cell>
          <cell r="IM75">
            <v>4.3815589743589705</v>
          </cell>
          <cell r="IN75">
            <v>4.3815589743589705</v>
          </cell>
          <cell r="IO75">
            <v>6.5097447619047557</v>
          </cell>
          <cell r="IP75">
            <v>6.5097447619047557</v>
          </cell>
          <cell r="IQ75">
            <v>6.5097447619047557</v>
          </cell>
          <cell r="IR75" t="str">
            <v/>
          </cell>
          <cell r="IS75" t="str">
            <v/>
          </cell>
          <cell r="IT75" t="str">
            <v/>
          </cell>
          <cell r="IU75">
            <v>34.497495268511372</v>
          </cell>
          <cell r="IV75">
            <v>34.497495268511372</v>
          </cell>
          <cell r="IW75">
            <v>34.497495268511372</v>
          </cell>
          <cell r="IX75">
            <v>14.595094152062504</v>
          </cell>
          <cell r="IY75">
            <v>14.595094152062504</v>
          </cell>
          <cell r="IZ75">
            <v>14.595094152062504</v>
          </cell>
          <cell r="JA75">
            <v>21.68413988306429</v>
          </cell>
          <cell r="JB75">
            <v>21.68413988306429</v>
          </cell>
          <cell r="JC75">
            <v>21.68413988306429</v>
          </cell>
          <cell r="JD75" t="str">
            <v/>
          </cell>
          <cell r="JE75" t="str">
            <v/>
          </cell>
          <cell r="JF75" t="str">
            <v/>
          </cell>
          <cell r="JG75">
            <v>9.3284848484848375</v>
          </cell>
          <cell r="JH75">
            <v>9.3284848484848375</v>
          </cell>
          <cell r="JI75">
            <v>9.3284848484848375</v>
          </cell>
          <cell r="JJ75">
            <v>3.9466666666666623</v>
          </cell>
          <cell r="JK75">
            <v>3.9466666666666623</v>
          </cell>
          <cell r="JL75">
            <v>3.9466666666666623</v>
          </cell>
          <cell r="JM75">
            <v>5.8636190476190411</v>
          </cell>
          <cell r="JN75">
            <v>5.8636190476190411</v>
          </cell>
          <cell r="JO75">
            <v>5.8636190476190411</v>
          </cell>
          <cell r="JP75" t="str">
            <v/>
          </cell>
          <cell r="JQ75" t="str">
            <v/>
          </cell>
          <cell r="JR75" t="str">
            <v/>
          </cell>
          <cell r="JS75">
            <v>10.627878787878776</v>
          </cell>
          <cell r="JT75">
            <v>10.627878787878776</v>
          </cell>
          <cell r="JU75">
            <v>10.627878787878776</v>
          </cell>
          <cell r="JV75">
            <v>4.4964102564102522</v>
          </cell>
          <cell r="JW75">
            <v>4.4964102564102522</v>
          </cell>
          <cell r="JX75">
            <v>4.4964102564102522</v>
          </cell>
          <cell r="JY75">
            <v>6.6803809523809461</v>
          </cell>
          <cell r="JZ75">
            <v>6.6803809523809461</v>
          </cell>
          <cell r="KA75">
            <v>6.6803809523809461</v>
          </cell>
        </row>
        <row r="76">
          <cell r="EY76">
            <v>187</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cell r="JX76" t="str">
            <v/>
          </cell>
          <cell r="JY76" t="str">
            <v/>
          </cell>
          <cell r="JZ76" t="str">
            <v/>
          </cell>
          <cell r="KA76" t="str">
            <v/>
          </cell>
        </row>
        <row r="77">
          <cell r="EY77">
            <v>188</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cell r="JX77" t="str">
            <v/>
          </cell>
          <cell r="JY77" t="str">
            <v/>
          </cell>
          <cell r="JZ77" t="str">
            <v/>
          </cell>
          <cell r="KA77" t="str">
            <v/>
          </cell>
        </row>
        <row r="78">
          <cell r="EY78">
            <v>189</v>
          </cell>
          <cell r="EZ78">
            <v>130.48896044604092</v>
          </cell>
          <cell r="FA78">
            <v>92.676018451500113</v>
          </cell>
          <cell r="FB78">
            <v>54.863076456959298</v>
          </cell>
          <cell r="FC78" t="str">
            <v/>
          </cell>
          <cell r="FD78" t="str">
            <v/>
          </cell>
          <cell r="FE78" t="str">
            <v/>
          </cell>
          <cell r="FF78" t="str">
            <v/>
          </cell>
          <cell r="FG78" t="str">
            <v/>
          </cell>
          <cell r="FH78" t="str">
            <v/>
          </cell>
          <cell r="FI78" t="str">
            <v/>
          </cell>
          <cell r="FJ78" t="str">
            <v/>
          </cell>
          <cell r="FK78" t="str">
            <v/>
          </cell>
          <cell r="FL78">
            <v>110.16949310179156</v>
          </cell>
          <cell r="FM78">
            <v>75.264629257051013</v>
          </cell>
          <cell r="FN78">
            <v>40.359765412310473</v>
          </cell>
          <cell r="FO78" t="str">
            <v/>
          </cell>
          <cell r="FP78" t="str">
            <v/>
          </cell>
          <cell r="FQ78" t="str">
            <v/>
          </cell>
          <cell r="FR78" t="str">
            <v/>
          </cell>
          <cell r="FS78" t="str">
            <v/>
          </cell>
          <cell r="FT78" t="str">
            <v/>
          </cell>
          <cell r="FU78" t="str">
            <v/>
          </cell>
          <cell r="FV78" t="str">
            <v/>
          </cell>
          <cell r="FW78" t="str">
            <v/>
          </cell>
          <cell r="FX78">
            <v>126.44905473940518</v>
          </cell>
          <cell r="FY78">
            <v>88.420478634234527</v>
          </cell>
          <cell r="FZ78">
            <v>50.391902529063884</v>
          </cell>
          <cell r="GA78" t="str">
            <v/>
          </cell>
          <cell r="GB78" t="str">
            <v/>
          </cell>
          <cell r="GC78" t="str">
            <v/>
          </cell>
          <cell r="GD78" t="str">
            <v/>
          </cell>
          <cell r="GE78" t="str">
            <v/>
          </cell>
          <cell r="GF78" t="str">
            <v/>
          </cell>
          <cell r="GG78" t="str">
            <v/>
          </cell>
          <cell r="GH78" t="str">
            <v/>
          </cell>
          <cell r="GI78" t="str">
            <v/>
          </cell>
          <cell r="GJ78">
            <v>106.01178493219041</v>
          </cell>
          <cell r="GK78">
            <v>62.791932193385286</v>
          </cell>
          <cell r="GL78">
            <v>19.572079454580162</v>
          </cell>
          <cell r="GM78" t="str">
            <v/>
          </cell>
          <cell r="GN78" t="str">
            <v/>
          </cell>
          <cell r="GO78" t="str">
            <v/>
          </cell>
          <cell r="GP78" t="str">
            <v/>
          </cell>
          <cell r="GQ78" t="str">
            <v/>
          </cell>
          <cell r="GR78" t="str">
            <v/>
          </cell>
          <cell r="GS78" t="str">
            <v/>
          </cell>
          <cell r="GT78" t="str">
            <v/>
          </cell>
          <cell r="GU78" t="str">
            <v/>
          </cell>
          <cell r="GV78">
            <v>126.99554076798</v>
          </cell>
          <cell r="GW78">
            <v>89.954981796255723</v>
          </cell>
          <cell r="GX78">
            <v>52.914422824531421</v>
          </cell>
          <cell r="GY78" t="str">
            <v/>
          </cell>
          <cell r="GZ78" t="str">
            <v/>
          </cell>
          <cell r="HA78" t="str">
            <v/>
          </cell>
          <cell r="HB78" t="str">
            <v/>
          </cell>
          <cell r="HC78" t="str">
            <v/>
          </cell>
          <cell r="HD78" t="str">
            <v/>
          </cell>
          <cell r="HE78" t="str">
            <v/>
          </cell>
          <cell r="HF78" t="str">
            <v/>
          </cell>
          <cell r="HG78" t="str">
            <v/>
          </cell>
          <cell r="HH78">
            <v>110.23555726108839</v>
          </cell>
          <cell r="HI78">
            <v>75.376442514541338</v>
          </cell>
          <cell r="HJ78">
            <v>40.517327767994296</v>
          </cell>
          <cell r="HK78" t="str">
            <v/>
          </cell>
          <cell r="HL78" t="str">
            <v/>
          </cell>
          <cell r="HM78" t="str">
            <v/>
          </cell>
          <cell r="HN78" t="str">
            <v/>
          </cell>
          <cell r="HO78" t="str">
            <v/>
          </cell>
          <cell r="HP78" t="str">
            <v/>
          </cell>
          <cell r="HQ78" t="str">
            <v/>
          </cell>
          <cell r="HR78" t="str">
            <v/>
          </cell>
          <cell r="HS78" t="str">
            <v/>
          </cell>
          <cell r="HT78">
            <v>132.78024749202314</v>
          </cell>
          <cell r="HU78">
            <v>92.949157952252719</v>
          </cell>
          <cell r="HV78">
            <v>53.118068412482273</v>
          </cell>
          <cell r="HW78" t="str">
            <v/>
          </cell>
          <cell r="HX78" t="str">
            <v/>
          </cell>
          <cell r="HY78" t="str">
            <v/>
          </cell>
          <cell r="HZ78" t="str">
            <v/>
          </cell>
          <cell r="IA78" t="str">
            <v/>
          </cell>
          <cell r="IB78" t="str">
            <v/>
          </cell>
          <cell r="IC78" t="str">
            <v/>
          </cell>
          <cell r="ID78" t="str">
            <v/>
          </cell>
          <cell r="IE78" t="str">
            <v/>
          </cell>
          <cell r="IF78">
            <v>95.37953727846768</v>
          </cell>
          <cell r="IG78">
            <v>68.499961577267896</v>
          </cell>
          <cell r="IH78">
            <v>41.620385876068113</v>
          </cell>
          <cell r="II78" t="str">
            <v/>
          </cell>
          <cell r="IJ78" t="str">
            <v/>
          </cell>
          <cell r="IK78" t="str">
            <v/>
          </cell>
          <cell r="IL78" t="str">
            <v/>
          </cell>
          <cell r="IM78" t="str">
            <v/>
          </cell>
          <cell r="IN78" t="str">
            <v/>
          </cell>
          <cell r="IO78" t="str">
            <v/>
          </cell>
          <cell r="IP78" t="str">
            <v/>
          </cell>
          <cell r="IQ78" t="str">
            <v/>
          </cell>
          <cell r="IR78">
            <v>104.7367888396066</v>
          </cell>
          <cell r="IS78">
            <v>73.772707200444302</v>
          </cell>
          <cell r="IT78">
            <v>42.808625561281978</v>
          </cell>
          <cell r="IU78" t="str">
            <v/>
          </cell>
          <cell r="IV78" t="str">
            <v/>
          </cell>
          <cell r="IW78" t="str">
            <v/>
          </cell>
          <cell r="IX78" t="str">
            <v/>
          </cell>
          <cell r="IY78" t="str">
            <v/>
          </cell>
          <cell r="IZ78" t="str">
            <v/>
          </cell>
          <cell r="JA78" t="str">
            <v/>
          </cell>
          <cell r="JB78" t="str">
            <v/>
          </cell>
          <cell r="JC78" t="str">
            <v/>
          </cell>
          <cell r="JD78">
            <v>93.188188883142843</v>
          </cell>
          <cell r="JE78">
            <v>66.926172427464095</v>
          </cell>
          <cell r="JF78">
            <v>40.664155971785362</v>
          </cell>
          <cell r="JG78" t="str">
            <v/>
          </cell>
          <cell r="JH78" t="str">
            <v/>
          </cell>
          <cell r="JI78" t="str">
            <v/>
          </cell>
          <cell r="JJ78" t="str">
            <v/>
          </cell>
          <cell r="JK78" t="str">
            <v/>
          </cell>
          <cell r="JL78" t="str">
            <v/>
          </cell>
          <cell r="JM78" t="str">
            <v/>
          </cell>
          <cell r="JN78" t="str">
            <v/>
          </cell>
          <cell r="JO78" t="str">
            <v/>
          </cell>
          <cell r="JP78">
            <v>159.57628067393634</v>
          </cell>
          <cell r="JQ78">
            <v>121.04432056403634</v>
          </cell>
          <cell r="JR78">
            <v>82.51236045413637</v>
          </cell>
          <cell r="JS78" t="str">
            <v/>
          </cell>
          <cell r="JT78" t="str">
            <v/>
          </cell>
          <cell r="JU78" t="str">
            <v/>
          </cell>
          <cell r="JV78" t="str">
            <v/>
          </cell>
          <cell r="JW78" t="str">
            <v/>
          </cell>
          <cell r="JX78" t="str">
            <v/>
          </cell>
          <cell r="JY78" t="str">
            <v/>
          </cell>
          <cell r="JZ78" t="str">
            <v/>
          </cell>
          <cell r="KA78" t="str">
            <v/>
          </cell>
        </row>
        <row r="79">
          <cell r="EY79">
            <v>190</v>
          </cell>
          <cell r="EZ79" t="str">
            <v/>
          </cell>
          <cell r="FA79" t="str">
            <v/>
          </cell>
          <cell r="FB79" t="str">
            <v/>
          </cell>
          <cell r="FC79">
            <v>50.422843970214117</v>
          </cell>
          <cell r="FD79">
            <v>37.485068972895142</v>
          </cell>
          <cell r="FE79">
            <v>24.547293975576174</v>
          </cell>
          <cell r="FF79" t="str">
            <v/>
          </cell>
          <cell r="FG79" t="str">
            <v/>
          </cell>
          <cell r="FH79" t="str">
            <v/>
          </cell>
          <cell r="FI79" t="str">
            <v/>
          </cell>
          <cell r="FJ79" t="str">
            <v/>
          </cell>
          <cell r="FK79" t="str">
            <v/>
          </cell>
          <cell r="FL79" t="str">
            <v/>
          </cell>
          <cell r="FM79" t="str">
            <v/>
          </cell>
          <cell r="FN79" t="str">
            <v/>
          </cell>
          <cell r="FO79">
            <v>44.082818759068523</v>
          </cell>
          <cell r="FP79">
            <v>32.73336116829411</v>
          </cell>
          <cell r="FQ79">
            <v>21.383903577519696</v>
          </cell>
          <cell r="FR79" t="str">
            <v/>
          </cell>
          <cell r="FS79" t="str">
            <v/>
          </cell>
          <cell r="FT79" t="str">
            <v/>
          </cell>
          <cell r="FU79" t="str">
            <v/>
          </cell>
          <cell r="FV79" t="str">
            <v/>
          </cell>
          <cell r="FW79" t="str">
            <v/>
          </cell>
          <cell r="FX79" t="str">
            <v/>
          </cell>
          <cell r="FY79" t="str">
            <v/>
          </cell>
          <cell r="FZ79" t="str">
            <v/>
          </cell>
          <cell r="GA79">
            <v>61.694420664407659</v>
          </cell>
          <cell r="GB79">
            <v>44.140221635638099</v>
          </cell>
          <cell r="GC79">
            <v>26.586022606868539</v>
          </cell>
          <cell r="GD79" t="str">
            <v/>
          </cell>
          <cell r="GE79" t="str">
            <v/>
          </cell>
          <cell r="GF79" t="str">
            <v/>
          </cell>
          <cell r="GG79" t="str">
            <v/>
          </cell>
          <cell r="GH79" t="str">
            <v/>
          </cell>
          <cell r="GI79" t="str">
            <v/>
          </cell>
          <cell r="GJ79" t="str">
            <v/>
          </cell>
          <cell r="GK79" t="str">
            <v/>
          </cell>
          <cell r="GL79" t="str">
            <v/>
          </cell>
          <cell r="GM79">
            <v>51.206315607205035</v>
          </cell>
          <cell r="GN79">
            <v>33.72657835986805</v>
          </cell>
          <cell r="GO79">
            <v>16.246841112531058</v>
          </cell>
          <cell r="GP79" t="str">
            <v/>
          </cell>
          <cell r="GQ79" t="str">
            <v/>
          </cell>
          <cell r="GR79" t="str">
            <v/>
          </cell>
          <cell r="GS79" t="str">
            <v/>
          </cell>
          <cell r="GT79" t="str">
            <v/>
          </cell>
          <cell r="GU79" t="str">
            <v/>
          </cell>
          <cell r="GV79" t="str">
            <v/>
          </cell>
          <cell r="GW79" t="str">
            <v/>
          </cell>
          <cell r="GX79" t="str">
            <v/>
          </cell>
          <cell r="GY79">
            <v>68.246153479383665</v>
          </cell>
          <cell r="GZ79">
            <v>46.96635316144841</v>
          </cell>
          <cell r="HA79">
            <v>25.686552843513166</v>
          </cell>
          <cell r="HB79" t="str">
            <v/>
          </cell>
          <cell r="HC79" t="str">
            <v/>
          </cell>
          <cell r="HD79" t="str">
            <v/>
          </cell>
          <cell r="HE79" t="str">
            <v/>
          </cell>
          <cell r="HF79" t="str">
            <v/>
          </cell>
          <cell r="HG79" t="str">
            <v/>
          </cell>
          <cell r="HH79" t="str">
            <v/>
          </cell>
          <cell r="HI79" t="str">
            <v/>
          </cell>
          <cell r="HJ79" t="str">
            <v/>
          </cell>
          <cell r="HK79">
            <v>56.055102117240047</v>
          </cell>
          <cell r="HL79">
            <v>40.373605487922333</v>
          </cell>
          <cell r="HM79">
            <v>24.69210885860463</v>
          </cell>
          <cell r="HN79" t="str">
            <v/>
          </cell>
          <cell r="HO79" t="str">
            <v/>
          </cell>
          <cell r="HP79" t="str">
            <v/>
          </cell>
          <cell r="HQ79" t="str">
            <v/>
          </cell>
          <cell r="HR79" t="str">
            <v/>
          </cell>
          <cell r="HS79" t="str">
            <v/>
          </cell>
          <cell r="HT79" t="str">
            <v/>
          </cell>
          <cell r="HU79" t="str">
            <v/>
          </cell>
          <cell r="HV79" t="str">
            <v/>
          </cell>
          <cell r="HW79">
            <v>52.370250526985529</v>
          </cell>
          <cell r="HX79">
            <v>40.933125615208333</v>
          </cell>
          <cell r="HY79">
            <v>29.496000703431129</v>
          </cell>
          <cell r="HZ79" t="str">
            <v/>
          </cell>
          <cell r="IA79" t="str">
            <v/>
          </cell>
          <cell r="IB79" t="str">
            <v/>
          </cell>
          <cell r="IC79" t="str">
            <v/>
          </cell>
          <cell r="ID79" t="str">
            <v/>
          </cell>
          <cell r="IE79" t="str">
            <v/>
          </cell>
          <cell r="IF79" t="str">
            <v/>
          </cell>
          <cell r="IG79" t="str">
            <v/>
          </cell>
          <cell r="IH79" t="str">
            <v/>
          </cell>
          <cell r="II79">
            <v>34.095619997297597</v>
          </cell>
          <cell r="IJ79">
            <v>25.41745865160809</v>
          </cell>
          <cell r="IK79">
            <v>16.73929730591858</v>
          </cell>
          <cell r="IL79" t="str">
            <v/>
          </cell>
          <cell r="IM79" t="str">
            <v/>
          </cell>
          <cell r="IN79" t="str">
            <v/>
          </cell>
          <cell r="IO79" t="str">
            <v/>
          </cell>
          <cell r="IP79" t="str">
            <v/>
          </cell>
          <cell r="IQ79" t="str">
            <v/>
          </cell>
          <cell r="IR79" t="str">
            <v/>
          </cell>
          <cell r="IS79" t="str">
            <v/>
          </cell>
          <cell r="IT79" t="str">
            <v/>
          </cell>
          <cell r="IU79">
            <v>54.448696875314695</v>
          </cell>
          <cell r="IV79">
            <v>37.601058549291054</v>
          </cell>
          <cell r="IW79">
            <v>20.753420223267401</v>
          </cell>
          <cell r="IX79" t="str">
            <v/>
          </cell>
          <cell r="IY79" t="str">
            <v/>
          </cell>
          <cell r="IZ79" t="str">
            <v/>
          </cell>
          <cell r="JA79" t="str">
            <v/>
          </cell>
          <cell r="JB79" t="str">
            <v/>
          </cell>
          <cell r="JC79" t="str">
            <v/>
          </cell>
          <cell r="JD79" t="str">
            <v/>
          </cell>
          <cell r="JE79" t="str">
            <v/>
          </cell>
          <cell r="JF79" t="str">
            <v/>
          </cell>
          <cell r="JG79">
            <v>32.851093909981195</v>
          </cell>
          <cell r="JH79">
            <v>24.489694605442644</v>
          </cell>
          <cell r="JI79">
            <v>16.128295300904092</v>
          </cell>
          <cell r="JJ79" t="str">
            <v/>
          </cell>
          <cell r="JK79" t="str">
            <v/>
          </cell>
          <cell r="JL79" t="str">
            <v/>
          </cell>
          <cell r="JM79" t="str">
            <v/>
          </cell>
          <cell r="JN79" t="str">
            <v/>
          </cell>
          <cell r="JO79" t="str">
            <v/>
          </cell>
          <cell r="JP79" t="str">
            <v/>
          </cell>
          <cell r="JQ79" t="str">
            <v/>
          </cell>
          <cell r="JR79" t="str">
            <v/>
          </cell>
          <cell r="JS79">
            <v>63.012751199682889</v>
          </cell>
          <cell r="JT79">
            <v>48.066182188649343</v>
          </cell>
          <cell r="JU79">
            <v>33.119613177615804</v>
          </cell>
          <cell r="JV79" t="str">
            <v/>
          </cell>
          <cell r="JW79" t="str">
            <v/>
          </cell>
          <cell r="JX79" t="str">
            <v/>
          </cell>
          <cell r="JY79" t="str">
            <v/>
          </cell>
          <cell r="JZ79" t="str">
            <v/>
          </cell>
          <cell r="KA79" t="str">
            <v/>
          </cell>
        </row>
        <row r="80">
          <cell r="EY80">
            <v>191</v>
          </cell>
          <cell r="EZ80" t="str">
            <v/>
          </cell>
          <cell r="FA80" t="str">
            <v/>
          </cell>
          <cell r="FB80" t="str">
            <v/>
          </cell>
          <cell r="FC80" t="str">
            <v/>
          </cell>
          <cell r="FD80" t="str">
            <v/>
          </cell>
          <cell r="FE80" t="str">
            <v/>
          </cell>
          <cell r="FF80">
            <v>24.792098039424513</v>
          </cell>
          <cell r="FG80">
            <v>16.121150866936418</v>
          </cell>
          <cell r="FH80">
            <v>7.4502036944483185</v>
          </cell>
          <cell r="FI80">
            <v>33.513087247073521</v>
          </cell>
          <cell r="FJ80">
            <v>23.416350437859201</v>
          </cell>
          <cell r="FK80">
            <v>13.319613628644879</v>
          </cell>
          <cell r="FL80" t="str">
            <v/>
          </cell>
          <cell r="FM80" t="str">
            <v/>
          </cell>
          <cell r="FN80" t="str">
            <v/>
          </cell>
          <cell r="FO80" t="str">
            <v/>
          </cell>
          <cell r="FP80" t="str">
            <v/>
          </cell>
          <cell r="FQ80" t="str">
            <v/>
          </cell>
          <cell r="FR80">
            <v>25.317123341106988</v>
          </cell>
          <cell r="FS80">
            <v>18.361362808665984</v>
          </cell>
          <cell r="FT80">
            <v>11.405602276224979</v>
          </cell>
          <cell r="FU80">
            <v>33.512295142901912</v>
          </cell>
          <cell r="FV80">
            <v>22.525775676605594</v>
          </cell>
          <cell r="FW80">
            <v>11.539256210309272</v>
          </cell>
          <cell r="FX80" t="str">
            <v/>
          </cell>
          <cell r="FY80" t="str">
            <v/>
          </cell>
          <cell r="FZ80" t="str">
            <v/>
          </cell>
          <cell r="GA80" t="str">
            <v/>
          </cell>
          <cell r="GB80" t="str">
            <v/>
          </cell>
          <cell r="GC80" t="str">
            <v/>
          </cell>
          <cell r="GD80">
            <v>32.978064724707245</v>
          </cell>
          <cell r="GE80">
            <v>24.38660645188676</v>
          </cell>
          <cell r="GF80">
            <v>15.795148179066274</v>
          </cell>
          <cell r="GG80">
            <v>45.623236647635096</v>
          </cell>
          <cell r="GH80">
            <v>32.77170946201278</v>
          </cell>
          <cell r="GI80">
            <v>19.920182276390467</v>
          </cell>
          <cell r="GJ80" t="str">
            <v/>
          </cell>
          <cell r="GK80" t="str">
            <v/>
          </cell>
          <cell r="GL80" t="str">
            <v/>
          </cell>
          <cell r="GM80" t="str">
            <v/>
          </cell>
          <cell r="GN80" t="str">
            <v/>
          </cell>
          <cell r="GO80" t="str">
            <v/>
          </cell>
          <cell r="GP80">
            <v>30.731346947711799</v>
          </cell>
          <cell r="GQ80">
            <v>18.934837437688365</v>
          </cell>
          <cell r="GR80">
            <v>7.1383279276649292</v>
          </cell>
          <cell r="GS80">
            <v>33.044070254028256</v>
          </cell>
          <cell r="GT80">
            <v>19.220819191524363</v>
          </cell>
          <cell r="GU80">
            <v>5.397568129020474</v>
          </cell>
          <cell r="GV80" t="str">
            <v/>
          </cell>
          <cell r="GW80" t="str">
            <v/>
          </cell>
          <cell r="GX80" t="str">
            <v/>
          </cell>
          <cell r="GY80" t="str">
            <v/>
          </cell>
          <cell r="GZ80" t="str">
            <v/>
          </cell>
          <cell r="HA80" t="str">
            <v/>
          </cell>
          <cell r="HB80">
            <v>35.024590587953689</v>
          </cell>
          <cell r="HC80">
            <v>23.099137614896637</v>
          </cell>
          <cell r="HD80">
            <v>11.173684641839589</v>
          </cell>
          <cell r="HE80">
            <v>51.246666163034774</v>
          </cell>
          <cell r="HF80">
            <v>34.907231309351602</v>
          </cell>
          <cell r="HG80">
            <v>18.567796455668439</v>
          </cell>
          <cell r="HH80" t="str">
            <v/>
          </cell>
          <cell r="HI80" t="str">
            <v/>
          </cell>
          <cell r="HJ80" t="str">
            <v/>
          </cell>
          <cell r="HK80" t="str">
            <v/>
          </cell>
          <cell r="HL80" t="str">
            <v/>
          </cell>
          <cell r="HM80" t="str">
            <v/>
          </cell>
          <cell r="HN80">
            <v>35.004360035365494</v>
          </cell>
          <cell r="HO80">
            <v>24.265564484265983</v>
          </cell>
          <cell r="HP80">
            <v>13.526768933166482</v>
          </cell>
          <cell r="HQ80">
            <v>55.887794935332742</v>
          </cell>
          <cell r="HR80">
            <v>33.905600954881706</v>
          </cell>
          <cell r="HS80">
            <v>11.923406974430677</v>
          </cell>
          <cell r="HT80" t="str">
            <v/>
          </cell>
          <cell r="HU80" t="str">
            <v/>
          </cell>
          <cell r="HV80" t="str">
            <v/>
          </cell>
          <cell r="HW80" t="str">
            <v/>
          </cell>
          <cell r="HX80" t="str">
            <v/>
          </cell>
          <cell r="HY80" t="str">
            <v/>
          </cell>
          <cell r="HZ80">
            <v>42.519431978525873</v>
          </cell>
          <cell r="IA80">
            <v>31.143999001781253</v>
          </cell>
          <cell r="IB80">
            <v>19.768566025036638</v>
          </cell>
          <cell r="IC80">
            <v>69.11335498407685</v>
          </cell>
          <cell r="ID80">
            <v>52.756086749248361</v>
          </cell>
          <cell r="IE80">
            <v>36.398818514419879</v>
          </cell>
          <cell r="IF80" t="str">
            <v/>
          </cell>
          <cell r="IG80" t="str">
            <v/>
          </cell>
          <cell r="IH80" t="str">
            <v/>
          </cell>
          <cell r="II80" t="str">
            <v/>
          </cell>
          <cell r="IJ80" t="str">
            <v/>
          </cell>
          <cell r="IK80" t="str">
            <v/>
          </cell>
          <cell r="IL80">
            <v>16.633665553611486</v>
          </cell>
          <cell r="IM80">
            <v>13.343730337635906</v>
          </cell>
          <cell r="IN80">
            <v>10.053795121660327</v>
          </cell>
          <cell r="IO80">
            <v>28.984220723274845</v>
          </cell>
          <cell r="IP80">
            <v>21.45244045284057</v>
          </cell>
          <cell r="IQ80">
            <v>13.920660182406298</v>
          </cell>
          <cell r="IR80" t="str">
            <v/>
          </cell>
          <cell r="IS80" t="str">
            <v/>
          </cell>
          <cell r="IT80" t="str">
            <v/>
          </cell>
          <cell r="IU80" t="str">
            <v/>
          </cell>
          <cell r="IV80" t="str">
            <v/>
          </cell>
          <cell r="IW80" t="str">
            <v/>
          </cell>
          <cell r="IX80">
            <v>33.71552383867197</v>
          </cell>
          <cell r="IY80">
            <v>21.504938821125961</v>
          </cell>
          <cell r="IZ80">
            <v>9.2943538035799556</v>
          </cell>
          <cell r="JA80">
            <v>44.523741306256902</v>
          </cell>
          <cell r="JB80">
            <v>25.979521689507294</v>
          </cell>
          <cell r="JC80">
            <v>7.4353020727576764</v>
          </cell>
          <cell r="JD80" t="str">
            <v/>
          </cell>
          <cell r="JE80" t="str">
            <v/>
          </cell>
          <cell r="JF80" t="str">
            <v/>
          </cell>
          <cell r="JG80" t="str">
            <v/>
          </cell>
          <cell r="JH80" t="str">
            <v/>
          </cell>
          <cell r="JI80" t="str">
            <v/>
          </cell>
          <cell r="JJ80">
            <v>15.826783657552228</v>
          </cell>
          <cell r="JK80">
            <v>12.696439793009233</v>
          </cell>
          <cell r="JL80">
            <v>9.5660959284662397</v>
          </cell>
          <cell r="JM80">
            <v>27.578226181806006</v>
          </cell>
          <cell r="JN80">
            <v>20.411804775040252</v>
          </cell>
          <cell r="JO80">
            <v>13.245383368274499</v>
          </cell>
          <cell r="JP80" t="str">
            <v/>
          </cell>
          <cell r="JQ80" t="str">
            <v/>
          </cell>
          <cell r="JR80" t="str">
            <v/>
          </cell>
          <cell r="JS80" t="str">
            <v/>
          </cell>
          <cell r="JT80" t="str">
            <v/>
          </cell>
          <cell r="JU80" t="str">
            <v/>
          </cell>
          <cell r="JV80">
            <v>39.210991902747153</v>
          </cell>
          <cell r="JW80">
            <v>28.425427883497051</v>
          </cell>
          <cell r="JX80">
            <v>17.639863864246948</v>
          </cell>
          <cell r="JY80">
            <v>61.939163436194384</v>
          </cell>
          <cell r="JZ80">
            <v>43.131362284920733</v>
          </cell>
          <cell r="KA80">
            <v>24.323561133647093</v>
          </cell>
        </row>
        <row r="81">
          <cell r="EY81">
            <v>192</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cell r="JX81" t="str">
            <v/>
          </cell>
          <cell r="JY81" t="str">
            <v/>
          </cell>
          <cell r="JZ81" t="str">
            <v/>
          </cell>
          <cell r="KA81" t="str">
            <v/>
          </cell>
        </row>
        <row r="82">
          <cell r="EY82">
            <v>193</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cell r="JX82" t="str">
            <v/>
          </cell>
          <cell r="JY82" t="str">
            <v/>
          </cell>
          <cell r="JZ82" t="str">
            <v/>
          </cell>
          <cell r="KA82" t="str">
            <v/>
          </cell>
        </row>
        <row r="83">
          <cell r="EY83">
            <v>194</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cell r="JX83" t="str">
            <v/>
          </cell>
          <cell r="JY83" t="str">
            <v/>
          </cell>
          <cell r="JZ83" t="str">
            <v/>
          </cell>
          <cell r="KA83" t="str">
            <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H"/>
      <sheetName val="AB"/>
      <sheetName val="Office"/>
      <sheetName val="School"/>
    </sheetNames>
    <sheetDataSet>
      <sheetData sheetId="0">
        <row r="4">
          <cell r="E4">
            <v>17.085714285714285</v>
          </cell>
        </row>
      </sheetData>
      <sheetData sheetId="1">
        <row r="4">
          <cell r="E4">
            <v>10.775757575757575</v>
          </cell>
        </row>
      </sheetData>
      <sheetData sheetId="2">
        <row r="4">
          <cell r="E4">
            <v>7.2423076923076923</v>
          </cell>
        </row>
        <row r="5">
          <cell r="E5">
            <v>6.1786324786324789</v>
          </cell>
        </row>
        <row r="6">
          <cell r="E6">
            <v>6.4790598290598291</v>
          </cell>
        </row>
        <row r="7">
          <cell r="E7">
            <v>7.0162393162393162</v>
          </cell>
        </row>
        <row r="8">
          <cell r="E8">
            <v>6.5128205128205128</v>
          </cell>
        </row>
        <row r="9">
          <cell r="E9">
            <v>8.2717948717948726</v>
          </cell>
        </row>
        <row r="10">
          <cell r="E10">
            <v>9.2179487179487172</v>
          </cell>
        </row>
        <row r="11">
          <cell r="E11">
            <v>8.7136752136752129</v>
          </cell>
        </row>
        <row r="12">
          <cell r="E12">
            <v>9.779059829059829</v>
          </cell>
        </row>
        <row r="13">
          <cell r="E13">
            <v>9.9196581196581199</v>
          </cell>
        </row>
      </sheetData>
      <sheetData sheetId="3">
        <row r="4">
          <cell r="E4">
            <v>7.2184126984126982</v>
          </cell>
        </row>
        <row r="5">
          <cell r="E5">
            <v>6.1057142857142859</v>
          </cell>
        </row>
        <row r="6">
          <cell r="E6">
            <v>6.4425396825396826</v>
          </cell>
        </row>
        <row r="7">
          <cell r="E7">
            <v>7.1434920634920633</v>
          </cell>
        </row>
        <row r="8">
          <cell r="E8">
            <v>6.5117460317460321</v>
          </cell>
        </row>
        <row r="9">
          <cell r="E9">
            <v>8.4374603174603173</v>
          </cell>
        </row>
        <row r="10">
          <cell r="E10">
            <v>9.6066666666666674</v>
          </cell>
        </row>
        <row r="11">
          <cell r="E11">
            <v>8.7777777777777786</v>
          </cell>
        </row>
        <row r="12">
          <cell r="E12">
            <v>10.116825396825396</v>
          </cell>
        </row>
        <row r="13">
          <cell r="E13">
            <v>10.431428571428571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tabSelected="1" workbookViewId="0">
      <selection activeCell="M5" sqref="M5"/>
    </sheetView>
  </sheetViews>
  <sheetFormatPr baseColWidth="10" defaultRowHeight="15" x14ac:dyDescent="0.25"/>
  <cols>
    <col min="1" max="2" width="11.42578125" style="14"/>
    <col min="3" max="3" width="20" style="14" customWidth="1"/>
    <col min="4" max="4" width="1.7109375" style="14" customWidth="1"/>
    <col min="5" max="6" width="11.42578125" style="14"/>
    <col min="7" max="7" width="23.42578125" style="14" customWidth="1"/>
    <col min="8" max="8" width="1.85546875" style="14" customWidth="1"/>
    <col min="9" max="9" width="8.85546875" style="14" customWidth="1"/>
    <col min="10" max="10" width="11.42578125" style="14"/>
    <col min="11" max="11" width="20.140625" style="14" customWidth="1"/>
    <col min="12" max="16384" width="11.42578125" style="14"/>
  </cols>
  <sheetData>
    <row r="1" spans="1:11" s="14" customFormat="1" ht="81" customHeight="1" x14ac:dyDescent="0.25"/>
    <row r="2" spans="1:11" s="14" customFormat="1" ht="85.5" customHeight="1" x14ac:dyDescent="0.25">
      <c r="A2" s="173" t="s">
        <v>201</v>
      </c>
      <c r="B2" s="174"/>
      <c r="C2" s="174"/>
      <c r="D2" s="174"/>
      <c r="E2" s="174"/>
      <c r="F2" s="174"/>
      <c r="G2" s="174"/>
    </row>
    <row r="3" spans="1:11" s="14" customFormat="1" ht="75" customHeight="1" x14ac:dyDescent="0.25">
      <c r="A3" s="111" t="s">
        <v>199</v>
      </c>
      <c r="B3" s="112"/>
      <c r="C3" s="112"/>
      <c r="D3" s="112"/>
      <c r="E3" s="112"/>
      <c r="F3" s="112"/>
      <c r="G3" s="112"/>
      <c r="H3" s="112"/>
      <c r="I3" s="112"/>
      <c r="J3" s="112"/>
      <c r="K3" s="113"/>
    </row>
    <row r="4" spans="1:11" s="14" customFormat="1" ht="10.5" customHeight="1" x14ac:dyDescent="0.25">
      <c r="A4" s="99"/>
      <c r="B4" s="100"/>
      <c r="C4" s="100"/>
      <c r="D4" s="100"/>
      <c r="E4" s="100"/>
      <c r="F4" s="100"/>
      <c r="G4" s="100"/>
      <c r="H4" s="100"/>
      <c r="I4" s="100"/>
      <c r="J4" s="100"/>
      <c r="K4" s="100"/>
    </row>
    <row r="5" spans="1:11" s="14" customFormat="1" ht="111.75" customHeight="1" x14ac:dyDescent="0.25">
      <c r="A5" s="114" t="s">
        <v>206</v>
      </c>
      <c r="B5" s="115"/>
      <c r="C5" s="115"/>
      <c r="D5" s="115"/>
      <c r="E5" s="115"/>
      <c r="F5" s="115"/>
      <c r="G5" s="115"/>
      <c r="H5" s="115"/>
      <c r="I5" s="115"/>
      <c r="J5" s="115"/>
      <c r="K5" s="116"/>
    </row>
    <row r="6" spans="1:11" s="14" customFormat="1" ht="17.25" customHeight="1" x14ac:dyDescent="0.25">
      <c r="A6" s="117" t="s">
        <v>178</v>
      </c>
      <c r="B6" s="118"/>
      <c r="C6" s="118"/>
      <c r="D6" s="118"/>
      <c r="E6" s="118"/>
      <c r="F6" s="118"/>
      <c r="G6" s="118"/>
      <c r="H6" s="118"/>
      <c r="I6" s="118"/>
      <c r="J6" s="118"/>
      <c r="K6" s="118"/>
    </row>
    <row r="7" spans="1:11" s="14" customFormat="1" ht="11.25" customHeight="1" x14ac:dyDescent="0.25">
      <c r="A7" s="99"/>
      <c r="B7" s="100"/>
      <c r="C7" s="100"/>
      <c r="D7" s="100"/>
      <c r="E7" s="100"/>
      <c r="F7" s="100"/>
      <c r="G7" s="100"/>
      <c r="H7" s="100"/>
      <c r="I7" s="100"/>
      <c r="J7" s="100"/>
      <c r="K7" s="100"/>
    </row>
    <row r="8" spans="1:11" ht="23.25" customHeight="1" x14ac:dyDescent="0.25">
      <c r="A8" s="101" t="s">
        <v>179</v>
      </c>
    </row>
    <row r="9" spans="1:11" ht="15" customHeight="1" x14ac:dyDescent="0.25">
      <c r="A9" s="108" t="s">
        <v>207</v>
      </c>
      <c r="B9" s="102" t="s">
        <v>15</v>
      </c>
      <c r="C9" s="103" t="s">
        <v>180</v>
      </c>
      <c r="E9" s="176"/>
      <c r="F9" s="177"/>
      <c r="G9" s="178"/>
      <c r="I9" s="108" t="s">
        <v>181</v>
      </c>
      <c r="J9" s="102" t="s">
        <v>25</v>
      </c>
      <c r="K9" s="103" t="s">
        <v>182</v>
      </c>
    </row>
    <row r="10" spans="1:11" x14ac:dyDescent="0.25">
      <c r="A10" s="109"/>
      <c r="B10" s="102" t="s">
        <v>8</v>
      </c>
      <c r="C10" s="103" t="s">
        <v>183</v>
      </c>
      <c r="E10" s="176"/>
      <c r="F10" s="177"/>
      <c r="G10" s="178"/>
      <c r="I10" s="119"/>
      <c r="J10" s="102" t="s">
        <v>26</v>
      </c>
      <c r="K10" s="103" t="s">
        <v>184</v>
      </c>
    </row>
    <row r="11" spans="1:11" x14ac:dyDescent="0.25">
      <c r="A11" s="109"/>
      <c r="B11" s="102" t="s">
        <v>26</v>
      </c>
      <c r="C11" s="103" t="s">
        <v>185</v>
      </c>
      <c r="E11" s="176"/>
      <c r="F11" s="177"/>
      <c r="G11" s="178"/>
      <c r="I11" s="119"/>
      <c r="J11" s="102" t="s">
        <v>16</v>
      </c>
      <c r="K11" s="103" t="s">
        <v>186</v>
      </c>
    </row>
    <row r="12" spans="1:11" x14ac:dyDescent="0.25">
      <c r="A12" s="110"/>
      <c r="B12" s="102" t="s">
        <v>9</v>
      </c>
      <c r="C12" s="103" t="s">
        <v>187</v>
      </c>
      <c r="E12" s="176"/>
      <c r="F12" s="177"/>
      <c r="G12" s="178"/>
      <c r="I12" s="119"/>
      <c r="J12" s="102" t="s">
        <v>20</v>
      </c>
      <c r="K12" s="103" t="s">
        <v>188</v>
      </c>
    </row>
    <row r="13" spans="1:11" x14ac:dyDescent="0.25">
      <c r="E13" s="176"/>
      <c r="F13" s="177"/>
      <c r="G13" s="178"/>
      <c r="I13" s="119"/>
      <c r="J13" s="102" t="s">
        <v>27</v>
      </c>
      <c r="K13" s="103" t="s">
        <v>189</v>
      </c>
    </row>
    <row r="14" spans="1:11" x14ac:dyDescent="0.25">
      <c r="A14" s="108" t="s">
        <v>208</v>
      </c>
      <c r="B14" s="102" t="s">
        <v>13</v>
      </c>
      <c r="C14" s="103" t="s">
        <v>182</v>
      </c>
      <c r="E14" s="176"/>
      <c r="F14" s="177"/>
      <c r="G14" s="178"/>
      <c r="I14" s="120"/>
      <c r="J14" s="102" t="s">
        <v>28</v>
      </c>
      <c r="K14" s="103" t="s">
        <v>190</v>
      </c>
    </row>
    <row r="15" spans="1:11" ht="15" customHeight="1" x14ac:dyDescent="0.25">
      <c r="A15" s="109"/>
      <c r="B15" s="102" t="s">
        <v>14</v>
      </c>
      <c r="C15" s="103" t="s">
        <v>184</v>
      </c>
      <c r="E15" s="178"/>
      <c r="F15" s="177"/>
      <c r="G15" s="178"/>
    </row>
    <row r="16" spans="1:11" ht="15" customHeight="1" x14ac:dyDescent="0.25">
      <c r="A16" s="109"/>
      <c r="B16" s="102" t="s">
        <v>43</v>
      </c>
      <c r="C16" s="103" t="s">
        <v>191</v>
      </c>
      <c r="E16" s="176"/>
      <c r="F16" s="177"/>
      <c r="G16" s="178"/>
      <c r="I16" s="108" t="s">
        <v>192</v>
      </c>
      <c r="J16" s="102" t="s">
        <v>25</v>
      </c>
      <c r="K16" s="103" t="s">
        <v>182</v>
      </c>
    </row>
    <row r="17" spans="1:11" x14ac:dyDescent="0.25">
      <c r="A17" s="109"/>
      <c r="B17" s="102" t="s">
        <v>44</v>
      </c>
      <c r="C17" s="103" t="s">
        <v>193</v>
      </c>
      <c r="E17" s="176"/>
      <c r="F17" s="177"/>
      <c r="G17" s="178"/>
      <c r="I17" s="119"/>
      <c r="J17" s="102" t="s">
        <v>26</v>
      </c>
      <c r="K17" s="103" t="s">
        <v>184</v>
      </c>
    </row>
    <row r="18" spans="1:11" x14ac:dyDescent="0.25">
      <c r="A18" s="109"/>
      <c r="B18" s="102" t="s">
        <v>26</v>
      </c>
      <c r="C18" s="103" t="s">
        <v>194</v>
      </c>
      <c r="E18" s="176"/>
      <c r="F18" s="177"/>
      <c r="G18" s="178"/>
      <c r="I18" s="119"/>
      <c r="J18" s="102" t="s">
        <v>16</v>
      </c>
      <c r="K18" s="103" t="s">
        <v>186</v>
      </c>
    </row>
    <row r="19" spans="1:11" x14ac:dyDescent="0.25">
      <c r="A19" s="109"/>
      <c r="B19" s="102" t="s">
        <v>20</v>
      </c>
      <c r="C19" s="103" t="s">
        <v>188</v>
      </c>
      <c r="E19" s="176"/>
      <c r="F19" s="177"/>
      <c r="G19" s="178"/>
      <c r="I19" s="119"/>
      <c r="J19" s="102" t="s">
        <v>20</v>
      </c>
      <c r="K19" s="103" t="s">
        <v>188</v>
      </c>
    </row>
    <row r="20" spans="1:11" ht="15" customHeight="1" x14ac:dyDescent="0.25">
      <c r="A20" s="109"/>
      <c r="B20" s="102" t="s">
        <v>195</v>
      </c>
      <c r="C20" s="103" t="s">
        <v>196</v>
      </c>
      <c r="E20" s="176"/>
      <c r="F20" s="177"/>
      <c r="G20" s="178"/>
      <c r="I20" s="119"/>
      <c r="J20" s="102" t="s">
        <v>27</v>
      </c>
      <c r="K20" s="103" t="s">
        <v>189</v>
      </c>
    </row>
    <row r="21" spans="1:11" x14ac:dyDescent="0.25">
      <c r="A21" s="110"/>
      <c r="B21" s="102" t="s">
        <v>83</v>
      </c>
      <c r="C21" s="103" t="s">
        <v>197</v>
      </c>
      <c r="E21" s="176"/>
      <c r="F21" s="177"/>
      <c r="G21" s="178"/>
      <c r="I21" s="120"/>
      <c r="J21" s="102" t="s">
        <v>28</v>
      </c>
      <c r="K21" s="103" t="s">
        <v>190</v>
      </c>
    </row>
    <row r="22" spans="1:11" x14ac:dyDescent="0.25">
      <c r="E22" s="176"/>
      <c r="F22" s="177"/>
      <c r="G22" s="178"/>
    </row>
    <row r="23" spans="1:11" x14ac:dyDescent="0.25">
      <c r="E23" s="176"/>
      <c r="F23" s="177"/>
      <c r="G23" s="178"/>
    </row>
    <row r="24" spans="1:11" x14ac:dyDescent="0.25">
      <c r="E24" s="176"/>
      <c r="F24" s="177"/>
      <c r="G24" s="178"/>
    </row>
    <row r="46" spans="1:1" ht="36.75" customHeight="1" x14ac:dyDescent="0.25">
      <c r="A46" s="104" t="s">
        <v>198</v>
      </c>
    </row>
  </sheetData>
  <sheetProtection password="CDDA" sheet="1" objects="1" scenarios="1"/>
  <mergeCells count="10">
    <mergeCell ref="A2:G2"/>
    <mergeCell ref="A3:K3"/>
    <mergeCell ref="A5:K5"/>
    <mergeCell ref="A6:K6"/>
    <mergeCell ref="A9:A12"/>
    <mergeCell ref="E9:E14"/>
    <mergeCell ref="I9:I14"/>
    <mergeCell ref="A14:A21"/>
    <mergeCell ref="E16:E24"/>
    <mergeCell ref="I16:I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W6" activePane="bottomRight" state="frozenSplit"/>
      <selection pane="topRight" activeCell="H1" sqref="H1"/>
      <selection pane="bottomLeft" activeCell="A7" sqref="A7"/>
      <selection pane="bottomRight" activeCell="BK49" sqref="BK49"/>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11.140625" style="14" customWidth="1"/>
    <col min="23" max="23" width="8" style="14" hidden="1" customWidth="1" outlineLevel="1"/>
    <col min="24" max="40" width="8.85546875" style="14" hidden="1" customWidth="1" outlineLevel="1"/>
    <col min="41" max="41" width="7.42578125" style="14" hidden="1" customWidth="1" outlineLevel="1"/>
    <col min="42" max="42" width="14.85546875"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0.710937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52</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7"/>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34</v>
      </c>
      <c r="F6" s="49" t="s">
        <v>34</v>
      </c>
      <c r="G6" s="49" t="s">
        <v>34</v>
      </c>
      <c r="H6" s="49">
        <v>0</v>
      </c>
      <c r="I6" s="49">
        <f>IF(D6="-",1,IF(D6="o-",2,IF(D6="o",3,IF(D6="o+",4))))</f>
        <v>1</v>
      </c>
      <c r="J6" s="49">
        <f>IF(E6="o",1,IF(E6="o+",2,IF(E6="+",3)))</f>
        <v>1</v>
      </c>
      <c r="K6" s="49">
        <f>IF(G6="o",1,IF(G6="o+",2,IF(G6="+",3)))</f>
        <v>1</v>
      </c>
      <c r="L6" s="49">
        <f>IF(H6=0,1,IF(H6=1,2))</f>
        <v>1</v>
      </c>
      <c r="M6" s="49">
        <f>I6*1000+J6*100+K6*10+L6*1</f>
        <v>1111</v>
      </c>
      <c r="N6" s="49">
        <v>2</v>
      </c>
      <c r="O6" s="49">
        <v>11</v>
      </c>
      <c r="P6" s="49">
        <v>2</v>
      </c>
      <c r="Q6" s="49">
        <v>3</v>
      </c>
      <c r="R6" s="49">
        <v>1</v>
      </c>
      <c r="S6" s="22">
        <f t="shared" ref="S6:S25" si="0">IF(T6=0,IF(N6=3,14,IF(N6=7,16,IF(N6=8,17,IF(N6=9,18,IF(N6=10,19,15))))),IF(T6=1,IF(N6=3,20,IF(N6=7,22,IF(N6=8,23,IF(N6=9,24,IF(N6=10,25,21)))))))</f>
        <v>15</v>
      </c>
      <c r="T6" s="49">
        <v>0</v>
      </c>
      <c r="U6" s="49">
        <v>0</v>
      </c>
      <c r="V6" s="6"/>
      <c r="W6" s="10">
        <f>VLOOKUP($C6,[1]Milan!$BB$7:$BK$42,5)</f>
        <v>1</v>
      </c>
      <c r="X6" s="10">
        <f>VLOOKUP($C6,[1]Milan!$BB$7:$BK$42,6)</f>
        <v>24</v>
      </c>
      <c r="Y6" s="10">
        <f>VLOOKUP($C6,[1]Milan!$BB$7:$BK$42,7)</f>
        <v>0</v>
      </c>
      <c r="Z6" s="10">
        <f>VLOOKUP($C6,[1]Milan!$BB$7:$BK$42,8)</f>
        <v>81</v>
      </c>
      <c r="AA6" s="10">
        <f>VLOOKUP($C6,[1]Milan!$BB$7:$BK$42,9)</f>
        <v>0</v>
      </c>
      <c r="AB6" s="10">
        <f>VLOOKUP($C6,[1]Milan!$BB$7:$BK$42,10)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141</v>
      </c>
      <c r="AK6" s="11">
        <f>IF($P6=1,149,IF($P6=2,153,IF($P6=3,155,IF($P6=4,157,0))))</f>
        <v>153</v>
      </c>
      <c r="AL6" s="11">
        <f>IF($P6=$Q6,0,IF($Q6=1,149,IF($Q6=2,153,IF($Q6=3,155,IF($Q6=4,157,0)))))</f>
        <v>155</v>
      </c>
      <c r="AM6" s="11">
        <f>IF($R6=1,160,IF($R6=2,162))</f>
        <v>160</v>
      </c>
      <c r="AN6" s="11">
        <f>IF($T6=1,186,0)</f>
        <v>0</v>
      </c>
      <c r="AO6" s="11">
        <f>IF($U6=1,184,0)</f>
        <v>0</v>
      </c>
      <c r="AP6" s="13">
        <f t="shared" ref="AP6:AP25" si="1">AP29/$AP$5</f>
        <v>202.90228197531709</v>
      </c>
      <c r="AQ6" s="10">
        <f>VLOOKUP($C6,[2]Milan!$BB$7:$BK$40,5)</f>
        <v>2</v>
      </c>
      <c r="AR6" s="10">
        <f>VLOOKUP($C6,[2]Milan!$BB$7:$BK$40,6)</f>
        <v>24</v>
      </c>
      <c r="AS6" s="10">
        <f>VLOOKUP($C6,[2]Milan!$BB$7:$BK$40,7)</f>
        <v>0</v>
      </c>
      <c r="AT6" s="10">
        <f>VLOOKUP($C6,[2]Milan!$BB$7:$BK$40,8)</f>
        <v>0</v>
      </c>
      <c r="AU6" s="10">
        <f>VLOOKUP($C6,[2]Milan!$BB$7:$BK$40,9)</f>
        <v>0</v>
      </c>
      <c r="AV6" s="10">
        <f>VLOOKUP($C6,[2]Milan!$BB$7:$BK$40,10)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141</v>
      </c>
      <c r="BE6" s="11">
        <f>IF($P6=1,149,IF($P6=2,153,IF($P6=3,155,IF($P6=4,157,0))))</f>
        <v>153</v>
      </c>
      <c r="BF6" s="11">
        <f>IF($P6=$Q6,0,IF($Q6=1,149,IF($Q6=2,153,IF($Q6=3,155,IF($Q6=4,157,0)))))</f>
        <v>155</v>
      </c>
      <c r="BG6" s="11">
        <f>IF($R6=1,160,IF($R6=2,162))</f>
        <v>160</v>
      </c>
      <c r="BH6" s="11">
        <f>IF($T6=1,186,0)</f>
        <v>0</v>
      </c>
      <c r="BI6" s="11">
        <f>IF($U6=1,184,0)</f>
        <v>0</v>
      </c>
      <c r="BJ6" s="13">
        <f t="shared" ref="BJ6:BJ25" si="2">BJ29/$BJ$5</f>
        <v>195.79137918417933</v>
      </c>
      <c r="BK6" s="19">
        <f>IF($N6=2,BK29*'4 PEF'!$G$4,IF(OR($N6=3,$N6=4,$N6=5,$N6=6),BK29*'4 PEF'!$G$5,IF(OR($N6=7,$N6=8),BK29*'4 PEF'!$G$8,IF($N6=9,BK29*'4 PEF'!$G$7,IF($N6=10,BK29*'4 PEF'!$G$6)))))</f>
        <v>262.23543272273474</v>
      </c>
      <c r="BL6" s="19">
        <f>BL29*'4 PEF'!$G$8</f>
        <v>36.693176908472736</v>
      </c>
      <c r="BM6" s="19">
        <f>IF($N6=2,BM29*'4 PEF'!$G$4,IF(OR($N6=3,$N6=4,$N6=5,$N6=6),BM29*'4 PEF'!$G$5,IF(OR($N6=7,$N6=8),BM29*'4 PEF'!$G$8,IF($N6=9,BM29*'4 PEF'!$G$7,IF($N6=10,BM29*'4 PEF'!$G$6)))))</f>
        <v>8</v>
      </c>
      <c r="BN6" s="19">
        <f>BN29*'4 PEF'!$G$8</f>
        <v>59.613179194332723</v>
      </c>
      <c r="BO6" s="19">
        <f>BO29*'4 PEF'!$G$8</f>
        <v>1.3317373220836215</v>
      </c>
      <c r="BP6" s="33">
        <f>BP29*'4 PEF'!$G$8</f>
        <v>0</v>
      </c>
      <c r="BQ6" s="34">
        <f>SUM(BK6:BP6)</f>
        <v>367.87352614762375</v>
      </c>
      <c r="BR6" s="19">
        <f>IF($N6=2,BR29*'4 PEF'!$G$4,IF(OR($N6=3,$N6=4,$N6=5,$N6=6),BR29*'4 PEF'!$G$5,IF(OR($N6=7,$N6=8),BR29*'4 PEF'!$G$8,IF($N6=9,BR29*'4 PEF'!$G$7,IF($N6=10,BR29*'4 PEF'!$G$6)))))</f>
        <v>227.90801760388129</v>
      </c>
      <c r="BS6" s="19">
        <f>BS29*'4 PEF'!$G$8</f>
        <v>21.657655701975912</v>
      </c>
      <c r="BT6" s="19">
        <f>IF($N6=2,BT29*'4 PEF'!$G$4,IF(OR($N6=3,$N6=4,$N6=5,$N6=6),BT29*'4 PEF'!$G$5,IF(OR($N6=7,$N6=8),BT29*'4 PEF'!$G$8,IF($N6=9,BT29*'4 PEF'!$G$7,IF($N6=10,BT29*'4 PEF'!$G$6)))))</f>
        <v>11.684210526315789</v>
      </c>
      <c r="BU6" s="19">
        <f>BU29*'4 PEF'!$G$8</f>
        <v>57.024275006003514</v>
      </c>
      <c r="BV6" s="19">
        <f>BV29*'4 PEF'!$G$8</f>
        <v>1.6456970939837943</v>
      </c>
      <c r="BW6" s="33">
        <f>BW29*'4 PEF'!$G$8</f>
        <v>0</v>
      </c>
      <c r="BX6" s="34">
        <f>SUM(BR6:BW6)</f>
        <v>319.91985593216032</v>
      </c>
    </row>
    <row r="7" spans="1:76" ht="15" customHeight="1" x14ac:dyDescent="0.25">
      <c r="A7" s="151"/>
      <c r="B7" s="17">
        <v>2</v>
      </c>
      <c r="C7" s="97">
        <f>VLOOKUP(M7,[1]aux!$A$2:$B$37,2,FALSE)</f>
        <v>3</v>
      </c>
      <c r="D7" s="50" t="s">
        <v>30</v>
      </c>
      <c r="E7" s="50" t="s">
        <v>32</v>
      </c>
      <c r="F7" s="49" t="s">
        <v>31</v>
      </c>
      <c r="G7" s="49" t="s">
        <v>34</v>
      </c>
      <c r="H7" s="49">
        <v>0</v>
      </c>
      <c r="I7" s="49">
        <f t="shared" ref="I7:I17" si="3">IF(D7="-",1,IF(D7="o-",2,IF(D7="o",3,IF(D7="o+",4))))</f>
        <v>1</v>
      </c>
      <c r="J7" s="49">
        <f t="shared" ref="J7:J17" si="4">IF(E7="o",1,IF(E7="o+",2,IF(E7="+",3)))</f>
        <v>2</v>
      </c>
      <c r="K7" s="49">
        <f t="shared" ref="K7:K17" si="5">IF(G7="o",1,IF(G7="o+",2,IF(G7="+",3)))</f>
        <v>1</v>
      </c>
      <c r="L7" s="49">
        <f t="shared" ref="L7:L17" si="6">IF(H7=0,1,IF(H7=1,2))</f>
        <v>1</v>
      </c>
      <c r="M7" s="49">
        <f t="shared" ref="M7:M24" si="7">I7*1000+J7*100+K7*10+L7*1</f>
        <v>1211</v>
      </c>
      <c r="N7" s="49">
        <v>5</v>
      </c>
      <c r="O7" s="49">
        <v>20</v>
      </c>
      <c r="P7" s="49">
        <v>4</v>
      </c>
      <c r="Q7" s="49">
        <v>4</v>
      </c>
      <c r="R7" s="49">
        <v>2</v>
      </c>
      <c r="S7" s="22">
        <f t="shared" si="0"/>
        <v>15</v>
      </c>
      <c r="T7" s="49">
        <v>0</v>
      </c>
      <c r="U7" s="49">
        <v>0</v>
      </c>
      <c r="V7" s="18"/>
      <c r="W7" s="10">
        <f>VLOOKUP($C7,[1]Milan!$BB$7:$BK$42,5)</f>
        <v>1</v>
      </c>
      <c r="X7" s="10">
        <f>VLOOKUP($C7,[1]Milan!$BB$7:$BK$42,6)</f>
        <v>24</v>
      </c>
      <c r="Y7" s="10">
        <f>VLOOKUP($C7,[1]Milan!$BB$7:$BK$42,7)</f>
        <v>0</v>
      </c>
      <c r="Z7" s="10">
        <f>VLOOKUP($C7,[1]Milan!$BB$7:$BK$42,8)</f>
        <v>91</v>
      </c>
      <c r="AA7" s="10">
        <f>VLOOKUP($C7,[1]Milan!$BB$7:$BK$42,9)</f>
        <v>0</v>
      </c>
      <c r="AB7" s="10">
        <f>VLOOKUP($C7,[1]Milan!$BB$7:$BK$42,10)</f>
        <v>0</v>
      </c>
      <c r="AC7" s="11">
        <f t="shared" ref="AC7:AC25" si="8">IF($H7=1,170,0)</f>
        <v>0</v>
      </c>
      <c r="AD7" s="11">
        <f t="shared" ref="AD7:AD25" si="9">IF($H7=1,168,0)</f>
        <v>0</v>
      </c>
      <c r="AE7" s="11">
        <f>VLOOKUP($C7,[1]Vienna!$BB$7:$BM$42,11)</f>
        <v>0</v>
      </c>
      <c r="AF7" s="11">
        <f>VLOOKUP($C7,[1]Vienna!$BB$7:$BM$42,12)</f>
        <v>0</v>
      </c>
      <c r="AG7" s="11" t="s">
        <v>30</v>
      </c>
      <c r="AH7" s="11" t="s">
        <v>30</v>
      </c>
      <c r="AI7" s="11">
        <f t="shared" ref="AI7:AI25" si="10">IF($N7=2,147,IF($N7=3,120,IF(OR($N7=4,$N7=5,$N7=6),123,IF($N7=7,129,IF($N7=8,135,IF($N7=9,138,IF($N7=10,191,0)))))))</f>
        <v>123</v>
      </c>
      <c r="AJ7" s="11">
        <f t="shared" ref="AJ7:AJ25" si="11">IF($O7=11,141,IF($O7=20,144,0))</f>
        <v>144</v>
      </c>
      <c r="AK7" s="11">
        <f t="shared" ref="AK7:AK25" si="12">IF($P7=1,149,IF($P7=2,153,IF($P7=3,155,IF($P7=4,157,0))))</f>
        <v>157</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259.03460634669437</v>
      </c>
      <c r="AQ7" s="10">
        <f>VLOOKUP($C7,[2]Milan!$BB$7:$BK$40,5)</f>
        <v>2</v>
      </c>
      <c r="AR7" s="10">
        <f>VLOOKUP($C7,[2]Milan!$BB$7:$BK$40,6)</f>
        <v>24</v>
      </c>
      <c r="AS7" s="10">
        <f>VLOOKUP($C7,[2]Milan!$BB$7:$BK$40,7)</f>
        <v>0</v>
      </c>
      <c r="AT7" s="10">
        <f>VLOOKUP($C7,[2]Milan!$BB$7:$BK$40,8)</f>
        <v>93</v>
      </c>
      <c r="AU7" s="10">
        <f>VLOOKUP($C7,[2]Milan!$BB$7:$BK$40,9)</f>
        <v>0</v>
      </c>
      <c r="AV7" s="10">
        <f>VLOOKUP($C7,[2]Milan!$BB$7:$BK$40,10)</f>
        <v>0</v>
      </c>
      <c r="AW7" s="11">
        <f t="shared" ref="AW7:AW25" si="17">IF($H7=1,170,0)</f>
        <v>0</v>
      </c>
      <c r="AX7" s="11">
        <f t="shared" ref="AX7:AX25" si="18">IF($H7=1,168,0)</f>
        <v>0</v>
      </c>
      <c r="AY7" s="11">
        <f>VLOOKUP($C7,[2]Vienna!$BB$7:$BM$42,11)</f>
        <v>0</v>
      </c>
      <c r="AZ7" s="11">
        <f>VLOOKUP($C7,[2]Vienna!$BB$7:$BM$42,12)</f>
        <v>0</v>
      </c>
      <c r="BA7" s="11" t="s">
        <v>30</v>
      </c>
      <c r="BB7" s="11" t="s">
        <v>30</v>
      </c>
      <c r="BC7" s="11">
        <f t="shared" ref="BC7:BC25" si="19">IF($N7=2,147,IF($N7=3,120,IF(OR($N7=4,$N7=5,$N7=6),123,IF($N7=7,129,IF($N7=8,135,IF($N7=9,138,IF($N7=10,191,0)))))))</f>
        <v>123</v>
      </c>
      <c r="BD7" s="11">
        <f t="shared" ref="BD7:BD25" si="20">IF($O7=11,141,IF($O7=20,144,0))</f>
        <v>144</v>
      </c>
      <c r="BE7" s="11">
        <f t="shared" ref="BE7:BE25" si="21">IF($P7=1,149,IF($P7=2,153,IF($P7=3,155,IF($P7=4,157,0))))</f>
        <v>157</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261.86837720446511</v>
      </c>
      <c r="BK7" s="19">
        <f>IF($N7=2,BK30*'4 PEF'!$G$4,IF(OR($N7=3,$N7=4,$N7=5,$N7=6),BK30*'4 PEF'!$G$5,IF(OR($N7=7,$N7=8),BK30*'4 PEF'!$G$8,IF($N7=9,BK30*'4 PEF'!$G$7,IF($N7=10,BK30*'4 PEF'!$G$6)))))</f>
        <v>74.846924831905937</v>
      </c>
      <c r="BL7" s="19">
        <f>BL30*'4 PEF'!$G$8</f>
        <v>49.73139016997505</v>
      </c>
      <c r="BM7" s="19">
        <f>IF($N7=2,BM30*'4 PEF'!$G$4,IF(OR($N7=3,$N7=4,$N7=5,$N7=6),BM30*'4 PEF'!$G$5,IF(OR($N7=7,$N7=8),BM30*'4 PEF'!$G$8,IF($N7=9,BM30*'4 PEF'!$G$7,IF($N7=10,BM30*'4 PEF'!$G$6)))))</f>
        <v>8</v>
      </c>
      <c r="BN7" s="19">
        <f>BN30*'4 PEF'!$G$8</f>
        <v>60.554857880855813</v>
      </c>
      <c r="BO7" s="19">
        <f>BO30*'4 PEF'!$G$8</f>
        <v>0.94598987719453909</v>
      </c>
      <c r="BP7" s="33">
        <f>BP30*'4 PEF'!$G$8</f>
        <v>0</v>
      </c>
      <c r="BQ7" s="34">
        <f t="shared" ref="BQ7:BQ24" si="26">SUM(BK7:BP7)</f>
        <v>194.07916275993134</v>
      </c>
      <c r="BR7" s="19">
        <f>IF($N7=2,BR30*'4 PEF'!$G$4,IF(OR($N7=3,$N7=4,$N7=5,$N7=6),BR30*'4 PEF'!$G$5,IF(OR($N7=7,$N7=8),BR30*'4 PEF'!$G$8,IF($N7=9,BR30*'4 PEF'!$G$7,IF($N7=10,BR30*'4 PEF'!$G$6)))))</f>
        <v>94.606735230635408</v>
      </c>
      <c r="BS7" s="19">
        <f>BS30*'4 PEF'!$G$8</f>
        <v>27.082403891066445</v>
      </c>
      <c r="BT7" s="19">
        <f>IF($N7=2,BT30*'4 PEF'!$G$4,IF(OR($N7=3,$N7=4,$N7=5,$N7=6),BT30*'4 PEF'!$G$5,IF(OR($N7=7,$N7=8),BT30*'4 PEF'!$G$8,IF($N7=9,BT30*'4 PEF'!$G$7,IF($N7=10,BT30*'4 PEF'!$G$6)))))</f>
        <v>11.684210526315789</v>
      </c>
      <c r="BU7" s="19">
        <f>BU30*'4 PEF'!$G$8</f>
        <v>57.841597609039454</v>
      </c>
      <c r="BV7" s="19">
        <f>BV30*'4 PEF'!$G$8</f>
        <v>1.3333754773168909</v>
      </c>
      <c r="BW7" s="33">
        <f>BW30*'4 PEF'!$G$8</f>
        <v>0</v>
      </c>
      <c r="BX7" s="34">
        <f t="shared" ref="BX7:BX24" si="27">SUM(BR7:BW7)</f>
        <v>192.54832273437395</v>
      </c>
    </row>
    <row r="8" spans="1:76" ht="15" customHeight="1" x14ac:dyDescent="0.25">
      <c r="A8" s="151"/>
      <c r="B8" s="17">
        <v>3</v>
      </c>
      <c r="C8" s="97">
        <f>VLOOKUP(M8,[1]aux!$A$2:$B$37,2,FALSE)</f>
        <v>21</v>
      </c>
      <c r="D8" s="50" t="s">
        <v>30</v>
      </c>
      <c r="E8" s="50" t="s">
        <v>32</v>
      </c>
      <c r="F8" s="49" t="s">
        <v>31</v>
      </c>
      <c r="G8" s="49" t="s">
        <v>34</v>
      </c>
      <c r="H8" s="49">
        <v>1</v>
      </c>
      <c r="I8" s="49">
        <f t="shared" si="3"/>
        <v>1</v>
      </c>
      <c r="J8" s="49">
        <f t="shared" si="4"/>
        <v>2</v>
      </c>
      <c r="K8" s="49">
        <f t="shared" si="5"/>
        <v>1</v>
      </c>
      <c r="L8" s="49">
        <f t="shared" si="6"/>
        <v>2</v>
      </c>
      <c r="M8" s="49">
        <f t="shared" si="7"/>
        <v>1212</v>
      </c>
      <c r="N8" s="49">
        <v>5</v>
      </c>
      <c r="O8" s="49">
        <v>20</v>
      </c>
      <c r="P8" s="49">
        <v>4</v>
      </c>
      <c r="Q8" s="49">
        <v>4</v>
      </c>
      <c r="R8" s="49">
        <v>2</v>
      </c>
      <c r="S8" s="22">
        <f t="shared" si="0"/>
        <v>15</v>
      </c>
      <c r="T8" s="49">
        <v>0</v>
      </c>
      <c r="U8" s="49">
        <v>0</v>
      </c>
      <c r="V8" s="18"/>
      <c r="W8" s="10">
        <f>VLOOKUP($C8,[1]Milan!$BB$7:$BK$42,5)</f>
        <v>1</v>
      </c>
      <c r="X8" s="10">
        <f>VLOOKUP($C8,[1]Milan!$BB$7:$BK$42,6)</f>
        <v>24</v>
      </c>
      <c r="Y8" s="10">
        <f>VLOOKUP($C8,[1]Milan!$BB$7:$BK$42,7)</f>
        <v>0</v>
      </c>
      <c r="Z8" s="10">
        <f>VLOOKUP($C8,[1]Milan!$BB$7:$BK$42,8)</f>
        <v>91</v>
      </c>
      <c r="AA8" s="10">
        <f>VLOOKUP($C8,[1]Milan!$BB$7:$BK$42,9)</f>
        <v>0</v>
      </c>
      <c r="AB8" s="10">
        <f>VLOOKUP($C8,[1]Milan!$BB$7:$BK$42,10)</f>
        <v>0</v>
      </c>
      <c r="AC8" s="11">
        <f t="shared" si="8"/>
        <v>170</v>
      </c>
      <c r="AD8" s="11">
        <f t="shared" si="9"/>
        <v>168</v>
      </c>
      <c r="AE8" s="11">
        <f>VLOOKUP($C8,[1]Vienna!$BB$7:$BM$42,11)</f>
        <v>0</v>
      </c>
      <c r="AF8" s="11">
        <f>VLOOKUP($C8,[1]Vienna!$BB$7:$BM$42,12)</f>
        <v>0</v>
      </c>
      <c r="AG8" s="11" t="s">
        <v>30</v>
      </c>
      <c r="AH8" s="11" t="s">
        <v>30</v>
      </c>
      <c r="AI8" s="11">
        <f t="shared" si="10"/>
        <v>123</v>
      </c>
      <c r="AJ8" s="11">
        <f t="shared" si="11"/>
        <v>144</v>
      </c>
      <c r="AK8" s="11">
        <f t="shared" si="12"/>
        <v>157</v>
      </c>
      <c r="AL8" s="11">
        <f t="shared" si="13"/>
        <v>0</v>
      </c>
      <c r="AM8" s="11">
        <f t="shared" si="14"/>
        <v>162</v>
      </c>
      <c r="AN8" s="11">
        <f t="shared" si="15"/>
        <v>0</v>
      </c>
      <c r="AO8" s="11">
        <f t="shared" si="16"/>
        <v>0</v>
      </c>
      <c r="AP8" s="13">
        <f t="shared" si="1"/>
        <v>301.72922557448845</v>
      </c>
      <c r="AQ8" s="10">
        <f>VLOOKUP($C8,[2]Milan!$BB$7:$BK$40,5)</f>
        <v>2</v>
      </c>
      <c r="AR8" s="10">
        <f>VLOOKUP($C8,[2]Milan!$BB$7:$BK$40,6)</f>
        <v>24</v>
      </c>
      <c r="AS8" s="10">
        <f>VLOOKUP($C8,[2]Milan!$BB$7:$BK$40,7)</f>
        <v>0</v>
      </c>
      <c r="AT8" s="10">
        <f>VLOOKUP($C8,[2]Milan!$BB$7:$BK$40,8)</f>
        <v>93</v>
      </c>
      <c r="AU8" s="10">
        <f>VLOOKUP($C8,[2]Milan!$BB$7:$BK$40,9)</f>
        <v>0</v>
      </c>
      <c r="AV8" s="10">
        <f>VLOOKUP($C8,[2]Milan!$BB$7:$BK$40,10)</f>
        <v>0</v>
      </c>
      <c r="AW8" s="11">
        <f t="shared" si="17"/>
        <v>170</v>
      </c>
      <c r="AX8" s="11">
        <f t="shared" si="18"/>
        <v>168</v>
      </c>
      <c r="AY8" s="11">
        <f>VLOOKUP($C8,[2]Vienna!$BB$7:$BM$42,11)</f>
        <v>0</v>
      </c>
      <c r="AZ8" s="11">
        <f>VLOOKUP($C8,[2]Vienna!$BB$7:$BM$42,12)</f>
        <v>0</v>
      </c>
      <c r="BA8" s="11" t="s">
        <v>30</v>
      </c>
      <c r="BB8" s="11" t="s">
        <v>30</v>
      </c>
      <c r="BC8" s="11">
        <f t="shared" si="19"/>
        <v>123</v>
      </c>
      <c r="BD8" s="11">
        <f t="shared" si="20"/>
        <v>144</v>
      </c>
      <c r="BE8" s="11">
        <f t="shared" si="21"/>
        <v>157</v>
      </c>
      <c r="BF8" s="11">
        <f t="shared" si="22"/>
        <v>0</v>
      </c>
      <c r="BG8" s="11">
        <f t="shared" si="23"/>
        <v>162</v>
      </c>
      <c r="BH8" s="11">
        <f t="shared" si="24"/>
        <v>0</v>
      </c>
      <c r="BI8" s="11">
        <f t="shared" si="25"/>
        <v>0</v>
      </c>
      <c r="BJ8" s="13">
        <f t="shared" si="2"/>
        <v>306.67432543687272</v>
      </c>
      <c r="BK8" s="19">
        <f>IF($N8=2,BK31*'4 PEF'!$G$4,IF(OR($N8=3,$N8=4,$N8=5,$N8=6),BK31*'4 PEF'!$G$5,IF(OR($N8=7,$N8=8),BK31*'4 PEF'!$G$8,IF($N8=9,BK31*'4 PEF'!$G$7,IF($N8=10,BK31*'4 PEF'!$G$6)))))</f>
        <v>69.275483042682566</v>
      </c>
      <c r="BL8" s="19">
        <f>BL31*'4 PEF'!$G$8</f>
        <v>49.449244982231917</v>
      </c>
      <c r="BM8" s="19">
        <f>IF($N8=2,BM31*'4 PEF'!$G$4,IF(OR($N8=3,$N8=4,$N8=5,$N8=6),BM31*'4 PEF'!$G$5,IF(OR($N8=7,$N8=8),BM31*'4 PEF'!$G$8,IF($N8=9,BM31*'4 PEF'!$G$7,IF($N8=10,BM31*'4 PEF'!$G$6)))))</f>
        <v>8</v>
      </c>
      <c r="BN8" s="19">
        <f>BN31*'4 PEF'!$G$8</f>
        <v>60.554857880855813</v>
      </c>
      <c r="BO8" s="19">
        <f>BO31*'4 PEF'!$G$8</f>
        <v>6.9258365788486351</v>
      </c>
      <c r="BP8" s="33">
        <f>BP31*'4 PEF'!$G$8</f>
        <v>0</v>
      </c>
      <c r="BQ8" s="34">
        <f t="shared" si="26"/>
        <v>194.20542248461894</v>
      </c>
      <c r="BR8" s="19">
        <f>IF($N8=2,BR31*'4 PEF'!$G$4,IF(OR($N8=3,$N8=4,$N8=5,$N8=6),BR31*'4 PEF'!$G$5,IF(OR($N8=7,$N8=8),BR31*'4 PEF'!$G$8,IF($N8=9,BR31*'4 PEF'!$G$7,IF($N8=10,BR31*'4 PEF'!$G$6)))))</f>
        <v>73.610214980804912</v>
      </c>
      <c r="BS8" s="19">
        <f>BS31*'4 PEF'!$G$8</f>
        <v>26.044683143198419</v>
      </c>
      <c r="BT8" s="19">
        <f>IF($N8=2,BT31*'4 PEF'!$G$4,IF(OR($N8=3,$N8=4,$N8=5,$N8=6),BT31*'4 PEF'!$G$5,IF(OR($N8=7,$N8=8),BT31*'4 PEF'!$G$8,IF($N8=9,BT31*'4 PEF'!$G$7,IF($N8=10,BT31*'4 PEF'!$G$6)))))</f>
        <v>11.684210526315789</v>
      </c>
      <c r="BU8" s="19">
        <f>BU31*'4 PEF'!$G$8</f>
        <v>57.841597609039454</v>
      </c>
      <c r="BV8" s="19">
        <f>BV31*'4 PEF'!$G$8</f>
        <v>11.173019979228629</v>
      </c>
      <c r="BW8" s="33">
        <f>BW31*'4 PEF'!$G$8</f>
        <v>0</v>
      </c>
      <c r="BX8" s="34">
        <f t="shared" si="27"/>
        <v>180.3537262385872</v>
      </c>
    </row>
    <row r="9" spans="1:76" ht="15" customHeight="1" x14ac:dyDescent="0.25">
      <c r="A9" s="151"/>
      <c r="B9" s="17">
        <v>4</v>
      </c>
      <c r="C9" s="97">
        <f>VLOOKUP(M9,[1]aux!$A$2:$B$37,2,FALSE)</f>
        <v>3</v>
      </c>
      <c r="D9" s="50" t="s">
        <v>30</v>
      </c>
      <c r="E9" s="50" t="s">
        <v>32</v>
      </c>
      <c r="F9" s="49" t="s">
        <v>31</v>
      </c>
      <c r="G9" s="49" t="s">
        <v>34</v>
      </c>
      <c r="H9" s="49">
        <v>0</v>
      </c>
      <c r="I9" s="49">
        <f t="shared" si="3"/>
        <v>1</v>
      </c>
      <c r="J9" s="49">
        <f t="shared" si="4"/>
        <v>2</v>
      </c>
      <c r="K9" s="49">
        <f t="shared" si="5"/>
        <v>1</v>
      </c>
      <c r="L9" s="49">
        <f t="shared" si="6"/>
        <v>1</v>
      </c>
      <c r="M9" s="49">
        <f t="shared" si="7"/>
        <v>1211</v>
      </c>
      <c r="N9" s="49">
        <v>7</v>
      </c>
      <c r="O9" s="49">
        <v>12</v>
      </c>
      <c r="P9" s="49">
        <v>3</v>
      </c>
      <c r="Q9" s="49">
        <v>3</v>
      </c>
      <c r="R9" s="49">
        <v>2</v>
      </c>
      <c r="S9" s="22">
        <f t="shared" si="0"/>
        <v>22</v>
      </c>
      <c r="T9" s="49">
        <v>1</v>
      </c>
      <c r="U9" s="49">
        <v>0</v>
      </c>
      <c r="V9" s="18"/>
      <c r="W9" s="10">
        <f>VLOOKUP($C9,[1]Milan!$BB$7:$BK$42,5)</f>
        <v>1</v>
      </c>
      <c r="X9" s="10">
        <f>VLOOKUP($C9,[1]Milan!$BB$7:$BK$42,6)</f>
        <v>24</v>
      </c>
      <c r="Y9" s="10">
        <f>VLOOKUP($C9,[1]Milan!$BB$7:$BK$42,7)</f>
        <v>0</v>
      </c>
      <c r="Z9" s="10">
        <f>VLOOKUP($C9,[1]Milan!$BB$7:$BK$42,8)</f>
        <v>91</v>
      </c>
      <c r="AA9" s="10">
        <f>VLOOKUP($C9,[1]Milan!$BB$7:$BK$42,9)</f>
        <v>0</v>
      </c>
      <c r="AB9" s="10">
        <f>VLOOKUP($C9,[1]Milan!$BB$7:$BK$42,10)</f>
        <v>0</v>
      </c>
      <c r="AC9" s="11">
        <f t="shared" si="8"/>
        <v>0</v>
      </c>
      <c r="AD9" s="11">
        <f t="shared" si="9"/>
        <v>0</v>
      </c>
      <c r="AE9" s="11">
        <f>VLOOKUP($C9,[1]Vienna!$BB$7:$BM$42,11)</f>
        <v>0</v>
      </c>
      <c r="AF9" s="11">
        <f>VLOOKUP($C9,[1]Vienna!$BB$7:$BM$42,12)</f>
        <v>0</v>
      </c>
      <c r="AG9" s="11" t="s">
        <v>30</v>
      </c>
      <c r="AH9" s="11" t="s">
        <v>30</v>
      </c>
      <c r="AI9" s="11">
        <f t="shared" si="10"/>
        <v>129</v>
      </c>
      <c r="AJ9" s="11">
        <f t="shared" si="11"/>
        <v>0</v>
      </c>
      <c r="AK9" s="11">
        <f t="shared" si="12"/>
        <v>155</v>
      </c>
      <c r="AL9" s="11">
        <f t="shared" si="13"/>
        <v>0</v>
      </c>
      <c r="AM9" s="11">
        <f t="shared" si="14"/>
        <v>162</v>
      </c>
      <c r="AN9" s="11">
        <f t="shared" si="15"/>
        <v>186</v>
      </c>
      <c r="AO9" s="11">
        <f t="shared" si="16"/>
        <v>0</v>
      </c>
      <c r="AP9" s="13">
        <f t="shared" si="1"/>
        <v>269.1902191395493</v>
      </c>
      <c r="AQ9" s="10">
        <f>VLOOKUP($C9,[2]Milan!$BB$7:$BK$40,5)</f>
        <v>2</v>
      </c>
      <c r="AR9" s="10">
        <f>VLOOKUP($C9,[2]Milan!$BB$7:$BK$40,6)</f>
        <v>24</v>
      </c>
      <c r="AS9" s="10">
        <f>VLOOKUP($C9,[2]Milan!$BB$7:$BK$40,7)</f>
        <v>0</v>
      </c>
      <c r="AT9" s="10">
        <f>VLOOKUP($C9,[2]Milan!$BB$7:$BK$40,8)</f>
        <v>93</v>
      </c>
      <c r="AU9" s="10">
        <f>VLOOKUP($C9,[2]Milan!$BB$7:$BK$40,9)</f>
        <v>0</v>
      </c>
      <c r="AV9" s="10">
        <f>VLOOKUP($C9,[2]Milan!$BB$7:$BK$40,10)</f>
        <v>0</v>
      </c>
      <c r="AW9" s="11">
        <f t="shared" si="17"/>
        <v>0</v>
      </c>
      <c r="AX9" s="11">
        <f t="shared" si="18"/>
        <v>0</v>
      </c>
      <c r="AY9" s="11">
        <f>VLOOKUP($C9,[2]Vienna!$BB$7:$BM$42,11)</f>
        <v>0</v>
      </c>
      <c r="AZ9" s="11">
        <f>VLOOKUP($C9,[2]Vienna!$BB$7:$BM$42,12)</f>
        <v>0</v>
      </c>
      <c r="BA9" s="11" t="s">
        <v>30</v>
      </c>
      <c r="BB9" s="11" t="s">
        <v>30</v>
      </c>
      <c r="BC9" s="11">
        <f t="shared" si="19"/>
        <v>129</v>
      </c>
      <c r="BD9" s="11">
        <f t="shared" si="20"/>
        <v>0</v>
      </c>
      <c r="BE9" s="11">
        <f t="shared" si="21"/>
        <v>155</v>
      </c>
      <c r="BF9" s="11">
        <f t="shared" si="22"/>
        <v>0</v>
      </c>
      <c r="BG9" s="11">
        <f t="shared" si="23"/>
        <v>162</v>
      </c>
      <c r="BH9" s="11">
        <f t="shared" si="24"/>
        <v>186</v>
      </c>
      <c r="BI9" s="11">
        <f t="shared" si="25"/>
        <v>0</v>
      </c>
      <c r="BJ9" s="13">
        <f t="shared" si="2"/>
        <v>280.55789217967668</v>
      </c>
      <c r="BK9" s="19">
        <f>IF($N9=2,BK32*'4 PEF'!$G$4,IF(OR($N9=3,$N9=4,$N9=5,$N9=6),BK32*'4 PEF'!$G$5,IF(OR($N9=7,$N9=8),BK32*'4 PEF'!$G$8,IF($N9=9,BK32*'4 PEF'!$G$7,IF($N9=10,BK32*'4 PEF'!$G$6)))))</f>
        <v>63.860553779966757</v>
      </c>
      <c r="BL9" s="19">
        <f>BL32*'4 PEF'!$G$8</f>
        <v>49.223927004975309</v>
      </c>
      <c r="BM9" s="19">
        <f>IF($N9=2,BM32*'4 PEF'!$G$4,IF(OR($N9=3,$N9=4,$N9=5,$N9=6),BM32*'4 PEF'!$G$5,IF(OR($N9=7,$N9=8),BM32*'4 PEF'!$G$8,IF($N9=9,BM32*'4 PEF'!$G$7,IF($N9=10,BM32*'4 PEF'!$G$6)))))</f>
        <v>2.9105897085398245</v>
      </c>
      <c r="BN9" s="19">
        <f>BN32*'4 PEF'!$G$8</f>
        <v>60.554857880855813</v>
      </c>
      <c r="BO9" s="19">
        <f>BO32*'4 PEF'!$G$8</f>
        <v>0.94598987719453909</v>
      </c>
      <c r="BP9" s="33">
        <f>BP32*'4 PEF'!$G$8</f>
        <v>0</v>
      </c>
      <c r="BQ9" s="34">
        <f t="shared" si="26"/>
        <v>177.49591825153223</v>
      </c>
      <c r="BR9" s="19">
        <f>IF($N9=2,BR32*'4 PEF'!$G$4,IF(OR($N9=3,$N9=4,$N9=5,$N9=6),BR32*'4 PEF'!$G$5,IF(OR($N9=7,$N9=8),BR32*'4 PEF'!$G$8,IF($N9=9,BR32*'4 PEF'!$G$7,IF($N9=10,BR32*'4 PEF'!$G$6)))))</f>
        <v>75.961267536943055</v>
      </c>
      <c r="BS9" s="19">
        <f>BS32*'4 PEF'!$G$8</f>
        <v>26.806052830953522</v>
      </c>
      <c r="BT9" s="19">
        <f>IF($N9=2,BT32*'4 PEF'!$G$4,IF(OR($N9=3,$N9=4,$N9=5,$N9=6),BT32*'4 PEF'!$G$5,IF(OR($N9=7,$N9=8),BT32*'4 PEF'!$G$8,IF($N9=9,BT32*'4 PEF'!$G$7,IF($N9=10,BT32*'4 PEF'!$G$6)))))</f>
        <v>4.860702063105979</v>
      </c>
      <c r="BU9" s="19">
        <f>BU32*'4 PEF'!$G$8</f>
        <v>57.841597609039454</v>
      </c>
      <c r="BV9" s="19">
        <f>BV32*'4 PEF'!$G$8</f>
        <v>1.3333754773168909</v>
      </c>
      <c r="BW9" s="33">
        <f>BW32*'4 PEF'!$G$8</f>
        <v>0</v>
      </c>
      <c r="BX9" s="34">
        <f t="shared" si="27"/>
        <v>166.80299551735888</v>
      </c>
    </row>
    <row r="10" spans="1:76" ht="15" customHeight="1" x14ac:dyDescent="0.25">
      <c r="A10" s="151"/>
      <c r="B10" s="17">
        <v>5</v>
      </c>
      <c r="C10" s="97">
        <f>VLOOKUP(M10,[1]aux!$A$2:$B$37,2,FALSE)</f>
        <v>23</v>
      </c>
      <c r="D10" s="50" t="s">
        <v>31</v>
      </c>
      <c r="E10" s="50" t="s">
        <v>34</v>
      </c>
      <c r="F10" s="49" t="s">
        <v>31</v>
      </c>
      <c r="G10" s="49" t="s">
        <v>34</v>
      </c>
      <c r="H10" s="49">
        <v>1</v>
      </c>
      <c r="I10" s="49">
        <f t="shared" si="3"/>
        <v>2</v>
      </c>
      <c r="J10" s="49">
        <f t="shared" si="4"/>
        <v>1</v>
      </c>
      <c r="K10" s="49">
        <f t="shared" si="5"/>
        <v>1</v>
      </c>
      <c r="L10" s="49">
        <f t="shared" si="6"/>
        <v>2</v>
      </c>
      <c r="M10" s="49">
        <f t="shared" si="7"/>
        <v>2112</v>
      </c>
      <c r="N10" s="49">
        <v>7</v>
      </c>
      <c r="O10" s="49">
        <v>12</v>
      </c>
      <c r="P10" s="49">
        <v>3</v>
      </c>
      <c r="Q10" s="49">
        <v>3</v>
      </c>
      <c r="R10" s="49">
        <v>2</v>
      </c>
      <c r="S10" s="22">
        <f t="shared" si="0"/>
        <v>22</v>
      </c>
      <c r="T10" s="49">
        <v>1</v>
      </c>
      <c r="U10" s="49">
        <v>1</v>
      </c>
      <c r="V10" s="18"/>
      <c r="W10" s="10">
        <f>VLOOKUP($C10,[1]Milan!$BB$7:$BK$42,5)</f>
        <v>9</v>
      </c>
      <c r="X10" s="10">
        <f>VLOOKUP($C10,[1]Milan!$BB$7:$BK$42,6)</f>
        <v>32</v>
      </c>
      <c r="Y10" s="10">
        <f>VLOOKUP($C10,[1]Milan!$BB$7:$BK$42,7)</f>
        <v>63</v>
      </c>
      <c r="Z10" s="10">
        <f>VLOOKUP($C10,[1]Milan!$BB$7:$BK$42,8)</f>
        <v>81</v>
      </c>
      <c r="AA10" s="10">
        <f>VLOOKUP($C10,[1]Milan!$BB$7:$BK$42,9)</f>
        <v>0</v>
      </c>
      <c r="AB10" s="10">
        <f>VLOOKUP($C10,[1]Milan!$BB$7:$BK$42,10)</f>
        <v>0</v>
      </c>
      <c r="AC10" s="11">
        <f t="shared" si="8"/>
        <v>170</v>
      </c>
      <c r="AD10" s="11">
        <f t="shared" si="9"/>
        <v>168</v>
      </c>
      <c r="AE10" s="11">
        <f>VLOOKUP($C10,[1]Vienna!$BB$7:$BM$42,11)</f>
        <v>0</v>
      </c>
      <c r="AF10" s="11">
        <f>VLOOKUP($C10,[1]Vienna!$BB$7:$BM$42,12)</f>
        <v>0</v>
      </c>
      <c r="AG10" s="11" t="s">
        <v>30</v>
      </c>
      <c r="AH10" s="11" t="s">
        <v>30</v>
      </c>
      <c r="AI10" s="11">
        <f t="shared" si="10"/>
        <v>129</v>
      </c>
      <c r="AJ10" s="11">
        <f t="shared" si="11"/>
        <v>0</v>
      </c>
      <c r="AK10" s="11">
        <f t="shared" si="12"/>
        <v>155</v>
      </c>
      <c r="AL10" s="11">
        <f t="shared" si="13"/>
        <v>0</v>
      </c>
      <c r="AM10" s="11">
        <f t="shared" si="14"/>
        <v>162</v>
      </c>
      <c r="AN10" s="11">
        <f t="shared" si="15"/>
        <v>186</v>
      </c>
      <c r="AO10" s="11">
        <f t="shared" si="16"/>
        <v>184</v>
      </c>
      <c r="AP10" s="13">
        <f t="shared" si="1"/>
        <v>266.15613387160056</v>
      </c>
      <c r="AQ10" s="10">
        <f>VLOOKUP($C10,[2]Milan!$BB$7:$BK$40,5)</f>
        <v>10</v>
      </c>
      <c r="AR10" s="10">
        <f>VLOOKUP($C10,[2]Milan!$BB$7:$BK$40,6)</f>
        <v>32</v>
      </c>
      <c r="AS10" s="10">
        <f>VLOOKUP($C10,[2]Milan!$BB$7:$BK$40,7)</f>
        <v>64</v>
      </c>
      <c r="AT10" s="10">
        <f>VLOOKUP($C10,[2]Milan!$BB$7:$BK$40,8)</f>
        <v>0</v>
      </c>
      <c r="AU10" s="10">
        <f>VLOOKUP($C10,[2]Milan!$BB$7:$BK$40,9)</f>
        <v>0</v>
      </c>
      <c r="AV10" s="10">
        <f>VLOOKUP($C10,[2]Milan!$BB$7:$BK$40,10)</f>
        <v>0</v>
      </c>
      <c r="AW10" s="11">
        <f t="shared" si="17"/>
        <v>170</v>
      </c>
      <c r="AX10" s="11">
        <f t="shared" si="18"/>
        <v>168</v>
      </c>
      <c r="AY10" s="11">
        <f>VLOOKUP($C10,[2]Vienna!$BB$7:$BM$42,11)</f>
        <v>0</v>
      </c>
      <c r="AZ10" s="11">
        <f>VLOOKUP($C10,[2]Vienna!$BB$7:$BM$42,12)</f>
        <v>0</v>
      </c>
      <c r="BA10" s="11" t="s">
        <v>30</v>
      </c>
      <c r="BB10" s="11" t="s">
        <v>30</v>
      </c>
      <c r="BC10" s="11">
        <f t="shared" si="19"/>
        <v>129</v>
      </c>
      <c r="BD10" s="11">
        <f t="shared" si="20"/>
        <v>0</v>
      </c>
      <c r="BE10" s="11">
        <f t="shared" si="21"/>
        <v>155</v>
      </c>
      <c r="BF10" s="11">
        <f t="shared" si="22"/>
        <v>0</v>
      </c>
      <c r="BG10" s="11">
        <f t="shared" si="23"/>
        <v>162</v>
      </c>
      <c r="BH10" s="11">
        <f t="shared" si="24"/>
        <v>186</v>
      </c>
      <c r="BI10" s="11">
        <f t="shared" si="25"/>
        <v>184</v>
      </c>
      <c r="BJ10" s="13">
        <f t="shared" si="2"/>
        <v>279.46672142464496</v>
      </c>
      <c r="BK10" s="19">
        <f>IF($N10=2,BK33*'4 PEF'!$G$4,IF(OR($N10=3,$N10=4,$N10=5,$N10=6),BK33*'4 PEF'!$G$5,IF(OR($N10=7,$N10=8),BK33*'4 PEF'!$G$8,IF($N10=9,BK33*'4 PEF'!$G$7,IF($N10=10,BK33*'4 PEF'!$G$6)))))</f>
        <v>122.24774635511595</v>
      </c>
      <c r="BL10" s="19">
        <f>BL33*'4 PEF'!$G$8</f>
        <v>45.107525192254172</v>
      </c>
      <c r="BM10" s="19">
        <f>IF($N10=2,BM33*'4 PEF'!$G$4,IF(OR($N10=3,$N10=4,$N10=5,$N10=6),BM33*'4 PEF'!$G$5,IF(OR($N10=7,$N10=8),BM33*'4 PEF'!$G$8,IF($N10=9,BM33*'4 PEF'!$G$7,IF($N10=10,BM33*'4 PEF'!$G$6)))))</f>
        <v>2.720582640951533</v>
      </c>
      <c r="BN10" s="19">
        <f>BN33*'4 PEF'!$G$8</f>
        <v>59.613179194332723</v>
      </c>
      <c r="BO10" s="19">
        <f>BO33*'4 PEF'!$G$8</f>
        <v>4.0084279759329453</v>
      </c>
      <c r="BP10" s="33">
        <f>BP33*'4 PEF'!$G$8</f>
        <v>-17.288051282051281</v>
      </c>
      <c r="BQ10" s="34">
        <f t="shared" si="26"/>
        <v>216.40941007653606</v>
      </c>
      <c r="BR10" s="19">
        <f>IF($N10=2,BR33*'4 PEF'!$G$4,IF(OR($N10=3,$N10=4,$N10=5,$N10=6),BR33*'4 PEF'!$G$5,IF(OR($N10=7,$N10=8),BR33*'4 PEF'!$G$8,IF($N10=9,BR33*'4 PEF'!$G$7,IF($N10=10,BR33*'4 PEF'!$G$6)))))</f>
        <v>81.777449261340308</v>
      </c>
      <c r="BS10" s="19">
        <f>BS33*'4 PEF'!$G$8</f>
        <v>29.093118524015207</v>
      </c>
      <c r="BT10" s="19">
        <f>IF($N10=2,BT33*'4 PEF'!$G$4,IF(OR($N10=3,$N10=4,$N10=5,$N10=6),BT33*'4 PEF'!$G$5,IF(OR($N10=7,$N10=8),BT33*'4 PEF'!$G$8,IF($N10=9,BT33*'4 PEF'!$G$7,IF($N10=10,BT33*'4 PEF'!$G$6)))))</f>
        <v>5.0704720043995062</v>
      </c>
      <c r="BU10" s="19">
        <f>BU33*'4 PEF'!$G$8</f>
        <v>57.025577533190763</v>
      </c>
      <c r="BV10" s="19">
        <f>BV33*'4 PEF'!$G$8</f>
        <v>9.0984372247768803</v>
      </c>
      <c r="BW10" s="33">
        <f>BW33*'4 PEF'!$G$8</f>
        <v>-17.634292063492062</v>
      </c>
      <c r="BX10" s="34">
        <f t="shared" si="27"/>
        <v>164.4307624842306</v>
      </c>
    </row>
    <row r="11" spans="1:76" ht="15" customHeight="1" x14ac:dyDescent="0.25">
      <c r="A11" s="151"/>
      <c r="B11" s="17">
        <v>6</v>
      </c>
      <c r="C11" s="97">
        <f>VLOOKUP(M11,[1]aux!$A$2:$B$37,2,FALSE)</f>
        <v>14</v>
      </c>
      <c r="D11" s="50" t="s">
        <v>34</v>
      </c>
      <c r="E11" s="50" t="s">
        <v>33</v>
      </c>
      <c r="F11" s="49" t="s">
        <v>33</v>
      </c>
      <c r="G11" s="49" t="s">
        <v>33</v>
      </c>
      <c r="H11" s="49">
        <v>0</v>
      </c>
      <c r="I11" s="49">
        <f t="shared" si="3"/>
        <v>3</v>
      </c>
      <c r="J11" s="49">
        <f t="shared" si="4"/>
        <v>3</v>
      </c>
      <c r="K11" s="49">
        <f t="shared" si="5"/>
        <v>3</v>
      </c>
      <c r="L11" s="49">
        <f t="shared" si="6"/>
        <v>1</v>
      </c>
      <c r="M11" s="49">
        <f t="shared" si="7"/>
        <v>3331</v>
      </c>
      <c r="N11" s="49">
        <v>6</v>
      </c>
      <c r="O11" s="49">
        <v>20</v>
      </c>
      <c r="P11" s="49">
        <v>3</v>
      </c>
      <c r="Q11" s="49">
        <v>3</v>
      </c>
      <c r="R11" s="49">
        <v>2</v>
      </c>
      <c r="S11" s="22">
        <f t="shared" si="0"/>
        <v>15</v>
      </c>
      <c r="T11" s="49">
        <v>0</v>
      </c>
      <c r="U11" s="49">
        <v>1</v>
      </c>
      <c r="V11" s="18"/>
      <c r="W11" s="10">
        <f>VLOOKUP($C11,[1]Milan!$BB$7:$BK$42,5)</f>
        <v>13</v>
      </c>
      <c r="X11" s="10">
        <f>VLOOKUP($C11,[1]Milan!$BB$7:$BK$42,6)</f>
        <v>34</v>
      </c>
      <c r="Y11" s="10">
        <f>VLOOKUP($C11,[1]Milan!$BB$7:$BK$42,7)</f>
        <v>65</v>
      </c>
      <c r="Z11" s="10">
        <f>VLOOKUP($C11,[1]Milan!$BB$7:$BK$42,8)</f>
        <v>93</v>
      </c>
      <c r="AA11" s="10">
        <f>VLOOKUP($C11,[1]Milan!$BB$7:$BK$42,9)</f>
        <v>117</v>
      </c>
      <c r="AB11" s="10">
        <f>VLOOKUP($C11,[1]Milan!$BB$7:$BK$42,10)</f>
        <v>109</v>
      </c>
      <c r="AC11" s="11">
        <f t="shared" si="8"/>
        <v>0</v>
      </c>
      <c r="AD11" s="11">
        <f t="shared" si="9"/>
        <v>0</v>
      </c>
      <c r="AE11" s="11">
        <f>VLOOKUP($C11,[1]Vienna!$BB$7:$BM$42,11)</f>
        <v>177</v>
      </c>
      <c r="AF11" s="11">
        <f>VLOOKUP($C11,[1]Vienna!$BB$7:$BM$42,12)</f>
        <v>182</v>
      </c>
      <c r="AG11" s="11" t="s">
        <v>30</v>
      </c>
      <c r="AH11" s="11" t="s">
        <v>30</v>
      </c>
      <c r="AI11" s="11">
        <f t="shared" si="10"/>
        <v>123</v>
      </c>
      <c r="AJ11" s="11">
        <f t="shared" si="11"/>
        <v>144</v>
      </c>
      <c r="AK11" s="11">
        <f t="shared" si="12"/>
        <v>155</v>
      </c>
      <c r="AL11" s="11">
        <f t="shared" si="13"/>
        <v>0</v>
      </c>
      <c r="AM11" s="11">
        <f t="shared" si="14"/>
        <v>162</v>
      </c>
      <c r="AN11" s="11">
        <f t="shared" si="15"/>
        <v>0</v>
      </c>
      <c r="AO11" s="11">
        <f t="shared" si="16"/>
        <v>184</v>
      </c>
      <c r="AP11" s="13">
        <f t="shared" si="1"/>
        <v>514.89031360217564</v>
      </c>
      <c r="AQ11" s="10">
        <f>VLOOKUP($C11,[2]Milan!$BB$7:$BK$40,5)</f>
        <v>14</v>
      </c>
      <c r="AR11" s="10">
        <f>VLOOKUP($C11,[2]Milan!$BB$7:$BK$40,6)</f>
        <v>34</v>
      </c>
      <c r="AS11" s="10">
        <f>VLOOKUP($C11,[2]Milan!$BB$7:$BK$40,7)</f>
        <v>66</v>
      </c>
      <c r="AT11" s="10">
        <f>VLOOKUP($C11,[2]Milan!$BB$7:$BK$40,8)</f>
        <v>95</v>
      </c>
      <c r="AU11" s="10">
        <f>VLOOKUP($C11,[2]Milan!$BB$7:$BK$40,9)</f>
        <v>117</v>
      </c>
      <c r="AV11" s="10">
        <f>VLOOKUP($C11,[2]Milan!$BB$7:$BK$40,10)</f>
        <v>109</v>
      </c>
      <c r="AW11" s="11">
        <f t="shared" si="17"/>
        <v>0</v>
      </c>
      <c r="AX11" s="11">
        <f t="shared" si="18"/>
        <v>0</v>
      </c>
      <c r="AY11" s="11">
        <f>VLOOKUP($C11,[2]Vienna!$BB$7:$BM$42,11)</f>
        <v>177</v>
      </c>
      <c r="AZ11" s="11">
        <f>VLOOKUP($C11,[2]Vienna!$BB$7:$BM$42,12)</f>
        <v>182</v>
      </c>
      <c r="BA11" s="11" t="s">
        <v>30</v>
      </c>
      <c r="BB11" s="11" t="s">
        <v>30</v>
      </c>
      <c r="BC11" s="11">
        <f t="shared" si="19"/>
        <v>123</v>
      </c>
      <c r="BD11" s="11">
        <f t="shared" si="20"/>
        <v>144</v>
      </c>
      <c r="BE11" s="11">
        <f t="shared" si="21"/>
        <v>155</v>
      </c>
      <c r="BF11" s="11">
        <f t="shared" si="22"/>
        <v>0</v>
      </c>
      <c r="BG11" s="11">
        <f t="shared" si="23"/>
        <v>162</v>
      </c>
      <c r="BH11" s="11">
        <f t="shared" si="24"/>
        <v>0</v>
      </c>
      <c r="BI11" s="11">
        <f t="shared" si="25"/>
        <v>184</v>
      </c>
      <c r="BJ11" s="13">
        <f t="shared" si="2"/>
        <v>383.74903778060286</v>
      </c>
      <c r="BK11" s="19">
        <f>IF($N11=2,BK34*'4 PEF'!$G$4,IF(OR($N11=3,$N11=4,$N11=5,$N11=6),BK34*'4 PEF'!$G$5,IF(OR($N11=7,$N11=8),BK34*'4 PEF'!$G$8,IF($N11=9,BK34*'4 PEF'!$G$7,IF($N11=10,BK34*'4 PEF'!$G$6)))))</f>
        <v>16.91361511603262</v>
      </c>
      <c r="BL11" s="19">
        <f>BL34*'4 PEF'!$G$8</f>
        <v>14.775540168189696</v>
      </c>
      <c r="BM11" s="19">
        <f>IF($N11=2,BM34*'4 PEF'!$G$4,IF(OR($N11=3,$N11=4,$N11=5,$N11=6),BM34*'4 PEF'!$G$5,IF(OR($N11=7,$N11=8),BM34*'4 PEF'!$G$8,IF($N11=9,BM34*'4 PEF'!$G$7,IF($N11=10,BM34*'4 PEF'!$G$6)))))</f>
        <v>8</v>
      </c>
      <c r="BN11" s="19">
        <f>BN34*'4 PEF'!$G$8</f>
        <v>15.384646766355653</v>
      </c>
      <c r="BO11" s="19">
        <f>BO34*'4 PEF'!$G$8</f>
        <v>0.40074725219860324</v>
      </c>
      <c r="BP11" s="33">
        <f>BP34*'4 PEF'!$G$8</f>
        <v>-17.288051282051281</v>
      </c>
      <c r="BQ11" s="34">
        <f t="shared" si="26"/>
        <v>38.186498020725296</v>
      </c>
      <c r="BR11" s="19">
        <f>IF($N11=2,BR34*'4 PEF'!$G$4,IF(OR($N11=3,$N11=4,$N11=5,$N11=6),BR34*'4 PEF'!$G$5,IF(OR($N11=7,$N11=8),BR34*'4 PEF'!$G$8,IF($N11=9,BR34*'4 PEF'!$G$7,IF($N11=10,BR34*'4 PEF'!$G$6)))))</f>
        <v>27.588183872939002</v>
      </c>
      <c r="BS11" s="19">
        <f>BS34*'4 PEF'!$G$8</f>
        <v>12.374164227784512</v>
      </c>
      <c r="BT11" s="19">
        <f>IF($N11=2,BT34*'4 PEF'!$G$4,IF(OR($N11=3,$N11=4,$N11=5,$N11=6),BT34*'4 PEF'!$G$5,IF(OR($N11=7,$N11=8),BT34*'4 PEF'!$G$8,IF($N11=9,BT34*'4 PEF'!$G$7,IF($N11=10,BT34*'4 PEF'!$G$6)))))</f>
        <v>11.684210526315789</v>
      </c>
      <c r="BU11" s="19">
        <f>BU34*'4 PEF'!$G$8</f>
        <v>16.163699773990423</v>
      </c>
      <c r="BV11" s="19">
        <f>BV34*'4 PEF'!$G$8</f>
        <v>0.85655187012206635</v>
      </c>
      <c r="BW11" s="33">
        <f>BW34*'4 PEF'!$G$8</f>
        <v>-17.634292063492062</v>
      </c>
      <c r="BX11" s="34">
        <f t="shared" si="27"/>
        <v>51.032518207659727</v>
      </c>
    </row>
    <row r="12" spans="1:76" ht="15" customHeight="1" x14ac:dyDescent="0.25">
      <c r="A12" s="151"/>
      <c r="B12" s="17">
        <v>7</v>
      </c>
      <c r="C12" s="97">
        <f>VLOOKUP(M12,[1]aux!$A$2:$B$37,2,FALSE)</f>
        <v>18</v>
      </c>
      <c r="D12" s="50" t="s">
        <v>32</v>
      </c>
      <c r="E12" s="50" t="s">
        <v>33</v>
      </c>
      <c r="F12" s="49" t="s">
        <v>33</v>
      </c>
      <c r="G12" s="49" t="s">
        <v>33</v>
      </c>
      <c r="H12" s="49">
        <v>0</v>
      </c>
      <c r="I12" s="49">
        <f t="shared" si="3"/>
        <v>4</v>
      </c>
      <c r="J12" s="49">
        <f t="shared" si="4"/>
        <v>3</v>
      </c>
      <c r="K12" s="49">
        <f t="shared" si="5"/>
        <v>3</v>
      </c>
      <c r="L12" s="49">
        <f t="shared" si="6"/>
        <v>1</v>
      </c>
      <c r="M12" s="49">
        <f t="shared" si="7"/>
        <v>4331</v>
      </c>
      <c r="N12" s="49">
        <v>6</v>
      </c>
      <c r="O12" s="49">
        <v>20</v>
      </c>
      <c r="P12" s="49">
        <v>3</v>
      </c>
      <c r="Q12" s="49">
        <v>3</v>
      </c>
      <c r="R12" s="49">
        <v>2</v>
      </c>
      <c r="S12" s="22">
        <f t="shared" si="0"/>
        <v>15</v>
      </c>
      <c r="T12" s="49">
        <v>0</v>
      </c>
      <c r="U12" s="49">
        <v>1</v>
      </c>
      <c r="V12" s="18"/>
      <c r="W12" s="10" t="str">
        <f>VLOOKUP($C12,[1]Milan!$BB$7:$BK$42,5)</f>
        <v>a</v>
      </c>
      <c r="X12" s="10" t="str">
        <f>VLOOKUP($C12,[1]Milan!$BB$7:$BK$42,6)</f>
        <v>d</v>
      </c>
      <c r="Y12" s="10">
        <f>VLOOKUP($C12,[1]Milan!$BB$7:$BK$42,7)</f>
        <v>67</v>
      </c>
      <c r="Z12" s="10">
        <f>VLOOKUP($C12,[1]Milan!$BB$7:$BK$42,8)</f>
        <v>93</v>
      </c>
      <c r="AA12" s="10">
        <f>VLOOKUP($C12,[1]Milan!$BB$7:$BK$42,9)</f>
        <v>117</v>
      </c>
      <c r="AB12" s="10">
        <f>VLOOKUP($C12,[1]Milan!$BB$7:$BK$42,10)</f>
        <v>109</v>
      </c>
      <c r="AC12" s="11">
        <f t="shared" si="8"/>
        <v>0</v>
      </c>
      <c r="AD12" s="11">
        <f t="shared" si="9"/>
        <v>0</v>
      </c>
      <c r="AE12" s="11">
        <f>VLOOKUP($C12,[1]Vienna!$BB$7:$BM$42,11)</f>
        <v>177</v>
      </c>
      <c r="AF12" s="11">
        <f>VLOOKUP($C12,[1]Vienna!$BB$7:$BM$42,12)</f>
        <v>182</v>
      </c>
      <c r="AG12" s="11" t="s">
        <v>30</v>
      </c>
      <c r="AH12" s="11" t="s">
        <v>30</v>
      </c>
      <c r="AI12" s="11">
        <f t="shared" si="10"/>
        <v>123</v>
      </c>
      <c r="AJ12" s="11">
        <f t="shared" si="11"/>
        <v>144</v>
      </c>
      <c r="AK12" s="11">
        <f t="shared" si="12"/>
        <v>155</v>
      </c>
      <c r="AL12" s="11">
        <f t="shared" si="13"/>
        <v>0</v>
      </c>
      <c r="AM12" s="11">
        <f t="shared" si="14"/>
        <v>162</v>
      </c>
      <c r="AN12" s="11">
        <f t="shared" si="15"/>
        <v>0</v>
      </c>
      <c r="AO12" s="11">
        <f t="shared" si="16"/>
        <v>184</v>
      </c>
      <c r="AP12" s="13">
        <f t="shared" si="1"/>
        <v>526.53465502284871</v>
      </c>
      <c r="AQ12" s="10" t="str">
        <f>VLOOKUP($C12,[2]Milan!$BB$7:$BK$40,5)</f>
        <v>b</v>
      </c>
      <c r="AR12" s="10" t="str">
        <f>VLOOKUP($C12,[2]Milan!$BB$7:$BK$40,6)</f>
        <v>d</v>
      </c>
      <c r="AS12" s="10">
        <f>VLOOKUP($C12,[2]Milan!$BB$7:$BK$40,7)</f>
        <v>68</v>
      </c>
      <c r="AT12" s="10">
        <f>VLOOKUP($C12,[2]Milan!$BB$7:$BK$40,8)</f>
        <v>95</v>
      </c>
      <c r="AU12" s="10">
        <f>VLOOKUP($C12,[2]Milan!$BB$7:$BK$40,9)</f>
        <v>117</v>
      </c>
      <c r="AV12" s="10">
        <f>VLOOKUP($C12,[2]Milan!$BB$7:$BK$40,10)</f>
        <v>109</v>
      </c>
      <c r="AW12" s="11">
        <f t="shared" si="17"/>
        <v>0</v>
      </c>
      <c r="AX12" s="11">
        <f t="shared" si="18"/>
        <v>0</v>
      </c>
      <c r="AY12" s="11">
        <f>VLOOKUP($C12,[2]Vienna!$BB$7:$BM$42,11)</f>
        <v>177</v>
      </c>
      <c r="AZ12" s="11">
        <f>VLOOKUP($C12,[2]Vienna!$BB$7:$BM$42,12)</f>
        <v>182</v>
      </c>
      <c r="BA12" s="11" t="s">
        <v>30</v>
      </c>
      <c r="BB12" s="11" t="s">
        <v>30</v>
      </c>
      <c r="BC12" s="11">
        <f t="shared" si="19"/>
        <v>123</v>
      </c>
      <c r="BD12" s="11">
        <f t="shared" si="20"/>
        <v>144</v>
      </c>
      <c r="BE12" s="11">
        <f t="shared" si="21"/>
        <v>155</v>
      </c>
      <c r="BF12" s="11">
        <f t="shared" si="22"/>
        <v>0</v>
      </c>
      <c r="BG12" s="11">
        <f t="shared" si="23"/>
        <v>162</v>
      </c>
      <c r="BH12" s="11">
        <f t="shared" si="24"/>
        <v>0</v>
      </c>
      <c r="BI12" s="11">
        <f t="shared" si="25"/>
        <v>184</v>
      </c>
      <c r="BJ12" s="13">
        <f t="shared" si="2"/>
        <v>408.88139746064263</v>
      </c>
      <c r="BK12" s="19">
        <f>IF($N12=2,BK35*'4 PEF'!$G$4,IF(OR($N12=3,$N12=4,$N12=5,$N12=6),BK35*'4 PEF'!$G$5,IF(OR($N12=7,$N12=8),BK35*'4 PEF'!$G$8,IF($N12=9,BK35*'4 PEF'!$G$7,IF($N12=10,BK35*'4 PEF'!$G$6)))))</f>
        <v>13.263834955740199</v>
      </c>
      <c r="BL12" s="19">
        <f>BL35*'4 PEF'!$G$8</f>
        <v>14.805602254293925</v>
      </c>
      <c r="BM12" s="19">
        <f>IF($N12=2,BM35*'4 PEF'!$G$4,IF(OR($N12=3,$N12=4,$N12=5,$N12=6),BM35*'4 PEF'!$G$5,IF(OR($N12=7,$N12=8),BM35*'4 PEF'!$G$8,IF($N12=9,BM35*'4 PEF'!$G$7,IF($N12=10,BM35*'4 PEF'!$G$6)))))</f>
        <v>8</v>
      </c>
      <c r="BN12" s="19">
        <f>BN35*'4 PEF'!$G$8</f>
        <v>15.384646766355653</v>
      </c>
      <c r="BO12" s="19">
        <f>BO35*'4 PEF'!$G$8</f>
        <v>0.39147611056588028</v>
      </c>
      <c r="BP12" s="33">
        <f>BP35*'4 PEF'!$G$8</f>
        <v>-17.288051282051281</v>
      </c>
      <c r="BQ12" s="34">
        <f t="shared" si="26"/>
        <v>34.557508804904373</v>
      </c>
      <c r="BR12" s="19">
        <f>IF($N12=2,BR35*'4 PEF'!$G$4,IF(OR($N12=3,$N12=4,$N12=5,$N12=6),BR35*'4 PEF'!$G$5,IF(OR($N12=7,$N12=8),BR35*'4 PEF'!$G$8,IF($N12=9,BR35*'4 PEF'!$G$7,IF($N12=10,BR35*'4 PEF'!$G$6)))))</f>
        <v>20.725879473724916</v>
      </c>
      <c r="BS12" s="19">
        <f>BS35*'4 PEF'!$G$8</f>
        <v>12.189266490283361</v>
      </c>
      <c r="BT12" s="19">
        <f>IF($N12=2,BT35*'4 PEF'!$G$4,IF(OR($N12=3,$N12=4,$N12=5,$N12=6),BT35*'4 PEF'!$G$5,IF(OR($N12=7,$N12=8),BT35*'4 PEF'!$G$8,IF($N12=9,BT35*'4 PEF'!$G$7,IF($N12=10,BT35*'4 PEF'!$G$6)))))</f>
        <v>11.684210526315789</v>
      </c>
      <c r="BU12" s="19">
        <f>BU35*'4 PEF'!$G$8</f>
        <v>16.163699773990423</v>
      </c>
      <c r="BV12" s="19">
        <f>BV35*'4 PEF'!$G$8</f>
        <v>0.82949157662980399</v>
      </c>
      <c r="BW12" s="33">
        <f>BW35*'4 PEF'!$G$8</f>
        <v>-17.634292063492062</v>
      </c>
      <c r="BX12" s="34">
        <f t="shared" si="27"/>
        <v>43.95825577745223</v>
      </c>
    </row>
    <row r="13" spans="1:76" ht="15" customHeight="1" x14ac:dyDescent="0.25">
      <c r="A13" s="151"/>
      <c r="B13" s="17">
        <v>8</v>
      </c>
      <c r="C13" s="97">
        <f>VLOOKUP(M13,[1]aux!$A$2:$B$37,2,FALSE)</f>
        <v>32</v>
      </c>
      <c r="D13" s="50" t="s">
        <v>34</v>
      </c>
      <c r="E13" s="50" t="s">
        <v>33</v>
      </c>
      <c r="F13" s="49" t="s">
        <v>33</v>
      </c>
      <c r="G13" s="49" t="s">
        <v>33</v>
      </c>
      <c r="H13" s="49">
        <v>1</v>
      </c>
      <c r="I13" s="49">
        <f t="shared" si="3"/>
        <v>3</v>
      </c>
      <c r="J13" s="49">
        <f t="shared" si="4"/>
        <v>3</v>
      </c>
      <c r="K13" s="49">
        <f t="shared" si="5"/>
        <v>3</v>
      </c>
      <c r="L13" s="49">
        <f t="shared" si="6"/>
        <v>2</v>
      </c>
      <c r="M13" s="49">
        <f t="shared" si="7"/>
        <v>3332</v>
      </c>
      <c r="N13" s="49">
        <v>7</v>
      </c>
      <c r="O13" s="49">
        <v>12</v>
      </c>
      <c r="P13" s="49">
        <v>3</v>
      </c>
      <c r="Q13" s="49">
        <v>3</v>
      </c>
      <c r="R13" s="49">
        <v>2</v>
      </c>
      <c r="S13" s="22">
        <f t="shared" si="0"/>
        <v>16</v>
      </c>
      <c r="T13" s="49">
        <v>0</v>
      </c>
      <c r="U13" s="49">
        <v>1</v>
      </c>
      <c r="V13" s="18"/>
      <c r="W13" s="10">
        <f>VLOOKUP($C13,[1]Milan!$BB$7:$BK$42,5)</f>
        <v>13</v>
      </c>
      <c r="X13" s="10">
        <f>VLOOKUP($C13,[1]Milan!$BB$7:$BK$42,6)</f>
        <v>34</v>
      </c>
      <c r="Y13" s="10">
        <f>VLOOKUP($C13,[1]Milan!$BB$7:$BK$42,7)</f>
        <v>65</v>
      </c>
      <c r="Z13" s="10">
        <f>VLOOKUP($C13,[1]Milan!$BB$7:$BK$42,8)</f>
        <v>93</v>
      </c>
      <c r="AA13" s="10">
        <f>VLOOKUP($C13,[1]Milan!$BB$7:$BK$42,9)</f>
        <v>117</v>
      </c>
      <c r="AB13" s="10">
        <f>VLOOKUP($C13,[1]Milan!$BB$7:$BK$42,10)</f>
        <v>109</v>
      </c>
      <c r="AC13" s="11">
        <f t="shared" si="8"/>
        <v>170</v>
      </c>
      <c r="AD13" s="11">
        <f t="shared" si="9"/>
        <v>168</v>
      </c>
      <c r="AE13" s="11">
        <f>VLOOKUP($C13,[1]Vienna!$BB$7:$BM$42,11)</f>
        <v>177</v>
      </c>
      <c r="AF13" s="11">
        <f>VLOOKUP($C13,[1]Vienna!$BB$7:$BM$42,12)</f>
        <v>182</v>
      </c>
      <c r="AG13" s="11" t="s">
        <v>30</v>
      </c>
      <c r="AH13" s="11" t="s">
        <v>30</v>
      </c>
      <c r="AI13" s="11">
        <f t="shared" si="10"/>
        <v>129</v>
      </c>
      <c r="AJ13" s="11">
        <f t="shared" si="11"/>
        <v>0</v>
      </c>
      <c r="AK13" s="11">
        <f t="shared" si="12"/>
        <v>155</v>
      </c>
      <c r="AL13" s="11">
        <f t="shared" si="13"/>
        <v>0</v>
      </c>
      <c r="AM13" s="11">
        <f t="shared" si="14"/>
        <v>162</v>
      </c>
      <c r="AN13" s="11">
        <f t="shared" si="15"/>
        <v>0</v>
      </c>
      <c r="AO13" s="11">
        <f t="shared" si="16"/>
        <v>184</v>
      </c>
      <c r="AP13" s="13">
        <f t="shared" si="1"/>
        <v>553.00244188392844</v>
      </c>
      <c r="AQ13" s="10">
        <f>VLOOKUP($C13,[2]Milan!$BB$7:$BK$40,5)</f>
        <v>14</v>
      </c>
      <c r="AR13" s="10">
        <f>VLOOKUP($C13,[2]Milan!$BB$7:$BK$40,6)</f>
        <v>34</v>
      </c>
      <c r="AS13" s="10">
        <f>VLOOKUP($C13,[2]Milan!$BB$7:$BK$40,7)</f>
        <v>66</v>
      </c>
      <c r="AT13" s="10">
        <f>VLOOKUP($C13,[2]Milan!$BB$7:$BK$40,8)</f>
        <v>95</v>
      </c>
      <c r="AU13" s="10">
        <f>VLOOKUP($C13,[2]Milan!$BB$7:$BK$40,9)</f>
        <v>117</v>
      </c>
      <c r="AV13" s="10">
        <f>VLOOKUP($C13,[2]Milan!$BB$7:$BK$40,10)</f>
        <v>109</v>
      </c>
      <c r="AW13" s="11">
        <f t="shared" si="17"/>
        <v>170</v>
      </c>
      <c r="AX13" s="11">
        <f t="shared" si="18"/>
        <v>168</v>
      </c>
      <c r="AY13" s="11">
        <f>VLOOKUP($C13,[2]Vienna!$BB$7:$BM$42,11)</f>
        <v>177</v>
      </c>
      <c r="AZ13" s="11">
        <f>VLOOKUP($C13,[2]Vienna!$BB$7:$BM$42,12)</f>
        <v>182</v>
      </c>
      <c r="BA13" s="11" t="s">
        <v>30</v>
      </c>
      <c r="BB13" s="11" t="s">
        <v>30</v>
      </c>
      <c r="BC13" s="11">
        <f t="shared" si="19"/>
        <v>129</v>
      </c>
      <c r="BD13" s="11">
        <f t="shared" si="20"/>
        <v>0</v>
      </c>
      <c r="BE13" s="11">
        <f t="shared" si="21"/>
        <v>155</v>
      </c>
      <c r="BF13" s="11">
        <f t="shared" si="22"/>
        <v>0</v>
      </c>
      <c r="BG13" s="11">
        <f t="shared" si="23"/>
        <v>162</v>
      </c>
      <c r="BH13" s="11">
        <f t="shared" si="24"/>
        <v>0</v>
      </c>
      <c r="BI13" s="11">
        <f t="shared" si="25"/>
        <v>184</v>
      </c>
      <c r="BJ13" s="13">
        <f t="shared" si="2"/>
        <v>416.91206806699654</v>
      </c>
      <c r="BK13" s="19">
        <f>IF($N13=2,BK36*'4 PEF'!$G$4,IF(OR($N13=3,$N13=4,$N13=5,$N13=6),BK36*'4 PEF'!$G$5,IF(OR($N13=7,$N13=8),BK36*'4 PEF'!$G$8,IF($N13=9,BK36*'4 PEF'!$G$7,IF($N13=10,BK36*'4 PEF'!$G$6)))))</f>
        <v>13.315881095396346</v>
      </c>
      <c r="BL13" s="19">
        <f>BL36*'4 PEF'!$G$8</f>
        <v>14.473774963118341</v>
      </c>
      <c r="BM13" s="19">
        <f>IF($N13=2,BM36*'4 PEF'!$G$4,IF(OR($N13=3,$N13=4,$N13=5,$N13=6),BM36*'4 PEF'!$G$5,IF(OR($N13=7,$N13=8),BM36*'4 PEF'!$G$8,IF($N13=9,BM36*'4 PEF'!$G$7,IF($N13=10,BM36*'4 PEF'!$G$6)))))</f>
        <v>8.699171021382627</v>
      </c>
      <c r="BN13" s="19">
        <f>BN36*'4 PEF'!$G$8</f>
        <v>15.384646766355653</v>
      </c>
      <c r="BO13" s="19">
        <f>BO36*'4 PEF'!$G$8</f>
        <v>4.2159328576269486</v>
      </c>
      <c r="BP13" s="33">
        <f>BP36*'4 PEF'!$G$8</f>
        <v>-17.288051282051281</v>
      </c>
      <c r="BQ13" s="34">
        <f t="shared" si="26"/>
        <v>38.801355421828632</v>
      </c>
      <c r="BR13" s="19">
        <f>IF($N13=2,BR36*'4 PEF'!$G$4,IF(OR($N13=3,$N13=4,$N13=5,$N13=6),BR36*'4 PEF'!$G$5,IF(OR($N13=7,$N13=8),BR36*'4 PEF'!$G$8,IF($N13=9,BR36*'4 PEF'!$G$7,IF($N13=10,BR36*'4 PEF'!$G$6)))))</f>
        <v>12.96100100056608</v>
      </c>
      <c r="BS13" s="19">
        <f>BS36*'4 PEF'!$G$8</f>
        <v>11.996081200946668</v>
      </c>
      <c r="BT13" s="19">
        <f>IF($N13=2,BT36*'4 PEF'!$G$4,IF(OR($N13=3,$N13=4,$N13=5,$N13=6),BT36*'4 PEF'!$G$5,IF(OR($N13=7,$N13=8),BT36*'4 PEF'!$G$8,IF($N13=9,BT36*'4 PEF'!$G$7,IF($N13=10,BT36*'4 PEF'!$G$6)))))</f>
        <v>11.703804690316119</v>
      </c>
      <c r="BU13" s="19">
        <f>BU36*'4 PEF'!$G$8</f>
        <v>16.163699773990423</v>
      </c>
      <c r="BV13" s="19">
        <f>BV36*'4 PEF'!$G$8</f>
        <v>10.002957119935253</v>
      </c>
      <c r="BW13" s="33">
        <f>BW36*'4 PEF'!$G$8</f>
        <v>-17.634292063492062</v>
      </c>
      <c r="BX13" s="34">
        <f t="shared" si="27"/>
        <v>45.193251722262481</v>
      </c>
    </row>
    <row r="14" spans="1:76" ht="15" customHeight="1" x14ac:dyDescent="0.25">
      <c r="A14" s="151"/>
      <c r="B14" s="17">
        <v>9</v>
      </c>
      <c r="C14" s="97">
        <f>VLOOKUP(M14,[1]aux!$A$2:$B$37,2,FALSE)</f>
        <v>36</v>
      </c>
      <c r="D14" s="50" t="s">
        <v>32</v>
      </c>
      <c r="E14" s="50" t="s">
        <v>33</v>
      </c>
      <c r="F14" s="49" t="s">
        <v>33</v>
      </c>
      <c r="G14" s="49" t="s">
        <v>33</v>
      </c>
      <c r="H14" s="49">
        <v>1</v>
      </c>
      <c r="I14" s="49">
        <f t="shared" si="3"/>
        <v>4</v>
      </c>
      <c r="J14" s="49">
        <f t="shared" si="4"/>
        <v>3</v>
      </c>
      <c r="K14" s="49">
        <f t="shared" si="5"/>
        <v>3</v>
      </c>
      <c r="L14" s="49">
        <f t="shared" si="6"/>
        <v>2</v>
      </c>
      <c r="M14" s="49">
        <f t="shared" si="7"/>
        <v>4332</v>
      </c>
      <c r="N14" s="49">
        <v>7</v>
      </c>
      <c r="O14" s="49">
        <v>12</v>
      </c>
      <c r="P14" s="49">
        <v>3</v>
      </c>
      <c r="Q14" s="49">
        <v>3</v>
      </c>
      <c r="R14" s="49">
        <v>2</v>
      </c>
      <c r="S14" s="22">
        <f t="shared" si="0"/>
        <v>22</v>
      </c>
      <c r="T14" s="49">
        <v>1</v>
      </c>
      <c r="U14" s="49">
        <v>1</v>
      </c>
      <c r="V14" s="18"/>
      <c r="W14" s="10" t="str">
        <f>VLOOKUP($C14,[1]Milan!$BB$7:$BK$42,5)</f>
        <v>a</v>
      </c>
      <c r="X14" s="10" t="str">
        <f>VLOOKUP($C14,[1]Milan!$BB$7:$BK$42,6)</f>
        <v>d</v>
      </c>
      <c r="Y14" s="10">
        <f>VLOOKUP($C14,[1]Milan!$BB$7:$BK$42,7)</f>
        <v>67</v>
      </c>
      <c r="Z14" s="10">
        <f>VLOOKUP($C14,[1]Milan!$BB$7:$BK$42,8)</f>
        <v>93</v>
      </c>
      <c r="AA14" s="10">
        <f>VLOOKUP($C14,[1]Milan!$BB$7:$BK$42,9)</f>
        <v>117</v>
      </c>
      <c r="AB14" s="10">
        <f>VLOOKUP($C14,[1]Milan!$BB$7:$BK$42,10)</f>
        <v>109</v>
      </c>
      <c r="AC14" s="11">
        <f t="shared" si="8"/>
        <v>170</v>
      </c>
      <c r="AD14" s="11">
        <f t="shared" si="9"/>
        <v>168</v>
      </c>
      <c r="AE14" s="11">
        <f>VLOOKUP($C14,[1]Vienna!$BB$7:$BM$42,11)</f>
        <v>177</v>
      </c>
      <c r="AF14" s="11">
        <f>VLOOKUP($C14,[1]Vienna!$BB$7:$BM$42,12)</f>
        <v>182</v>
      </c>
      <c r="AG14" s="11" t="s">
        <v>30</v>
      </c>
      <c r="AH14" s="11" t="s">
        <v>30</v>
      </c>
      <c r="AI14" s="11">
        <f t="shared" si="10"/>
        <v>129</v>
      </c>
      <c r="AJ14" s="11">
        <f t="shared" si="11"/>
        <v>0</v>
      </c>
      <c r="AK14" s="11">
        <f t="shared" si="12"/>
        <v>155</v>
      </c>
      <c r="AL14" s="11">
        <f t="shared" si="13"/>
        <v>0</v>
      </c>
      <c r="AM14" s="11">
        <f t="shared" si="14"/>
        <v>162</v>
      </c>
      <c r="AN14" s="11">
        <f t="shared" si="15"/>
        <v>186</v>
      </c>
      <c r="AO14" s="11">
        <f t="shared" si="16"/>
        <v>184</v>
      </c>
      <c r="AP14" s="13">
        <f t="shared" si="1"/>
        <v>574.07745172340492</v>
      </c>
      <c r="AQ14" s="10" t="str">
        <f>VLOOKUP($C14,[2]Milan!$BB$7:$BK$40,5)</f>
        <v>b</v>
      </c>
      <c r="AR14" s="10" t="str">
        <f>VLOOKUP($C14,[2]Milan!$BB$7:$BK$40,6)</f>
        <v>d</v>
      </c>
      <c r="AS14" s="10">
        <f>VLOOKUP($C14,[2]Milan!$BB$7:$BK$40,7)</f>
        <v>68</v>
      </c>
      <c r="AT14" s="10">
        <f>VLOOKUP($C14,[2]Milan!$BB$7:$BK$40,8)</f>
        <v>93</v>
      </c>
      <c r="AU14" s="10">
        <f>VLOOKUP($C14,[2]Milan!$BB$7:$BK$40,9)</f>
        <v>117</v>
      </c>
      <c r="AV14" s="10">
        <f>VLOOKUP($C14,[2]Milan!$BB$7:$BK$40,10)</f>
        <v>109</v>
      </c>
      <c r="AW14" s="11">
        <f t="shared" si="17"/>
        <v>170</v>
      </c>
      <c r="AX14" s="11">
        <f t="shared" si="18"/>
        <v>168</v>
      </c>
      <c r="AY14" s="11">
        <f>VLOOKUP($C14,[2]Vienna!$BB$7:$BM$42,11)</f>
        <v>177</v>
      </c>
      <c r="AZ14" s="11">
        <f>VLOOKUP($C14,[2]Vienna!$BB$7:$BM$42,12)</f>
        <v>182</v>
      </c>
      <c r="BA14" s="11" t="s">
        <v>30</v>
      </c>
      <c r="BB14" s="11" t="s">
        <v>30</v>
      </c>
      <c r="BC14" s="11">
        <f t="shared" si="19"/>
        <v>129</v>
      </c>
      <c r="BD14" s="11">
        <f t="shared" si="20"/>
        <v>0</v>
      </c>
      <c r="BE14" s="11">
        <f t="shared" si="21"/>
        <v>155</v>
      </c>
      <c r="BF14" s="11">
        <f t="shared" si="22"/>
        <v>0</v>
      </c>
      <c r="BG14" s="11">
        <f t="shared" si="23"/>
        <v>162</v>
      </c>
      <c r="BH14" s="11">
        <f t="shared" si="24"/>
        <v>186</v>
      </c>
      <c r="BI14" s="11">
        <f t="shared" si="25"/>
        <v>184</v>
      </c>
      <c r="BJ14" s="13">
        <f t="shared" si="2"/>
        <v>551.10286130682994</v>
      </c>
      <c r="BK14" s="19">
        <f>IF($N14=2,BK37*'4 PEF'!$G$4,IF(OR($N14=3,$N14=4,$N14=5,$N14=6),BK37*'4 PEF'!$G$5,IF(OR($N14=7,$N14=8),BK37*'4 PEF'!$G$8,IF($N14=9,BK37*'4 PEF'!$G$7,IF($N14=10,BK37*'4 PEF'!$G$6)))))</f>
        <v>34.985806378275186</v>
      </c>
      <c r="BL14" s="19">
        <f>BL37*'4 PEF'!$G$8</f>
        <v>17.317463670106523</v>
      </c>
      <c r="BM14" s="19">
        <f>IF($N14=2,BM37*'4 PEF'!$G$4,IF(OR($N14=3,$N14=4,$N14=5,$N14=6),BM37*'4 PEF'!$G$5,IF(OR($N14=7,$N14=8),BM37*'4 PEF'!$G$8,IF($N14=9,BM37*'4 PEF'!$G$7,IF($N14=10,BM37*'4 PEF'!$G$6)))))</f>
        <v>3.1357549417118631</v>
      </c>
      <c r="BN14" s="19">
        <f>BN37*'4 PEF'!$G$8</f>
        <v>14.633847311727903</v>
      </c>
      <c r="BO14" s="19">
        <f>BO37*'4 PEF'!$G$8</f>
        <v>3.705555600132584</v>
      </c>
      <c r="BP14" s="33">
        <f>BP37*'4 PEF'!$G$8</f>
        <v>-17.288051282051281</v>
      </c>
      <c r="BQ14" s="34">
        <f t="shared" si="26"/>
        <v>56.490376619902776</v>
      </c>
      <c r="BR14" s="19">
        <f>IF($N14=2,BR37*'4 PEF'!$G$4,IF(OR($N14=3,$N14=4,$N14=5,$N14=6),BR37*'4 PEF'!$G$5,IF(OR($N14=7,$N14=8),BR37*'4 PEF'!$G$8,IF($N14=9,BR37*'4 PEF'!$G$7,IF($N14=10,BR37*'4 PEF'!$G$6)))))</f>
        <v>23.409749870931446</v>
      </c>
      <c r="BS14" s="19">
        <f>BS37*'4 PEF'!$G$8</f>
        <v>13.087141538072323</v>
      </c>
      <c r="BT14" s="19">
        <f>IF($N14=2,BT37*'4 PEF'!$G$4,IF(OR($N14=3,$N14=4,$N14=5,$N14=6),BT37*'4 PEF'!$G$5,IF(OR($N14=7,$N14=8),BT37*'4 PEF'!$G$8,IF($N14=9,BT37*'4 PEF'!$G$7,IF($N14=10,BT37*'4 PEF'!$G$6)))))</f>
        <v>5.8767455843340866</v>
      </c>
      <c r="BU14" s="19">
        <f>BU37*'4 PEF'!$G$8</f>
        <v>15.477330599806871</v>
      </c>
      <c r="BV14" s="19">
        <f>BV37*'4 PEF'!$G$8</f>
        <v>9.5506187100558257</v>
      </c>
      <c r="BW14" s="33">
        <f>BW37*'4 PEF'!$G$8</f>
        <v>-17.634292063492062</v>
      </c>
      <c r="BX14" s="34">
        <f t="shared" si="27"/>
        <v>49.767294239708484</v>
      </c>
    </row>
    <row r="15" spans="1:76" ht="15" customHeight="1" x14ac:dyDescent="0.25">
      <c r="A15" s="151"/>
      <c r="B15" s="17">
        <v>10</v>
      </c>
      <c r="C15" s="97">
        <f>VLOOKUP(M15,[1]aux!$A$2:$B$37,2,FALSE)</f>
        <v>18</v>
      </c>
      <c r="D15" s="50" t="s">
        <v>32</v>
      </c>
      <c r="E15" s="50" t="s">
        <v>33</v>
      </c>
      <c r="F15" s="49" t="s">
        <v>33</v>
      </c>
      <c r="G15" s="49" t="s">
        <v>33</v>
      </c>
      <c r="H15" s="49">
        <v>0</v>
      </c>
      <c r="I15" s="49">
        <f t="shared" si="3"/>
        <v>4</v>
      </c>
      <c r="J15" s="49">
        <f t="shared" si="4"/>
        <v>3</v>
      </c>
      <c r="K15" s="49">
        <f t="shared" si="5"/>
        <v>3</v>
      </c>
      <c r="L15" s="49">
        <f t="shared" si="6"/>
        <v>1</v>
      </c>
      <c r="M15" s="49">
        <f t="shared" si="7"/>
        <v>4331</v>
      </c>
      <c r="N15" s="49">
        <v>8</v>
      </c>
      <c r="O15" s="49">
        <v>13</v>
      </c>
      <c r="P15" s="49">
        <v>1</v>
      </c>
      <c r="Q15" s="49">
        <v>1</v>
      </c>
      <c r="R15" s="49">
        <v>2</v>
      </c>
      <c r="S15" s="22">
        <f t="shared" si="0"/>
        <v>17</v>
      </c>
      <c r="T15" s="49">
        <v>0</v>
      </c>
      <c r="U15" s="49">
        <v>1</v>
      </c>
      <c r="V15" s="18"/>
      <c r="W15" s="10" t="str">
        <f>VLOOKUP($C15,[1]Milan!$BB$7:$BK$42,5)</f>
        <v>a</v>
      </c>
      <c r="X15" s="10" t="str">
        <f>VLOOKUP($C15,[1]Milan!$BB$7:$BK$42,6)</f>
        <v>d</v>
      </c>
      <c r="Y15" s="10">
        <f>VLOOKUP($C15,[1]Milan!$BB$7:$BK$42,7)</f>
        <v>67</v>
      </c>
      <c r="Z15" s="10">
        <f>VLOOKUP($C15,[1]Milan!$BB$7:$BK$42,8)</f>
        <v>93</v>
      </c>
      <c r="AA15" s="10">
        <f>VLOOKUP($C15,[1]Milan!$BB$7:$BK$42,9)</f>
        <v>117</v>
      </c>
      <c r="AB15" s="10">
        <f>VLOOKUP($C15,[1]Milan!$BB$7:$BK$42,10)</f>
        <v>109</v>
      </c>
      <c r="AC15" s="11">
        <f t="shared" si="8"/>
        <v>0</v>
      </c>
      <c r="AD15" s="11">
        <f t="shared" si="9"/>
        <v>0</v>
      </c>
      <c r="AE15" s="11">
        <f>VLOOKUP($C15,[1]Vienna!$BB$7:$BM$42,11)</f>
        <v>177</v>
      </c>
      <c r="AF15" s="11">
        <f>VLOOKUP($C15,[1]Vienna!$BB$7:$BM$42,12)</f>
        <v>182</v>
      </c>
      <c r="AG15" s="11" t="s">
        <v>30</v>
      </c>
      <c r="AH15" s="11" t="s">
        <v>30</v>
      </c>
      <c r="AI15" s="11">
        <f t="shared" si="10"/>
        <v>135</v>
      </c>
      <c r="AJ15" s="11">
        <f t="shared" si="11"/>
        <v>0</v>
      </c>
      <c r="AK15" s="11">
        <f t="shared" si="12"/>
        <v>149</v>
      </c>
      <c r="AL15" s="11">
        <f t="shared" si="13"/>
        <v>0</v>
      </c>
      <c r="AM15" s="11">
        <f t="shared" si="14"/>
        <v>162</v>
      </c>
      <c r="AN15" s="11">
        <f t="shared" si="15"/>
        <v>0</v>
      </c>
      <c r="AO15" s="11">
        <f t="shared" si="16"/>
        <v>184</v>
      </c>
      <c r="AP15" s="13">
        <f t="shared" si="1"/>
        <v>659.27616136875747</v>
      </c>
      <c r="AQ15" s="10" t="str">
        <f>VLOOKUP($C15,[2]Milan!$BB$7:$BK$40,5)</f>
        <v>b</v>
      </c>
      <c r="AR15" s="10" t="str">
        <f>VLOOKUP($C15,[2]Milan!$BB$7:$BK$40,6)</f>
        <v>d</v>
      </c>
      <c r="AS15" s="10">
        <f>VLOOKUP($C15,[2]Milan!$BB$7:$BK$40,7)</f>
        <v>68</v>
      </c>
      <c r="AT15" s="10">
        <f>VLOOKUP($C15,[2]Milan!$BB$7:$BK$40,8)</f>
        <v>95</v>
      </c>
      <c r="AU15" s="10">
        <f>VLOOKUP($C15,[2]Milan!$BB$7:$BK$40,9)</f>
        <v>117</v>
      </c>
      <c r="AV15" s="10">
        <f>VLOOKUP($C15,[2]Milan!$BB$7:$BK$40,10)</f>
        <v>109</v>
      </c>
      <c r="AW15" s="11">
        <f t="shared" si="17"/>
        <v>0</v>
      </c>
      <c r="AX15" s="11">
        <f t="shared" si="18"/>
        <v>0</v>
      </c>
      <c r="AY15" s="11">
        <f>VLOOKUP($C15,[2]Vienna!$BB$7:$BM$42,11)</f>
        <v>177</v>
      </c>
      <c r="AZ15" s="11">
        <f>VLOOKUP($C15,[2]Vienna!$BB$7:$BM$42,12)</f>
        <v>182</v>
      </c>
      <c r="BA15" s="11" t="s">
        <v>30</v>
      </c>
      <c r="BB15" s="11" t="s">
        <v>30</v>
      </c>
      <c r="BC15" s="11">
        <f t="shared" si="19"/>
        <v>135</v>
      </c>
      <c r="BD15" s="11">
        <f t="shared" si="20"/>
        <v>0</v>
      </c>
      <c r="BE15" s="11">
        <f t="shared" si="21"/>
        <v>149</v>
      </c>
      <c r="BF15" s="11">
        <f t="shared" si="22"/>
        <v>0</v>
      </c>
      <c r="BG15" s="11">
        <f t="shared" si="23"/>
        <v>162</v>
      </c>
      <c r="BH15" s="11">
        <f t="shared" si="24"/>
        <v>0</v>
      </c>
      <c r="BI15" s="11">
        <f t="shared" si="25"/>
        <v>184</v>
      </c>
      <c r="BJ15" s="13">
        <f t="shared" si="2"/>
        <v>591.45046967493477</v>
      </c>
      <c r="BK15" s="19">
        <f>IF($N15=2,BK38*'4 PEF'!$G$4,IF(OR($N15=3,$N15=4,$N15=5,$N15=6),BK38*'4 PEF'!$G$5,IF(OR($N15=7,$N15=8),BK38*'4 PEF'!$G$8,IF($N15=9,BK38*'4 PEF'!$G$7,IF($N15=10,BK38*'4 PEF'!$G$6)))))</f>
        <v>7.9109991609636019</v>
      </c>
      <c r="BL15" s="19">
        <f>BL38*'4 PEF'!$G$8</f>
        <v>8.0053190514730055</v>
      </c>
      <c r="BM15" s="19">
        <f>IF($N15=2,BM38*'4 PEF'!$G$4,IF(OR($N15=3,$N15=4,$N15=5,$N15=6),BM38*'4 PEF'!$G$5,IF(OR($N15=7,$N15=8),BM38*'4 PEF'!$G$8,IF($N15=9,BM38*'4 PEF'!$G$7,IF($N15=10,BM38*'4 PEF'!$G$6)))))</f>
        <v>4.7232735356922149</v>
      </c>
      <c r="BN15" s="19">
        <f>BN38*'4 PEF'!$G$8</f>
        <v>15.384646766355653</v>
      </c>
      <c r="BO15" s="19">
        <f>BO38*'4 PEF'!$G$8</f>
        <v>0.39147611056588028</v>
      </c>
      <c r="BP15" s="33">
        <f>BP38*'4 PEF'!$G$8</f>
        <v>-17.288051282051281</v>
      </c>
      <c r="BQ15" s="34">
        <f t="shared" si="26"/>
        <v>19.127663342999075</v>
      </c>
      <c r="BR15" s="19">
        <f>IF($N15=2,BR38*'4 PEF'!$G$4,IF(OR($N15=3,$N15=4,$N15=5,$N15=6),BR38*'4 PEF'!$G$5,IF(OR($N15=7,$N15=8),BR38*'4 PEF'!$G$8,IF($N15=9,BR38*'4 PEF'!$G$7,IF($N15=10,BR38*'4 PEF'!$G$6)))))</f>
        <v>12.227290222307822</v>
      </c>
      <c r="BS15" s="19">
        <f>BS38*'4 PEF'!$G$8</f>
        <v>6.6532974088038523</v>
      </c>
      <c r="BT15" s="19">
        <f>IF($N15=2,BT38*'4 PEF'!$G$4,IF(OR($N15=3,$N15=4,$N15=5,$N15=6),BT38*'4 PEF'!$G$5,IF(OR($N15=7,$N15=8),BT38*'4 PEF'!$G$8,IF($N15=9,BT38*'4 PEF'!$G$7,IF($N15=10,BT38*'4 PEF'!$G$6)))))</f>
        <v>6.8235048862084966</v>
      </c>
      <c r="BU15" s="19">
        <f>BU38*'4 PEF'!$G$8</f>
        <v>16.163699773990423</v>
      </c>
      <c r="BV15" s="19">
        <f>BV38*'4 PEF'!$G$8</f>
        <v>0.82949157662980399</v>
      </c>
      <c r="BW15" s="33">
        <f>BW38*'4 PEF'!$G$8</f>
        <v>-17.634292063492062</v>
      </c>
      <c r="BX15" s="34">
        <f t="shared" si="27"/>
        <v>25.062991804448338</v>
      </c>
    </row>
    <row r="16" spans="1:76" ht="15" customHeight="1" x14ac:dyDescent="0.25">
      <c r="A16" s="151"/>
      <c r="B16" s="17">
        <v>11</v>
      </c>
      <c r="C16" s="97">
        <f>VLOOKUP(M16,[1]aux!$A$2:$B$37,2,FALSE)</f>
        <v>32</v>
      </c>
      <c r="D16" s="50" t="s">
        <v>34</v>
      </c>
      <c r="E16" s="50" t="s">
        <v>33</v>
      </c>
      <c r="F16" s="49" t="s">
        <v>33</v>
      </c>
      <c r="G16" s="49" t="s">
        <v>33</v>
      </c>
      <c r="H16" s="49">
        <v>1</v>
      </c>
      <c r="I16" s="49">
        <f t="shared" si="3"/>
        <v>3</v>
      </c>
      <c r="J16" s="49">
        <f t="shared" si="4"/>
        <v>3</v>
      </c>
      <c r="K16" s="49">
        <f t="shared" si="5"/>
        <v>3</v>
      </c>
      <c r="L16" s="49">
        <f t="shared" si="6"/>
        <v>2</v>
      </c>
      <c r="M16" s="49">
        <f t="shared" si="7"/>
        <v>3332</v>
      </c>
      <c r="N16" s="49">
        <v>8</v>
      </c>
      <c r="O16" s="49">
        <v>13</v>
      </c>
      <c r="P16" s="49">
        <v>1</v>
      </c>
      <c r="Q16" s="49">
        <v>1</v>
      </c>
      <c r="R16" s="49">
        <v>2</v>
      </c>
      <c r="S16" s="22">
        <f t="shared" si="0"/>
        <v>23</v>
      </c>
      <c r="T16" s="49">
        <v>1</v>
      </c>
      <c r="U16" s="49">
        <v>1</v>
      </c>
      <c r="V16" s="18"/>
      <c r="W16" s="10">
        <f>VLOOKUP($C16,[1]Milan!$BB$7:$BK$42,5)</f>
        <v>13</v>
      </c>
      <c r="X16" s="10">
        <f>VLOOKUP($C16,[1]Milan!$BB$7:$BK$42,6)</f>
        <v>34</v>
      </c>
      <c r="Y16" s="10">
        <f>VLOOKUP($C16,[1]Milan!$BB$7:$BK$42,7)</f>
        <v>65</v>
      </c>
      <c r="Z16" s="10">
        <f>VLOOKUP($C16,[1]Milan!$BB$7:$BK$42,8)</f>
        <v>93</v>
      </c>
      <c r="AA16" s="10">
        <f>VLOOKUP($C16,[1]Milan!$BB$7:$BK$42,9)</f>
        <v>117</v>
      </c>
      <c r="AB16" s="10">
        <f>VLOOKUP($C16,[1]Milan!$BB$7:$BK$42,10)</f>
        <v>109</v>
      </c>
      <c r="AC16" s="11">
        <f t="shared" si="8"/>
        <v>170</v>
      </c>
      <c r="AD16" s="11">
        <f t="shared" si="9"/>
        <v>168</v>
      </c>
      <c r="AE16" s="11">
        <f>VLOOKUP($C16,[1]Vienna!$BB$7:$BM$42,11)</f>
        <v>177</v>
      </c>
      <c r="AF16" s="11">
        <f>VLOOKUP($C16,[1]Vienna!$BB$7:$BM$42,12)</f>
        <v>182</v>
      </c>
      <c r="AG16" s="11" t="s">
        <v>30</v>
      </c>
      <c r="AH16" s="11" t="s">
        <v>30</v>
      </c>
      <c r="AI16" s="11">
        <f t="shared" si="10"/>
        <v>135</v>
      </c>
      <c r="AJ16" s="11">
        <f t="shared" si="11"/>
        <v>0</v>
      </c>
      <c r="AK16" s="11">
        <f t="shared" si="12"/>
        <v>149</v>
      </c>
      <c r="AL16" s="11">
        <f t="shared" si="13"/>
        <v>0</v>
      </c>
      <c r="AM16" s="11">
        <f t="shared" si="14"/>
        <v>162</v>
      </c>
      <c r="AN16" s="11">
        <f t="shared" si="15"/>
        <v>186</v>
      </c>
      <c r="AO16" s="11">
        <f t="shared" si="16"/>
        <v>184</v>
      </c>
      <c r="AP16" s="13">
        <f t="shared" si="1"/>
        <v>703.85578711688777</v>
      </c>
      <c r="AQ16" s="10">
        <f>VLOOKUP($C16,[2]Milan!$BB$7:$BK$40,5)</f>
        <v>14</v>
      </c>
      <c r="AR16" s="10">
        <f>VLOOKUP($C16,[2]Milan!$BB$7:$BK$40,6)</f>
        <v>34</v>
      </c>
      <c r="AS16" s="10">
        <f>VLOOKUP($C16,[2]Milan!$BB$7:$BK$40,7)</f>
        <v>66</v>
      </c>
      <c r="AT16" s="10">
        <f>VLOOKUP($C16,[2]Milan!$BB$7:$BK$40,8)</f>
        <v>95</v>
      </c>
      <c r="AU16" s="10">
        <f>VLOOKUP($C16,[2]Milan!$BB$7:$BK$40,9)</f>
        <v>117</v>
      </c>
      <c r="AV16" s="10">
        <f>VLOOKUP($C16,[2]Milan!$BB$7:$BK$40,10)</f>
        <v>109</v>
      </c>
      <c r="AW16" s="11">
        <f t="shared" si="17"/>
        <v>170</v>
      </c>
      <c r="AX16" s="11">
        <f t="shared" si="18"/>
        <v>168</v>
      </c>
      <c r="AY16" s="11">
        <f>VLOOKUP($C16,[2]Vienna!$BB$7:$BM$42,11)</f>
        <v>177</v>
      </c>
      <c r="AZ16" s="11">
        <f>VLOOKUP($C16,[2]Vienna!$BB$7:$BM$42,12)</f>
        <v>182</v>
      </c>
      <c r="BA16" s="11" t="s">
        <v>30</v>
      </c>
      <c r="BB16" s="11" t="s">
        <v>30</v>
      </c>
      <c r="BC16" s="11">
        <f t="shared" si="19"/>
        <v>135</v>
      </c>
      <c r="BD16" s="11">
        <f t="shared" si="20"/>
        <v>0</v>
      </c>
      <c r="BE16" s="11">
        <f t="shared" si="21"/>
        <v>149</v>
      </c>
      <c r="BF16" s="11">
        <f t="shared" si="22"/>
        <v>0</v>
      </c>
      <c r="BG16" s="11">
        <f t="shared" si="23"/>
        <v>162</v>
      </c>
      <c r="BH16" s="11">
        <f t="shared" si="24"/>
        <v>186</v>
      </c>
      <c r="BI16" s="11">
        <f t="shared" si="25"/>
        <v>184</v>
      </c>
      <c r="BJ16" s="13">
        <f t="shared" si="2"/>
        <v>588.97829476966126</v>
      </c>
      <c r="BK16" s="19">
        <f>IF($N16=2,BK39*'4 PEF'!$G$4,IF(OR($N16=3,$N16=4,$N16=5,$N16=6),BK39*'4 PEF'!$G$5,IF(OR($N16=7,$N16=8),BK39*'4 PEF'!$G$8,IF($N16=9,BK39*'4 PEF'!$G$7,IF($N16=10,BK39*'4 PEF'!$G$6)))))</f>
        <v>8.0984864042830687</v>
      </c>
      <c r="BL16" s="19">
        <f>BL39*'4 PEF'!$G$8</f>
        <v>7.851435575897586</v>
      </c>
      <c r="BM16" s="19">
        <f>IF($N16=2,BM39*'4 PEF'!$G$4,IF(OR($N16=3,$N16=4,$N16=5,$N16=6),BM39*'4 PEF'!$G$5,IF(OR($N16=7,$N16=8),BM39*'4 PEF'!$G$8,IF($N16=9,BM39*'4 PEF'!$G$7,IF($N16=10,BM39*'4 PEF'!$G$6)))))</f>
        <v>2.3262374560547103</v>
      </c>
      <c r="BN16" s="19">
        <f>BN39*'4 PEF'!$G$8</f>
        <v>15.384646766355653</v>
      </c>
      <c r="BO16" s="19">
        <f>BO39*'4 PEF'!$G$8</f>
        <v>4.2159328576269486</v>
      </c>
      <c r="BP16" s="33">
        <f>BP39*'4 PEF'!$G$8</f>
        <v>-17.288051282051281</v>
      </c>
      <c r="BQ16" s="34">
        <f t="shared" si="26"/>
        <v>20.588687778166683</v>
      </c>
      <c r="BR16" s="19">
        <f>IF($N16=2,BR39*'4 PEF'!$G$4,IF(OR($N16=3,$N16=4,$N16=5,$N16=6),BR39*'4 PEF'!$G$5,IF(OR($N16=7,$N16=8),BR39*'4 PEF'!$G$8,IF($N16=9,BR39*'4 PEF'!$G$7,IF($N16=10,BR39*'4 PEF'!$G$6)))))</f>
        <v>8.4747124535231357</v>
      </c>
      <c r="BS16" s="19">
        <f>BS39*'4 PEF'!$G$8</f>
        <v>6.61720825369704</v>
      </c>
      <c r="BT16" s="19">
        <f>IF($N16=2,BT39*'4 PEF'!$G$4,IF(OR($N16=3,$N16=4,$N16=5,$N16=6),BT39*'4 PEF'!$G$5,IF(OR($N16=7,$N16=8),BT39*'4 PEF'!$G$8,IF($N16=9,BT39*'4 PEF'!$G$7,IF($N16=10,BT39*'4 PEF'!$G$6)))))</f>
        <v>4.0883956435140076</v>
      </c>
      <c r="BU16" s="19">
        <f>BU39*'4 PEF'!$G$8</f>
        <v>16.163699773990423</v>
      </c>
      <c r="BV16" s="19">
        <f>BV39*'4 PEF'!$G$8</f>
        <v>10.002957119935253</v>
      </c>
      <c r="BW16" s="33">
        <f>BW39*'4 PEF'!$G$8</f>
        <v>-17.634292063492062</v>
      </c>
      <c r="BX16" s="34">
        <f t="shared" si="27"/>
        <v>27.712681181167795</v>
      </c>
    </row>
    <row r="17" spans="1:77" ht="15" customHeight="1" x14ac:dyDescent="0.25">
      <c r="A17" s="151"/>
      <c r="B17" s="17">
        <v>12</v>
      </c>
      <c r="C17" s="97">
        <f>VLOOKUP(M17,[1]aux!$A$2:$B$37,2,FALSE)</f>
        <v>36</v>
      </c>
      <c r="D17" s="50" t="s">
        <v>32</v>
      </c>
      <c r="E17" s="50" t="s">
        <v>33</v>
      </c>
      <c r="F17" s="49" t="s">
        <v>33</v>
      </c>
      <c r="G17" s="49" t="s">
        <v>33</v>
      </c>
      <c r="H17" s="49">
        <v>1</v>
      </c>
      <c r="I17" s="49">
        <f t="shared" si="3"/>
        <v>4</v>
      </c>
      <c r="J17" s="49">
        <f t="shared" si="4"/>
        <v>3</v>
      </c>
      <c r="K17" s="49">
        <f t="shared" si="5"/>
        <v>3</v>
      </c>
      <c r="L17" s="49">
        <f t="shared" si="6"/>
        <v>2</v>
      </c>
      <c r="M17" s="49">
        <f t="shared" si="7"/>
        <v>4332</v>
      </c>
      <c r="N17" s="49">
        <v>8</v>
      </c>
      <c r="O17" s="49">
        <v>13</v>
      </c>
      <c r="P17" s="49">
        <v>1</v>
      </c>
      <c r="Q17" s="49">
        <v>1</v>
      </c>
      <c r="R17" s="49">
        <v>2</v>
      </c>
      <c r="S17" s="22">
        <f t="shared" si="0"/>
        <v>17</v>
      </c>
      <c r="T17" s="49">
        <v>0</v>
      </c>
      <c r="U17" s="49">
        <v>1</v>
      </c>
      <c r="V17" s="18"/>
      <c r="W17" s="10" t="str">
        <f>VLOOKUP($C17,[1]Milan!$BB$7:$BK$42,5)</f>
        <v>a</v>
      </c>
      <c r="X17" s="10" t="str">
        <f>VLOOKUP($C17,[1]Milan!$BB$7:$BK$42,6)</f>
        <v>d</v>
      </c>
      <c r="Y17" s="10">
        <f>VLOOKUP($C17,[1]Milan!$BB$7:$BK$42,7)</f>
        <v>67</v>
      </c>
      <c r="Z17" s="10">
        <f>VLOOKUP($C17,[1]Milan!$BB$7:$BK$42,8)</f>
        <v>93</v>
      </c>
      <c r="AA17" s="10">
        <f>VLOOKUP($C17,[1]Milan!$BB$7:$BK$42,9)</f>
        <v>117</v>
      </c>
      <c r="AB17" s="10">
        <f>VLOOKUP($C17,[1]Milan!$BB$7:$BK$42,10)</f>
        <v>109</v>
      </c>
      <c r="AC17" s="11">
        <f t="shared" si="8"/>
        <v>170</v>
      </c>
      <c r="AD17" s="11">
        <f t="shared" si="9"/>
        <v>168</v>
      </c>
      <c r="AE17" s="11">
        <f>VLOOKUP($C17,[1]Vienna!$BB$7:$BM$42,11)</f>
        <v>177</v>
      </c>
      <c r="AF17" s="11">
        <f>VLOOKUP($C17,[1]Vienna!$BB$7:$BM$42,12)</f>
        <v>182</v>
      </c>
      <c r="AG17" s="11" t="s">
        <v>30</v>
      </c>
      <c r="AH17" s="11" t="s">
        <v>30</v>
      </c>
      <c r="AI17" s="11">
        <f t="shared" si="10"/>
        <v>135</v>
      </c>
      <c r="AJ17" s="11">
        <f t="shared" si="11"/>
        <v>0</v>
      </c>
      <c r="AK17" s="11">
        <f t="shared" si="12"/>
        <v>149</v>
      </c>
      <c r="AL17" s="11">
        <f t="shared" si="13"/>
        <v>0</v>
      </c>
      <c r="AM17" s="11">
        <f t="shared" si="14"/>
        <v>162</v>
      </c>
      <c r="AN17" s="11">
        <f t="shared" si="15"/>
        <v>0</v>
      </c>
      <c r="AO17" s="11">
        <f t="shared" si="16"/>
        <v>184</v>
      </c>
      <c r="AP17" s="13">
        <f t="shared" si="1"/>
        <v>706.06946011875743</v>
      </c>
      <c r="AQ17" s="10" t="str">
        <f>VLOOKUP($C17,[2]Milan!$BB$7:$BK$40,5)</f>
        <v>b</v>
      </c>
      <c r="AR17" s="10" t="str">
        <f>VLOOKUP($C17,[2]Milan!$BB$7:$BK$40,6)</f>
        <v>d</v>
      </c>
      <c r="AS17" s="10">
        <f>VLOOKUP($C17,[2]Milan!$BB$7:$BK$40,7)</f>
        <v>68</v>
      </c>
      <c r="AT17" s="10">
        <f>VLOOKUP($C17,[2]Milan!$BB$7:$BK$40,8)</f>
        <v>93</v>
      </c>
      <c r="AU17" s="10">
        <f>VLOOKUP($C17,[2]Milan!$BB$7:$BK$40,9)</f>
        <v>117</v>
      </c>
      <c r="AV17" s="10">
        <f>VLOOKUP($C17,[2]Milan!$BB$7:$BK$40,10)</f>
        <v>109</v>
      </c>
      <c r="AW17" s="11">
        <f t="shared" si="17"/>
        <v>170</v>
      </c>
      <c r="AX17" s="11">
        <f t="shared" si="18"/>
        <v>168</v>
      </c>
      <c r="AY17" s="11">
        <f>VLOOKUP($C17,[2]Vienna!$BB$7:$BM$42,11)</f>
        <v>177</v>
      </c>
      <c r="AZ17" s="11">
        <f>VLOOKUP($C17,[2]Vienna!$BB$7:$BM$42,12)</f>
        <v>182</v>
      </c>
      <c r="BA17" s="11" t="s">
        <v>30</v>
      </c>
      <c r="BB17" s="11" t="s">
        <v>30</v>
      </c>
      <c r="BC17" s="11">
        <f t="shared" si="19"/>
        <v>135</v>
      </c>
      <c r="BD17" s="11">
        <f t="shared" si="20"/>
        <v>0</v>
      </c>
      <c r="BE17" s="11">
        <f t="shared" si="21"/>
        <v>149</v>
      </c>
      <c r="BF17" s="11">
        <f t="shared" si="22"/>
        <v>0</v>
      </c>
      <c r="BG17" s="11">
        <f t="shared" si="23"/>
        <v>162</v>
      </c>
      <c r="BH17" s="11">
        <f t="shared" si="24"/>
        <v>0</v>
      </c>
      <c r="BI17" s="11">
        <f t="shared" si="25"/>
        <v>184</v>
      </c>
      <c r="BJ17" s="13">
        <f t="shared" si="2"/>
        <v>695.14653042219311</v>
      </c>
      <c r="BK17" s="19">
        <f>IF($N17=2,BK40*'4 PEF'!$G$4,IF(OR($N17=3,$N17=4,$N17=5,$N17=6),BK40*'4 PEF'!$G$5,IF(OR($N17=7,$N17=8),BK40*'4 PEF'!$G$8,IF($N17=9,BK40*'4 PEF'!$G$7,IF($N17=10,BK40*'4 PEF'!$G$6)))))</f>
        <v>22.44282204176908</v>
      </c>
      <c r="BL17" s="19">
        <f>BL40*'4 PEF'!$G$8</f>
        <v>9.3258915444801804</v>
      </c>
      <c r="BM17" s="19">
        <f>IF($N17=2,BM40*'4 PEF'!$G$4,IF(OR($N17=3,$N17=4,$N17=5,$N17=6),BM40*'4 PEF'!$G$5,IF(OR($N17=7,$N17=8),BM40*'4 PEF'!$G$8,IF($N17=9,BM40*'4 PEF'!$G$7,IF($N17=10,BM40*'4 PEF'!$G$6)))))</f>
        <v>4.8684465611240562</v>
      </c>
      <c r="BN17" s="19">
        <f>BN40*'4 PEF'!$G$8</f>
        <v>14.633847311727903</v>
      </c>
      <c r="BO17" s="19">
        <f>BO40*'4 PEF'!$G$8</f>
        <v>3.705555600132584</v>
      </c>
      <c r="BP17" s="33">
        <f>BP40*'4 PEF'!$G$8</f>
        <v>-17.288051282051281</v>
      </c>
      <c r="BQ17" s="34">
        <f t="shared" si="26"/>
        <v>37.688511777182526</v>
      </c>
      <c r="BR17" s="19">
        <f>IF($N17=2,BR40*'4 PEF'!$G$4,IF(OR($N17=3,$N17=4,$N17=5,$N17=6),BR40*'4 PEF'!$G$5,IF(OR($N17=7,$N17=8),BR40*'4 PEF'!$G$8,IF($N17=9,BR40*'4 PEF'!$G$7,IF($N17=10,BR40*'4 PEF'!$G$6)))))</f>
        <v>15.269499332949179</v>
      </c>
      <c r="BS17" s="19">
        <f>BS40*'4 PEF'!$G$8</f>
        <v>7.1901422002453899</v>
      </c>
      <c r="BT17" s="19">
        <f>IF($N17=2,BT40*'4 PEF'!$G$4,IF(OR($N17=3,$N17=4,$N17=5,$N17=6),BT40*'4 PEF'!$G$5,IF(OR($N17=7,$N17=8),BT40*'4 PEF'!$G$8,IF($N17=9,BT40*'4 PEF'!$G$7,IF($N17=10,BT40*'4 PEF'!$G$6)))))</f>
        <v>7.6353760402583504</v>
      </c>
      <c r="BU17" s="19">
        <f>BU40*'4 PEF'!$G$8</f>
        <v>15.477330599806871</v>
      </c>
      <c r="BV17" s="19">
        <f>BV40*'4 PEF'!$G$8</f>
        <v>9.5506187100558257</v>
      </c>
      <c r="BW17" s="33">
        <f>BW40*'4 PEF'!$G$8</f>
        <v>-17.634292063492062</v>
      </c>
      <c r="BX17" s="34">
        <f t="shared" si="27"/>
        <v>37.488674819823551</v>
      </c>
    </row>
    <row r="18" spans="1:77" ht="15" customHeight="1" x14ac:dyDescent="0.25">
      <c r="A18" s="151"/>
      <c r="B18" s="17">
        <v>13</v>
      </c>
      <c r="C18" s="97">
        <f>VLOOKUP(M18,[1]aux!$A$2:$B$37,2,FALSE)</f>
        <v>21</v>
      </c>
      <c r="D18" s="50"/>
      <c r="E18" s="50"/>
      <c r="F18" s="49"/>
      <c r="G18" s="49"/>
      <c r="H18" s="31">
        <f>IF(L18=1,0,IF(L18=2,1))</f>
        <v>1</v>
      </c>
      <c r="I18" s="49">
        <v>1</v>
      </c>
      <c r="J18" s="49">
        <v>2</v>
      </c>
      <c r="K18" s="49">
        <v>1</v>
      </c>
      <c r="L18" s="49">
        <v>2</v>
      </c>
      <c r="M18" s="49">
        <f t="shared" si="7"/>
        <v>1212</v>
      </c>
      <c r="N18" s="49">
        <v>7</v>
      </c>
      <c r="O18" s="49">
        <v>12</v>
      </c>
      <c r="P18" s="49">
        <v>4</v>
      </c>
      <c r="Q18" s="49">
        <v>4</v>
      </c>
      <c r="R18" s="49">
        <v>2</v>
      </c>
      <c r="S18" s="22">
        <f t="shared" si="0"/>
        <v>22</v>
      </c>
      <c r="T18" s="49">
        <v>1</v>
      </c>
      <c r="U18" s="49">
        <v>1</v>
      </c>
      <c r="V18" s="18"/>
      <c r="W18" s="10">
        <f>VLOOKUP($C18,[1]Milan!$BB$7:$BK$42,5)</f>
        <v>1</v>
      </c>
      <c r="X18" s="10">
        <f>VLOOKUP($C18,[1]Milan!$BB$7:$BK$42,6)</f>
        <v>24</v>
      </c>
      <c r="Y18" s="10">
        <f>VLOOKUP($C18,[1]Milan!$BB$7:$BK$42,7)</f>
        <v>0</v>
      </c>
      <c r="Z18" s="10">
        <f>VLOOKUP($C18,[1]Milan!$BB$7:$BK$42,8)</f>
        <v>91</v>
      </c>
      <c r="AA18" s="10">
        <f>VLOOKUP($C18,[1]Milan!$BB$7:$BK$42,9)</f>
        <v>0</v>
      </c>
      <c r="AB18" s="10">
        <f>VLOOKUP($C18,[1]Milan!$BB$7:$BK$42,10)</f>
        <v>0</v>
      </c>
      <c r="AC18" s="11">
        <f t="shared" si="8"/>
        <v>170</v>
      </c>
      <c r="AD18" s="11">
        <f t="shared" si="9"/>
        <v>168</v>
      </c>
      <c r="AE18" s="11">
        <f>VLOOKUP($C18,[1]Vienna!$BB$7:$BM$42,11)</f>
        <v>0</v>
      </c>
      <c r="AF18" s="11">
        <f>VLOOKUP($C18,[1]Vienna!$BB$7:$BM$42,12)</f>
        <v>0</v>
      </c>
      <c r="AG18" s="11" t="s">
        <v>30</v>
      </c>
      <c r="AH18" s="11" t="s">
        <v>30</v>
      </c>
      <c r="AI18" s="11">
        <f t="shared" si="10"/>
        <v>129</v>
      </c>
      <c r="AJ18" s="11">
        <f t="shared" si="11"/>
        <v>0</v>
      </c>
      <c r="AK18" s="11">
        <f t="shared" si="12"/>
        <v>157</v>
      </c>
      <c r="AL18" s="11">
        <f t="shared" si="13"/>
        <v>0</v>
      </c>
      <c r="AM18" s="11">
        <f t="shared" si="14"/>
        <v>162</v>
      </c>
      <c r="AN18" s="11">
        <f t="shared" si="15"/>
        <v>186</v>
      </c>
      <c r="AO18" s="11">
        <f t="shared" si="16"/>
        <v>184</v>
      </c>
      <c r="AP18" s="13">
        <f t="shared" si="1"/>
        <v>334.48997014619397</v>
      </c>
      <c r="AQ18" s="10">
        <f>VLOOKUP($C18,[2]Milan!$BB$7:$BK$40,5)</f>
        <v>2</v>
      </c>
      <c r="AR18" s="10">
        <f>VLOOKUP($C18,[2]Milan!$BB$7:$BK$40,6)</f>
        <v>24</v>
      </c>
      <c r="AS18" s="10">
        <f>VLOOKUP($C18,[2]Milan!$BB$7:$BK$40,7)</f>
        <v>0</v>
      </c>
      <c r="AT18" s="10">
        <f>VLOOKUP($C18,[2]Milan!$BB$7:$BK$40,8)</f>
        <v>93</v>
      </c>
      <c r="AU18" s="10">
        <f>VLOOKUP($C18,[2]Milan!$BB$7:$BK$40,9)</f>
        <v>0</v>
      </c>
      <c r="AV18" s="10">
        <f>VLOOKUP($C18,[2]Milan!$BB$7:$BK$40,10)</f>
        <v>0</v>
      </c>
      <c r="AW18" s="11">
        <f t="shared" si="17"/>
        <v>170</v>
      </c>
      <c r="AX18" s="11">
        <f t="shared" si="18"/>
        <v>168</v>
      </c>
      <c r="AY18" s="11">
        <f>VLOOKUP($C18,[2]Vienna!$BB$7:$BM$42,11)</f>
        <v>0</v>
      </c>
      <c r="AZ18" s="11">
        <f>VLOOKUP($C18,[2]Vienna!$BB$7:$BM$42,12)</f>
        <v>0</v>
      </c>
      <c r="BA18" s="11" t="s">
        <v>30</v>
      </c>
      <c r="BB18" s="11" t="s">
        <v>30</v>
      </c>
      <c r="BC18" s="11">
        <f t="shared" si="19"/>
        <v>129</v>
      </c>
      <c r="BD18" s="11">
        <f t="shared" si="20"/>
        <v>0</v>
      </c>
      <c r="BE18" s="11">
        <f t="shared" si="21"/>
        <v>157</v>
      </c>
      <c r="BF18" s="11">
        <f t="shared" si="22"/>
        <v>0</v>
      </c>
      <c r="BG18" s="11">
        <f t="shared" si="23"/>
        <v>162</v>
      </c>
      <c r="BH18" s="11">
        <f t="shared" si="24"/>
        <v>186</v>
      </c>
      <c r="BI18" s="11">
        <f t="shared" si="25"/>
        <v>184</v>
      </c>
      <c r="BJ18" s="13">
        <f t="shared" si="2"/>
        <v>345.39789891972555</v>
      </c>
      <c r="BK18" s="19">
        <f>IF($N18=2,BK41*'4 PEF'!$G$4,IF(OR($N18=3,$N18=4,$N18=5,$N18=6),BK41*'4 PEF'!$G$5,IF(OR($N18=7,$N18=8),BK41*'4 PEF'!$G$8,IF($N18=9,BK41*'4 PEF'!$G$7,IF($N18=10,BK41*'4 PEF'!$G$6)))))</f>
        <v>61.746669467239634</v>
      </c>
      <c r="BL18" s="19">
        <f>BL41*'4 PEF'!$G$8</f>
        <v>49.449244982231917</v>
      </c>
      <c r="BM18" s="19">
        <f>IF($N18=2,BM41*'4 PEF'!$G$4,IF(OR($N18=3,$N18=4,$N18=5,$N18=6),BM41*'4 PEF'!$G$5,IF(OR($N18=7,$N18=8),BM41*'4 PEF'!$G$8,IF($N18=9,BM41*'4 PEF'!$G$7,IF($N18=10,BM41*'4 PEF'!$G$6)))))</f>
        <v>2.9765664924943258</v>
      </c>
      <c r="BN18" s="19">
        <f>BN41*'4 PEF'!$G$8</f>
        <v>60.554857880855813</v>
      </c>
      <c r="BO18" s="19">
        <f>BO41*'4 PEF'!$G$8</f>
        <v>6.9258365788486351</v>
      </c>
      <c r="BP18" s="33">
        <f>BP41*'4 PEF'!$G$8</f>
        <v>-17.288051282051281</v>
      </c>
      <c r="BQ18" s="34">
        <f t="shared" si="26"/>
        <v>164.36512411961908</v>
      </c>
      <c r="BR18" s="19">
        <f>IF($N18=2,BR41*'4 PEF'!$G$4,IF(OR($N18=3,$N18=4,$N18=5,$N18=6),BR41*'4 PEF'!$G$5,IF(OR($N18=7,$N18=8),BR41*'4 PEF'!$G$8,IF($N18=9,BR41*'4 PEF'!$G$7,IF($N18=10,BR41*'4 PEF'!$G$6)))))</f>
        <v>64.281375223805966</v>
      </c>
      <c r="BS18" s="19">
        <f>BS41*'4 PEF'!$G$8</f>
        <v>26.044683143198419</v>
      </c>
      <c r="BT18" s="19">
        <f>IF($N18=2,BT41*'4 PEF'!$G$4,IF(OR($N18=3,$N18=4,$N18=5,$N18=6),BT41*'4 PEF'!$G$5,IF(OR($N18=7,$N18=8),BT41*'4 PEF'!$G$8,IF($N18=9,BT41*'4 PEF'!$G$7,IF($N18=10,BT41*'4 PEF'!$G$6)))))</f>
        <v>5.1752969157462445</v>
      </c>
      <c r="BU18" s="19">
        <f>BU41*'4 PEF'!$G$8</f>
        <v>57.841597609039454</v>
      </c>
      <c r="BV18" s="19">
        <f>BV41*'4 PEF'!$G$8</f>
        <v>11.173019979228629</v>
      </c>
      <c r="BW18" s="33">
        <f>BW41*'4 PEF'!$G$8</f>
        <v>-17.634292063492062</v>
      </c>
      <c r="BX18" s="34">
        <f t="shared" si="27"/>
        <v>146.88168080752664</v>
      </c>
    </row>
    <row r="19" spans="1:77" ht="15" customHeight="1" x14ac:dyDescent="0.25">
      <c r="A19" s="151"/>
      <c r="B19" s="17">
        <v>14</v>
      </c>
      <c r="C19" s="97">
        <f>VLOOKUP(M19,[1]aux!$A$2:$B$37,2,FALSE)</f>
        <v>31</v>
      </c>
      <c r="D19" s="50"/>
      <c r="E19" s="50"/>
      <c r="F19" s="49"/>
      <c r="G19" s="49"/>
      <c r="H19" s="31">
        <f t="shared" ref="H19:H24" si="28">IF(L19=1,0,IF(L19=2,1))</f>
        <v>1</v>
      </c>
      <c r="I19" s="49">
        <v>3</v>
      </c>
      <c r="J19" s="49">
        <v>3</v>
      </c>
      <c r="K19" s="49">
        <v>2</v>
      </c>
      <c r="L19" s="49">
        <v>2</v>
      </c>
      <c r="M19" s="49">
        <f t="shared" si="7"/>
        <v>3322</v>
      </c>
      <c r="N19" s="49">
        <v>9</v>
      </c>
      <c r="O19" s="49">
        <v>20</v>
      </c>
      <c r="P19" s="49">
        <v>4</v>
      </c>
      <c r="Q19" s="49">
        <v>4</v>
      </c>
      <c r="R19" s="49">
        <v>2</v>
      </c>
      <c r="S19" s="22">
        <f t="shared" si="0"/>
        <v>24</v>
      </c>
      <c r="T19" s="49">
        <v>1</v>
      </c>
      <c r="U19" s="49">
        <v>0</v>
      </c>
      <c r="V19" s="18"/>
      <c r="W19" s="10">
        <f>VLOOKUP($C19,[1]Milan!$BB$7:$BK$42,5)</f>
        <v>13</v>
      </c>
      <c r="X19" s="10">
        <f>VLOOKUP($C19,[1]Milan!$BB$7:$BK$42,6)</f>
        <v>34</v>
      </c>
      <c r="Y19" s="10">
        <f>VLOOKUP($C19,[1]Milan!$BB$7:$BK$42,7)</f>
        <v>65</v>
      </c>
      <c r="Z19" s="10">
        <f>VLOOKUP($C19,[1]Milan!$BB$7:$BK$42,8)</f>
        <v>93</v>
      </c>
      <c r="AA19" s="10">
        <f>VLOOKUP($C19,[1]Milan!$BB$7:$BK$42,9)</f>
        <v>0</v>
      </c>
      <c r="AB19" s="10">
        <f>VLOOKUP($C19,[1]Milan!$BB$7:$BK$42,10)</f>
        <v>109</v>
      </c>
      <c r="AC19" s="11">
        <f t="shared" si="8"/>
        <v>170</v>
      </c>
      <c r="AD19" s="11">
        <f t="shared" si="9"/>
        <v>168</v>
      </c>
      <c r="AE19" s="11">
        <f>VLOOKUP($C19,[1]Vienna!$BB$7:$BM$42,11)</f>
        <v>176</v>
      </c>
      <c r="AF19" s="11">
        <f>VLOOKUP($C19,[1]Vienna!$BB$7:$BM$42,12)</f>
        <v>0</v>
      </c>
      <c r="AG19" s="11" t="s">
        <v>30</v>
      </c>
      <c r="AH19" s="11" t="s">
        <v>30</v>
      </c>
      <c r="AI19" s="11">
        <f t="shared" si="10"/>
        <v>138</v>
      </c>
      <c r="AJ19" s="11">
        <f t="shared" si="11"/>
        <v>144</v>
      </c>
      <c r="AK19" s="11">
        <f t="shared" si="12"/>
        <v>157</v>
      </c>
      <c r="AL19" s="11">
        <f t="shared" si="13"/>
        <v>0</v>
      </c>
      <c r="AM19" s="11">
        <f t="shared" si="14"/>
        <v>162</v>
      </c>
      <c r="AN19" s="11">
        <f t="shared" si="15"/>
        <v>186</v>
      </c>
      <c r="AO19" s="11">
        <f t="shared" si="16"/>
        <v>0</v>
      </c>
      <c r="AP19" s="13">
        <f t="shared" si="1"/>
        <v>417.5424977311153</v>
      </c>
      <c r="AQ19" s="10">
        <f>VLOOKUP($C19,[2]Milan!$BB$7:$BK$40,5)</f>
        <v>14</v>
      </c>
      <c r="AR19" s="10">
        <f>VLOOKUP($C19,[2]Milan!$BB$7:$BK$40,6)</f>
        <v>34</v>
      </c>
      <c r="AS19" s="10">
        <f>VLOOKUP($C19,[2]Milan!$BB$7:$BK$40,7)</f>
        <v>66</v>
      </c>
      <c r="AT19" s="10">
        <f>VLOOKUP($C19,[2]Milan!$BB$7:$BK$40,8)</f>
        <v>95</v>
      </c>
      <c r="AU19" s="10">
        <f>VLOOKUP($C19,[2]Milan!$BB$7:$BK$40,9)</f>
        <v>0</v>
      </c>
      <c r="AV19" s="10">
        <f>VLOOKUP($C19,[2]Milan!$BB$7:$BK$40,10)</f>
        <v>109</v>
      </c>
      <c r="AW19" s="11">
        <f t="shared" si="17"/>
        <v>170</v>
      </c>
      <c r="AX19" s="11">
        <f t="shared" si="18"/>
        <v>168</v>
      </c>
      <c r="AY19" s="11">
        <f>VLOOKUP($C19,[2]Vienna!$BB$7:$BM$42,11)</f>
        <v>176</v>
      </c>
      <c r="AZ19" s="11">
        <f>VLOOKUP($C19,[2]Vienna!$BB$7:$BM$42,12)</f>
        <v>0</v>
      </c>
      <c r="BA19" s="11" t="s">
        <v>30</v>
      </c>
      <c r="BB19" s="11" t="s">
        <v>30</v>
      </c>
      <c r="BC19" s="11">
        <f t="shared" si="19"/>
        <v>138</v>
      </c>
      <c r="BD19" s="11">
        <f t="shared" si="20"/>
        <v>144</v>
      </c>
      <c r="BE19" s="11">
        <f t="shared" si="21"/>
        <v>157</v>
      </c>
      <c r="BF19" s="11">
        <f t="shared" si="22"/>
        <v>0</v>
      </c>
      <c r="BG19" s="11">
        <f t="shared" si="23"/>
        <v>162</v>
      </c>
      <c r="BH19" s="11">
        <f t="shared" si="24"/>
        <v>186</v>
      </c>
      <c r="BI19" s="11">
        <f t="shared" si="25"/>
        <v>0</v>
      </c>
      <c r="BJ19" s="13">
        <f t="shared" si="2"/>
        <v>318.08582667979192</v>
      </c>
      <c r="BK19" s="19">
        <f>IF($N19=2,BK42*'4 PEF'!$G$4,IF(OR($N19=3,$N19=4,$N19=5,$N19=6),BK42*'4 PEF'!$G$5,IF(OR($N19=7,$N19=8),BK42*'4 PEF'!$G$8,IF($N19=9,BK42*'4 PEF'!$G$7,IF($N19=10,BK42*'4 PEF'!$G$6)))))</f>
        <v>10.715889924865241</v>
      </c>
      <c r="BL19" s="19">
        <f>BL42*'4 PEF'!$G$8</f>
        <v>28.050481476324645</v>
      </c>
      <c r="BM19" s="19">
        <f>IF($N19=2,BM42*'4 PEF'!$G$4,IF(OR($N19=3,$N19=4,$N19=5,$N19=6),BM42*'4 PEF'!$G$5,IF(OR($N19=7,$N19=8),BM42*'4 PEF'!$G$8,IF($N19=9,BM42*'4 PEF'!$G$7,IF($N19=10,BM42*'4 PEF'!$G$6)))))</f>
        <v>3.8871794871794871</v>
      </c>
      <c r="BN19" s="19">
        <f>BN42*'4 PEF'!$G$8</f>
        <v>41.500397275390618</v>
      </c>
      <c r="BO19" s="19">
        <f>BO42*'4 PEF'!$G$8</f>
        <v>5.3950574266168498</v>
      </c>
      <c r="BP19" s="33">
        <f>BP42*'4 PEF'!$G$8</f>
        <v>0</v>
      </c>
      <c r="BQ19" s="34">
        <f t="shared" si="26"/>
        <v>89.549005590376836</v>
      </c>
      <c r="BR19" s="19">
        <f>IF($N19=2,BR42*'4 PEF'!$G$4,IF(OR($N19=3,$N19=4,$N19=5,$N19=6),BR42*'4 PEF'!$G$5,IF(OR($N19=7,$N19=8),BR42*'4 PEF'!$G$8,IF($N19=9,BR42*'4 PEF'!$G$7,IF($N19=10,BR42*'4 PEF'!$G$6)))))</f>
        <v>11.344919312563773</v>
      </c>
      <c r="BS19" s="19">
        <f>BS42*'4 PEF'!$G$8</f>
        <v>18.821985662757651</v>
      </c>
      <c r="BT19" s="19">
        <f>IF($N19=2,BT42*'4 PEF'!$G$4,IF(OR($N19=3,$N19=4,$N19=5,$N19=6),BT42*'4 PEF'!$G$5,IF(OR($N19=7,$N19=8),BT42*'4 PEF'!$G$8,IF($N19=9,BT42*'4 PEF'!$G$7,IF($N19=10,BT42*'4 PEF'!$G$6)))))</f>
        <v>6.8982857142857137</v>
      </c>
      <c r="BU19" s="19">
        <f>BU42*'4 PEF'!$G$8</f>
        <v>40.03327281097225</v>
      </c>
      <c r="BV19" s="19">
        <f>BV42*'4 PEF'!$G$8</f>
        <v>10.858285130716007</v>
      </c>
      <c r="BW19" s="33">
        <f>BW42*'4 PEF'!$G$8</f>
        <v>0</v>
      </c>
      <c r="BX19" s="34">
        <f t="shared" si="27"/>
        <v>87.956748631295397</v>
      </c>
    </row>
    <row r="20" spans="1:77" ht="15" customHeight="1" x14ac:dyDescent="0.25">
      <c r="A20" s="151"/>
      <c r="B20" s="17">
        <v>15</v>
      </c>
      <c r="C20" s="97">
        <f>VLOOKUP(M20,[1]aux!$A$2:$B$37,2,FALSE)</f>
        <v>36</v>
      </c>
      <c r="D20" s="50"/>
      <c r="E20" s="50"/>
      <c r="F20" s="49"/>
      <c r="G20" s="49"/>
      <c r="H20" s="31">
        <f t="shared" si="28"/>
        <v>1</v>
      </c>
      <c r="I20" s="49">
        <v>4</v>
      </c>
      <c r="J20" s="49">
        <v>3</v>
      </c>
      <c r="K20" s="49">
        <v>3</v>
      </c>
      <c r="L20" s="49">
        <v>2</v>
      </c>
      <c r="M20" s="49">
        <f t="shared" si="7"/>
        <v>4332</v>
      </c>
      <c r="N20" s="49">
        <v>5</v>
      </c>
      <c r="O20" s="49">
        <v>20</v>
      </c>
      <c r="P20" s="49">
        <v>4</v>
      </c>
      <c r="Q20" s="49">
        <v>4</v>
      </c>
      <c r="R20" s="49">
        <v>2</v>
      </c>
      <c r="S20" s="22">
        <f t="shared" si="0"/>
        <v>21</v>
      </c>
      <c r="T20" s="49">
        <v>1</v>
      </c>
      <c r="U20" s="49">
        <v>0</v>
      </c>
      <c r="V20" s="18"/>
      <c r="W20" s="10" t="str">
        <f>VLOOKUP($C20,[1]Milan!$BB$7:$BK$42,5)</f>
        <v>a</v>
      </c>
      <c r="X20" s="10" t="str">
        <f>VLOOKUP($C20,[1]Milan!$BB$7:$BK$42,6)</f>
        <v>d</v>
      </c>
      <c r="Y20" s="10">
        <f>VLOOKUP($C20,[1]Milan!$BB$7:$BK$42,7)</f>
        <v>67</v>
      </c>
      <c r="Z20" s="10">
        <f>VLOOKUP($C20,[1]Milan!$BB$7:$BK$42,8)</f>
        <v>93</v>
      </c>
      <c r="AA20" s="10">
        <f>VLOOKUP($C20,[1]Milan!$BB$7:$BK$42,9)</f>
        <v>117</v>
      </c>
      <c r="AB20" s="10">
        <f>VLOOKUP($C20,[1]Milan!$BB$7:$BK$42,10)</f>
        <v>109</v>
      </c>
      <c r="AC20" s="11">
        <f t="shared" si="8"/>
        <v>170</v>
      </c>
      <c r="AD20" s="11">
        <f t="shared" si="9"/>
        <v>168</v>
      </c>
      <c r="AE20" s="11">
        <f>VLOOKUP($C20,[1]Vienna!$BB$7:$BM$42,11)</f>
        <v>177</v>
      </c>
      <c r="AF20" s="11">
        <f>VLOOKUP($C20,[1]Vienna!$BB$7:$BM$42,12)</f>
        <v>182</v>
      </c>
      <c r="AG20" s="11" t="s">
        <v>30</v>
      </c>
      <c r="AH20" s="11" t="s">
        <v>30</v>
      </c>
      <c r="AI20" s="11">
        <f t="shared" si="10"/>
        <v>123</v>
      </c>
      <c r="AJ20" s="11">
        <f t="shared" si="11"/>
        <v>144</v>
      </c>
      <c r="AK20" s="11">
        <f t="shared" si="12"/>
        <v>157</v>
      </c>
      <c r="AL20" s="11">
        <f t="shared" si="13"/>
        <v>0</v>
      </c>
      <c r="AM20" s="11">
        <f t="shared" si="14"/>
        <v>162</v>
      </c>
      <c r="AN20" s="11">
        <f t="shared" si="15"/>
        <v>186</v>
      </c>
      <c r="AO20" s="11">
        <f t="shared" si="16"/>
        <v>0</v>
      </c>
      <c r="AP20" s="13">
        <f t="shared" si="1"/>
        <v>553.60581849165214</v>
      </c>
      <c r="AQ20" s="10" t="str">
        <f>VLOOKUP($C20,[2]Milan!$BB$7:$BK$40,5)</f>
        <v>b</v>
      </c>
      <c r="AR20" s="10" t="str">
        <f>VLOOKUP($C20,[2]Milan!$BB$7:$BK$40,6)</f>
        <v>d</v>
      </c>
      <c r="AS20" s="10">
        <f>VLOOKUP($C20,[2]Milan!$BB$7:$BK$40,7)</f>
        <v>68</v>
      </c>
      <c r="AT20" s="10">
        <f>VLOOKUP($C20,[2]Milan!$BB$7:$BK$40,8)</f>
        <v>93</v>
      </c>
      <c r="AU20" s="10">
        <f>VLOOKUP($C20,[2]Milan!$BB$7:$BK$40,9)</f>
        <v>117</v>
      </c>
      <c r="AV20" s="10">
        <f>VLOOKUP($C20,[2]Milan!$BB$7:$BK$40,10)</f>
        <v>109</v>
      </c>
      <c r="AW20" s="11">
        <f t="shared" si="17"/>
        <v>170</v>
      </c>
      <c r="AX20" s="11">
        <f t="shared" si="18"/>
        <v>168</v>
      </c>
      <c r="AY20" s="11">
        <f>VLOOKUP($C20,[2]Vienna!$BB$7:$BM$42,11)</f>
        <v>177</v>
      </c>
      <c r="AZ20" s="11">
        <f>VLOOKUP($C20,[2]Vienna!$BB$7:$BM$42,12)</f>
        <v>182</v>
      </c>
      <c r="BA20" s="11" t="s">
        <v>30</v>
      </c>
      <c r="BB20" s="11" t="s">
        <v>30</v>
      </c>
      <c r="BC20" s="11">
        <f t="shared" si="19"/>
        <v>123</v>
      </c>
      <c r="BD20" s="11">
        <f t="shared" si="20"/>
        <v>144</v>
      </c>
      <c r="BE20" s="11">
        <f t="shared" si="21"/>
        <v>157</v>
      </c>
      <c r="BF20" s="11">
        <f t="shared" si="22"/>
        <v>0</v>
      </c>
      <c r="BG20" s="11">
        <f t="shared" si="23"/>
        <v>162</v>
      </c>
      <c r="BH20" s="11">
        <f t="shared" si="24"/>
        <v>186</v>
      </c>
      <c r="BI20" s="11">
        <f t="shared" si="25"/>
        <v>0</v>
      </c>
      <c r="BJ20" s="13">
        <f t="shared" si="2"/>
        <v>532.70652918141525</v>
      </c>
      <c r="BK20" s="19">
        <f>IF($N20=2,BK43*'4 PEF'!$G$4,IF(OR($N20=3,$N20=4,$N20=5,$N20=6),BK43*'4 PEF'!$G$5,IF(OR($N20=7,$N20=8),BK43*'4 PEF'!$G$8,IF($N20=9,BK43*'4 PEF'!$G$7,IF($N20=10,BK43*'4 PEF'!$G$6)))))</f>
        <v>38.473984424906533</v>
      </c>
      <c r="BL20" s="19">
        <f>BL43*'4 PEF'!$G$8</f>
        <v>17.495994223406587</v>
      </c>
      <c r="BM20" s="19">
        <f>IF($N20=2,BM43*'4 PEF'!$G$4,IF(OR($N20=3,$N20=4,$N20=5,$N20=6),BM43*'4 PEF'!$G$5,IF(OR($N20=7,$N20=8),BM43*'4 PEF'!$G$8,IF($N20=9,BM43*'4 PEF'!$G$7,IF($N20=10,BM43*'4 PEF'!$G$6)))))</f>
        <v>3.4098065677013047</v>
      </c>
      <c r="BN20" s="19">
        <f>BN43*'4 PEF'!$G$8</f>
        <v>14.633847311727903</v>
      </c>
      <c r="BO20" s="19">
        <f>BO43*'4 PEF'!$G$8</f>
        <v>3.705555600132584</v>
      </c>
      <c r="BP20" s="33">
        <f>BP43*'4 PEF'!$G$8</f>
        <v>0</v>
      </c>
      <c r="BQ20" s="34">
        <f t="shared" si="26"/>
        <v>77.719188127874901</v>
      </c>
      <c r="BR20" s="19">
        <f>IF($N20=2,BR43*'4 PEF'!$G$4,IF(OR($N20=3,$N20=4,$N20=5,$N20=6),BR43*'4 PEF'!$G$5,IF(OR($N20=7,$N20=8),BR43*'4 PEF'!$G$8,IF($N20=9,BR43*'4 PEF'!$G$7,IF($N20=10,BR43*'4 PEF'!$G$6)))))</f>
        <v>24.377202185420497</v>
      </c>
      <c r="BS20" s="19">
        <f>BS43*'4 PEF'!$G$8</f>
        <v>13.222060523000904</v>
      </c>
      <c r="BT20" s="19">
        <f>IF($N20=2,BT43*'4 PEF'!$G$4,IF(OR($N20=3,$N20=4,$N20=5,$N20=6),BT43*'4 PEF'!$G$5,IF(OR($N20=7,$N20=8),BT43*'4 PEF'!$G$8,IF($N20=9,BT43*'4 PEF'!$G$7,IF($N20=10,BT43*'4 PEF'!$G$6)))))</f>
        <v>6.0511278195488725</v>
      </c>
      <c r="BU20" s="19">
        <f>BU43*'4 PEF'!$G$8</f>
        <v>15.477330599806871</v>
      </c>
      <c r="BV20" s="19">
        <f>BV43*'4 PEF'!$G$8</f>
        <v>9.5506187100558257</v>
      </c>
      <c r="BW20" s="33">
        <f>BW43*'4 PEF'!$G$8</f>
        <v>0</v>
      </c>
      <c r="BX20" s="34">
        <f t="shared" si="27"/>
        <v>68.678339837832965</v>
      </c>
    </row>
    <row r="21" spans="1:77" ht="15" customHeight="1" x14ac:dyDescent="0.25">
      <c r="A21" s="151"/>
      <c r="B21" s="17">
        <v>16</v>
      </c>
      <c r="C21" s="97">
        <f>VLOOKUP(M21,[1]aux!$A$2:$B$37,2,FALSE)</f>
        <v>36</v>
      </c>
      <c r="D21" s="50"/>
      <c r="E21" s="50"/>
      <c r="F21" s="49"/>
      <c r="G21" s="49"/>
      <c r="H21" s="31">
        <f t="shared" si="28"/>
        <v>1</v>
      </c>
      <c r="I21" s="49">
        <v>4</v>
      </c>
      <c r="J21" s="49">
        <v>3</v>
      </c>
      <c r="K21" s="49">
        <v>3</v>
      </c>
      <c r="L21" s="49">
        <v>2</v>
      </c>
      <c r="M21" s="49">
        <f t="shared" si="7"/>
        <v>4332</v>
      </c>
      <c r="N21" s="49">
        <v>8</v>
      </c>
      <c r="O21" s="49">
        <v>13</v>
      </c>
      <c r="P21" s="49">
        <v>4</v>
      </c>
      <c r="Q21" s="49">
        <v>4</v>
      </c>
      <c r="R21" s="49">
        <v>2</v>
      </c>
      <c r="S21" s="22">
        <f t="shared" si="0"/>
        <v>23</v>
      </c>
      <c r="T21" s="49">
        <v>1</v>
      </c>
      <c r="U21" s="49">
        <v>1</v>
      </c>
      <c r="V21" s="18"/>
      <c r="W21" s="10" t="str">
        <f>VLOOKUP($C21,[1]Milan!$BB$7:$BK$42,5)</f>
        <v>a</v>
      </c>
      <c r="X21" s="10" t="str">
        <f>VLOOKUP($C21,[1]Milan!$BB$7:$BK$42,6)</f>
        <v>d</v>
      </c>
      <c r="Y21" s="10">
        <f>VLOOKUP($C21,[1]Milan!$BB$7:$BK$42,7)</f>
        <v>67</v>
      </c>
      <c r="Z21" s="10">
        <f>VLOOKUP($C21,[1]Milan!$BB$7:$BK$42,8)</f>
        <v>93</v>
      </c>
      <c r="AA21" s="10">
        <f>VLOOKUP($C21,[1]Milan!$BB$7:$BK$42,9)</f>
        <v>117</v>
      </c>
      <c r="AB21" s="10">
        <f>VLOOKUP($C21,[1]Milan!$BB$7:$BK$42,10)</f>
        <v>109</v>
      </c>
      <c r="AC21" s="11">
        <f t="shared" si="8"/>
        <v>170</v>
      </c>
      <c r="AD21" s="11">
        <f t="shared" si="9"/>
        <v>168</v>
      </c>
      <c r="AE21" s="11">
        <f>VLOOKUP($C21,[1]Vienna!$BB$7:$BM$42,11)</f>
        <v>177</v>
      </c>
      <c r="AF21" s="11">
        <f>VLOOKUP($C21,[1]Vienna!$BB$7:$BM$42,12)</f>
        <v>182</v>
      </c>
      <c r="AG21" s="11" t="s">
        <v>30</v>
      </c>
      <c r="AH21" s="11" t="s">
        <v>30</v>
      </c>
      <c r="AI21" s="11">
        <f t="shared" si="10"/>
        <v>135</v>
      </c>
      <c r="AJ21" s="11">
        <f t="shared" si="11"/>
        <v>0</v>
      </c>
      <c r="AK21" s="11">
        <f t="shared" si="12"/>
        <v>157</v>
      </c>
      <c r="AL21" s="11">
        <f t="shared" si="13"/>
        <v>0</v>
      </c>
      <c r="AM21" s="11">
        <f t="shared" si="14"/>
        <v>162</v>
      </c>
      <c r="AN21" s="11">
        <f t="shared" si="15"/>
        <v>186</v>
      </c>
      <c r="AO21" s="11">
        <f t="shared" si="16"/>
        <v>184</v>
      </c>
      <c r="AP21" s="13">
        <f t="shared" si="1"/>
        <v>593.95950853756096</v>
      </c>
      <c r="AQ21" s="10" t="str">
        <f>VLOOKUP($C21,[2]Milan!$BB$7:$BK$40,5)</f>
        <v>b</v>
      </c>
      <c r="AR21" s="10" t="str">
        <f>VLOOKUP($C21,[2]Milan!$BB$7:$BK$40,6)</f>
        <v>d</v>
      </c>
      <c r="AS21" s="10">
        <f>VLOOKUP($C21,[2]Milan!$BB$7:$BK$40,7)</f>
        <v>68</v>
      </c>
      <c r="AT21" s="10">
        <f>VLOOKUP($C21,[2]Milan!$BB$7:$BK$40,8)</f>
        <v>93</v>
      </c>
      <c r="AU21" s="10">
        <f>VLOOKUP($C21,[2]Milan!$BB$7:$BK$40,9)</f>
        <v>117</v>
      </c>
      <c r="AV21" s="10">
        <f>VLOOKUP($C21,[2]Milan!$BB$7:$BK$40,10)</f>
        <v>109</v>
      </c>
      <c r="AW21" s="11">
        <f t="shared" si="17"/>
        <v>170</v>
      </c>
      <c r="AX21" s="11">
        <f t="shared" si="18"/>
        <v>168</v>
      </c>
      <c r="AY21" s="11">
        <f>VLOOKUP($C21,[2]Vienna!$BB$7:$BM$42,11)</f>
        <v>177</v>
      </c>
      <c r="AZ21" s="11">
        <f>VLOOKUP($C21,[2]Vienna!$BB$7:$BM$42,12)</f>
        <v>182</v>
      </c>
      <c r="BA21" s="11" t="s">
        <v>30</v>
      </c>
      <c r="BB21" s="11" t="s">
        <v>30</v>
      </c>
      <c r="BC21" s="11">
        <f t="shared" si="19"/>
        <v>135</v>
      </c>
      <c r="BD21" s="11">
        <f t="shared" si="20"/>
        <v>0</v>
      </c>
      <c r="BE21" s="11">
        <f t="shared" si="21"/>
        <v>157</v>
      </c>
      <c r="BF21" s="11">
        <f t="shared" si="22"/>
        <v>0</v>
      </c>
      <c r="BG21" s="11">
        <f t="shared" si="23"/>
        <v>162</v>
      </c>
      <c r="BH21" s="11">
        <f t="shared" si="24"/>
        <v>186</v>
      </c>
      <c r="BI21" s="11">
        <f t="shared" si="25"/>
        <v>184</v>
      </c>
      <c r="BJ21" s="13">
        <f t="shared" si="2"/>
        <v>587.61718921584384</v>
      </c>
      <c r="BK21" s="19">
        <f>IF($N21=2,BK44*'4 PEF'!$G$4,IF(OR($N21=3,$N21=4,$N21=5,$N21=6),BK44*'4 PEF'!$G$5,IF(OR($N21=7,$N21=8),BK44*'4 PEF'!$G$8,IF($N21=9,BK44*'4 PEF'!$G$7,IF($N21=10,BK44*'4 PEF'!$G$6)))))</f>
        <v>23.906484348840973</v>
      </c>
      <c r="BL21" s="19">
        <f>BL44*'4 PEF'!$G$8</f>
        <v>9.3258915444801804</v>
      </c>
      <c r="BM21" s="19">
        <f>IF($N21=2,BM44*'4 PEF'!$G$4,IF(OR($N21=3,$N21=4,$N21=5,$N21=6),BM44*'4 PEF'!$G$5,IF(OR($N21=7,$N21=8),BM44*'4 PEF'!$G$8,IF($N21=9,BM44*'4 PEF'!$G$7,IF($N21=10,BM44*'4 PEF'!$G$6)))))</f>
        <v>2.0750576323279546</v>
      </c>
      <c r="BN21" s="19">
        <f>BN44*'4 PEF'!$G$8</f>
        <v>14.633847311727903</v>
      </c>
      <c r="BO21" s="19">
        <f>BO44*'4 PEF'!$G$8</f>
        <v>3.705555600132584</v>
      </c>
      <c r="BP21" s="33">
        <f>BP44*'4 PEF'!$G$8</f>
        <v>-17.288051282051281</v>
      </c>
      <c r="BQ21" s="34">
        <f t="shared" si="26"/>
        <v>36.358785155458321</v>
      </c>
      <c r="BR21" s="19">
        <f>IF($N21=2,BR44*'4 PEF'!$G$4,IF(OR($N21=3,$N21=4,$N21=5,$N21=6),BR44*'4 PEF'!$G$5,IF(OR($N21=7,$N21=8),BR44*'4 PEF'!$G$8,IF($N21=9,BR44*'4 PEF'!$G$7,IF($N21=10,BR44*'4 PEF'!$G$6)))))</f>
        <v>16.2653362459676</v>
      </c>
      <c r="BS21" s="19">
        <f>BS44*'4 PEF'!$G$8</f>
        <v>7.1901422002453899</v>
      </c>
      <c r="BT21" s="19">
        <f>IF($N21=2,BT44*'4 PEF'!$G$4,IF(OR($N21=3,$N21=4,$N21=5,$N21=6),BT44*'4 PEF'!$G$5,IF(OR($N21=7,$N21=8),BT44*'4 PEF'!$G$8,IF($N21=9,BT44*'4 PEF'!$G$7,IF($N21=10,BT44*'4 PEF'!$G$6)))))</f>
        <v>3.954279689317838</v>
      </c>
      <c r="BU21" s="19">
        <f>BU44*'4 PEF'!$G$8</f>
        <v>15.477330599806871</v>
      </c>
      <c r="BV21" s="19">
        <f>BV44*'4 PEF'!$G$8</f>
        <v>9.5506187100558257</v>
      </c>
      <c r="BW21" s="33">
        <f>BW44*'4 PEF'!$G$8</f>
        <v>-17.634292063492062</v>
      </c>
      <c r="BX21" s="34">
        <f t="shared" si="27"/>
        <v>34.803415381901466</v>
      </c>
    </row>
    <row r="22" spans="1:77" ht="15" customHeight="1" x14ac:dyDescent="0.25">
      <c r="A22" s="151"/>
      <c r="B22" s="17">
        <v>17</v>
      </c>
      <c r="C22" s="97">
        <f>VLOOKUP(M22,[1]aux!$A$2:$B$37,2,FALSE)</f>
        <v>21</v>
      </c>
      <c r="D22" s="50"/>
      <c r="E22" s="50"/>
      <c r="F22" s="49"/>
      <c r="G22" s="49"/>
      <c r="H22" s="31">
        <f t="shared" si="28"/>
        <v>1</v>
      </c>
      <c r="I22" s="49">
        <v>1</v>
      </c>
      <c r="J22" s="49">
        <v>2</v>
      </c>
      <c r="K22" s="49">
        <v>1</v>
      </c>
      <c r="L22" s="49">
        <v>2</v>
      </c>
      <c r="M22" s="49">
        <f t="shared" si="7"/>
        <v>1212</v>
      </c>
      <c r="N22" s="49">
        <v>9</v>
      </c>
      <c r="O22" s="49">
        <v>20</v>
      </c>
      <c r="P22" s="49">
        <v>4</v>
      </c>
      <c r="Q22" s="49">
        <v>4</v>
      </c>
      <c r="R22" s="49">
        <v>2</v>
      </c>
      <c r="S22" s="22">
        <f t="shared" si="0"/>
        <v>18</v>
      </c>
      <c r="T22" s="49">
        <v>0</v>
      </c>
      <c r="U22" s="49">
        <v>1</v>
      </c>
      <c r="V22" s="18"/>
      <c r="W22" s="10">
        <f>VLOOKUP($C22,[1]Milan!$BB$7:$BK$42,5)</f>
        <v>1</v>
      </c>
      <c r="X22" s="10">
        <f>VLOOKUP($C22,[1]Milan!$BB$7:$BK$42,6)</f>
        <v>24</v>
      </c>
      <c r="Y22" s="10">
        <f>VLOOKUP($C22,[1]Milan!$BB$7:$BK$42,7)</f>
        <v>0</v>
      </c>
      <c r="Z22" s="10">
        <f>VLOOKUP($C22,[1]Milan!$BB$7:$BK$42,8)</f>
        <v>91</v>
      </c>
      <c r="AA22" s="10">
        <f>VLOOKUP($C22,[1]Milan!$BB$7:$BK$42,9)</f>
        <v>0</v>
      </c>
      <c r="AB22" s="10">
        <f>VLOOKUP($C22,[1]Milan!$BB$7:$BK$42,10)</f>
        <v>0</v>
      </c>
      <c r="AC22" s="11">
        <f t="shared" si="8"/>
        <v>170</v>
      </c>
      <c r="AD22" s="11">
        <f t="shared" si="9"/>
        <v>168</v>
      </c>
      <c r="AE22" s="11">
        <f>VLOOKUP($C22,[1]Vienna!$BB$7:$BM$42,11)</f>
        <v>0</v>
      </c>
      <c r="AF22" s="11">
        <f>VLOOKUP($C22,[1]Vienna!$BB$7:$BM$42,12)</f>
        <v>0</v>
      </c>
      <c r="AG22" s="11" t="s">
        <v>30</v>
      </c>
      <c r="AH22" s="11" t="s">
        <v>30</v>
      </c>
      <c r="AI22" s="11">
        <f t="shared" si="10"/>
        <v>138</v>
      </c>
      <c r="AJ22" s="11">
        <f t="shared" si="11"/>
        <v>144</v>
      </c>
      <c r="AK22" s="11">
        <f t="shared" si="12"/>
        <v>157</v>
      </c>
      <c r="AL22" s="11">
        <f t="shared" si="13"/>
        <v>0</v>
      </c>
      <c r="AM22" s="11">
        <f t="shared" si="14"/>
        <v>162</v>
      </c>
      <c r="AN22" s="11">
        <f t="shared" si="15"/>
        <v>0</v>
      </c>
      <c r="AO22" s="11">
        <f t="shared" si="16"/>
        <v>184</v>
      </c>
      <c r="AP22" s="13">
        <f t="shared" si="1"/>
        <v>324.57213582098962</v>
      </c>
      <c r="AQ22" s="10">
        <f>VLOOKUP($C22,[2]Milan!$BB$7:$BK$40,5)</f>
        <v>2</v>
      </c>
      <c r="AR22" s="10">
        <f>VLOOKUP($C22,[2]Milan!$BB$7:$BK$40,6)</f>
        <v>24</v>
      </c>
      <c r="AS22" s="10">
        <f>VLOOKUP($C22,[2]Milan!$BB$7:$BK$40,7)</f>
        <v>0</v>
      </c>
      <c r="AT22" s="10">
        <f>VLOOKUP($C22,[2]Milan!$BB$7:$BK$40,8)</f>
        <v>93</v>
      </c>
      <c r="AU22" s="10">
        <f>VLOOKUP($C22,[2]Milan!$BB$7:$BK$40,9)</f>
        <v>0</v>
      </c>
      <c r="AV22" s="10">
        <f>VLOOKUP($C22,[2]Milan!$BB$7:$BK$40,10)</f>
        <v>0</v>
      </c>
      <c r="AW22" s="11">
        <f t="shared" si="17"/>
        <v>170</v>
      </c>
      <c r="AX22" s="11">
        <f t="shared" si="18"/>
        <v>168</v>
      </c>
      <c r="AY22" s="11">
        <f>VLOOKUP($C22,[2]Vienna!$BB$7:$BM$42,11)</f>
        <v>0</v>
      </c>
      <c r="AZ22" s="11">
        <f>VLOOKUP($C22,[2]Vienna!$BB$7:$BM$42,12)</f>
        <v>0</v>
      </c>
      <c r="BA22" s="11" t="s">
        <v>30</v>
      </c>
      <c r="BB22" s="11" t="s">
        <v>30</v>
      </c>
      <c r="BC22" s="11">
        <f t="shared" si="19"/>
        <v>138</v>
      </c>
      <c r="BD22" s="11">
        <f t="shared" si="20"/>
        <v>144</v>
      </c>
      <c r="BE22" s="11">
        <f t="shared" si="21"/>
        <v>157</v>
      </c>
      <c r="BF22" s="11">
        <f t="shared" si="22"/>
        <v>0</v>
      </c>
      <c r="BG22" s="11">
        <f t="shared" si="23"/>
        <v>162</v>
      </c>
      <c r="BH22" s="11">
        <f t="shared" si="24"/>
        <v>0</v>
      </c>
      <c r="BI22" s="11">
        <f t="shared" si="25"/>
        <v>184</v>
      </c>
      <c r="BJ22" s="13">
        <f t="shared" si="2"/>
        <v>328.10479460473857</v>
      </c>
      <c r="BK22" s="19">
        <f>IF($N22=2,BK45*'4 PEF'!$G$4,IF(OR($N22=3,$N22=4,$N22=5,$N22=6),BK45*'4 PEF'!$G$5,IF(OR($N22=7,$N22=8),BK45*'4 PEF'!$G$8,IF($N22=9,BK45*'4 PEF'!$G$7,IF($N22=10,BK45*'4 PEF'!$G$6)))))</f>
        <v>80.636662261682503</v>
      </c>
      <c r="BL22" s="19">
        <f>BL45*'4 PEF'!$G$8</f>
        <v>49.449244982231917</v>
      </c>
      <c r="BM22" s="19">
        <f>IF($N22=2,BM45*'4 PEF'!$G$4,IF(OR($N22=3,$N22=4,$N22=5,$N22=6),BM45*'4 PEF'!$G$5,IF(OR($N22=7,$N22=8),BM45*'4 PEF'!$G$8,IF($N22=9,BM45*'4 PEF'!$G$7,IF($N22=10,BM45*'4 PEF'!$G$6)))))</f>
        <v>9.1199999999999992</v>
      </c>
      <c r="BN22" s="19">
        <f>BN45*'4 PEF'!$G$8</f>
        <v>60.554857880855813</v>
      </c>
      <c r="BO22" s="19">
        <f>BO45*'4 PEF'!$G$8</f>
        <v>6.9258365788486351</v>
      </c>
      <c r="BP22" s="33">
        <f>BP45*'4 PEF'!$G$8</f>
        <v>-17.288051282051281</v>
      </c>
      <c r="BQ22" s="34">
        <f t="shared" si="26"/>
        <v>189.39855042156762</v>
      </c>
      <c r="BR22" s="19">
        <f>IF($N22=2,BR45*'4 PEF'!$G$4,IF(OR($N22=3,$N22=4,$N22=5,$N22=6),BR45*'4 PEF'!$G$5,IF(OR($N22=7,$N22=8),BR45*'4 PEF'!$G$8,IF($N22=9,BR45*'4 PEF'!$G$7,IF($N22=10,BR45*'4 PEF'!$G$6)))))</f>
        <v>85.682290237656915</v>
      </c>
      <c r="BS22" s="19">
        <f>BS45*'4 PEF'!$G$8</f>
        <v>26.044683143198419</v>
      </c>
      <c r="BT22" s="19">
        <f>IF($N22=2,BT45*'4 PEF'!$G$4,IF(OR($N22=3,$N22=4,$N22=5,$N22=6),BT45*'4 PEF'!$G$5,IF(OR($N22=7,$N22=8),BT45*'4 PEF'!$G$8,IF($N22=9,BT45*'4 PEF'!$G$7,IF($N22=10,BT45*'4 PEF'!$G$6)))))</f>
        <v>13.319999999999999</v>
      </c>
      <c r="BU22" s="19">
        <f>BU45*'4 PEF'!$G$8</f>
        <v>57.841597609039454</v>
      </c>
      <c r="BV22" s="19">
        <f>BV45*'4 PEF'!$G$8</f>
        <v>11.173019979228629</v>
      </c>
      <c r="BW22" s="33">
        <f>BW45*'4 PEF'!$G$8</f>
        <v>-17.634292063492062</v>
      </c>
      <c r="BX22" s="34">
        <f t="shared" si="27"/>
        <v>176.42729890563135</v>
      </c>
    </row>
    <row r="23" spans="1:77" ht="15" customHeight="1" x14ac:dyDescent="0.25">
      <c r="A23" s="151"/>
      <c r="B23" s="17">
        <v>18</v>
      </c>
      <c r="C23" s="97">
        <f>VLOOKUP(M23,[1]aux!$A$2:$B$37,2,FALSE)</f>
        <v>31</v>
      </c>
      <c r="D23" s="50"/>
      <c r="E23" s="50"/>
      <c r="F23" s="49"/>
      <c r="G23" s="49"/>
      <c r="H23" s="31">
        <f t="shared" si="28"/>
        <v>1</v>
      </c>
      <c r="I23" s="49">
        <v>3</v>
      </c>
      <c r="J23" s="49">
        <v>3</v>
      </c>
      <c r="K23" s="49">
        <v>2</v>
      </c>
      <c r="L23" s="49">
        <v>2</v>
      </c>
      <c r="M23" s="49">
        <f t="shared" si="7"/>
        <v>3322</v>
      </c>
      <c r="N23" s="49">
        <v>7</v>
      </c>
      <c r="O23" s="49">
        <v>12</v>
      </c>
      <c r="P23" s="49">
        <v>4</v>
      </c>
      <c r="Q23" s="49">
        <v>4</v>
      </c>
      <c r="R23" s="49">
        <v>2</v>
      </c>
      <c r="S23" s="22">
        <f t="shared" si="0"/>
        <v>22</v>
      </c>
      <c r="T23" s="49">
        <v>1</v>
      </c>
      <c r="U23" s="49">
        <v>0</v>
      </c>
      <c r="V23" s="18"/>
      <c r="W23" s="10">
        <f>VLOOKUP($C23,[1]Milan!$BB$7:$BK$42,5)</f>
        <v>13</v>
      </c>
      <c r="X23" s="10">
        <f>VLOOKUP($C23,[1]Milan!$BB$7:$BK$42,6)</f>
        <v>34</v>
      </c>
      <c r="Y23" s="10">
        <f>VLOOKUP($C23,[1]Milan!$BB$7:$BK$42,7)</f>
        <v>65</v>
      </c>
      <c r="Z23" s="10">
        <f>VLOOKUP($C23,[1]Milan!$BB$7:$BK$42,8)</f>
        <v>93</v>
      </c>
      <c r="AA23" s="10">
        <f>VLOOKUP($C23,[1]Milan!$BB$7:$BK$42,9)</f>
        <v>0</v>
      </c>
      <c r="AB23" s="10">
        <f>VLOOKUP($C23,[1]Milan!$BB$7:$BK$42,10)</f>
        <v>109</v>
      </c>
      <c r="AC23" s="11">
        <f t="shared" si="8"/>
        <v>170</v>
      </c>
      <c r="AD23" s="11">
        <f t="shared" si="9"/>
        <v>168</v>
      </c>
      <c r="AE23" s="11">
        <f>VLOOKUP($C23,[1]Vienna!$BB$7:$BM$42,11)</f>
        <v>176</v>
      </c>
      <c r="AF23" s="11">
        <f>VLOOKUP($C23,[1]Vienna!$BB$7:$BM$42,12)</f>
        <v>0</v>
      </c>
      <c r="AG23" s="11" t="s">
        <v>30</v>
      </c>
      <c r="AH23" s="11" t="s">
        <v>30</v>
      </c>
      <c r="AI23" s="11">
        <f t="shared" si="10"/>
        <v>129</v>
      </c>
      <c r="AJ23" s="11">
        <f t="shared" si="11"/>
        <v>0</v>
      </c>
      <c r="AK23" s="11">
        <f t="shared" si="12"/>
        <v>157</v>
      </c>
      <c r="AL23" s="11">
        <f t="shared" si="13"/>
        <v>0</v>
      </c>
      <c r="AM23" s="11">
        <f t="shared" si="14"/>
        <v>162</v>
      </c>
      <c r="AN23" s="11">
        <f t="shared" si="15"/>
        <v>186</v>
      </c>
      <c r="AO23" s="11">
        <f t="shared" si="16"/>
        <v>0</v>
      </c>
      <c r="AP23" s="13">
        <f t="shared" si="1"/>
        <v>411.20906012570197</v>
      </c>
      <c r="AQ23" s="10">
        <f>VLOOKUP($C23,[2]Milan!$BB$7:$BK$40,5)</f>
        <v>14</v>
      </c>
      <c r="AR23" s="10">
        <f>VLOOKUP($C23,[2]Milan!$BB$7:$BK$40,6)</f>
        <v>34</v>
      </c>
      <c r="AS23" s="10">
        <f>VLOOKUP($C23,[2]Milan!$BB$7:$BK$40,7)</f>
        <v>66</v>
      </c>
      <c r="AT23" s="10">
        <f>VLOOKUP($C23,[2]Milan!$BB$7:$BK$40,8)</f>
        <v>95</v>
      </c>
      <c r="AU23" s="10">
        <f>VLOOKUP($C23,[2]Milan!$BB$7:$BK$40,9)</f>
        <v>0</v>
      </c>
      <c r="AV23" s="10">
        <f>VLOOKUP($C23,[2]Milan!$BB$7:$BK$40,10)</f>
        <v>109</v>
      </c>
      <c r="AW23" s="11">
        <f t="shared" si="17"/>
        <v>170</v>
      </c>
      <c r="AX23" s="11">
        <f t="shared" si="18"/>
        <v>168</v>
      </c>
      <c r="AY23" s="11">
        <f>VLOOKUP($C23,[2]Vienna!$BB$7:$BM$42,11)</f>
        <v>176</v>
      </c>
      <c r="AZ23" s="11">
        <f>VLOOKUP($C23,[2]Vienna!$BB$7:$BM$42,12)</f>
        <v>0</v>
      </c>
      <c r="BA23" s="11" t="s">
        <v>30</v>
      </c>
      <c r="BB23" s="11" t="s">
        <v>30</v>
      </c>
      <c r="BC23" s="11">
        <f t="shared" si="19"/>
        <v>129</v>
      </c>
      <c r="BD23" s="11">
        <f t="shared" si="20"/>
        <v>0</v>
      </c>
      <c r="BE23" s="11">
        <f t="shared" si="21"/>
        <v>157</v>
      </c>
      <c r="BF23" s="11">
        <f t="shared" si="22"/>
        <v>0</v>
      </c>
      <c r="BG23" s="11">
        <f t="shared" si="23"/>
        <v>162</v>
      </c>
      <c r="BH23" s="11">
        <f t="shared" si="24"/>
        <v>186</v>
      </c>
      <c r="BI23" s="11">
        <f t="shared" si="25"/>
        <v>0</v>
      </c>
      <c r="BJ23" s="13">
        <f t="shared" si="2"/>
        <v>310.64022949421877</v>
      </c>
      <c r="BK23" s="19">
        <f>IF($N23=2,BK46*'4 PEF'!$G$4,IF(OR($N23=3,$N23=4,$N23=5,$N23=6),BK46*'4 PEF'!$G$5,IF(OR($N23=7,$N23=8),BK46*'4 PEF'!$G$8,IF($N23=9,BK46*'4 PEF'!$G$7,IF($N23=10,BK46*'4 PEF'!$G$6)))))</f>
        <v>10.733983320869974</v>
      </c>
      <c r="BL23" s="19">
        <f>BL46*'4 PEF'!$G$8</f>
        <v>28.050481476324645</v>
      </c>
      <c r="BM23" s="19">
        <f>IF($N23=2,BM46*'4 PEF'!$G$4,IF(OR($N23=3,$N23=4,$N23=5,$N23=6),BM46*'4 PEF'!$G$5,IF(OR($N23=7,$N23=8),BM46*'4 PEF'!$G$8,IF($N23=9,BM46*'4 PEF'!$G$7,IF($N23=10,BM46*'4 PEF'!$G$6)))))</f>
        <v>3.8937428503995424</v>
      </c>
      <c r="BN23" s="19">
        <f>BN46*'4 PEF'!$G$8</f>
        <v>41.500397275390618</v>
      </c>
      <c r="BO23" s="19">
        <f>BO46*'4 PEF'!$G$8</f>
        <v>5.3950574266168498</v>
      </c>
      <c r="BP23" s="33">
        <f>BP46*'4 PEF'!$G$8</f>
        <v>0</v>
      </c>
      <c r="BQ23" s="34">
        <f t="shared" si="26"/>
        <v>89.573662349601619</v>
      </c>
      <c r="BR23" s="19">
        <f>IF($N23=2,BR46*'4 PEF'!$G$4,IF(OR($N23=3,$N23=4,$N23=5,$N23=6),BR46*'4 PEF'!$G$5,IF(OR($N23=7,$N23=8),BR46*'4 PEF'!$G$8,IF($N23=9,BR46*'4 PEF'!$G$7,IF($N23=10,BR46*'4 PEF'!$G$6)))))</f>
        <v>10.148457352128471</v>
      </c>
      <c r="BS23" s="19">
        <f>BS46*'4 PEF'!$G$8</f>
        <v>18.821985662757651</v>
      </c>
      <c r="BT23" s="19">
        <f>IF($N23=2,BT46*'4 PEF'!$G$4,IF(OR($N23=3,$N23=4,$N23=5,$N23=6),BT46*'4 PEF'!$G$5,IF(OR($N23=7,$N23=8),BT46*'4 PEF'!$G$8,IF($N23=9,BT46*'4 PEF'!$G$7,IF($N23=10,BT46*'4 PEF'!$G$6)))))</f>
        <v>6.1707762255036407</v>
      </c>
      <c r="BU23" s="19">
        <f>BU46*'4 PEF'!$G$8</f>
        <v>40.03327281097225</v>
      </c>
      <c r="BV23" s="19">
        <f>BV46*'4 PEF'!$G$8</f>
        <v>10.858285130716007</v>
      </c>
      <c r="BW23" s="33">
        <f>BW46*'4 PEF'!$G$8</f>
        <v>0</v>
      </c>
      <c r="BX23" s="34">
        <f t="shared" si="27"/>
        <v>86.032777182078021</v>
      </c>
    </row>
    <row r="24" spans="1:77" ht="15" customHeight="1" x14ac:dyDescent="0.25">
      <c r="A24" s="151"/>
      <c r="B24" s="17">
        <v>19</v>
      </c>
      <c r="C24" s="97">
        <f>VLOOKUP(M24,[1]aux!$A$2:$B$37,2,FALSE)</f>
        <v>35</v>
      </c>
      <c r="D24" s="50"/>
      <c r="E24" s="50"/>
      <c r="F24" s="49"/>
      <c r="G24" s="49"/>
      <c r="H24" s="31">
        <f t="shared" si="28"/>
        <v>1</v>
      </c>
      <c r="I24" s="49">
        <v>4</v>
      </c>
      <c r="J24" s="49">
        <v>3</v>
      </c>
      <c r="K24" s="49">
        <v>2</v>
      </c>
      <c r="L24" s="49">
        <v>2</v>
      </c>
      <c r="M24" s="49">
        <f t="shared" si="7"/>
        <v>4322</v>
      </c>
      <c r="N24" s="49">
        <v>7</v>
      </c>
      <c r="O24" s="49">
        <v>12</v>
      </c>
      <c r="P24" s="49">
        <v>4</v>
      </c>
      <c r="Q24" s="49">
        <v>4</v>
      </c>
      <c r="R24" s="49">
        <v>2</v>
      </c>
      <c r="S24" s="22">
        <f t="shared" si="0"/>
        <v>16</v>
      </c>
      <c r="T24" s="49">
        <v>0</v>
      </c>
      <c r="U24" s="49">
        <v>1</v>
      </c>
      <c r="V24" s="18"/>
      <c r="W24" s="10" t="str">
        <f>VLOOKUP($C24,[1]Milan!$BB$7:$BK$42,5)</f>
        <v>a</v>
      </c>
      <c r="X24" s="10" t="str">
        <f>VLOOKUP($C24,[1]Milan!$BB$7:$BK$42,6)</f>
        <v>d</v>
      </c>
      <c r="Y24" s="10">
        <f>VLOOKUP($C24,[1]Milan!$BB$7:$BK$42,7)</f>
        <v>67</v>
      </c>
      <c r="Z24" s="10">
        <f>VLOOKUP($C24,[1]Milan!$BB$7:$BK$42,8)</f>
        <v>93</v>
      </c>
      <c r="AA24" s="10">
        <f>VLOOKUP($C24,[1]Milan!$BB$7:$BK$42,9)</f>
        <v>0</v>
      </c>
      <c r="AB24" s="10">
        <f>VLOOKUP($C24,[1]Milan!$BB$7:$BK$42,10)</f>
        <v>109</v>
      </c>
      <c r="AC24" s="11">
        <f t="shared" si="8"/>
        <v>170</v>
      </c>
      <c r="AD24" s="11">
        <f t="shared" si="9"/>
        <v>168</v>
      </c>
      <c r="AE24" s="11">
        <f>VLOOKUP($C24,[1]Vienna!$BB$7:$BM$42,11)</f>
        <v>176</v>
      </c>
      <c r="AF24" s="11">
        <f>VLOOKUP($C24,[1]Vienna!$BB$7:$BM$42,12)</f>
        <v>0</v>
      </c>
      <c r="AG24" s="11" t="s">
        <v>30</v>
      </c>
      <c r="AH24" s="11" t="s">
        <v>30</v>
      </c>
      <c r="AI24" s="11">
        <f t="shared" si="10"/>
        <v>129</v>
      </c>
      <c r="AJ24" s="11">
        <f t="shared" si="11"/>
        <v>0</v>
      </c>
      <c r="AK24" s="11">
        <f t="shared" si="12"/>
        <v>157</v>
      </c>
      <c r="AL24" s="11">
        <f t="shared" si="13"/>
        <v>0</v>
      </c>
      <c r="AM24" s="11">
        <f t="shared" si="14"/>
        <v>162</v>
      </c>
      <c r="AN24" s="11">
        <f t="shared" si="15"/>
        <v>0</v>
      </c>
      <c r="AO24" s="11">
        <f t="shared" si="16"/>
        <v>184</v>
      </c>
      <c r="AP24" s="13">
        <f t="shared" si="1"/>
        <v>441.34579382757158</v>
      </c>
      <c r="AQ24" s="10" t="str">
        <f>VLOOKUP($C24,[2]Milan!$BB$7:$BK$40,5)</f>
        <v>b</v>
      </c>
      <c r="AR24" s="10" t="str">
        <f>VLOOKUP($C24,[2]Milan!$BB$7:$BK$40,6)</f>
        <v>d</v>
      </c>
      <c r="AS24" s="10">
        <f>VLOOKUP($C24,[2]Milan!$BB$7:$BK$40,7)</f>
        <v>68</v>
      </c>
      <c r="AT24" s="10">
        <f>VLOOKUP($C24,[2]Milan!$BB$7:$BK$40,8)</f>
        <v>93</v>
      </c>
      <c r="AU24" s="10">
        <f>VLOOKUP($C24,[2]Milan!$BB$7:$BK$40,9)</f>
        <v>117</v>
      </c>
      <c r="AV24" s="10">
        <f>VLOOKUP($C24,[2]Milan!$BB$7:$BK$40,10)</f>
        <v>109</v>
      </c>
      <c r="AW24" s="11">
        <f t="shared" si="17"/>
        <v>170</v>
      </c>
      <c r="AX24" s="11">
        <f t="shared" si="18"/>
        <v>168</v>
      </c>
      <c r="AY24" s="11">
        <f>VLOOKUP($C24,[2]Vienna!$BB$7:$BM$42,11)</f>
        <v>176</v>
      </c>
      <c r="AZ24" s="11">
        <f>VLOOKUP($C24,[2]Vienna!$BB$7:$BM$42,12)</f>
        <v>0</v>
      </c>
      <c r="BA24" s="11" t="s">
        <v>30</v>
      </c>
      <c r="BB24" s="11" t="s">
        <v>30</v>
      </c>
      <c r="BC24" s="11">
        <f t="shared" si="19"/>
        <v>129</v>
      </c>
      <c r="BD24" s="11">
        <f t="shared" si="20"/>
        <v>0</v>
      </c>
      <c r="BE24" s="11">
        <f t="shared" si="21"/>
        <v>157</v>
      </c>
      <c r="BF24" s="11">
        <f t="shared" si="22"/>
        <v>0</v>
      </c>
      <c r="BG24" s="11">
        <f t="shared" si="23"/>
        <v>162</v>
      </c>
      <c r="BH24" s="11">
        <f t="shared" si="24"/>
        <v>0</v>
      </c>
      <c r="BI24" s="11">
        <f t="shared" si="25"/>
        <v>184</v>
      </c>
      <c r="BJ24" s="13">
        <f t="shared" si="2"/>
        <v>511.17630951317915</v>
      </c>
      <c r="BK24" s="19">
        <f>IF($N24=2,BK47*'4 PEF'!$G$4,IF(OR($N24=3,$N24=4,$N24=5,$N24=6),BK47*'4 PEF'!$G$5,IF(OR($N24=7,$N24=8),BK47*'4 PEF'!$G$8,IF($N24=9,BK47*'4 PEF'!$G$7,IF($N24=10,BK47*'4 PEF'!$G$6)))))</f>
        <v>36.126647890610236</v>
      </c>
      <c r="BL24" s="19">
        <f>BL47*'4 PEF'!$G$8</f>
        <v>17.495994223406587</v>
      </c>
      <c r="BM24" s="19">
        <f>IF($N24=2,BM47*'4 PEF'!$G$4,IF(OR($N24=3,$N24=4,$N24=5,$N24=6),BM47*'4 PEF'!$G$5,IF(OR($N24=7,$N24=8),BM47*'4 PEF'!$G$8,IF($N24=9,BM47*'4 PEF'!$G$7,IF($N24=10,BM47*'4 PEF'!$G$6)))))</f>
        <v>7.3570271613989142</v>
      </c>
      <c r="BN24" s="19">
        <f>BN47*'4 PEF'!$G$8</f>
        <v>14.633847311727903</v>
      </c>
      <c r="BO24" s="19">
        <f>BO47*'4 PEF'!$G$8</f>
        <v>3.705555600132584</v>
      </c>
      <c r="BP24" s="33">
        <f>BP47*'4 PEF'!$G$8</f>
        <v>-17.288051282051281</v>
      </c>
      <c r="BQ24" s="34">
        <f t="shared" si="26"/>
        <v>62.031020905224949</v>
      </c>
      <c r="BR24" s="19">
        <f>IF($N24=2,BR47*'4 PEF'!$G$4,IF(OR($N24=3,$N24=4,$N24=5,$N24=6),BR47*'4 PEF'!$G$5,IF(OR($N24=7,$N24=8),BR47*'4 PEF'!$G$8,IF($N24=9,BR47*'4 PEF'!$G$7,IF($N24=10,BR47*'4 PEF'!$G$6)))))</f>
        <v>24.173111279766161</v>
      </c>
      <c r="BS24" s="19">
        <f>BS47*'4 PEF'!$G$8</f>
        <v>13.222060523000904</v>
      </c>
      <c r="BT24" s="19">
        <f>IF($N24=2,BT47*'4 PEF'!$G$4,IF(OR($N24=3,$N24=4,$N24=5,$N24=6),BT47*'4 PEF'!$G$5,IF(OR($N24=7,$N24=8),BT47*'4 PEF'!$G$8,IF($N24=9,BT47*'4 PEF'!$G$7,IF($N24=10,BT47*'4 PEF'!$G$6)))))</f>
        <v>11.347493337543703</v>
      </c>
      <c r="BU24" s="19">
        <f>BU47*'4 PEF'!$G$8</f>
        <v>15.477330599806871</v>
      </c>
      <c r="BV24" s="19">
        <f>BV47*'4 PEF'!$G$8</f>
        <v>9.5506187100558257</v>
      </c>
      <c r="BW24" s="33">
        <f>BW47*'4 PEF'!$G$8</f>
        <v>-17.634292063492062</v>
      </c>
      <c r="BX24" s="34">
        <f t="shared" si="27"/>
        <v>56.136322386681407</v>
      </c>
    </row>
    <row r="25" spans="1:77" ht="15" customHeight="1" x14ac:dyDescent="0.25">
      <c r="A25" s="152"/>
      <c r="B25" s="17">
        <v>20</v>
      </c>
      <c r="C25" s="97">
        <f>VLOOKUP(M25,[1]aux!$A$2:$B$37,2,FALSE)</f>
        <v>36</v>
      </c>
      <c r="D25" s="50"/>
      <c r="E25" s="50"/>
      <c r="F25" s="49"/>
      <c r="G25" s="49"/>
      <c r="H25" s="31">
        <f t="shared" ref="H25" si="29">IF(L25=1,0,IF(L25=2,1))</f>
        <v>1</v>
      </c>
      <c r="I25" s="49">
        <v>4</v>
      </c>
      <c r="J25" s="49">
        <v>3</v>
      </c>
      <c r="K25" s="49">
        <v>3</v>
      </c>
      <c r="L25" s="49">
        <v>2</v>
      </c>
      <c r="M25" s="49">
        <f t="shared" ref="M25" si="30">I25*1000+J25*100+K25*10+L25*1</f>
        <v>4332</v>
      </c>
      <c r="N25" s="49">
        <v>7</v>
      </c>
      <c r="O25" s="49">
        <v>12</v>
      </c>
      <c r="P25" s="49">
        <v>4</v>
      </c>
      <c r="Q25" s="49">
        <v>4</v>
      </c>
      <c r="R25" s="49">
        <v>2</v>
      </c>
      <c r="S25" s="22">
        <f t="shared" si="0"/>
        <v>22</v>
      </c>
      <c r="T25" s="49">
        <v>1</v>
      </c>
      <c r="U25" s="49">
        <v>1</v>
      </c>
      <c r="V25" s="18"/>
      <c r="W25" s="10" t="str">
        <f>VLOOKUP($C25,[1]Milan!$BB$7:$BK$42,5)</f>
        <v>a</v>
      </c>
      <c r="X25" s="10" t="str">
        <f>VLOOKUP($C25,[1]Milan!$BB$7:$BK$42,6)</f>
        <v>d</v>
      </c>
      <c r="Y25" s="10">
        <f>VLOOKUP($C25,[1]Milan!$BB$7:$BK$42,7)</f>
        <v>67</v>
      </c>
      <c r="Z25" s="10">
        <f>VLOOKUP($C25,[1]Milan!$BB$7:$BK$42,8)</f>
        <v>93</v>
      </c>
      <c r="AA25" s="10">
        <f>VLOOKUP($C25,[1]Milan!$BB$7:$BK$42,9)</f>
        <v>117</v>
      </c>
      <c r="AB25" s="10">
        <f>VLOOKUP($C25,[1]Milan!$BB$7:$BK$42,10)</f>
        <v>109</v>
      </c>
      <c r="AC25" s="11">
        <f t="shared" si="8"/>
        <v>170</v>
      </c>
      <c r="AD25" s="11">
        <f t="shared" si="9"/>
        <v>168</v>
      </c>
      <c r="AE25" s="11">
        <f>VLOOKUP($C25,[1]Vienna!$BB$7:$BM$42,11)</f>
        <v>177</v>
      </c>
      <c r="AF25" s="11">
        <f>VLOOKUP($C25,[1]Vienna!$BB$7:$BM$42,12)</f>
        <v>182</v>
      </c>
      <c r="AG25" s="11" t="s">
        <v>30</v>
      </c>
      <c r="AH25" s="11" t="s">
        <v>30</v>
      </c>
      <c r="AI25" s="11">
        <f t="shared" si="10"/>
        <v>129</v>
      </c>
      <c r="AJ25" s="11">
        <f t="shared" si="11"/>
        <v>0</v>
      </c>
      <c r="AK25" s="11">
        <f t="shared" si="12"/>
        <v>157</v>
      </c>
      <c r="AL25" s="11">
        <f t="shared" si="13"/>
        <v>0</v>
      </c>
      <c r="AM25" s="11">
        <f t="shared" si="14"/>
        <v>162</v>
      </c>
      <c r="AN25" s="11">
        <f t="shared" si="15"/>
        <v>186</v>
      </c>
      <c r="AO25" s="11">
        <f t="shared" si="16"/>
        <v>184</v>
      </c>
      <c r="AP25" s="13">
        <f t="shared" si="1"/>
        <v>572.84770872340493</v>
      </c>
      <c r="AQ25" s="10" t="str">
        <f>VLOOKUP($C25,[2]Milan!$BB$7:$BK$40,5)</f>
        <v>b</v>
      </c>
      <c r="AR25" s="10" t="str">
        <f>VLOOKUP($C25,[2]Milan!$BB$7:$BK$40,6)</f>
        <v>d</v>
      </c>
      <c r="AS25" s="10">
        <f>VLOOKUP($C25,[2]Milan!$BB$7:$BK$40,7)</f>
        <v>68</v>
      </c>
      <c r="AT25" s="10">
        <f>VLOOKUP($C25,[2]Milan!$BB$7:$BK$40,8)</f>
        <v>93</v>
      </c>
      <c r="AU25" s="10">
        <f>VLOOKUP($C25,[2]Milan!$BB$7:$BK$40,9)</f>
        <v>117</v>
      </c>
      <c r="AV25" s="10">
        <f>VLOOKUP($C25,[2]Milan!$BB$7:$BK$40,10)</f>
        <v>109</v>
      </c>
      <c r="AW25" s="11">
        <f t="shared" si="17"/>
        <v>170</v>
      </c>
      <c r="AX25" s="11">
        <f t="shared" si="18"/>
        <v>168</v>
      </c>
      <c r="AY25" s="11">
        <f>VLOOKUP($C25,[2]Vienna!$BB$7:$BM$42,11)</f>
        <v>177</v>
      </c>
      <c r="AZ25" s="11">
        <f>VLOOKUP($C25,[2]Vienna!$BB$7:$BM$42,12)</f>
        <v>182</v>
      </c>
      <c r="BA25" s="11" t="s">
        <v>30</v>
      </c>
      <c r="BB25" s="11" t="s">
        <v>30</v>
      </c>
      <c r="BC25" s="11">
        <f t="shared" si="19"/>
        <v>129</v>
      </c>
      <c r="BD25" s="11">
        <f t="shared" si="20"/>
        <v>0</v>
      </c>
      <c r="BE25" s="11">
        <f t="shared" si="21"/>
        <v>157</v>
      </c>
      <c r="BF25" s="11">
        <f t="shared" si="22"/>
        <v>0</v>
      </c>
      <c r="BG25" s="11">
        <f t="shared" si="23"/>
        <v>162</v>
      </c>
      <c r="BH25" s="11">
        <f t="shared" si="24"/>
        <v>186</v>
      </c>
      <c r="BI25" s="11">
        <f t="shared" si="25"/>
        <v>184</v>
      </c>
      <c r="BJ25" s="13">
        <f t="shared" si="2"/>
        <v>549.87311830682984</v>
      </c>
      <c r="BK25" s="19">
        <f>IF($N25=2,BK48*'4 PEF'!$G$4,IF(OR($N25=3,$N25=4,$N25=5,$N25=6),BK48*'4 PEF'!$G$5,IF(OR($N25=7,$N25=8),BK48*'4 PEF'!$G$8,IF($N25=9,BK48*'4 PEF'!$G$7,IF($N25=10,BK48*'4 PEF'!$G$6)))))</f>
        <v>36.126647890610236</v>
      </c>
      <c r="BL25" s="19">
        <f>BL48*'4 PEF'!$G$8</f>
        <v>17.495994223406587</v>
      </c>
      <c r="BM25" s="19">
        <f>IF($N25=2,BM48*'4 PEF'!$G$4,IF(OR($N25=3,$N25=4,$N25=5,$N25=6),BM48*'4 PEF'!$G$5,IF(OR($N25=7,$N25=8),BM48*'4 PEF'!$G$8,IF($N25=9,BM48*'4 PEF'!$G$7,IF($N25=10,BM48*'4 PEF'!$G$6)))))</f>
        <v>3.1357549417118631</v>
      </c>
      <c r="BN25" s="19">
        <f>BN48*'4 PEF'!$G$8</f>
        <v>14.633847311727903</v>
      </c>
      <c r="BO25" s="19">
        <f>BO48*'4 PEF'!$G$8</f>
        <v>3.705555600132584</v>
      </c>
      <c r="BP25" s="33">
        <f>BP48*'4 PEF'!$G$8</f>
        <v>-17.288051282051281</v>
      </c>
      <c r="BQ25" s="34">
        <f t="shared" ref="BQ25" si="31">SUM(BK25:BP25)</f>
        <v>57.809748685537897</v>
      </c>
      <c r="BR25" s="19">
        <f>IF($N25=2,BR48*'4 PEF'!$G$4,IF(OR($N25=3,$N25=4,$N25=5,$N25=6),BR48*'4 PEF'!$G$5,IF(OR($N25=7,$N25=8),BR48*'4 PEF'!$G$8,IF($N25=9,BR48*'4 PEF'!$G$7,IF($N25=10,BR48*'4 PEF'!$G$6)))))</f>
        <v>24.173111279766161</v>
      </c>
      <c r="BS25" s="19">
        <f>BS48*'4 PEF'!$G$8</f>
        <v>13.222060523000904</v>
      </c>
      <c r="BT25" s="19">
        <f>IF($N25=2,BT48*'4 PEF'!$G$4,IF(OR($N25=3,$N25=4,$N25=5,$N25=6),BT48*'4 PEF'!$G$5,IF(OR($N25=7,$N25=8),BT48*'4 PEF'!$G$8,IF($N25=9,BT48*'4 PEF'!$G$7,IF($N25=10,BT48*'4 PEF'!$G$6)))))</f>
        <v>5.8767455843340866</v>
      </c>
      <c r="BU25" s="19">
        <f>BU48*'4 PEF'!$G$8</f>
        <v>15.477330599806871</v>
      </c>
      <c r="BV25" s="19">
        <f>BV48*'4 PEF'!$G$8</f>
        <v>9.5506187100558257</v>
      </c>
      <c r="BW25" s="33">
        <f>BW48*'4 PEF'!$G$8</f>
        <v>-17.634292063492062</v>
      </c>
      <c r="BX25" s="34">
        <f t="shared" ref="BX25" si="32">SUM(BR25:BW25)</f>
        <v>50.665574633471785</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4"/>
      <c r="J28" s="24"/>
      <c r="K28" s="24"/>
      <c r="L28" s="24"/>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3">IF(C6="","",C6)</f>
        <v>1</v>
      </c>
      <c r="D29" s="49" t="str">
        <f t="shared" si="33"/>
        <v>-</v>
      </c>
      <c r="E29" s="49" t="str">
        <f t="shared" si="33"/>
        <v>o</v>
      </c>
      <c r="F29" s="49" t="str">
        <f t="shared" si="33"/>
        <v>o</v>
      </c>
      <c r="G29" s="49" t="str">
        <f t="shared" si="33"/>
        <v>o</v>
      </c>
      <c r="H29" s="49">
        <f t="shared" si="33"/>
        <v>0</v>
      </c>
      <c r="I29" s="49">
        <f t="shared" si="33"/>
        <v>1</v>
      </c>
      <c r="J29" s="49">
        <f t="shared" si="33"/>
        <v>1</v>
      </c>
      <c r="K29" s="49">
        <f t="shared" si="33"/>
        <v>1</v>
      </c>
      <c r="L29" s="49">
        <f t="shared" si="33"/>
        <v>1</v>
      </c>
      <c r="M29" s="49">
        <f t="shared" si="33"/>
        <v>1111</v>
      </c>
      <c r="N29" s="49">
        <f t="shared" si="33"/>
        <v>2</v>
      </c>
      <c r="O29" s="49">
        <f t="shared" si="33"/>
        <v>11</v>
      </c>
      <c r="P29" s="49">
        <f t="shared" si="33"/>
        <v>2</v>
      </c>
      <c r="Q29" s="49">
        <f t="shared" si="33"/>
        <v>3</v>
      </c>
      <c r="R29" s="49">
        <f t="shared" si="33"/>
        <v>1</v>
      </c>
      <c r="S29" s="22">
        <f t="shared" si="33"/>
        <v>15</v>
      </c>
      <c r="T29" s="49">
        <f t="shared" si="33"/>
        <v>0</v>
      </c>
      <c r="U29" s="49">
        <f t="shared" si="33"/>
        <v>0</v>
      </c>
      <c r="V29" s="6" t="str">
        <f t="shared" si="33"/>
        <v/>
      </c>
      <c r="W29" s="21">
        <f>IF(W6&gt;0,VLOOKUP(W6,'[3]2010_Envelope'!$BH$6:$CR$128,4),"")</f>
        <v>10.37948717948718</v>
      </c>
      <c r="X29" s="21">
        <f>IF(X6&gt;0,VLOOKUP(X6,'[3]2010_Envelope'!$BH$6:$CR$128,4),"")</f>
        <v>11.069993050213675</v>
      </c>
      <c r="Y29" s="21" t="str">
        <f>IF(Y6&gt;0,VLOOKUP(Y6,'[3]2010_Envelope'!$BH$6:$CR$128,4),"")</f>
        <v/>
      </c>
      <c r="Z29" s="21">
        <f>IF(Z6&gt;0,VLOOKUP(Z6,'[3]2010_Envelope'!$BH$6:$CR$128,4),"")</f>
        <v>34.369541567307699</v>
      </c>
      <c r="AA29" s="21" t="str">
        <f>IF(AA6&gt;0,VLOOKUP(AA6,'[3]2010_Envelope'!$BH$6:$CR$128,4),"")</f>
        <v/>
      </c>
      <c r="AB29" s="21" t="str">
        <f>IF(AB6&gt;0,VLOOKUP(AB6,'[3]2010_Envelope'!$BH$6:$CR$128,4),"")</f>
        <v/>
      </c>
      <c r="AC29" s="20" t="str">
        <f>IF(AC6&gt;0,VLOOKUP(AC6,'[3]2010_HVAC'!$EY$7:$KA$83,8),"")</f>
        <v/>
      </c>
      <c r="AD29" s="20" t="str">
        <f>IF(AD6&gt;0,VLOOKUP(AD6,'[3]2010_HVAC'!$EY$7:$KA$83,8),"")</f>
        <v/>
      </c>
      <c r="AE29" s="20" t="str">
        <f>IF(AE6&gt;0,VLOOKUP(AE6,'[3]2010_HVAC'!$EY$7:$KA$83,8),"")</f>
        <v/>
      </c>
      <c r="AF29" s="20" t="str">
        <f>IF(AF6&gt;0,VLOOKUP(AF6,'[3]2010_HVAC'!$EY$7:$KA$83,8),"")</f>
        <v/>
      </c>
      <c r="AG29" s="55">
        <f>VLOOKUP($C29,[1]Performance!$A$3:$K$38,7)</f>
        <v>0</v>
      </c>
      <c r="AH29" s="55">
        <f>IF(AG29=0,8,IF(AG29=1,9,10))</f>
        <v>8</v>
      </c>
      <c r="AI29" s="20">
        <f>IF(AI6&gt;0,VLOOKUP(AI6,'[3]2010_HVAC'!$EY$7:$KA$83,AH29),"")</f>
        <v>5.9126196702739477</v>
      </c>
      <c r="AJ29" s="20">
        <f>IF(AJ6&gt;0,VLOOKUP(AJ6,'[3]2010_HVAC'!$EY$7:$KA$83,$AH29),"")</f>
        <v>13.24815159713715</v>
      </c>
      <c r="AK29" s="20">
        <f>IF(AK6&gt;0,VLOOKUP(AK6,'[3]2010_HVAC'!$EY$7:$KA$83,8),"")</f>
        <v>35.6259145</v>
      </c>
      <c r="AL29" s="20">
        <f>IF(AL6&gt;0,VLOOKUP(AL6,'[3]2010_HVAC'!$EY$7:$KA$83,8),"")</f>
        <v>91.721706999999995</v>
      </c>
      <c r="AM29" s="20">
        <f>IF(AM6&gt;0,VLOOKUP(AM6,'[3]2010_HVAC'!$EY$7:$KA$83,8),"")</f>
        <v>0.57486741089743598</v>
      </c>
      <c r="AN29" s="20" t="str">
        <f>IF(AN6&gt;0,VLOOKUP(AN6,'[3]2010_HVAC'!$EY$7:$KA$83,8),"")</f>
        <v/>
      </c>
      <c r="AO29" s="20" t="str">
        <f>IF(AO6&gt;0,VLOOKUP(AO6,'[3]2010_HVAC'!$EY$7:$KA$83,8),"")</f>
        <v/>
      </c>
      <c r="AP29" s="13">
        <f>(SUM(W29:AF29)+SUM(AI29:AO29))*$AP$5</f>
        <v>474791.33982224198</v>
      </c>
      <c r="AQ29" s="21">
        <f>IF(AQ6&gt;0,VLOOKUP(AQ6,'[3]2010_Envelope'!$BH$6:$CR$128,5),"")</f>
        <v>25.576858611111113</v>
      </c>
      <c r="AR29" s="21">
        <f>IF(AR6&gt;0,VLOOKUP(AR6,'[3]2010_Envelope'!$BH$6:$CR$128,5),"")</f>
        <v>19.938095931587302</v>
      </c>
      <c r="AS29" s="21" t="str">
        <f>IF(AS6&gt;0,VLOOKUP(AS6,'[3]2010_Envelope'!$BH$6:$CR$128,5),"")</f>
        <v/>
      </c>
      <c r="AT29" s="21" t="str">
        <f>IF(AT6&gt;0,VLOOKUP(AT6,'[3]2010_Envelope'!$BH$6:$CR$128,5),"")</f>
        <v/>
      </c>
      <c r="AU29" s="21" t="str">
        <f>IF(AU6&gt;0,VLOOKUP(AU6,'[3]2010_Envelope'!$BH$6:$CR$128,5),"")</f>
        <v/>
      </c>
      <c r="AV29" s="21" t="str">
        <f>IF(AV6&gt;0,VLOOKUP(AV6,'[3]2010_Envelope'!$BH$6:$CR$128,5),"")</f>
        <v/>
      </c>
      <c r="AW29" s="20" t="str">
        <f>IF(AW6&gt;0,VLOOKUP(AW6,'[3]2010_HVAC'!$EY$7:$KA$83,11),"")</f>
        <v/>
      </c>
      <c r="AX29" s="20" t="str">
        <f>IF(AX6&gt;0,VLOOKUP(AX6,'[3]2010_HVAC'!$EY$7:$KA$83,11),"")</f>
        <v/>
      </c>
      <c r="AY29" s="20" t="str">
        <f>IF(AY6&gt;0,VLOOKUP(AY6,'[3]2010_HVAC'!$EY$7:$KA$83,11),"")</f>
        <v/>
      </c>
      <c r="AZ29" s="20" t="str">
        <f>IF(AZ6&gt;0,VLOOKUP(AZ6,'[3]2010_HVAC'!$EY$7:$KA$83,11),"")</f>
        <v/>
      </c>
      <c r="BA29" s="55">
        <f>VLOOKUP($C29,[2]Performance!$A$3:$K$36,7)</f>
        <v>0</v>
      </c>
      <c r="BB29" s="55">
        <f>IF(BA29=0,11,IF(BA29=1,12,13))</f>
        <v>11</v>
      </c>
      <c r="BC29" s="20">
        <f>IF(BC6&gt;0,VLOOKUP(BC6,'[3]2010_HVAC'!$EY$7:$KA$83,BB29),"")</f>
        <v>7.9924715751589313</v>
      </c>
      <c r="BD29" s="20">
        <f>IF(BD6&gt;0,VLOOKUP(BD6,'[3]2010_HVAC'!$EY$7:$KA$83,$BB29),"")</f>
        <v>14.509287203941032</v>
      </c>
      <c r="BE29" s="20">
        <f>IF(BE6&gt;0,VLOOKUP(BE6,'[3]2010_HVAC'!$EY$7:$KA$83,11),"")</f>
        <v>35.6259145</v>
      </c>
      <c r="BF29" s="20">
        <f>IF(BF6&gt;0,VLOOKUP(BF6,'[3]2010_HVAC'!$EY$7:$KA$83,11),"")</f>
        <v>91.721707000000009</v>
      </c>
      <c r="BG29" s="20">
        <f>IF(BG6&gt;0,VLOOKUP(BG6,'[3]2010_HVAC'!$EY$7:$KA$83,11),"")</f>
        <v>0.42704436238095239</v>
      </c>
      <c r="BH29" s="20" t="str">
        <f>IF(BH6&gt;0,VLOOKUP(BH6,'[3]2010_HVAC'!$EY$7:$KA$83,11),"")</f>
        <v/>
      </c>
      <c r="BI29" s="20" t="str">
        <f>IF(BI6&gt;0,VLOOKUP(BI6,'[3]2010_HVAC'!$EY$7:$KA$83,11),"")</f>
        <v/>
      </c>
      <c r="BJ29" s="13">
        <f>(SUM(AQ29:AZ29)+SUM(BC29:BI29))*$BJ$5</f>
        <v>616742.8444301649</v>
      </c>
      <c r="BK29" s="19">
        <f>IF($N29&gt;0,VLOOKUP($C29,[1]Milan!$AB$7:$AN$40,$N29))/((IF($P29=1,'3 PlantsCodes'!$D$26,IF($P29=2,'3 PlantsCodes'!$D$27,IF($P29=3,'3 PlantsCodes'!$D$28,IF($P29=4,'3 PlantsCodes'!$D$29)))))*IF($R29=1,'3 PlantsCodes'!$D$31,IF($R29=2,'3 PlantsCodes'!$D$32)))</f>
        <v>262.23543272273474</v>
      </c>
      <c r="BL29" s="19">
        <f>(IF($O29=20,VLOOKUP($C29,[1]Milan!$AB$7:$AN$40,12),IF($O29&gt;0,VLOOKUP($C29,[1]Milan!$AB$7:$AN$40,$O29),0))/(IF($Q29=1,'3 PlantsCodes'!$E$26,IF($Q29=3,'3 PlantsCodes'!$E$28,IF($Q29=4,'3 PlantsCodes'!$E$29,1)))*IF($R29=1,'3 PlantsCodes'!$E$31,IF($R29=2,'3 PlantsCodes'!$E$32))))</f>
        <v>17.556543975345807</v>
      </c>
      <c r="BM29" s="19">
        <f>VLOOKUP($C29,[1]Milan!$AB$6:$AZ$40,$S29)</f>
        <v>8</v>
      </c>
      <c r="BN29" s="19">
        <f>VLOOKUP($C29,[1]Milan!$B$7:$Y$40,18)</f>
        <v>28.523052246092213</v>
      </c>
      <c r="BO29" s="19">
        <f>VLOOKUP($C29,[1]Milan!$B$7:$AA$40,26)</f>
        <v>0.6371948909491012</v>
      </c>
      <c r="BP29" s="20">
        <f>IF($U29=1,-[4]Office!$E$9,0)</f>
        <v>0</v>
      </c>
      <c r="BQ29" s="57" t="s">
        <v>30</v>
      </c>
      <c r="BR29" s="19">
        <f>IF($N29&gt;0,VLOOKUP($C29,[2]Milan!$AB$7:$AN$40,$N29))/((IF($P29=1,'3 PlantsCodes'!$D$26,IF($P29=2,'3 PlantsCodes'!$D$27,IF($P29=3,'3 PlantsCodes'!$D$28,IF($P29=4,'3 PlantsCodes'!$D$29)))))*IF($R29=1,'3 PlantsCodes'!$D$31,IF($R29=2,'3 PlantsCodes'!$D$32)))</f>
        <v>227.90801760388129</v>
      </c>
      <c r="BS29" s="19">
        <f>(IF($O29=20,VLOOKUP($C29,[2]Milan!$AB$7:$AN$40,12),IF($O29&gt;0,VLOOKUP($C29,[2]Milan!$AB$7:$AN$40,$O29),0))/(IF($Q29=1,'3 PlantsCodes'!$E$26,IF($Q29=3,'3 PlantsCodes'!$E$28,IF($Q29=4,'3 PlantsCodes'!$E$29,1)))*IF($R29=1,'3 PlantsCodes'!$E$31,IF($R29=2,'3 PlantsCodes'!$E$32))))</f>
        <v>10.362514689940628</v>
      </c>
      <c r="BT29" s="19">
        <f>VLOOKUP($C29,[2]Milan!$AB$6:$AZ$40,$S29)</f>
        <v>11.684210526315789</v>
      </c>
      <c r="BU29" s="19">
        <f>VLOOKUP($C29,[2]Milan!$B$7:$Y$40,18)</f>
        <v>27.284342108135654</v>
      </c>
      <c r="BV29" s="19">
        <f>VLOOKUP($C29,[2]Milan!$B$7:$AA$40,26)</f>
        <v>0.7874148775042078</v>
      </c>
      <c r="BW29" s="20">
        <f>IF($U29=1,-[4]School!$E$9,0)</f>
        <v>0</v>
      </c>
      <c r="BX29" s="57" t="s">
        <v>30</v>
      </c>
    </row>
    <row r="30" spans="1:77" ht="15" customHeight="1" x14ac:dyDescent="0.25">
      <c r="A30" s="151"/>
      <c r="B30" s="17">
        <v>2</v>
      </c>
      <c r="C30" s="22">
        <f t="shared" si="33"/>
        <v>3</v>
      </c>
      <c r="D30" s="50" t="str">
        <f t="shared" si="33"/>
        <v>-</v>
      </c>
      <c r="E30" s="50" t="str">
        <f t="shared" si="33"/>
        <v>o+</v>
      </c>
      <c r="F30" s="49" t="str">
        <f t="shared" si="33"/>
        <v>o-</v>
      </c>
      <c r="G30" s="49" t="str">
        <f t="shared" si="33"/>
        <v>o</v>
      </c>
      <c r="H30" s="49">
        <f t="shared" si="33"/>
        <v>0</v>
      </c>
      <c r="I30" s="49">
        <f t="shared" si="33"/>
        <v>1</v>
      </c>
      <c r="J30" s="49">
        <f t="shared" si="33"/>
        <v>2</v>
      </c>
      <c r="K30" s="49">
        <f t="shared" si="33"/>
        <v>1</v>
      </c>
      <c r="L30" s="49">
        <f t="shared" si="33"/>
        <v>1</v>
      </c>
      <c r="M30" s="49">
        <f t="shared" si="33"/>
        <v>1211</v>
      </c>
      <c r="N30" s="49">
        <f t="shared" si="33"/>
        <v>5</v>
      </c>
      <c r="O30" s="49">
        <f t="shared" si="33"/>
        <v>20</v>
      </c>
      <c r="P30" s="49">
        <v>2</v>
      </c>
      <c r="Q30" s="49">
        <f t="shared" si="33"/>
        <v>4</v>
      </c>
      <c r="R30" s="49">
        <f t="shared" si="33"/>
        <v>2</v>
      </c>
      <c r="S30" s="22">
        <f t="shared" si="33"/>
        <v>15</v>
      </c>
      <c r="T30" s="49">
        <f t="shared" si="33"/>
        <v>0</v>
      </c>
      <c r="U30" s="49">
        <f t="shared" si="33"/>
        <v>0</v>
      </c>
      <c r="V30" s="18" t="str">
        <f t="shared" si="33"/>
        <v/>
      </c>
      <c r="W30" s="21">
        <f>IF(W7&gt;0,VLOOKUP(W7,'[3]2010_Envelope'!$BH$6:$CR$128,4),"")</f>
        <v>10.37948717948718</v>
      </c>
      <c r="X30" s="21">
        <f>IF(X7&gt;0,VLOOKUP(X7,'[3]2010_Envelope'!$BH$6:$CR$128,4),"")</f>
        <v>11.069993050213675</v>
      </c>
      <c r="Y30" s="21" t="str">
        <f>IF(Y7&gt;0,VLOOKUP(Y7,'[3]2010_Envelope'!$BH$6:$CR$128,4),"")</f>
        <v/>
      </c>
      <c r="Z30" s="21">
        <f>IF(Z7&gt;0,VLOOKUP(Z7,'[3]2010_Envelope'!$BH$6:$CR$128,4),"")</f>
        <v>120.82846771581198</v>
      </c>
      <c r="AA30" s="21" t="str">
        <f>IF(AA7&gt;0,VLOOKUP(AA7,'[3]2010_Envelope'!$BH$6:$CR$128,4),"")</f>
        <v/>
      </c>
      <c r="AB30" s="21" t="str">
        <f>IF(AB7&gt;0,VLOOKUP(AB7,'[3]2010_Envelope'!$BH$6:$CR$128,4),"")</f>
        <v/>
      </c>
      <c r="AC30" s="20" t="str">
        <f>IF(AC7&gt;0,VLOOKUP(AC7,'[3]2010_HVAC'!$EY$7:$KA$83,8),"")</f>
        <v/>
      </c>
      <c r="AD30" s="20" t="str">
        <f>IF(AD7&gt;0,VLOOKUP(AD7,'[3]2010_HVAC'!$EY$7:$KA$83,8),"")</f>
        <v/>
      </c>
      <c r="AE30" s="20" t="str">
        <f>IF(AE7&gt;0,VLOOKUP(AE7,'[3]2010_HVAC'!$EY$7:$KA$83,8),"")</f>
        <v/>
      </c>
      <c r="AF30" s="20" t="str">
        <f>IF(AF7&gt;0,VLOOKUP(AF7,'[3]2010_HVAC'!$EY$7:$KA$83,8),"")</f>
        <v/>
      </c>
      <c r="AG30" s="55">
        <f>VLOOKUP($C30,[1]Performance!$A$3:$K$38,7)</f>
        <v>0</v>
      </c>
      <c r="AH30" s="55">
        <f t="shared" ref="AH30:AH47" si="34">IF(AG30=0,8,IF(AG30=1,9,10))</f>
        <v>8</v>
      </c>
      <c r="AI30" s="20">
        <f>IF(AI7&gt;0,VLOOKUP(AI7,'[3]2010_HVAC'!$EY$7:$KA$83,AH30),"")</f>
        <v>7.8125680441637009</v>
      </c>
      <c r="AJ30" s="20">
        <f>IF(AJ7&gt;0,VLOOKUP(AJ7,'[3]2010_HVAC'!$EY$7:$KA$83,$AH30),"")</f>
        <v>16.100235113428084</v>
      </c>
      <c r="AK30" s="20">
        <f>IF(AK7&gt;0,VLOOKUP(AK7,'[3]2010_HVAC'!$EY$7:$KA$83,8),"")</f>
        <v>90.491963999999996</v>
      </c>
      <c r="AL30" s="20" t="str">
        <f>IF(AL7&gt;0,VLOOKUP(AL7,'[3]2010_HVAC'!$EY$7:$KA$83,8),"")</f>
        <v/>
      </c>
      <c r="AM30" s="20">
        <f>IF(AM7&gt;0,VLOOKUP(AM7,'[3]2010_HVAC'!$EY$7:$KA$83,8),"")</f>
        <v>2.3518912435897432</v>
      </c>
      <c r="AN30" s="20" t="str">
        <f>IF(AN7&gt;0,VLOOKUP(AN7,'[3]2010_HVAC'!$EY$7:$KA$83,8),"")</f>
        <v/>
      </c>
      <c r="AO30" s="20" t="str">
        <f>IF(AO7&gt;0,VLOOKUP(AO7,'[3]2010_HVAC'!$EY$7:$KA$83,8),"")</f>
        <v/>
      </c>
      <c r="AP30" s="13">
        <f t="shared" ref="AP30:AP47" si="35">(SUM(W30:AF30)+SUM(AI30:AO30))*$AP$5</f>
        <v>606140.97885126481</v>
      </c>
      <c r="AQ30" s="21">
        <f>IF(AQ7&gt;0,VLOOKUP(AQ7,'[3]2010_Envelope'!$BH$6:$CR$128,5),"")</f>
        <v>25.576858611111113</v>
      </c>
      <c r="AR30" s="21">
        <f>IF(AR7&gt;0,VLOOKUP(AR7,'[3]2010_Envelope'!$BH$6:$CR$128,5),"")</f>
        <v>19.938095931587302</v>
      </c>
      <c r="AS30" s="21" t="str">
        <f>IF(AS7&gt;0,VLOOKUP(AS7,'[3]2010_Envelope'!$BH$6:$CR$128,5),"")</f>
        <v/>
      </c>
      <c r="AT30" s="21">
        <f>IF(AT7&gt;0,VLOOKUP(AT7,'[3]2010_Envelope'!$BH$6:$CR$128,5),"")</f>
        <v>95.047154766142881</v>
      </c>
      <c r="AU30" s="21" t="str">
        <f>IF(AU7&gt;0,VLOOKUP(AU7,'[3]2010_Envelope'!$BH$6:$CR$128,5),"")</f>
        <v/>
      </c>
      <c r="AV30" s="21" t="str">
        <f>IF(AV7&gt;0,VLOOKUP(AV7,'[3]2010_Envelope'!$BH$6:$CR$128,5),"")</f>
        <v/>
      </c>
      <c r="AW30" s="20" t="str">
        <f>IF(AW7&gt;0,VLOOKUP(AW7,'[3]2010_HVAC'!$EY$7:$KA$83,11),"")</f>
        <v/>
      </c>
      <c r="AX30" s="20" t="str">
        <f>IF(AX7&gt;0,VLOOKUP(AX7,'[3]2010_HVAC'!$EY$7:$KA$83,11),"")</f>
        <v/>
      </c>
      <c r="AY30" s="20" t="str">
        <f>IF(AY7&gt;0,VLOOKUP(AY7,'[3]2010_HVAC'!$EY$7:$KA$83,11),"")</f>
        <v/>
      </c>
      <c r="AZ30" s="20" t="str">
        <f>IF(AZ7&gt;0,VLOOKUP(AZ7,'[3]2010_HVAC'!$EY$7:$KA$83,11),"")</f>
        <v/>
      </c>
      <c r="BA30" s="55">
        <f>VLOOKUP($C30,[2]Performance!$A$3:$K$36,7)</f>
        <v>0</v>
      </c>
      <c r="BB30" s="55">
        <f t="shared" ref="BB30:BB47" si="36">IF(BA30=0,11,IF(BA30=1,12,13))</f>
        <v>11</v>
      </c>
      <c r="BC30" s="20">
        <f>IF(BC7&gt;0,VLOOKUP(BC7,'[3]2010_HVAC'!$EY$7:$KA$83,BB30),"")</f>
        <v>10.560755046684795</v>
      </c>
      <c r="BD30" s="20">
        <f>IF(BD7&gt;0,VLOOKUP(BD7,'[3]2010_HVAC'!$EY$7:$KA$83,$BB30),"")</f>
        <v>17.632870034653322</v>
      </c>
      <c r="BE30" s="20">
        <f>IF(BE7&gt;0,VLOOKUP(BE7,'[3]2010_HVAC'!$EY$7:$KA$83,11),"")</f>
        <v>90.49196400000001</v>
      </c>
      <c r="BF30" s="20" t="str">
        <f>IF(BF7&gt;0,VLOOKUP(BF7,'[3]2010_HVAC'!$EY$7:$KA$83,11),"")</f>
        <v/>
      </c>
      <c r="BG30" s="20">
        <f>IF(BG7&gt;0,VLOOKUP(BG7,'[3]2010_HVAC'!$EY$7:$KA$83,11),"")</f>
        <v>2.6206788142857143</v>
      </c>
      <c r="BH30" s="20" t="str">
        <f>IF(BH7&gt;0,VLOOKUP(BH7,'[3]2010_HVAC'!$EY$7:$KA$83,11),"")</f>
        <v/>
      </c>
      <c r="BI30" s="20" t="str">
        <f>IF(BI7&gt;0,VLOOKUP(BI7,'[3]2010_HVAC'!$EY$7:$KA$83,11),"")</f>
        <v/>
      </c>
      <c r="BJ30" s="13">
        <f t="shared" ref="BJ30:BJ47" si="37">(SUM(AQ30:AZ30)+SUM(BC30:BI30))*$BJ$5</f>
        <v>824885.38819406508</v>
      </c>
      <c r="BK30" s="19">
        <f>IF($N30&gt;0,VLOOKUP($C30,[1]Milan!$AB$7:$AN$40,$N30))/((IF($P30=1,'3 PlantsCodes'!$D$26,IF($P30=2,'3 PlantsCodes'!$D$27,IF($P30=3,'3 PlantsCodes'!$D$28,IF($P30=4,'3 PlantsCodes'!$D$29)))))*IF($R30=1,'3 PlantsCodes'!$D$31,IF($R30=2,'3 PlantsCodes'!$D$32)))</f>
        <v>74.846924831905937</v>
      </c>
      <c r="BL30" s="19">
        <f>(IF($O30=20,VLOOKUP($C30,[1]Milan!$AB$7:$AN$40,12),IF($O30&gt;0,VLOOKUP($C30,[1]Milan!$AB$7:$AN$40,$O30),0))/(IF($Q30=1,'3 PlantsCodes'!$E$26,IF($Q30=3,'3 PlantsCodes'!$E$28,IF($Q30=4,'3 PlantsCodes'!$E$29,1)))*IF($R30=1,'3 PlantsCodes'!$E$31,IF($R30=2,'3 PlantsCodes'!$E$32))))</f>
        <v>23.794923526303855</v>
      </c>
      <c r="BM30" s="19">
        <f>VLOOKUP($C30,[1]Milan!$AB$6:$AZ$40,$S30)</f>
        <v>8</v>
      </c>
      <c r="BN30" s="19">
        <f>VLOOKUP($C30,[1]Milan!$B$7:$Y$40,18)</f>
        <v>28.973616210935798</v>
      </c>
      <c r="BO30" s="19">
        <f>VLOOKUP($C30,[1]Milan!$B$7:$AA$40,26)</f>
        <v>0.4526267354997795</v>
      </c>
      <c r="BP30" s="20">
        <f>IF($U30=1,-[4]Office!$E$9,0)</f>
        <v>0</v>
      </c>
      <c r="BQ30" s="57" t="s">
        <v>30</v>
      </c>
      <c r="BR30" s="19">
        <f>IF($N30&gt;0,VLOOKUP($C30,[2]Milan!$AB$7:$AN$40,$N30))/((IF($P30=1,'3 PlantsCodes'!$D$26,IF($P30=2,'3 PlantsCodes'!$D$27,IF($P30=3,'3 PlantsCodes'!$D$28,IF($P30=4,'3 PlantsCodes'!$D$29)))))*IF($R30=1,'3 PlantsCodes'!$D$31,IF($R30=2,'3 PlantsCodes'!$D$32)))</f>
        <v>94.606735230635408</v>
      </c>
      <c r="BS30" s="19">
        <f>(IF($O30=20,VLOOKUP($C30,[2]Milan!$AB$7:$AN$40,12),IF($O30&gt;0,VLOOKUP($C30,[2]Milan!$AB$7:$AN$40,$O30),0))/(IF($Q30=1,'3 PlantsCodes'!$E$26,IF($Q30=3,'3 PlantsCodes'!$E$28,IF($Q30=4,'3 PlantsCodes'!$E$29,1)))*IF($R30=1,'3 PlantsCodes'!$E$31,IF($R30=2,'3 PlantsCodes'!$E$32))))</f>
        <v>12.958087986156194</v>
      </c>
      <c r="BT30" s="19">
        <f>VLOOKUP($C30,[2]Milan!$AB$6:$AZ$40,$S30)</f>
        <v>11.684210526315789</v>
      </c>
      <c r="BU30" s="19">
        <f>VLOOKUP($C30,[2]Milan!$B$7:$Y$40,18)</f>
        <v>27.675405554564335</v>
      </c>
      <c r="BV30" s="19">
        <f>VLOOKUP($C30,[2]Milan!$B$7:$AA$40,26)</f>
        <v>0.63797869728080903</v>
      </c>
      <c r="BW30" s="20">
        <f>IF($U30=1,-[4]School!$E$9,0)</f>
        <v>0</v>
      </c>
      <c r="BX30" s="57" t="s">
        <v>30</v>
      </c>
    </row>
    <row r="31" spans="1:77" ht="15" customHeight="1" x14ac:dyDescent="0.25">
      <c r="A31" s="151"/>
      <c r="B31" s="17">
        <v>3</v>
      </c>
      <c r="C31" s="22">
        <f t="shared" si="33"/>
        <v>21</v>
      </c>
      <c r="D31" s="50" t="str">
        <f t="shared" si="33"/>
        <v>-</v>
      </c>
      <c r="E31" s="50" t="str">
        <f t="shared" si="33"/>
        <v>o+</v>
      </c>
      <c r="F31" s="49" t="str">
        <f t="shared" si="33"/>
        <v>o-</v>
      </c>
      <c r="G31" s="49" t="str">
        <f t="shared" si="33"/>
        <v>o</v>
      </c>
      <c r="H31" s="49">
        <f t="shared" si="33"/>
        <v>1</v>
      </c>
      <c r="I31" s="49">
        <f t="shared" si="33"/>
        <v>1</v>
      </c>
      <c r="J31" s="49">
        <f t="shared" si="33"/>
        <v>2</v>
      </c>
      <c r="K31" s="49">
        <f t="shared" si="33"/>
        <v>1</v>
      </c>
      <c r="L31" s="49">
        <f t="shared" si="33"/>
        <v>2</v>
      </c>
      <c r="M31" s="49">
        <f t="shared" si="33"/>
        <v>1212</v>
      </c>
      <c r="N31" s="49">
        <f t="shared" si="33"/>
        <v>5</v>
      </c>
      <c r="O31" s="49">
        <f t="shared" si="33"/>
        <v>20</v>
      </c>
      <c r="P31" s="49">
        <f t="shared" si="33"/>
        <v>4</v>
      </c>
      <c r="Q31" s="49">
        <f t="shared" si="33"/>
        <v>4</v>
      </c>
      <c r="R31" s="49">
        <f t="shared" si="33"/>
        <v>2</v>
      </c>
      <c r="S31" s="22">
        <f t="shared" si="33"/>
        <v>15</v>
      </c>
      <c r="T31" s="49">
        <f t="shared" si="33"/>
        <v>0</v>
      </c>
      <c r="U31" s="49">
        <f t="shared" si="33"/>
        <v>0</v>
      </c>
      <c r="V31" s="18" t="str">
        <f t="shared" si="33"/>
        <v/>
      </c>
      <c r="W31" s="21">
        <f>IF(W8&gt;0,VLOOKUP(W8,'[3]2010_Envelope'!$BH$6:$CR$128,4),"")</f>
        <v>10.37948717948718</v>
      </c>
      <c r="X31" s="21">
        <f>IF(X8&gt;0,VLOOKUP(X8,'[3]2010_Envelope'!$BH$6:$CR$128,4),"")</f>
        <v>11.069993050213675</v>
      </c>
      <c r="Y31" s="21" t="str">
        <f>IF(Y8&gt;0,VLOOKUP(Y8,'[3]2010_Envelope'!$BH$6:$CR$128,4),"")</f>
        <v/>
      </c>
      <c r="Z31" s="21">
        <f>IF(Z8&gt;0,VLOOKUP(Z8,'[3]2010_Envelope'!$BH$6:$CR$128,4),"")</f>
        <v>120.82846771581198</v>
      </c>
      <c r="AA31" s="21" t="str">
        <f>IF(AA8&gt;0,VLOOKUP(AA8,'[3]2010_Envelope'!$BH$6:$CR$128,4),"")</f>
        <v/>
      </c>
      <c r="AB31" s="21" t="str">
        <f>IF(AB8&gt;0,VLOOKUP(AB8,'[3]2010_Envelope'!$BH$6:$CR$128,4),"")</f>
        <v/>
      </c>
      <c r="AC31" s="20">
        <f>IF(AC8&gt;0,VLOOKUP(AC8,'[3]2010_HVAC'!$EY$7:$KA$83,8),"")</f>
        <v>31.347648749999998</v>
      </c>
      <c r="AD31" s="20">
        <f>IF(AD8&gt;0,VLOOKUP(AD8,'[3]2010_HVAC'!$EY$7:$KA$83,8),"")</f>
        <v>15.445649999999999</v>
      </c>
      <c r="AE31" s="20" t="str">
        <f>IF(AE8&gt;0,VLOOKUP(AE8,'[3]2010_HVAC'!$EY$7:$KA$83,8),"")</f>
        <v/>
      </c>
      <c r="AF31" s="20" t="str">
        <f>IF(AF8&gt;0,VLOOKUP(AF8,'[3]2010_HVAC'!$EY$7:$KA$83,8),"")</f>
        <v/>
      </c>
      <c r="AG31" s="55">
        <f>VLOOKUP($C31,[1]Performance!$A$3:$K$38,7)</f>
        <v>1</v>
      </c>
      <c r="AH31" s="55">
        <f t="shared" si="34"/>
        <v>9</v>
      </c>
      <c r="AI31" s="20">
        <f>IF(AI8&gt;0,VLOOKUP(AI8,'[3]2010_HVAC'!$EY$7:$KA$83,AH31),"")</f>
        <v>5.0801504534988089</v>
      </c>
      <c r="AJ31" s="20">
        <f>IF(AJ8&gt;0,VLOOKUP(AJ8,'[3]2010_HVAC'!$EY$7:$KA$83,$AH31),"")</f>
        <v>14.73397318188707</v>
      </c>
      <c r="AK31" s="20">
        <f>IF(AK8&gt;0,VLOOKUP(AK8,'[3]2010_HVAC'!$EY$7:$KA$83,8),"")</f>
        <v>90.491963999999996</v>
      </c>
      <c r="AL31" s="20" t="str">
        <f>IF(AL8&gt;0,VLOOKUP(AL8,'[3]2010_HVAC'!$EY$7:$KA$83,8),"")</f>
        <v/>
      </c>
      <c r="AM31" s="20">
        <f>IF(AM8&gt;0,VLOOKUP(AM8,'[3]2010_HVAC'!$EY$7:$KA$83,8),"")</f>
        <v>2.3518912435897432</v>
      </c>
      <c r="AN31" s="20" t="str">
        <f>IF(AN8&gt;0,VLOOKUP(AN8,'[3]2010_HVAC'!$EY$7:$KA$83,8),"")</f>
        <v/>
      </c>
      <c r="AO31" s="20" t="str">
        <f>IF(AO8&gt;0,VLOOKUP(AO8,'[3]2010_HVAC'!$EY$7:$KA$83,8),"")</f>
        <v/>
      </c>
      <c r="AP31" s="13">
        <f t="shared" si="35"/>
        <v>706046.38784430292</v>
      </c>
      <c r="AQ31" s="21">
        <f>IF(AQ8&gt;0,VLOOKUP(AQ8,'[3]2010_Envelope'!$BH$6:$CR$128,5),"")</f>
        <v>25.576858611111113</v>
      </c>
      <c r="AR31" s="21">
        <f>IF(AR8&gt;0,VLOOKUP(AR8,'[3]2010_Envelope'!$BH$6:$CR$128,5),"")</f>
        <v>19.938095931587302</v>
      </c>
      <c r="AS31" s="21" t="str">
        <f>IF(AS8&gt;0,VLOOKUP(AS8,'[3]2010_Envelope'!$BH$6:$CR$128,5),"")</f>
        <v/>
      </c>
      <c r="AT31" s="21">
        <f>IF(AT8&gt;0,VLOOKUP(AT8,'[3]2010_Envelope'!$BH$6:$CR$128,5),"")</f>
        <v>95.047154766142881</v>
      </c>
      <c r="AU31" s="21" t="str">
        <f>IF(AU8&gt;0,VLOOKUP(AU8,'[3]2010_Envelope'!$BH$6:$CR$128,5),"")</f>
        <v/>
      </c>
      <c r="AV31" s="21" t="str">
        <f>IF(AV8&gt;0,VLOOKUP(AV8,'[3]2010_Envelope'!$BH$6:$CR$128,5),"")</f>
        <v/>
      </c>
      <c r="AW31" s="20">
        <f>IF(AW8&gt;0,VLOOKUP(AW8,'[3]2010_HVAC'!$EY$7:$KA$83,11),"")</f>
        <v>31.347648750000001</v>
      </c>
      <c r="AX31" s="20">
        <f>IF(AX8&gt;0,VLOOKUP(AX8,'[3]2010_HVAC'!$EY$7:$KA$83,11),"")</f>
        <v>15.445650000000001</v>
      </c>
      <c r="AY31" s="20" t="str">
        <f>IF(AY8&gt;0,VLOOKUP(AY8,'[3]2010_HVAC'!$EY$7:$KA$83,11),"")</f>
        <v/>
      </c>
      <c r="AZ31" s="20" t="str">
        <f>IF(AZ8&gt;0,VLOOKUP(AZ8,'[3]2010_HVAC'!$EY$7:$KA$83,11),"")</f>
        <v/>
      </c>
      <c r="BA31" s="55">
        <f>VLOOKUP($C31,[2]Performance!$A$3:$K$36,7)</f>
        <v>1</v>
      </c>
      <c r="BB31" s="55">
        <f t="shared" si="36"/>
        <v>12</v>
      </c>
      <c r="BC31" s="20">
        <f>IF(BC8&gt;0,VLOOKUP(BC8,'[3]2010_HVAC'!$EY$7:$KA$83,BB31),"")</f>
        <v>7.3790379035627591</v>
      </c>
      <c r="BD31" s="20">
        <f>IF(BD8&gt;0,VLOOKUP(BD8,'[3]2010_HVAC'!$EY$7:$KA$83,$BB31),"")</f>
        <v>18.827236660182958</v>
      </c>
      <c r="BE31" s="20">
        <f>IF(BE8&gt;0,VLOOKUP(BE8,'[3]2010_HVAC'!$EY$7:$KA$83,11),"")</f>
        <v>90.49196400000001</v>
      </c>
      <c r="BF31" s="20" t="str">
        <f>IF(BF8&gt;0,VLOOKUP(BF8,'[3]2010_HVAC'!$EY$7:$KA$83,11),"")</f>
        <v/>
      </c>
      <c r="BG31" s="20">
        <f>IF(BG8&gt;0,VLOOKUP(BG8,'[3]2010_HVAC'!$EY$7:$KA$83,11),"")</f>
        <v>2.6206788142857143</v>
      </c>
      <c r="BH31" s="20" t="str">
        <f>IF(BH8&gt;0,VLOOKUP(BH8,'[3]2010_HVAC'!$EY$7:$KA$83,11),"")</f>
        <v/>
      </c>
      <c r="BI31" s="20" t="str">
        <f>IF(BI8&gt;0,VLOOKUP(BI8,'[3]2010_HVAC'!$EY$7:$KA$83,11),"")</f>
        <v/>
      </c>
      <c r="BJ31" s="13">
        <f t="shared" si="37"/>
        <v>966024.12512614904</v>
      </c>
      <c r="BK31" s="19">
        <f>IF($N31&gt;0,VLOOKUP($C31,[1]Milan!$AB$7:$AN$40,$N31))/((IF($P31=1,'3 PlantsCodes'!$D$26,IF($P31=2,'3 PlantsCodes'!$D$27,IF($P31=3,'3 PlantsCodes'!$D$28,IF($P31=4,'3 PlantsCodes'!$D$29)))))*IF($R31=1,'3 PlantsCodes'!$D$31,IF($R31=2,'3 PlantsCodes'!$D$32)))</f>
        <v>69.275483042682566</v>
      </c>
      <c r="BL31" s="19">
        <f>(IF($O31=20,VLOOKUP($C31,[1]Milan!$AB$7:$AN$40,12),IF($O31&gt;0,VLOOKUP($C31,[1]Milan!$AB$7:$AN$40,$O31),0))/(IF($Q31=1,'3 PlantsCodes'!$E$26,IF($Q31=3,'3 PlantsCodes'!$E$28,IF($Q31=4,'3 PlantsCodes'!$E$29,1)))*IF($R31=1,'3 PlantsCodes'!$E$31,IF($R31=2,'3 PlantsCodes'!$E$32))))</f>
        <v>23.659925828819102</v>
      </c>
      <c r="BM31" s="19">
        <f>VLOOKUP($C31,[1]Milan!$AB$6:$AZ$40,$S31)</f>
        <v>8</v>
      </c>
      <c r="BN31" s="19">
        <f>VLOOKUP($C31,[1]Milan!$B$7:$Y$40,18)</f>
        <v>28.973616210935798</v>
      </c>
      <c r="BO31" s="19">
        <f>VLOOKUP($C31,[1]Milan!$B$7:$AA$40,26)</f>
        <v>3.3137974061476725</v>
      </c>
      <c r="BP31" s="20">
        <f>IF($U31=1,-[4]Office!$E$9,0)</f>
        <v>0</v>
      </c>
      <c r="BQ31" s="57" t="s">
        <v>30</v>
      </c>
      <c r="BR31" s="19">
        <f>IF($N31&gt;0,VLOOKUP($C31,[2]Milan!$AB$7:$AN$40,$N31))/((IF($P31=1,'3 PlantsCodes'!$D$26,IF($P31=2,'3 PlantsCodes'!$D$27,IF($P31=3,'3 PlantsCodes'!$D$28,IF($P31=4,'3 PlantsCodes'!$D$29)))))*IF($R31=1,'3 PlantsCodes'!$D$31,IF($R31=2,'3 PlantsCodes'!$D$32)))</f>
        <v>73.610214980804912</v>
      </c>
      <c r="BS31" s="19">
        <f>(IF($O31=20,VLOOKUP($C31,[2]Milan!$AB$7:$AN$40,12),IF($O31&gt;0,VLOOKUP($C31,[2]Milan!$AB$7:$AN$40,$O31),0))/(IF($Q31=1,'3 PlantsCodes'!$E$26,IF($Q31=3,'3 PlantsCodes'!$E$28,IF($Q31=4,'3 PlantsCodes'!$E$29,1)))*IF($R31=1,'3 PlantsCodes'!$E$31,IF($R31=2,'3 PlantsCodes'!$E$32))))</f>
        <v>12.46157088191312</v>
      </c>
      <c r="BT31" s="19">
        <f>VLOOKUP($C31,[2]Milan!$AB$6:$AZ$40,$S31)</f>
        <v>11.684210526315789</v>
      </c>
      <c r="BU31" s="19">
        <f>VLOOKUP($C31,[2]Milan!$B$7:$Y$40,18)</f>
        <v>27.675405554564335</v>
      </c>
      <c r="BV31" s="19">
        <f>VLOOKUP($C31,[2]Milan!$B$7:$AA$40,26)</f>
        <v>5.3459425737936028</v>
      </c>
      <c r="BW31" s="20">
        <f>IF($U31=1,-[4]School!$E$9,0)</f>
        <v>0</v>
      </c>
      <c r="BX31" s="57" t="s">
        <v>30</v>
      </c>
    </row>
    <row r="32" spans="1:77" ht="15" customHeight="1" x14ac:dyDescent="0.25">
      <c r="A32" s="151"/>
      <c r="B32" s="17">
        <v>4</v>
      </c>
      <c r="C32" s="22">
        <f t="shared" si="33"/>
        <v>3</v>
      </c>
      <c r="D32" s="50" t="str">
        <f t="shared" si="33"/>
        <v>-</v>
      </c>
      <c r="E32" s="50" t="str">
        <f t="shared" si="33"/>
        <v>o+</v>
      </c>
      <c r="F32" s="49" t="str">
        <f t="shared" si="33"/>
        <v>o-</v>
      </c>
      <c r="G32" s="49" t="str">
        <f t="shared" si="33"/>
        <v>o</v>
      </c>
      <c r="H32" s="49">
        <f t="shared" si="33"/>
        <v>0</v>
      </c>
      <c r="I32" s="49">
        <f t="shared" si="33"/>
        <v>1</v>
      </c>
      <c r="J32" s="49">
        <f t="shared" si="33"/>
        <v>2</v>
      </c>
      <c r="K32" s="49">
        <f t="shared" si="33"/>
        <v>1</v>
      </c>
      <c r="L32" s="49">
        <f t="shared" si="33"/>
        <v>1</v>
      </c>
      <c r="M32" s="49">
        <f t="shared" si="33"/>
        <v>1211</v>
      </c>
      <c r="N32" s="49">
        <f t="shared" si="33"/>
        <v>7</v>
      </c>
      <c r="O32" s="49">
        <f t="shared" si="33"/>
        <v>12</v>
      </c>
      <c r="P32" s="49">
        <f t="shared" si="33"/>
        <v>3</v>
      </c>
      <c r="Q32" s="49">
        <f t="shared" si="33"/>
        <v>3</v>
      </c>
      <c r="R32" s="49">
        <f t="shared" si="33"/>
        <v>2</v>
      </c>
      <c r="S32" s="22">
        <f t="shared" si="33"/>
        <v>22</v>
      </c>
      <c r="T32" s="49">
        <f t="shared" si="33"/>
        <v>1</v>
      </c>
      <c r="U32" s="49">
        <f t="shared" si="33"/>
        <v>0</v>
      </c>
      <c r="V32" s="18" t="str">
        <f t="shared" si="33"/>
        <v/>
      </c>
      <c r="W32" s="21">
        <f>IF(W9&gt;0,VLOOKUP(W9,'[3]2010_Envelope'!$BH$6:$CR$128,4),"")</f>
        <v>10.37948717948718</v>
      </c>
      <c r="X32" s="21">
        <f>IF(X9&gt;0,VLOOKUP(X9,'[3]2010_Envelope'!$BH$6:$CR$128,4),"")</f>
        <v>11.069993050213675</v>
      </c>
      <c r="Y32" s="21" t="str">
        <f>IF(Y9&gt;0,VLOOKUP(Y9,'[3]2010_Envelope'!$BH$6:$CR$128,4),"")</f>
        <v/>
      </c>
      <c r="Z32" s="21">
        <f>IF(Z9&gt;0,VLOOKUP(Z9,'[3]2010_Envelope'!$BH$6:$CR$128,4),"")</f>
        <v>120.82846771581198</v>
      </c>
      <c r="AA32" s="21" t="str">
        <f>IF(AA9&gt;0,VLOOKUP(AA9,'[3]2010_Envelope'!$BH$6:$CR$128,4),"")</f>
        <v/>
      </c>
      <c r="AB32" s="21" t="str">
        <f>IF(AB9&gt;0,VLOOKUP(AB9,'[3]2010_Envelope'!$BH$6:$CR$128,4),"")</f>
        <v/>
      </c>
      <c r="AC32" s="20" t="str">
        <f>IF(AC9&gt;0,VLOOKUP(AC9,'[3]2010_HVAC'!$EY$7:$KA$83,8),"")</f>
        <v/>
      </c>
      <c r="AD32" s="20" t="str">
        <f>IF(AD9&gt;0,VLOOKUP(AD9,'[3]2010_HVAC'!$EY$7:$KA$83,8),"")</f>
        <v/>
      </c>
      <c r="AE32" s="20" t="str">
        <f>IF(AE9&gt;0,VLOOKUP(AE9,'[3]2010_HVAC'!$EY$7:$KA$83,8),"")</f>
        <v/>
      </c>
      <c r="AF32" s="20" t="str">
        <f>IF(AF9&gt;0,VLOOKUP(AF9,'[3]2010_HVAC'!$EY$7:$KA$83,8),"")</f>
        <v/>
      </c>
      <c r="AG32" s="55">
        <f>VLOOKUP($C32,[1]Performance!$A$3:$K$38,7)</f>
        <v>0</v>
      </c>
      <c r="AH32" s="55">
        <f t="shared" si="34"/>
        <v>8</v>
      </c>
      <c r="AI32" s="20">
        <f>IF(AI9&gt;0,VLOOKUP(AI9,'[3]2010_HVAC'!$EY$7:$KA$83,AH32),"")</f>
        <v>23.4080045316433</v>
      </c>
      <c r="AJ32" s="20" t="str">
        <f>IF(AJ9&gt;0,VLOOKUP(AJ9,'[3]2010_HVAC'!$EY$7:$KA$83,$AH32),"")</f>
        <v/>
      </c>
      <c r="AK32" s="20">
        <f>IF(AK9&gt;0,VLOOKUP(AK9,'[3]2010_HVAC'!$EY$7:$KA$83,8),"")</f>
        <v>91.721706999999995</v>
      </c>
      <c r="AL32" s="20" t="str">
        <f>IF(AL9&gt;0,VLOOKUP(AL9,'[3]2010_HVAC'!$EY$7:$KA$83,8),"")</f>
        <v/>
      </c>
      <c r="AM32" s="20">
        <f>IF(AM9&gt;0,VLOOKUP(AM9,'[3]2010_HVAC'!$EY$7:$KA$83,8),"")</f>
        <v>2.3518912435897432</v>
      </c>
      <c r="AN32" s="20">
        <f>IF(AN9&gt;0,VLOOKUP(AN9,'[3]2010_HVAC'!$EY$7:$KA$83,8),"")</f>
        <v>9.4306684188034193</v>
      </c>
      <c r="AO32" s="20" t="str">
        <f>IF(AO9&gt;0,VLOOKUP(AO9,'[3]2010_HVAC'!$EY$7:$KA$83,8),"")</f>
        <v/>
      </c>
      <c r="AP32" s="13">
        <f t="shared" si="35"/>
        <v>629905.11278654542</v>
      </c>
      <c r="AQ32" s="21">
        <f>IF(AQ9&gt;0,VLOOKUP(AQ9,'[3]2010_Envelope'!$BH$6:$CR$128,5),"")</f>
        <v>25.576858611111113</v>
      </c>
      <c r="AR32" s="21">
        <f>IF(AR9&gt;0,VLOOKUP(AR9,'[3]2010_Envelope'!$BH$6:$CR$128,5),"")</f>
        <v>19.938095931587302</v>
      </c>
      <c r="AS32" s="21" t="str">
        <f>IF(AS9&gt;0,VLOOKUP(AS9,'[3]2010_Envelope'!$BH$6:$CR$128,5),"")</f>
        <v/>
      </c>
      <c r="AT32" s="21">
        <f>IF(AT9&gt;0,VLOOKUP(AT9,'[3]2010_Envelope'!$BH$6:$CR$128,5),"")</f>
        <v>95.047154766142881</v>
      </c>
      <c r="AU32" s="21" t="str">
        <f>IF(AU9&gt;0,VLOOKUP(AU9,'[3]2010_Envelope'!$BH$6:$CR$128,5),"")</f>
        <v/>
      </c>
      <c r="AV32" s="21" t="str">
        <f>IF(AV9&gt;0,VLOOKUP(AV9,'[3]2010_Envelope'!$BH$6:$CR$128,5),"")</f>
        <v/>
      </c>
      <c r="AW32" s="20" t="str">
        <f>IF(AW9&gt;0,VLOOKUP(AW9,'[3]2010_HVAC'!$EY$7:$KA$83,11),"")</f>
        <v/>
      </c>
      <c r="AX32" s="20" t="str">
        <f>IF(AX9&gt;0,VLOOKUP(AX9,'[3]2010_HVAC'!$EY$7:$KA$83,11),"")</f>
        <v/>
      </c>
      <c r="AY32" s="20" t="str">
        <f>IF(AY9&gt;0,VLOOKUP(AY9,'[3]2010_HVAC'!$EY$7:$KA$83,11),"")</f>
        <v/>
      </c>
      <c r="AZ32" s="20" t="str">
        <f>IF(AZ9&gt;0,VLOOKUP(AZ9,'[3]2010_HVAC'!$EY$7:$KA$83,11),"")</f>
        <v/>
      </c>
      <c r="BA32" s="55">
        <f>VLOOKUP($C32,[2]Performance!$A$3:$K$36,7)</f>
        <v>0</v>
      </c>
      <c r="BB32" s="55">
        <f t="shared" si="36"/>
        <v>11</v>
      </c>
      <c r="BC32" s="20">
        <f>IF(BC9&gt;0,VLOOKUP(BC9,'[3]2010_HVAC'!$EY$7:$KA$83,BB32),"")</f>
        <v>31.642118262898894</v>
      </c>
      <c r="BD32" s="20" t="str">
        <f>IF(BD9&gt;0,VLOOKUP(BD9,'[3]2010_HVAC'!$EY$7:$KA$83,$BB32),"")</f>
        <v/>
      </c>
      <c r="BE32" s="20">
        <f>IF(BE9&gt;0,VLOOKUP(BE9,'[3]2010_HVAC'!$EY$7:$KA$83,11),"")</f>
        <v>91.721707000000009</v>
      </c>
      <c r="BF32" s="20" t="str">
        <f>IF(BF9&gt;0,VLOOKUP(BF9,'[3]2010_HVAC'!$EY$7:$KA$83,11),"")</f>
        <v/>
      </c>
      <c r="BG32" s="20">
        <f>IF(BG9&gt;0,VLOOKUP(BG9,'[3]2010_HVAC'!$EY$7:$KA$83,11),"")</f>
        <v>2.6206788142857143</v>
      </c>
      <c r="BH32" s="20">
        <f>IF(BH9&gt;0,VLOOKUP(BH9,'[3]2010_HVAC'!$EY$7:$KA$83,11),"")</f>
        <v>14.011278793650794</v>
      </c>
      <c r="BI32" s="20" t="str">
        <f>IF(BI9&gt;0,VLOOKUP(BI9,'[3]2010_HVAC'!$EY$7:$KA$83,11),"")</f>
        <v/>
      </c>
      <c r="BJ32" s="13">
        <f t="shared" si="37"/>
        <v>883757.36036598159</v>
      </c>
      <c r="BK32" s="19">
        <f>IF($N32&gt;0,VLOOKUP($C32,[1]Milan!$AB$7:$AN$40,$N32))/((IF($P32=1,'3 PlantsCodes'!$D$26,IF($P32=2,'3 PlantsCodes'!$D$27,IF($P32=3,'3 PlantsCodes'!$D$28,IF($P32=4,'3 PlantsCodes'!$D$29)))))*IF($R32=1,'3 PlantsCodes'!$D$31,IF($R32=2,'3 PlantsCodes'!$D$32)))</f>
        <v>30.55528888993625</v>
      </c>
      <c r="BL32" s="19">
        <f>(IF($O32=20,VLOOKUP($C32,[1]Milan!$AB$7:$AN$40,12),IF($O32&gt;0,VLOOKUP($C32,[1]Milan!$AB$7:$AN$40,$O32),0))/(IF($Q32=1,'3 PlantsCodes'!$E$26,IF($Q32=3,'3 PlantsCodes'!$E$28,IF($Q32=4,'3 PlantsCodes'!$E$29,1)))*IF($R32=1,'3 PlantsCodes'!$E$31,IF($R32=2,'3 PlantsCodes'!$E$32))))</f>
        <v>23.552118184198715</v>
      </c>
      <c r="BM32" s="19">
        <f>VLOOKUP($C32,[1]Milan!$AB$6:$AZ$40,$S32)</f>
        <v>1.3926266548037438</v>
      </c>
      <c r="BN32" s="19">
        <f>VLOOKUP($C32,[1]Milan!$B$7:$Y$40,18)</f>
        <v>28.973616210935798</v>
      </c>
      <c r="BO32" s="19">
        <f>VLOOKUP($C32,[1]Milan!$B$7:$AA$40,26)</f>
        <v>0.4526267354997795</v>
      </c>
      <c r="BP32" s="20">
        <f>IF($U32=1,-[4]Office!$E$9,0)</f>
        <v>0</v>
      </c>
      <c r="BQ32" s="57" t="s">
        <v>30</v>
      </c>
      <c r="BR32" s="19">
        <f>IF($N32&gt;0,VLOOKUP($C32,[2]Milan!$AB$7:$AN$40,$N32))/((IF($P32=1,'3 PlantsCodes'!$D$26,IF($P32=2,'3 PlantsCodes'!$D$27,IF($P32=3,'3 PlantsCodes'!$D$28,IF($P32=4,'3 PlantsCodes'!$D$29)))))*IF($R32=1,'3 PlantsCodes'!$D$31,IF($R32=2,'3 PlantsCodes'!$D$32)))</f>
        <v>36.345104084661749</v>
      </c>
      <c r="BS32" s="19">
        <f>(IF($O32=20,VLOOKUP($C32,[2]Milan!$AB$7:$AN$40,12),IF($O32&gt;0,VLOOKUP($C32,[2]Milan!$AB$7:$AN$40,$O32),0))/(IF($Q32=1,'3 PlantsCodes'!$E$26,IF($Q32=3,'3 PlantsCodes'!$E$28,IF($Q32=4,'3 PlantsCodes'!$E$29,1)))*IF($R32=1,'3 PlantsCodes'!$E$31,IF($R32=2,'3 PlantsCodes'!$E$32))))</f>
        <v>12.825862598542356</v>
      </c>
      <c r="BT32" s="19">
        <f>VLOOKUP($C32,[2]Milan!$AB$6:$AZ$40,$S32)</f>
        <v>2.3256947670363539</v>
      </c>
      <c r="BU32" s="19">
        <f>VLOOKUP($C32,[2]Milan!$B$7:$Y$40,18)</f>
        <v>27.675405554564335</v>
      </c>
      <c r="BV32" s="19">
        <f>VLOOKUP($C32,[2]Milan!$B$7:$AA$40,26)</f>
        <v>0.63797869728080903</v>
      </c>
      <c r="BW32" s="20">
        <f>IF($U32=1,-[4]School!$E$9,0)</f>
        <v>0</v>
      </c>
      <c r="BX32" s="57" t="s">
        <v>30</v>
      </c>
    </row>
    <row r="33" spans="1:76" ht="15" customHeight="1" x14ac:dyDescent="0.25">
      <c r="A33" s="151"/>
      <c r="B33" s="17">
        <v>5</v>
      </c>
      <c r="C33" s="22">
        <f t="shared" si="33"/>
        <v>23</v>
      </c>
      <c r="D33" s="50" t="str">
        <f t="shared" si="33"/>
        <v>o-</v>
      </c>
      <c r="E33" s="50" t="str">
        <f t="shared" si="33"/>
        <v>o</v>
      </c>
      <c r="F33" s="49" t="str">
        <f t="shared" si="33"/>
        <v>o-</v>
      </c>
      <c r="G33" s="49" t="str">
        <f t="shared" si="33"/>
        <v>o</v>
      </c>
      <c r="H33" s="49">
        <f t="shared" si="33"/>
        <v>1</v>
      </c>
      <c r="I33" s="49">
        <f t="shared" si="33"/>
        <v>2</v>
      </c>
      <c r="J33" s="49">
        <f t="shared" si="33"/>
        <v>1</v>
      </c>
      <c r="K33" s="49">
        <f t="shared" si="33"/>
        <v>1</v>
      </c>
      <c r="L33" s="49">
        <f t="shared" si="33"/>
        <v>2</v>
      </c>
      <c r="M33" s="49">
        <f t="shared" si="33"/>
        <v>2112</v>
      </c>
      <c r="N33" s="49">
        <f t="shared" si="33"/>
        <v>7</v>
      </c>
      <c r="O33" s="49">
        <f t="shared" si="33"/>
        <v>12</v>
      </c>
      <c r="P33" s="49">
        <f t="shared" si="33"/>
        <v>3</v>
      </c>
      <c r="Q33" s="49">
        <f t="shared" si="33"/>
        <v>3</v>
      </c>
      <c r="R33" s="49">
        <f t="shared" si="33"/>
        <v>2</v>
      </c>
      <c r="S33" s="22">
        <f t="shared" si="33"/>
        <v>22</v>
      </c>
      <c r="T33" s="49">
        <f t="shared" si="33"/>
        <v>1</v>
      </c>
      <c r="U33" s="49">
        <f t="shared" si="33"/>
        <v>1</v>
      </c>
      <c r="V33" s="18" t="str">
        <f t="shared" si="33"/>
        <v/>
      </c>
      <c r="W33" s="21">
        <f>IF(W10&gt;0,VLOOKUP(W10,'[3]2010_Envelope'!$BH$6:$CR$128,4),"")</f>
        <v>3.0588867692307691</v>
      </c>
      <c r="X33" s="21">
        <f>IF(X10&gt;0,VLOOKUP(X10,'[3]2010_Envelope'!$BH$6:$CR$128,4),"")</f>
        <v>15.589365352564103</v>
      </c>
      <c r="Y33" s="21">
        <f>IF(Y10&gt;0,VLOOKUP(Y10,'[3]2010_Envelope'!$BH$6:$CR$128,4),"")</f>
        <v>11.509709538461539</v>
      </c>
      <c r="Z33" s="21">
        <f>IF(Z10&gt;0,VLOOKUP(Z10,'[3]2010_Envelope'!$BH$6:$CR$128,4),"")</f>
        <v>34.369541567307699</v>
      </c>
      <c r="AA33" s="21" t="str">
        <f>IF(AA10&gt;0,VLOOKUP(AA10,'[3]2010_Envelope'!$BH$6:$CR$128,4),"")</f>
        <v/>
      </c>
      <c r="AB33" s="21" t="str">
        <f>IF(AB10&gt;0,VLOOKUP(AB10,'[3]2010_Envelope'!$BH$6:$CR$128,4),"")</f>
        <v/>
      </c>
      <c r="AC33" s="20">
        <f>IF(AC10&gt;0,VLOOKUP(AC10,'[3]2010_HVAC'!$EY$7:$KA$83,8),"")</f>
        <v>31.347648749999998</v>
      </c>
      <c r="AD33" s="20">
        <f>IF(AD10&gt;0,VLOOKUP(AD10,'[3]2010_HVAC'!$EY$7:$KA$83,8),"")</f>
        <v>15.445649999999999</v>
      </c>
      <c r="AE33" s="20" t="str">
        <f>IF(AE10&gt;0,VLOOKUP(AE10,'[3]2010_HVAC'!$EY$7:$KA$83,8),"")</f>
        <v/>
      </c>
      <c r="AF33" s="20" t="str">
        <f>IF(AF10&gt;0,VLOOKUP(AF10,'[3]2010_HVAC'!$EY$7:$KA$83,8),"")</f>
        <v/>
      </c>
      <c r="AG33" s="55">
        <f>VLOOKUP($C33,[1]Performance!$A$3:$K$38,7)</f>
        <v>0</v>
      </c>
      <c r="AH33" s="55">
        <f t="shared" si="34"/>
        <v>8</v>
      </c>
      <c r="AI33" s="20">
        <f>IF(AI10&gt;0,VLOOKUP(AI10,'[3]2010_HVAC'!$EY$7:$KA$83,AH33),"")</f>
        <v>23.4080045316433</v>
      </c>
      <c r="AJ33" s="20" t="str">
        <f>IF(AJ10&gt;0,VLOOKUP(AJ10,'[3]2010_HVAC'!$EY$7:$KA$83,$AH33),"")</f>
        <v/>
      </c>
      <c r="AK33" s="20">
        <f>IF(AK10&gt;0,VLOOKUP(AK10,'[3]2010_HVAC'!$EY$7:$KA$83,8),"")</f>
        <v>91.721706999999995</v>
      </c>
      <c r="AL33" s="20" t="str">
        <f>IF(AL10&gt;0,VLOOKUP(AL10,'[3]2010_HVAC'!$EY$7:$KA$83,8),"")</f>
        <v/>
      </c>
      <c r="AM33" s="20">
        <f>IF(AM10&gt;0,VLOOKUP(AM10,'[3]2010_HVAC'!$EY$7:$KA$83,8),"")</f>
        <v>2.3518912435897432</v>
      </c>
      <c r="AN33" s="20">
        <f>IF(AN10&gt;0,VLOOKUP(AN10,'[3]2010_HVAC'!$EY$7:$KA$83,8),"")</f>
        <v>9.4306684188034193</v>
      </c>
      <c r="AO33" s="20">
        <f>IF(AO10&gt;0,VLOOKUP(AO10,'[3]2010_HVAC'!$EY$7:$KA$83,8),"")</f>
        <v>27.923060700000001</v>
      </c>
      <c r="AP33" s="13">
        <f t="shared" si="35"/>
        <v>622805.35325954529</v>
      </c>
      <c r="AQ33" s="21">
        <f>IF(AQ10&gt;0,VLOOKUP(AQ10,'[3]2010_Envelope'!$BH$6:$CR$128,5),"")</f>
        <v>7.4497958333333338</v>
      </c>
      <c r="AR33" s="21">
        <f>IF(AR10&gt;0,VLOOKUP(AR10,'[3]2010_Envelope'!$BH$6:$CR$128,5),"")</f>
        <v>28.07790939904762</v>
      </c>
      <c r="AS33" s="21">
        <f>IF(AS10&gt;0,VLOOKUP(AS10,'[3]2010_Envelope'!$BH$6:$CR$128,5),"")</f>
        <v>28.340427500000001</v>
      </c>
      <c r="AT33" s="21" t="str">
        <f>IF(AT10&gt;0,VLOOKUP(AT10,'[3]2010_Envelope'!$BH$6:$CR$128,5),"")</f>
        <v/>
      </c>
      <c r="AU33" s="21" t="str">
        <f>IF(AU10&gt;0,VLOOKUP(AU10,'[3]2010_Envelope'!$BH$6:$CR$128,5),"")</f>
        <v/>
      </c>
      <c r="AV33" s="21" t="str">
        <f>IF(AV10&gt;0,VLOOKUP(AV10,'[3]2010_Envelope'!$BH$6:$CR$128,5),"")</f>
        <v/>
      </c>
      <c r="AW33" s="20">
        <f>IF(AW10&gt;0,VLOOKUP(AW10,'[3]2010_HVAC'!$EY$7:$KA$83,11),"")</f>
        <v>31.347648750000001</v>
      </c>
      <c r="AX33" s="20">
        <f>IF(AX10&gt;0,VLOOKUP(AX10,'[3]2010_HVAC'!$EY$7:$KA$83,11),"")</f>
        <v>15.445650000000001</v>
      </c>
      <c r="AY33" s="20" t="str">
        <f>IF(AY10&gt;0,VLOOKUP(AY10,'[3]2010_HVAC'!$EY$7:$KA$83,11),"")</f>
        <v/>
      </c>
      <c r="AZ33" s="20" t="str">
        <f>IF(AZ10&gt;0,VLOOKUP(AZ10,'[3]2010_HVAC'!$EY$7:$KA$83,11),"")</f>
        <v/>
      </c>
      <c r="BA33" s="55">
        <f>VLOOKUP($C33,[2]Performance!$A$3:$K$36,7)</f>
        <v>0</v>
      </c>
      <c r="BB33" s="55">
        <f t="shared" si="36"/>
        <v>11</v>
      </c>
      <c r="BC33" s="20">
        <f>IF(BC10&gt;0,VLOOKUP(BC10,'[3]2010_HVAC'!$EY$7:$KA$83,BB33),"")</f>
        <v>31.642118262898894</v>
      </c>
      <c r="BD33" s="20" t="str">
        <f>IF(BD10&gt;0,VLOOKUP(BD10,'[3]2010_HVAC'!$EY$7:$KA$83,$BB33),"")</f>
        <v/>
      </c>
      <c r="BE33" s="20">
        <f>IF(BE10&gt;0,VLOOKUP(BE10,'[3]2010_HVAC'!$EY$7:$KA$83,11),"")</f>
        <v>91.721707000000009</v>
      </c>
      <c r="BF33" s="20" t="str">
        <f>IF(BF10&gt;0,VLOOKUP(BF10,'[3]2010_HVAC'!$EY$7:$KA$83,11),"")</f>
        <v/>
      </c>
      <c r="BG33" s="20">
        <f>IF(BG10&gt;0,VLOOKUP(BG10,'[3]2010_HVAC'!$EY$7:$KA$83,11),"")</f>
        <v>2.6206788142857143</v>
      </c>
      <c r="BH33" s="20">
        <f>IF(BH10&gt;0,VLOOKUP(BH10,'[3]2010_HVAC'!$EY$7:$KA$83,11),"")</f>
        <v>14.011278793650794</v>
      </c>
      <c r="BI33" s="20">
        <f>IF(BI10&gt;0,VLOOKUP(BI10,'[3]2010_HVAC'!$EY$7:$KA$83,11),"")</f>
        <v>28.80950707142857</v>
      </c>
      <c r="BJ33" s="13">
        <f t="shared" si="37"/>
        <v>880320.17248763167</v>
      </c>
      <c r="BK33" s="19">
        <f>IF($N33&gt;0,VLOOKUP($C33,[1]Milan!$AB$7:$AN$40,$N33))/((IF($P33=1,'3 PlantsCodes'!$D$26,IF($P33=2,'3 PlantsCodes'!$D$27,IF($P33=3,'3 PlantsCodes'!$D$28,IF($P33=4,'3 PlantsCodes'!$D$29)))))*IF($R33=1,'3 PlantsCodes'!$D$31,IF($R33=2,'3 PlantsCodes'!$D$32)))</f>
        <v>58.491744667519598</v>
      </c>
      <c r="BL33" s="19">
        <f>(IF($O33=20,VLOOKUP($C33,[1]Milan!$AB$7:$AN$40,12),IF($O33&gt;0,VLOOKUP($C33,[1]Milan!$AB$7:$AN$40,$O33),0))/(IF($Q33=1,'3 PlantsCodes'!$E$26,IF($Q33=3,'3 PlantsCodes'!$E$28,IF($Q33=4,'3 PlantsCodes'!$E$29,1)))*IF($R33=1,'3 PlantsCodes'!$E$31,IF($R33=2,'3 PlantsCodes'!$E$32))))</f>
        <v>21.582547938877596</v>
      </c>
      <c r="BM33" s="19">
        <f>VLOOKUP($C33,[1]Milan!$AB$6:$AZ$40,$S33)</f>
        <v>1.3017141822734608</v>
      </c>
      <c r="BN33" s="19">
        <f>VLOOKUP($C33,[1]Milan!$B$7:$Y$40,18)</f>
        <v>28.523052246092213</v>
      </c>
      <c r="BO33" s="19">
        <f>VLOOKUP($C33,[1]Milan!$B$7:$AA$40,26)</f>
        <v>1.9179081224559549</v>
      </c>
      <c r="BP33" s="20">
        <f>IF($U33=1,-[4]Office!$E$9,0)</f>
        <v>-8.2717948717948726</v>
      </c>
      <c r="BQ33" s="57" t="s">
        <v>30</v>
      </c>
      <c r="BR33" s="19">
        <f>IF($N33&gt;0,VLOOKUP($C33,[2]Milan!$AB$7:$AN$40,$N33))/((IF($P33=1,'3 PlantsCodes'!$D$26,IF($P33=2,'3 PlantsCodes'!$D$27,IF($P33=3,'3 PlantsCodes'!$D$28,IF($P33=4,'3 PlantsCodes'!$D$29)))))*IF($R33=1,'3 PlantsCodes'!$D$31,IF($R33=2,'3 PlantsCodes'!$D$32)))</f>
        <v>39.127966153751345</v>
      </c>
      <c r="BS33" s="19">
        <f>(IF($O33=20,VLOOKUP($C33,[2]Milan!$AB$7:$AN$40,12),IF($O33&gt;0,VLOOKUP($C33,[2]Milan!$AB$7:$AN$40,$O33),0))/(IF($Q33=1,'3 PlantsCodes'!$E$26,IF($Q33=3,'3 PlantsCodes'!$E$28,IF($Q33=4,'3 PlantsCodes'!$E$29,1)))*IF($R33=1,'3 PlantsCodes'!$E$31,IF($R33=2,'3 PlantsCodes'!$E$32))))</f>
        <v>13.920152403835027</v>
      </c>
      <c r="BT33" s="19">
        <f>VLOOKUP($C33,[2]Milan!$AB$6:$AZ$40,$S33)</f>
        <v>2.4260631599997637</v>
      </c>
      <c r="BU33" s="19">
        <f>VLOOKUP($C33,[2]Milan!$B$7:$Y$40,18)</f>
        <v>27.284965326885533</v>
      </c>
      <c r="BV33" s="19">
        <f>VLOOKUP($C33,[2]Milan!$B$7:$AA$40,26)</f>
        <v>4.3533192463047277</v>
      </c>
      <c r="BW33" s="20">
        <f>IF($U33=1,-[4]School!$E$9,0)</f>
        <v>-8.4374603174603173</v>
      </c>
      <c r="BX33" s="57" t="s">
        <v>30</v>
      </c>
    </row>
    <row r="34" spans="1:76" ht="15" customHeight="1" x14ac:dyDescent="0.25">
      <c r="A34" s="151"/>
      <c r="B34" s="17">
        <v>6</v>
      </c>
      <c r="C34" s="22">
        <f t="shared" si="33"/>
        <v>14</v>
      </c>
      <c r="D34" s="50" t="str">
        <f t="shared" si="33"/>
        <v>o</v>
      </c>
      <c r="E34" s="50" t="str">
        <f t="shared" si="33"/>
        <v>+</v>
      </c>
      <c r="F34" s="49" t="str">
        <f t="shared" si="33"/>
        <v>+</v>
      </c>
      <c r="G34" s="49" t="str">
        <f t="shared" si="33"/>
        <v>+</v>
      </c>
      <c r="H34" s="49">
        <f t="shared" si="33"/>
        <v>0</v>
      </c>
      <c r="I34" s="49">
        <f t="shared" si="33"/>
        <v>3</v>
      </c>
      <c r="J34" s="49">
        <f t="shared" si="33"/>
        <v>3</v>
      </c>
      <c r="K34" s="49">
        <f t="shared" si="33"/>
        <v>3</v>
      </c>
      <c r="L34" s="49">
        <f t="shared" si="33"/>
        <v>1</v>
      </c>
      <c r="M34" s="49">
        <f t="shared" si="33"/>
        <v>3331</v>
      </c>
      <c r="N34" s="49">
        <f t="shared" si="33"/>
        <v>6</v>
      </c>
      <c r="O34" s="49">
        <f t="shared" si="33"/>
        <v>20</v>
      </c>
      <c r="P34" s="49">
        <f t="shared" si="33"/>
        <v>3</v>
      </c>
      <c r="Q34" s="49">
        <f t="shared" si="33"/>
        <v>3</v>
      </c>
      <c r="R34" s="49">
        <f t="shared" si="33"/>
        <v>2</v>
      </c>
      <c r="S34" s="22">
        <f t="shared" si="33"/>
        <v>15</v>
      </c>
      <c r="T34" s="49">
        <f t="shared" si="33"/>
        <v>0</v>
      </c>
      <c r="U34" s="49">
        <f t="shared" si="33"/>
        <v>1</v>
      </c>
      <c r="V34" s="18" t="str">
        <f t="shared" si="33"/>
        <v/>
      </c>
      <c r="W34" s="21">
        <f>IF(W11&gt;0,VLOOKUP(W11,'[3]2010_Envelope'!$BH$6:$CR$128,4),"")</f>
        <v>7.8430778461538457</v>
      </c>
      <c r="X34" s="21">
        <f>IF(X11&gt;0,VLOOKUP(X11,'[3]2010_Envelope'!$BH$6:$CR$128,4),"")</f>
        <v>17.658626403846153</v>
      </c>
      <c r="Y34" s="21">
        <f>IF(Y11&gt;0,VLOOKUP(Y11,'[3]2010_Envelope'!$BH$6:$CR$128,4),"")</f>
        <v>13.186048615384616</v>
      </c>
      <c r="Z34" s="21">
        <f>IF(Z11&gt;0,VLOOKUP(Z11,'[3]2010_Envelope'!$BH$6:$CR$128,4),"")</f>
        <v>141.19081794818379</v>
      </c>
      <c r="AA34" s="21">
        <f>IF(AA11&gt;0,VLOOKUP(AA11,'[3]2010_Envelope'!$BH$6:$CR$128,4),"")</f>
        <v>97.385716477029902</v>
      </c>
      <c r="AB34" s="21">
        <f>IF(AB11&gt;0,VLOOKUP(AB11,'[3]2010_Envelope'!$BH$6:$CR$128,4),"")</f>
        <v>44.261193254807687</v>
      </c>
      <c r="AC34" s="20" t="str">
        <f>IF(AC11&gt;0,VLOOKUP(AC11,'[3]2010_HVAC'!$EY$7:$KA$83,8),"")</f>
        <v/>
      </c>
      <c r="AD34" s="20" t="str">
        <f>IF(AD11&gt;0,VLOOKUP(AD11,'[3]2010_HVAC'!$EY$7:$KA$83,8),"")</f>
        <v/>
      </c>
      <c r="AE34" s="20">
        <f>IF(AE11&gt;0,VLOOKUP(AE11,'[3]2010_HVAC'!$EY$7:$KA$83,8),"")</f>
        <v>46.665849999999999</v>
      </c>
      <c r="AF34" s="20">
        <f>IF(AF11&gt;0,VLOOKUP(AF11,'[3]2010_HVAC'!$EY$7:$KA$83,8),"")</f>
        <v>8.9868799999999993</v>
      </c>
      <c r="AG34" s="55">
        <f>VLOOKUP($C34,[1]Performance!$A$3:$K$38,7)</f>
        <v>2</v>
      </c>
      <c r="AH34" s="55">
        <f t="shared" si="34"/>
        <v>10</v>
      </c>
      <c r="AI34" s="20">
        <f>IF(AI11&gt;0,VLOOKUP(AI11,'[3]2010_HVAC'!$EY$7:$KA$83,AH34),"")</f>
        <v>2.3477328628339178</v>
      </c>
      <c r="AJ34" s="20">
        <f>IF(AJ11&gt;0,VLOOKUP(AJ11,'[3]2010_HVAC'!$EY$7:$KA$83,$AH34),"")</f>
        <v>13.367711250346057</v>
      </c>
      <c r="AK34" s="20">
        <f>IF(AK11&gt;0,VLOOKUP(AK11,'[3]2010_HVAC'!$EY$7:$KA$83,8),"")</f>
        <v>91.721706999999995</v>
      </c>
      <c r="AL34" s="20" t="str">
        <f>IF(AL11&gt;0,VLOOKUP(AL11,'[3]2010_HVAC'!$EY$7:$KA$83,8),"")</f>
        <v/>
      </c>
      <c r="AM34" s="20">
        <f>IF(AM11&gt;0,VLOOKUP(AM11,'[3]2010_HVAC'!$EY$7:$KA$83,8),"")</f>
        <v>2.3518912435897432</v>
      </c>
      <c r="AN34" s="20" t="str">
        <f>IF(AN11&gt;0,VLOOKUP(AN11,'[3]2010_HVAC'!$EY$7:$KA$83,8),"")</f>
        <v/>
      </c>
      <c r="AO34" s="20">
        <f>IF(AO11&gt;0,VLOOKUP(AO11,'[3]2010_HVAC'!$EY$7:$KA$83,8),"")</f>
        <v>27.923060700000001</v>
      </c>
      <c r="AP34" s="13">
        <f t="shared" si="35"/>
        <v>1204843.3338290909</v>
      </c>
      <c r="AQ34" s="21">
        <f>IF(AQ11&gt;0,VLOOKUP(AQ11,'[3]2010_Envelope'!$BH$6:$CR$128,5),"")</f>
        <v>19.112041666666666</v>
      </c>
      <c r="AR34" s="21">
        <f>IF(AR11&gt;0,VLOOKUP(AR11,'[3]2010_Envelope'!$BH$6:$CR$128,5),"")</f>
        <v>31.804842664571428</v>
      </c>
      <c r="AS34" s="21">
        <f>IF(AS11&gt;0,VLOOKUP(AS11,'[3]2010_Envelope'!$BH$6:$CR$128,5),"")</f>
        <v>32.46706833333333</v>
      </c>
      <c r="AT34" s="21" t="str">
        <f>IF(AT11&gt;0,VLOOKUP(AT11,'[3]2010_Envelope'!$BH$6:$CR$128,5),"")</f>
        <v/>
      </c>
      <c r="AU34" s="21">
        <f>IF(AU11&gt;0,VLOOKUP(AU11,'[3]2010_Envelope'!$BH$6:$CR$128,5),"")</f>
        <v>65.558337295000001</v>
      </c>
      <c r="AV34" s="21">
        <f>IF(AV11&gt;0,VLOOKUP(AV11,'[3]2010_Envelope'!$BH$6:$CR$128,5),"")</f>
        <v>29.795850371571422</v>
      </c>
      <c r="AW34" s="20" t="str">
        <f>IF(AW11&gt;0,VLOOKUP(AW11,'[3]2010_HVAC'!$EY$7:$KA$83,11),"")</f>
        <v/>
      </c>
      <c r="AX34" s="20" t="str">
        <f>IF(AX11&gt;0,VLOOKUP(AX11,'[3]2010_HVAC'!$EY$7:$KA$83,11),"")</f>
        <v/>
      </c>
      <c r="AY34" s="20">
        <f>IF(AY11&gt;0,VLOOKUP(AY11,'[3]2010_HVAC'!$EY$7:$KA$83,11),"")</f>
        <v>46.665849999999999</v>
      </c>
      <c r="AZ34" s="20">
        <f>IF(AZ11&gt;0,VLOOKUP(AZ11,'[3]2010_HVAC'!$EY$7:$KA$83,11),"")</f>
        <v>8.9868799999999993</v>
      </c>
      <c r="BA34" s="55">
        <f>VLOOKUP($C34,[2]Performance!$A$3:$K$36,7)</f>
        <v>1</v>
      </c>
      <c r="BB34" s="55">
        <f t="shared" si="36"/>
        <v>12</v>
      </c>
      <c r="BC34" s="20">
        <f>IF(BC11&gt;0,VLOOKUP(BC11,'[3]2010_HVAC'!$EY$7:$KA$83,BB34),"")</f>
        <v>7.3790379035627591</v>
      </c>
      <c r="BD34" s="20">
        <f>IF(BD11&gt;0,VLOOKUP(BD11,'[3]2010_HVAC'!$EY$7:$KA$83,$BB34),"")</f>
        <v>18.827236660182958</v>
      </c>
      <c r="BE34" s="20">
        <f>IF(BE11&gt;0,VLOOKUP(BE11,'[3]2010_HVAC'!$EY$7:$KA$83,11),"")</f>
        <v>91.721707000000009</v>
      </c>
      <c r="BF34" s="20" t="str">
        <f>IF(BF11&gt;0,VLOOKUP(BF11,'[3]2010_HVAC'!$EY$7:$KA$83,11),"")</f>
        <v/>
      </c>
      <c r="BG34" s="20">
        <f>IF(BG11&gt;0,VLOOKUP(BG11,'[3]2010_HVAC'!$EY$7:$KA$83,11),"")</f>
        <v>2.6206788142857143</v>
      </c>
      <c r="BH34" s="20" t="str">
        <f>IF(BH11&gt;0,VLOOKUP(BH11,'[3]2010_HVAC'!$EY$7:$KA$83,11),"")</f>
        <v/>
      </c>
      <c r="BI34" s="20">
        <f>IF(BI11&gt;0,VLOOKUP(BI11,'[3]2010_HVAC'!$EY$7:$KA$83,11),"")</f>
        <v>28.80950707142857</v>
      </c>
      <c r="BJ34" s="13">
        <f t="shared" si="37"/>
        <v>1208809.4690088991</v>
      </c>
      <c r="BK34" s="19">
        <f>IF($N34&gt;0,VLOOKUP($C34,[1]Milan!$AB$7:$AN$40,$N34))/((IF($P34=1,'3 PlantsCodes'!$D$26,IF($P34=2,'3 PlantsCodes'!$D$27,IF($P34=3,'3 PlantsCodes'!$D$28,IF($P34=4,'3 PlantsCodes'!$D$29)))))*IF($R34=1,'3 PlantsCodes'!$D$31,IF($R34=2,'3 PlantsCodes'!$D$32)))</f>
        <v>16.91361511603262</v>
      </c>
      <c r="BL34" s="19">
        <f>(IF($O34=20,VLOOKUP($C34,[1]Milan!$AB$7:$AN$40,12),IF($O34&gt;0,VLOOKUP($C34,[1]Milan!$AB$7:$AN$40,$O34),0))/(IF($Q34=1,'3 PlantsCodes'!$E$26,IF($Q34=3,'3 PlantsCodes'!$E$28,IF($Q34=4,'3 PlantsCodes'!$E$29,1)))*IF($R34=1,'3 PlantsCodes'!$E$31,IF($R34=2,'3 PlantsCodes'!$E$32))))</f>
        <v>7.0696364441099027</v>
      </c>
      <c r="BM34" s="19">
        <f>VLOOKUP($C34,[1]Milan!$AB$6:$AZ$40,$S34)</f>
        <v>8</v>
      </c>
      <c r="BN34" s="19">
        <f>VLOOKUP($C34,[1]Milan!$B$7:$Y$40,18)</f>
        <v>7.3610750078256713</v>
      </c>
      <c r="BO34" s="19">
        <f>VLOOKUP($C34,[1]Milan!$B$7:$AA$40,26)</f>
        <v>0.19174509674574319</v>
      </c>
      <c r="BP34" s="20">
        <f>IF($U34=1,-[4]Office!$E$9,0)</f>
        <v>-8.2717948717948726</v>
      </c>
      <c r="BQ34" s="57" t="s">
        <v>30</v>
      </c>
      <c r="BR34" s="19">
        <f>IF($N34&gt;0,VLOOKUP($C34,[2]Milan!$AB$7:$AN$40,$N34))/((IF($P34=1,'3 PlantsCodes'!$D$26,IF($P34=2,'3 PlantsCodes'!$D$27,IF($P34=3,'3 PlantsCodes'!$D$28,IF($P34=4,'3 PlantsCodes'!$D$29)))))*IF($R34=1,'3 PlantsCodes'!$D$31,IF($R34=2,'3 PlantsCodes'!$D$32)))</f>
        <v>27.588183872939002</v>
      </c>
      <c r="BS34" s="19">
        <f>(IF($O34=20,VLOOKUP($C34,[2]Milan!$AB$7:$AN$40,12),IF($O34&gt;0,VLOOKUP($C34,[2]Milan!$AB$7:$AN$40,$O34),0))/(IF($Q34=1,'3 PlantsCodes'!$E$26,IF($Q34=3,'3 PlantsCodes'!$E$28,IF($Q34=4,'3 PlantsCodes'!$E$29,1)))*IF($R34=1,'3 PlantsCodes'!$E$31,IF($R34=2,'3 PlantsCodes'!$E$32))))</f>
        <v>5.9206527405667524</v>
      </c>
      <c r="BT34" s="19">
        <f>VLOOKUP($C34,[2]Milan!$AB$6:$AZ$40,$S34)</f>
        <v>11.684210526315789</v>
      </c>
      <c r="BU34" s="19">
        <f>VLOOKUP($C34,[2]Milan!$B$7:$Y$40,18)</f>
        <v>7.7338276430576185</v>
      </c>
      <c r="BV34" s="19">
        <f>VLOOKUP($C34,[2]Milan!$B$7:$AA$40,26)</f>
        <v>0.40983343068041456</v>
      </c>
      <c r="BW34" s="20">
        <f>IF($U34=1,-[4]School!$E$9,0)</f>
        <v>-8.4374603174603173</v>
      </c>
      <c r="BX34" s="57" t="s">
        <v>30</v>
      </c>
    </row>
    <row r="35" spans="1:76" ht="15" customHeight="1" x14ac:dyDescent="0.25">
      <c r="A35" s="151"/>
      <c r="B35" s="17">
        <v>7</v>
      </c>
      <c r="C35" s="22">
        <f t="shared" si="33"/>
        <v>18</v>
      </c>
      <c r="D35" s="50" t="str">
        <f t="shared" si="33"/>
        <v>o+</v>
      </c>
      <c r="E35" s="50" t="str">
        <f t="shared" si="33"/>
        <v>+</v>
      </c>
      <c r="F35" s="49" t="str">
        <f t="shared" si="33"/>
        <v>+</v>
      </c>
      <c r="G35" s="49" t="str">
        <f t="shared" si="33"/>
        <v>+</v>
      </c>
      <c r="H35" s="49">
        <f t="shared" si="33"/>
        <v>0</v>
      </c>
      <c r="I35" s="49">
        <f t="shared" si="33"/>
        <v>4</v>
      </c>
      <c r="J35" s="49">
        <f t="shared" si="33"/>
        <v>3</v>
      </c>
      <c r="K35" s="49">
        <f t="shared" si="33"/>
        <v>3</v>
      </c>
      <c r="L35" s="49">
        <f t="shared" si="33"/>
        <v>1</v>
      </c>
      <c r="M35" s="49">
        <f t="shared" si="33"/>
        <v>4331</v>
      </c>
      <c r="N35" s="49">
        <f t="shared" si="33"/>
        <v>6</v>
      </c>
      <c r="O35" s="49">
        <f t="shared" si="33"/>
        <v>20</v>
      </c>
      <c r="P35" s="49">
        <f t="shared" si="33"/>
        <v>3</v>
      </c>
      <c r="Q35" s="49">
        <f t="shared" si="33"/>
        <v>3</v>
      </c>
      <c r="R35" s="49">
        <f t="shared" si="33"/>
        <v>2</v>
      </c>
      <c r="S35" s="22">
        <f t="shared" si="33"/>
        <v>15</v>
      </c>
      <c r="T35" s="49">
        <f t="shared" si="33"/>
        <v>0</v>
      </c>
      <c r="U35" s="49">
        <f t="shared" si="33"/>
        <v>1</v>
      </c>
      <c r="V35" s="18" t="str">
        <f t="shared" si="33"/>
        <v/>
      </c>
      <c r="W35" s="21">
        <f>IF(W12&gt;0,VLOOKUP(W12,'[3]2010_Envelope'!$BH$6:$CR$128,4),"")</f>
        <v>12.626308820512818</v>
      </c>
      <c r="X35" s="21">
        <f>IF(X12&gt;0,VLOOKUP(X12,'[3]2010_Envelope'!$BH$6:$CR$128,4),"")</f>
        <v>22.840517465544867</v>
      </c>
      <c r="Y35" s="21">
        <f>IF(Y12&gt;0,VLOOKUP(Y12,'[3]2010_Envelope'!$BH$6:$CR$128,4),"")</f>
        <v>14.865268000000002</v>
      </c>
      <c r="Z35" s="21">
        <f>IF(Z12&gt;0,VLOOKUP(Z12,'[3]2010_Envelope'!$BH$6:$CR$128,4),"")</f>
        <v>141.19081794818379</v>
      </c>
      <c r="AA35" s="21">
        <f>IF(AA12&gt;0,VLOOKUP(AA12,'[3]2010_Envelope'!$BH$6:$CR$128,4),"")</f>
        <v>97.385716477029902</v>
      </c>
      <c r="AB35" s="21">
        <f>IF(AB12&gt;0,VLOOKUP(AB12,'[3]2010_Envelope'!$BH$6:$CR$128,4),"")</f>
        <v>44.261193254807687</v>
      </c>
      <c r="AC35" s="20" t="str">
        <f>IF(AC12&gt;0,VLOOKUP(AC12,'[3]2010_HVAC'!$EY$7:$KA$83,8),"")</f>
        <v/>
      </c>
      <c r="AD35" s="20" t="str">
        <f>IF(AD12&gt;0,VLOOKUP(AD12,'[3]2010_HVAC'!$EY$7:$KA$83,8),"")</f>
        <v/>
      </c>
      <c r="AE35" s="20">
        <f>IF(AE12&gt;0,VLOOKUP(AE12,'[3]2010_HVAC'!$EY$7:$KA$83,8),"")</f>
        <v>46.665849999999999</v>
      </c>
      <c r="AF35" s="20">
        <f>IF(AF12&gt;0,VLOOKUP(AF12,'[3]2010_HVAC'!$EY$7:$KA$83,8),"")</f>
        <v>8.9868799999999993</v>
      </c>
      <c r="AG35" s="55">
        <f>VLOOKUP($C35,[1]Performance!$A$3:$K$38,7)</f>
        <v>2</v>
      </c>
      <c r="AH35" s="55">
        <f t="shared" si="34"/>
        <v>10</v>
      </c>
      <c r="AI35" s="20">
        <f>IF(AI12&gt;0,VLOOKUP(AI12,'[3]2010_HVAC'!$EY$7:$KA$83,AH35),"")</f>
        <v>2.3477328628339178</v>
      </c>
      <c r="AJ35" s="20">
        <f>IF(AJ12&gt;0,VLOOKUP(AJ12,'[3]2010_HVAC'!$EY$7:$KA$83,$AH35),"")</f>
        <v>13.367711250346057</v>
      </c>
      <c r="AK35" s="20">
        <f>IF(AK12&gt;0,VLOOKUP(AK12,'[3]2010_HVAC'!$EY$7:$KA$83,8),"")</f>
        <v>91.721706999999995</v>
      </c>
      <c r="AL35" s="20" t="str">
        <f>IF(AL12&gt;0,VLOOKUP(AL12,'[3]2010_HVAC'!$EY$7:$KA$83,8),"")</f>
        <v/>
      </c>
      <c r="AM35" s="20">
        <f>IF(AM12&gt;0,VLOOKUP(AM12,'[3]2010_HVAC'!$EY$7:$KA$83,8),"")</f>
        <v>2.3518912435897432</v>
      </c>
      <c r="AN35" s="20" t="str">
        <f>IF(AN12&gt;0,VLOOKUP(AN12,'[3]2010_HVAC'!$EY$7:$KA$83,8),"")</f>
        <v/>
      </c>
      <c r="AO35" s="20">
        <f>IF(AO12&gt;0,VLOOKUP(AO12,'[3]2010_HVAC'!$EY$7:$KA$83,8),"")</f>
        <v>27.923060700000001</v>
      </c>
      <c r="AP35" s="13">
        <f t="shared" si="35"/>
        <v>1232091.092753466</v>
      </c>
      <c r="AQ35" s="21">
        <f>IF(AQ12&gt;0,VLOOKUP(AQ12,'[3]2010_Envelope'!$BH$6:$CR$128,5),"")</f>
        <v>30.776887777777773</v>
      </c>
      <c r="AR35" s="21">
        <f>IF(AR12&gt;0,VLOOKUP(AR12,'[3]2010_Envelope'!$BH$6:$CR$128,5),"")</f>
        <v>41.137914566833331</v>
      </c>
      <c r="AS35" s="21">
        <f>IF(AS12&gt;0,VLOOKUP(AS12,'[3]2010_Envelope'!$BH$6:$CR$128,5),"")</f>
        <v>36.601509999999998</v>
      </c>
      <c r="AT35" s="21" t="str">
        <f>IF(AT12&gt;0,VLOOKUP(AT12,'[3]2010_Envelope'!$BH$6:$CR$128,5),"")</f>
        <v/>
      </c>
      <c r="AU35" s="21">
        <f>IF(AU12&gt;0,VLOOKUP(AU12,'[3]2010_Envelope'!$BH$6:$CR$128,5),"")</f>
        <v>65.558337295000001</v>
      </c>
      <c r="AV35" s="21">
        <f>IF(AV12&gt;0,VLOOKUP(AV12,'[3]2010_Envelope'!$BH$6:$CR$128,5),"")</f>
        <v>29.795850371571422</v>
      </c>
      <c r="AW35" s="20" t="str">
        <f>IF(AW12&gt;0,VLOOKUP(AW12,'[3]2010_HVAC'!$EY$7:$KA$83,11),"")</f>
        <v/>
      </c>
      <c r="AX35" s="20" t="str">
        <f>IF(AX12&gt;0,VLOOKUP(AX12,'[3]2010_HVAC'!$EY$7:$KA$83,11),"")</f>
        <v/>
      </c>
      <c r="AY35" s="20">
        <f>IF(AY12&gt;0,VLOOKUP(AY12,'[3]2010_HVAC'!$EY$7:$KA$83,11),"")</f>
        <v>46.665849999999999</v>
      </c>
      <c r="AZ35" s="20">
        <f>IF(AZ12&gt;0,VLOOKUP(AZ12,'[3]2010_HVAC'!$EY$7:$KA$83,11),"")</f>
        <v>8.9868799999999993</v>
      </c>
      <c r="BA35" s="55">
        <f>VLOOKUP($C35,[2]Performance!$A$3:$K$36,7)</f>
        <v>1</v>
      </c>
      <c r="BB35" s="55">
        <f t="shared" si="36"/>
        <v>12</v>
      </c>
      <c r="BC35" s="20">
        <f>IF(BC12&gt;0,VLOOKUP(BC12,'[3]2010_HVAC'!$EY$7:$KA$83,BB35),"")</f>
        <v>7.3790379035627591</v>
      </c>
      <c r="BD35" s="20">
        <f>IF(BD12&gt;0,VLOOKUP(BD12,'[3]2010_HVAC'!$EY$7:$KA$83,$BB35),"")</f>
        <v>18.827236660182958</v>
      </c>
      <c r="BE35" s="20">
        <f>IF(BE12&gt;0,VLOOKUP(BE12,'[3]2010_HVAC'!$EY$7:$KA$83,11),"")</f>
        <v>91.721707000000009</v>
      </c>
      <c r="BF35" s="20" t="str">
        <f>IF(BF12&gt;0,VLOOKUP(BF12,'[3]2010_HVAC'!$EY$7:$KA$83,11),"")</f>
        <v/>
      </c>
      <c r="BG35" s="20">
        <f>IF(BG12&gt;0,VLOOKUP(BG12,'[3]2010_HVAC'!$EY$7:$KA$83,11),"")</f>
        <v>2.6206788142857143</v>
      </c>
      <c r="BH35" s="20" t="str">
        <f>IF(BH12&gt;0,VLOOKUP(BH12,'[3]2010_HVAC'!$EY$7:$KA$83,11),"")</f>
        <v/>
      </c>
      <c r="BI35" s="20">
        <f>IF(BI12&gt;0,VLOOKUP(BI12,'[3]2010_HVAC'!$EY$7:$KA$83,11),"")</f>
        <v>28.80950707142857</v>
      </c>
      <c r="BJ35" s="13">
        <f t="shared" si="37"/>
        <v>1287976.4020010242</v>
      </c>
      <c r="BK35" s="19">
        <f>IF($N35&gt;0,VLOOKUP($C35,[1]Milan!$AB$7:$AN$40,$N35))/((IF($P35=1,'3 PlantsCodes'!$D$26,IF($P35=2,'3 PlantsCodes'!$D$27,IF($P35=3,'3 PlantsCodes'!$D$28,IF($P35=4,'3 PlantsCodes'!$D$29)))))*IF($R35=1,'3 PlantsCodes'!$D$31,IF($R35=2,'3 PlantsCodes'!$D$32)))</f>
        <v>13.263834955740199</v>
      </c>
      <c r="BL35" s="19">
        <f>(IF($O35=20,VLOOKUP($C35,[1]Milan!$AB$7:$AN$40,12),IF($O35&gt;0,VLOOKUP($C35,[1]Milan!$AB$7:$AN$40,$O35),0))/(IF($Q35=1,'3 PlantsCodes'!$E$26,IF($Q35=3,'3 PlantsCodes'!$E$28,IF($Q35=4,'3 PlantsCodes'!$E$29,1)))*IF($R35=1,'3 PlantsCodes'!$E$31,IF($R35=2,'3 PlantsCodes'!$E$32))))</f>
        <v>7.0840202173655147</v>
      </c>
      <c r="BM35" s="19">
        <f>VLOOKUP($C35,[1]Milan!$AB$6:$AZ$40,$S35)</f>
        <v>8</v>
      </c>
      <c r="BN35" s="19">
        <f>VLOOKUP($C35,[1]Milan!$B$7:$Y$40,18)</f>
        <v>7.3610750078256713</v>
      </c>
      <c r="BO35" s="19">
        <f>VLOOKUP($C35,[1]Milan!$B$7:$AA$40,26)</f>
        <v>0.18730914381142599</v>
      </c>
      <c r="BP35" s="20">
        <f>IF($U35=1,-[4]Office!$E$9,0)</f>
        <v>-8.2717948717948726</v>
      </c>
      <c r="BQ35" s="57" t="s">
        <v>30</v>
      </c>
      <c r="BR35" s="19">
        <f>IF($N35&gt;0,VLOOKUP($C35,[2]Milan!$AB$7:$AN$40,$N35))/((IF($P35=1,'3 PlantsCodes'!$D$26,IF($P35=2,'3 PlantsCodes'!$D$27,IF($P35=3,'3 PlantsCodes'!$D$28,IF($P35=4,'3 PlantsCodes'!$D$29)))))*IF($R35=1,'3 PlantsCodes'!$D$31,IF($R35=2,'3 PlantsCodes'!$D$32)))</f>
        <v>20.725879473724916</v>
      </c>
      <c r="BS35" s="19">
        <f>(IF($O35=20,VLOOKUP($C35,[2]Milan!$AB$7:$AN$40,12),IF($O35&gt;0,VLOOKUP($C35,[2]Milan!$AB$7:$AN$40,$O35),0))/(IF($Q35=1,'3 PlantsCodes'!$E$26,IF($Q35=3,'3 PlantsCodes'!$E$28,IF($Q35=4,'3 PlantsCodes'!$E$29,1)))*IF($R35=1,'3 PlantsCodes'!$E$31,IF($R35=2,'3 PlantsCodes'!$E$32))))</f>
        <v>5.8321849235805558</v>
      </c>
      <c r="BT35" s="19">
        <f>VLOOKUP($C35,[2]Milan!$AB$6:$AZ$40,$S35)</f>
        <v>11.684210526315789</v>
      </c>
      <c r="BU35" s="19">
        <f>VLOOKUP($C35,[2]Milan!$B$7:$Y$40,18)</f>
        <v>7.7338276430576185</v>
      </c>
      <c r="BV35" s="19">
        <f>VLOOKUP($C35,[2]Milan!$B$7:$AA$40,26)</f>
        <v>0.39688592183244215</v>
      </c>
      <c r="BW35" s="20">
        <f>IF($U35=1,-[4]School!$E$9,0)</f>
        <v>-8.4374603174603173</v>
      </c>
      <c r="BX35" s="57" t="s">
        <v>30</v>
      </c>
    </row>
    <row r="36" spans="1:76" ht="15" customHeight="1" x14ac:dyDescent="0.25">
      <c r="A36" s="151"/>
      <c r="B36" s="17">
        <v>8</v>
      </c>
      <c r="C36" s="22">
        <f t="shared" si="33"/>
        <v>32</v>
      </c>
      <c r="D36" s="50" t="str">
        <f t="shared" si="33"/>
        <v>o</v>
      </c>
      <c r="E36" s="50" t="str">
        <f t="shared" si="33"/>
        <v>+</v>
      </c>
      <c r="F36" s="49" t="str">
        <f t="shared" si="33"/>
        <v>+</v>
      </c>
      <c r="G36" s="49" t="str">
        <f t="shared" si="33"/>
        <v>+</v>
      </c>
      <c r="H36" s="49">
        <f t="shared" si="33"/>
        <v>1</v>
      </c>
      <c r="I36" s="49">
        <f t="shared" si="33"/>
        <v>3</v>
      </c>
      <c r="J36" s="49">
        <f t="shared" si="33"/>
        <v>3</v>
      </c>
      <c r="K36" s="49">
        <f t="shared" si="33"/>
        <v>3</v>
      </c>
      <c r="L36" s="49">
        <f t="shared" si="33"/>
        <v>2</v>
      </c>
      <c r="M36" s="49">
        <f t="shared" si="33"/>
        <v>3332</v>
      </c>
      <c r="N36" s="49">
        <f t="shared" si="33"/>
        <v>7</v>
      </c>
      <c r="O36" s="49">
        <f t="shared" si="33"/>
        <v>12</v>
      </c>
      <c r="P36" s="49">
        <f t="shared" si="33"/>
        <v>3</v>
      </c>
      <c r="Q36" s="49">
        <f t="shared" si="33"/>
        <v>3</v>
      </c>
      <c r="R36" s="49">
        <f t="shared" si="33"/>
        <v>2</v>
      </c>
      <c r="S36" s="22">
        <f t="shared" si="33"/>
        <v>16</v>
      </c>
      <c r="T36" s="49">
        <f t="shared" si="33"/>
        <v>0</v>
      </c>
      <c r="U36" s="49">
        <f t="shared" si="33"/>
        <v>1</v>
      </c>
      <c r="V36" s="18" t="str">
        <f t="shared" si="33"/>
        <v/>
      </c>
      <c r="W36" s="21">
        <f>IF(W13&gt;0,VLOOKUP(W13,'[3]2010_Envelope'!$BH$6:$CR$128,4),"")</f>
        <v>7.8430778461538457</v>
      </c>
      <c r="X36" s="21">
        <f>IF(X13&gt;0,VLOOKUP(X13,'[3]2010_Envelope'!$BH$6:$CR$128,4),"")</f>
        <v>17.658626403846153</v>
      </c>
      <c r="Y36" s="21">
        <f>IF(Y13&gt;0,VLOOKUP(Y13,'[3]2010_Envelope'!$BH$6:$CR$128,4),"")</f>
        <v>13.186048615384616</v>
      </c>
      <c r="Z36" s="21">
        <f>IF(Z13&gt;0,VLOOKUP(Z13,'[3]2010_Envelope'!$BH$6:$CR$128,4),"")</f>
        <v>141.19081794818379</v>
      </c>
      <c r="AA36" s="21">
        <f>IF(AA13&gt;0,VLOOKUP(AA13,'[3]2010_Envelope'!$BH$6:$CR$128,4),"")</f>
        <v>97.385716477029902</v>
      </c>
      <c r="AB36" s="21">
        <f>IF(AB13&gt;0,VLOOKUP(AB13,'[3]2010_Envelope'!$BH$6:$CR$128,4),"")</f>
        <v>44.261193254807687</v>
      </c>
      <c r="AC36" s="20">
        <f>IF(AC13&gt;0,VLOOKUP(AC13,'[3]2010_HVAC'!$EY$7:$KA$83,8),"")</f>
        <v>31.347648749999998</v>
      </c>
      <c r="AD36" s="20">
        <f>IF(AD13&gt;0,VLOOKUP(AD13,'[3]2010_HVAC'!$EY$7:$KA$83,8),"")</f>
        <v>15.445649999999999</v>
      </c>
      <c r="AE36" s="20">
        <f>IF(AE13&gt;0,VLOOKUP(AE13,'[3]2010_HVAC'!$EY$7:$KA$83,8),"")</f>
        <v>46.665849999999999</v>
      </c>
      <c r="AF36" s="20">
        <f>IF(AF13&gt;0,VLOOKUP(AF13,'[3]2010_HVAC'!$EY$7:$KA$83,8),"")</f>
        <v>8.9868799999999993</v>
      </c>
      <c r="AG36" s="55">
        <f>VLOOKUP($C36,[1]Performance!$A$3:$K$38,7)</f>
        <v>2</v>
      </c>
      <c r="AH36" s="55">
        <f t="shared" si="34"/>
        <v>10</v>
      </c>
      <c r="AI36" s="20">
        <f>IF(AI13&gt;0,VLOOKUP(AI13,'[3]2010_HVAC'!$EY$7:$KA$83,AH36),"")</f>
        <v>7.034273644932715</v>
      </c>
      <c r="AJ36" s="20" t="str">
        <f>IF(AJ13&gt;0,VLOOKUP(AJ13,'[3]2010_HVAC'!$EY$7:$KA$83,$AH36),"")</f>
        <v/>
      </c>
      <c r="AK36" s="20">
        <f>IF(AK13&gt;0,VLOOKUP(AK13,'[3]2010_HVAC'!$EY$7:$KA$83,8),"")</f>
        <v>91.721706999999995</v>
      </c>
      <c r="AL36" s="20" t="str">
        <f>IF(AL13&gt;0,VLOOKUP(AL13,'[3]2010_HVAC'!$EY$7:$KA$83,8),"")</f>
        <v/>
      </c>
      <c r="AM36" s="20">
        <f>IF(AM13&gt;0,VLOOKUP(AM13,'[3]2010_HVAC'!$EY$7:$KA$83,8),"")</f>
        <v>2.3518912435897432</v>
      </c>
      <c r="AN36" s="20" t="str">
        <f>IF(AN13&gt;0,VLOOKUP(AN13,'[3]2010_HVAC'!$EY$7:$KA$83,8),"")</f>
        <v/>
      </c>
      <c r="AO36" s="20">
        <f>IF(AO13&gt;0,VLOOKUP(AO13,'[3]2010_HVAC'!$EY$7:$KA$83,8),"")</f>
        <v>27.923060700000001</v>
      </c>
      <c r="AP36" s="13">
        <f t="shared" si="35"/>
        <v>1294025.7140083925</v>
      </c>
      <c r="AQ36" s="21">
        <f>IF(AQ13&gt;0,VLOOKUP(AQ13,'[3]2010_Envelope'!$BH$6:$CR$128,5),"")</f>
        <v>19.112041666666666</v>
      </c>
      <c r="AR36" s="21">
        <f>IF(AR13&gt;0,VLOOKUP(AR13,'[3]2010_Envelope'!$BH$6:$CR$128,5),"")</f>
        <v>31.804842664571428</v>
      </c>
      <c r="AS36" s="21">
        <f>IF(AS13&gt;0,VLOOKUP(AS13,'[3]2010_Envelope'!$BH$6:$CR$128,5),"")</f>
        <v>32.46706833333333</v>
      </c>
      <c r="AT36" s="21" t="str">
        <f>IF(AT13&gt;0,VLOOKUP(AT13,'[3]2010_Envelope'!$BH$6:$CR$128,5),"")</f>
        <v/>
      </c>
      <c r="AU36" s="21">
        <f>IF(AU13&gt;0,VLOOKUP(AU13,'[3]2010_Envelope'!$BH$6:$CR$128,5),"")</f>
        <v>65.558337295000001</v>
      </c>
      <c r="AV36" s="21">
        <f>IF(AV13&gt;0,VLOOKUP(AV13,'[3]2010_Envelope'!$BH$6:$CR$128,5),"")</f>
        <v>29.795850371571422</v>
      </c>
      <c r="AW36" s="20">
        <f>IF(AW13&gt;0,VLOOKUP(AW13,'[3]2010_HVAC'!$EY$7:$KA$83,11),"")</f>
        <v>31.347648750000001</v>
      </c>
      <c r="AX36" s="20">
        <f>IF(AX13&gt;0,VLOOKUP(AX13,'[3]2010_HVAC'!$EY$7:$KA$83,11),"")</f>
        <v>15.445650000000001</v>
      </c>
      <c r="AY36" s="20">
        <f>IF(AY13&gt;0,VLOOKUP(AY13,'[3]2010_HVAC'!$EY$7:$KA$83,11),"")</f>
        <v>46.665849999999999</v>
      </c>
      <c r="AZ36" s="20">
        <f>IF(AZ13&gt;0,VLOOKUP(AZ13,'[3]2010_HVAC'!$EY$7:$KA$83,11),"")</f>
        <v>8.9868799999999993</v>
      </c>
      <c r="BA36" s="55">
        <f>VLOOKUP($C36,[2]Performance!$A$3:$K$36,7)</f>
        <v>2</v>
      </c>
      <c r="BB36" s="55">
        <f t="shared" si="36"/>
        <v>13</v>
      </c>
      <c r="BC36" s="20">
        <f>IF(BC13&gt;0,VLOOKUP(BC13,'[3]2010_HVAC'!$EY$7:$KA$83,BB36),"")</f>
        <v>12.576006100139416</v>
      </c>
      <c r="BD36" s="20" t="str">
        <f>IF(BD13&gt;0,VLOOKUP(BD13,'[3]2010_HVAC'!$EY$7:$KA$83,$BB36),"")</f>
        <v/>
      </c>
      <c r="BE36" s="20">
        <f>IF(BE13&gt;0,VLOOKUP(BE13,'[3]2010_HVAC'!$EY$7:$KA$83,11),"")</f>
        <v>91.721707000000009</v>
      </c>
      <c r="BF36" s="20" t="str">
        <f>IF(BF13&gt;0,VLOOKUP(BF13,'[3]2010_HVAC'!$EY$7:$KA$83,11),"")</f>
        <v/>
      </c>
      <c r="BG36" s="20">
        <f>IF(BG13&gt;0,VLOOKUP(BG13,'[3]2010_HVAC'!$EY$7:$KA$83,11),"")</f>
        <v>2.6206788142857143</v>
      </c>
      <c r="BH36" s="20" t="str">
        <f>IF(BH13&gt;0,VLOOKUP(BH13,'[3]2010_HVAC'!$EY$7:$KA$83,11),"")</f>
        <v/>
      </c>
      <c r="BI36" s="20">
        <f>IF(BI13&gt;0,VLOOKUP(BI13,'[3]2010_HVAC'!$EY$7:$KA$83,11),"")</f>
        <v>28.80950707142857</v>
      </c>
      <c r="BJ36" s="13">
        <f t="shared" si="37"/>
        <v>1313273.0144110392</v>
      </c>
      <c r="BK36" s="19">
        <f>IF($N36&gt;0,VLOOKUP($C36,[1]Milan!$AB$7:$AN$40,$N36))/((IF($P36=1,'3 PlantsCodes'!$D$26,IF($P36=2,'3 PlantsCodes'!$D$27,IF($P36=3,'3 PlantsCodes'!$D$28,IF($P36=4,'3 PlantsCodes'!$D$29)))))*IF($R36=1,'3 PlantsCodes'!$D$31,IF($R36=2,'3 PlantsCodes'!$D$32)))</f>
        <v>6.3712349738738503</v>
      </c>
      <c r="BL36" s="19">
        <f>(IF($O36=20,VLOOKUP($C36,[1]Milan!$AB$7:$AN$40,12),IF($O36&gt;0,VLOOKUP($C36,[1]Milan!$AB$7:$AN$40,$O36),0))/(IF($Q36=1,'3 PlantsCodes'!$E$26,IF($Q36=3,'3 PlantsCodes'!$E$28,IF($Q36=4,'3 PlantsCodes'!$E$29,1)))*IF($R36=1,'3 PlantsCodes'!$E$31,IF($R36=2,'3 PlantsCodes'!$E$32))))</f>
        <v>6.9252511785255226</v>
      </c>
      <c r="BM36" s="19">
        <f>VLOOKUP($C36,[1]Milan!$AB$6:$AZ$40,$S36)</f>
        <v>4.1622827853505395</v>
      </c>
      <c r="BN36" s="19">
        <f>VLOOKUP($C36,[1]Milan!$B$7:$Y$40,18)</f>
        <v>7.3610750078256713</v>
      </c>
      <c r="BO36" s="19">
        <f>VLOOKUP($C36,[1]Milan!$B$7:$AA$40,26)</f>
        <v>2.0171927548454303</v>
      </c>
      <c r="BP36" s="20">
        <f>IF($U36=1,-[4]Office!$E$9,0)</f>
        <v>-8.2717948717948726</v>
      </c>
      <c r="BQ36" s="57" t="s">
        <v>30</v>
      </c>
      <c r="BR36" s="19">
        <f>IF($N36&gt;0,VLOOKUP($C36,[2]Milan!$AB$7:$AN$40,$N36))/((IF($P36=1,'3 PlantsCodes'!$D$26,IF($P36=2,'3 PlantsCodes'!$D$27,IF($P36=3,'3 PlantsCodes'!$D$28,IF($P36=4,'3 PlantsCodes'!$D$29)))))*IF($R36=1,'3 PlantsCodes'!$D$31,IF($R36=2,'3 PlantsCodes'!$D$32)))</f>
        <v>6.2014358854383165</v>
      </c>
      <c r="BS36" s="19">
        <f>(IF($O36=20,VLOOKUP($C36,[2]Milan!$AB$7:$AN$40,12),IF($O36&gt;0,VLOOKUP($C36,[2]Milan!$AB$7:$AN$40,$O36),0))/(IF($Q36=1,'3 PlantsCodes'!$E$26,IF($Q36=3,'3 PlantsCodes'!$E$28,IF($Q36=4,'3 PlantsCodes'!$E$29,1)))*IF($R36=1,'3 PlantsCodes'!$E$31,IF($R36=2,'3 PlantsCodes'!$E$32))))</f>
        <v>5.7397517707878798</v>
      </c>
      <c r="BT36" s="19">
        <f>VLOOKUP($C36,[2]Milan!$AB$6:$AZ$40,$S36)</f>
        <v>5.5999065503904877</v>
      </c>
      <c r="BU36" s="19">
        <f>VLOOKUP($C36,[2]Milan!$B$7:$Y$40,18)</f>
        <v>7.7338276430576185</v>
      </c>
      <c r="BV36" s="19">
        <f>VLOOKUP($C36,[2]Milan!$B$7:$AA$40,26)</f>
        <v>4.7861038851364848</v>
      </c>
      <c r="BW36" s="20">
        <f>IF($U36=1,-[4]School!$E$9,0)</f>
        <v>-8.4374603174603173</v>
      </c>
      <c r="BX36" s="57" t="s">
        <v>30</v>
      </c>
    </row>
    <row r="37" spans="1:76" ht="15" customHeight="1" x14ac:dyDescent="0.25">
      <c r="A37" s="151"/>
      <c r="B37" s="17">
        <v>9</v>
      </c>
      <c r="C37" s="22">
        <f t="shared" si="33"/>
        <v>36</v>
      </c>
      <c r="D37" s="50" t="str">
        <f t="shared" si="33"/>
        <v>o+</v>
      </c>
      <c r="E37" s="50" t="str">
        <f t="shared" si="33"/>
        <v>+</v>
      </c>
      <c r="F37" s="49" t="str">
        <f t="shared" si="33"/>
        <v>+</v>
      </c>
      <c r="G37" s="49" t="str">
        <f t="shared" si="33"/>
        <v>+</v>
      </c>
      <c r="H37" s="49">
        <f t="shared" si="33"/>
        <v>1</v>
      </c>
      <c r="I37" s="49">
        <f t="shared" si="33"/>
        <v>4</v>
      </c>
      <c r="J37" s="49">
        <f t="shared" si="33"/>
        <v>3</v>
      </c>
      <c r="K37" s="49">
        <f t="shared" si="33"/>
        <v>3</v>
      </c>
      <c r="L37" s="49">
        <f t="shared" si="33"/>
        <v>2</v>
      </c>
      <c r="M37" s="49">
        <f t="shared" si="33"/>
        <v>4332</v>
      </c>
      <c r="N37" s="49">
        <f t="shared" si="33"/>
        <v>7</v>
      </c>
      <c r="O37" s="49">
        <f t="shared" si="33"/>
        <v>12</v>
      </c>
      <c r="P37" s="49">
        <f t="shared" si="33"/>
        <v>3</v>
      </c>
      <c r="Q37" s="49">
        <f t="shared" si="33"/>
        <v>3</v>
      </c>
      <c r="R37" s="49">
        <f t="shared" si="33"/>
        <v>2</v>
      </c>
      <c r="S37" s="22">
        <f t="shared" si="33"/>
        <v>22</v>
      </c>
      <c r="T37" s="49">
        <f t="shared" si="33"/>
        <v>1</v>
      </c>
      <c r="U37" s="49">
        <f t="shared" si="33"/>
        <v>1</v>
      </c>
      <c r="V37" s="18" t="str">
        <f t="shared" si="33"/>
        <v/>
      </c>
      <c r="W37" s="21">
        <f>IF(W14&gt;0,VLOOKUP(W14,'[3]2010_Envelope'!$BH$6:$CR$128,4),"")</f>
        <v>12.626308820512818</v>
      </c>
      <c r="X37" s="21">
        <f>IF(X14&gt;0,VLOOKUP(X14,'[3]2010_Envelope'!$BH$6:$CR$128,4),"")</f>
        <v>22.840517465544867</v>
      </c>
      <c r="Y37" s="21">
        <f>IF(Y14&gt;0,VLOOKUP(Y14,'[3]2010_Envelope'!$BH$6:$CR$128,4),"")</f>
        <v>14.865268000000002</v>
      </c>
      <c r="Z37" s="21">
        <f>IF(Z14&gt;0,VLOOKUP(Z14,'[3]2010_Envelope'!$BH$6:$CR$128,4),"")</f>
        <v>141.19081794818379</v>
      </c>
      <c r="AA37" s="21">
        <f>IF(AA14&gt;0,VLOOKUP(AA14,'[3]2010_Envelope'!$BH$6:$CR$128,4),"")</f>
        <v>97.385716477029902</v>
      </c>
      <c r="AB37" s="21">
        <f>IF(AB14&gt;0,VLOOKUP(AB14,'[3]2010_Envelope'!$BH$6:$CR$128,4),"")</f>
        <v>44.261193254807687</v>
      </c>
      <c r="AC37" s="20">
        <f>IF(AC14&gt;0,VLOOKUP(AC14,'[3]2010_HVAC'!$EY$7:$KA$83,8),"")</f>
        <v>31.347648749999998</v>
      </c>
      <c r="AD37" s="20">
        <f>IF(AD14&gt;0,VLOOKUP(AD14,'[3]2010_HVAC'!$EY$7:$KA$83,8),"")</f>
        <v>15.445649999999999</v>
      </c>
      <c r="AE37" s="20">
        <f>IF(AE14&gt;0,VLOOKUP(AE14,'[3]2010_HVAC'!$EY$7:$KA$83,8),"")</f>
        <v>46.665849999999999</v>
      </c>
      <c r="AF37" s="20">
        <f>IF(AF14&gt;0,VLOOKUP(AF14,'[3]2010_HVAC'!$EY$7:$KA$83,8),"")</f>
        <v>8.9868799999999993</v>
      </c>
      <c r="AG37" s="55">
        <f>VLOOKUP($C37,[1]Performance!$A$3:$K$38,7)</f>
        <v>2</v>
      </c>
      <c r="AH37" s="55">
        <f t="shared" si="34"/>
        <v>10</v>
      </c>
      <c r="AI37" s="20">
        <f>IF(AI14&gt;0,VLOOKUP(AI14,'[3]2010_HVAC'!$EY$7:$KA$83,AH37),"")</f>
        <v>7.034273644932715</v>
      </c>
      <c r="AJ37" s="20" t="str">
        <f>IF(AJ14&gt;0,VLOOKUP(AJ14,'[3]2010_HVAC'!$EY$7:$KA$83,$AH37),"")</f>
        <v/>
      </c>
      <c r="AK37" s="20">
        <f>IF(AK14&gt;0,VLOOKUP(AK14,'[3]2010_HVAC'!$EY$7:$KA$83,8),"")</f>
        <v>91.721706999999995</v>
      </c>
      <c r="AL37" s="20" t="str">
        <f>IF(AL14&gt;0,VLOOKUP(AL14,'[3]2010_HVAC'!$EY$7:$KA$83,8),"")</f>
        <v/>
      </c>
      <c r="AM37" s="20">
        <f>IF(AM14&gt;0,VLOOKUP(AM14,'[3]2010_HVAC'!$EY$7:$KA$83,8),"")</f>
        <v>2.3518912435897432</v>
      </c>
      <c r="AN37" s="20">
        <f>IF(AN14&gt;0,VLOOKUP(AN14,'[3]2010_HVAC'!$EY$7:$KA$83,8),"")</f>
        <v>9.4306684188034193</v>
      </c>
      <c r="AO37" s="20">
        <f>IF(AO14&gt;0,VLOOKUP(AO14,'[3]2010_HVAC'!$EY$7:$KA$83,8),"")</f>
        <v>27.923060700000001</v>
      </c>
      <c r="AP37" s="13">
        <f t="shared" si="35"/>
        <v>1343341.2370327676</v>
      </c>
      <c r="AQ37" s="21">
        <f>IF(AQ14&gt;0,VLOOKUP(AQ14,'[3]2010_Envelope'!$BH$6:$CR$128,5),"")</f>
        <v>30.776887777777773</v>
      </c>
      <c r="AR37" s="21">
        <f>IF(AR14&gt;0,VLOOKUP(AR14,'[3]2010_Envelope'!$BH$6:$CR$128,5),"")</f>
        <v>41.137914566833331</v>
      </c>
      <c r="AS37" s="21">
        <f>IF(AS14&gt;0,VLOOKUP(AS14,'[3]2010_Envelope'!$BH$6:$CR$128,5),"")</f>
        <v>36.601509999999998</v>
      </c>
      <c r="AT37" s="21">
        <f>IF(AT14&gt;0,VLOOKUP(AT14,'[3]2010_Envelope'!$BH$6:$CR$128,5),"")</f>
        <v>95.047154766142881</v>
      </c>
      <c r="AU37" s="21">
        <f>IF(AU14&gt;0,VLOOKUP(AU14,'[3]2010_Envelope'!$BH$6:$CR$128,5),"")</f>
        <v>65.558337295000001</v>
      </c>
      <c r="AV37" s="21">
        <f>IF(AV14&gt;0,VLOOKUP(AV14,'[3]2010_Envelope'!$BH$6:$CR$128,5),"")</f>
        <v>29.795850371571422</v>
      </c>
      <c r="AW37" s="20">
        <f>IF(AW14&gt;0,VLOOKUP(AW14,'[3]2010_HVAC'!$EY$7:$KA$83,11),"")</f>
        <v>31.347648750000001</v>
      </c>
      <c r="AX37" s="20">
        <f>IF(AX14&gt;0,VLOOKUP(AX14,'[3]2010_HVAC'!$EY$7:$KA$83,11),"")</f>
        <v>15.445650000000001</v>
      </c>
      <c r="AY37" s="20">
        <f>IF(AY14&gt;0,VLOOKUP(AY14,'[3]2010_HVAC'!$EY$7:$KA$83,11),"")</f>
        <v>46.665849999999999</v>
      </c>
      <c r="AZ37" s="20">
        <f>IF(AZ14&gt;0,VLOOKUP(AZ14,'[3]2010_HVAC'!$EY$7:$KA$83,11),"")</f>
        <v>8.9868799999999993</v>
      </c>
      <c r="BA37" s="55">
        <f>VLOOKUP($C37,[2]Performance!$A$3:$K$36,7)</f>
        <v>2</v>
      </c>
      <c r="BB37" s="55">
        <f t="shared" si="36"/>
        <v>13</v>
      </c>
      <c r="BC37" s="20">
        <f>IF(BC14&gt;0,VLOOKUP(BC14,'[3]2010_HVAC'!$EY$7:$KA$83,BB37),"")</f>
        <v>12.576006100139416</v>
      </c>
      <c r="BD37" s="20" t="str">
        <f>IF(BD14&gt;0,VLOOKUP(BD14,'[3]2010_HVAC'!$EY$7:$KA$83,$BB37),"")</f>
        <v/>
      </c>
      <c r="BE37" s="20">
        <f>IF(BE14&gt;0,VLOOKUP(BE14,'[3]2010_HVAC'!$EY$7:$KA$83,11),"")</f>
        <v>91.721707000000009</v>
      </c>
      <c r="BF37" s="20" t="str">
        <f>IF(BF14&gt;0,VLOOKUP(BF14,'[3]2010_HVAC'!$EY$7:$KA$83,11),"")</f>
        <v/>
      </c>
      <c r="BG37" s="20">
        <f>IF(BG14&gt;0,VLOOKUP(BG14,'[3]2010_HVAC'!$EY$7:$KA$83,11),"")</f>
        <v>2.6206788142857143</v>
      </c>
      <c r="BH37" s="20">
        <f>IF(BH14&gt;0,VLOOKUP(BH14,'[3]2010_HVAC'!$EY$7:$KA$83,11),"")</f>
        <v>14.011278793650794</v>
      </c>
      <c r="BI37" s="20">
        <f>IF(BI14&gt;0,VLOOKUP(BI14,'[3]2010_HVAC'!$EY$7:$KA$83,11),"")</f>
        <v>28.80950707142857</v>
      </c>
      <c r="BJ37" s="13">
        <f t="shared" si="37"/>
        <v>1735974.0131165143</v>
      </c>
      <c r="BK37" s="19">
        <f>IF($N37&gt;0,VLOOKUP($C37,[1]Milan!$AB$7:$AN$40,$N37))/((IF($P37=1,'3 PlantsCodes'!$D$26,IF($P37=2,'3 PlantsCodes'!$D$27,IF($P37=3,'3 PlantsCodes'!$D$28,IF($P37=4,'3 PlantsCodes'!$D$29)))))*IF($R37=1,'3 PlantsCodes'!$D$31,IF($R37=2,'3 PlantsCodes'!$D$32)))</f>
        <v>16.739620276686694</v>
      </c>
      <c r="BL37" s="19">
        <f>(IF($O37=20,VLOOKUP($C37,[1]Milan!$AB$7:$AN$40,12),IF($O37&gt;0,VLOOKUP($C37,[1]Milan!$AB$7:$AN$40,$O37),0))/(IF($Q37=1,'3 PlantsCodes'!$E$26,IF($Q37=3,'3 PlantsCodes'!$E$28,IF($Q37=4,'3 PlantsCodes'!$E$29,1)))*IF($R37=1,'3 PlantsCodes'!$E$31,IF($R37=2,'3 PlantsCodes'!$E$32))))</f>
        <v>8.2858677847399633</v>
      </c>
      <c r="BM37" s="19">
        <f>VLOOKUP($C37,[1]Milan!$AB$6:$AZ$40,$S37)</f>
        <v>1.5003612161300781</v>
      </c>
      <c r="BN37" s="19">
        <f>VLOOKUP($C37,[1]Milan!$B$7:$Y$40,18)</f>
        <v>7.0018408190085664</v>
      </c>
      <c r="BO37" s="19">
        <f>VLOOKUP($C37,[1]Milan!$B$7:$AA$40,26)</f>
        <v>1.7729931101112844</v>
      </c>
      <c r="BP37" s="20">
        <f>IF($U37=1,-[4]Office!$E$9,0)</f>
        <v>-8.2717948717948726</v>
      </c>
      <c r="BQ37" s="57" t="s">
        <v>30</v>
      </c>
      <c r="BR37" s="19">
        <f>IF($N37&gt;0,VLOOKUP($C37,[2]Milan!$AB$7:$AN$40,$N37))/((IF($P37=1,'3 PlantsCodes'!$D$26,IF($P37=2,'3 PlantsCodes'!$D$27,IF($P37=3,'3 PlantsCodes'!$D$28,IF($P37=4,'3 PlantsCodes'!$D$29)))))*IF($R37=1,'3 PlantsCodes'!$D$31,IF($R37=2,'3 PlantsCodes'!$D$32)))</f>
        <v>11.200837258818874</v>
      </c>
      <c r="BS37" s="19">
        <f>(IF($O37=20,VLOOKUP($C37,[2]Milan!$AB$7:$AN$40,12),IF($O37&gt;0,VLOOKUP($C37,[2]Milan!$AB$7:$AN$40,$O37),0))/(IF($Q37=1,'3 PlantsCodes'!$E$26,IF($Q37=3,'3 PlantsCodes'!$E$28,IF($Q37=4,'3 PlantsCodes'!$E$29,1)))*IF($R37=1,'3 PlantsCodes'!$E$31,IF($R37=2,'3 PlantsCodes'!$E$32))))</f>
        <v>6.2617902096039826</v>
      </c>
      <c r="BT37" s="19">
        <f>VLOOKUP($C37,[2]Milan!$AB$6:$AZ$40,$S37)</f>
        <v>2.811839992504348</v>
      </c>
      <c r="BU37" s="19">
        <f>VLOOKUP($C37,[2]Milan!$B$7:$Y$40,18)</f>
        <v>7.4054213396205126</v>
      </c>
      <c r="BV37" s="19">
        <f>VLOOKUP($C37,[2]Milan!$B$7:$AA$40,26)</f>
        <v>4.5696740239501565</v>
      </c>
      <c r="BW37" s="20">
        <f>IF($U37=1,-[4]School!$E$9,0)</f>
        <v>-8.4374603174603173</v>
      </c>
      <c r="BX37" s="57" t="s">
        <v>30</v>
      </c>
    </row>
    <row r="38" spans="1:76" ht="15" customHeight="1" x14ac:dyDescent="0.25">
      <c r="A38" s="151"/>
      <c r="B38" s="17">
        <v>10</v>
      </c>
      <c r="C38" s="22">
        <f t="shared" si="33"/>
        <v>18</v>
      </c>
      <c r="D38" s="50" t="str">
        <f t="shared" si="33"/>
        <v>o+</v>
      </c>
      <c r="E38" s="50" t="str">
        <f t="shared" si="33"/>
        <v>+</v>
      </c>
      <c r="F38" s="49" t="str">
        <f t="shared" si="33"/>
        <v>+</v>
      </c>
      <c r="G38" s="49" t="str">
        <f t="shared" si="33"/>
        <v>+</v>
      </c>
      <c r="H38" s="49">
        <f t="shared" si="33"/>
        <v>0</v>
      </c>
      <c r="I38" s="49">
        <f t="shared" si="33"/>
        <v>4</v>
      </c>
      <c r="J38" s="49">
        <f t="shared" si="33"/>
        <v>3</v>
      </c>
      <c r="K38" s="49">
        <f t="shared" si="33"/>
        <v>3</v>
      </c>
      <c r="L38" s="49">
        <f t="shared" si="33"/>
        <v>1</v>
      </c>
      <c r="M38" s="49">
        <f t="shared" si="33"/>
        <v>4331</v>
      </c>
      <c r="N38" s="49">
        <f t="shared" si="33"/>
        <v>8</v>
      </c>
      <c r="O38" s="49">
        <f t="shared" si="33"/>
        <v>13</v>
      </c>
      <c r="P38" s="49">
        <f t="shared" si="33"/>
        <v>1</v>
      </c>
      <c r="Q38" s="49">
        <f t="shared" si="33"/>
        <v>1</v>
      </c>
      <c r="R38" s="49">
        <f t="shared" si="33"/>
        <v>2</v>
      </c>
      <c r="S38" s="22">
        <f t="shared" si="33"/>
        <v>17</v>
      </c>
      <c r="T38" s="49">
        <f t="shared" si="33"/>
        <v>0</v>
      </c>
      <c r="U38" s="49">
        <f t="shared" si="33"/>
        <v>1</v>
      </c>
      <c r="V38" s="18" t="str">
        <f t="shared" si="33"/>
        <v/>
      </c>
      <c r="W38" s="21">
        <f>IF(W15&gt;0,VLOOKUP(W15,'[3]2010_Envelope'!$BH$6:$CR$128,4),"")</f>
        <v>12.626308820512818</v>
      </c>
      <c r="X38" s="21">
        <f>IF(X15&gt;0,VLOOKUP(X15,'[3]2010_Envelope'!$BH$6:$CR$128,4),"")</f>
        <v>22.840517465544867</v>
      </c>
      <c r="Y38" s="21">
        <f>IF(Y15&gt;0,VLOOKUP(Y15,'[3]2010_Envelope'!$BH$6:$CR$128,4),"")</f>
        <v>14.865268000000002</v>
      </c>
      <c r="Z38" s="21">
        <f>IF(Z15&gt;0,VLOOKUP(Z15,'[3]2010_Envelope'!$BH$6:$CR$128,4),"")</f>
        <v>141.19081794818379</v>
      </c>
      <c r="AA38" s="21">
        <f>IF(AA15&gt;0,VLOOKUP(AA15,'[3]2010_Envelope'!$BH$6:$CR$128,4),"")</f>
        <v>97.385716477029902</v>
      </c>
      <c r="AB38" s="21">
        <f>IF(AB15&gt;0,VLOOKUP(AB15,'[3]2010_Envelope'!$BH$6:$CR$128,4),"")</f>
        <v>44.261193254807687</v>
      </c>
      <c r="AC38" s="20" t="str">
        <f>IF(AC15&gt;0,VLOOKUP(AC15,'[3]2010_HVAC'!$EY$7:$KA$83,8),"")</f>
        <v/>
      </c>
      <c r="AD38" s="20" t="str">
        <f>IF(AD15&gt;0,VLOOKUP(AD15,'[3]2010_HVAC'!$EY$7:$KA$83,8),"")</f>
        <v/>
      </c>
      <c r="AE38" s="20">
        <f>IF(AE15&gt;0,VLOOKUP(AE15,'[3]2010_HVAC'!$EY$7:$KA$83,8),"")</f>
        <v>46.665849999999999</v>
      </c>
      <c r="AF38" s="20">
        <f>IF(AF15&gt;0,VLOOKUP(AF15,'[3]2010_HVAC'!$EY$7:$KA$83,8),"")</f>
        <v>8.9868799999999993</v>
      </c>
      <c r="AG38" s="55">
        <f>VLOOKUP($C38,[1]Performance!$A$3:$K$38,7)</f>
        <v>2</v>
      </c>
      <c r="AH38" s="55">
        <f t="shared" si="34"/>
        <v>10</v>
      </c>
      <c r="AI38" s="20">
        <f>IF(AI15&gt;0,VLOOKUP(AI15,'[3]2010_HVAC'!$EY$7:$KA$83,AH38),"")</f>
        <v>28.14607345908874</v>
      </c>
      <c r="AJ38" s="20" t="str">
        <f>IF(AJ15&gt;0,VLOOKUP(AJ15,'[3]2010_HVAC'!$EY$7:$KA$83,$AH38),"")</f>
        <v/>
      </c>
      <c r="AK38" s="20">
        <f>IF(AK15&gt;0,VLOOKUP(AK15,'[3]2010_HVAC'!$EY$7:$KA$83,8),"")</f>
        <v>212.03258399999999</v>
      </c>
      <c r="AL38" s="20" t="str">
        <f>IF(AL15&gt;0,VLOOKUP(AL15,'[3]2010_HVAC'!$EY$7:$KA$83,8),"")</f>
        <v/>
      </c>
      <c r="AM38" s="20">
        <f>IF(AM15&gt;0,VLOOKUP(AM15,'[3]2010_HVAC'!$EY$7:$KA$83,8),"")</f>
        <v>2.3518912435897432</v>
      </c>
      <c r="AN38" s="20" t="str">
        <f>IF(AN15&gt;0,VLOOKUP(AN15,'[3]2010_HVAC'!$EY$7:$KA$83,8),"")</f>
        <v/>
      </c>
      <c r="AO38" s="20">
        <f>IF(AO15&gt;0,VLOOKUP(AO15,'[3]2010_HVAC'!$EY$7:$KA$83,8),"")</f>
        <v>27.923060700000001</v>
      </c>
      <c r="AP38" s="13">
        <f t="shared" si="35"/>
        <v>1542706.2176028925</v>
      </c>
      <c r="AQ38" s="21">
        <f>IF(AQ15&gt;0,VLOOKUP(AQ15,'[3]2010_Envelope'!$BH$6:$CR$128,5),"")</f>
        <v>30.776887777777773</v>
      </c>
      <c r="AR38" s="21">
        <f>IF(AR15&gt;0,VLOOKUP(AR15,'[3]2010_Envelope'!$BH$6:$CR$128,5),"")</f>
        <v>41.137914566833331</v>
      </c>
      <c r="AS38" s="21">
        <f>IF(AS15&gt;0,VLOOKUP(AS15,'[3]2010_Envelope'!$BH$6:$CR$128,5),"")</f>
        <v>36.601509999999998</v>
      </c>
      <c r="AT38" s="21" t="str">
        <f>IF(AT15&gt;0,VLOOKUP(AT15,'[3]2010_Envelope'!$BH$6:$CR$128,5),"")</f>
        <v/>
      </c>
      <c r="AU38" s="21">
        <f>IF(AU15&gt;0,VLOOKUP(AU15,'[3]2010_Envelope'!$BH$6:$CR$128,5),"")</f>
        <v>65.558337295000001</v>
      </c>
      <c r="AV38" s="21">
        <f>IF(AV15&gt;0,VLOOKUP(AV15,'[3]2010_Envelope'!$BH$6:$CR$128,5),"")</f>
        <v>29.795850371571422</v>
      </c>
      <c r="AW38" s="20" t="str">
        <f>IF(AW15&gt;0,VLOOKUP(AW15,'[3]2010_HVAC'!$EY$7:$KA$83,11),"")</f>
        <v/>
      </c>
      <c r="AX38" s="20" t="str">
        <f>IF(AX15&gt;0,VLOOKUP(AX15,'[3]2010_HVAC'!$EY$7:$KA$83,11),"")</f>
        <v/>
      </c>
      <c r="AY38" s="20">
        <f>IF(AY15&gt;0,VLOOKUP(AY15,'[3]2010_HVAC'!$EY$7:$KA$83,11),"")</f>
        <v>46.665849999999999</v>
      </c>
      <c r="AZ38" s="20">
        <f>IF(AZ15&gt;0,VLOOKUP(AZ15,'[3]2010_HVAC'!$EY$7:$KA$83,11),"")</f>
        <v>8.9868799999999993</v>
      </c>
      <c r="BA38" s="55">
        <f>VLOOKUP($C38,[2]Performance!$A$3:$K$36,7)</f>
        <v>1</v>
      </c>
      <c r="BB38" s="55">
        <f t="shared" si="36"/>
        <v>12</v>
      </c>
      <c r="BC38" s="20">
        <f>IF(BC15&gt;0,VLOOKUP(BC15,'[3]2010_HVAC'!$EY$7:$KA$83,BB38),"")</f>
        <v>88.464469778037966</v>
      </c>
      <c r="BD38" s="20" t="str">
        <f>IF(BD15&gt;0,VLOOKUP(BD15,'[3]2010_HVAC'!$EY$7:$KA$83,$BB38),"")</f>
        <v/>
      </c>
      <c r="BE38" s="20">
        <f>IF(BE15&gt;0,VLOOKUP(BE15,'[3]2010_HVAC'!$EY$7:$KA$83,11),"")</f>
        <v>212.03258399999999</v>
      </c>
      <c r="BF38" s="20" t="str">
        <f>IF(BF15&gt;0,VLOOKUP(BF15,'[3]2010_HVAC'!$EY$7:$KA$83,11),"")</f>
        <v/>
      </c>
      <c r="BG38" s="20">
        <f>IF(BG15&gt;0,VLOOKUP(BG15,'[3]2010_HVAC'!$EY$7:$KA$83,11),"")</f>
        <v>2.6206788142857143</v>
      </c>
      <c r="BH38" s="20" t="str">
        <f>IF(BH15&gt;0,VLOOKUP(BH15,'[3]2010_HVAC'!$EY$7:$KA$83,11),"")</f>
        <v/>
      </c>
      <c r="BI38" s="20">
        <f>IF(BI15&gt;0,VLOOKUP(BI15,'[3]2010_HVAC'!$EY$7:$KA$83,11),"")</f>
        <v>28.80950707142857</v>
      </c>
      <c r="BJ38" s="13">
        <f t="shared" si="37"/>
        <v>1863068.9794760444</v>
      </c>
      <c r="BK38" s="19">
        <f>IF($N38&gt;0,VLOOKUP($C38,[1]Milan!$AB$7:$AN$40,$N38))/((IF($P38=1,'3 PlantsCodes'!$D$26,IF($P38=2,'3 PlantsCodes'!$D$27,IF($P38=3,'3 PlantsCodes'!$D$28,IF($P38=4,'3 PlantsCodes'!$D$29)))))*IF($R38=1,'3 PlantsCodes'!$D$31,IF($R38=2,'3 PlantsCodes'!$D$32)))</f>
        <v>3.7851670626620106</v>
      </c>
      <c r="BL38" s="19">
        <f>(IF($O38=20,VLOOKUP($C38,[1]Milan!$AB$7:$AN$40,12),IF($O38&gt;0,VLOOKUP($C38,[1]Milan!$AB$7:$AN$40,$O38),0))/(IF($Q38=1,'3 PlantsCodes'!$E$26,IF($Q38=3,'3 PlantsCodes'!$E$28,IF($Q38=4,'3 PlantsCodes'!$E$29,1)))*IF($R38=1,'3 PlantsCodes'!$E$31,IF($R38=2,'3 PlantsCodes'!$E$32))))</f>
        <v>3.8302961968770362</v>
      </c>
      <c r="BM38" s="19">
        <f>VLOOKUP($C38,[1]Milan!$AB$6:$AZ$40,$S38)</f>
        <v>2.2599394907618255</v>
      </c>
      <c r="BN38" s="19">
        <f>VLOOKUP($C38,[1]Milan!$B$7:$Y$40,18)</f>
        <v>7.3610750078256713</v>
      </c>
      <c r="BO38" s="19">
        <f>VLOOKUP($C38,[1]Milan!$B$7:$AA$40,26)</f>
        <v>0.18730914381142599</v>
      </c>
      <c r="BP38" s="20">
        <f>IF($U38=1,-[4]Office!$E$9,0)</f>
        <v>-8.2717948717948726</v>
      </c>
      <c r="BQ38" s="57" t="s">
        <v>30</v>
      </c>
      <c r="BR38" s="19">
        <f>IF($N38&gt;0,VLOOKUP($C38,[2]Milan!$AB$7:$AN$40,$N38))/((IF($P38=1,'3 PlantsCodes'!$D$26,IF($P38=2,'3 PlantsCodes'!$D$27,IF($P38=3,'3 PlantsCodes'!$D$28,IF($P38=4,'3 PlantsCodes'!$D$29)))))*IF($R38=1,'3 PlantsCodes'!$D$31,IF($R38=2,'3 PlantsCodes'!$D$32)))</f>
        <v>5.8503780967980017</v>
      </c>
      <c r="BS38" s="19">
        <f>(IF($O38=20,VLOOKUP($C38,[2]Milan!$AB$7:$AN$40,12),IF($O38&gt;0,VLOOKUP($C38,[2]Milan!$AB$7:$AN$40,$O38),0))/(IF($Q38=1,'3 PlantsCodes'!$E$26,IF($Q38=3,'3 PlantsCodes'!$E$28,IF($Q38=4,'3 PlantsCodes'!$E$29,1)))*IF($R38=1,'3 PlantsCodes'!$E$31,IF($R38=2,'3 PlantsCodes'!$E$32))))</f>
        <v>3.1833958893798338</v>
      </c>
      <c r="BT38" s="19">
        <f>VLOOKUP($C38,[2]Milan!$AB$6:$AZ$40,$S38)</f>
        <v>3.2648348737839701</v>
      </c>
      <c r="BU38" s="19">
        <f>VLOOKUP($C38,[2]Milan!$B$7:$Y$40,18)</f>
        <v>7.7338276430576185</v>
      </c>
      <c r="BV38" s="19">
        <f>VLOOKUP($C38,[2]Milan!$B$7:$AA$40,26)</f>
        <v>0.39688592183244215</v>
      </c>
      <c r="BW38" s="20">
        <f>IF($U38=1,-[4]School!$E$9,0)</f>
        <v>-8.4374603174603173</v>
      </c>
      <c r="BX38" s="57" t="s">
        <v>30</v>
      </c>
    </row>
    <row r="39" spans="1:76" ht="15" customHeight="1" x14ac:dyDescent="0.25">
      <c r="A39" s="151"/>
      <c r="B39" s="17">
        <v>11</v>
      </c>
      <c r="C39" s="22">
        <f t="shared" si="33"/>
        <v>32</v>
      </c>
      <c r="D39" s="50" t="str">
        <f t="shared" si="33"/>
        <v>o</v>
      </c>
      <c r="E39" s="50" t="str">
        <f t="shared" si="33"/>
        <v>+</v>
      </c>
      <c r="F39" s="49" t="str">
        <f t="shared" si="33"/>
        <v>+</v>
      </c>
      <c r="G39" s="49" t="str">
        <f t="shared" si="33"/>
        <v>+</v>
      </c>
      <c r="H39" s="49">
        <f t="shared" si="33"/>
        <v>1</v>
      </c>
      <c r="I39" s="49">
        <f t="shared" si="33"/>
        <v>3</v>
      </c>
      <c r="J39" s="49">
        <f t="shared" si="33"/>
        <v>3</v>
      </c>
      <c r="K39" s="49">
        <f t="shared" si="33"/>
        <v>3</v>
      </c>
      <c r="L39" s="49">
        <f t="shared" si="33"/>
        <v>2</v>
      </c>
      <c r="M39" s="49">
        <f t="shared" si="33"/>
        <v>3332</v>
      </c>
      <c r="N39" s="49">
        <f t="shared" si="33"/>
        <v>8</v>
      </c>
      <c r="O39" s="49">
        <f t="shared" si="33"/>
        <v>13</v>
      </c>
      <c r="P39" s="49">
        <f t="shared" si="33"/>
        <v>1</v>
      </c>
      <c r="Q39" s="49">
        <f t="shared" si="33"/>
        <v>1</v>
      </c>
      <c r="R39" s="49">
        <f t="shared" si="33"/>
        <v>2</v>
      </c>
      <c r="S39" s="22">
        <f t="shared" si="33"/>
        <v>23</v>
      </c>
      <c r="T39" s="49">
        <f t="shared" si="33"/>
        <v>1</v>
      </c>
      <c r="U39" s="49">
        <f t="shared" si="33"/>
        <v>1</v>
      </c>
      <c r="V39" s="18" t="str">
        <f t="shared" si="33"/>
        <v/>
      </c>
      <c r="W39" s="21">
        <f>IF(W16&gt;0,VLOOKUP(W16,'[3]2010_Envelope'!$BH$6:$CR$128,4),"")</f>
        <v>7.8430778461538457</v>
      </c>
      <c r="X39" s="21">
        <f>IF(X16&gt;0,VLOOKUP(X16,'[3]2010_Envelope'!$BH$6:$CR$128,4),"")</f>
        <v>17.658626403846153</v>
      </c>
      <c r="Y39" s="21">
        <f>IF(Y16&gt;0,VLOOKUP(Y16,'[3]2010_Envelope'!$BH$6:$CR$128,4),"")</f>
        <v>13.186048615384616</v>
      </c>
      <c r="Z39" s="21">
        <f>IF(Z16&gt;0,VLOOKUP(Z16,'[3]2010_Envelope'!$BH$6:$CR$128,4),"")</f>
        <v>141.19081794818379</v>
      </c>
      <c r="AA39" s="21">
        <f>IF(AA16&gt;0,VLOOKUP(AA16,'[3]2010_Envelope'!$BH$6:$CR$128,4),"")</f>
        <v>97.385716477029902</v>
      </c>
      <c r="AB39" s="21">
        <f>IF(AB16&gt;0,VLOOKUP(AB16,'[3]2010_Envelope'!$BH$6:$CR$128,4),"")</f>
        <v>44.261193254807687</v>
      </c>
      <c r="AC39" s="20">
        <f>IF(AC16&gt;0,VLOOKUP(AC16,'[3]2010_HVAC'!$EY$7:$KA$83,8),"")</f>
        <v>31.347648749999998</v>
      </c>
      <c r="AD39" s="20">
        <f>IF(AD16&gt;0,VLOOKUP(AD16,'[3]2010_HVAC'!$EY$7:$KA$83,8),"")</f>
        <v>15.445649999999999</v>
      </c>
      <c r="AE39" s="20">
        <f>IF(AE16&gt;0,VLOOKUP(AE16,'[3]2010_HVAC'!$EY$7:$KA$83,8),"")</f>
        <v>46.665849999999999</v>
      </c>
      <c r="AF39" s="20">
        <f>IF(AF16&gt;0,VLOOKUP(AF16,'[3]2010_HVAC'!$EY$7:$KA$83,8),"")</f>
        <v>8.9868799999999993</v>
      </c>
      <c r="AG39" s="55">
        <f>VLOOKUP($C39,[1]Performance!$A$3:$K$38,7)</f>
        <v>2</v>
      </c>
      <c r="AH39" s="55">
        <f t="shared" si="34"/>
        <v>10</v>
      </c>
      <c r="AI39" s="20">
        <f>IF(AI16&gt;0,VLOOKUP(AI16,'[3]2010_HVAC'!$EY$7:$KA$83,AH39),"")</f>
        <v>28.14607345908874</v>
      </c>
      <c r="AJ39" s="20" t="str">
        <f>IF(AJ16&gt;0,VLOOKUP(AJ16,'[3]2010_HVAC'!$EY$7:$KA$83,$AH39),"")</f>
        <v/>
      </c>
      <c r="AK39" s="20">
        <f>IF(AK16&gt;0,VLOOKUP(AK16,'[3]2010_HVAC'!$EY$7:$KA$83,8),"")</f>
        <v>212.03258399999999</v>
      </c>
      <c r="AL39" s="20" t="str">
        <f>IF(AL16&gt;0,VLOOKUP(AL16,'[3]2010_HVAC'!$EY$7:$KA$83,8),"")</f>
        <v/>
      </c>
      <c r="AM39" s="20">
        <f>IF(AM16&gt;0,VLOOKUP(AM16,'[3]2010_HVAC'!$EY$7:$KA$83,8),"")</f>
        <v>2.3518912435897432</v>
      </c>
      <c r="AN39" s="20">
        <f>IF(AN16&gt;0,VLOOKUP(AN16,'[3]2010_HVAC'!$EY$7:$KA$83,8),"")</f>
        <v>9.4306684188034193</v>
      </c>
      <c r="AO39" s="20">
        <f>IF(AO16&gt;0,VLOOKUP(AO16,'[3]2010_HVAC'!$EY$7:$KA$83,8),"")</f>
        <v>27.923060700000001</v>
      </c>
      <c r="AP39" s="13">
        <f t="shared" si="35"/>
        <v>1647022.5418535173</v>
      </c>
      <c r="AQ39" s="21">
        <f>IF(AQ16&gt;0,VLOOKUP(AQ16,'[3]2010_Envelope'!$BH$6:$CR$128,5),"")</f>
        <v>19.112041666666666</v>
      </c>
      <c r="AR39" s="21">
        <f>IF(AR16&gt;0,VLOOKUP(AR16,'[3]2010_Envelope'!$BH$6:$CR$128,5),"")</f>
        <v>31.804842664571428</v>
      </c>
      <c r="AS39" s="21">
        <f>IF(AS16&gt;0,VLOOKUP(AS16,'[3]2010_Envelope'!$BH$6:$CR$128,5),"")</f>
        <v>32.46706833333333</v>
      </c>
      <c r="AT39" s="21" t="str">
        <f>IF(AT16&gt;0,VLOOKUP(AT16,'[3]2010_Envelope'!$BH$6:$CR$128,5),"")</f>
        <v/>
      </c>
      <c r="AU39" s="21">
        <f>IF(AU16&gt;0,VLOOKUP(AU16,'[3]2010_Envelope'!$BH$6:$CR$128,5),"")</f>
        <v>65.558337295000001</v>
      </c>
      <c r="AV39" s="21">
        <f>IF(AV16&gt;0,VLOOKUP(AV16,'[3]2010_Envelope'!$BH$6:$CR$128,5),"")</f>
        <v>29.795850371571422</v>
      </c>
      <c r="AW39" s="20">
        <f>IF(AW16&gt;0,VLOOKUP(AW16,'[3]2010_HVAC'!$EY$7:$KA$83,11),"")</f>
        <v>31.347648750000001</v>
      </c>
      <c r="AX39" s="20">
        <f>IF(AX16&gt;0,VLOOKUP(AX16,'[3]2010_HVAC'!$EY$7:$KA$83,11),"")</f>
        <v>15.445650000000001</v>
      </c>
      <c r="AY39" s="20">
        <f>IF(AY16&gt;0,VLOOKUP(AY16,'[3]2010_HVAC'!$EY$7:$KA$83,11),"")</f>
        <v>46.665849999999999</v>
      </c>
      <c r="AZ39" s="20">
        <f>IF(AZ16&gt;0,VLOOKUP(AZ16,'[3]2010_HVAC'!$EY$7:$KA$83,11),"")</f>
        <v>8.9868799999999993</v>
      </c>
      <c r="BA39" s="55">
        <f>VLOOKUP($C39,[2]Performance!$A$3:$K$36,7)</f>
        <v>2</v>
      </c>
      <c r="BB39" s="55">
        <f t="shared" si="36"/>
        <v>13</v>
      </c>
      <c r="BC39" s="20">
        <f>IF(BC16&gt;0,VLOOKUP(BC16,'[3]2010_HVAC'!$EY$7:$KA$83,BB39),"")</f>
        <v>50.320077009153373</v>
      </c>
      <c r="BD39" s="20" t="str">
        <f>IF(BD16&gt;0,VLOOKUP(BD16,'[3]2010_HVAC'!$EY$7:$KA$83,$BB39),"")</f>
        <v/>
      </c>
      <c r="BE39" s="20">
        <f>IF(BE16&gt;0,VLOOKUP(BE16,'[3]2010_HVAC'!$EY$7:$KA$83,11),"")</f>
        <v>212.03258399999999</v>
      </c>
      <c r="BF39" s="20" t="str">
        <f>IF(BF16&gt;0,VLOOKUP(BF16,'[3]2010_HVAC'!$EY$7:$KA$83,11),"")</f>
        <v/>
      </c>
      <c r="BG39" s="20">
        <f>IF(BG16&gt;0,VLOOKUP(BG16,'[3]2010_HVAC'!$EY$7:$KA$83,11),"")</f>
        <v>2.6206788142857143</v>
      </c>
      <c r="BH39" s="20">
        <f>IF(BH16&gt;0,VLOOKUP(BH16,'[3]2010_HVAC'!$EY$7:$KA$83,11),"")</f>
        <v>14.011278793650794</v>
      </c>
      <c r="BI39" s="20">
        <f>IF(BI16&gt;0,VLOOKUP(BI16,'[3]2010_HVAC'!$EY$7:$KA$83,11),"")</f>
        <v>28.80950707142857</v>
      </c>
      <c r="BJ39" s="13">
        <f t="shared" si="37"/>
        <v>1855281.6285244329</v>
      </c>
      <c r="BK39" s="19">
        <f>IF($N39&gt;0,VLOOKUP($C39,[1]Milan!$AB$7:$AN$40,$N39))/((IF($P39=1,'3 PlantsCodes'!$D$26,IF($P39=2,'3 PlantsCodes'!$D$27,IF($P39=3,'3 PlantsCodes'!$D$28,IF($P39=4,'3 PlantsCodes'!$D$29)))))*IF($R39=1,'3 PlantsCodes'!$D$31,IF($R39=2,'3 PlantsCodes'!$D$32)))</f>
        <v>3.8748738776474019</v>
      </c>
      <c r="BL39" s="19">
        <f>(IF($O39=20,VLOOKUP($C39,[1]Milan!$AB$7:$AN$40,12),IF($O39&gt;0,VLOOKUP($C39,[1]Milan!$AB$7:$AN$40,$O39),0))/(IF($Q39=1,'3 PlantsCodes'!$E$26,IF($Q39=3,'3 PlantsCodes'!$E$28,IF($Q39=4,'3 PlantsCodes'!$E$29,1)))*IF($R39=1,'3 PlantsCodes'!$E$31,IF($R39=2,'3 PlantsCodes'!$E$32))))</f>
        <v>3.756667739663917</v>
      </c>
      <c r="BM39" s="19">
        <f>VLOOKUP($C39,[1]Milan!$AB$6:$AZ$40,$S39)</f>
        <v>1.1130322756242634</v>
      </c>
      <c r="BN39" s="19">
        <f>VLOOKUP($C39,[1]Milan!$B$7:$Y$40,18)</f>
        <v>7.3610750078256713</v>
      </c>
      <c r="BO39" s="19">
        <f>VLOOKUP($C39,[1]Milan!$B$7:$AA$40,26)</f>
        <v>2.0171927548454303</v>
      </c>
      <c r="BP39" s="20">
        <f>IF($U39=1,-[4]Office!$E$9,0)</f>
        <v>-8.2717948717948726</v>
      </c>
      <c r="BQ39" s="57" t="s">
        <v>30</v>
      </c>
      <c r="BR39" s="19">
        <f>IF($N39&gt;0,VLOOKUP($C39,[2]Milan!$AB$7:$AN$40,$N39))/((IF($P39=1,'3 PlantsCodes'!$D$26,IF($P39=2,'3 PlantsCodes'!$D$27,IF($P39=3,'3 PlantsCodes'!$D$28,IF($P39=4,'3 PlantsCodes'!$D$29)))))*IF($R39=1,'3 PlantsCodes'!$D$31,IF($R39=2,'3 PlantsCodes'!$D$32)))</f>
        <v>4.05488634139863</v>
      </c>
      <c r="BS39" s="19">
        <f>(IF($O39=20,VLOOKUP($C39,[2]Milan!$AB$7:$AN$40,12),IF($O39&gt;0,VLOOKUP($C39,[2]Milan!$AB$7:$AN$40,$O39),0))/(IF($Q39=1,'3 PlantsCodes'!$E$26,IF($Q39=3,'3 PlantsCodes'!$E$28,IF($Q39=4,'3 PlantsCodes'!$E$29,1)))*IF($R39=1,'3 PlantsCodes'!$E$31,IF($R39=2,'3 PlantsCodes'!$E$32))))</f>
        <v>3.1661283510512157</v>
      </c>
      <c r="BT39" s="19">
        <f>VLOOKUP($C39,[2]Milan!$AB$6:$AZ$40,$S39)</f>
        <v>1.9561701643607694</v>
      </c>
      <c r="BU39" s="19">
        <f>VLOOKUP($C39,[2]Milan!$B$7:$Y$40,18)</f>
        <v>7.7338276430576185</v>
      </c>
      <c r="BV39" s="19">
        <f>VLOOKUP($C39,[2]Milan!$B$7:$AA$40,26)</f>
        <v>4.7861038851364848</v>
      </c>
      <c r="BW39" s="20">
        <f>IF($U39=1,-[4]School!$E$9,0)</f>
        <v>-8.4374603174603173</v>
      </c>
      <c r="BX39" s="57" t="s">
        <v>30</v>
      </c>
    </row>
    <row r="40" spans="1:76" ht="15" customHeight="1" x14ac:dyDescent="0.25">
      <c r="A40" s="151"/>
      <c r="B40" s="17">
        <v>12</v>
      </c>
      <c r="C40" s="22">
        <f t="shared" si="33"/>
        <v>36</v>
      </c>
      <c r="D40" s="50" t="str">
        <f t="shared" si="33"/>
        <v>o+</v>
      </c>
      <c r="E40" s="50" t="str">
        <f t="shared" si="33"/>
        <v>+</v>
      </c>
      <c r="F40" s="49" t="str">
        <f t="shared" si="33"/>
        <v>+</v>
      </c>
      <c r="G40" s="49" t="str">
        <f t="shared" si="33"/>
        <v>+</v>
      </c>
      <c r="H40" s="49">
        <f t="shared" si="33"/>
        <v>1</v>
      </c>
      <c r="I40" s="49">
        <f t="shared" si="33"/>
        <v>4</v>
      </c>
      <c r="J40" s="49">
        <f t="shared" si="33"/>
        <v>3</v>
      </c>
      <c r="K40" s="49">
        <f t="shared" si="33"/>
        <v>3</v>
      </c>
      <c r="L40" s="49">
        <f t="shared" si="33"/>
        <v>2</v>
      </c>
      <c r="M40" s="49">
        <f t="shared" si="33"/>
        <v>4332</v>
      </c>
      <c r="N40" s="49">
        <f t="shared" si="33"/>
        <v>8</v>
      </c>
      <c r="O40" s="49">
        <f t="shared" si="33"/>
        <v>13</v>
      </c>
      <c r="P40" s="49">
        <f t="shared" si="33"/>
        <v>1</v>
      </c>
      <c r="Q40" s="49">
        <f t="shared" si="33"/>
        <v>1</v>
      </c>
      <c r="R40" s="49">
        <f t="shared" si="33"/>
        <v>2</v>
      </c>
      <c r="S40" s="22">
        <f t="shared" si="33"/>
        <v>17</v>
      </c>
      <c r="T40" s="49">
        <f t="shared" si="33"/>
        <v>0</v>
      </c>
      <c r="U40" s="49">
        <f t="shared" si="33"/>
        <v>1</v>
      </c>
      <c r="V40" s="18" t="str">
        <f t="shared" si="33"/>
        <v/>
      </c>
      <c r="W40" s="21">
        <f>IF(W17&gt;0,VLOOKUP(W17,'[3]2010_Envelope'!$BH$6:$CR$128,4),"")</f>
        <v>12.626308820512818</v>
      </c>
      <c r="X40" s="21">
        <f>IF(X17&gt;0,VLOOKUP(X17,'[3]2010_Envelope'!$BH$6:$CR$128,4),"")</f>
        <v>22.840517465544867</v>
      </c>
      <c r="Y40" s="21">
        <f>IF(Y17&gt;0,VLOOKUP(Y17,'[3]2010_Envelope'!$BH$6:$CR$128,4),"")</f>
        <v>14.865268000000002</v>
      </c>
      <c r="Z40" s="21">
        <f>IF(Z17&gt;0,VLOOKUP(Z17,'[3]2010_Envelope'!$BH$6:$CR$128,4),"")</f>
        <v>141.19081794818379</v>
      </c>
      <c r="AA40" s="21">
        <f>IF(AA17&gt;0,VLOOKUP(AA17,'[3]2010_Envelope'!$BH$6:$CR$128,4),"")</f>
        <v>97.385716477029902</v>
      </c>
      <c r="AB40" s="21">
        <f>IF(AB17&gt;0,VLOOKUP(AB17,'[3]2010_Envelope'!$BH$6:$CR$128,4),"")</f>
        <v>44.261193254807687</v>
      </c>
      <c r="AC40" s="20">
        <f>IF(AC17&gt;0,VLOOKUP(AC17,'[3]2010_HVAC'!$EY$7:$KA$83,8),"")</f>
        <v>31.347648749999998</v>
      </c>
      <c r="AD40" s="20">
        <f>IF(AD17&gt;0,VLOOKUP(AD17,'[3]2010_HVAC'!$EY$7:$KA$83,8),"")</f>
        <v>15.445649999999999</v>
      </c>
      <c r="AE40" s="20">
        <f>IF(AE17&gt;0,VLOOKUP(AE17,'[3]2010_HVAC'!$EY$7:$KA$83,8),"")</f>
        <v>46.665849999999999</v>
      </c>
      <c r="AF40" s="20">
        <f>IF(AF17&gt;0,VLOOKUP(AF17,'[3]2010_HVAC'!$EY$7:$KA$83,8),"")</f>
        <v>8.9868799999999993</v>
      </c>
      <c r="AG40" s="55">
        <f>VLOOKUP($C40,[1]Performance!$A$3:$K$38,7)</f>
        <v>2</v>
      </c>
      <c r="AH40" s="55">
        <f t="shared" si="34"/>
        <v>10</v>
      </c>
      <c r="AI40" s="20">
        <f>IF(AI17&gt;0,VLOOKUP(AI17,'[3]2010_HVAC'!$EY$7:$KA$83,AH40),"")</f>
        <v>28.14607345908874</v>
      </c>
      <c r="AJ40" s="20" t="str">
        <f>IF(AJ17&gt;0,VLOOKUP(AJ17,'[3]2010_HVAC'!$EY$7:$KA$83,$AH40),"")</f>
        <v/>
      </c>
      <c r="AK40" s="20">
        <f>IF(AK17&gt;0,VLOOKUP(AK17,'[3]2010_HVAC'!$EY$7:$KA$83,8),"")</f>
        <v>212.03258399999999</v>
      </c>
      <c r="AL40" s="20" t="str">
        <f>IF(AL17&gt;0,VLOOKUP(AL17,'[3]2010_HVAC'!$EY$7:$KA$83,8),"")</f>
        <v/>
      </c>
      <c r="AM40" s="20">
        <f>IF(AM17&gt;0,VLOOKUP(AM17,'[3]2010_HVAC'!$EY$7:$KA$83,8),"")</f>
        <v>2.3518912435897432</v>
      </c>
      <c r="AN40" s="20" t="str">
        <f>IF(AN17&gt;0,VLOOKUP(AN17,'[3]2010_HVAC'!$EY$7:$KA$83,8),"")</f>
        <v/>
      </c>
      <c r="AO40" s="20">
        <f>IF(AO17&gt;0,VLOOKUP(AO17,'[3]2010_HVAC'!$EY$7:$KA$83,8),"")</f>
        <v>27.923060700000001</v>
      </c>
      <c r="AP40" s="13">
        <f t="shared" si="35"/>
        <v>1652202.5366778923</v>
      </c>
      <c r="AQ40" s="21">
        <f>IF(AQ17&gt;0,VLOOKUP(AQ17,'[3]2010_Envelope'!$BH$6:$CR$128,5),"")</f>
        <v>30.776887777777773</v>
      </c>
      <c r="AR40" s="21">
        <f>IF(AR17&gt;0,VLOOKUP(AR17,'[3]2010_Envelope'!$BH$6:$CR$128,5),"")</f>
        <v>41.137914566833331</v>
      </c>
      <c r="AS40" s="21">
        <f>IF(AS17&gt;0,VLOOKUP(AS17,'[3]2010_Envelope'!$BH$6:$CR$128,5),"")</f>
        <v>36.601509999999998</v>
      </c>
      <c r="AT40" s="21">
        <f>IF(AT17&gt;0,VLOOKUP(AT17,'[3]2010_Envelope'!$BH$6:$CR$128,5),"")</f>
        <v>95.047154766142881</v>
      </c>
      <c r="AU40" s="21">
        <f>IF(AU17&gt;0,VLOOKUP(AU17,'[3]2010_Envelope'!$BH$6:$CR$128,5),"")</f>
        <v>65.558337295000001</v>
      </c>
      <c r="AV40" s="21">
        <f>IF(AV17&gt;0,VLOOKUP(AV17,'[3]2010_Envelope'!$BH$6:$CR$128,5),"")</f>
        <v>29.795850371571422</v>
      </c>
      <c r="AW40" s="20">
        <f>IF(AW17&gt;0,VLOOKUP(AW17,'[3]2010_HVAC'!$EY$7:$KA$83,11),"")</f>
        <v>31.347648750000001</v>
      </c>
      <c r="AX40" s="20">
        <f>IF(AX17&gt;0,VLOOKUP(AX17,'[3]2010_HVAC'!$EY$7:$KA$83,11),"")</f>
        <v>15.445650000000001</v>
      </c>
      <c r="AY40" s="20">
        <f>IF(AY17&gt;0,VLOOKUP(AY17,'[3]2010_HVAC'!$EY$7:$KA$83,11),"")</f>
        <v>46.665849999999999</v>
      </c>
      <c r="AZ40" s="20">
        <f>IF(AZ17&gt;0,VLOOKUP(AZ17,'[3]2010_HVAC'!$EY$7:$KA$83,11),"")</f>
        <v>8.9868799999999993</v>
      </c>
      <c r="BA40" s="55">
        <f>VLOOKUP($C40,[2]Performance!$A$3:$K$36,7)</f>
        <v>2</v>
      </c>
      <c r="BB40" s="55">
        <f t="shared" si="36"/>
        <v>13</v>
      </c>
      <c r="BC40" s="20">
        <f>IF(BC17&gt;0,VLOOKUP(BC17,'[3]2010_HVAC'!$EY$7:$KA$83,BB40),"")</f>
        <v>50.320077009153373</v>
      </c>
      <c r="BD40" s="20" t="str">
        <f>IF(BD17&gt;0,VLOOKUP(BD17,'[3]2010_HVAC'!$EY$7:$KA$83,$BB40),"")</f>
        <v/>
      </c>
      <c r="BE40" s="20">
        <f>IF(BE17&gt;0,VLOOKUP(BE17,'[3]2010_HVAC'!$EY$7:$KA$83,11),"")</f>
        <v>212.03258399999999</v>
      </c>
      <c r="BF40" s="20" t="str">
        <f>IF(BF17&gt;0,VLOOKUP(BF17,'[3]2010_HVAC'!$EY$7:$KA$83,11),"")</f>
        <v/>
      </c>
      <c r="BG40" s="20">
        <f>IF(BG17&gt;0,VLOOKUP(BG17,'[3]2010_HVAC'!$EY$7:$KA$83,11),"")</f>
        <v>2.6206788142857143</v>
      </c>
      <c r="BH40" s="20" t="str">
        <f>IF(BH17&gt;0,VLOOKUP(BH17,'[3]2010_HVAC'!$EY$7:$KA$83,11),"")</f>
        <v/>
      </c>
      <c r="BI40" s="20">
        <f>IF(BI17&gt;0,VLOOKUP(BI17,'[3]2010_HVAC'!$EY$7:$KA$83,11),"")</f>
        <v>28.80950707142857</v>
      </c>
      <c r="BJ40" s="13">
        <f t="shared" si="37"/>
        <v>2189711.5708299084</v>
      </c>
      <c r="BK40" s="19">
        <f>IF($N40&gt;0,VLOOKUP($C40,[1]Milan!$AB$7:$AN$40,$N40))/((IF($P40=1,'3 PlantsCodes'!$D$26,IF($P40=2,'3 PlantsCodes'!$D$27,IF($P40=3,'3 PlantsCodes'!$D$28,IF($P40=4,'3 PlantsCodes'!$D$29)))))*IF($R40=1,'3 PlantsCodes'!$D$31,IF($R40=2,'3 PlantsCodes'!$D$32)))</f>
        <v>10.738192364482813</v>
      </c>
      <c r="BL40" s="19">
        <f>(IF($O40=20,VLOOKUP($C40,[1]Milan!$AB$7:$AN$40,12),IF($O40&gt;0,VLOOKUP($C40,[1]Milan!$AB$7:$AN$40,$O40),0))/(IF($Q40=1,'3 PlantsCodes'!$E$26,IF($Q40=3,'3 PlantsCodes'!$E$28,IF($Q40=4,'3 PlantsCodes'!$E$29,1)))*IF($R40=1,'3 PlantsCodes'!$E$31,IF($R40=2,'3 PlantsCodes'!$E$32))))</f>
        <v>4.462149064344584</v>
      </c>
      <c r="BM40" s="19">
        <f>VLOOKUP($C40,[1]Milan!$AB$6:$AZ$40,$S40)</f>
        <v>2.3294002684804096</v>
      </c>
      <c r="BN40" s="19">
        <f>VLOOKUP($C40,[1]Milan!$B$7:$Y$40,18)</f>
        <v>7.0018408190085664</v>
      </c>
      <c r="BO40" s="19">
        <f>VLOOKUP($C40,[1]Milan!$B$7:$AA$40,26)</f>
        <v>1.7729931101112844</v>
      </c>
      <c r="BP40" s="20">
        <f>IF($U40=1,-[4]Office!$E$9,0)</f>
        <v>-8.2717948717948726</v>
      </c>
      <c r="BQ40" s="57" t="s">
        <v>30</v>
      </c>
      <c r="BR40" s="19">
        <f>IF($N40&gt;0,VLOOKUP($C40,[2]Milan!$AB$7:$AN$40,$N40))/((IF($P40=1,'3 PlantsCodes'!$D$26,IF($P40=2,'3 PlantsCodes'!$D$27,IF($P40=3,'3 PlantsCodes'!$D$28,IF($P40=4,'3 PlantsCodes'!$D$29)))))*IF($R40=1,'3 PlantsCodes'!$D$31,IF($R40=2,'3 PlantsCodes'!$D$32)))</f>
        <v>7.3059805420809472</v>
      </c>
      <c r="BS40" s="19">
        <f>(IF($O40=20,VLOOKUP($C40,[2]Milan!$AB$7:$AN$40,12),IF($O40&gt;0,VLOOKUP($C40,[2]Milan!$AB$7:$AN$40,$O40),0))/(IF($Q40=1,'3 PlantsCodes'!$E$26,IF($Q40=3,'3 PlantsCodes'!$E$28,IF($Q40=4,'3 PlantsCodes'!$E$29,1)))*IF($R40=1,'3 PlantsCodes'!$E$31,IF($R40=2,'3 PlantsCodes'!$E$32))))</f>
        <v>3.4402594259547321</v>
      </c>
      <c r="BT40" s="19">
        <f>VLOOKUP($C40,[2]Milan!$AB$6:$AZ$40,$S40)</f>
        <v>3.6532899714154787</v>
      </c>
      <c r="BU40" s="19">
        <f>VLOOKUP($C40,[2]Milan!$B$7:$Y$40,18)</f>
        <v>7.4054213396205126</v>
      </c>
      <c r="BV40" s="19">
        <f>VLOOKUP($C40,[2]Milan!$B$7:$AA$40,26)</f>
        <v>4.5696740239501565</v>
      </c>
      <c r="BW40" s="20">
        <f>IF($U40=1,-[4]School!$E$9,0)</f>
        <v>-8.4374603174603173</v>
      </c>
      <c r="BX40" s="57" t="s">
        <v>30</v>
      </c>
    </row>
    <row r="41" spans="1:76" ht="15" customHeight="1" x14ac:dyDescent="0.25">
      <c r="A41" s="151"/>
      <c r="B41" s="17">
        <v>13</v>
      </c>
      <c r="C41" s="22">
        <f t="shared" si="33"/>
        <v>21</v>
      </c>
      <c r="D41" s="50" t="str">
        <f t="shared" si="33"/>
        <v/>
      </c>
      <c r="E41" s="50" t="str">
        <f t="shared" si="33"/>
        <v/>
      </c>
      <c r="F41" s="49" t="str">
        <f t="shared" si="33"/>
        <v/>
      </c>
      <c r="G41" s="49" t="str">
        <f t="shared" ref="G41:V48" si="38">IF(G18="","",G18)</f>
        <v/>
      </c>
      <c r="H41" s="49">
        <f t="shared" si="38"/>
        <v>1</v>
      </c>
      <c r="I41" s="49">
        <f t="shared" si="38"/>
        <v>1</v>
      </c>
      <c r="J41" s="49">
        <f t="shared" si="38"/>
        <v>2</v>
      </c>
      <c r="K41" s="49">
        <f t="shared" si="38"/>
        <v>1</v>
      </c>
      <c r="L41" s="49">
        <f t="shared" si="38"/>
        <v>2</v>
      </c>
      <c r="M41" s="49">
        <f t="shared" si="38"/>
        <v>1212</v>
      </c>
      <c r="N41" s="49">
        <f t="shared" si="38"/>
        <v>7</v>
      </c>
      <c r="O41" s="49">
        <f t="shared" si="38"/>
        <v>12</v>
      </c>
      <c r="P41" s="49">
        <f t="shared" si="38"/>
        <v>4</v>
      </c>
      <c r="Q41" s="49">
        <f t="shared" si="38"/>
        <v>4</v>
      </c>
      <c r="R41" s="49">
        <f t="shared" si="38"/>
        <v>2</v>
      </c>
      <c r="S41" s="22">
        <f t="shared" si="38"/>
        <v>22</v>
      </c>
      <c r="T41" s="49">
        <f t="shared" si="38"/>
        <v>1</v>
      </c>
      <c r="U41" s="49">
        <f t="shared" si="38"/>
        <v>1</v>
      </c>
      <c r="V41" s="18" t="str">
        <f t="shared" si="38"/>
        <v/>
      </c>
      <c r="W41" s="21">
        <f>IF(W18&gt;0,VLOOKUP(W18,'[3]2010_Envelope'!$BH$6:$CR$128,4),"")</f>
        <v>10.37948717948718</v>
      </c>
      <c r="X41" s="21">
        <f>IF(X18&gt;0,VLOOKUP(X18,'[3]2010_Envelope'!$BH$6:$CR$128,4),"")</f>
        <v>11.069993050213675</v>
      </c>
      <c r="Y41" s="21" t="str">
        <f>IF(Y18&gt;0,VLOOKUP(Y18,'[3]2010_Envelope'!$BH$6:$CR$128,4),"")</f>
        <v/>
      </c>
      <c r="Z41" s="21">
        <f>IF(Z18&gt;0,VLOOKUP(Z18,'[3]2010_Envelope'!$BH$6:$CR$128,4),"")</f>
        <v>120.82846771581198</v>
      </c>
      <c r="AA41" s="21" t="str">
        <f>IF(AA18&gt;0,VLOOKUP(AA18,'[3]2010_Envelope'!$BH$6:$CR$128,4),"")</f>
        <v/>
      </c>
      <c r="AB41" s="21" t="str">
        <f>IF(AB18&gt;0,VLOOKUP(AB18,'[3]2010_Envelope'!$BH$6:$CR$128,4),"")</f>
        <v/>
      </c>
      <c r="AC41" s="20">
        <f>IF(AC18&gt;0,VLOOKUP(AC18,'[3]2010_HVAC'!$EY$7:$KA$83,8),"")</f>
        <v>31.347648749999998</v>
      </c>
      <c r="AD41" s="20">
        <f>IF(AD18&gt;0,VLOOKUP(AD18,'[3]2010_HVAC'!$EY$7:$KA$83,8),"")</f>
        <v>15.445649999999999</v>
      </c>
      <c r="AE41" s="20" t="str">
        <f>IF(AE18&gt;0,VLOOKUP(AE18,'[3]2010_HVAC'!$EY$7:$KA$83,8),"")</f>
        <v/>
      </c>
      <c r="AF41" s="20" t="str">
        <f>IF(AF18&gt;0,VLOOKUP(AF18,'[3]2010_HVAC'!$EY$7:$KA$83,8),"")</f>
        <v/>
      </c>
      <c r="AG41" s="55">
        <f>VLOOKUP($C41,[1]Performance!$A$3:$K$38,7)</f>
        <v>1</v>
      </c>
      <c r="AH41" s="55">
        <f t="shared" si="34"/>
        <v>9</v>
      </c>
      <c r="AI41" s="20">
        <f>IF(AI18&gt;0,VLOOKUP(AI18,'[3]2010_HVAC'!$EY$7:$KA$83,AH41),"")</f>
        <v>15.221139088288007</v>
      </c>
      <c r="AJ41" s="20" t="str">
        <f>IF(AJ18&gt;0,VLOOKUP(AJ18,'[3]2010_HVAC'!$EY$7:$KA$83,$AH41),"")</f>
        <v/>
      </c>
      <c r="AK41" s="20">
        <f>IF(AK18&gt;0,VLOOKUP(AK18,'[3]2010_HVAC'!$EY$7:$KA$83,8),"")</f>
        <v>90.491963999999996</v>
      </c>
      <c r="AL41" s="20" t="str">
        <f>IF(AL18&gt;0,VLOOKUP(AL18,'[3]2010_HVAC'!$EY$7:$KA$83,8),"")</f>
        <v/>
      </c>
      <c r="AM41" s="20">
        <f>IF(AM18&gt;0,VLOOKUP(AM18,'[3]2010_HVAC'!$EY$7:$KA$83,8),"")</f>
        <v>2.3518912435897432</v>
      </c>
      <c r="AN41" s="20">
        <f>IF(AN18&gt;0,VLOOKUP(AN18,'[3]2010_HVAC'!$EY$7:$KA$83,8),"")</f>
        <v>9.4306684188034193</v>
      </c>
      <c r="AO41" s="20">
        <f>IF(AO18&gt;0,VLOOKUP(AO18,'[3]2010_HVAC'!$EY$7:$KA$83,8),"")</f>
        <v>27.923060700000001</v>
      </c>
      <c r="AP41" s="13">
        <f t="shared" si="35"/>
        <v>782706.53014209389</v>
      </c>
      <c r="AQ41" s="21">
        <f>IF(AQ18&gt;0,VLOOKUP(AQ18,'[3]2010_Envelope'!$BH$6:$CR$128,5),"")</f>
        <v>25.576858611111113</v>
      </c>
      <c r="AR41" s="21">
        <f>IF(AR18&gt;0,VLOOKUP(AR18,'[3]2010_Envelope'!$BH$6:$CR$128,5),"")</f>
        <v>19.938095931587302</v>
      </c>
      <c r="AS41" s="21" t="str">
        <f>IF(AS18&gt;0,VLOOKUP(AS18,'[3]2010_Envelope'!$BH$6:$CR$128,5),"")</f>
        <v/>
      </c>
      <c r="AT41" s="21">
        <f>IF(AT18&gt;0,VLOOKUP(AT18,'[3]2010_Envelope'!$BH$6:$CR$128,5),"")</f>
        <v>95.047154766142881</v>
      </c>
      <c r="AU41" s="21" t="str">
        <f>IF(AU18&gt;0,VLOOKUP(AU18,'[3]2010_Envelope'!$BH$6:$CR$128,5),"")</f>
        <v/>
      </c>
      <c r="AV41" s="21" t="str">
        <f>IF(AV18&gt;0,VLOOKUP(AV18,'[3]2010_Envelope'!$BH$6:$CR$128,5),"")</f>
        <v/>
      </c>
      <c r="AW41" s="20">
        <f>IF(AW18&gt;0,VLOOKUP(AW18,'[3]2010_HVAC'!$EY$7:$KA$83,11),"")</f>
        <v>31.347648750000001</v>
      </c>
      <c r="AX41" s="20">
        <f>IF(AX18&gt;0,VLOOKUP(AX18,'[3]2010_HVAC'!$EY$7:$KA$83,11),"")</f>
        <v>15.445650000000001</v>
      </c>
      <c r="AY41" s="20" t="str">
        <f>IF(AY18&gt;0,VLOOKUP(AY18,'[3]2010_HVAC'!$EY$7:$KA$83,11),"")</f>
        <v/>
      </c>
      <c r="AZ41" s="20" t="str">
        <f>IF(AZ18&gt;0,VLOOKUP(AZ18,'[3]2010_HVAC'!$EY$7:$KA$83,11),"")</f>
        <v/>
      </c>
      <c r="BA41" s="55">
        <f>VLOOKUP($C41,[2]Performance!$A$3:$K$36,7)</f>
        <v>1</v>
      </c>
      <c r="BB41" s="55">
        <f t="shared" si="36"/>
        <v>12</v>
      </c>
      <c r="BC41" s="20">
        <f>IF(BC18&gt;0,VLOOKUP(BC18,'[3]2010_HVAC'!$EY$7:$KA$83,BB41),"")</f>
        <v>22.109062181519157</v>
      </c>
      <c r="BD41" s="20" t="str">
        <f>IF(BD18&gt;0,VLOOKUP(BD18,'[3]2010_HVAC'!$EY$7:$KA$83,$BB41),"")</f>
        <v/>
      </c>
      <c r="BE41" s="20">
        <f>IF(BE18&gt;0,VLOOKUP(BE18,'[3]2010_HVAC'!$EY$7:$KA$83,11),"")</f>
        <v>90.49196400000001</v>
      </c>
      <c r="BF41" s="20" t="str">
        <f>IF(BF18&gt;0,VLOOKUP(BF18,'[3]2010_HVAC'!$EY$7:$KA$83,11),"")</f>
        <v/>
      </c>
      <c r="BG41" s="20">
        <f>IF(BG18&gt;0,VLOOKUP(BG18,'[3]2010_HVAC'!$EY$7:$KA$83,11),"")</f>
        <v>2.6206788142857143</v>
      </c>
      <c r="BH41" s="20">
        <f>IF(BH18&gt;0,VLOOKUP(BH18,'[3]2010_HVAC'!$EY$7:$KA$83,11),"")</f>
        <v>14.011278793650794</v>
      </c>
      <c r="BI41" s="20">
        <f>IF(BI18&gt;0,VLOOKUP(BI18,'[3]2010_HVAC'!$EY$7:$KA$83,11),"")</f>
        <v>28.80950707142857</v>
      </c>
      <c r="BJ41" s="13">
        <f t="shared" si="37"/>
        <v>1088003.3815971354</v>
      </c>
      <c r="BK41" s="19">
        <f>IF($N41&gt;0,VLOOKUP($C41,[1]Milan!$AB$7:$AN$40,$N41))/((IF($P41=1,'3 PlantsCodes'!$D$26,IF($P41=2,'3 PlantsCodes'!$D$27,IF($P41=3,'3 PlantsCodes'!$D$28,IF($P41=4,'3 PlantsCodes'!$D$29)))))*IF($R41=1,'3 PlantsCodes'!$D$31,IF($R41=2,'3 PlantsCodes'!$D$32)))</f>
        <v>29.543860989109874</v>
      </c>
      <c r="BL41" s="19">
        <f>(IF($O41=20,VLOOKUP($C41,[1]Milan!$AB$7:$AN$40,12),IF($O41&gt;0,VLOOKUP($C41,[1]Milan!$AB$7:$AN$40,$O41),0))/(IF($Q41=1,'3 PlantsCodes'!$E$26,IF($Q41=3,'3 PlantsCodes'!$E$28,IF($Q41=4,'3 PlantsCodes'!$E$29,1)))*IF($R41=1,'3 PlantsCodes'!$E$31,IF($R41=2,'3 PlantsCodes'!$E$32))))</f>
        <v>23.659925828819102</v>
      </c>
      <c r="BM41" s="19">
        <f>VLOOKUP($C41,[1]Milan!$AB$6:$AZ$40,$S41)</f>
        <v>1.424194494016424</v>
      </c>
      <c r="BN41" s="19">
        <f>VLOOKUP($C41,[1]Milan!$B$7:$Y$40,18)</f>
        <v>28.973616210935798</v>
      </c>
      <c r="BO41" s="19">
        <f>VLOOKUP($C41,[1]Milan!$B$7:$AA$40,26)</f>
        <v>3.3137974061476725</v>
      </c>
      <c r="BP41" s="20">
        <f>IF($U41=1,-[4]Office!$E$9,0)</f>
        <v>-8.2717948717948726</v>
      </c>
      <c r="BQ41" s="57" t="s">
        <v>30</v>
      </c>
      <c r="BR41" s="19">
        <f>IF($N41&gt;0,VLOOKUP($C41,[2]Milan!$AB$7:$AN$40,$N41))/((IF($P41=1,'3 PlantsCodes'!$D$26,IF($P41=2,'3 PlantsCodes'!$D$27,IF($P41=3,'3 PlantsCodes'!$D$28,IF($P41=4,'3 PlantsCodes'!$D$29)))))*IF($R41=1,'3 PlantsCodes'!$D$31,IF($R41=2,'3 PlantsCodes'!$D$32)))</f>
        <v>30.75663886306506</v>
      </c>
      <c r="BS41" s="19">
        <f>(IF($O41=20,VLOOKUP($C41,[2]Milan!$AB$7:$AN$40,12),IF($O41&gt;0,VLOOKUP($C41,[2]Milan!$AB$7:$AN$40,$O41),0))/(IF($Q41=1,'3 PlantsCodes'!$E$26,IF($Q41=3,'3 PlantsCodes'!$E$28,IF($Q41=4,'3 PlantsCodes'!$E$29,1)))*IF($R41=1,'3 PlantsCodes'!$E$31,IF($R41=2,'3 PlantsCodes'!$E$32))))</f>
        <v>12.46157088191312</v>
      </c>
      <c r="BT41" s="19">
        <f>VLOOKUP($C41,[2]Milan!$AB$6:$AZ$40,$S41)</f>
        <v>2.4762186199742797</v>
      </c>
      <c r="BU41" s="19">
        <f>VLOOKUP($C41,[2]Milan!$B$7:$Y$40,18)</f>
        <v>27.675405554564335</v>
      </c>
      <c r="BV41" s="19">
        <f>VLOOKUP($C41,[2]Milan!$B$7:$AA$40,26)</f>
        <v>5.3459425737936028</v>
      </c>
      <c r="BW41" s="20">
        <f>IF($U41=1,-[4]School!$E$9,0)</f>
        <v>-8.4374603174603173</v>
      </c>
      <c r="BX41" s="57" t="s">
        <v>30</v>
      </c>
    </row>
    <row r="42" spans="1:76" ht="15" customHeight="1" x14ac:dyDescent="0.25">
      <c r="A42" s="151"/>
      <c r="B42" s="17">
        <v>14</v>
      </c>
      <c r="C42" s="22">
        <f t="shared" ref="C42:N48" si="39">IF(C19="","",C19)</f>
        <v>31</v>
      </c>
      <c r="D42" s="50" t="str">
        <f t="shared" si="39"/>
        <v/>
      </c>
      <c r="E42" s="50" t="str">
        <f t="shared" si="39"/>
        <v/>
      </c>
      <c r="F42" s="49" t="str">
        <f t="shared" si="39"/>
        <v/>
      </c>
      <c r="G42" s="49" t="str">
        <f t="shared" si="39"/>
        <v/>
      </c>
      <c r="H42" s="49">
        <f t="shared" si="39"/>
        <v>1</v>
      </c>
      <c r="I42" s="49">
        <f t="shared" si="39"/>
        <v>3</v>
      </c>
      <c r="J42" s="49">
        <f t="shared" si="39"/>
        <v>3</v>
      </c>
      <c r="K42" s="49">
        <f t="shared" si="39"/>
        <v>2</v>
      </c>
      <c r="L42" s="49">
        <f t="shared" si="39"/>
        <v>2</v>
      </c>
      <c r="M42" s="49">
        <f t="shared" si="39"/>
        <v>3322</v>
      </c>
      <c r="N42" s="49">
        <f t="shared" si="39"/>
        <v>9</v>
      </c>
      <c r="O42" s="49">
        <f t="shared" si="38"/>
        <v>20</v>
      </c>
      <c r="P42" s="49">
        <f t="shared" si="38"/>
        <v>4</v>
      </c>
      <c r="Q42" s="49">
        <f t="shared" si="38"/>
        <v>4</v>
      </c>
      <c r="R42" s="49">
        <f t="shared" si="38"/>
        <v>2</v>
      </c>
      <c r="S42" s="22">
        <f t="shared" si="38"/>
        <v>24</v>
      </c>
      <c r="T42" s="49">
        <f t="shared" si="38"/>
        <v>1</v>
      </c>
      <c r="U42" s="49">
        <f t="shared" si="38"/>
        <v>0</v>
      </c>
      <c r="V42" s="18" t="str">
        <f t="shared" si="38"/>
        <v/>
      </c>
      <c r="W42" s="21">
        <f>IF(W19&gt;0,VLOOKUP(W19,'[3]2010_Envelope'!$BH$6:$CR$128,4),"")</f>
        <v>7.8430778461538457</v>
      </c>
      <c r="X42" s="21">
        <f>IF(X19&gt;0,VLOOKUP(X19,'[3]2010_Envelope'!$BH$6:$CR$128,4),"")</f>
        <v>17.658626403846153</v>
      </c>
      <c r="Y42" s="21">
        <f>IF(Y19&gt;0,VLOOKUP(Y19,'[3]2010_Envelope'!$BH$6:$CR$128,4),"")</f>
        <v>13.186048615384616</v>
      </c>
      <c r="Z42" s="21">
        <f>IF(Z19&gt;0,VLOOKUP(Z19,'[3]2010_Envelope'!$BH$6:$CR$128,4),"")</f>
        <v>141.19081794818379</v>
      </c>
      <c r="AA42" s="21" t="str">
        <f>IF(AA19&gt;0,VLOOKUP(AA19,'[3]2010_Envelope'!$BH$6:$CR$128,4),"")</f>
        <v/>
      </c>
      <c r="AB42" s="21">
        <f>IF(AB19&gt;0,VLOOKUP(AB19,'[3]2010_Envelope'!$BH$6:$CR$128,4),"")</f>
        <v>44.261193254807687</v>
      </c>
      <c r="AC42" s="20">
        <f>IF(AC19&gt;0,VLOOKUP(AC19,'[3]2010_HVAC'!$EY$7:$KA$83,8),"")</f>
        <v>31.347648749999998</v>
      </c>
      <c r="AD42" s="20">
        <f>IF(AD19&gt;0,VLOOKUP(AD19,'[3]2010_HVAC'!$EY$7:$KA$83,8),"")</f>
        <v>15.445649999999999</v>
      </c>
      <c r="AE42" s="20">
        <f>IF(AE19&gt;0,VLOOKUP(AE19,'[3]2010_HVAC'!$EY$7:$KA$83,8),"")</f>
        <v>30.967199999999998</v>
      </c>
      <c r="AF42" s="20" t="str">
        <f>IF(AF19&gt;0,VLOOKUP(AF19,'[3]2010_HVAC'!$EY$7:$KA$83,8),"")</f>
        <v/>
      </c>
      <c r="AG42" s="55">
        <f>VLOOKUP($C42,[1]Performance!$A$3:$K$38,7)</f>
        <v>2</v>
      </c>
      <c r="AH42" s="55">
        <f t="shared" si="34"/>
        <v>10</v>
      </c>
      <c r="AI42" s="20" t="str">
        <f>IF(AI19&gt;0,VLOOKUP(AI19,'[3]2010_HVAC'!$EY$7:$KA$83,AH42),"")</f>
        <v/>
      </c>
      <c r="AJ42" s="20">
        <f>IF(AJ19&gt;0,VLOOKUP(AJ19,'[3]2010_HVAC'!$EY$7:$KA$83,$AH42),"")</f>
        <v>13.367711250346057</v>
      </c>
      <c r="AK42" s="20">
        <f>IF(AK19&gt;0,VLOOKUP(AK19,'[3]2010_HVAC'!$EY$7:$KA$83,8),"")</f>
        <v>90.491963999999996</v>
      </c>
      <c r="AL42" s="20" t="str">
        <f>IF(AL19&gt;0,VLOOKUP(AL19,'[3]2010_HVAC'!$EY$7:$KA$83,8),"")</f>
        <v/>
      </c>
      <c r="AM42" s="20">
        <f>IF(AM19&gt;0,VLOOKUP(AM19,'[3]2010_HVAC'!$EY$7:$KA$83,8),"")</f>
        <v>2.3518912435897432</v>
      </c>
      <c r="AN42" s="20">
        <f>IF(AN19&gt;0,VLOOKUP(AN19,'[3]2010_HVAC'!$EY$7:$KA$83,8),"")</f>
        <v>9.4306684188034193</v>
      </c>
      <c r="AO42" s="20" t="str">
        <f>IF(AO19&gt;0,VLOOKUP(AO19,'[3]2010_HVAC'!$EY$7:$KA$83,8),"")</f>
        <v/>
      </c>
      <c r="AP42" s="13">
        <f t="shared" si="35"/>
        <v>977049.44469080982</v>
      </c>
      <c r="AQ42" s="21">
        <f>IF(AQ19&gt;0,VLOOKUP(AQ19,'[3]2010_Envelope'!$BH$6:$CR$128,5),"")</f>
        <v>19.112041666666666</v>
      </c>
      <c r="AR42" s="21">
        <f>IF(AR19&gt;0,VLOOKUP(AR19,'[3]2010_Envelope'!$BH$6:$CR$128,5),"")</f>
        <v>31.804842664571428</v>
      </c>
      <c r="AS42" s="21">
        <f>IF(AS19&gt;0,VLOOKUP(AS19,'[3]2010_Envelope'!$BH$6:$CR$128,5),"")</f>
        <v>32.46706833333333</v>
      </c>
      <c r="AT42" s="21" t="str">
        <f>IF(AT19&gt;0,VLOOKUP(AT19,'[3]2010_Envelope'!$BH$6:$CR$128,5),"")</f>
        <v/>
      </c>
      <c r="AU42" s="21" t="str">
        <f>IF(AU19&gt;0,VLOOKUP(AU19,'[3]2010_Envelope'!$BH$6:$CR$128,5),"")</f>
        <v/>
      </c>
      <c r="AV42" s="21">
        <f>IF(AV19&gt;0,VLOOKUP(AV19,'[3]2010_Envelope'!$BH$6:$CR$128,5),"")</f>
        <v>29.795850371571422</v>
      </c>
      <c r="AW42" s="20">
        <f>IF(AW19&gt;0,VLOOKUP(AW19,'[3]2010_HVAC'!$EY$7:$KA$83,11),"")</f>
        <v>31.347648750000001</v>
      </c>
      <c r="AX42" s="20">
        <f>IF(AX19&gt;0,VLOOKUP(AX19,'[3]2010_HVAC'!$EY$7:$KA$83,11),"")</f>
        <v>15.445650000000001</v>
      </c>
      <c r="AY42" s="20">
        <f>IF(AY19&gt;0,VLOOKUP(AY19,'[3]2010_HVAC'!$EY$7:$KA$83,11),"")</f>
        <v>30.967199999999998</v>
      </c>
      <c r="AZ42" s="20" t="str">
        <f>IF(AZ19&gt;0,VLOOKUP(AZ19,'[3]2010_HVAC'!$EY$7:$KA$83,11),"")</f>
        <v/>
      </c>
      <c r="BA42" s="55">
        <f>VLOOKUP($C42,[2]Performance!$A$3:$K$36,7)</f>
        <v>2</v>
      </c>
      <c r="BB42" s="55">
        <f t="shared" si="36"/>
        <v>13</v>
      </c>
      <c r="BC42" s="20" t="str">
        <f>IF(BC19&gt;0,VLOOKUP(BC19,'[3]2010_HVAC'!$EY$7:$KA$83,BB42),"")</f>
        <v/>
      </c>
      <c r="BD42" s="20">
        <f>IF(BD19&gt;0,VLOOKUP(BD19,'[3]2010_HVAC'!$EY$7:$KA$83,$BB42),"")</f>
        <v>20.021603285712597</v>
      </c>
      <c r="BE42" s="20">
        <f>IF(BE19&gt;0,VLOOKUP(BE19,'[3]2010_HVAC'!$EY$7:$KA$83,11),"")</f>
        <v>90.49196400000001</v>
      </c>
      <c r="BF42" s="20" t="str">
        <f>IF(BF19&gt;0,VLOOKUP(BF19,'[3]2010_HVAC'!$EY$7:$KA$83,11),"")</f>
        <v/>
      </c>
      <c r="BG42" s="20">
        <f>IF(BG19&gt;0,VLOOKUP(BG19,'[3]2010_HVAC'!$EY$7:$KA$83,11),"")</f>
        <v>2.6206788142857143</v>
      </c>
      <c r="BH42" s="20">
        <f>IF(BH19&gt;0,VLOOKUP(BH19,'[3]2010_HVAC'!$EY$7:$KA$83,11),"")</f>
        <v>14.011278793650794</v>
      </c>
      <c r="BI42" s="20" t="str">
        <f>IF(BI19&gt;0,VLOOKUP(BI19,'[3]2010_HVAC'!$EY$7:$KA$83,11),"")</f>
        <v/>
      </c>
      <c r="BJ42" s="13">
        <f t="shared" si="37"/>
        <v>1001970.3540413446</v>
      </c>
      <c r="BK42" s="19">
        <f>IF($N42&gt;0,VLOOKUP($C42,[1]Milan!$AB$7:$AN$40,$N42))/((IF($P42=1,'3 PlantsCodes'!$D$26,IF($P42=2,'3 PlantsCodes'!$D$27,IF($P42=3,'3 PlantsCodes'!$D$28,IF($P42=4,'3 PlantsCodes'!$D$29)))))*IF($R42=1,'3 PlantsCodes'!$D$31,IF($R42=2,'3 PlantsCodes'!$D$32)))</f>
        <v>8.9299082707210342</v>
      </c>
      <c r="BL42" s="19">
        <f>(IF($O42=20,VLOOKUP($C42,[1]Milan!$AB$7:$AN$40,12),IF($O42&gt;0,VLOOKUP($C42,[1]Milan!$AB$7:$AN$40,$O42),0))/(IF($Q42=1,'3 PlantsCodes'!$E$26,IF($Q42=3,'3 PlantsCodes'!$E$28,IF($Q42=4,'3 PlantsCodes'!$E$29,1)))*IF($R42=1,'3 PlantsCodes'!$E$31,IF($R42=2,'3 PlantsCodes'!$E$32))))</f>
        <v>13.421283003026147</v>
      </c>
      <c r="BM42" s="19">
        <f>VLOOKUP($C42,[1]Milan!$AB$6:$AZ$40,$S42)</f>
        <v>3.2393162393162394</v>
      </c>
      <c r="BN42" s="19">
        <f>VLOOKUP($C42,[1]Milan!$B$7:$Y$40,18)</f>
        <v>19.856649414062499</v>
      </c>
      <c r="BO42" s="19">
        <f>VLOOKUP($C42,[1]Milan!$B$7:$AA$40,26)</f>
        <v>2.581367189768828</v>
      </c>
      <c r="BP42" s="20">
        <f>IF($U42=1,-[4]Office!$E$9,0)</f>
        <v>0</v>
      </c>
      <c r="BQ42" s="57" t="s">
        <v>30</v>
      </c>
      <c r="BR42" s="19">
        <f>IF($N42&gt;0,VLOOKUP($C42,[2]Milan!$AB$7:$AN$40,$N42))/((IF($P42=1,'3 PlantsCodes'!$D$26,IF($P42=2,'3 PlantsCodes'!$D$27,IF($P42=3,'3 PlantsCodes'!$D$28,IF($P42=4,'3 PlantsCodes'!$D$29)))))*IF($R42=1,'3 PlantsCodes'!$D$31,IF($R42=2,'3 PlantsCodes'!$D$32)))</f>
        <v>9.4540994271364784</v>
      </c>
      <c r="BS42" s="19">
        <f>(IF($O42=20,VLOOKUP($C42,[2]Milan!$AB$7:$AN$40,12),IF($O42&gt;0,VLOOKUP($C42,[2]Milan!$AB$7:$AN$40,$O42),0))/(IF($Q42=1,'3 PlantsCodes'!$E$26,IF($Q42=3,'3 PlantsCodes'!$E$28,IF($Q42=4,'3 PlantsCodes'!$E$29,1)))*IF($R42=1,'3 PlantsCodes'!$E$31,IF($R42=2,'3 PlantsCodes'!$E$32))))</f>
        <v>9.0057347668696899</v>
      </c>
      <c r="BT42" s="19">
        <f>VLOOKUP($C42,[2]Milan!$AB$6:$AZ$40,$S42)</f>
        <v>5.7485714285714282</v>
      </c>
      <c r="BU42" s="19">
        <f>VLOOKUP($C42,[2]Milan!$B$7:$Y$40,18)</f>
        <v>19.154675986111126</v>
      </c>
      <c r="BV42" s="19">
        <f>VLOOKUP($C42,[2]Milan!$B$7:$AA$40,26)</f>
        <v>5.1953517371846925</v>
      </c>
      <c r="BW42" s="20">
        <f>IF($U42=1,-[4]School!$E$9,0)</f>
        <v>0</v>
      </c>
      <c r="BX42" s="57" t="s">
        <v>30</v>
      </c>
    </row>
    <row r="43" spans="1:76" ht="15" customHeight="1" x14ac:dyDescent="0.25">
      <c r="A43" s="151"/>
      <c r="B43" s="17">
        <v>15</v>
      </c>
      <c r="C43" s="22">
        <f t="shared" si="39"/>
        <v>36</v>
      </c>
      <c r="D43" s="50" t="str">
        <f t="shared" si="39"/>
        <v/>
      </c>
      <c r="E43" s="50" t="str">
        <f t="shared" si="39"/>
        <v/>
      </c>
      <c r="F43" s="49" t="str">
        <f t="shared" si="39"/>
        <v/>
      </c>
      <c r="G43" s="49" t="str">
        <f t="shared" si="39"/>
        <v/>
      </c>
      <c r="H43" s="49">
        <f t="shared" si="39"/>
        <v>1</v>
      </c>
      <c r="I43" s="49">
        <f t="shared" si="39"/>
        <v>4</v>
      </c>
      <c r="J43" s="49">
        <f t="shared" si="39"/>
        <v>3</v>
      </c>
      <c r="K43" s="49">
        <f t="shared" si="39"/>
        <v>3</v>
      </c>
      <c r="L43" s="49">
        <f t="shared" si="39"/>
        <v>2</v>
      </c>
      <c r="M43" s="49">
        <f t="shared" si="39"/>
        <v>4332</v>
      </c>
      <c r="N43" s="49">
        <f t="shared" si="39"/>
        <v>5</v>
      </c>
      <c r="O43" s="49">
        <f t="shared" si="38"/>
        <v>20</v>
      </c>
      <c r="P43" s="49">
        <f t="shared" si="38"/>
        <v>4</v>
      </c>
      <c r="Q43" s="49">
        <f t="shared" si="38"/>
        <v>4</v>
      </c>
      <c r="R43" s="49">
        <f t="shared" si="38"/>
        <v>2</v>
      </c>
      <c r="S43" s="22">
        <f t="shared" si="38"/>
        <v>21</v>
      </c>
      <c r="T43" s="49">
        <f t="shared" si="38"/>
        <v>1</v>
      </c>
      <c r="U43" s="49">
        <f t="shared" si="38"/>
        <v>0</v>
      </c>
      <c r="V43" s="18" t="str">
        <f t="shared" si="38"/>
        <v/>
      </c>
      <c r="W43" s="21">
        <f>IF(W20&gt;0,VLOOKUP(W20,'[3]2010_Envelope'!$BH$6:$CR$128,4),"")</f>
        <v>12.626308820512818</v>
      </c>
      <c r="X43" s="21">
        <f>IF(X20&gt;0,VLOOKUP(X20,'[3]2010_Envelope'!$BH$6:$CR$128,4),"")</f>
        <v>22.840517465544867</v>
      </c>
      <c r="Y43" s="21">
        <f>IF(Y20&gt;0,VLOOKUP(Y20,'[3]2010_Envelope'!$BH$6:$CR$128,4),"")</f>
        <v>14.865268000000002</v>
      </c>
      <c r="Z43" s="21">
        <f>IF(Z20&gt;0,VLOOKUP(Z20,'[3]2010_Envelope'!$BH$6:$CR$128,4),"")</f>
        <v>141.19081794818379</v>
      </c>
      <c r="AA43" s="21">
        <f>IF(AA20&gt;0,VLOOKUP(AA20,'[3]2010_Envelope'!$BH$6:$CR$128,4),"")</f>
        <v>97.385716477029902</v>
      </c>
      <c r="AB43" s="21">
        <f>IF(AB20&gt;0,VLOOKUP(AB20,'[3]2010_Envelope'!$BH$6:$CR$128,4),"")</f>
        <v>44.261193254807687</v>
      </c>
      <c r="AC43" s="20">
        <f>IF(AC20&gt;0,VLOOKUP(AC20,'[3]2010_HVAC'!$EY$7:$KA$83,8),"")</f>
        <v>31.347648749999998</v>
      </c>
      <c r="AD43" s="20">
        <f>IF(AD20&gt;0,VLOOKUP(AD20,'[3]2010_HVAC'!$EY$7:$KA$83,8),"")</f>
        <v>15.445649999999999</v>
      </c>
      <c r="AE43" s="20">
        <f>IF(AE20&gt;0,VLOOKUP(AE20,'[3]2010_HVAC'!$EY$7:$KA$83,8),"")</f>
        <v>46.665849999999999</v>
      </c>
      <c r="AF43" s="20">
        <f>IF(AF20&gt;0,VLOOKUP(AF20,'[3]2010_HVAC'!$EY$7:$KA$83,8),"")</f>
        <v>8.9868799999999993</v>
      </c>
      <c r="AG43" s="55">
        <f>VLOOKUP($C43,[1]Performance!$A$3:$K$38,7)</f>
        <v>2</v>
      </c>
      <c r="AH43" s="55">
        <f t="shared" si="34"/>
        <v>10</v>
      </c>
      <c r="AI43" s="20">
        <f>IF(AI20&gt;0,VLOOKUP(AI20,'[3]2010_HVAC'!$EY$7:$KA$83,AH43),"")</f>
        <v>2.3477328628339178</v>
      </c>
      <c r="AJ43" s="20">
        <f>IF(AJ20&gt;0,VLOOKUP(AJ20,'[3]2010_HVAC'!$EY$7:$KA$83,$AH43),"")</f>
        <v>13.367711250346057</v>
      </c>
      <c r="AK43" s="20">
        <f>IF(AK20&gt;0,VLOOKUP(AK20,'[3]2010_HVAC'!$EY$7:$KA$83,8),"")</f>
        <v>90.491963999999996</v>
      </c>
      <c r="AL43" s="20" t="str">
        <f>IF(AL20&gt;0,VLOOKUP(AL20,'[3]2010_HVAC'!$EY$7:$KA$83,8),"")</f>
        <v/>
      </c>
      <c r="AM43" s="20">
        <f>IF(AM20&gt;0,VLOOKUP(AM20,'[3]2010_HVAC'!$EY$7:$KA$83,8),"")</f>
        <v>2.3518912435897432</v>
      </c>
      <c r="AN43" s="20">
        <f>IF(AN20&gt;0,VLOOKUP(AN20,'[3]2010_HVAC'!$EY$7:$KA$83,8),"")</f>
        <v>9.4306684188034193</v>
      </c>
      <c r="AO43" s="20" t="str">
        <f>IF(AO20&gt;0,VLOOKUP(AO20,'[3]2010_HVAC'!$EY$7:$KA$83,8),"")</f>
        <v/>
      </c>
      <c r="AP43" s="13">
        <f t="shared" si="35"/>
        <v>1295437.6152704661</v>
      </c>
      <c r="AQ43" s="21">
        <f>IF(AQ20&gt;0,VLOOKUP(AQ20,'[3]2010_Envelope'!$BH$6:$CR$128,5),"")</f>
        <v>30.776887777777773</v>
      </c>
      <c r="AR43" s="21">
        <f>IF(AR20&gt;0,VLOOKUP(AR20,'[3]2010_Envelope'!$BH$6:$CR$128,5),"")</f>
        <v>41.137914566833331</v>
      </c>
      <c r="AS43" s="21">
        <f>IF(AS20&gt;0,VLOOKUP(AS20,'[3]2010_Envelope'!$BH$6:$CR$128,5),"")</f>
        <v>36.601509999999998</v>
      </c>
      <c r="AT43" s="21">
        <f>IF(AT20&gt;0,VLOOKUP(AT20,'[3]2010_Envelope'!$BH$6:$CR$128,5),"")</f>
        <v>95.047154766142881</v>
      </c>
      <c r="AU43" s="21">
        <f>IF(AU20&gt;0,VLOOKUP(AU20,'[3]2010_Envelope'!$BH$6:$CR$128,5),"")</f>
        <v>65.558337295000001</v>
      </c>
      <c r="AV43" s="21">
        <f>IF(AV20&gt;0,VLOOKUP(AV20,'[3]2010_Envelope'!$BH$6:$CR$128,5),"")</f>
        <v>29.795850371571422</v>
      </c>
      <c r="AW43" s="20">
        <f>IF(AW20&gt;0,VLOOKUP(AW20,'[3]2010_HVAC'!$EY$7:$KA$83,11),"")</f>
        <v>31.347648750000001</v>
      </c>
      <c r="AX43" s="20">
        <f>IF(AX20&gt;0,VLOOKUP(AX20,'[3]2010_HVAC'!$EY$7:$KA$83,11),"")</f>
        <v>15.445650000000001</v>
      </c>
      <c r="AY43" s="20">
        <f>IF(AY20&gt;0,VLOOKUP(AY20,'[3]2010_HVAC'!$EY$7:$KA$83,11),"")</f>
        <v>46.665849999999999</v>
      </c>
      <c r="AZ43" s="20">
        <f>IF(AZ20&gt;0,VLOOKUP(AZ20,'[3]2010_HVAC'!$EY$7:$KA$83,11),"")</f>
        <v>8.9868799999999993</v>
      </c>
      <c r="BA43" s="55">
        <f>VLOOKUP($C43,[2]Performance!$A$3:$K$36,7)</f>
        <v>2</v>
      </c>
      <c r="BB43" s="55">
        <f t="shared" si="36"/>
        <v>13</v>
      </c>
      <c r="BC43" s="20">
        <f>IF(BC20&gt;0,VLOOKUP(BC20,'[3]2010_HVAC'!$EY$7:$KA$83,BB43),"")</f>
        <v>4.1973207604407241</v>
      </c>
      <c r="BD43" s="20">
        <f>IF(BD20&gt;0,VLOOKUP(BD20,'[3]2010_HVAC'!$EY$7:$KA$83,$BB43),"")</f>
        <v>20.021603285712597</v>
      </c>
      <c r="BE43" s="20">
        <f>IF(BE20&gt;0,VLOOKUP(BE20,'[3]2010_HVAC'!$EY$7:$KA$83,11),"")</f>
        <v>90.49196400000001</v>
      </c>
      <c r="BF43" s="20" t="str">
        <f>IF(BF20&gt;0,VLOOKUP(BF20,'[3]2010_HVAC'!$EY$7:$KA$83,11),"")</f>
        <v/>
      </c>
      <c r="BG43" s="20">
        <f>IF(BG20&gt;0,VLOOKUP(BG20,'[3]2010_HVAC'!$EY$7:$KA$83,11),"")</f>
        <v>2.6206788142857143</v>
      </c>
      <c r="BH43" s="20">
        <f>IF(BH20&gt;0,VLOOKUP(BH20,'[3]2010_HVAC'!$EY$7:$KA$83,11),"")</f>
        <v>14.011278793650794</v>
      </c>
      <c r="BI43" s="20" t="str">
        <f>IF(BI20&gt;0,VLOOKUP(BI20,'[3]2010_HVAC'!$EY$7:$KA$83,11),"")</f>
        <v/>
      </c>
      <c r="BJ43" s="13">
        <f t="shared" si="37"/>
        <v>1678025.5669214581</v>
      </c>
      <c r="BK43" s="19">
        <f>IF($N43&gt;0,VLOOKUP($C43,[1]Milan!$AB$7:$AN$40,$N43))/((IF($P43=1,'3 PlantsCodes'!$D$26,IF($P43=2,'3 PlantsCodes'!$D$27,IF($P43=3,'3 PlantsCodes'!$D$28,IF($P43=4,'3 PlantsCodes'!$D$29)))))*IF($R43=1,'3 PlantsCodes'!$D$31,IF($R43=2,'3 PlantsCodes'!$D$32)))</f>
        <v>38.473984424906533</v>
      </c>
      <c r="BL43" s="19">
        <f>(IF($O43=20,VLOOKUP($C43,[1]Milan!$AB$7:$AN$40,12),IF($O43&gt;0,VLOOKUP($C43,[1]Milan!$AB$7:$AN$40,$O43),0))/(IF($Q43=1,'3 PlantsCodes'!$E$26,IF($Q43=3,'3 PlantsCodes'!$E$28,IF($Q43=4,'3 PlantsCodes'!$E$29,1)))*IF($R43=1,'3 PlantsCodes'!$E$31,IF($R43=2,'3 PlantsCodes'!$E$32))))</f>
        <v>8.371289102108415</v>
      </c>
      <c r="BM43" s="19">
        <f>VLOOKUP($C43,[1]Milan!$AB$6:$AZ$40,$S43)</f>
        <v>3.4098065677013047</v>
      </c>
      <c r="BN43" s="19">
        <f>VLOOKUP($C43,[1]Milan!$B$7:$Y$40,18)</f>
        <v>7.0018408190085664</v>
      </c>
      <c r="BO43" s="19">
        <f>VLOOKUP($C43,[1]Milan!$B$7:$AA$40,26)</f>
        <v>1.7729931101112844</v>
      </c>
      <c r="BP43" s="20">
        <f>IF($U43=1,-[4]Office!$E$9,0)</f>
        <v>0</v>
      </c>
      <c r="BQ43" s="57" t="s">
        <v>30</v>
      </c>
      <c r="BR43" s="19">
        <f>IF($N43&gt;0,VLOOKUP($C43,[2]Milan!$AB$7:$AN$40,$N43))/((IF($P43=1,'3 PlantsCodes'!$D$26,IF($P43=2,'3 PlantsCodes'!$D$27,IF($P43=3,'3 PlantsCodes'!$D$28,IF($P43=4,'3 PlantsCodes'!$D$29)))))*IF($R43=1,'3 PlantsCodes'!$D$31,IF($R43=2,'3 PlantsCodes'!$D$32)))</f>
        <v>24.377202185420497</v>
      </c>
      <c r="BS43" s="19">
        <f>(IF($O43=20,VLOOKUP($C43,[2]Milan!$AB$7:$AN$40,12),IF($O43&gt;0,VLOOKUP($C43,[2]Milan!$AB$7:$AN$40,$O43),0))/(IF($Q43=1,'3 PlantsCodes'!$E$26,IF($Q43=3,'3 PlantsCodes'!$E$28,IF($Q43=4,'3 PlantsCodes'!$E$29,1)))*IF($R43=1,'3 PlantsCodes'!$E$31,IF($R43=2,'3 PlantsCodes'!$E$32))))</f>
        <v>6.3263447478473225</v>
      </c>
      <c r="BT43" s="19">
        <f>VLOOKUP($C43,[2]Milan!$AB$6:$AZ$40,$S43)</f>
        <v>6.0511278195488725</v>
      </c>
      <c r="BU43" s="19">
        <f>VLOOKUP($C43,[2]Milan!$B$7:$Y$40,18)</f>
        <v>7.4054213396205126</v>
      </c>
      <c r="BV43" s="19">
        <f>VLOOKUP($C43,[2]Milan!$B$7:$AA$40,26)</f>
        <v>4.5696740239501565</v>
      </c>
      <c r="BW43" s="20">
        <f>IF($U43=1,-[4]School!$E$9,0)</f>
        <v>0</v>
      </c>
      <c r="BX43" s="57" t="s">
        <v>30</v>
      </c>
    </row>
    <row r="44" spans="1:76" ht="15" customHeight="1" x14ac:dyDescent="0.25">
      <c r="A44" s="151"/>
      <c r="B44" s="17">
        <v>16</v>
      </c>
      <c r="C44" s="22">
        <f t="shared" si="39"/>
        <v>36</v>
      </c>
      <c r="D44" s="50" t="str">
        <f t="shared" si="39"/>
        <v/>
      </c>
      <c r="E44" s="50" t="str">
        <f t="shared" si="39"/>
        <v/>
      </c>
      <c r="F44" s="49" t="str">
        <f t="shared" si="39"/>
        <v/>
      </c>
      <c r="G44" s="49" t="str">
        <f t="shared" si="39"/>
        <v/>
      </c>
      <c r="H44" s="49">
        <f t="shared" si="39"/>
        <v>1</v>
      </c>
      <c r="I44" s="49">
        <f t="shared" si="39"/>
        <v>4</v>
      </c>
      <c r="J44" s="49">
        <f t="shared" si="39"/>
        <v>3</v>
      </c>
      <c r="K44" s="49">
        <f t="shared" si="39"/>
        <v>3</v>
      </c>
      <c r="L44" s="49">
        <f t="shared" si="39"/>
        <v>2</v>
      </c>
      <c r="M44" s="49">
        <f t="shared" si="39"/>
        <v>4332</v>
      </c>
      <c r="N44" s="49">
        <f t="shared" si="39"/>
        <v>8</v>
      </c>
      <c r="O44" s="49">
        <f t="shared" si="38"/>
        <v>13</v>
      </c>
      <c r="P44" s="49">
        <f t="shared" si="38"/>
        <v>4</v>
      </c>
      <c r="Q44" s="49">
        <f t="shared" si="38"/>
        <v>4</v>
      </c>
      <c r="R44" s="49">
        <f t="shared" si="38"/>
        <v>2</v>
      </c>
      <c r="S44" s="22">
        <f t="shared" si="38"/>
        <v>23</v>
      </c>
      <c r="T44" s="49">
        <f t="shared" si="38"/>
        <v>1</v>
      </c>
      <c r="U44" s="49">
        <f t="shared" si="38"/>
        <v>1</v>
      </c>
      <c r="V44" s="18" t="str">
        <f t="shared" si="38"/>
        <v/>
      </c>
      <c r="W44" s="21">
        <f>IF(W21&gt;0,VLOOKUP(W21,'[3]2010_Envelope'!$BH$6:$CR$128,4),"")</f>
        <v>12.626308820512818</v>
      </c>
      <c r="X44" s="21">
        <f>IF(X21&gt;0,VLOOKUP(X21,'[3]2010_Envelope'!$BH$6:$CR$128,4),"")</f>
        <v>22.840517465544867</v>
      </c>
      <c r="Y44" s="21">
        <f>IF(Y21&gt;0,VLOOKUP(Y21,'[3]2010_Envelope'!$BH$6:$CR$128,4),"")</f>
        <v>14.865268000000002</v>
      </c>
      <c r="Z44" s="21">
        <f>IF(Z21&gt;0,VLOOKUP(Z21,'[3]2010_Envelope'!$BH$6:$CR$128,4),"")</f>
        <v>141.19081794818379</v>
      </c>
      <c r="AA44" s="21">
        <f>IF(AA21&gt;0,VLOOKUP(AA21,'[3]2010_Envelope'!$BH$6:$CR$128,4),"")</f>
        <v>97.385716477029902</v>
      </c>
      <c r="AB44" s="21">
        <f>IF(AB21&gt;0,VLOOKUP(AB21,'[3]2010_Envelope'!$BH$6:$CR$128,4),"")</f>
        <v>44.261193254807687</v>
      </c>
      <c r="AC44" s="20">
        <f>IF(AC21&gt;0,VLOOKUP(AC21,'[3]2010_HVAC'!$EY$7:$KA$83,8),"")</f>
        <v>31.347648749999998</v>
      </c>
      <c r="AD44" s="20">
        <f>IF(AD21&gt;0,VLOOKUP(AD21,'[3]2010_HVAC'!$EY$7:$KA$83,8),"")</f>
        <v>15.445649999999999</v>
      </c>
      <c r="AE44" s="20">
        <f>IF(AE21&gt;0,VLOOKUP(AE21,'[3]2010_HVAC'!$EY$7:$KA$83,8),"")</f>
        <v>46.665849999999999</v>
      </c>
      <c r="AF44" s="20">
        <f>IF(AF21&gt;0,VLOOKUP(AF21,'[3]2010_HVAC'!$EY$7:$KA$83,8),"")</f>
        <v>8.9868799999999993</v>
      </c>
      <c r="AG44" s="55">
        <f>VLOOKUP($C44,[1]Performance!$A$3:$K$38,7)</f>
        <v>2</v>
      </c>
      <c r="AH44" s="55">
        <f t="shared" si="34"/>
        <v>10</v>
      </c>
      <c r="AI44" s="20">
        <f>IF(AI21&gt;0,VLOOKUP(AI21,'[3]2010_HVAC'!$EY$7:$KA$83,AH44),"")</f>
        <v>28.14607345908874</v>
      </c>
      <c r="AJ44" s="20" t="str">
        <f>IF(AJ21&gt;0,VLOOKUP(AJ21,'[3]2010_HVAC'!$EY$7:$KA$83,$AH44),"")</f>
        <v/>
      </c>
      <c r="AK44" s="20">
        <f>IF(AK21&gt;0,VLOOKUP(AK21,'[3]2010_HVAC'!$EY$7:$KA$83,8),"")</f>
        <v>90.491963999999996</v>
      </c>
      <c r="AL44" s="20" t="str">
        <f>IF(AL21&gt;0,VLOOKUP(AL21,'[3]2010_HVAC'!$EY$7:$KA$83,8),"")</f>
        <v/>
      </c>
      <c r="AM44" s="20">
        <f>IF(AM21&gt;0,VLOOKUP(AM21,'[3]2010_HVAC'!$EY$7:$KA$83,8),"")</f>
        <v>2.3518912435897432</v>
      </c>
      <c r="AN44" s="20">
        <f>IF(AN21&gt;0,VLOOKUP(AN21,'[3]2010_HVAC'!$EY$7:$KA$83,8),"")</f>
        <v>9.4306684188034193</v>
      </c>
      <c r="AO44" s="20">
        <f>IF(AO21&gt;0,VLOOKUP(AO21,'[3]2010_HVAC'!$EY$7:$KA$83,8),"")</f>
        <v>27.923060700000001</v>
      </c>
      <c r="AP44" s="13">
        <f t="shared" si="35"/>
        <v>1389865.2499778927</v>
      </c>
      <c r="AQ44" s="21">
        <f>IF(AQ21&gt;0,VLOOKUP(AQ21,'[3]2010_Envelope'!$BH$6:$CR$128,5),"")</f>
        <v>30.776887777777773</v>
      </c>
      <c r="AR44" s="21">
        <f>IF(AR21&gt;0,VLOOKUP(AR21,'[3]2010_Envelope'!$BH$6:$CR$128,5),"")</f>
        <v>41.137914566833331</v>
      </c>
      <c r="AS44" s="21">
        <f>IF(AS21&gt;0,VLOOKUP(AS21,'[3]2010_Envelope'!$BH$6:$CR$128,5),"")</f>
        <v>36.601509999999998</v>
      </c>
      <c r="AT44" s="21">
        <f>IF(AT21&gt;0,VLOOKUP(AT21,'[3]2010_Envelope'!$BH$6:$CR$128,5),"")</f>
        <v>95.047154766142881</v>
      </c>
      <c r="AU44" s="21">
        <f>IF(AU21&gt;0,VLOOKUP(AU21,'[3]2010_Envelope'!$BH$6:$CR$128,5),"")</f>
        <v>65.558337295000001</v>
      </c>
      <c r="AV44" s="21">
        <f>IF(AV21&gt;0,VLOOKUP(AV21,'[3]2010_Envelope'!$BH$6:$CR$128,5),"")</f>
        <v>29.795850371571422</v>
      </c>
      <c r="AW44" s="20">
        <f>IF(AW21&gt;0,VLOOKUP(AW21,'[3]2010_HVAC'!$EY$7:$KA$83,11),"")</f>
        <v>31.347648750000001</v>
      </c>
      <c r="AX44" s="20">
        <f>IF(AX21&gt;0,VLOOKUP(AX21,'[3]2010_HVAC'!$EY$7:$KA$83,11),"")</f>
        <v>15.445650000000001</v>
      </c>
      <c r="AY44" s="20">
        <f>IF(AY21&gt;0,VLOOKUP(AY21,'[3]2010_HVAC'!$EY$7:$KA$83,11),"")</f>
        <v>46.665849999999999</v>
      </c>
      <c r="AZ44" s="20">
        <f>IF(AZ21&gt;0,VLOOKUP(AZ21,'[3]2010_HVAC'!$EY$7:$KA$83,11),"")</f>
        <v>8.9868799999999993</v>
      </c>
      <c r="BA44" s="55">
        <f>VLOOKUP($C44,[2]Performance!$A$3:$K$36,7)</f>
        <v>2</v>
      </c>
      <c r="BB44" s="55">
        <f t="shared" si="36"/>
        <v>13</v>
      </c>
      <c r="BC44" s="20">
        <f>IF(BC21&gt;0,VLOOKUP(BC21,'[3]2010_HVAC'!$EY$7:$KA$83,BB44),"")</f>
        <v>50.320077009153373</v>
      </c>
      <c r="BD44" s="20" t="str">
        <f>IF(BD21&gt;0,VLOOKUP(BD21,'[3]2010_HVAC'!$EY$7:$KA$83,$BB44),"")</f>
        <v/>
      </c>
      <c r="BE44" s="20">
        <f>IF(BE21&gt;0,VLOOKUP(BE21,'[3]2010_HVAC'!$EY$7:$KA$83,11),"")</f>
        <v>90.49196400000001</v>
      </c>
      <c r="BF44" s="20" t="str">
        <f>IF(BF21&gt;0,VLOOKUP(BF21,'[3]2010_HVAC'!$EY$7:$KA$83,11),"")</f>
        <v/>
      </c>
      <c r="BG44" s="20">
        <f>IF(BG21&gt;0,VLOOKUP(BG21,'[3]2010_HVAC'!$EY$7:$KA$83,11),"")</f>
        <v>2.6206788142857143</v>
      </c>
      <c r="BH44" s="20">
        <f>IF(BH21&gt;0,VLOOKUP(BH21,'[3]2010_HVAC'!$EY$7:$KA$83,11),"")</f>
        <v>14.011278793650794</v>
      </c>
      <c r="BI44" s="20">
        <f>IF(BI21&gt;0,VLOOKUP(BI21,'[3]2010_HVAC'!$EY$7:$KA$83,11),"")</f>
        <v>28.80950707142857</v>
      </c>
      <c r="BJ44" s="13">
        <f t="shared" si="37"/>
        <v>1850994.146029908</v>
      </c>
      <c r="BK44" s="19">
        <f>IF($N44&gt;0,VLOOKUP($C44,[1]Milan!$AB$7:$AN$40,$N44))/((IF($P44=1,'3 PlantsCodes'!$D$26,IF($P44=2,'3 PlantsCodes'!$D$27,IF($P44=3,'3 PlantsCodes'!$D$28,IF($P44=4,'3 PlantsCodes'!$D$29)))))*IF($R44=1,'3 PlantsCodes'!$D$31,IF($R44=2,'3 PlantsCodes'!$D$32)))</f>
        <v>11.438509257818648</v>
      </c>
      <c r="BL44" s="19">
        <f>(IF($O44=20,VLOOKUP($C44,[1]Milan!$AB$7:$AN$40,12),IF($O44&gt;0,VLOOKUP($C44,[1]Milan!$AB$7:$AN$40,$O44),0))/(IF($Q44=1,'3 PlantsCodes'!$E$26,IF($Q44=3,'3 PlantsCodes'!$E$28,IF($Q44=4,'3 PlantsCodes'!$E$29,1)))*IF($R44=1,'3 PlantsCodes'!$E$31,IF($R44=2,'3 PlantsCodes'!$E$32))))</f>
        <v>4.462149064344584</v>
      </c>
      <c r="BM44" s="19">
        <f>VLOOKUP($C44,[1]Milan!$AB$6:$AZ$40,$S44)</f>
        <v>0.99285054178371035</v>
      </c>
      <c r="BN44" s="19">
        <f>VLOOKUP($C44,[1]Milan!$B$7:$Y$40,18)</f>
        <v>7.0018408190085664</v>
      </c>
      <c r="BO44" s="19">
        <f>VLOOKUP($C44,[1]Milan!$B$7:$AA$40,26)</f>
        <v>1.7729931101112844</v>
      </c>
      <c r="BP44" s="20">
        <f>IF($U44=1,-[4]Office!$E$9,0)</f>
        <v>-8.2717948717948726</v>
      </c>
      <c r="BQ44" s="57" t="s">
        <v>30</v>
      </c>
      <c r="BR44" s="19">
        <f>IF($N44&gt;0,VLOOKUP($C44,[2]Milan!$AB$7:$AN$40,$N44))/((IF($P44=1,'3 PlantsCodes'!$D$26,IF($P44=2,'3 PlantsCodes'!$D$27,IF($P44=3,'3 PlantsCodes'!$D$28,IF($P44=4,'3 PlantsCodes'!$D$29)))))*IF($R44=1,'3 PlantsCodes'!$D$31,IF($R44=2,'3 PlantsCodes'!$D$32)))</f>
        <v>7.7824575339557907</v>
      </c>
      <c r="BS44" s="19">
        <f>(IF($O44=20,VLOOKUP($C44,[2]Milan!$AB$7:$AN$40,12),IF($O44&gt;0,VLOOKUP($C44,[2]Milan!$AB$7:$AN$40,$O44),0))/(IF($Q44=1,'3 PlantsCodes'!$E$26,IF($Q44=3,'3 PlantsCodes'!$E$28,IF($Q44=4,'3 PlantsCodes'!$E$29,1)))*IF($R44=1,'3 PlantsCodes'!$E$31,IF($R44=2,'3 PlantsCodes'!$E$32))))</f>
        <v>3.4402594259547321</v>
      </c>
      <c r="BT44" s="19">
        <f>VLOOKUP($C44,[2]Milan!$AB$6:$AZ$40,$S44)</f>
        <v>1.8919998513482479</v>
      </c>
      <c r="BU44" s="19">
        <f>VLOOKUP($C44,[2]Milan!$B$7:$Y$40,18)</f>
        <v>7.4054213396205126</v>
      </c>
      <c r="BV44" s="19">
        <f>VLOOKUP($C44,[2]Milan!$B$7:$AA$40,26)</f>
        <v>4.5696740239501565</v>
      </c>
      <c r="BW44" s="20">
        <f>IF($U44=1,-[4]School!$E$9,0)</f>
        <v>-8.4374603174603173</v>
      </c>
      <c r="BX44" s="57" t="s">
        <v>30</v>
      </c>
    </row>
    <row r="45" spans="1:76" ht="15" customHeight="1" x14ac:dyDescent="0.25">
      <c r="A45" s="151"/>
      <c r="B45" s="17">
        <v>17</v>
      </c>
      <c r="C45" s="22">
        <f t="shared" si="39"/>
        <v>21</v>
      </c>
      <c r="D45" s="50" t="str">
        <f t="shared" si="39"/>
        <v/>
      </c>
      <c r="E45" s="50" t="str">
        <f t="shared" si="39"/>
        <v/>
      </c>
      <c r="F45" s="49" t="str">
        <f t="shared" si="39"/>
        <v/>
      </c>
      <c r="G45" s="49" t="str">
        <f t="shared" si="39"/>
        <v/>
      </c>
      <c r="H45" s="49">
        <f t="shared" si="39"/>
        <v>1</v>
      </c>
      <c r="I45" s="49">
        <f t="shared" si="39"/>
        <v>1</v>
      </c>
      <c r="J45" s="49">
        <f t="shared" si="39"/>
        <v>2</v>
      </c>
      <c r="K45" s="49">
        <f t="shared" si="39"/>
        <v>1</v>
      </c>
      <c r="L45" s="49">
        <f t="shared" si="39"/>
        <v>2</v>
      </c>
      <c r="M45" s="49">
        <f t="shared" si="39"/>
        <v>1212</v>
      </c>
      <c r="N45" s="49">
        <f t="shared" si="39"/>
        <v>9</v>
      </c>
      <c r="O45" s="49">
        <f t="shared" si="38"/>
        <v>20</v>
      </c>
      <c r="P45" s="49">
        <f t="shared" si="38"/>
        <v>4</v>
      </c>
      <c r="Q45" s="49">
        <f t="shared" si="38"/>
        <v>4</v>
      </c>
      <c r="R45" s="49">
        <f t="shared" si="38"/>
        <v>2</v>
      </c>
      <c r="S45" s="22">
        <f t="shared" si="38"/>
        <v>18</v>
      </c>
      <c r="T45" s="49">
        <f t="shared" si="38"/>
        <v>0</v>
      </c>
      <c r="U45" s="49">
        <f t="shared" si="38"/>
        <v>1</v>
      </c>
      <c r="V45" s="18" t="str">
        <f t="shared" si="38"/>
        <v/>
      </c>
      <c r="W45" s="21">
        <f>IF(W22&gt;0,VLOOKUP(W22,'[3]2010_Envelope'!$BH$6:$CR$128,4),"")</f>
        <v>10.37948717948718</v>
      </c>
      <c r="X45" s="21">
        <f>IF(X22&gt;0,VLOOKUP(X22,'[3]2010_Envelope'!$BH$6:$CR$128,4),"")</f>
        <v>11.069993050213675</v>
      </c>
      <c r="Y45" s="21" t="str">
        <f>IF(Y22&gt;0,VLOOKUP(Y22,'[3]2010_Envelope'!$BH$6:$CR$128,4),"")</f>
        <v/>
      </c>
      <c r="Z45" s="21">
        <f>IF(Z22&gt;0,VLOOKUP(Z22,'[3]2010_Envelope'!$BH$6:$CR$128,4),"")</f>
        <v>120.82846771581198</v>
      </c>
      <c r="AA45" s="21" t="str">
        <f>IF(AA22&gt;0,VLOOKUP(AA22,'[3]2010_Envelope'!$BH$6:$CR$128,4),"")</f>
        <v/>
      </c>
      <c r="AB45" s="21" t="str">
        <f>IF(AB22&gt;0,VLOOKUP(AB22,'[3]2010_Envelope'!$BH$6:$CR$128,4),"")</f>
        <v/>
      </c>
      <c r="AC45" s="20">
        <f>IF(AC22&gt;0,VLOOKUP(AC22,'[3]2010_HVAC'!$EY$7:$KA$83,8),"")</f>
        <v>31.347648749999998</v>
      </c>
      <c r="AD45" s="20">
        <f>IF(AD22&gt;0,VLOOKUP(AD22,'[3]2010_HVAC'!$EY$7:$KA$83,8),"")</f>
        <v>15.445649999999999</v>
      </c>
      <c r="AE45" s="20" t="str">
        <f>IF(AE22&gt;0,VLOOKUP(AE22,'[3]2010_HVAC'!$EY$7:$KA$83,8),"")</f>
        <v/>
      </c>
      <c r="AF45" s="20" t="str">
        <f>IF(AF22&gt;0,VLOOKUP(AF22,'[3]2010_HVAC'!$EY$7:$KA$83,8),"")</f>
        <v/>
      </c>
      <c r="AG45" s="55">
        <f>VLOOKUP($C45,[1]Performance!$A$3:$K$38,7)</f>
        <v>1</v>
      </c>
      <c r="AH45" s="55">
        <f t="shared" si="34"/>
        <v>9</v>
      </c>
      <c r="AI45" s="20" t="str">
        <f>IF(AI22&gt;0,VLOOKUP(AI22,'[3]2010_HVAC'!$EY$7:$KA$83,AH45),"")</f>
        <v/>
      </c>
      <c r="AJ45" s="20">
        <f>IF(AJ22&gt;0,VLOOKUP(AJ22,'[3]2010_HVAC'!$EY$7:$KA$83,$AH45),"")</f>
        <v>14.73397318188707</v>
      </c>
      <c r="AK45" s="20">
        <f>IF(AK22&gt;0,VLOOKUP(AK22,'[3]2010_HVAC'!$EY$7:$KA$83,8),"")</f>
        <v>90.491963999999996</v>
      </c>
      <c r="AL45" s="20" t="str">
        <f>IF(AL22&gt;0,VLOOKUP(AL22,'[3]2010_HVAC'!$EY$7:$KA$83,8),"")</f>
        <v/>
      </c>
      <c r="AM45" s="20">
        <f>IF(AM22&gt;0,VLOOKUP(AM22,'[3]2010_HVAC'!$EY$7:$KA$83,8),"")</f>
        <v>2.3518912435897432</v>
      </c>
      <c r="AN45" s="20" t="str">
        <f>IF(AN22&gt;0,VLOOKUP(AN22,'[3]2010_HVAC'!$EY$7:$KA$83,8),"")</f>
        <v/>
      </c>
      <c r="AO45" s="20">
        <f>IF(AO22&gt;0,VLOOKUP(AO22,'[3]2010_HVAC'!$EY$7:$KA$83,8),"")</f>
        <v>27.923060700000001</v>
      </c>
      <c r="AP45" s="13">
        <f t="shared" si="35"/>
        <v>759498.7978211157</v>
      </c>
      <c r="AQ45" s="21">
        <f>IF(AQ22&gt;0,VLOOKUP(AQ22,'[3]2010_Envelope'!$BH$6:$CR$128,5),"")</f>
        <v>25.576858611111113</v>
      </c>
      <c r="AR45" s="21">
        <f>IF(AR22&gt;0,VLOOKUP(AR22,'[3]2010_Envelope'!$BH$6:$CR$128,5),"")</f>
        <v>19.938095931587302</v>
      </c>
      <c r="AS45" s="21" t="str">
        <f>IF(AS22&gt;0,VLOOKUP(AS22,'[3]2010_Envelope'!$BH$6:$CR$128,5),"")</f>
        <v/>
      </c>
      <c r="AT45" s="21">
        <f>IF(AT22&gt;0,VLOOKUP(AT22,'[3]2010_Envelope'!$BH$6:$CR$128,5),"")</f>
        <v>95.047154766142881</v>
      </c>
      <c r="AU45" s="21" t="str">
        <f>IF(AU22&gt;0,VLOOKUP(AU22,'[3]2010_Envelope'!$BH$6:$CR$128,5),"")</f>
        <v/>
      </c>
      <c r="AV45" s="21" t="str">
        <f>IF(AV22&gt;0,VLOOKUP(AV22,'[3]2010_Envelope'!$BH$6:$CR$128,5),"")</f>
        <v/>
      </c>
      <c r="AW45" s="20">
        <f>IF(AW22&gt;0,VLOOKUP(AW22,'[3]2010_HVAC'!$EY$7:$KA$83,11),"")</f>
        <v>31.347648750000001</v>
      </c>
      <c r="AX45" s="20">
        <f>IF(AX22&gt;0,VLOOKUP(AX22,'[3]2010_HVAC'!$EY$7:$KA$83,11),"")</f>
        <v>15.445650000000001</v>
      </c>
      <c r="AY45" s="20" t="str">
        <f>IF(AY22&gt;0,VLOOKUP(AY22,'[3]2010_HVAC'!$EY$7:$KA$83,11),"")</f>
        <v/>
      </c>
      <c r="AZ45" s="20" t="str">
        <f>IF(AZ22&gt;0,VLOOKUP(AZ22,'[3]2010_HVAC'!$EY$7:$KA$83,11),"")</f>
        <v/>
      </c>
      <c r="BA45" s="55">
        <f>VLOOKUP($C45,[2]Performance!$A$3:$K$36,7)</f>
        <v>1</v>
      </c>
      <c r="BB45" s="55">
        <f t="shared" si="36"/>
        <v>12</v>
      </c>
      <c r="BC45" s="20" t="str">
        <f>IF(BC22&gt;0,VLOOKUP(BC22,'[3]2010_HVAC'!$EY$7:$KA$83,BB45),"")</f>
        <v/>
      </c>
      <c r="BD45" s="20">
        <f>IF(BD22&gt;0,VLOOKUP(BD22,'[3]2010_HVAC'!$EY$7:$KA$83,$BB45),"")</f>
        <v>18.827236660182958</v>
      </c>
      <c r="BE45" s="20">
        <f>IF(BE22&gt;0,VLOOKUP(BE22,'[3]2010_HVAC'!$EY$7:$KA$83,11),"")</f>
        <v>90.49196400000001</v>
      </c>
      <c r="BF45" s="20" t="str">
        <f>IF(BF22&gt;0,VLOOKUP(BF22,'[3]2010_HVAC'!$EY$7:$KA$83,11),"")</f>
        <v/>
      </c>
      <c r="BG45" s="20">
        <f>IF(BG22&gt;0,VLOOKUP(BG22,'[3]2010_HVAC'!$EY$7:$KA$83,11),"")</f>
        <v>2.6206788142857143</v>
      </c>
      <c r="BH45" s="20" t="str">
        <f>IF(BH22&gt;0,VLOOKUP(BH22,'[3]2010_HVAC'!$EY$7:$KA$83,11),"")</f>
        <v/>
      </c>
      <c r="BI45" s="20">
        <f>IF(BI22&gt;0,VLOOKUP(BI22,'[3]2010_HVAC'!$EY$7:$KA$83,11),"")</f>
        <v>28.80950707142857</v>
      </c>
      <c r="BJ45" s="13">
        <f t="shared" si="37"/>
        <v>1033530.1030049265</v>
      </c>
      <c r="BK45" s="19">
        <f>IF($N45&gt;0,VLOOKUP($C45,[1]Milan!$AB$7:$AN$40,$N45))/((IF($P45=1,'3 PlantsCodes'!$D$26,IF($P45=2,'3 PlantsCodes'!$D$27,IF($P45=3,'3 PlantsCodes'!$D$28,IF($P45=4,'3 PlantsCodes'!$D$29)))))*IF($R45=1,'3 PlantsCodes'!$D$31,IF($R45=2,'3 PlantsCodes'!$D$32)))</f>
        <v>67.197218551402088</v>
      </c>
      <c r="BL45" s="19">
        <f>(IF($O45=20,VLOOKUP($C45,[1]Milan!$AB$7:$AN$40,12),IF($O45&gt;0,VLOOKUP($C45,[1]Milan!$AB$7:$AN$40,$O45),0))/(IF($Q45=1,'3 PlantsCodes'!$E$26,IF($Q45=3,'3 PlantsCodes'!$E$28,IF($Q45=4,'3 PlantsCodes'!$E$29,1)))*IF($R45=1,'3 PlantsCodes'!$E$31,IF($R45=2,'3 PlantsCodes'!$E$32))))</f>
        <v>23.659925828819102</v>
      </c>
      <c r="BM45" s="19">
        <f>VLOOKUP($C45,[1]Milan!$AB$6:$AZ$40,$S45)</f>
        <v>7.6</v>
      </c>
      <c r="BN45" s="19">
        <f>VLOOKUP($C45,[1]Milan!$B$7:$Y$40,18)</f>
        <v>28.973616210935798</v>
      </c>
      <c r="BO45" s="19">
        <f>VLOOKUP($C45,[1]Milan!$B$7:$AA$40,26)</f>
        <v>3.3137974061476725</v>
      </c>
      <c r="BP45" s="20">
        <f>IF($U45=1,-[4]Office!$E$9,0)</f>
        <v>-8.2717948717948726</v>
      </c>
      <c r="BQ45" s="57" t="s">
        <v>30</v>
      </c>
      <c r="BR45" s="19">
        <f>IF($N45&gt;0,VLOOKUP($C45,[2]Milan!$AB$7:$AN$40,$N45))/((IF($P45=1,'3 PlantsCodes'!$D$26,IF($P45=2,'3 PlantsCodes'!$D$27,IF($P45=3,'3 PlantsCodes'!$D$28,IF($P45=4,'3 PlantsCodes'!$D$29)))))*IF($R45=1,'3 PlantsCodes'!$D$31,IF($R45=2,'3 PlantsCodes'!$D$32)))</f>
        <v>71.401908531380769</v>
      </c>
      <c r="BS45" s="19">
        <f>(IF($O45=20,VLOOKUP($C45,[2]Milan!$AB$7:$AN$40,12),IF($O45&gt;0,VLOOKUP($C45,[2]Milan!$AB$7:$AN$40,$O45),0))/(IF($Q45=1,'3 PlantsCodes'!$E$26,IF($Q45=3,'3 PlantsCodes'!$E$28,IF($Q45=4,'3 PlantsCodes'!$E$29,1)))*IF($R45=1,'3 PlantsCodes'!$E$31,IF($R45=2,'3 PlantsCodes'!$E$32))))</f>
        <v>12.46157088191312</v>
      </c>
      <c r="BT45" s="19">
        <f>VLOOKUP($C45,[2]Milan!$AB$6:$AZ$40,$S45)</f>
        <v>11.1</v>
      </c>
      <c r="BU45" s="19">
        <f>VLOOKUP($C45,[2]Milan!$B$7:$Y$40,18)</f>
        <v>27.675405554564335</v>
      </c>
      <c r="BV45" s="19">
        <f>VLOOKUP($C45,[2]Milan!$B$7:$AA$40,26)</f>
        <v>5.3459425737936028</v>
      </c>
      <c r="BW45" s="20">
        <f>IF($U45=1,-[4]School!$E$9,0)</f>
        <v>-8.4374603174603173</v>
      </c>
      <c r="BX45" s="57" t="s">
        <v>30</v>
      </c>
    </row>
    <row r="46" spans="1:76" ht="15" customHeight="1" x14ac:dyDescent="0.25">
      <c r="A46" s="151"/>
      <c r="B46" s="17">
        <v>18</v>
      </c>
      <c r="C46" s="22">
        <f t="shared" si="39"/>
        <v>31</v>
      </c>
      <c r="D46" s="50" t="str">
        <f t="shared" si="39"/>
        <v/>
      </c>
      <c r="E46" s="50" t="str">
        <f t="shared" si="39"/>
        <v/>
      </c>
      <c r="F46" s="49" t="str">
        <f t="shared" si="39"/>
        <v/>
      </c>
      <c r="G46" s="49" t="str">
        <f t="shared" si="39"/>
        <v/>
      </c>
      <c r="H46" s="49">
        <f t="shared" si="39"/>
        <v>1</v>
      </c>
      <c r="I46" s="49">
        <f t="shared" si="39"/>
        <v>3</v>
      </c>
      <c r="J46" s="49">
        <f t="shared" si="39"/>
        <v>3</v>
      </c>
      <c r="K46" s="49">
        <f t="shared" si="39"/>
        <v>2</v>
      </c>
      <c r="L46" s="49">
        <f t="shared" si="39"/>
        <v>2</v>
      </c>
      <c r="M46" s="49">
        <f t="shared" si="39"/>
        <v>3322</v>
      </c>
      <c r="N46" s="49">
        <f t="shared" si="39"/>
        <v>7</v>
      </c>
      <c r="O46" s="49">
        <f t="shared" si="38"/>
        <v>12</v>
      </c>
      <c r="P46" s="49">
        <f t="shared" si="38"/>
        <v>4</v>
      </c>
      <c r="Q46" s="49">
        <f t="shared" si="38"/>
        <v>4</v>
      </c>
      <c r="R46" s="49">
        <f t="shared" si="38"/>
        <v>2</v>
      </c>
      <c r="S46" s="22">
        <f t="shared" si="38"/>
        <v>22</v>
      </c>
      <c r="T46" s="49">
        <f t="shared" si="38"/>
        <v>1</v>
      </c>
      <c r="U46" s="49">
        <f t="shared" si="38"/>
        <v>0</v>
      </c>
      <c r="V46" s="18" t="str">
        <f t="shared" si="38"/>
        <v/>
      </c>
      <c r="W46" s="21">
        <f>IF(W23&gt;0,VLOOKUP(W23,'[3]2010_Envelope'!$BH$6:$CR$128,4),"")</f>
        <v>7.8430778461538457</v>
      </c>
      <c r="X46" s="21">
        <f>IF(X23&gt;0,VLOOKUP(X23,'[3]2010_Envelope'!$BH$6:$CR$128,4),"")</f>
        <v>17.658626403846153</v>
      </c>
      <c r="Y46" s="21">
        <f>IF(Y23&gt;0,VLOOKUP(Y23,'[3]2010_Envelope'!$BH$6:$CR$128,4),"")</f>
        <v>13.186048615384616</v>
      </c>
      <c r="Z46" s="21">
        <f>IF(Z23&gt;0,VLOOKUP(Z23,'[3]2010_Envelope'!$BH$6:$CR$128,4),"")</f>
        <v>141.19081794818379</v>
      </c>
      <c r="AA46" s="21" t="str">
        <f>IF(AA23&gt;0,VLOOKUP(AA23,'[3]2010_Envelope'!$BH$6:$CR$128,4),"")</f>
        <v/>
      </c>
      <c r="AB46" s="21">
        <f>IF(AB23&gt;0,VLOOKUP(AB23,'[3]2010_Envelope'!$BH$6:$CR$128,4),"")</f>
        <v>44.261193254807687</v>
      </c>
      <c r="AC46" s="20">
        <f>IF(AC23&gt;0,VLOOKUP(AC23,'[3]2010_HVAC'!$EY$7:$KA$83,8),"")</f>
        <v>31.347648749999998</v>
      </c>
      <c r="AD46" s="20">
        <f>IF(AD23&gt;0,VLOOKUP(AD23,'[3]2010_HVAC'!$EY$7:$KA$83,8),"")</f>
        <v>15.445649999999999</v>
      </c>
      <c r="AE46" s="20">
        <f>IF(AE23&gt;0,VLOOKUP(AE23,'[3]2010_HVAC'!$EY$7:$KA$83,8),"")</f>
        <v>30.967199999999998</v>
      </c>
      <c r="AF46" s="20" t="str">
        <f>IF(AF23&gt;0,VLOOKUP(AF23,'[3]2010_HVAC'!$EY$7:$KA$83,8),"")</f>
        <v/>
      </c>
      <c r="AG46" s="55">
        <f>VLOOKUP($C46,[1]Performance!$A$3:$K$38,7)</f>
        <v>2</v>
      </c>
      <c r="AH46" s="55">
        <f t="shared" si="34"/>
        <v>10</v>
      </c>
      <c r="AI46" s="20">
        <f>IF(AI23&gt;0,VLOOKUP(AI23,'[3]2010_HVAC'!$EY$7:$KA$83,AH46),"")</f>
        <v>7.034273644932715</v>
      </c>
      <c r="AJ46" s="20" t="str">
        <f>IF(AJ23&gt;0,VLOOKUP(AJ23,'[3]2010_HVAC'!$EY$7:$KA$83,$AH46),"")</f>
        <v/>
      </c>
      <c r="AK46" s="20">
        <f>IF(AK23&gt;0,VLOOKUP(AK23,'[3]2010_HVAC'!$EY$7:$KA$83,8),"")</f>
        <v>90.491963999999996</v>
      </c>
      <c r="AL46" s="20" t="str">
        <f>IF(AL23&gt;0,VLOOKUP(AL23,'[3]2010_HVAC'!$EY$7:$KA$83,8),"")</f>
        <v/>
      </c>
      <c r="AM46" s="20">
        <f>IF(AM23&gt;0,VLOOKUP(AM23,'[3]2010_HVAC'!$EY$7:$KA$83,8),"")</f>
        <v>2.3518912435897432</v>
      </c>
      <c r="AN46" s="20">
        <f>IF(AN23&gt;0,VLOOKUP(AN23,'[3]2010_HVAC'!$EY$7:$KA$83,8),"")</f>
        <v>9.4306684188034193</v>
      </c>
      <c r="AO46" s="20" t="str">
        <f>IF(AO23&gt;0,VLOOKUP(AO23,'[3]2010_HVAC'!$EY$7:$KA$83,8),"")</f>
        <v/>
      </c>
      <c r="AP46" s="13">
        <f t="shared" si="35"/>
        <v>962229.20069414261</v>
      </c>
      <c r="AQ46" s="21">
        <f>IF(AQ23&gt;0,VLOOKUP(AQ23,'[3]2010_Envelope'!$BH$6:$CR$128,5),"")</f>
        <v>19.112041666666666</v>
      </c>
      <c r="AR46" s="21">
        <f>IF(AR23&gt;0,VLOOKUP(AR23,'[3]2010_Envelope'!$BH$6:$CR$128,5),"")</f>
        <v>31.804842664571428</v>
      </c>
      <c r="AS46" s="21">
        <f>IF(AS23&gt;0,VLOOKUP(AS23,'[3]2010_Envelope'!$BH$6:$CR$128,5),"")</f>
        <v>32.46706833333333</v>
      </c>
      <c r="AT46" s="21" t="str">
        <f>IF(AT23&gt;0,VLOOKUP(AT23,'[3]2010_Envelope'!$BH$6:$CR$128,5),"")</f>
        <v/>
      </c>
      <c r="AU46" s="21" t="str">
        <f>IF(AU23&gt;0,VLOOKUP(AU23,'[3]2010_Envelope'!$BH$6:$CR$128,5),"")</f>
        <v/>
      </c>
      <c r="AV46" s="21">
        <f>IF(AV23&gt;0,VLOOKUP(AV23,'[3]2010_Envelope'!$BH$6:$CR$128,5),"")</f>
        <v>29.795850371571422</v>
      </c>
      <c r="AW46" s="20">
        <f>IF(AW23&gt;0,VLOOKUP(AW23,'[3]2010_HVAC'!$EY$7:$KA$83,11),"")</f>
        <v>31.347648750000001</v>
      </c>
      <c r="AX46" s="20">
        <f>IF(AX23&gt;0,VLOOKUP(AX23,'[3]2010_HVAC'!$EY$7:$KA$83,11),"")</f>
        <v>15.445650000000001</v>
      </c>
      <c r="AY46" s="20">
        <f>IF(AY23&gt;0,VLOOKUP(AY23,'[3]2010_HVAC'!$EY$7:$KA$83,11),"")</f>
        <v>30.967199999999998</v>
      </c>
      <c r="AZ46" s="20" t="str">
        <f>IF(AZ23&gt;0,VLOOKUP(AZ23,'[3]2010_HVAC'!$EY$7:$KA$83,11),"")</f>
        <v/>
      </c>
      <c r="BA46" s="55">
        <f>VLOOKUP($C46,[2]Performance!$A$3:$K$36,7)</f>
        <v>2</v>
      </c>
      <c r="BB46" s="55">
        <f t="shared" si="36"/>
        <v>13</v>
      </c>
      <c r="BC46" s="20">
        <f>IF(BC23&gt;0,VLOOKUP(BC23,'[3]2010_HVAC'!$EY$7:$KA$83,BB46),"")</f>
        <v>12.576006100139416</v>
      </c>
      <c r="BD46" s="20" t="str">
        <f>IF(BD23&gt;0,VLOOKUP(BD23,'[3]2010_HVAC'!$EY$7:$KA$83,$BB46),"")</f>
        <v/>
      </c>
      <c r="BE46" s="20">
        <f>IF(BE23&gt;0,VLOOKUP(BE23,'[3]2010_HVAC'!$EY$7:$KA$83,11),"")</f>
        <v>90.49196400000001</v>
      </c>
      <c r="BF46" s="20" t="str">
        <f>IF(BF23&gt;0,VLOOKUP(BF23,'[3]2010_HVAC'!$EY$7:$KA$83,11),"")</f>
        <v/>
      </c>
      <c r="BG46" s="20">
        <f>IF(BG23&gt;0,VLOOKUP(BG23,'[3]2010_HVAC'!$EY$7:$KA$83,11),"")</f>
        <v>2.6206788142857143</v>
      </c>
      <c r="BH46" s="20">
        <f>IF(BH23&gt;0,VLOOKUP(BH23,'[3]2010_HVAC'!$EY$7:$KA$83,11),"")</f>
        <v>14.011278793650794</v>
      </c>
      <c r="BI46" s="20" t="str">
        <f>IF(BI23&gt;0,VLOOKUP(BI23,'[3]2010_HVAC'!$EY$7:$KA$83,11),"")</f>
        <v/>
      </c>
      <c r="BJ46" s="13">
        <f t="shared" si="37"/>
        <v>978516.72290678916</v>
      </c>
      <c r="BK46" s="19">
        <f>IF($N46&gt;0,VLOOKUP($C46,[1]Milan!$AB$7:$AN$40,$N46))/((IF($P46=1,'3 PlantsCodes'!$D$26,IF($P46=2,'3 PlantsCodes'!$D$27,IF($P46=3,'3 PlantsCodes'!$D$28,IF($P46=4,'3 PlantsCodes'!$D$29)))))*IF($R46=1,'3 PlantsCodes'!$D$31,IF($R46=2,'3 PlantsCodes'!$D$32)))</f>
        <v>5.1358771870191271</v>
      </c>
      <c r="BL46" s="19">
        <f>(IF($O46=20,VLOOKUP($C46,[1]Milan!$AB$7:$AN$40,12),IF($O46&gt;0,VLOOKUP($C46,[1]Milan!$AB$7:$AN$40,$O46),0))/(IF($Q46=1,'3 PlantsCodes'!$E$26,IF($Q46=3,'3 PlantsCodes'!$E$28,IF($Q46=4,'3 PlantsCodes'!$E$29,1)))*IF($R46=1,'3 PlantsCodes'!$E$31,IF($R46=2,'3 PlantsCodes'!$E$32))))</f>
        <v>13.421283003026147</v>
      </c>
      <c r="BM46" s="19">
        <f>VLOOKUP($C46,[1]Milan!$AB$6:$AZ$40,$S46)</f>
        <v>1.8630348566504988</v>
      </c>
      <c r="BN46" s="19">
        <f>VLOOKUP($C46,[1]Milan!$B$7:$Y$40,18)</f>
        <v>19.856649414062499</v>
      </c>
      <c r="BO46" s="19">
        <f>VLOOKUP($C46,[1]Milan!$B$7:$AA$40,26)</f>
        <v>2.581367189768828</v>
      </c>
      <c r="BP46" s="20">
        <f>IF($U46=1,-[4]Office!$E$9,0)</f>
        <v>0</v>
      </c>
      <c r="BQ46" s="57" t="s">
        <v>30</v>
      </c>
      <c r="BR46" s="19">
        <f>IF($N46&gt;0,VLOOKUP($C46,[2]Milan!$AB$7:$AN$40,$N46))/((IF($P46=1,'3 PlantsCodes'!$D$26,IF($P46=2,'3 PlantsCodes'!$D$27,IF($P46=3,'3 PlantsCodes'!$D$28,IF($P46=4,'3 PlantsCodes'!$D$29)))))*IF($R46=1,'3 PlantsCodes'!$D$31,IF($R46=2,'3 PlantsCodes'!$D$32)))</f>
        <v>4.8557212211141012</v>
      </c>
      <c r="BS46" s="19">
        <f>(IF($O46=20,VLOOKUP($C46,[2]Milan!$AB$7:$AN$40,12),IF($O46&gt;0,VLOOKUP($C46,[2]Milan!$AB$7:$AN$40,$O46),0))/(IF($Q46=1,'3 PlantsCodes'!$E$26,IF($Q46=3,'3 PlantsCodes'!$E$28,IF($Q46=4,'3 PlantsCodes'!$E$29,1)))*IF($R46=1,'3 PlantsCodes'!$E$31,IF($R46=2,'3 PlantsCodes'!$E$32))))</f>
        <v>9.0057347668696899</v>
      </c>
      <c r="BT46" s="19">
        <f>VLOOKUP($C46,[2]Milan!$AB$6:$AZ$40,$S46)</f>
        <v>2.9525245098103547</v>
      </c>
      <c r="BU46" s="19">
        <f>VLOOKUP($C46,[2]Milan!$B$7:$Y$40,18)</f>
        <v>19.154675986111126</v>
      </c>
      <c r="BV46" s="19">
        <f>VLOOKUP($C46,[2]Milan!$B$7:$AA$40,26)</f>
        <v>5.1953517371846925</v>
      </c>
      <c r="BW46" s="20">
        <f>IF($U46=1,-[4]School!$E$9,0)</f>
        <v>0</v>
      </c>
      <c r="BX46" s="57" t="s">
        <v>30</v>
      </c>
    </row>
    <row r="47" spans="1:76" ht="15" customHeight="1" x14ac:dyDescent="0.25">
      <c r="A47" s="151"/>
      <c r="B47" s="17">
        <v>19</v>
      </c>
      <c r="C47" s="22">
        <f t="shared" si="39"/>
        <v>35</v>
      </c>
      <c r="D47" s="50" t="str">
        <f t="shared" si="39"/>
        <v/>
      </c>
      <c r="E47" s="50" t="str">
        <f t="shared" si="39"/>
        <v/>
      </c>
      <c r="F47" s="49" t="str">
        <f t="shared" si="39"/>
        <v/>
      </c>
      <c r="G47" s="49" t="str">
        <f t="shared" si="39"/>
        <v/>
      </c>
      <c r="H47" s="49">
        <f t="shared" si="39"/>
        <v>1</v>
      </c>
      <c r="I47" s="49">
        <f t="shared" si="39"/>
        <v>4</v>
      </c>
      <c r="J47" s="49">
        <f t="shared" si="39"/>
        <v>3</v>
      </c>
      <c r="K47" s="49">
        <f t="shared" si="39"/>
        <v>2</v>
      </c>
      <c r="L47" s="49">
        <f t="shared" si="39"/>
        <v>2</v>
      </c>
      <c r="M47" s="49">
        <f t="shared" si="39"/>
        <v>4322</v>
      </c>
      <c r="N47" s="49">
        <f t="shared" si="39"/>
        <v>7</v>
      </c>
      <c r="O47" s="49">
        <f t="shared" si="38"/>
        <v>12</v>
      </c>
      <c r="P47" s="49">
        <f t="shared" si="38"/>
        <v>4</v>
      </c>
      <c r="Q47" s="49">
        <f t="shared" si="38"/>
        <v>4</v>
      </c>
      <c r="R47" s="49">
        <f t="shared" si="38"/>
        <v>2</v>
      </c>
      <c r="S47" s="22">
        <f t="shared" si="38"/>
        <v>16</v>
      </c>
      <c r="T47" s="49">
        <f t="shared" si="38"/>
        <v>0</v>
      </c>
      <c r="U47" s="49">
        <f t="shared" si="38"/>
        <v>1</v>
      </c>
      <c r="V47" s="18" t="str">
        <f t="shared" si="38"/>
        <v/>
      </c>
      <c r="W47" s="21">
        <f>IF(W24&gt;0,VLOOKUP(W24,'[3]2010_Envelope'!$BH$6:$CR$128,4),"")</f>
        <v>12.626308820512818</v>
      </c>
      <c r="X47" s="21">
        <f>IF(X24&gt;0,VLOOKUP(X24,'[3]2010_Envelope'!$BH$6:$CR$128,4),"")</f>
        <v>22.840517465544867</v>
      </c>
      <c r="Y47" s="21">
        <f>IF(Y24&gt;0,VLOOKUP(Y24,'[3]2010_Envelope'!$BH$6:$CR$128,4),"")</f>
        <v>14.865268000000002</v>
      </c>
      <c r="Z47" s="21">
        <f>IF(Z24&gt;0,VLOOKUP(Z24,'[3]2010_Envelope'!$BH$6:$CR$128,4),"")</f>
        <v>141.19081794818379</v>
      </c>
      <c r="AA47" s="21" t="str">
        <f>IF(AA24&gt;0,VLOOKUP(AA24,'[3]2010_Envelope'!$BH$6:$CR$128,4),"")</f>
        <v/>
      </c>
      <c r="AB47" s="21">
        <f>IF(AB24&gt;0,VLOOKUP(AB24,'[3]2010_Envelope'!$BH$6:$CR$128,4),"")</f>
        <v>44.261193254807687</v>
      </c>
      <c r="AC47" s="20">
        <f>IF(AC24&gt;0,VLOOKUP(AC24,'[3]2010_HVAC'!$EY$7:$KA$83,8),"")</f>
        <v>31.347648749999998</v>
      </c>
      <c r="AD47" s="20">
        <f>IF(AD24&gt;0,VLOOKUP(AD24,'[3]2010_HVAC'!$EY$7:$KA$83,8),"")</f>
        <v>15.445649999999999</v>
      </c>
      <c r="AE47" s="20">
        <f>IF(AE24&gt;0,VLOOKUP(AE24,'[3]2010_HVAC'!$EY$7:$KA$83,8),"")</f>
        <v>30.967199999999998</v>
      </c>
      <c r="AF47" s="20" t="str">
        <f>IF(AF24&gt;0,VLOOKUP(AF24,'[3]2010_HVAC'!$EY$7:$KA$83,8),"")</f>
        <v/>
      </c>
      <c r="AG47" s="55">
        <f>VLOOKUP($C47,[1]Performance!$A$3:$K$38,7)</f>
        <v>2</v>
      </c>
      <c r="AH47" s="55">
        <f t="shared" si="34"/>
        <v>10</v>
      </c>
      <c r="AI47" s="20">
        <f>IF(AI24&gt;0,VLOOKUP(AI24,'[3]2010_HVAC'!$EY$7:$KA$83,AH47),"")</f>
        <v>7.034273644932715</v>
      </c>
      <c r="AJ47" s="20" t="str">
        <f>IF(AJ24&gt;0,VLOOKUP(AJ24,'[3]2010_HVAC'!$EY$7:$KA$83,$AH47),"")</f>
        <v/>
      </c>
      <c r="AK47" s="20">
        <f>IF(AK24&gt;0,VLOOKUP(AK24,'[3]2010_HVAC'!$EY$7:$KA$83,8),"")</f>
        <v>90.491963999999996</v>
      </c>
      <c r="AL47" s="20" t="str">
        <f>IF(AL24&gt;0,VLOOKUP(AL24,'[3]2010_HVAC'!$EY$7:$KA$83,8),"")</f>
        <v/>
      </c>
      <c r="AM47" s="20">
        <f>IF(AM24&gt;0,VLOOKUP(AM24,'[3]2010_HVAC'!$EY$7:$KA$83,8),"")</f>
        <v>2.3518912435897432</v>
      </c>
      <c r="AN47" s="20" t="str">
        <f>IF(AN24&gt;0,VLOOKUP(AN24,'[3]2010_HVAC'!$EY$7:$KA$83,8),"")</f>
        <v/>
      </c>
      <c r="AO47" s="20">
        <f>IF(AO24&gt;0,VLOOKUP(AO24,'[3]2010_HVAC'!$EY$7:$KA$83,8),"")</f>
        <v>27.923060700000001</v>
      </c>
      <c r="AP47" s="13">
        <f t="shared" si="35"/>
        <v>1032749.1575565175</v>
      </c>
      <c r="AQ47" s="21">
        <f>IF(AQ24&gt;0,VLOOKUP(AQ24,'[3]2010_Envelope'!$BH$6:$CR$128,5),"")</f>
        <v>30.776887777777773</v>
      </c>
      <c r="AR47" s="21">
        <f>IF(AR24&gt;0,VLOOKUP(AR24,'[3]2010_Envelope'!$BH$6:$CR$128,5),"")</f>
        <v>41.137914566833331</v>
      </c>
      <c r="AS47" s="21">
        <f>IF(AS24&gt;0,VLOOKUP(AS24,'[3]2010_Envelope'!$BH$6:$CR$128,5),"")</f>
        <v>36.601509999999998</v>
      </c>
      <c r="AT47" s="21">
        <f>IF(AT24&gt;0,VLOOKUP(AT24,'[3]2010_Envelope'!$BH$6:$CR$128,5),"")</f>
        <v>95.047154766142881</v>
      </c>
      <c r="AU47" s="21">
        <f>IF(AU24&gt;0,VLOOKUP(AU24,'[3]2010_Envelope'!$BH$6:$CR$128,5),"")</f>
        <v>65.558337295000001</v>
      </c>
      <c r="AV47" s="21">
        <f>IF(AV24&gt;0,VLOOKUP(AV24,'[3]2010_Envelope'!$BH$6:$CR$128,5),"")</f>
        <v>29.795850371571422</v>
      </c>
      <c r="AW47" s="20">
        <f>IF(AW24&gt;0,VLOOKUP(AW24,'[3]2010_HVAC'!$EY$7:$KA$83,11),"")</f>
        <v>31.347648750000001</v>
      </c>
      <c r="AX47" s="20">
        <f>IF(AX24&gt;0,VLOOKUP(AX24,'[3]2010_HVAC'!$EY$7:$KA$83,11),"")</f>
        <v>15.445650000000001</v>
      </c>
      <c r="AY47" s="20">
        <f>IF(AY24&gt;0,VLOOKUP(AY24,'[3]2010_HVAC'!$EY$7:$KA$83,11),"")</f>
        <v>30.967199999999998</v>
      </c>
      <c r="AZ47" s="20" t="str">
        <f>IF(AZ24&gt;0,VLOOKUP(AZ24,'[3]2010_HVAC'!$EY$7:$KA$83,11),"")</f>
        <v/>
      </c>
      <c r="BA47" s="55">
        <f>VLOOKUP($C47,[2]Performance!$A$3:$K$36,7)</f>
        <v>2</v>
      </c>
      <c r="BB47" s="55">
        <f t="shared" si="36"/>
        <v>13</v>
      </c>
      <c r="BC47" s="20">
        <f>IF(BC24&gt;0,VLOOKUP(BC24,'[3]2010_HVAC'!$EY$7:$KA$83,BB47),"")</f>
        <v>12.576006100139416</v>
      </c>
      <c r="BD47" s="20" t="str">
        <f>IF(BD24&gt;0,VLOOKUP(BD24,'[3]2010_HVAC'!$EY$7:$KA$83,$BB47),"")</f>
        <v/>
      </c>
      <c r="BE47" s="20">
        <f>IF(BE24&gt;0,VLOOKUP(BE24,'[3]2010_HVAC'!$EY$7:$KA$83,11),"")</f>
        <v>90.49196400000001</v>
      </c>
      <c r="BF47" s="20" t="str">
        <f>IF(BF24&gt;0,VLOOKUP(BF24,'[3]2010_HVAC'!$EY$7:$KA$83,11),"")</f>
        <v/>
      </c>
      <c r="BG47" s="20">
        <f>IF(BG24&gt;0,VLOOKUP(BG24,'[3]2010_HVAC'!$EY$7:$KA$83,11),"")</f>
        <v>2.6206788142857143</v>
      </c>
      <c r="BH47" s="20" t="str">
        <f>IF(BH24&gt;0,VLOOKUP(BH24,'[3]2010_HVAC'!$EY$7:$KA$83,11),"")</f>
        <v/>
      </c>
      <c r="BI47" s="20">
        <f>IF(BI24&gt;0,VLOOKUP(BI24,'[3]2010_HVAC'!$EY$7:$KA$83,11),"")</f>
        <v>28.80950707142857</v>
      </c>
      <c r="BJ47" s="13">
        <f t="shared" si="37"/>
        <v>1610205.3749665143</v>
      </c>
      <c r="BK47" s="19">
        <f>IF($N47&gt;0,VLOOKUP($C47,[1]Milan!$AB$7:$AN$40,$N47))/((IF($P47=1,'3 PlantsCodes'!$D$26,IF($P47=2,'3 PlantsCodes'!$D$27,IF($P47=3,'3 PlantsCodes'!$D$28,IF($P47=4,'3 PlantsCodes'!$D$29)))))*IF($R47=1,'3 PlantsCodes'!$D$31,IF($R47=2,'3 PlantsCodes'!$D$32)))</f>
        <v>17.285477459622125</v>
      </c>
      <c r="BL47" s="19">
        <f>(IF($O47=20,VLOOKUP($C47,[1]Milan!$AB$7:$AN$40,12),IF($O47&gt;0,VLOOKUP($C47,[1]Milan!$AB$7:$AN$40,$O47),0))/(IF($Q47=1,'3 PlantsCodes'!$E$26,IF($Q47=3,'3 PlantsCodes'!$E$28,IF($Q47=4,'3 PlantsCodes'!$E$29,1)))*IF($R47=1,'3 PlantsCodes'!$E$31,IF($R47=2,'3 PlantsCodes'!$E$32))))</f>
        <v>8.371289102108415</v>
      </c>
      <c r="BM47" s="19">
        <f>VLOOKUP($C47,[1]Milan!$AB$6:$AZ$40,$S47)</f>
        <v>3.5201086896645526</v>
      </c>
      <c r="BN47" s="19">
        <f>VLOOKUP($C47,[1]Milan!$B$7:$Y$40,18)</f>
        <v>7.0018408190085664</v>
      </c>
      <c r="BO47" s="19">
        <f>VLOOKUP($C47,[1]Milan!$B$7:$AA$40,26)</f>
        <v>1.7729931101112844</v>
      </c>
      <c r="BP47" s="20">
        <f>IF($U47=1,-[4]Office!$E$9,0)</f>
        <v>-8.2717948717948726</v>
      </c>
      <c r="BQ47" s="57" t="s">
        <v>30</v>
      </c>
      <c r="BR47" s="19">
        <f>IF($N47&gt;0,VLOOKUP($C47,[2]Milan!$AB$7:$AN$40,$N47))/((IF($P47=1,'3 PlantsCodes'!$D$26,IF($P47=2,'3 PlantsCodes'!$D$27,IF($P47=3,'3 PlantsCodes'!$D$28,IF($P47=4,'3 PlantsCodes'!$D$29)))))*IF($R47=1,'3 PlantsCodes'!$D$31,IF($R47=2,'3 PlantsCodes'!$D$32)))</f>
        <v>11.566081952041227</v>
      </c>
      <c r="BS47" s="19">
        <f>(IF($O47=20,VLOOKUP($C47,[2]Milan!$AB$7:$AN$40,12),IF($O47&gt;0,VLOOKUP($C47,[2]Milan!$AB$7:$AN$40,$O47),0))/(IF($Q47=1,'3 PlantsCodes'!$E$26,IF($Q47=3,'3 PlantsCodes'!$E$28,IF($Q47=4,'3 PlantsCodes'!$E$29,1)))*IF($R47=1,'3 PlantsCodes'!$E$31,IF($R47=2,'3 PlantsCodes'!$E$32))))</f>
        <v>6.3263447478473225</v>
      </c>
      <c r="BT47" s="19">
        <f>VLOOKUP($C47,[2]Milan!$AB$6:$AZ$40,$S47)</f>
        <v>5.4294226495424418</v>
      </c>
      <c r="BU47" s="19">
        <f>VLOOKUP($C47,[2]Milan!$B$7:$Y$40,18)</f>
        <v>7.4054213396205126</v>
      </c>
      <c r="BV47" s="19">
        <f>VLOOKUP($C47,[2]Milan!$B$7:$AA$40,26)</f>
        <v>4.5696740239501565</v>
      </c>
      <c r="BW47" s="20">
        <f>IF($U47=1,-[4]School!$E$9,0)</f>
        <v>-8.4374603174603173</v>
      </c>
      <c r="BX47" s="57" t="s">
        <v>30</v>
      </c>
    </row>
    <row r="48" spans="1:76" ht="15" customHeight="1" x14ac:dyDescent="0.25">
      <c r="A48" s="152"/>
      <c r="B48" s="32">
        <v>20</v>
      </c>
      <c r="C48" s="22">
        <f t="shared" si="39"/>
        <v>36</v>
      </c>
      <c r="D48" s="50" t="str">
        <f t="shared" si="39"/>
        <v/>
      </c>
      <c r="E48" s="50" t="str">
        <f t="shared" si="39"/>
        <v/>
      </c>
      <c r="F48" s="49" t="str">
        <f t="shared" si="39"/>
        <v/>
      </c>
      <c r="G48" s="49" t="str">
        <f t="shared" si="39"/>
        <v/>
      </c>
      <c r="H48" s="49">
        <f t="shared" si="39"/>
        <v>1</v>
      </c>
      <c r="I48" s="49">
        <f t="shared" si="39"/>
        <v>4</v>
      </c>
      <c r="J48" s="49">
        <f t="shared" si="39"/>
        <v>3</v>
      </c>
      <c r="K48" s="49">
        <f t="shared" si="39"/>
        <v>3</v>
      </c>
      <c r="L48" s="49">
        <f t="shared" si="39"/>
        <v>2</v>
      </c>
      <c r="M48" s="49">
        <f t="shared" si="39"/>
        <v>4332</v>
      </c>
      <c r="N48" s="49">
        <f t="shared" si="39"/>
        <v>7</v>
      </c>
      <c r="O48" s="49">
        <f t="shared" si="38"/>
        <v>12</v>
      </c>
      <c r="P48" s="49">
        <f t="shared" si="38"/>
        <v>4</v>
      </c>
      <c r="Q48" s="49">
        <f t="shared" si="38"/>
        <v>4</v>
      </c>
      <c r="R48" s="49">
        <f t="shared" si="38"/>
        <v>2</v>
      </c>
      <c r="S48" s="22">
        <f t="shared" si="38"/>
        <v>22</v>
      </c>
      <c r="T48" s="49">
        <f t="shared" si="38"/>
        <v>1</v>
      </c>
      <c r="U48" s="49">
        <f t="shared" si="38"/>
        <v>1</v>
      </c>
      <c r="V48" s="18" t="str">
        <f t="shared" si="38"/>
        <v/>
      </c>
      <c r="W48" s="21">
        <f>IF(W25&gt;0,VLOOKUP(W25,'[3]2010_Envelope'!$BH$6:$CR$128,4),"")</f>
        <v>12.626308820512818</v>
      </c>
      <c r="X48" s="21">
        <f>IF(X25&gt;0,VLOOKUP(X25,'[3]2010_Envelope'!$BH$6:$CR$128,4),"")</f>
        <v>22.840517465544867</v>
      </c>
      <c r="Y48" s="21">
        <f>IF(Y25&gt;0,VLOOKUP(Y25,'[3]2010_Envelope'!$BH$6:$CR$128,4),"")</f>
        <v>14.865268000000002</v>
      </c>
      <c r="Z48" s="21">
        <f>IF(Z25&gt;0,VLOOKUP(Z25,'[3]2010_Envelope'!$BH$6:$CR$128,4),"")</f>
        <v>141.19081794818379</v>
      </c>
      <c r="AA48" s="21">
        <f>IF(AA25&gt;0,VLOOKUP(AA25,'[3]2010_Envelope'!$BH$6:$CR$128,4),"")</f>
        <v>97.385716477029902</v>
      </c>
      <c r="AB48" s="21">
        <f>IF(AB25&gt;0,VLOOKUP(AB25,'[3]2010_Envelope'!$BH$6:$CR$128,4),"")</f>
        <v>44.261193254807687</v>
      </c>
      <c r="AC48" s="20">
        <f>IF(AC25&gt;0,VLOOKUP(AC25,'[3]2010_HVAC'!$EY$7:$KA$83,8),"")</f>
        <v>31.347648749999998</v>
      </c>
      <c r="AD48" s="20">
        <f>IF(AD25&gt;0,VLOOKUP(AD25,'[3]2010_HVAC'!$EY$7:$KA$83,8),"")</f>
        <v>15.445649999999999</v>
      </c>
      <c r="AE48" s="20">
        <f>IF(AE25&gt;0,VLOOKUP(AE25,'[3]2010_HVAC'!$EY$7:$KA$83,8),"")</f>
        <v>46.665849999999999</v>
      </c>
      <c r="AF48" s="20">
        <f>IF(AF25&gt;0,VLOOKUP(AF25,'[3]2010_HVAC'!$EY$7:$KA$83,8),"")</f>
        <v>8.9868799999999993</v>
      </c>
      <c r="AG48" s="55">
        <f>VLOOKUP($C48,[1]Performance!$A$3:$K$38,7)</f>
        <v>2</v>
      </c>
      <c r="AH48" s="55">
        <f t="shared" ref="AH48" si="40">IF(AG48=0,8,IF(AG48=1,9,10))</f>
        <v>10</v>
      </c>
      <c r="AI48" s="20">
        <f>IF(AI25&gt;0,VLOOKUP(AI25,'[3]2010_HVAC'!$EY$7:$KA$83,AH48),"")</f>
        <v>7.034273644932715</v>
      </c>
      <c r="AJ48" s="20" t="str">
        <f>IF(AJ25&gt;0,VLOOKUP(AJ25,'[3]2010_HVAC'!$EY$7:$KA$83,$AH48),"")</f>
        <v/>
      </c>
      <c r="AK48" s="20">
        <f>IF(AK25&gt;0,VLOOKUP(AK25,'[3]2010_HVAC'!$EY$7:$KA$83,8),"")</f>
        <v>90.491963999999996</v>
      </c>
      <c r="AL48" s="20" t="str">
        <f>IF(AL25&gt;0,VLOOKUP(AL25,'[3]2010_HVAC'!$EY$7:$KA$83,8),"")</f>
        <v/>
      </c>
      <c r="AM48" s="20">
        <f>IF(AM25&gt;0,VLOOKUP(AM25,'[3]2010_HVAC'!$EY$7:$KA$83,8),"")</f>
        <v>2.3518912435897432</v>
      </c>
      <c r="AN48" s="20">
        <f>IF(AN25&gt;0,VLOOKUP(AN25,'[3]2010_HVAC'!$EY$7:$KA$83,8),"")</f>
        <v>9.4306684188034193</v>
      </c>
      <c r="AO48" s="20">
        <f>IF(AO25&gt;0,VLOOKUP(AO25,'[3]2010_HVAC'!$EY$7:$KA$83,8),"")</f>
        <v>27.923060700000001</v>
      </c>
      <c r="AP48" s="13">
        <f t="shared" ref="AP48" si="41">(SUM(W48:AF48)+SUM(AI48:AO48))*$AP$5</f>
        <v>1340463.6384127676</v>
      </c>
      <c r="AQ48" s="21">
        <f>IF(AQ25&gt;0,VLOOKUP(AQ25,'[3]2010_Envelope'!$BH$6:$CR$128,5),"")</f>
        <v>30.776887777777773</v>
      </c>
      <c r="AR48" s="21">
        <f>IF(AR25&gt;0,VLOOKUP(AR25,'[3]2010_Envelope'!$BH$6:$CR$128,5),"")</f>
        <v>41.137914566833331</v>
      </c>
      <c r="AS48" s="21">
        <f>IF(AS25&gt;0,VLOOKUP(AS25,'[3]2010_Envelope'!$BH$6:$CR$128,5),"")</f>
        <v>36.601509999999998</v>
      </c>
      <c r="AT48" s="21">
        <f>IF(AT25&gt;0,VLOOKUP(AT25,'[3]2010_Envelope'!$BH$6:$CR$128,5),"")</f>
        <v>95.047154766142881</v>
      </c>
      <c r="AU48" s="21">
        <f>IF(AU25&gt;0,VLOOKUP(AU25,'[3]2010_Envelope'!$BH$6:$CR$128,5),"")</f>
        <v>65.558337295000001</v>
      </c>
      <c r="AV48" s="21">
        <f>IF(AV25&gt;0,VLOOKUP(AV25,'[3]2010_Envelope'!$BH$6:$CR$128,5),"")</f>
        <v>29.795850371571422</v>
      </c>
      <c r="AW48" s="20">
        <f>IF(AW25&gt;0,VLOOKUP(AW25,'[3]2010_HVAC'!$EY$7:$KA$83,11),"")</f>
        <v>31.347648750000001</v>
      </c>
      <c r="AX48" s="20">
        <f>IF(AX25&gt;0,VLOOKUP(AX25,'[3]2010_HVAC'!$EY$7:$KA$83,11),"")</f>
        <v>15.445650000000001</v>
      </c>
      <c r="AY48" s="20">
        <f>IF(AY25&gt;0,VLOOKUP(AY25,'[3]2010_HVAC'!$EY$7:$KA$83,11),"")</f>
        <v>46.665849999999999</v>
      </c>
      <c r="AZ48" s="20">
        <f>IF(AZ25&gt;0,VLOOKUP(AZ25,'[3]2010_HVAC'!$EY$7:$KA$83,11),"")</f>
        <v>8.9868799999999993</v>
      </c>
      <c r="BA48" s="55">
        <f>VLOOKUP($C48,[2]Performance!$A$3:$K$36,7)</f>
        <v>2</v>
      </c>
      <c r="BB48" s="55">
        <f t="shared" ref="BB48" si="42">IF(BA48=0,11,IF(BA48=1,12,13))</f>
        <v>13</v>
      </c>
      <c r="BC48" s="20">
        <f>IF(BC25&gt;0,VLOOKUP(BC25,'[3]2010_HVAC'!$EY$7:$KA$83,BB48),"")</f>
        <v>12.576006100139416</v>
      </c>
      <c r="BD48" s="20" t="str">
        <f>IF(BD25&gt;0,VLOOKUP(BD25,'[3]2010_HVAC'!$EY$7:$KA$83,$BB48),"")</f>
        <v/>
      </c>
      <c r="BE48" s="20">
        <f>IF(BE25&gt;0,VLOOKUP(BE25,'[3]2010_HVAC'!$EY$7:$KA$83,11),"")</f>
        <v>90.49196400000001</v>
      </c>
      <c r="BF48" s="20" t="str">
        <f>IF(BF25&gt;0,VLOOKUP(BF25,'[3]2010_HVAC'!$EY$7:$KA$83,11),"")</f>
        <v/>
      </c>
      <c r="BG48" s="20">
        <f>IF(BG25&gt;0,VLOOKUP(BG25,'[3]2010_HVAC'!$EY$7:$KA$83,11),"")</f>
        <v>2.6206788142857143</v>
      </c>
      <c r="BH48" s="20">
        <f>IF(BH25&gt;0,VLOOKUP(BH25,'[3]2010_HVAC'!$EY$7:$KA$83,11),"")</f>
        <v>14.011278793650794</v>
      </c>
      <c r="BI48" s="20">
        <f>IF(BI25&gt;0,VLOOKUP(BI25,'[3]2010_HVAC'!$EY$7:$KA$83,11),"")</f>
        <v>28.80950707142857</v>
      </c>
      <c r="BJ48" s="13">
        <f t="shared" ref="BJ48" si="43">(SUM(AQ48:AZ48)+SUM(BC48:BI48))*$BJ$5</f>
        <v>1732100.322666514</v>
      </c>
      <c r="BK48" s="19">
        <f>IF($N48&gt;0,VLOOKUP($C48,[1]Milan!$AB$7:$AN$40,$N48))/((IF($P48=1,'3 PlantsCodes'!$D$26,IF($P48=2,'3 PlantsCodes'!$D$27,IF($P48=3,'3 PlantsCodes'!$D$28,IF($P48=4,'3 PlantsCodes'!$D$29)))))*IF($R48=1,'3 PlantsCodes'!$D$31,IF($R48=2,'3 PlantsCodes'!$D$32)))</f>
        <v>17.285477459622125</v>
      </c>
      <c r="BL48" s="19">
        <f>(IF($O48=20,VLOOKUP($C48,[1]Milan!$AB$7:$AN$40,12),IF($O48&gt;0,VLOOKUP($C48,[1]Milan!$AB$7:$AN$40,$O48),0))/(IF($Q48=1,'3 PlantsCodes'!$E$26,IF($Q48=3,'3 PlantsCodes'!$E$28,IF($Q48=4,'3 PlantsCodes'!$E$29,1)))*IF($R48=1,'3 PlantsCodes'!$E$31,IF($R48=2,'3 PlantsCodes'!$E$32))))</f>
        <v>8.371289102108415</v>
      </c>
      <c r="BM48" s="19">
        <f>VLOOKUP($C48,[1]Milan!$AB$6:$AZ$40,$S48)</f>
        <v>1.5003612161300781</v>
      </c>
      <c r="BN48" s="19">
        <f>VLOOKUP($C48,[1]Milan!$B$7:$Y$40,18)</f>
        <v>7.0018408190085664</v>
      </c>
      <c r="BO48" s="19">
        <f>VLOOKUP($C48,[1]Milan!$B$7:$AA$40,26)</f>
        <v>1.7729931101112844</v>
      </c>
      <c r="BP48" s="20">
        <f>IF($U48=1,-[4]Office!$E$9,0)</f>
        <v>-8.2717948717948726</v>
      </c>
      <c r="BQ48" s="57" t="s">
        <v>30</v>
      </c>
      <c r="BR48" s="19">
        <f>IF($N48&gt;0,VLOOKUP($C48,[2]Milan!$AB$7:$AN$40,$N48))/((IF($P48=1,'3 PlantsCodes'!$D$26,IF($P48=2,'3 PlantsCodes'!$D$27,IF($P48=3,'3 PlantsCodes'!$D$28,IF($P48=4,'3 PlantsCodes'!$D$29)))))*IF($R48=1,'3 PlantsCodes'!$D$31,IF($R48=2,'3 PlantsCodes'!$D$32)))</f>
        <v>11.566081952041227</v>
      </c>
      <c r="BS48" s="19">
        <f>(IF($O48=20,VLOOKUP($C48,[2]Milan!$AB$7:$AN$40,12),IF($O48&gt;0,VLOOKUP($C48,[2]Milan!$AB$7:$AN$40,$O48),0))/(IF($Q48=1,'3 PlantsCodes'!$E$26,IF($Q48=3,'3 PlantsCodes'!$E$28,IF($Q48=4,'3 PlantsCodes'!$E$29,1)))*IF($R48=1,'3 PlantsCodes'!$E$31,IF($R48=2,'3 PlantsCodes'!$E$32))))</f>
        <v>6.3263447478473225</v>
      </c>
      <c r="BT48" s="19">
        <f>VLOOKUP($C48,[2]Milan!$AB$6:$AZ$40,$S48)</f>
        <v>2.811839992504348</v>
      </c>
      <c r="BU48" s="19">
        <f>VLOOKUP($C48,[2]Milan!$B$7:$Y$40,18)</f>
        <v>7.4054213396205126</v>
      </c>
      <c r="BV48" s="19">
        <f>VLOOKUP($C48,[2]Milan!$B$7:$AA$40,26)</f>
        <v>4.5696740239501565</v>
      </c>
      <c r="BW48" s="20">
        <f>IF($U48=1,-[4]School!$E$9,0)</f>
        <v>-8.4374603174603173</v>
      </c>
      <c r="BX48" s="57" t="s">
        <v>30</v>
      </c>
    </row>
    <row r="50" spans="1:76" ht="15.75" thickBot="1" x14ac:dyDescent="0.3"/>
    <row r="51" spans="1:76" ht="44.25"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34</v>
      </c>
      <c r="F54" s="49" t="s">
        <v>34</v>
      </c>
      <c r="G54" s="49" t="s">
        <v>34</v>
      </c>
      <c r="H54" s="49">
        <v>0</v>
      </c>
      <c r="I54" s="49">
        <f>IF(D54="-",1,IF(D54="o-",2,IF(D54="o",3,IF(D54="o+",4))))</f>
        <v>1</v>
      </c>
      <c r="J54" s="49">
        <f>IF(E54="o",1,IF(E54="o+",2,IF(E54="+",3)))</f>
        <v>1</v>
      </c>
      <c r="K54" s="49">
        <f>IF(G54="o",1,IF(G54="o+",2,IF(G54="+",3)))</f>
        <v>1</v>
      </c>
      <c r="L54" s="49">
        <f>IF(H54=0,1,IF(H54=1,2))</f>
        <v>1</v>
      </c>
      <c r="M54" s="49">
        <f>I54*1000+J54*100+K54*10+L54*1</f>
        <v>1111</v>
      </c>
      <c r="N54" s="49">
        <v>2</v>
      </c>
      <c r="O54" s="49">
        <v>11</v>
      </c>
      <c r="P54" s="49">
        <v>2</v>
      </c>
      <c r="Q54" s="49">
        <v>3</v>
      </c>
      <c r="R54" s="49">
        <v>1</v>
      </c>
      <c r="S54" s="22">
        <f t="shared" ref="S54:S73" si="44">IF(T54=0,IF(N54=3,14,IF(N54=7,16,IF(N54=8,17,IF(N54=9,18,IF(N54=10,19,15))))),IF(T54=1,IF(N54=3,20,IF(N54=7,22,IF(N54=8,23,IF(N54=9,24,IF(N54=10,25,21)))))))</f>
        <v>15</v>
      </c>
      <c r="T54" s="49">
        <v>0</v>
      </c>
      <c r="U54" s="49">
        <v>0</v>
      </c>
      <c r="V54" s="6"/>
      <c r="W54" s="10">
        <f>VLOOKUP($C54,[1]Milan!$BB$7:$BK$42,5)</f>
        <v>1</v>
      </c>
      <c r="X54" s="10">
        <f>VLOOKUP($C54,[1]Milan!$BB$7:$BK$42,6)</f>
        <v>24</v>
      </c>
      <c r="Y54" s="10">
        <f>VLOOKUP($C54,[1]Milan!$BB$7:$BK$42,7)</f>
        <v>0</v>
      </c>
      <c r="Z54" s="10">
        <f>VLOOKUP($C54,[1]Milan!$BB$7:$BK$42,8)</f>
        <v>81</v>
      </c>
      <c r="AA54" s="10">
        <f>VLOOKUP($C54,[1]Milan!$BB$7:$BK$42,9)</f>
        <v>0</v>
      </c>
      <c r="AB54" s="10">
        <f>VLOOKUP($C54,[1]Milan!$BB$7:$BK$42,10)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141</v>
      </c>
      <c r="AK54" s="11">
        <f>IF($P54=1,149,IF($P54=2,153,IF($P54=3,155,IF($P54=4,157,0))))</f>
        <v>153</v>
      </c>
      <c r="AL54" s="11">
        <f>IF($P54=$Q54,0,IF($Q54=1,149,IF($Q54=2,153,IF($Q54=3,155,IF($Q54=4,157,0)))))</f>
        <v>155</v>
      </c>
      <c r="AM54" s="11">
        <f>IF($R54=1,160,IF($R54=2,162))</f>
        <v>160</v>
      </c>
      <c r="AN54" s="11">
        <f>IF($T54=1,186,0)</f>
        <v>0</v>
      </c>
      <c r="AO54" s="11">
        <f>IF($U54=1,184,0)</f>
        <v>0</v>
      </c>
      <c r="AP54" s="13">
        <f t="shared" ref="AP54:AP73" si="45">AP77/$AP$5</f>
        <v>201.02551481735136</v>
      </c>
      <c r="AQ54" s="10">
        <f>VLOOKUP($C54,[2]Milan!$BB$7:$BK$40,5)</f>
        <v>2</v>
      </c>
      <c r="AR54" s="10">
        <f>VLOOKUP($C54,[2]Milan!$BB$7:$BK$40,6)</f>
        <v>24</v>
      </c>
      <c r="AS54" s="10">
        <f>VLOOKUP($C54,[2]Milan!$BB$7:$BK$40,7)</f>
        <v>0</v>
      </c>
      <c r="AT54" s="10">
        <f>VLOOKUP($C54,[2]Milan!$BB$7:$BK$40,8)</f>
        <v>0</v>
      </c>
      <c r="AU54" s="10">
        <f>VLOOKUP($C54,[2]Milan!$BB$7:$BK$40,9)</f>
        <v>0</v>
      </c>
      <c r="AV54" s="10">
        <f>VLOOKUP($C54,[2]Milan!$BB$7:$BK$40,10)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141</v>
      </c>
      <c r="BE54" s="11">
        <f>IF($P54=1,149,IF($P54=2,153,IF($P54=3,155,IF($P54=4,157,0))))</f>
        <v>153</v>
      </c>
      <c r="BF54" s="11">
        <f>IF($P54=$Q54,0,IF($Q54=1,149,IF($Q54=2,153,IF($Q54=3,155,IF($Q54=4,157,0)))))</f>
        <v>155</v>
      </c>
      <c r="BG54" s="11">
        <f>IF($R54=1,160,IF($R54=2,162))</f>
        <v>160</v>
      </c>
      <c r="BH54" s="11">
        <f>IF($T54=1,186,0)</f>
        <v>0</v>
      </c>
      <c r="BI54" s="11">
        <f>IF($U54=1,184,0)</f>
        <v>0</v>
      </c>
      <c r="BJ54" s="13">
        <f t="shared" ref="BJ54:BJ73" si="46">BJ77/$BJ$5</f>
        <v>193.34433861736761</v>
      </c>
      <c r="BK54" s="19">
        <f>IF($N54=2,BK77*'4 PEF'!$G$4,IF(OR($N54=3,$N54=4,$N54=5,$N54=6),BK77*'4 PEF'!$G$5,IF(OR($N54=7,$N54=8),BK77*'4 PEF'!$G$10,IF($N54=9,BK77*'4 PEF'!$G$7,IF($N54=10,BK77*'4 PEF'!$G$6)))))</f>
        <v>262.23543272273474</v>
      </c>
      <c r="BL54" s="19">
        <f>BL77*'4 PEF'!$G$10</f>
        <v>31.601779155622452</v>
      </c>
      <c r="BM54" s="19">
        <f>IF($N54=2,BM77*'4 PEF'!$G$4,IF(OR($N54=3,$N54=4,$N54=5,$N54=6),BM77*'4 PEF'!$G$5,IF(OR($N54=7,$N54=8),BM77*'4 PEF'!$G$10,IF($N54=9,BM77*'4 PEF'!$G$7,IF($N54=10,BM77*'4 PEF'!$G$6)))))</f>
        <v>8</v>
      </c>
      <c r="BN54" s="19">
        <f>BN77*'4 PEF'!$G$10</f>
        <v>51.341494042965984</v>
      </c>
      <c r="BO54" s="19">
        <f>BO77*'4 PEF'!$G$10</f>
        <v>1.1469508037083822</v>
      </c>
      <c r="BP54" s="33">
        <f>BP77*'4 PEF'!$G$10</f>
        <v>0</v>
      </c>
      <c r="BQ54" s="34">
        <f>SUM(BK54:BP54)</f>
        <v>354.32565672503154</v>
      </c>
      <c r="BR54" s="19">
        <f>IF($N54=2,BR77*'4 PEF'!$G$4,IF(OR($N54=3,$N54=4,$N54=5,$N54=6),BR77*'4 PEF'!$G$5,IF(OR($N54=7,$N54=8),BR77*'4 PEF'!$G$10,IF($N54=9,BR77*'4 PEF'!$G$7,IF($N54=10,BR77*'4 PEF'!$G$6)))))</f>
        <v>227.90801760388129</v>
      </c>
      <c r="BS54" s="19">
        <f>BS77*'4 PEF'!$G$10</f>
        <v>18.65252644189313</v>
      </c>
      <c r="BT54" s="19">
        <f>IF($N54=2,BT77*'4 PEF'!$G$4,IF(OR($N54=3,$N54=4,$N54=5,$N54=6),BT77*'4 PEF'!$G$5,IF(OR($N54=7,$N54=8),BT77*'4 PEF'!$G$10,IF($N54=9,BT77*'4 PEF'!$G$7,IF($N54=10,BT77*'4 PEF'!$G$6)))))</f>
        <v>11.684210526315789</v>
      </c>
      <c r="BU54" s="19">
        <f>BU77*'4 PEF'!$G$10</f>
        <v>49.11181579464418</v>
      </c>
      <c r="BV54" s="19">
        <f>BV77*'4 PEF'!$G$10</f>
        <v>1.417346779507574</v>
      </c>
      <c r="BW54" s="33">
        <f>BW77*'4 PEF'!$G$10</f>
        <v>0</v>
      </c>
      <c r="BX54" s="34">
        <f>SUM(BR54:BW54)</f>
        <v>308.77391714624196</v>
      </c>
    </row>
    <row r="55" spans="1:76" x14ac:dyDescent="0.25">
      <c r="A55" s="151"/>
      <c r="B55" s="17">
        <v>2</v>
      </c>
      <c r="C55" s="97">
        <f>VLOOKUP(M55,[1]aux!$A$2:$B$37,2,FALSE)</f>
        <v>3</v>
      </c>
      <c r="D55" s="50" t="s">
        <v>30</v>
      </c>
      <c r="E55" s="50" t="s">
        <v>32</v>
      </c>
      <c r="F55" s="49" t="s">
        <v>31</v>
      </c>
      <c r="G55" s="49" t="s">
        <v>34</v>
      </c>
      <c r="H55" s="49">
        <v>0</v>
      </c>
      <c r="I55" s="49">
        <f t="shared" ref="I55:I65" si="47">IF(D55="-",1,IF(D55="o-",2,IF(D55="o",3,IF(D55="o+",4))))</f>
        <v>1</v>
      </c>
      <c r="J55" s="49">
        <f t="shared" ref="J55:J65" si="48">IF(E55="o",1,IF(E55="o+",2,IF(E55="+",3)))</f>
        <v>2</v>
      </c>
      <c r="K55" s="49">
        <f t="shared" ref="K55:K65" si="49">IF(G55="o",1,IF(G55="o+",2,IF(G55="+",3)))</f>
        <v>1</v>
      </c>
      <c r="L55" s="49">
        <f t="shared" ref="L55:L65" si="50">IF(H55=0,1,IF(H55=1,2))</f>
        <v>1</v>
      </c>
      <c r="M55" s="49">
        <f t="shared" ref="M55:M73" si="51">I55*1000+J55*100+K55*10+L55*1</f>
        <v>1211</v>
      </c>
      <c r="N55" s="49">
        <v>5</v>
      </c>
      <c r="O55" s="49">
        <v>20</v>
      </c>
      <c r="P55" s="49">
        <v>4</v>
      </c>
      <c r="Q55" s="49">
        <v>4</v>
      </c>
      <c r="R55" s="49">
        <v>2</v>
      </c>
      <c r="S55" s="22">
        <f t="shared" si="44"/>
        <v>15</v>
      </c>
      <c r="T55" s="49">
        <v>0</v>
      </c>
      <c r="U55" s="49">
        <v>0</v>
      </c>
      <c r="V55" s="18"/>
      <c r="W55" s="10">
        <f>VLOOKUP($C55,[1]Milan!$BB$7:$BK$42,5)</f>
        <v>1</v>
      </c>
      <c r="X55" s="10">
        <f>VLOOKUP($C55,[1]Milan!$BB$7:$BK$42,6)</f>
        <v>24</v>
      </c>
      <c r="Y55" s="10">
        <f>VLOOKUP($C55,[1]Milan!$BB$7:$BK$42,7)</f>
        <v>0</v>
      </c>
      <c r="Z55" s="10">
        <f>VLOOKUP($C55,[1]Milan!$BB$7:$BK$42,8)</f>
        <v>91</v>
      </c>
      <c r="AA55" s="10">
        <f>VLOOKUP($C55,[1]Milan!$BB$7:$BK$42,9)</f>
        <v>0</v>
      </c>
      <c r="AB55" s="10">
        <f>VLOOKUP($C55,[1]Milan!$BB$7:$BK$42,10)</f>
        <v>0</v>
      </c>
      <c r="AC55" s="11">
        <f t="shared" ref="AC55:AC73" si="52">IF($H55=1,170,0)</f>
        <v>0</v>
      </c>
      <c r="AD55" s="11">
        <f t="shared" ref="AD55:AD73" si="53">IF($H55=1,168,0)</f>
        <v>0</v>
      </c>
      <c r="AE55" s="11">
        <f>VLOOKUP($C55,[1]Vienna!$BB$7:$BM$42,11)</f>
        <v>0</v>
      </c>
      <c r="AF55" s="11">
        <f>VLOOKUP($C55,[1]Vienna!$BB$7:$BM$42,12)</f>
        <v>0</v>
      </c>
      <c r="AG55" s="11" t="s">
        <v>30</v>
      </c>
      <c r="AH55" s="11" t="s">
        <v>30</v>
      </c>
      <c r="AI55" s="11">
        <f t="shared" ref="AI55:AI73" si="54">IF($N55=2,147,IF($N55=3,120,IF(OR($N55=4,$N55=5,$N55=6),123,IF($N55=7,129,IF($N55=8,135,IF($N55=9,138,IF($N55=10,191,0)))))))</f>
        <v>123</v>
      </c>
      <c r="AJ55" s="11">
        <f t="shared" ref="AJ55:AJ73" si="55">IF($O55=11,141,IF($O55=20,144,0))</f>
        <v>144</v>
      </c>
      <c r="AK55" s="11">
        <f t="shared" ref="AK55:AK73" si="56">IF($P55=1,149,IF($P55=2,153,IF($P55=3,155,IF($P55=4,157,0))))</f>
        <v>157</v>
      </c>
      <c r="AL55" s="11">
        <f t="shared" ref="AL55:AL73" si="57">IF(P55=Q55,0,IF($Q55=1,149,IF($Q55=2,153,IF($Q55=3,155,IF($Q55=4,157,0)))))</f>
        <v>0</v>
      </c>
      <c r="AM55" s="11">
        <f t="shared" ref="AM55:AM73" si="58">IF($R55=1,160,IF($R55=2,162))</f>
        <v>162</v>
      </c>
      <c r="AN55" s="11">
        <f t="shared" ref="AN55:AN73" si="59">IF($T55=1,186,0)</f>
        <v>0</v>
      </c>
      <c r="AO55" s="11">
        <f t="shared" ref="AO55:AO73" si="60">IF($U55=1,184,0)</f>
        <v>0</v>
      </c>
      <c r="AP55" s="13">
        <f t="shared" si="45"/>
        <v>255.33765126981271</v>
      </c>
      <c r="AQ55" s="10">
        <f>VLOOKUP($C55,[2]Milan!$BB$7:$BK$40,5)</f>
        <v>2</v>
      </c>
      <c r="AR55" s="10">
        <f>VLOOKUP($C55,[2]Milan!$BB$7:$BK$40,6)</f>
        <v>24</v>
      </c>
      <c r="AS55" s="10">
        <f>VLOOKUP($C55,[2]Milan!$BB$7:$BK$40,7)</f>
        <v>0</v>
      </c>
      <c r="AT55" s="10">
        <f>VLOOKUP($C55,[2]Milan!$BB$7:$BK$40,8)</f>
        <v>93</v>
      </c>
      <c r="AU55" s="10">
        <f>VLOOKUP($C55,[2]Milan!$BB$7:$BK$40,9)</f>
        <v>0</v>
      </c>
      <c r="AV55" s="10">
        <f>VLOOKUP($C55,[2]Milan!$BB$7:$BK$40,10)</f>
        <v>0</v>
      </c>
      <c r="AW55" s="11">
        <f t="shared" ref="AW55:AW73" si="61">IF($H55=1,170,0)</f>
        <v>0</v>
      </c>
      <c r="AX55" s="11">
        <f t="shared" ref="AX55:AX73" si="62">IF($H55=1,168,0)</f>
        <v>0</v>
      </c>
      <c r="AY55" s="11">
        <f>VLOOKUP($C55,[2]Vienna!$BB$7:$BM$42,11)</f>
        <v>0</v>
      </c>
      <c r="AZ55" s="11">
        <f>VLOOKUP($C55,[2]Vienna!$BB$7:$BM$42,12)</f>
        <v>0</v>
      </c>
      <c r="BA55" s="11" t="s">
        <v>30</v>
      </c>
      <c r="BB55" s="11" t="s">
        <v>30</v>
      </c>
      <c r="BC55" s="11">
        <f t="shared" ref="BC55:BC73" si="63">IF($N55=2,147,IF($N55=3,120,IF(OR($N55=4,$N55=5,$N55=6),123,IF($N55=7,129,IF($N55=8,135,IF($N55=9,138,IF($N55=10,191,0)))))))</f>
        <v>123</v>
      </c>
      <c r="BD55" s="11">
        <f t="shared" ref="BD55:BD73" si="64">IF($O55=11,141,IF($O55=20,144,0))</f>
        <v>144</v>
      </c>
      <c r="BE55" s="11">
        <f t="shared" ref="BE55:BE73" si="65">IF($P55=1,149,IF($P55=2,153,IF($P55=3,155,IF($P55=4,157,0))))</f>
        <v>157</v>
      </c>
      <c r="BF55" s="11">
        <f t="shared" ref="BF55:BF73" si="66">IF($P55=$Q55,0,IF($Q55=1,149,IF($Q55=2,153,IF($Q55=3,155,IF($Q55=4,157,0)))))</f>
        <v>0</v>
      </c>
      <c r="BG55" s="11">
        <f t="shared" ref="BG55:BG73" si="67">IF($R55=1,160,IF($R55=2,162))</f>
        <v>162</v>
      </c>
      <c r="BH55" s="11">
        <f t="shared" ref="BH55:BH73" si="68">IF($T55=1,186,0)</f>
        <v>0</v>
      </c>
      <c r="BI55" s="11">
        <f t="shared" ref="BI55:BI73" si="69">IF($U55=1,184,0)</f>
        <v>0</v>
      </c>
      <c r="BJ55" s="13">
        <f t="shared" si="46"/>
        <v>257.42034390573457</v>
      </c>
      <c r="BK55" s="19">
        <f>IF($N55=2,BK78*'4 PEF'!$G$4,IF(OR($N55=3,$N55=4,$N55=5,$N55=6),BK78*'4 PEF'!$G$5,IF(OR($N55=7,$N55=8),BK78*'4 PEF'!$G$10,IF($N55=9,BK78*'4 PEF'!$G$7,IF($N55=10,BK78*'4 PEF'!$G$6)))))</f>
        <v>74.846924831905937</v>
      </c>
      <c r="BL55" s="19">
        <f>BL78*'4 PEF'!$G$10</f>
        <v>42.830862347346937</v>
      </c>
      <c r="BM55" s="19">
        <f>IF($N55=2,BM78*'4 PEF'!$G$4,IF(OR($N55=3,$N55=4,$N55=5,$N55=6),BM78*'4 PEF'!$G$5,IF(OR($N55=7,$N55=8),BM78*'4 PEF'!$G$10,IF($N55=9,BM78*'4 PEF'!$G$7,IF($N55=10,BM78*'4 PEF'!$G$6)))))</f>
        <v>8</v>
      </c>
      <c r="BN55" s="19">
        <f>BN78*'4 PEF'!$G$10</f>
        <v>52.152509179684436</v>
      </c>
      <c r="BO55" s="19">
        <f>BO78*'4 PEF'!$G$10</f>
        <v>0.81472812389960314</v>
      </c>
      <c r="BP55" s="33">
        <f>BP78*'4 PEF'!$G$10</f>
        <v>0</v>
      </c>
      <c r="BQ55" s="34">
        <f t="shared" ref="BQ55:BQ73" si="70">SUM(BK55:BP55)</f>
        <v>178.64502448283693</v>
      </c>
      <c r="BR55" s="19">
        <f>IF($N55=2,BR78*'4 PEF'!$G$4,IF(OR($N55=3,$N55=4,$N55=5,$N55=6),BR78*'4 PEF'!$G$5,IF(OR($N55=7,$N55=8),BR78*'4 PEF'!$G$10,IF($N55=9,BR78*'4 PEF'!$G$7,IF($N55=10,BR78*'4 PEF'!$G$6)))))</f>
        <v>94.606735230635408</v>
      </c>
      <c r="BS55" s="19">
        <f>BS78*'4 PEF'!$G$10</f>
        <v>23.32455837508115</v>
      </c>
      <c r="BT55" s="19">
        <f>IF($N55=2,BT78*'4 PEF'!$G$4,IF(OR($N55=3,$N55=4,$N55=5,$N55=6),BT78*'4 PEF'!$G$5,IF(OR($N55=7,$N55=8),BT78*'4 PEF'!$G$10,IF($N55=9,BT78*'4 PEF'!$G$7,IF($N55=10,BT78*'4 PEF'!$G$6)))))</f>
        <v>11.684210526315789</v>
      </c>
      <c r="BU55" s="19">
        <f>BU78*'4 PEF'!$G$10</f>
        <v>49.815729998215808</v>
      </c>
      <c r="BV55" s="19">
        <f>BV78*'4 PEF'!$G$10</f>
        <v>1.1483616551054563</v>
      </c>
      <c r="BW55" s="33">
        <f>BW78*'4 PEF'!$G$10</f>
        <v>0</v>
      </c>
      <c r="BX55" s="34">
        <f t="shared" ref="BX55:BX73" si="71">SUM(BR55:BW55)</f>
        <v>180.5795957853536</v>
      </c>
    </row>
    <row r="56" spans="1:76" x14ac:dyDescent="0.25">
      <c r="A56" s="151"/>
      <c r="B56" s="17">
        <v>3</v>
      </c>
      <c r="C56" s="97">
        <f>VLOOKUP(M56,[1]aux!$A$2:$B$37,2,FALSE)</f>
        <v>21</v>
      </c>
      <c r="D56" s="50" t="s">
        <v>30</v>
      </c>
      <c r="E56" s="50" t="s">
        <v>32</v>
      </c>
      <c r="F56" s="49" t="s">
        <v>31</v>
      </c>
      <c r="G56" s="49" t="s">
        <v>34</v>
      </c>
      <c r="H56" s="49">
        <v>1</v>
      </c>
      <c r="I56" s="49">
        <f t="shared" si="47"/>
        <v>1</v>
      </c>
      <c r="J56" s="49">
        <f t="shared" si="48"/>
        <v>2</v>
      </c>
      <c r="K56" s="49">
        <f t="shared" si="49"/>
        <v>1</v>
      </c>
      <c r="L56" s="49">
        <f t="shared" si="50"/>
        <v>2</v>
      </c>
      <c r="M56" s="49">
        <f t="shared" si="51"/>
        <v>1212</v>
      </c>
      <c r="N56" s="49">
        <v>5</v>
      </c>
      <c r="O56" s="49">
        <v>20</v>
      </c>
      <c r="P56" s="49">
        <v>4</v>
      </c>
      <c r="Q56" s="49">
        <v>4</v>
      </c>
      <c r="R56" s="49">
        <v>2</v>
      </c>
      <c r="S56" s="22">
        <f t="shared" si="44"/>
        <v>15</v>
      </c>
      <c r="T56" s="49">
        <v>0</v>
      </c>
      <c r="U56" s="49">
        <v>0</v>
      </c>
      <c r="V56" s="18"/>
      <c r="W56" s="10">
        <f>VLOOKUP($C56,[1]Milan!$BB$7:$BK$42,5)</f>
        <v>1</v>
      </c>
      <c r="X56" s="10">
        <f>VLOOKUP($C56,[1]Milan!$BB$7:$BK$42,6)</f>
        <v>24</v>
      </c>
      <c r="Y56" s="10">
        <f>VLOOKUP($C56,[1]Milan!$BB$7:$BK$42,7)</f>
        <v>0</v>
      </c>
      <c r="Z56" s="10">
        <f>VLOOKUP($C56,[1]Milan!$BB$7:$BK$42,8)</f>
        <v>91</v>
      </c>
      <c r="AA56" s="10">
        <f>VLOOKUP($C56,[1]Milan!$BB$7:$BK$42,9)</f>
        <v>0</v>
      </c>
      <c r="AB56" s="10">
        <f>VLOOKUP($C56,[1]Milan!$BB$7:$BK$42,10)</f>
        <v>0</v>
      </c>
      <c r="AC56" s="11">
        <f t="shared" si="52"/>
        <v>170</v>
      </c>
      <c r="AD56" s="11">
        <f t="shared" si="53"/>
        <v>168</v>
      </c>
      <c r="AE56" s="11">
        <f>VLOOKUP($C56,[1]Vienna!$BB$7:$BM$42,11)</f>
        <v>0</v>
      </c>
      <c r="AF56" s="11">
        <f>VLOOKUP($C56,[1]Vienna!$BB$7:$BM$42,12)</f>
        <v>0</v>
      </c>
      <c r="AG56" s="11" t="s">
        <v>30</v>
      </c>
      <c r="AH56" s="11" t="s">
        <v>30</v>
      </c>
      <c r="AI56" s="11">
        <f t="shared" si="54"/>
        <v>123</v>
      </c>
      <c r="AJ56" s="11">
        <f t="shared" si="55"/>
        <v>144</v>
      </c>
      <c r="AK56" s="11">
        <f t="shared" si="56"/>
        <v>157</v>
      </c>
      <c r="AL56" s="11">
        <f t="shared" si="57"/>
        <v>0</v>
      </c>
      <c r="AM56" s="11">
        <f t="shared" si="58"/>
        <v>162</v>
      </c>
      <c r="AN56" s="11">
        <f t="shared" si="59"/>
        <v>0</v>
      </c>
      <c r="AO56" s="11">
        <f t="shared" si="60"/>
        <v>0</v>
      </c>
      <c r="AP56" s="13">
        <f t="shared" si="45"/>
        <v>297.72335749760686</v>
      </c>
      <c r="AQ56" s="10">
        <f>VLOOKUP($C56,[2]Milan!$BB$7:$BK$40,5)</f>
        <v>2</v>
      </c>
      <c r="AR56" s="10">
        <f>VLOOKUP($C56,[2]Milan!$BB$7:$BK$40,6)</f>
        <v>24</v>
      </c>
      <c r="AS56" s="10">
        <f>VLOOKUP($C56,[2]Milan!$BB$7:$BK$40,7)</f>
        <v>0</v>
      </c>
      <c r="AT56" s="10">
        <f>VLOOKUP($C56,[2]Milan!$BB$7:$BK$40,8)</f>
        <v>93</v>
      </c>
      <c r="AU56" s="10">
        <f>VLOOKUP($C56,[2]Milan!$BB$7:$BK$40,9)</f>
        <v>0</v>
      </c>
      <c r="AV56" s="10">
        <f>VLOOKUP($C56,[2]Milan!$BB$7:$BK$40,10)</f>
        <v>0</v>
      </c>
      <c r="AW56" s="11">
        <f t="shared" si="61"/>
        <v>170</v>
      </c>
      <c r="AX56" s="11">
        <f t="shared" si="62"/>
        <v>168</v>
      </c>
      <c r="AY56" s="11">
        <f>VLOOKUP($C56,[2]Vienna!$BB$7:$BM$42,11)</f>
        <v>0</v>
      </c>
      <c r="AZ56" s="11">
        <f>VLOOKUP($C56,[2]Vienna!$BB$7:$BM$42,12)</f>
        <v>0</v>
      </c>
      <c r="BA56" s="11" t="s">
        <v>30</v>
      </c>
      <c r="BB56" s="11" t="s">
        <v>30</v>
      </c>
      <c r="BC56" s="11">
        <f t="shared" si="63"/>
        <v>123</v>
      </c>
      <c r="BD56" s="11">
        <f t="shared" si="64"/>
        <v>144</v>
      </c>
      <c r="BE56" s="11">
        <f t="shared" si="65"/>
        <v>157</v>
      </c>
      <c r="BF56" s="11">
        <f t="shared" si="66"/>
        <v>0</v>
      </c>
      <c r="BG56" s="11">
        <f t="shared" si="67"/>
        <v>162</v>
      </c>
      <c r="BH56" s="11">
        <f t="shared" si="68"/>
        <v>0</v>
      </c>
      <c r="BI56" s="11">
        <f t="shared" si="69"/>
        <v>0</v>
      </c>
      <c r="BJ56" s="13">
        <f t="shared" si="46"/>
        <v>301.91737913814217</v>
      </c>
      <c r="BK56" s="19">
        <f>IF($N56=2,BK79*'4 PEF'!$G$4,IF(OR($N56=3,$N56=4,$N56=5,$N56=6),BK79*'4 PEF'!$G$5,IF(OR($N56=7,$N56=8),BK79*'4 PEF'!$G$10,IF($N56=9,BK79*'4 PEF'!$G$7,IF($N56=10,BK79*'4 PEF'!$G$6)))))</f>
        <v>69.275483042682566</v>
      </c>
      <c r="BL56" s="19">
        <f>BL79*'4 PEF'!$G$10</f>
        <v>42.587866491874387</v>
      </c>
      <c r="BM56" s="19">
        <f>IF($N56=2,BM79*'4 PEF'!$G$4,IF(OR($N56=3,$N56=4,$N56=5,$N56=6),BM79*'4 PEF'!$G$5,IF(OR($N56=7,$N56=8),BM79*'4 PEF'!$G$10,IF($N56=9,BM79*'4 PEF'!$G$7,IF($N56=10,BM79*'4 PEF'!$G$6)))))</f>
        <v>8</v>
      </c>
      <c r="BN56" s="19">
        <f>BN79*'4 PEF'!$G$10</f>
        <v>52.152509179684436</v>
      </c>
      <c r="BO56" s="19">
        <f>BO79*'4 PEF'!$G$10</f>
        <v>5.9648353310658102</v>
      </c>
      <c r="BP56" s="33">
        <f>BP79*'4 PEF'!$G$10</f>
        <v>0</v>
      </c>
      <c r="BQ56" s="34">
        <f t="shared" si="70"/>
        <v>177.98069404530722</v>
      </c>
      <c r="BR56" s="19">
        <f>IF($N56=2,BR79*'4 PEF'!$G$4,IF(OR($N56=3,$N56=4,$N56=5,$N56=6),BR79*'4 PEF'!$G$5,IF(OR($N56=7,$N56=8),BR79*'4 PEF'!$G$10,IF($N56=9,BR79*'4 PEF'!$G$7,IF($N56=10,BR79*'4 PEF'!$G$6)))))</f>
        <v>73.610214980804912</v>
      </c>
      <c r="BS56" s="19">
        <f>BS79*'4 PEF'!$G$10</f>
        <v>22.430827587443616</v>
      </c>
      <c r="BT56" s="19">
        <f>IF($N56=2,BT79*'4 PEF'!$G$4,IF(OR($N56=3,$N56=4,$N56=5,$N56=6),BT79*'4 PEF'!$G$5,IF(OR($N56=7,$N56=8),BT79*'4 PEF'!$G$10,IF($N56=9,BT79*'4 PEF'!$G$7,IF($N56=10,BT79*'4 PEF'!$G$6)))))</f>
        <v>11.684210526315789</v>
      </c>
      <c r="BU56" s="19">
        <f>BU79*'4 PEF'!$G$10</f>
        <v>49.815729998215808</v>
      </c>
      <c r="BV56" s="19">
        <f>BV79*'4 PEF'!$G$10</f>
        <v>9.622696632828486</v>
      </c>
      <c r="BW56" s="33">
        <f>BW79*'4 PEF'!$G$10</f>
        <v>0</v>
      </c>
      <c r="BX56" s="34">
        <f t="shared" si="71"/>
        <v>167.1636797256086</v>
      </c>
    </row>
    <row r="57" spans="1:76" x14ac:dyDescent="0.25">
      <c r="A57" s="151"/>
      <c r="B57" s="17">
        <v>4</v>
      </c>
      <c r="C57" s="97">
        <f>VLOOKUP(M57,[1]aux!$A$2:$B$37,2,FALSE)</f>
        <v>3</v>
      </c>
      <c r="D57" s="50" t="s">
        <v>30</v>
      </c>
      <c r="E57" s="50" t="s">
        <v>32</v>
      </c>
      <c r="F57" s="49" t="s">
        <v>31</v>
      </c>
      <c r="G57" s="49" t="s">
        <v>34</v>
      </c>
      <c r="H57" s="49">
        <v>0</v>
      </c>
      <c r="I57" s="49">
        <f t="shared" si="47"/>
        <v>1</v>
      </c>
      <c r="J57" s="49">
        <f t="shared" si="48"/>
        <v>2</v>
      </c>
      <c r="K57" s="49">
        <f t="shared" si="49"/>
        <v>1</v>
      </c>
      <c r="L57" s="49">
        <f t="shared" si="50"/>
        <v>1</v>
      </c>
      <c r="M57" s="49">
        <f t="shared" si="51"/>
        <v>1211</v>
      </c>
      <c r="N57" s="49">
        <v>7</v>
      </c>
      <c r="O57" s="49">
        <v>12</v>
      </c>
      <c r="P57" s="49">
        <v>3</v>
      </c>
      <c r="Q57" s="49">
        <v>3</v>
      </c>
      <c r="R57" s="49">
        <v>2</v>
      </c>
      <c r="S57" s="22">
        <f t="shared" si="44"/>
        <v>22</v>
      </c>
      <c r="T57" s="49">
        <v>1</v>
      </c>
      <c r="U57" s="49">
        <v>0</v>
      </c>
      <c r="V57" s="18"/>
      <c r="W57" s="10">
        <f>VLOOKUP($C57,[1]Milan!$BB$7:$BK$42,5)</f>
        <v>1</v>
      </c>
      <c r="X57" s="10">
        <f>VLOOKUP($C57,[1]Milan!$BB$7:$BK$42,6)</f>
        <v>24</v>
      </c>
      <c r="Y57" s="10">
        <f>VLOOKUP($C57,[1]Milan!$BB$7:$BK$42,7)</f>
        <v>0</v>
      </c>
      <c r="Z57" s="10">
        <f>VLOOKUP($C57,[1]Milan!$BB$7:$BK$42,8)</f>
        <v>91</v>
      </c>
      <c r="AA57" s="10">
        <f>VLOOKUP($C57,[1]Milan!$BB$7:$BK$42,9)</f>
        <v>0</v>
      </c>
      <c r="AB57" s="10">
        <f>VLOOKUP($C57,[1]Milan!$BB$7:$BK$42,10)</f>
        <v>0</v>
      </c>
      <c r="AC57" s="11">
        <f t="shared" si="52"/>
        <v>0</v>
      </c>
      <c r="AD57" s="11">
        <f t="shared" si="53"/>
        <v>0</v>
      </c>
      <c r="AE57" s="11">
        <f>VLOOKUP($C57,[1]Vienna!$BB$7:$BM$42,11)</f>
        <v>0</v>
      </c>
      <c r="AF57" s="11">
        <f>VLOOKUP($C57,[1]Vienna!$BB$7:$BM$42,12)</f>
        <v>0</v>
      </c>
      <c r="AG57" s="11" t="s">
        <v>30</v>
      </c>
      <c r="AH57" s="11" t="s">
        <v>30</v>
      </c>
      <c r="AI57" s="11">
        <f t="shared" si="54"/>
        <v>129</v>
      </c>
      <c r="AJ57" s="11">
        <f t="shared" si="55"/>
        <v>0</v>
      </c>
      <c r="AK57" s="11">
        <f t="shared" si="56"/>
        <v>155</v>
      </c>
      <c r="AL57" s="11">
        <f t="shared" si="57"/>
        <v>0</v>
      </c>
      <c r="AM57" s="11">
        <f t="shared" si="58"/>
        <v>162</v>
      </c>
      <c r="AN57" s="11">
        <f t="shared" si="59"/>
        <v>186</v>
      </c>
      <c r="AO57" s="11">
        <f t="shared" si="60"/>
        <v>0</v>
      </c>
      <c r="AP57" s="13">
        <f t="shared" si="45"/>
        <v>263.87073148483211</v>
      </c>
      <c r="AQ57" s="10">
        <f>VLOOKUP($C57,[2]Milan!$BB$7:$BK$40,5)</f>
        <v>2</v>
      </c>
      <c r="AR57" s="10">
        <f>VLOOKUP($C57,[2]Milan!$BB$7:$BK$40,6)</f>
        <v>24</v>
      </c>
      <c r="AS57" s="10">
        <f>VLOOKUP($C57,[2]Milan!$BB$7:$BK$40,7)</f>
        <v>0</v>
      </c>
      <c r="AT57" s="10">
        <f>VLOOKUP($C57,[2]Milan!$BB$7:$BK$40,8)</f>
        <v>93</v>
      </c>
      <c r="AU57" s="10">
        <f>VLOOKUP($C57,[2]Milan!$BB$7:$BK$40,9)</f>
        <v>0</v>
      </c>
      <c r="AV57" s="10">
        <f>VLOOKUP($C57,[2]Milan!$BB$7:$BK$40,10)</f>
        <v>0</v>
      </c>
      <c r="AW57" s="11">
        <f t="shared" si="61"/>
        <v>0</v>
      </c>
      <c r="AX57" s="11">
        <f t="shared" si="62"/>
        <v>0</v>
      </c>
      <c r="AY57" s="11">
        <f>VLOOKUP($C57,[2]Vienna!$BB$7:$BM$42,11)</f>
        <v>0</v>
      </c>
      <c r="AZ57" s="11">
        <f>VLOOKUP($C57,[2]Vienna!$BB$7:$BM$42,12)</f>
        <v>0</v>
      </c>
      <c r="BA57" s="11" t="s">
        <v>30</v>
      </c>
      <c r="BB57" s="11" t="s">
        <v>30</v>
      </c>
      <c r="BC57" s="11">
        <f t="shared" si="63"/>
        <v>129</v>
      </c>
      <c r="BD57" s="11">
        <f t="shared" si="64"/>
        <v>0</v>
      </c>
      <c r="BE57" s="11">
        <f t="shared" si="65"/>
        <v>155</v>
      </c>
      <c r="BF57" s="11">
        <f t="shared" si="66"/>
        <v>0</v>
      </c>
      <c r="BG57" s="11">
        <f t="shared" si="67"/>
        <v>162</v>
      </c>
      <c r="BH57" s="11">
        <f t="shared" si="68"/>
        <v>186</v>
      </c>
      <c r="BI57" s="11">
        <f t="shared" si="69"/>
        <v>0</v>
      </c>
      <c r="BJ57" s="13">
        <f t="shared" si="46"/>
        <v>273.8660470376139</v>
      </c>
      <c r="BK57" s="19">
        <f>IF($N57=2,BK80*'4 PEF'!$G$4,IF(OR($N57=3,$N57=4,$N57=5,$N57=6),BK80*'4 PEF'!$G$5,IF(OR($N57=7,$N57=8),BK80*'4 PEF'!$G$10,IF($N57=9,BK80*'4 PEF'!$G$7,IF($N57=10,BK80*'4 PEF'!$G$6)))))</f>
        <v>54.999520001885251</v>
      </c>
      <c r="BL57" s="19">
        <f>BL80*'4 PEF'!$G$10</f>
        <v>42.393812731557688</v>
      </c>
      <c r="BM57" s="19">
        <f>IF($N57=2,BM80*'4 PEF'!$G$4,IF(OR($N57=3,$N57=4,$N57=5,$N57=6),BM80*'4 PEF'!$G$5,IF(OR($N57=7,$N57=8),BM80*'4 PEF'!$G$10,IF($N57=9,BM80*'4 PEF'!$G$7,IF($N57=10,BM80*'4 PEF'!$G$6)))))</f>
        <v>2.5067279786467389</v>
      </c>
      <c r="BN57" s="19">
        <f>BN80*'4 PEF'!$G$10</f>
        <v>52.152509179684436</v>
      </c>
      <c r="BO57" s="19">
        <f>BO80*'4 PEF'!$G$10</f>
        <v>0.81472812389960314</v>
      </c>
      <c r="BP57" s="33">
        <f>BP80*'4 PEF'!$G$10</f>
        <v>0</v>
      </c>
      <c r="BQ57" s="34">
        <f t="shared" si="70"/>
        <v>152.86729801567373</v>
      </c>
      <c r="BR57" s="19">
        <f>IF($N57=2,BR80*'4 PEF'!$G$4,IF(OR($N57=3,$N57=4,$N57=5,$N57=6),BR80*'4 PEF'!$G$5,IF(OR($N57=7,$N57=8),BR80*'4 PEF'!$G$10,IF($N57=9,BR80*'4 PEF'!$G$7,IF($N57=10,BR80*'4 PEF'!$G$6)))))</f>
        <v>65.421187352391144</v>
      </c>
      <c r="BS57" s="19">
        <f>BS80*'4 PEF'!$G$10</f>
        <v>23.08655267737624</v>
      </c>
      <c r="BT57" s="19">
        <f>IF($N57=2,BT80*'4 PEF'!$G$4,IF(OR($N57=3,$N57=4,$N57=5,$N57=6),BT80*'4 PEF'!$G$5,IF(OR($N57=7,$N57=8),BT80*'4 PEF'!$G$10,IF($N57=9,BT80*'4 PEF'!$G$7,IF($N57=10,BT80*'4 PEF'!$G$6)))))</f>
        <v>4.1862505806654369</v>
      </c>
      <c r="BU57" s="19">
        <f>BU80*'4 PEF'!$G$10</f>
        <v>49.815729998215808</v>
      </c>
      <c r="BV57" s="19">
        <f>BV80*'4 PEF'!$G$10</f>
        <v>1.1483616551054563</v>
      </c>
      <c r="BW57" s="33">
        <f>BW80*'4 PEF'!$G$10</f>
        <v>0</v>
      </c>
      <c r="BX57" s="34">
        <f t="shared" si="71"/>
        <v>143.65808226375407</v>
      </c>
    </row>
    <row r="58" spans="1:76" x14ac:dyDescent="0.25">
      <c r="A58" s="151"/>
      <c r="B58" s="17">
        <v>5</v>
      </c>
      <c r="C58" s="97">
        <f>VLOOKUP(M58,[1]aux!$A$2:$B$37,2,FALSE)</f>
        <v>23</v>
      </c>
      <c r="D58" s="50" t="s">
        <v>31</v>
      </c>
      <c r="E58" s="50" t="s">
        <v>34</v>
      </c>
      <c r="F58" s="49" t="s">
        <v>31</v>
      </c>
      <c r="G58" s="49" t="s">
        <v>34</v>
      </c>
      <c r="H58" s="49">
        <v>1</v>
      </c>
      <c r="I58" s="49">
        <f t="shared" si="47"/>
        <v>2</v>
      </c>
      <c r="J58" s="49">
        <f t="shared" si="48"/>
        <v>1</v>
      </c>
      <c r="K58" s="49">
        <f t="shared" si="49"/>
        <v>1</v>
      </c>
      <c r="L58" s="49">
        <f t="shared" si="50"/>
        <v>2</v>
      </c>
      <c r="M58" s="49">
        <f t="shared" si="51"/>
        <v>2112</v>
      </c>
      <c r="N58" s="49">
        <v>7</v>
      </c>
      <c r="O58" s="49">
        <v>12</v>
      </c>
      <c r="P58" s="49">
        <v>3</v>
      </c>
      <c r="Q58" s="49">
        <v>3</v>
      </c>
      <c r="R58" s="49">
        <v>2</v>
      </c>
      <c r="S58" s="22">
        <f t="shared" si="44"/>
        <v>22</v>
      </c>
      <c r="T58" s="49">
        <v>1</v>
      </c>
      <c r="U58" s="49">
        <v>1</v>
      </c>
      <c r="V58" s="18"/>
      <c r="W58" s="10">
        <f>VLOOKUP($C58,[1]Milan!$BB$7:$BK$42,5)</f>
        <v>9</v>
      </c>
      <c r="X58" s="10">
        <f>VLOOKUP($C58,[1]Milan!$BB$7:$BK$42,6)</f>
        <v>32</v>
      </c>
      <c r="Y58" s="10">
        <f>VLOOKUP($C58,[1]Milan!$BB$7:$BK$42,7)</f>
        <v>63</v>
      </c>
      <c r="Z58" s="10">
        <f>VLOOKUP($C58,[1]Milan!$BB$7:$BK$42,8)</f>
        <v>81</v>
      </c>
      <c r="AA58" s="10">
        <f>VLOOKUP($C58,[1]Milan!$BB$7:$BK$42,9)</f>
        <v>0</v>
      </c>
      <c r="AB58" s="10">
        <f>VLOOKUP($C58,[1]Milan!$BB$7:$BK$42,10)</f>
        <v>0</v>
      </c>
      <c r="AC58" s="11">
        <f t="shared" si="52"/>
        <v>170</v>
      </c>
      <c r="AD58" s="11">
        <f t="shared" si="53"/>
        <v>168</v>
      </c>
      <c r="AE58" s="11">
        <f>VLOOKUP($C58,[1]Vienna!$BB$7:$BM$42,11)</f>
        <v>0</v>
      </c>
      <c r="AF58" s="11">
        <f>VLOOKUP($C58,[1]Vienna!$BB$7:$BM$42,12)</f>
        <v>0</v>
      </c>
      <c r="AG58" s="11" t="s">
        <v>30</v>
      </c>
      <c r="AH58" s="11" t="s">
        <v>30</v>
      </c>
      <c r="AI58" s="11">
        <f t="shared" si="54"/>
        <v>129</v>
      </c>
      <c r="AJ58" s="11">
        <f t="shared" si="55"/>
        <v>0</v>
      </c>
      <c r="AK58" s="11">
        <f t="shared" si="56"/>
        <v>155</v>
      </c>
      <c r="AL58" s="11">
        <f t="shared" si="57"/>
        <v>0</v>
      </c>
      <c r="AM58" s="11">
        <f t="shared" si="58"/>
        <v>162</v>
      </c>
      <c r="AN58" s="11">
        <f t="shared" si="59"/>
        <v>186</v>
      </c>
      <c r="AO58" s="11">
        <f t="shared" si="60"/>
        <v>184</v>
      </c>
      <c r="AP58" s="13">
        <f t="shared" si="45"/>
        <v>247.79783483916668</v>
      </c>
      <c r="AQ58" s="10">
        <f>VLOOKUP($C58,[2]Milan!$BB$7:$BK$40,5)</f>
        <v>10</v>
      </c>
      <c r="AR58" s="10">
        <f>VLOOKUP($C58,[2]Milan!$BB$7:$BK$40,6)</f>
        <v>32</v>
      </c>
      <c r="AS58" s="10">
        <f>VLOOKUP($C58,[2]Milan!$BB$7:$BK$40,7)</f>
        <v>64</v>
      </c>
      <c r="AT58" s="10">
        <f>VLOOKUP($C58,[2]Milan!$BB$7:$BK$40,8)</f>
        <v>0</v>
      </c>
      <c r="AU58" s="10">
        <f>VLOOKUP($C58,[2]Milan!$BB$7:$BK$40,9)</f>
        <v>0</v>
      </c>
      <c r="AV58" s="10">
        <f>VLOOKUP($C58,[2]Milan!$BB$7:$BK$40,10)</f>
        <v>0</v>
      </c>
      <c r="AW58" s="11">
        <f t="shared" si="61"/>
        <v>170</v>
      </c>
      <c r="AX58" s="11">
        <f t="shared" si="62"/>
        <v>168</v>
      </c>
      <c r="AY58" s="11">
        <f>VLOOKUP($C58,[2]Vienna!$BB$7:$BM$42,11)</f>
        <v>0</v>
      </c>
      <c r="AZ58" s="11">
        <f>VLOOKUP($C58,[2]Vienna!$BB$7:$BM$42,12)</f>
        <v>0</v>
      </c>
      <c r="BA58" s="11" t="s">
        <v>30</v>
      </c>
      <c r="BB58" s="11" t="s">
        <v>30</v>
      </c>
      <c r="BC58" s="11">
        <f t="shared" si="63"/>
        <v>129</v>
      </c>
      <c r="BD58" s="11">
        <f t="shared" si="64"/>
        <v>0</v>
      </c>
      <c r="BE58" s="11">
        <f t="shared" si="65"/>
        <v>155</v>
      </c>
      <c r="BF58" s="11">
        <f t="shared" si="66"/>
        <v>0</v>
      </c>
      <c r="BG58" s="11">
        <f t="shared" si="67"/>
        <v>162</v>
      </c>
      <c r="BH58" s="11">
        <f t="shared" si="68"/>
        <v>186</v>
      </c>
      <c r="BI58" s="11">
        <f t="shared" si="69"/>
        <v>184</v>
      </c>
      <c r="BJ58" s="13">
        <f t="shared" si="46"/>
        <v>258.951293558798</v>
      </c>
      <c r="BK58" s="19">
        <f>IF($N58=2,BK81*'4 PEF'!$G$4,IF(OR($N58=3,$N58=4,$N58=5,$N58=6),BK81*'4 PEF'!$G$5,IF(OR($N58=7,$N58=8),BK81*'4 PEF'!$G$10,IF($N58=9,BK81*'4 PEF'!$G$7,IF($N58=10,BK81*'4 PEF'!$G$6)))))</f>
        <v>105.28514040153527</v>
      </c>
      <c r="BL58" s="19">
        <f>BL81*'4 PEF'!$G$10</f>
        <v>38.848586289979671</v>
      </c>
      <c r="BM58" s="19">
        <f>IF($N58=2,BM81*'4 PEF'!$G$4,IF(OR($N58=3,$N58=4,$N58=5,$N58=6),BM81*'4 PEF'!$G$5,IF(OR($N58=7,$N58=8),BM81*'4 PEF'!$G$10,IF($N58=9,BM81*'4 PEF'!$G$7,IF($N58=10,BM81*'4 PEF'!$G$6)))))</f>
        <v>2.3430855280922294</v>
      </c>
      <c r="BN58" s="19">
        <f>BN81*'4 PEF'!$G$10</f>
        <v>51.341494042965984</v>
      </c>
      <c r="BO58" s="19">
        <f>BO81*'4 PEF'!$G$10</f>
        <v>3.452234620420719</v>
      </c>
      <c r="BP58" s="33">
        <f>BP81*'4 PEF'!$G$10</f>
        <v>-14.889230769230771</v>
      </c>
      <c r="BQ58" s="34">
        <f t="shared" si="70"/>
        <v>186.38131011376308</v>
      </c>
      <c r="BR58" s="19">
        <f>IF($N58=2,BR81*'4 PEF'!$G$4,IF(OR($N58=3,$N58=4,$N58=5,$N58=6),BR81*'4 PEF'!$G$5,IF(OR($N58=7,$N58=8),BR81*'4 PEF'!$G$10,IF($N58=9,BR81*'4 PEF'!$G$7,IF($N58=10,BR81*'4 PEF'!$G$6)))))</f>
        <v>70.430339076752418</v>
      </c>
      <c r="BS58" s="19">
        <f>BS81*'4 PEF'!$G$10</f>
        <v>25.056274326903051</v>
      </c>
      <c r="BT58" s="19">
        <f>IF($N58=2,BT81*'4 PEF'!$G$4,IF(OR($N58=3,$N58=4,$N58=5,$N58=6),BT81*'4 PEF'!$G$5,IF(OR($N58=7,$N58=8),BT81*'4 PEF'!$G$10,IF($N58=9,BT81*'4 PEF'!$G$7,IF($N58=10,BT81*'4 PEF'!$G$6)))))</f>
        <v>4.3669136879995749</v>
      </c>
      <c r="BU58" s="19">
        <f>BU81*'4 PEF'!$G$10</f>
        <v>49.112937588393962</v>
      </c>
      <c r="BV58" s="19">
        <f>BV81*'4 PEF'!$G$10</f>
        <v>7.8359746433485098</v>
      </c>
      <c r="BW58" s="33">
        <f>BW81*'4 PEF'!$G$10</f>
        <v>-15.187428571428571</v>
      </c>
      <c r="BX58" s="34">
        <f t="shared" si="71"/>
        <v>141.61501075196895</v>
      </c>
    </row>
    <row r="59" spans="1:76" x14ac:dyDescent="0.25">
      <c r="A59" s="151"/>
      <c r="B59" s="17">
        <v>6</v>
      </c>
      <c r="C59" s="97">
        <f>VLOOKUP(M59,[1]aux!$A$2:$B$37,2,FALSE)</f>
        <v>14</v>
      </c>
      <c r="D59" s="50" t="s">
        <v>34</v>
      </c>
      <c r="E59" s="50" t="s">
        <v>33</v>
      </c>
      <c r="F59" s="49" t="s">
        <v>33</v>
      </c>
      <c r="G59" s="49" t="s">
        <v>33</v>
      </c>
      <c r="H59" s="49">
        <v>0</v>
      </c>
      <c r="I59" s="49">
        <f t="shared" si="47"/>
        <v>3</v>
      </c>
      <c r="J59" s="49">
        <f t="shared" si="48"/>
        <v>3</v>
      </c>
      <c r="K59" s="49">
        <f t="shared" si="49"/>
        <v>3</v>
      </c>
      <c r="L59" s="49">
        <f t="shared" si="50"/>
        <v>1</v>
      </c>
      <c r="M59" s="49">
        <f t="shared" si="51"/>
        <v>3331</v>
      </c>
      <c r="N59" s="49">
        <v>6</v>
      </c>
      <c r="O59" s="49">
        <v>20</v>
      </c>
      <c r="P59" s="49">
        <v>3</v>
      </c>
      <c r="Q59" s="49">
        <v>3</v>
      </c>
      <c r="R59" s="49">
        <v>2</v>
      </c>
      <c r="S59" s="22">
        <f t="shared" si="44"/>
        <v>15</v>
      </c>
      <c r="T59" s="49">
        <v>0</v>
      </c>
      <c r="U59" s="49">
        <v>1</v>
      </c>
      <c r="V59" s="18"/>
      <c r="W59" s="10">
        <f>VLOOKUP($C59,[1]Milan!$BB$7:$BK$42,5)</f>
        <v>13</v>
      </c>
      <c r="X59" s="10">
        <f>VLOOKUP($C59,[1]Milan!$BB$7:$BK$42,6)</f>
        <v>34</v>
      </c>
      <c r="Y59" s="10">
        <f>VLOOKUP($C59,[1]Milan!$BB$7:$BK$42,7)</f>
        <v>65</v>
      </c>
      <c r="Z59" s="10">
        <f>VLOOKUP($C59,[1]Milan!$BB$7:$BK$42,8)</f>
        <v>93</v>
      </c>
      <c r="AA59" s="10">
        <f>VLOOKUP($C59,[1]Milan!$BB$7:$BK$42,9)</f>
        <v>117</v>
      </c>
      <c r="AB59" s="10">
        <f>VLOOKUP($C59,[1]Milan!$BB$7:$BK$42,10)</f>
        <v>109</v>
      </c>
      <c r="AC59" s="11">
        <f t="shared" si="52"/>
        <v>0</v>
      </c>
      <c r="AD59" s="11">
        <f t="shared" si="53"/>
        <v>0</v>
      </c>
      <c r="AE59" s="11">
        <f>VLOOKUP($C59,[1]Vienna!$BB$7:$BM$42,11)</f>
        <v>177</v>
      </c>
      <c r="AF59" s="11">
        <f>VLOOKUP($C59,[1]Vienna!$BB$7:$BM$42,12)</f>
        <v>182</v>
      </c>
      <c r="AG59" s="11" t="s">
        <v>30</v>
      </c>
      <c r="AH59" s="11" t="s">
        <v>30</v>
      </c>
      <c r="AI59" s="11">
        <f t="shared" si="54"/>
        <v>123</v>
      </c>
      <c r="AJ59" s="11">
        <f t="shared" si="55"/>
        <v>144</v>
      </c>
      <c r="AK59" s="11">
        <f t="shared" si="56"/>
        <v>155</v>
      </c>
      <c r="AL59" s="11">
        <f t="shared" si="57"/>
        <v>0</v>
      </c>
      <c r="AM59" s="11">
        <f t="shared" si="58"/>
        <v>162</v>
      </c>
      <c r="AN59" s="11">
        <f t="shared" si="59"/>
        <v>0</v>
      </c>
      <c r="AO59" s="11">
        <f t="shared" si="60"/>
        <v>184</v>
      </c>
      <c r="AP59" s="13">
        <f t="shared" si="45"/>
        <v>486.4228302461309</v>
      </c>
      <c r="AQ59" s="10">
        <f>VLOOKUP($C59,[2]Milan!$BB$7:$BK$40,5)</f>
        <v>14</v>
      </c>
      <c r="AR59" s="10">
        <f>VLOOKUP($C59,[2]Milan!$BB$7:$BK$40,6)</f>
        <v>34</v>
      </c>
      <c r="AS59" s="10">
        <f>VLOOKUP($C59,[2]Milan!$BB$7:$BK$40,7)</f>
        <v>66</v>
      </c>
      <c r="AT59" s="10">
        <f>VLOOKUP($C59,[2]Milan!$BB$7:$BK$40,8)</f>
        <v>95</v>
      </c>
      <c r="AU59" s="10">
        <f>VLOOKUP($C59,[2]Milan!$BB$7:$BK$40,9)</f>
        <v>117</v>
      </c>
      <c r="AV59" s="10">
        <f>VLOOKUP($C59,[2]Milan!$BB$7:$BK$40,10)</f>
        <v>109</v>
      </c>
      <c r="AW59" s="11">
        <f t="shared" si="61"/>
        <v>0</v>
      </c>
      <c r="AX59" s="11">
        <f t="shared" si="62"/>
        <v>0</v>
      </c>
      <c r="AY59" s="11">
        <f>VLOOKUP($C59,[2]Vienna!$BB$7:$BM$42,11)</f>
        <v>177</v>
      </c>
      <c r="AZ59" s="11">
        <f>VLOOKUP($C59,[2]Vienna!$BB$7:$BM$42,12)</f>
        <v>182</v>
      </c>
      <c r="BA59" s="11" t="s">
        <v>30</v>
      </c>
      <c r="BB59" s="11" t="s">
        <v>30</v>
      </c>
      <c r="BC59" s="11">
        <f t="shared" si="63"/>
        <v>123</v>
      </c>
      <c r="BD59" s="11">
        <f t="shared" si="64"/>
        <v>144</v>
      </c>
      <c r="BE59" s="11">
        <f t="shared" si="65"/>
        <v>155</v>
      </c>
      <c r="BF59" s="11">
        <f t="shared" si="66"/>
        <v>0</v>
      </c>
      <c r="BG59" s="11">
        <f t="shared" si="67"/>
        <v>162</v>
      </c>
      <c r="BH59" s="11">
        <f t="shared" si="68"/>
        <v>0</v>
      </c>
      <c r="BI59" s="11">
        <f t="shared" si="69"/>
        <v>184</v>
      </c>
      <c r="BJ59" s="13">
        <f t="shared" si="46"/>
        <v>355.40392712732523</v>
      </c>
      <c r="BK59" s="19">
        <f>IF($N59=2,BK82*'4 PEF'!$G$4,IF(OR($N59=3,$N59=4,$N59=5,$N59=6),BK82*'4 PEF'!$G$5,IF(OR($N59=7,$N59=8),BK82*'4 PEF'!$G$10,IF($N59=9,BK82*'4 PEF'!$G$7,IF($N59=10,BK82*'4 PEF'!$G$6)))))</f>
        <v>16.91361511603262</v>
      </c>
      <c r="BL59" s="19">
        <f>BL82*'4 PEF'!$G$10</f>
        <v>12.725345599397825</v>
      </c>
      <c r="BM59" s="19">
        <f>IF($N59=2,BM82*'4 PEF'!$G$4,IF(OR($N59=3,$N59=4,$N59=5,$N59=6),BM82*'4 PEF'!$G$5,IF(OR($N59=7,$N59=8),BM82*'4 PEF'!$G$10,IF($N59=9,BM82*'4 PEF'!$G$7,IF($N59=10,BM82*'4 PEF'!$G$6)))))</f>
        <v>8</v>
      </c>
      <c r="BN59" s="19">
        <f>BN82*'4 PEF'!$G$10</f>
        <v>13.249935014086208</v>
      </c>
      <c r="BO59" s="19">
        <f>BO82*'4 PEF'!$G$10</f>
        <v>0.34514117414233775</v>
      </c>
      <c r="BP59" s="33">
        <f>BP82*'4 PEF'!$G$10</f>
        <v>-14.889230769230771</v>
      </c>
      <c r="BQ59" s="34">
        <f t="shared" si="70"/>
        <v>36.344806134428211</v>
      </c>
      <c r="BR59" s="19">
        <f>IF($N59=2,BR82*'4 PEF'!$G$4,IF(OR($N59=3,$N59=4,$N59=5,$N59=6),BR82*'4 PEF'!$G$5,IF(OR($N59=7,$N59=8),BR82*'4 PEF'!$G$10,IF($N59=9,BR82*'4 PEF'!$G$7,IF($N59=10,BR82*'4 PEF'!$G$6)))))</f>
        <v>27.588183872939002</v>
      </c>
      <c r="BS59" s="19">
        <f>BS82*'4 PEF'!$G$10</f>
        <v>10.657174933020155</v>
      </c>
      <c r="BT59" s="19">
        <f>IF($N59=2,BT82*'4 PEF'!$G$4,IF(OR($N59=3,$N59=4,$N59=5,$N59=6),BT82*'4 PEF'!$G$5,IF(OR($N59=7,$N59=8),BT82*'4 PEF'!$G$10,IF($N59=9,BT82*'4 PEF'!$G$7,IF($N59=10,BT82*'4 PEF'!$G$6)))))</f>
        <v>11.684210526315789</v>
      </c>
      <c r="BU59" s="19">
        <f>BU82*'4 PEF'!$G$10</f>
        <v>13.920889757503714</v>
      </c>
      <c r="BV59" s="19">
        <f>BV82*'4 PEF'!$G$10</f>
        <v>0.73770017522474618</v>
      </c>
      <c r="BW59" s="33">
        <f>BW82*'4 PEF'!$G$10</f>
        <v>-15.187428571428571</v>
      </c>
      <c r="BX59" s="34">
        <f t="shared" si="71"/>
        <v>49.400730693574843</v>
      </c>
    </row>
    <row r="60" spans="1:76" x14ac:dyDescent="0.25">
      <c r="A60" s="151"/>
      <c r="B60" s="17">
        <v>7</v>
      </c>
      <c r="C60" s="97">
        <f>VLOOKUP(M60,[1]aux!$A$2:$B$37,2,FALSE)</f>
        <v>18</v>
      </c>
      <c r="D60" s="50" t="s">
        <v>32</v>
      </c>
      <c r="E60" s="50" t="s">
        <v>33</v>
      </c>
      <c r="F60" s="49" t="s">
        <v>33</v>
      </c>
      <c r="G60" s="49" t="s">
        <v>33</v>
      </c>
      <c r="H60" s="49">
        <v>0</v>
      </c>
      <c r="I60" s="49">
        <f t="shared" si="47"/>
        <v>4</v>
      </c>
      <c r="J60" s="49">
        <f t="shared" si="48"/>
        <v>3</v>
      </c>
      <c r="K60" s="49">
        <f t="shared" si="49"/>
        <v>3</v>
      </c>
      <c r="L60" s="49">
        <f t="shared" si="50"/>
        <v>1</v>
      </c>
      <c r="M60" s="49">
        <f t="shared" si="51"/>
        <v>4331</v>
      </c>
      <c r="N60" s="49">
        <v>6</v>
      </c>
      <c r="O60" s="49">
        <v>20</v>
      </c>
      <c r="P60" s="49">
        <v>3</v>
      </c>
      <c r="Q60" s="49">
        <v>3</v>
      </c>
      <c r="R60" s="49">
        <v>2</v>
      </c>
      <c r="S60" s="22">
        <f t="shared" si="44"/>
        <v>15</v>
      </c>
      <c r="T60" s="49">
        <v>0</v>
      </c>
      <c r="U60" s="49">
        <v>1</v>
      </c>
      <c r="V60" s="18"/>
      <c r="W60" s="10" t="str">
        <f>VLOOKUP($C60,[1]Milan!$BB$7:$BK$42,5)</f>
        <v>a</v>
      </c>
      <c r="X60" s="10" t="str">
        <f>VLOOKUP($C60,[1]Milan!$BB$7:$BK$42,6)</f>
        <v>d</v>
      </c>
      <c r="Y60" s="10">
        <f>VLOOKUP($C60,[1]Milan!$BB$7:$BK$42,7)</f>
        <v>67</v>
      </c>
      <c r="Z60" s="10">
        <f>VLOOKUP($C60,[1]Milan!$BB$7:$BK$42,8)</f>
        <v>93</v>
      </c>
      <c r="AA60" s="10">
        <f>VLOOKUP($C60,[1]Milan!$BB$7:$BK$42,9)</f>
        <v>117</v>
      </c>
      <c r="AB60" s="10">
        <f>VLOOKUP($C60,[1]Milan!$BB$7:$BK$42,10)</f>
        <v>109</v>
      </c>
      <c r="AC60" s="11">
        <f t="shared" si="52"/>
        <v>0</v>
      </c>
      <c r="AD60" s="11">
        <f t="shared" si="53"/>
        <v>0</v>
      </c>
      <c r="AE60" s="11">
        <f>VLOOKUP($C60,[1]Vienna!$BB$7:$BM$42,11)</f>
        <v>177</v>
      </c>
      <c r="AF60" s="11">
        <f>VLOOKUP($C60,[1]Vienna!$BB$7:$BM$42,12)</f>
        <v>182</v>
      </c>
      <c r="AG60" s="11" t="s">
        <v>30</v>
      </c>
      <c r="AH60" s="11" t="s">
        <v>30</v>
      </c>
      <c r="AI60" s="11">
        <f t="shared" si="54"/>
        <v>123</v>
      </c>
      <c r="AJ60" s="11">
        <f t="shared" si="55"/>
        <v>144</v>
      </c>
      <c r="AK60" s="11">
        <f t="shared" si="56"/>
        <v>155</v>
      </c>
      <c r="AL60" s="11">
        <f t="shared" si="57"/>
        <v>0</v>
      </c>
      <c r="AM60" s="11">
        <f t="shared" si="58"/>
        <v>162</v>
      </c>
      <c r="AN60" s="11">
        <f t="shared" si="59"/>
        <v>0</v>
      </c>
      <c r="AO60" s="11">
        <f t="shared" si="60"/>
        <v>184</v>
      </c>
      <c r="AP60" s="13">
        <f t="shared" si="45"/>
        <v>497.44113180547748</v>
      </c>
      <c r="AQ60" s="10" t="str">
        <f>VLOOKUP($C60,[2]Milan!$BB$7:$BK$40,5)</f>
        <v>b</v>
      </c>
      <c r="AR60" s="10" t="str">
        <f>VLOOKUP($C60,[2]Milan!$BB$7:$BK$40,6)</f>
        <v>d</v>
      </c>
      <c r="AS60" s="10">
        <f>VLOOKUP($C60,[2]Milan!$BB$7:$BK$40,7)</f>
        <v>68</v>
      </c>
      <c r="AT60" s="10">
        <f>VLOOKUP($C60,[2]Milan!$BB$7:$BK$40,8)</f>
        <v>95</v>
      </c>
      <c r="AU60" s="10">
        <f>VLOOKUP($C60,[2]Milan!$BB$7:$BK$40,9)</f>
        <v>117</v>
      </c>
      <c r="AV60" s="10">
        <f>VLOOKUP($C60,[2]Milan!$BB$7:$BK$40,10)</f>
        <v>109</v>
      </c>
      <c r="AW60" s="11">
        <f t="shared" si="61"/>
        <v>0</v>
      </c>
      <c r="AX60" s="11">
        <f t="shared" si="62"/>
        <v>0</v>
      </c>
      <c r="AY60" s="11">
        <f>VLOOKUP($C60,[2]Vienna!$BB$7:$BM$42,11)</f>
        <v>177</v>
      </c>
      <c r="AZ60" s="11">
        <f>VLOOKUP($C60,[2]Vienna!$BB$7:$BM$42,12)</f>
        <v>182</v>
      </c>
      <c r="BA60" s="11" t="s">
        <v>30</v>
      </c>
      <c r="BB60" s="11" t="s">
        <v>30</v>
      </c>
      <c r="BC60" s="11">
        <f t="shared" si="63"/>
        <v>123</v>
      </c>
      <c r="BD60" s="11">
        <f t="shared" si="64"/>
        <v>144</v>
      </c>
      <c r="BE60" s="11">
        <f t="shared" si="65"/>
        <v>155</v>
      </c>
      <c r="BF60" s="11">
        <f t="shared" si="66"/>
        <v>0</v>
      </c>
      <c r="BG60" s="11">
        <f t="shared" si="67"/>
        <v>162</v>
      </c>
      <c r="BH60" s="11">
        <f t="shared" si="68"/>
        <v>0</v>
      </c>
      <c r="BI60" s="11">
        <f t="shared" si="69"/>
        <v>184</v>
      </c>
      <c r="BJ60" s="13">
        <f t="shared" si="46"/>
        <v>379.1850846740295</v>
      </c>
      <c r="BK60" s="19">
        <f>IF($N60=2,BK83*'4 PEF'!$G$4,IF(OR($N60=3,$N60=4,$N60=5,$N60=6),BK83*'4 PEF'!$G$5,IF(OR($N60=7,$N60=8),BK83*'4 PEF'!$G$10,IF($N60=9,BK83*'4 PEF'!$G$7,IF($N60=10,BK83*'4 PEF'!$G$6)))))</f>
        <v>13.263834955740199</v>
      </c>
      <c r="BL60" s="19">
        <f>BL83*'4 PEF'!$G$10</f>
        <v>12.751236391257926</v>
      </c>
      <c r="BM60" s="19">
        <f>IF($N60=2,BM83*'4 PEF'!$G$4,IF(OR($N60=3,$N60=4,$N60=5,$N60=6),BM83*'4 PEF'!$G$5,IF(OR($N60=7,$N60=8),BM83*'4 PEF'!$G$10,IF($N60=9,BM83*'4 PEF'!$G$7,IF($N60=10,BM83*'4 PEF'!$G$6)))))</f>
        <v>8</v>
      </c>
      <c r="BN60" s="19">
        <f>BN83*'4 PEF'!$G$10</f>
        <v>13.249935014086208</v>
      </c>
      <c r="BO60" s="19">
        <f>BO83*'4 PEF'!$G$10</f>
        <v>0.33715645886056678</v>
      </c>
      <c r="BP60" s="33">
        <f>BP83*'4 PEF'!$G$10</f>
        <v>-14.889230769230771</v>
      </c>
      <c r="BQ60" s="34">
        <f t="shared" si="70"/>
        <v>32.71293205071413</v>
      </c>
      <c r="BR60" s="19">
        <f>IF($N60=2,BR83*'4 PEF'!$G$4,IF(OR($N60=3,$N60=4,$N60=5,$N60=6),BR83*'4 PEF'!$G$5,IF(OR($N60=7,$N60=8),BR83*'4 PEF'!$G$10,IF($N60=9,BR83*'4 PEF'!$G$7,IF($N60=10,BR83*'4 PEF'!$G$6)))))</f>
        <v>20.725879473724916</v>
      </c>
      <c r="BS60" s="19">
        <f>BS83*'4 PEF'!$G$10</f>
        <v>10.497932862445001</v>
      </c>
      <c r="BT60" s="19">
        <f>IF($N60=2,BT83*'4 PEF'!$G$4,IF(OR($N60=3,$N60=4,$N60=5,$N60=6),BT83*'4 PEF'!$G$5,IF(OR($N60=7,$N60=8),BT83*'4 PEF'!$G$10,IF($N60=9,BT83*'4 PEF'!$G$7,IF($N60=10,BT83*'4 PEF'!$G$6)))))</f>
        <v>11.684210526315789</v>
      </c>
      <c r="BU60" s="19">
        <f>BU83*'4 PEF'!$G$10</f>
        <v>13.920889757503714</v>
      </c>
      <c r="BV60" s="19">
        <f>BV83*'4 PEF'!$G$10</f>
        <v>0.71439465929839585</v>
      </c>
      <c r="BW60" s="33">
        <f>BW83*'4 PEF'!$G$10</f>
        <v>-15.187428571428571</v>
      </c>
      <c r="BX60" s="34">
        <f t="shared" si="71"/>
        <v>42.355878707859247</v>
      </c>
    </row>
    <row r="61" spans="1:76" x14ac:dyDescent="0.25">
      <c r="A61" s="151"/>
      <c r="B61" s="17">
        <v>8</v>
      </c>
      <c r="C61" s="97">
        <f>VLOOKUP(M61,[1]aux!$A$2:$B$37,2,FALSE)</f>
        <v>32</v>
      </c>
      <c r="D61" s="50" t="s">
        <v>34</v>
      </c>
      <c r="E61" s="50" t="s">
        <v>33</v>
      </c>
      <c r="F61" s="49" t="s">
        <v>33</v>
      </c>
      <c r="G61" s="49" t="s">
        <v>33</v>
      </c>
      <c r="H61" s="49">
        <v>1</v>
      </c>
      <c r="I61" s="49">
        <f t="shared" si="47"/>
        <v>3</v>
      </c>
      <c r="J61" s="49">
        <f t="shared" si="48"/>
        <v>3</v>
      </c>
      <c r="K61" s="49">
        <f t="shared" si="49"/>
        <v>3</v>
      </c>
      <c r="L61" s="49">
        <f t="shared" si="50"/>
        <v>2</v>
      </c>
      <c r="M61" s="49">
        <f t="shared" si="51"/>
        <v>3332</v>
      </c>
      <c r="N61" s="49">
        <v>7</v>
      </c>
      <c r="O61" s="49">
        <v>12</v>
      </c>
      <c r="P61" s="49">
        <v>3</v>
      </c>
      <c r="Q61" s="49">
        <v>3</v>
      </c>
      <c r="R61" s="49">
        <v>2</v>
      </c>
      <c r="S61" s="22">
        <f t="shared" si="44"/>
        <v>16</v>
      </c>
      <c r="T61" s="49">
        <v>0</v>
      </c>
      <c r="U61" s="49">
        <v>1</v>
      </c>
      <c r="V61" s="18"/>
      <c r="W61" s="10">
        <f>VLOOKUP($C61,[1]Milan!$BB$7:$BK$42,5)</f>
        <v>13</v>
      </c>
      <c r="X61" s="10">
        <f>VLOOKUP($C61,[1]Milan!$BB$7:$BK$42,6)</f>
        <v>34</v>
      </c>
      <c r="Y61" s="10">
        <f>VLOOKUP($C61,[1]Milan!$BB$7:$BK$42,7)</f>
        <v>65</v>
      </c>
      <c r="Z61" s="10">
        <f>VLOOKUP($C61,[1]Milan!$BB$7:$BK$42,8)</f>
        <v>93</v>
      </c>
      <c r="AA61" s="10">
        <f>VLOOKUP($C61,[1]Milan!$BB$7:$BK$42,9)</f>
        <v>117</v>
      </c>
      <c r="AB61" s="10">
        <f>VLOOKUP($C61,[1]Milan!$BB$7:$BK$42,10)</f>
        <v>109</v>
      </c>
      <c r="AC61" s="11">
        <f t="shared" si="52"/>
        <v>170</v>
      </c>
      <c r="AD61" s="11">
        <f t="shared" si="53"/>
        <v>168</v>
      </c>
      <c r="AE61" s="11">
        <f>VLOOKUP($C61,[1]Vienna!$BB$7:$BM$42,11)</f>
        <v>177</v>
      </c>
      <c r="AF61" s="11">
        <f>VLOOKUP($C61,[1]Vienna!$BB$7:$BM$42,12)</f>
        <v>182</v>
      </c>
      <c r="AG61" s="11" t="s">
        <v>30</v>
      </c>
      <c r="AH61" s="11" t="s">
        <v>30</v>
      </c>
      <c r="AI61" s="11">
        <f t="shared" si="54"/>
        <v>129</v>
      </c>
      <c r="AJ61" s="11">
        <f t="shared" si="55"/>
        <v>0</v>
      </c>
      <c r="AK61" s="11">
        <f t="shared" si="56"/>
        <v>155</v>
      </c>
      <c r="AL61" s="11">
        <f t="shared" si="57"/>
        <v>0</v>
      </c>
      <c r="AM61" s="11">
        <f t="shared" si="58"/>
        <v>162</v>
      </c>
      <c r="AN61" s="11">
        <f t="shared" si="59"/>
        <v>0</v>
      </c>
      <c r="AO61" s="11">
        <f t="shared" si="60"/>
        <v>184</v>
      </c>
      <c r="AP61" s="13">
        <f t="shared" si="45"/>
        <v>523.85182216997327</v>
      </c>
      <c r="AQ61" s="10">
        <f>VLOOKUP($C61,[2]Milan!$BB$7:$BK$40,5)</f>
        <v>14</v>
      </c>
      <c r="AR61" s="10">
        <f>VLOOKUP($C61,[2]Milan!$BB$7:$BK$40,6)</f>
        <v>34</v>
      </c>
      <c r="AS61" s="10">
        <f>VLOOKUP($C61,[2]Milan!$BB$7:$BK$40,7)</f>
        <v>66</v>
      </c>
      <c r="AT61" s="10">
        <f>VLOOKUP($C61,[2]Milan!$BB$7:$BK$40,8)</f>
        <v>95</v>
      </c>
      <c r="AU61" s="10">
        <f>VLOOKUP($C61,[2]Milan!$BB$7:$BK$40,9)</f>
        <v>117</v>
      </c>
      <c r="AV61" s="10">
        <f>VLOOKUP($C61,[2]Milan!$BB$7:$BK$40,10)</f>
        <v>109</v>
      </c>
      <c r="AW61" s="11">
        <f t="shared" si="61"/>
        <v>170</v>
      </c>
      <c r="AX61" s="11">
        <f t="shared" si="62"/>
        <v>168</v>
      </c>
      <c r="AY61" s="11">
        <f>VLOOKUP($C61,[2]Vienna!$BB$7:$BM$42,11)</f>
        <v>177</v>
      </c>
      <c r="AZ61" s="11">
        <f>VLOOKUP($C61,[2]Vienna!$BB$7:$BM$42,12)</f>
        <v>182</v>
      </c>
      <c r="BA61" s="11" t="s">
        <v>30</v>
      </c>
      <c r="BB61" s="11" t="s">
        <v>30</v>
      </c>
      <c r="BC61" s="11">
        <f t="shared" si="63"/>
        <v>129</v>
      </c>
      <c r="BD61" s="11">
        <f t="shared" si="64"/>
        <v>0</v>
      </c>
      <c r="BE61" s="11">
        <f t="shared" si="65"/>
        <v>155</v>
      </c>
      <c r="BF61" s="11">
        <f t="shared" si="66"/>
        <v>0</v>
      </c>
      <c r="BG61" s="11">
        <f t="shared" si="67"/>
        <v>162</v>
      </c>
      <c r="BH61" s="11">
        <f t="shared" si="68"/>
        <v>0</v>
      </c>
      <c r="BI61" s="11">
        <f t="shared" si="69"/>
        <v>184</v>
      </c>
      <c r="BJ61" s="13">
        <f t="shared" si="46"/>
        <v>387.58900088919154</v>
      </c>
      <c r="BK61" s="19">
        <f>IF($N61=2,BK84*'4 PEF'!$G$4,IF(OR($N61=3,$N61=4,$N61=5,$N61=6),BK84*'4 PEF'!$G$5,IF(OR($N61=7,$N61=8),BK84*'4 PEF'!$G$10,IF($N61=9,BK84*'4 PEF'!$G$7,IF($N61=10,BK84*'4 PEF'!$G$6)))))</f>
        <v>11.468222952972932</v>
      </c>
      <c r="BL61" s="19">
        <f>BL84*'4 PEF'!$G$10</f>
        <v>12.46545212134594</v>
      </c>
      <c r="BM61" s="19">
        <f>IF($N61=2,BM84*'4 PEF'!$G$4,IF(OR($N61=3,$N61=4,$N61=5,$N61=6),BM84*'4 PEF'!$G$5,IF(OR($N61=7,$N61=8),BM84*'4 PEF'!$G$10,IF($N61=9,BM84*'4 PEF'!$G$7,IF($N61=10,BM84*'4 PEF'!$G$6)))))</f>
        <v>7.4921090136309711</v>
      </c>
      <c r="BN61" s="19">
        <f>BN84*'4 PEF'!$G$10</f>
        <v>13.249935014086208</v>
      </c>
      <c r="BO61" s="19">
        <f>BO84*'4 PEF'!$G$10</f>
        <v>3.6309469587217746</v>
      </c>
      <c r="BP61" s="33">
        <f>BP84*'4 PEF'!$G$10</f>
        <v>-14.889230769230771</v>
      </c>
      <c r="BQ61" s="34">
        <f t="shared" si="70"/>
        <v>33.417435291527056</v>
      </c>
      <c r="BR61" s="19">
        <f>IF($N61=2,BR84*'4 PEF'!$G$4,IF(OR($N61=3,$N61=4,$N61=5,$N61=6),BR84*'4 PEF'!$G$5,IF(OR($N61=7,$N61=8),BR84*'4 PEF'!$G$10,IF($N61=9,BR84*'4 PEF'!$G$7,IF($N61=10,BR84*'4 PEF'!$G$6)))))</f>
        <v>11.162584593788971</v>
      </c>
      <c r="BS61" s="19">
        <f>BS84*'4 PEF'!$G$10</f>
        <v>10.331553187418184</v>
      </c>
      <c r="BT61" s="19">
        <f>IF($N61=2,BT84*'4 PEF'!$G$4,IF(OR($N61=3,$N61=4,$N61=5,$N61=6),BT84*'4 PEF'!$G$5,IF(OR($N61=7,$N61=8),BT84*'4 PEF'!$G$10,IF($N61=9,BT84*'4 PEF'!$G$7,IF($N61=10,BT84*'4 PEF'!$G$6)))))</f>
        <v>10.079831790702878</v>
      </c>
      <c r="BU61" s="19">
        <f>BU84*'4 PEF'!$G$10</f>
        <v>13.920889757503714</v>
      </c>
      <c r="BV61" s="19">
        <f>BV84*'4 PEF'!$G$10</f>
        <v>8.6149869932456724</v>
      </c>
      <c r="BW61" s="33">
        <f>BW84*'4 PEF'!$G$10</f>
        <v>-15.187428571428571</v>
      </c>
      <c r="BX61" s="34">
        <f t="shared" si="71"/>
        <v>38.922417751230853</v>
      </c>
    </row>
    <row r="62" spans="1:76" x14ac:dyDescent="0.25">
      <c r="A62" s="151"/>
      <c r="B62" s="17">
        <v>9</v>
      </c>
      <c r="C62" s="97">
        <f>VLOOKUP(M62,[1]aux!$A$2:$B$37,2,FALSE)</f>
        <v>36</v>
      </c>
      <c r="D62" s="50" t="s">
        <v>32</v>
      </c>
      <c r="E62" s="50" t="s">
        <v>33</v>
      </c>
      <c r="F62" s="49" t="s">
        <v>33</v>
      </c>
      <c r="G62" s="49" t="s">
        <v>33</v>
      </c>
      <c r="H62" s="49">
        <v>1</v>
      </c>
      <c r="I62" s="49">
        <f t="shared" si="47"/>
        <v>4</v>
      </c>
      <c r="J62" s="49">
        <f t="shared" si="48"/>
        <v>3</v>
      </c>
      <c r="K62" s="49">
        <f t="shared" si="49"/>
        <v>3</v>
      </c>
      <c r="L62" s="49">
        <f t="shared" si="50"/>
        <v>2</v>
      </c>
      <c r="M62" s="49">
        <f t="shared" si="51"/>
        <v>4332</v>
      </c>
      <c r="N62" s="49">
        <v>7</v>
      </c>
      <c r="O62" s="49">
        <v>12</v>
      </c>
      <c r="P62" s="49">
        <v>3</v>
      </c>
      <c r="Q62" s="49">
        <v>3</v>
      </c>
      <c r="R62" s="49">
        <v>2</v>
      </c>
      <c r="S62" s="22">
        <f t="shared" si="44"/>
        <v>22</v>
      </c>
      <c r="T62" s="49">
        <v>1</v>
      </c>
      <c r="U62" s="49">
        <v>1</v>
      </c>
      <c r="V62" s="18"/>
      <c r="W62" s="10" t="str">
        <f>VLOOKUP($C62,[1]Milan!$BB$7:$BK$42,5)</f>
        <v>a</v>
      </c>
      <c r="X62" s="10" t="str">
        <f>VLOOKUP($C62,[1]Milan!$BB$7:$BK$42,6)</f>
        <v>d</v>
      </c>
      <c r="Y62" s="10">
        <f>VLOOKUP($C62,[1]Milan!$BB$7:$BK$42,7)</f>
        <v>67</v>
      </c>
      <c r="Z62" s="10">
        <f>VLOOKUP($C62,[1]Milan!$BB$7:$BK$42,8)</f>
        <v>93</v>
      </c>
      <c r="AA62" s="10">
        <f>VLOOKUP($C62,[1]Milan!$BB$7:$BK$42,9)</f>
        <v>117</v>
      </c>
      <c r="AB62" s="10">
        <f>VLOOKUP($C62,[1]Milan!$BB$7:$BK$42,10)</f>
        <v>109</v>
      </c>
      <c r="AC62" s="11">
        <f t="shared" si="52"/>
        <v>170</v>
      </c>
      <c r="AD62" s="11">
        <f t="shared" si="53"/>
        <v>168</v>
      </c>
      <c r="AE62" s="11">
        <f>VLOOKUP($C62,[1]Vienna!$BB$7:$BM$42,11)</f>
        <v>177</v>
      </c>
      <c r="AF62" s="11">
        <f>VLOOKUP($C62,[1]Vienna!$BB$7:$BM$42,12)</f>
        <v>182</v>
      </c>
      <c r="AG62" s="11" t="s">
        <v>30</v>
      </c>
      <c r="AH62" s="11" t="s">
        <v>30</v>
      </c>
      <c r="AI62" s="11">
        <f t="shared" si="54"/>
        <v>129</v>
      </c>
      <c r="AJ62" s="11">
        <f t="shared" si="55"/>
        <v>0</v>
      </c>
      <c r="AK62" s="11">
        <f t="shared" si="56"/>
        <v>155</v>
      </c>
      <c r="AL62" s="11">
        <f t="shared" si="57"/>
        <v>0</v>
      </c>
      <c r="AM62" s="11">
        <f t="shared" si="58"/>
        <v>162</v>
      </c>
      <c r="AN62" s="11">
        <f t="shared" si="59"/>
        <v>186</v>
      </c>
      <c r="AO62" s="11">
        <f t="shared" si="60"/>
        <v>184</v>
      </c>
      <c r="AP62" s="13">
        <f t="shared" si="45"/>
        <v>543.9235654113711</v>
      </c>
      <c r="AQ62" s="10" t="str">
        <f>VLOOKUP($C62,[2]Milan!$BB$7:$BK$40,5)</f>
        <v>b</v>
      </c>
      <c r="AR62" s="10" t="str">
        <f>VLOOKUP($C62,[2]Milan!$BB$7:$BK$40,6)</f>
        <v>d</v>
      </c>
      <c r="AS62" s="10">
        <f>VLOOKUP($C62,[2]Milan!$BB$7:$BK$40,7)</f>
        <v>68</v>
      </c>
      <c r="AT62" s="10">
        <f>VLOOKUP($C62,[2]Milan!$BB$7:$BK$40,8)</f>
        <v>93</v>
      </c>
      <c r="AU62" s="10">
        <f>VLOOKUP($C62,[2]Milan!$BB$7:$BK$40,9)</f>
        <v>117</v>
      </c>
      <c r="AV62" s="10">
        <f>VLOOKUP($C62,[2]Milan!$BB$7:$BK$40,10)</f>
        <v>109</v>
      </c>
      <c r="AW62" s="11">
        <f t="shared" si="61"/>
        <v>170</v>
      </c>
      <c r="AX62" s="11">
        <f t="shared" si="62"/>
        <v>168</v>
      </c>
      <c r="AY62" s="11">
        <f>VLOOKUP($C62,[2]Vienna!$BB$7:$BM$42,11)</f>
        <v>177</v>
      </c>
      <c r="AZ62" s="11">
        <f>VLOOKUP($C62,[2]Vienna!$BB$7:$BM$42,12)</f>
        <v>182</v>
      </c>
      <c r="BA62" s="11" t="s">
        <v>30</v>
      </c>
      <c r="BB62" s="11" t="s">
        <v>30</v>
      </c>
      <c r="BC62" s="11">
        <f t="shared" si="63"/>
        <v>129</v>
      </c>
      <c r="BD62" s="11">
        <f t="shared" si="64"/>
        <v>0</v>
      </c>
      <c r="BE62" s="11">
        <f t="shared" si="65"/>
        <v>155</v>
      </c>
      <c r="BF62" s="11">
        <f t="shared" si="66"/>
        <v>0</v>
      </c>
      <c r="BG62" s="11">
        <f t="shared" si="67"/>
        <v>162</v>
      </c>
      <c r="BH62" s="11">
        <f t="shared" si="68"/>
        <v>186</v>
      </c>
      <c r="BI62" s="11">
        <f t="shared" si="69"/>
        <v>184</v>
      </c>
      <c r="BJ62" s="13">
        <f t="shared" si="46"/>
        <v>517.86714811202455</v>
      </c>
      <c r="BK62" s="19">
        <f>IF($N62=2,BK85*'4 PEF'!$G$4,IF(OR($N62=3,$N62=4,$N62=5,$N62=6),BK85*'4 PEF'!$G$5,IF(OR($N62=7,$N62=8),BK85*'4 PEF'!$G$10,IF($N62=9,BK85*'4 PEF'!$G$7,IF($N62=10,BK85*'4 PEF'!$G$6)))))</f>
        <v>30.13131649803605</v>
      </c>
      <c r="BL62" s="19">
        <f>BL85*'4 PEF'!$G$10</f>
        <v>14.914562012531935</v>
      </c>
      <c r="BM62" s="19">
        <f>IF($N62=2,BM85*'4 PEF'!$G$4,IF(OR($N62=3,$N62=4,$N62=5,$N62=6),BM85*'4 PEF'!$G$5,IF(OR($N62=7,$N62=8),BM85*'4 PEF'!$G$10,IF($N62=9,BM85*'4 PEF'!$G$7,IF($N62=10,BM85*'4 PEF'!$G$6)))))</f>
        <v>2.7006501890341408</v>
      </c>
      <c r="BN62" s="19">
        <f>BN85*'4 PEF'!$G$10</f>
        <v>12.603313474215419</v>
      </c>
      <c r="BO62" s="19">
        <f>BO85*'4 PEF'!$G$10</f>
        <v>3.1913875982003117</v>
      </c>
      <c r="BP62" s="33">
        <f>BP85*'4 PEF'!$G$10</f>
        <v>-14.889230769230771</v>
      </c>
      <c r="BQ62" s="34">
        <f t="shared" si="70"/>
        <v>48.651999002787093</v>
      </c>
      <c r="BR62" s="19">
        <f>IF($N62=2,BR85*'4 PEF'!$G$4,IF(OR($N62=3,$N62=4,$N62=5,$N62=6),BR85*'4 PEF'!$G$5,IF(OR($N62=7,$N62=8),BR85*'4 PEF'!$G$10,IF($N62=9,BR85*'4 PEF'!$G$7,IF($N62=10,BR85*'4 PEF'!$G$6)))))</f>
        <v>20.161507065873973</v>
      </c>
      <c r="BS62" s="19">
        <f>BS85*'4 PEF'!$G$10</f>
        <v>11.271222377287168</v>
      </c>
      <c r="BT62" s="19">
        <f>IF($N62=2,BT85*'4 PEF'!$G$4,IF(OR($N62=3,$N62=4,$N62=5,$N62=6),BT85*'4 PEF'!$G$5,IF(OR($N62=7,$N62=8),BT85*'4 PEF'!$G$10,IF($N62=9,BT85*'4 PEF'!$G$7,IF($N62=10,BT85*'4 PEF'!$G$6)))))</f>
        <v>5.0613119865078264</v>
      </c>
      <c r="BU62" s="19">
        <f>BU85*'4 PEF'!$G$10</f>
        <v>13.329758411316924</v>
      </c>
      <c r="BV62" s="19">
        <f>BV85*'4 PEF'!$G$10</f>
        <v>8.2254132431102818</v>
      </c>
      <c r="BW62" s="33">
        <f>BW85*'4 PEF'!$G$10</f>
        <v>-15.187428571428571</v>
      </c>
      <c r="BX62" s="34">
        <f t="shared" si="71"/>
        <v>42.861784512667604</v>
      </c>
    </row>
    <row r="63" spans="1:76" x14ac:dyDescent="0.25">
      <c r="A63" s="151"/>
      <c r="B63" s="17">
        <v>10</v>
      </c>
      <c r="C63" s="97">
        <f>VLOOKUP(M63,[1]aux!$A$2:$B$37,2,FALSE)</f>
        <v>18</v>
      </c>
      <c r="D63" s="50" t="s">
        <v>32</v>
      </c>
      <c r="E63" s="50" t="s">
        <v>33</v>
      </c>
      <c r="F63" s="49" t="s">
        <v>33</v>
      </c>
      <c r="G63" s="49" t="s">
        <v>33</v>
      </c>
      <c r="H63" s="49">
        <v>0</v>
      </c>
      <c r="I63" s="49">
        <f t="shared" si="47"/>
        <v>4</v>
      </c>
      <c r="J63" s="49">
        <f t="shared" si="48"/>
        <v>3</v>
      </c>
      <c r="K63" s="49">
        <f t="shared" si="49"/>
        <v>3</v>
      </c>
      <c r="L63" s="49">
        <f t="shared" si="50"/>
        <v>1</v>
      </c>
      <c r="M63" s="49">
        <f t="shared" si="51"/>
        <v>4331</v>
      </c>
      <c r="N63" s="49">
        <v>8</v>
      </c>
      <c r="O63" s="49">
        <v>13</v>
      </c>
      <c r="P63" s="49">
        <v>1</v>
      </c>
      <c r="Q63" s="49">
        <v>1</v>
      </c>
      <c r="R63" s="49">
        <v>2</v>
      </c>
      <c r="S63" s="22">
        <f t="shared" si="44"/>
        <v>17</v>
      </c>
      <c r="T63" s="49">
        <v>0</v>
      </c>
      <c r="U63" s="49">
        <v>1</v>
      </c>
      <c r="V63" s="18"/>
      <c r="W63" s="10" t="str">
        <f>VLOOKUP($C63,[1]Milan!$BB$7:$BK$42,5)</f>
        <v>a</v>
      </c>
      <c r="X63" s="10" t="str">
        <f>VLOOKUP($C63,[1]Milan!$BB$7:$BK$42,6)</f>
        <v>d</v>
      </c>
      <c r="Y63" s="10">
        <f>VLOOKUP($C63,[1]Milan!$BB$7:$BK$42,7)</f>
        <v>67</v>
      </c>
      <c r="Z63" s="10">
        <f>VLOOKUP($C63,[1]Milan!$BB$7:$BK$42,8)</f>
        <v>93</v>
      </c>
      <c r="AA63" s="10">
        <f>VLOOKUP($C63,[1]Milan!$BB$7:$BK$42,9)</f>
        <v>117</v>
      </c>
      <c r="AB63" s="10">
        <f>VLOOKUP($C63,[1]Milan!$BB$7:$BK$42,10)</f>
        <v>109</v>
      </c>
      <c r="AC63" s="11">
        <f t="shared" si="52"/>
        <v>0</v>
      </c>
      <c r="AD63" s="11">
        <f t="shared" si="53"/>
        <v>0</v>
      </c>
      <c r="AE63" s="11">
        <f>VLOOKUP($C63,[1]Vienna!$BB$7:$BM$42,11)</f>
        <v>177</v>
      </c>
      <c r="AF63" s="11">
        <f>VLOOKUP($C63,[1]Vienna!$BB$7:$BM$42,12)</f>
        <v>182</v>
      </c>
      <c r="AG63" s="11" t="s">
        <v>30</v>
      </c>
      <c r="AH63" s="11" t="s">
        <v>30</v>
      </c>
      <c r="AI63" s="11">
        <f t="shared" si="54"/>
        <v>135</v>
      </c>
      <c r="AJ63" s="11">
        <f t="shared" si="55"/>
        <v>0</v>
      </c>
      <c r="AK63" s="11">
        <f t="shared" si="56"/>
        <v>149</v>
      </c>
      <c r="AL63" s="11">
        <f t="shared" si="57"/>
        <v>0</v>
      </c>
      <c r="AM63" s="11">
        <f t="shared" si="58"/>
        <v>162</v>
      </c>
      <c r="AN63" s="11">
        <f t="shared" si="59"/>
        <v>0</v>
      </c>
      <c r="AO63" s="11">
        <f t="shared" si="60"/>
        <v>184</v>
      </c>
      <c r="AP63" s="13">
        <f t="shared" si="45"/>
        <v>628.68526704336273</v>
      </c>
      <c r="AQ63" s="10" t="str">
        <f>VLOOKUP($C63,[2]Milan!$BB$7:$BK$40,5)</f>
        <v>b</v>
      </c>
      <c r="AR63" s="10" t="str">
        <f>VLOOKUP($C63,[2]Milan!$BB$7:$BK$40,6)</f>
        <v>d</v>
      </c>
      <c r="AS63" s="10">
        <f>VLOOKUP($C63,[2]Milan!$BB$7:$BK$40,7)</f>
        <v>68</v>
      </c>
      <c r="AT63" s="10">
        <f>VLOOKUP($C63,[2]Milan!$BB$7:$BK$40,8)</f>
        <v>95</v>
      </c>
      <c r="AU63" s="10">
        <f>VLOOKUP($C63,[2]Milan!$BB$7:$BK$40,9)</f>
        <v>117</v>
      </c>
      <c r="AV63" s="10">
        <f>VLOOKUP($C63,[2]Milan!$BB$7:$BK$40,10)</f>
        <v>109</v>
      </c>
      <c r="AW63" s="11">
        <f t="shared" si="61"/>
        <v>0</v>
      </c>
      <c r="AX63" s="11">
        <f t="shared" si="62"/>
        <v>0</v>
      </c>
      <c r="AY63" s="11">
        <f>VLOOKUP($C63,[2]Vienna!$BB$7:$BM$42,11)</f>
        <v>177</v>
      </c>
      <c r="AZ63" s="11">
        <f>VLOOKUP($C63,[2]Vienna!$BB$7:$BM$42,12)</f>
        <v>182</v>
      </c>
      <c r="BA63" s="11" t="s">
        <v>30</v>
      </c>
      <c r="BB63" s="11" t="s">
        <v>30</v>
      </c>
      <c r="BC63" s="11">
        <f t="shared" si="63"/>
        <v>135</v>
      </c>
      <c r="BD63" s="11">
        <f t="shared" si="64"/>
        <v>0</v>
      </c>
      <c r="BE63" s="11">
        <f t="shared" si="65"/>
        <v>149</v>
      </c>
      <c r="BF63" s="11">
        <f t="shared" si="66"/>
        <v>0</v>
      </c>
      <c r="BG63" s="11">
        <f t="shared" si="67"/>
        <v>162</v>
      </c>
      <c r="BH63" s="11">
        <f t="shared" si="68"/>
        <v>0</v>
      </c>
      <c r="BI63" s="11">
        <f t="shared" si="69"/>
        <v>184</v>
      </c>
      <c r="BJ63" s="13">
        <f t="shared" si="46"/>
        <v>557.04784709613</v>
      </c>
      <c r="BK63" s="19">
        <f>IF($N63=2,BK86*'4 PEF'!$G$4,IF(OR($N63=3,$N63=4,$N63=5,$N63=6),BK86*'4 PEF'!$G$5,IF(OR($N63=7,$N63=8),BK86*'4 PEF'!$G$10,IF($N63=9,BK86*'4 PEF'!$G$7,IF($N63=10,BK86*'4 PEF'!$G$6)))))</f>
        <v>6.8133007127916194</v>
      </c>
      <c r="BL63" s="19">
        <f>BL86*'4 PEF'!$G$10</f>
        <v>6.8945331543786654</v>
      </c>
      <c r="BM63" s="19">
        <f>IF($N63=2,BM86*'4 PEF'!$G$4,IF(OR($N63=3,$N63=4,$N63=5,$N63=6),BM86*'4 PEF'!$G$5,IF(OR($N63=7,$N63=8),BM86*'4 PEF'!$G$10,IF($N63=9,BM86*'4 PEF'!$G$7,IF($N63=10,BM86*'4 PEF'!$G$6)))))</f>
        <v>4.0678910833712862</v>
      </c>
      <c r="BN63" s="19">
        <f>BN86*'4 PEF'!$G$10</f>
        <v>13.249935014086208</v>
      </c>
      <c r="BO63" s="19">
        <f>BO86*'4 PEF'!$G$10</f>
        <v>0.33715645886056678</v>
      </c>
      <c r="BP63" s="33">
        <f>BP86*'4 PEF'!$G$10</f>
        <v>-14.889230769230771</v>
      </c>
      <c r="BQ63" s="34">
        <f t="shared" si="70"/>
        <v>16.473585654257576</v>
      </c>
      <c r="BR63" s="19">
        <f>IF($N63=2,BR86*'4 PEF'!$G$4,IF(OR($N63=3,$N63=4,$N63=5,$N63=6),BR86*'4 PEF'!$G$5,IF(OR($N63=7,$N63=8),BR86*'4 PEF'!$G$10,IF($N63=9,BR86*'4 PEF'!$G$7,IF($N63=10,BR86*'4 PEF'!$G$6)))))</f>
        <v>10.530680574236403</v>
      </c>
      <c r="BS63" s="19">
        <f>BS86*'4 PEF'!$G$10</f>
        <v>5.7301126008837011</v>
      </c>
      <c r="BT63" s="19">
        <f>IF($N63=2,BT86*'4 PEF'!$G$4,IF(OR($N63=3,$N63=4,$N63=5,$N63=6),BT86*'4 PEF'!$G$5,IF(OR($N63=7,$N63=8),BT86*'4 PEF'!$G$10,IF($N63=9,BT86*'4 PEF'!$G$7,IF($N63=10,BT86*'4 PEF'!$G$6)))))</f>
        <v>5.8767027728111465</v>
      </c>
      <c r="BU63" s="19">
        <f>BU86*'4 PEF'!$G$10</f>
        <v>13.920889757503714</v>
      </c>
      <c r="BV63" s="19">
        <f>BV86*'4 PEF'!$G$10</f>
        <v>0.71439465929839585</v>
      </c>
      <c r="BW63" s="33">
        <f>BW86*'4 PEF'!$G$10</f>
        <v>-15.187428571428571</v>
      </c>
      <c r="BX63" s="34">
        <f t="shared" si="71"/>
        <v>21.585351793304795</v>
      </c>
    </row>
    <row r="64" spans="1:76" x14ac:dyDescent="0.25">
      <c r="A64" s="151"/>
      <c r="B64" s="17">
        <v>11</v>
      </c>
      <c r="C64" s="97">
        <f>VLOOKUP(M64,[1]aux!$A$2:$B$37,2,FALSE)</f>
        <v>32</v>
      </c>
      <c r="D64" s="50" t="s">
        <v>34</v>
      </c>
      <c r="E64" s="50" t="s">
        <v>33</v>
      </c>
      <c r="F64" s="49" t="s">
        <v>33</v>
      </c>
      <c r="G64" s="49" t="s">
        <v>33</v>
      </c>
      <c r="H64" s="49">
        <v>1</v>
      </c>
      <c r="I64" s="49">
        <f t="shared" si="47"/>
        <v>3</v>
      </c>
      <c r="J64" s="49">
        <f t="shared" si="48"/>
        <v>3</v>
      </c>
      <c r="K64" s="49">
        <f t="shared" si="49"/>
        <v>3</v>
      </c>
      <c r="L64" s="49">
        <f t="shared" si="50"/>
        <v>2</v>
      </c>
      <c r="M64" s="49">
        <f t="shared" si="51"/>
        <v>3332</v>
      </c>
      <c r="N64" s="49">
        <v>8</v>
      </c>
      <c r="O64" s="49">
        <v>13</v>
      </c>
      <c r="P64" s="49">
        <v>1</v>
      </c>
      <c r="Q64" s="49">
        <v>1</v>
      </c>
      <c r="R64" s="49">
        <v>2</v>
      </c>
      <c r="S64" s="22">
        <f t="shared" si="44"/>
        <v>23</v>
      </c>
      <c r="T64" s="49">
        <v>1</v>
      </c>
      <c r="U64" s="49">
        <v>1</v>
      </c>
      <c r="V64" s="18"/>
      <c r="W64" s="10">
        <f>VLOOKUP($C64,[1]Milan!$BB$7:$BK$42,5)</f>
        <v>13</v>
      </c>
      <c r="X64" s="10">
        <f>VLOOKUP($C64,[1]Milan!$BB$7:$BK$42,6)</f>
        <v>34</v>
      </c>
      <c r="Y64" s="10">
        <f>VLOOKUP($C64,[1]Milan!$BB$7:$BK$42,7)</f>
        <v>65</v>
      </c>
      <c r="Z64" s="10">
        <f>VLOOKUP($C64,[1]Milan!$BB$7:$BK$42,8)</f>
        <v>93</v>
      </c>
      <c r="AA64" s="10">
        <f>VLOOKUP($C64,[1]Milan!$BB$7:$BK$42,9)</f>
        <v>117</v>
      </c>
      <c r="AB64" s="10">
        <f>VLOOKUP($C64,[1]Milan!$BB$7:$BK$42,10)</f>
        <v>109</v>
      </c>
      <c r="AC64" s="11">
        <f t="shared" si="52"/>
        <v>170</v>
      </c>
      <c r="AD64" s="11">
        <f t="shared" si="53"/>
        <v>168</v>
      </c>
      <c r="AE64" s="11">
        <f>VLOOKUP($C64,[1]Vienna!$BB$7:$BM$42,11)</f>
        <v>177</v>
      </c>
      <c r="AF64" s="11">
        <f>VLOOKUP($C64,[1]Vienna!$BB$7:$BM$42,12)</f>
        <v>182</v>
      </c>
      <c r="AG64" s="11" t="s">
        <v>30</v>
      </c>
      <c r="AH64" s="11" t="s">
        <v>30</v>
      </c>
      <c r="AI64" s="11">
        <f t="shared" si="54"/>
        <v>135</v>
      </c>
      <c r="AJ64" s="11">
        <f t="shared" si="55"/>
        <v>0</v>
      </c>
      <c r="AK64" s="11">
        <f t="shared" si="56"/>
        <v>149</v>
      </c>
      <c r="AL64" s="11">
        <f t="shared" si="57"/>
        <v>0</v>
      </c>
      <c r="AM64" s="11">
        <f t="shared" si="58"/>
        <v>162</v>
      </c>
      <c r="AN64" s="11">
        <f t="shared" si="59"/>
        <v>186</v>
      </c>
      <c r="AO64" s="11">
        <f t="shared" si="60"/>
        <v>184</v>
      </c>
      <c r="AP64" s="13">
        <f t="shared" si="45"/>
        <v>673.2047929160675</v>
      </c>
      <c r="AQ64" s="10">
        <f>VLOOKUP($C64,[2]Milan!$BB$7:$BK$40,5)</f>
        <v>14</v>
      </c>
      <c r="AR64" s="10">
        <f>VLOOKUP($C64,[2]Milan!$BB$7:$BK$40,6)</f>
        <v>34</v>
      </c>
      <c r="AS64" s="10">
        <f>VLOOKUP($C64,[2]Milan!$BB$7:$BK$40,7)</f>
        <v>66</v>
      </c>
      <c r="AT64" s="10">
        <f>VLOOKUP($C64,[2]Milan!$BB$7:$BK$40,8)</f>
        <v>95</v>
      </c>
      <c r="AU64" s="10">
        <f>VLOOKUP($C64,[2]Milan!$BB$7:$BK$40,9)</f>
        <v>117</v>
      </c>
      <c r="AV64" s="10">
        <f>VLOOKUP($C64,[2]Milan!$BB$7:$BK$40,10)</f>
        <v>109</v>
      </c>
      <c r="AW64" s="11">
        <f t="shared" si="61"/>
        <v>170</v>
      </c>
      <c r="AX64" s="11">
        <f t="shared" si="62"/>
        <v>168</v>
      </c>
      <c r="AY64" s="11">
        <f>VLOOKUP($C64,[2]Vienna!$BB$7:$BM$42,11)</f>
        <v>177</v>
      </c>
      <c r="AZ64" s="11">
        <f>VLOOKUP($C64,[2]Vienna!$BB$7:$BM$42,12)</f>
        <v>182</v>
      </c>
      <c r="BA64" s="11" t="s">
        <v>30</v>
      </c>
      <c r="BB64" s="11" t="s">
        <v>30</v>
      </c>
      <c r="BC64" s="11">
        <f t="shared" si="63"/>
        <v>135</v>
      </c>
      <c r="BD64" s="11">
        <f t="shared" si="64"/>
        <v>0</v>
      </c>
      <c r="BE64" s="11">
        <f t="shared" si="65"/>
        <v>149</v>
      </c>
      <c r="BF64" s="11">
        <f t="shared" si="66"/>
        <v>0</v>
      </c>
      <c r="BG64" s="11">
        <f t="shared" si="67"/>
        <v>162</v>
      </c>
      <c r="BH64" s="11">
        <f t="shared" si="68"/>
        <v>186</v>
      </c>
      <c r="BI64" s="11">
        <f t="shared" si="69"/>
        <v>184</v>
      </c>
      <c r="BJ64" s="13">
        <f t="shared" si="46"/>
        <v>557.08679186775066</v>
      </c>
      <c r="BK64" s="19">
        <f>IF($N64=2,BK87*'4 PEF'!$G$4,IF(OR($N64=3,$N64=4,$N64=5,$N64=6),BK87*'4 PEF'!$G$5,IF(OR($N64=7,$N64=8),BK87*'4 PEF'!$G$10,IF($N64=9,BK87*'4 PEF'!$G$7,IF($N64=10,BK87*'4 PEF'!$G$6)))))</f>
        <v>6.9747729797653237</v>
      </c>
      <c r="BL64" s="19">
        <f>BL87*'4 PEF'!$G$10</f>
        <v>6.7620019313950506</v>
      </c>
      <c r="BM64" s="19">
        <f>IF($N64=2,BM87*'4 PEF'!$G$4,IF(OR($N64=3,$N64=4,$N64=5,$N64=6),BM87*'4 PEF'!$G$5,IF(OR($N64=7,$N64=8),BM87*'4 PEF'!$G$10,IF($N64=9,BM87*'4 PEF'!$G$7,IF($N64=10,BM87*'4 PEF'!$G$6)))))</f>
        <v>2.0034580961236741</v>
      </c>
      <c r="BN64" s="19">
        <f>BN87*'4 PEF'!$G$10</f>
        <v>13.249935014086208</v>
      </c>
      <c r="BO64" s="19">
        <f>BO87*'4 PEF'!$G$10</f>
        <v>3.6309469587217746</v>
      </c>
      <c r="BP64" s="33">
        <f>BP87*'4 PEF'!$G$10</f>
        <v>-14.889230769230771</v>
      </c>
      <c r="BQ64" s="34">
        <f t="shared" si="70"/>
        <v>17.73188421086126</v>
      </c>
      <c r="BR64" s="19">
        <f>IF($N64=2,BR87*'4 PEF'!$G$4,IF(OR($N64=3,$N64=4,$N64=5,$N64=6),BR87*'4 PEF'!$G$5,IF(OR($N64=7,$N64=8),BR87*'4 PEF'!$G$10,IF($N64=9,BR87*'4 PEF'!$G$7,IF($N64=10,BR87*'4 PEF'!$G$6)))))</f>
        <v>7.2987954145175342</v>
      </c>
      <c r="BS64" s="19">
        <f>BS87*'4 PEF'!$G$10</f>
        <v>5.6990310318921882</v>
      </c>
      <c r="BT64" s="19">
        <f>IF($N64=2,BT87*'4 PEF'!$G$4,IF(OR($N64=3,$N64=4,$N64=5,$N64=6),BT87*'4 PEF'!$G$5,IF(OR($N64=7,$N64=8),BT87*'4 PEF'!$G$10,IF($N64=9,BT87*'4 PEF'!$G$7,IF($N64=10,BT87*'4 PEF'!$G$6)))))</f>
        <v>3.5211062958493851</v>
      </c>
      <c r="BU64" s="19">
        <f>BU87*'4 PEF'!$G$10</f>
        <v>13.920889757503714</v>
      </c>
      <c r="BV64" s="19">
        <f>BV87*'4 PEF'!$G$10</f>
        <v>8.6149869932456724</v>
      </c>
      <c r="BW64" s="33">
        <f>BW87*'4 PEF'!$G$10</f>
        <v>-15.187428571428571</v>
      </c>
      <c r="BX64" s="34">
        <f t="shared" si="71"/>
        <v>23.867380921579922</v>
      </c>
    </row>
    <row r="65" spans="1:76" x14ac:dyDescent="0.25">
      <c r="A65" s="151"/>
      <c r="B65" s="17">
        <v>12</v>
      </c>
      <c r="C65" s="97">
        <f>VLOOKUP(M65,[1]aux!$A$2:$B$37,2,FALSE)</f>
        <v>36</v>
      </c>
      <c r="D65" s="50" t="s">
        <v>32</v>
      </c>
      <c r="E65" s="50" t="s">
        <v>33</v>
      </c>
      <c r="F65" s="49" t="s">
        <v>33</v>
      </c>
      <c r="G65" s="49" t="s">
        <v>33</v>
      </c>
      <c r="H65" s="49">
        <v>1</v>
      </c>
      <c r="I65" s="49">
        <f t="shared" si="47"/>
        <v>4</v>
      </c>
      <c r="J65" s="49">
        <f t="shared" si="48"/>
        <v>3</v>
      </c>
      <c r="K65" s="49">
        <f t="shared" si="49"/>
        <v>3</v>
      </c>
      <c r="L65" s="49">
        <f t="shared" si="50"/>
        <v>2</v>
      </c>
      <c r="M65" s="49">
        <f t="shared" si="51"/>
        <v>4332</v>
      </c>
      <c r="N65" s="49">
        <v>8</v>
      </c>
      <c r="O65" s="49">
        <v>13</v>
      </c>
      <c r="P65" s="49">
        <v>1</v>
      </c>
      <c r="Q65" s="49">
        <v>1</v>
      </c>
      <c r="R65" s="49">
        <v>2</v>
      </c>
      <c r="S65" s="22">
        <f t="shared" si="44"/>
        <v>17</v>
      </c>
      <c r="T65" s="49">
        <v>0</v>
      </c>
      <c r="U65" s="49">
        <v>1</v>
      </c>
      <c r="V65" s="18"/>
      <c r="W65" s="10" t="str">
        <f>VLOOKUP($C65,[1]Milan!$BB$7:$BK$42,5)</f>
        <v>a</v>
      </c>
      <c r="X65" s="10" t="str">
        <f>VLOOKUP($C65,[1]Milan!$BB$7:$BK$42,6)</f>
        <v>d</v>
      </c>
      <c r="Y65" s="10">
        <f>VLOOKUP($C65,[1]Milan!$BB$7:$BK$42,7)</f>
        <v>67</v>
      </c>
      <c r="Z65" s="10">
        <f>VLOOKUP($C65,[1]Milan!$BB$7:$BK$42,8)</f>
        <v>93</v>
      </c>
      <c r="AA65" s="10">
        <f>VLOOKUP($C65,[1]Milan!$BB$7:$BK$42,9)</f>
        <v>117</v>
      </c>
      <c r="AB65" s="10">
        <f>VLOOKUP($C65,[1]Milan!$BB$7:$BK$42,10)</f>
        <v>109</v>
      </c>
      <c r="AC65" s="11">
        <f t="shared" si="52"/>
        <v>170</v>
      </c>
      <c r="AD65" s="11">
        <f t="shared" si="53"/>
        <v>168</v>
      </c>
      <c r="AE65" s="11">
        <f>VLOOKUP($C65,[1]Vienna!$BB$7:$BM$42,11)</f>
        <v>177</v>
      </c>
      <c r="AF65" s="11">
        <f>VLOOKUP($C65,[1]Vienna!$BB$7:$BM$42,12)</f>
        <v>182</v>
      </c>
      <c r="AG65" s="11" t="s">
        <v>30</v>
      </c>
      <c r="AH65" s="11" t="s">
        <v>30</v>
      </c>
      <c r="AI65" s="11">
        <f t="shared" si="54"/>
        <v>135</v>
      </c>
      <c r="AJ65" s="11">
        <f t="shared" si="55"/>
        <v>0</v>
      </c>
      <c r="AK65" s="11">
        <f t="shared" si="56"/>
        <v>149</v>
      </c>
      <c r="AL65" s="11">
        <f t="shared" si="57"/>
        <v>0</v>
      </c>
      <c r="AM65" s="11">
        <f t="shared" si="58"/>
        <v>162</v>
      </c>
      <c r="AN65" s="11">
        <f t="shared" si="59"/>
        <v>0</v>
      </c>
      <c r="AO65" s="11">
        <f t="shared" si="60"/>
        <v>184</v>
      </c>
      <c r="AP65" s="13">
        <f t="shared" si="45"/>
        <v>675.16965279336273</v>
      </c>
      <c r="AQ65" s="10" t="str">
        <f>VLOOKUP($C65,[2]Milan!$BB$7:$BK$40,5)</f>
        <v>b</v>
      </c>
      <c r="AR65" s="10" t="str">
        <f>VLOOKUP($C65,[2]Milan!$BB$7:$BK$40,6)</f>
        <v>d</v>
      </c>
      <c r="AS65" s="10">
        <f>VLOOKUP($C65,[2]Milan!$BB$7:$BK$40,7)</f>
        <v>68</v>
      </c>
      <c r="AT65" s="10">
        <f>VLOOKUP($C65,[2]Milan!$BB$7:$BK$40,8)</f>
        <v>93</v>
      </c>
      <c r="AU65" s="10">
        <f>VLOOKUP($C65,[2]Milan!$BB$7:$BK$40,9)</f>
        <v>117</v>
      </c>
      <c r="AV65" s="10">
        <f>VLOOKUP($C65,[2]Milan!$BB$7:$BK$40,10)</f>
        <v>109</v>
      </c>
      <c r="AW65" s="11">
        <f t="shared" si="61"/>
        <v>170</v>
      </c>
      <c r="AX65" s="11">
        <f t="shared" si="62"/>
        <v>168</v>
      </c>
      <c r="AY65" s="11">
        <f>VLOOKUP($C65,[2]Vienna!$BB$7:$BM$42,11)</f>
        <v>177</v>
      </c>
      <c r="AZ65" s="11">
        <f>VLOOKUP($C65,[2]Vienna!$BB$7:$BM$42,12)</f>
        <v>182</v>
      </c>
      <c r="BA65" s="11" t="s">
        <v>30</v>
      </c>
      <c r="BB65" s="11" t="s">
        <v>30</v>
      </c>
      <c r="BC65" s="11">
        <f t="shared" si="63"/>
        <v>135</v>
      </c>
      <c r="BD65" s="11">
        <f t="shared" si="64"/>
        <v>0</v>
      </c>
      <c r="BE65" s="11">
        <f t="shared" si="65"/>
        <v>149</v>
      </c>
      <c r="BF65" s="11">
        <f t="shared" si="66"/>
        <v>0</v>
      </c>
      <c r="BG65" s="11">
        <f t="shared" si="67"/>
        <v>162</v>
      </c>
      <c r="BH65" s="11">
        <f t="shared" si="68"/>
        <v>0</v>
      </c>
      <c r="BI65" s="11">
        <f t="shared" si="69"/>
        <v>184</v>
      </c>
      <c r="BJ65" s="13">
        <f t="shared" si="46"/>
        <v>660.46328380677414</v>
      </c>
      <c r="BK65" s="19">
        <f>IF($N65=2,BK88*'4 PEF'!$G$4,IF(OR($N65=3,$N65=4,$N65=5,$N65=6),BK88*'4 PEF'!$G$5,IF(OR($N65=7,$N65=8),BK88*'4 PEF'!$G$10,IF($N65=9,BK88*'4 PEF'!$G$7,IF($N65=10,BK88*'4 PEF'!$G$6)))))</f>
        <v>19.328746256069063</v>
      </c>
      <c r="BL65" s="19">
        <f>BL88*'4 PEF'!$G$10</f>
        <v>8.0318683158202511</v>
      </c>
      <c r="BM65" s="19">
        <f>IF($N65=2,BM88*'4 PEF'!$G$4,IF(OR($N65=3,$N65=4,$N65=5,$N65=6),BM88*'4 PEF'!$G$5,IF(OR($N65=7,$N65=8),BM88*'4 PEF'!$G$10,IF($N65=9,BM88*'4 PEF'!$G$7,IF($N65=10,BM88*'4 PEF'!$G$6)))))</f>
        <v>4.1929204832647375</v>
      </c>
      <c r="BN65" s="19">
        <f>BN88*'4 PEF'!$G$10</f>
        <v>12.603313474215419</v>
      </c>
      <c r="BO65" s="19">
        <f>BO88*'4 PEF'!$G$10</f>
        <v>3.1913875982003117</v>
      </c>
      <c r="BP65" s="33">
        <f>BP88*'4 PEF'!$G$10</f>
        <v>-14.889230769230771</v>
      </c>
      <c r="BQ65" s="34">
        <f t="shared" si="70"/>
        <v>32.459005358339013</v>
      </c>
      <c r="BR65" s="19">
        <f>IF($N65=2,BR88*'4 PEF'!$G$4,IF(OR($N65=3,$N65=4,$N65=5,$N65=6),BR88*'4 PEF'!$G$5,IF(OR($N65=7,$N65=8),BR88*'4 PEF'!$G$10,IF($N65=9,BR88*'4 PEF'!$G$7,IF($N65=10,BR88*'4 PEF'!$G$6)))))</f>
        <v>13.150764975745705</v>
      </c>
      <c r="BS65" s="19">
        <f>BS88*'4 PEF'!$G$10</f>
        <v>6.1924669667185182</v>
      </c>
      <c r="BT65" s="19">
        <f>IF($N65=2,BT88*'4 PEF'!$G$4,IF(OR($N65=3,$N65=4,$N65=5,$N65=6),BT88*'4 PEF'!$G$5,IF(OR($N65=7,$N65=8),BT88*'4 PEF'!$G$10,IF($N65=9,BT88*'4 PEF'!$G$7,IF($N65=10,BT88*'4 PEF'!$G$6)))))</f>
        <v>6.5759219485478617</v>
      </c>
      <c r="BU65" s="19">
        <f>BU88*'4 PEF'!$G$10</f>
        <v>13.329758411316924</v>
      </c>
      <c r="BV65" s="19">
        <f>BV88*'4 PEF'!$G$10</f>
        <v>8.2254132431102818</v>
      </c>
      <c r="BW65" s="33">
        <f>BW88*'4 PEF'!$G$10</f>
        <v>-15.187428571428571</v>
      </c>
      <c r="BX65" s="34">
        <f t="shared" si="71"/>
        <v>32.286896974010716</v>
      </c>
    </row>
    <row r="66" spans="1:76" x14ac:dyDescent="0.25">
      <c r="A66" s="151"/>
      <c r="B66" s="17">
        <v>13</v>
      </c>
      <c r="C66" s="97">
        <f>VLOOKUP(M66,[1]aux!$A$2:$B$37,2,FALSE)</f>
        <v>21</v>
      </c>
      <c r="D66" s="50"/>
      <c r="E66" s="50"/>
      <c r="F66" s="49"/>
      <c r="G66" s="49"/>
      <c r="H66" s="31">
        <f>IF(L66=1,0,IF(L66=2,1))</f>
        <v>1</v>
      </c>
      <c r="I66" s="49">
        <v>1</v>
      </c>
      <c r="J66" s="49">
        <v>2</v>
      </c>
      <c r="K66" s="49">
        <v>1</v>
      </c>
      <c r="L66" s="49">
        <v>2</v>
      </c>
      <c r="M66" s="49">
        <f t="shared" si="51"/>
        <v>1212</v>
      </c>
      <c r="N66" s="49">
        <v>7</v>
      </c>
      <c r="O66" s="49">
        <v>12</v>
      </c>
      <c r="P66" s="49">
        <v>4</v>
      </c>
      <c r="Q66" s="49">
        <v>4</v>
      </c>
      <c r="R66" s="49">
        <v>2</v>
      </c>
      <c r="S66" s="22">
        <f t="shared" si="44"/>
        <v>22</v>
      </c>
      <c r="T66" s="49">
        <v>1</v>
      </c>
      <c r="U66" s="49">
        <v>1</v>
      </c>
      <c r="V66" s="18"/>
      <c r="W66" s="10">
        <f>VLOOKUP($C66,[1]Milan!$BB$7:$BK$42,5)</f>
        <v>1</v>
      </c>
      <c r="X66" s="10">
        <f>VLOOKUP($C66,[1]Milan!$BB$7:$BK$42,6)</f>
        <v>24</v>
      </c>
      <c r="Y66" s="10">
        <f>VLOOKUP($C66,[1]Milan!$BB$7:$BK$42,7)</f>
        <v>0</v>
      </c>
      <c r="Z66" s="10">
        <f>VLOOKUP($C66,[1]Milan!$BB$7:$BK$42,8)</f>
        <v>91</v>
      </c>
      <c r="AA66" s="10">
        <f>VLOOKUP($C66,[1]Milan!$BB$7:$BK$42,9)</f>
        <v>0</v>
      </c>
      <c r="AB66" s="10">
        <f>VLOOKUP($C66,[1]Milan!$BB$7:$BK$42,10)</f>
        <v>0</v>
      </c>
      <c r="AC66" s="11">
        <f t="shared" si="52"/>
        <v>170</v>
      </c>
      <c r="AD66" s="11">
        <f t="shared" si="53"/>
        <v>168</v>
      </c>
      <c r="AE66" s="11">
        <f>VLOOKUP($C66,[1]Vienna!$BB$7:$BM$42,11)</f>
        <v>0</v>
      </c>
      <c r="AF66" s="11">
        <f>VLOOKUP($C66,[1]Vienna!$BB$7:$BM$42,12)</f>
        <v>0</v>
      </c>
      <c r="AG66" s="11" t="s">
        <v>30</v>
      </c>
      <c r="AH66" s="11" t="s">
        <v>30</v>
      </c>
      <c r="AI66" s="11">
        <f t="shared" si="54"/>
        <v>129</v>
      </c>
      <c r="AJ66" s="11">
        <f t="shared" si="55"/>
        <v>0</v>
      </c>
      <c r="AK66" s="11">
        <f t="shared" si="56"/>
        <v>157</v>
      </c>
      <c r="AL66" s="11">
        <f t="shared" si="57"/>
        <v>0</v>
      </c>
      <c r="AM66" s="11">
        <f t="shared" si="58"/>
        <v>162</v>
      </c>
      <c r="AN66" s="11">
        <f t="shared" si="59"/>
        <v>186</v>
      </c>
      <c r="AO66" s="11">
        <f t="shared" si="60"/>
        <v>184</v>
      </c>
      <c r="AP66" s="13">
        <f t="shared" si="45"/>
        <v>315.2152223628047</v>
      </c>
      <c r="AQ66" s="10">
        <f>VLOOKUP($C66,[2]Milan!$BB$7:$BK$40,5)</f>
        <v>2</v>
      </c>
      <c r="AR66" s="10">
        <f>VLOOKUP($C66,[2]Milan!$BB$7:$BK$40,6)</f>
        <v>24</v>
      </c>
      <c r="AS66" s="10">
        <f>VLOOKUP($C66,[2]Milan!$BB$7:$BK$40,7)</f>
        <v>0</v>
      </c>
      <c r="AT66" s="10">
        <f>VLOOKUP($C66,[2]Milan!$BB$7:$BK$40,8)</f>
        <v>93</v>
      </c>
      <c r="AU66" s="10">
        <f>VLOOKUP($C66,[2]Milan!$BB$7:$BK$40,9)</f>
        <v>0</v>
      </c>
      <c r="AV66" s="10">
        <f>VLOOKUP($C66,[2]Milan!$BB$7:$BK$40,10)</f>
        <v>0</v>
      </c>
      <c r="AW66" s="11">
        <f t="shared" si="61"/>
        <v>170</v>
      </c>
      <c r="AX66" s="11">
        <f t="shared" si="62"/>
        <v>168</v>
      </c>
      <c r="AY66" s="11">
        <f>VLOOKUP($C66,[2]Vienna!$BB$7:$BM$42,11)</f>
        <v>0</v>
      </c>
      <c r="AZ66" s="11">
        <f>VLOOKUP($C66,[2]Vienna!$BB$7:$BM$42,12)</f>
        <v>0</v>
      </c>
      <c r="BA66" s="11" t="s">
        <v>30</v>
      </c>
      <c r="BB66" s="11" t="s">
        <v>30</v>
      </c>
      <c r="BC66" s="11">
        <f t="shared" si="63"/>
        <v>129</v>
      </c>
      <c r="BD66" s="11">
        <f t="shared" si="64"/>
        <v>0</v>
      </c>
      <c r="BE66" s="11">
        <f t="shared" si="65"/>
        <v>157</v>
      </c>
      <c r="BF66" s="11">
        <f t="shared" si="66"/>
        <v>0</v>
      </c>
      <c r="BG66" s="11">
        <f t="shared" si="67"/>
        <v>162</v>
      </c>
      <c r="BH66" s="11">
        <f t="shared" si="68"/>
        <v>186</v>
      </c>
      <c r="BI66" s="11">
        <f t="shared" si="69"/>
        <v>184</v>
      </c>
      <c r="BJ66" s="13">
        <f t="shared" si="46"/>
        <v>324.37536691568721</v>
      </c>
      <c r="BK66" s="19">
        <f>IF($N66=2,BK89*'4 PEF'!$G$4,IF(OR($N66=3,$N66=4,$N66=5,$N66=6),BK89*'4 PEF'!$G$5,IF(OR($N66=7,$N66=8),BK89*'4 PEF'!$G$10,IF($N66=9,BK89*'4 PEF'!$G$7,IF($N66=10,BK89*'4 PEF'!$G$6)))))</f>
        <v>53.178949780397772</v>
      </c>
      <c r="BL66" s="19">
        <f>BL89*'4 PEF'!$G$10</f>
        <v>42.587866491874387</v>
      </c>
      <c r="BM66" s="19">
        <f>IF($N66=2,BM89*'4 PEF'!$G$4,IF(OR($N66=3,$N66=4,$N66=5,$N66=6),BM89*'4 PEF'!$G$5,IF(OR($N66=7,$N66=8),BM89*'4 PEF'!$G$10,IF($N66=9,BM89*'4 PEF'!$G$7,IF($N66=10,BM89*'4 PEF'!$G$6)))))</f>
        <v>2.5635500892295631</v>
      </c>
      <c r="BN66" s="19">
        <f>BN89*'4 PEF'!$G$10</f>
        <v>52.152509179684436</v>
      </c>
      <c r="BO66" s="19">
        <f>BO89*'4 PEF'!$G$10</f>
        <v>5.9648353310658102</v>
      </c>
      <c r="BP66" s="33">
        <f>BP89*'4 PEF'!$G$10</f>
        <v>-14.889230769230771</v>
      </c>
      <c r="BQ66" s="34">
        <f t="shared" si="70"/>
        <v>141.5584801030212</v>
      </c>
      <c r="BR66" s="19">
        <f>IF($N66=2,BR89*'4 PEF'!$G$4,IF(OR($N66=3,$N66=4,$N66=5,$N66=6),BR89*'4 PEF'!$G$5,IF(OR($N66=7,$N66=8),BR89*'4 PEF'!$G$10,IF($N66=9,BR89*'4 PEF'!$G$7,IF($N66=10,BR89*'4 PEF'!$G$6)))))</f>
        <v>55.361949953517112</v>
      </c>
      <c r="BS66" s="19">
        <f>BS89*'4 PEF'!$G$10</f>
        <v>22.430827587443616</v>
      </c>
      <c r="BT66" s="19">
        <f>IF($N66=2,BT89*'4 PEF'!$G$4,IF(OR($N66=3,$N66=4,$N66=5,$N66=6),BT89*'4 PEF'!$G$5,IF(OR($N66=7,$N66=8),BT89*'4 PEF'!$G$10,IF($N66=9,BT89*'4 PEF'!$G$7,IF($N66=10,BT89*'4 PEF'!$G$6)))))</f>
        <v>4.4571935159537039</v>
      </c>
      <c r="BU66" s="19">
        <f>BU89*'4 PEF'!$G$10</f>
        <v>49.815729998215808</v>
      </c>
      <c r="BV66" s="19">
        <f>BV89*'4 PEF'!$G$10</f>
        <v>9.622696632828486</v>
      </c>
      <c r="BW66" s="33">
        <f>BW89*'4 PEF'!$G$10</f>
        <v>-15.187428571428571</v>
      </c>
      <c r="BX66" s="34">
        <f t="shared" si="71"/>
        <v>126.50096911653014</v>
      </c>
    </row>
    <row r="67" spans="1:76" x14ac:dyDescent="0.25">
      <c r="A67" s="151"/>
      <c r="B67" s="17">
        <v>14</v>
      </c>
      <c r="C67" s="97">
        <f>VLOOKUP(M67,[1]aux!$A$2:$B$37,2,FALSE)</f>
        <v>31</v>
      </c>
      <c r="D67" s="50"/>
      <c r="E67" s="50"/>
      <c r="F67" s="49"/>
      <c r="G67" s="49"/>
      <c r="H67" s="31">
        <f t="shared" ref="H67:H73" si="72">IF(L67=1,0,IF(L67=2,1))</f>
        <v>1</v>
      </c>
      <c r="I67" s="49">
        <v>3</v>
      </c>
      <c r="J67" s="49">
        <v>3</v>
      </c>
      <c r="K67" s="49">
        <v>2</v>
      </c>
      <c r="L67" s="49">
        <v>2</v>
      </c>
      <c r="M67" s="49">
        <f t="shared" si="51"/>
        <v>3322</v>
      </c>
      <c r="N67" s="49">
        <v>9</v>
      </c>
      <c r="O67" s="49">
        <v>20</v>
      </c>
      <c r="P67" s="49">
        <v>4</v>
      </c>
      <c r="Q67" s="49">
        <v>4</v>
      </c>
      <c r="R67" s="49">
        <v>2</v>
      </c>
      <c r="S67" s="22">
        <f t="shared" si="44"/>
        <v>24</v>
      </c>
      <c r="T67" s="49">
        <v>1</v>
      </c>
      <c r="U67" s="49">
        <v>0</v>
      </c>
      <c r="V67" s="18"/>
      <c r="W67" s="10">
        <f>VLOOKUP($C67,[1]Milan!$BB$7:$BK$42,5)</f>
        <v>13</v>
      </c>
      <c r="X67" s="10">
        <f>VLOOKUP($C67,[1]Milan!$BB$7:$BK$42,6)</f>
        <v>34</v>
      </c>
      <c r="Y67" s="10">
        <f>VLOOKUP($C67,[1]Milan!$BB$7:$BK$42,7)</f>
        <v>65</v>
      </c>
      <c r="Z67" s="10">
        <f>VLOOKUP($C67,[1]Milan!$BB$7:$BK$42,8)</f>
        <v>93</v>
      </c>
      <c r="AA67" s="10">
        <f>VLOOKUP($C67,[1]Milan!$BB$7:$BK$42,9)</f>
        <v>0</v>
      </c>
      <c r="AB67" s="10">
        <f>VLOOKUP($C67,[1]Milan!$BB$7:$BK$42,10)</f>
        <v>109</v>
      </c>
      <c r="AC67" s="11">
        <f t="shared" si="52"/>
        <v>170</v>
      </c>
      <c r="AD67" s="11">
        <f t="shared" si="53"/>
        <v>168</v>
      </c>
      <c r="AE67" s="11">
        <f>VLOOKUP($C67,[1]Vienna!$BB$7:$BM$42,11)</f>
        <v>176</v>
      </c>
      <c r="AF67" s="11">
        <f>VLOOKUP($C67,[1]Vienna!$BB$7:$BM$42,12)</f>
        <v>0</v>
      </c>
      <c r="AG67" s="11" t="s">
        <v>30</v>
      </c>
      <c r="AH67" s="11" t="s">
        <v>30</v>
      </c>
      <c r="AI67" s="11">
        <f t="shared" si="54"/>
        <v>138</v>
      </c>
      <c r="AJ67" s="11">
        <f t="shared" si="55"/>
        <v>144</v>
      </c>
      <c r="AK67" s="11">
        <f t="shared" si="56"/>
        <v>157</v>
      </c>
      <c r="AL67" s="11">
        <f t="shared" si="57"/>
        <v>0</v>
      </c>
      <c r="AM67" s="11">
        <f t="shared" si="58"/>
        <v>162</v>
      </c>
      <c r="AN67" s="11">
        <f t="shared" si="59"/>
        <v>186</v>
      </c>
      <c r="AO67" s="11">
        <f t="shared" si="60"/>
        <v>0</v>
      </c>
      <c r="AP67" s="13">
        <f t="shared" si="45"/>
        <v>411.80393300857708</v>
      </c>
      <c r="AQ67" s="10">
        <f>VLOOKUP($C67,[2]Milan!$BB$7:$BK$40,5)</f>
        <v>14</v>
      </c>
      <c r="AR67" s="10">
        <f>VLOOKUP($C67,[2]Milan!$BB$7:$BK$40,6)</f>
        <v>34</v>
      </c>
      <c r="AS67" s="10">
        <f>VLOOKUP($C67,[2]Milan!$BB$7:$BK$40,7)</f>
        <v>66</v>
      </c>
      <c r="AT67" s="10">
        <f>VLOOKUP($C67,[2]Milan!$BB$7:$BK$40,8)</f>
        <v>95</v>
      </c>
      <c r="AU67" s="10">
        <f>VLOOKUP($C67,[2]Milan!$BB$7:$BK$40,9)</f>
        <v>0</v>
      </c>
      <c r="AV67" s="10">
        <f>VLOOKUP($C67,[2]Milan!$BB$7:$BK$40,10)</f>
        <v>109</v>
      </c>
      <c r="AW67" s="11">
        <f t="shared" si="61"/>
        <v>170</v>
      </c>
      <c r="AX67" s="11">
        <f t="shared" si="62"/>
        <v>168</v>
      </c>
      <c r="AY67" s="11">
        <f>VLOOKUP($C67,[2]Vienna!$BB$7:$BM$42,11)</f>
        <v>176</v>
      </c>
      <c r="AZ67" s="11">
        <f>VLOOKUP($C67,[2]Vienna!$BB$7:$BM$42,12)</f>
        <v>0</v>
      </c>
      <c r="BA67" s="11" t="s">
        <v>30</v>
      </c>
      <c r="BB67" s="11" t="s">
        <v>30</v>
      </c>
      <c r="BC67" s="11">
        <f t="shared" si="63"/>
        <v>138</v>
      </c>
      <c r="BD67" s="11">
        <f t="shared" si="64"/>
        <v>144</v>
      </c>
      <c r="BE67" s="11">
        <f t="shared" si="65"/>
        <v>157</v>
      </c>
      <c r="BF67" s="11">
        <f t="shared" si="66"/>
        <v>0</v>
      </c>
      <c r="BG67" s="11">
        <f t="shared" si="67"/>
        <v>162</v>
      </c>
      <c r="BH67" s="11">
        <f t="shared" si="68"/>
        <v>186</v>
      </c>
      <c r="BI67" s="11">
        <f t="shared" si="69"/>
        <v>0</v>
      </c>
      <c r="BJ67" s="13">
        <f t="shared" si="46"/>
        <v>312.73345432027327</v>
      </c>
      <c r="BK67" s="19">
        <f>IF($N67=2,BK90*'4 PEF'!$G$4,IF(OR($N67=3,$N67=4,$N67=5,$N67=6),BK90*'4 PEF'!$G$5,IF(OR($N67=7,$N67=8),BK90*'4 PEF'!$G$10,IF($N67=9,BK90*'4 PEF'!$G$7,IF($N67=10,BK90*'4 PEF'!$G$6)))))</f>
        <v>10.715889924865241</v>
      </c>
      <c r="BL67" s="19">
        <f>BL90*'4 PEF'!$G$10</f>
        <v>24.158309405447067</v>
      </c>
      <c r="BM67" s="19">
        <f>IF($N67=2,BM90*'4 PEF'!$G$4,IF(OR($N67=3,$N67=4,$N67=5,$N67=6),BM90*'4 PEF'!$G$5,IF(OR($N67=7,$N67=8),BM90*'4 PEF'!$G$10,IF($N67=9,BM90*'4 PEF'!$G$7,IF($N67=10,BM90*'4 PEF'!$G$6)))))</f>
        <v>3.8871794871794871</v>
      </c>
      <c r="BN67" s="19">
        <f>BN90*'4 PEF'!$G$10</f>
        <v>35.7419689453125</v>
      </c>
      <c r="BO67" s="19">
        <f>BO90*'4 PEF'!$G$10</f>
        <v>4.6464609415838902</v>
      </c>
      <c r="BP67" s="33">
        <f>BP90*'4 PEF'!$G$10</f>
        <v>0</v>
      </c>
      <c r="BQ67" s="34">
        <f t="shared" si="70"/>
        <v>79.149808704388192</v>
      </c>
      <c r="BR67" s="19">
        <f>IF($N67=2,BR90*'4 PEF'!$G$4,IF(OR($N67=3,$N67=4,$N67=5,$N67=6),BR90*'4 PEF'!$G$5,IF(OR($N67=7,$N67=8),BR90*'4 PEF'!$G$10,IF($N67=9,BR90*'4 PEF'!$G$7,IF($N67=10,BR90*'4 PEF'!$G$6)))))</f>
        <v>11.344919312563773</v>
      </c>
      <c r="BS67" s="19">
        <f>BS90*'4 PEF'!$G$10</f>
        <v>16.210322580365442</v>
      </c>
      <c r="BT67" s="19">
        <f>IF($N67=2,BT90*'4 PEF'!$G$4,IF(OR($N67=3,$N67=4,$N67=5,$N67=6),BT90*'4 PEF'!$G$5,IF(OR($N67=7,$N67=8),BT90*'4 PEF'!$G$10,IF($N67=9,BT90*'4 PEF'!$G$7,IF($N67=10,BT90*'4 PEF'!$G$6)))))</f>
        <v>6.8982857142857137</v>
      </c>
      <c r="BU67" s="19">
        <f>BU90*'4 PEF'!$G$10</f>
        <v>34.478416775000028</v>
      </c>
      <c r="BV67" s="19">
        <f>BV90*'4 PEF'!$G$10</f>
        <v>9.3516331269324464</v>
      </c>
      <c r="BW67" s="33">
        <f>BW90*'4 PEF'!$G$10</f>
        <v>0</v>
      </c>
      <c r="BX67" s="34">
        <f t="shared" si="71"/>
        <v>78.283577509147406</v>
      </c>
    </row>
    <row r="68" spans="1:76" x14ac:dyDescent="0.25">
      <c r="A68" s="151"/>
      <c r="B68" s="17">
        <v>15</v>
      </c>
      <c r="C68" s="97">
        <f>VLOOKUP(M68,[1]aux!$A$2:$B$37,2,FALSE)</f>
        <v>36</v>
      </c>
      <c r="D68" s="50"/>
      <c r="E68" s="50"/>
      <c r="F68" s="49"/>
      <c r="G68" s="49"/>
      <c r="H68" s="31">
        <f t="shared" si="72"/>
        <v>1</v>
      </c>
      <c r="I68" s="49">
        <v>4</v>
      </c>
      <c r="J68" s="49">
        <v>3</v>
      </c>
      <c r="K68" s="49">
        <v>3</v>
      </c>
      <c r="L68" s="49">
        <v>2</v>
      </c>
      <c r="M68" s="49">
        <f t="shared" si="51"/>
        <v>4332</v>
      </c>
      <c r="N68" s="49">
        <v>5</v>
      </c>
      <c r="O68" s="49">
        <v>20</v>
      </c>
      <c r="P68" s="49">
        <v>4</v>
      </c>
      <c r="Q68" s="49">
        <v>4</v>
      </c>
      <c r="R68" s="49">
        <v>2</v>
      </c>
      <c r="S68" s="22">
        <f t="shared" si="44"/>
        <v>21</v>
      </c>
      <c r="T68" s="49">
        <v>1</v>
      </c>
      <c r="U68" s="49">
        <v>0</v>
      </c>
      <c r="V68" s="18"/>
      <c r="W68" s="10" t="str">
        <f>VLOOKUP($C68,[1]Milan!$BB$7:$BK$42,5)</f>
        <v>a</v>
      </c>
      <c r="X68" s="10" t="str">
        <f>VLOOKUP($C68,[1]Milan!$BB$7:$BK$42,6)</f>
        <v>d</v>
      </c>
      <c r="Y68" s="10">
        <f>VLOOKUP($C68,[1]Milan!$BB$7:$BK$42,7)</f>
        <v>67</v>
      </c>
      <c r="Z68" s="10">
        <f>VLOOKUP($C68,[1]Milan!$BB$7:$BK$42,8)</f>
        <v>93</v>
      </c>
      <c r="AA68" s="10">
        <f>VLOOKUP($C68,[1]Milan!$BB$7:$BK$42,9)</f>
        <v>117</v>
      </c>
      <c r="AB68" s="10">
        <f>VLOOKUP($C68,[1]Milan!$BB$7:$BK$42,10)</f>
        <v>109</v>
      </c>
      <c r="AC68" s="11">
        <f t="shared" si="52"/>
        <v>170</v>
      </c>
      <c r="AD68" s="11">
        <f t="shared" si="53"/>
        <v>168</v>
      </c>
      <c r="AE68" s="11">
        <f>VLOOKUP($C68,[1]Vienna!$BB$7:$BM$42,11)</f>
        <v>177</v>
      </c>
      <c r="AF68" s="11">
        <f>VLOOKUP($C68,[1]Vienna!$BB$7:$BM$42,12)</f>
        <v>182</v>
      </c>
      <c r="AG68" s="11" t="s">
        <v>30</v>
      </c>
      <c r="AH68" s="11" t="s">
        <v>30</v>
      </c>
      <c r="AI68" s="11">
        <f t="shared" si="54"/>
        <v>123</v>
      </c>
      <c r="AJ68" s="11">
        <f t="shared" si="55"/>
        <v>144</v>
      </c>
      <c r="AK68" s="11">
        <f t="shared" si="56"/>
        <v>157</v>
      </c>
      <c r="AL68" s="11">
        <f t="shared" si="57"/>
        <v>0</v>
      </c>
      <c r="AM68" s="11">
        <f t="shared" si="58"/>
        <v>162</v>
      </c>
      <c r="AN68" s="11">
        <f t="shared" si="59"/>
        <v>186</v>
      </c>
      <c r="AO68" s="11">
        <f t="shared" si="60"/>
        <v>0</v>
      </c>
      <c r="AP68" s="13">
        <f t="shared" si="45"/>
        <v>537.90804390778749</v>
      </c>
      <c r="AQ68" s="10" t="str">
        <f>VLOOKUP($C68,[2]Milan!$BB$7:$BK$40,5)</f>
        <v>b</v>
      </c>
      <c r="AR68" s="10" t="str">
        <f>VLOOKUP($C68,[2]Milan!$BB$7:$BK$40,6)</f>
        <v>d</v>
      </c>
      <c r="AS68" s="10">
        <f>VLOOKUP($C68,[2]Milan!$BB$7:$BK$40,7)</f>
        <v>68</v>
      </c>
      <c r="AT68" s="10">
        <f>VLOOKUP($C68,[2]Milan!$BB$7:$BK$40,8)</f>
        <v>93</v>
      </c>
      <c r="AU68" s="10">
        <f>VLOOKUP($C68,[2]Milan!$BB$7:$BK$40,9)</f>
        <v>117</v>
      </c>
      <c r="AV68" s="10">
        <f>VLOOKUP($C68,[2]Milan!$BB$7:$BK$40,10)</f>
        <v>109</v>
      </c>
      <c r="AW68" s="11">
        <f t="shared" si="61"/>
        <v>170</v>
      </c>
      <c r="AX68" s="11">
        <f t="shared" si="62"/>
        <v>168</v>
      </c>
      <c r="AY68" s="11">
        <f>VLOOKUP($C68,[2]Vienna!$BB$7:$BM$42,11)</f>
        <v>177</v>
      </c>
      <c r="AZ68" s="11">
        <f>VLOOKUP($C68,[2]Vienna!$BB$7:$BM$42,12)</f>
        <v>182</v>
      </c>
      <c r="BA68" s="11" t="s">
        <v>30</v>
      </c>
      <c r="BB68" s="11" t="s">
        <v>30</v>
      </c>
      <c r="BC68" s="11">
        <f t="shared" si="63"/>
        <v>123</v>
      </c>
      <c r="BD68" s="11">
        <f t="shared" si="64"/>
        <v>144</v>
      </c>
      <c r="BE68" s="11">
        <f t="shared" si="65"/>
        <v>157</v>
      </c>
      <c r="BF68" s="11">
        <f t="shared" si="66"/>
        <v>0</v>
      </c>
      <c r="BG68" s="11">
        <f t="shared" si="67"/>
        <v>162</v>
      </c>
      <c r="BH68" s="11">
        <f t="shared" si="68"/>
        <v>186</v>
      </c>
      <c r="BI68" s="11">
        <f t="shared" si="69"/>
        <v>0</v>
      </c>
      <c r="BJ68" s="13">
        <f t="shared" si="46"/>
        <v>514.66879195664228</v>
      </c>
      <c r="BK68" s="19">
        <f>IF($N68=2,BK91*'4 PEF'!$G$4,IF(OR($N68=3,$N68=4,$N68=5,$N68=6),BK91*'4 PEF'!$G$5,IF(OR($N68=7,$N68=8),BK91*'4 PEF'!$G$10,IF($N68=9,BK91*'4 PEF'!$G$7,IF($N68=10,BK91*'4 PEF'!$G$6)))))</f>
        <v>38.473984424906533</v>
      </c>
      <c r="BL68" s="19">
        <f>BL91*'4 PEF'!$G$10</f>
        <v>15.068320383795147</v>
      </c>
      <c r="BM68" s="19">
        <f>IF($N68=2,BM91*'4 PEF'!$G$4,IF(OR($N68=3,$N68=4,$N68=5,$N68=6),BM91*'4 PEF'!$G$5,IF(OR($N68=7,$N68=8),BM91*'4 PEF'!$G$10,IF($N68=9,BM91*'4 PEF'!$G$7,IF($N68=10,BM91*'4 PEF'!$G$6)))))</f>
        <v>3.4098065677013047</v>
      </c>
      <c r="BN68" s="19">
        <f>BN91*'4 PEF'!$G$10</f>
        <v>12.603313474215419</v>
      </c>
      <c r="BO68" s="19">
        <f>BO91*'4 PEF'!$G$10</f>
        <v>3.1913875982003117</v>
      </c>
      <c r="BP68" s="33">
        <f>BP91*'4 PEF'!$G$10</f>
        <v>0</v>
      </c>
      <c r="BQ68" s="34">
        <f t="shared" si="70"/>
        <v>72.746812448818716</v>
      </c>
      <c r="BR68" s="19">
        <f>IF($N68=2,BR91*'4 PEF'!$G$4,IF(OR($N68=3,$N68=4,$N68=5,$N68=6),BR91*'4 PEF'!$G$5,IF(OR($N68=7,$N68=8),BR91*'4 PEF'!$G$10,IF($N68=9,BR91*'4 PEF'!$G$7,IF($N68=10,BR91*'4 PEF'!$G$6)))))</f>
        <v>24.377202185420497</v>
      </c>
      <c r="BS68" s="19">
        <f>BS91*'4 PEF'!$G$10</f>
        <v>11.387420546125181</v>
      </c>
      <c r="BT68" s="19">
        <f>IF($N68=2,BT91*'4 PEF'!$G$4,IF(OR($N68=3,$N68=4,$N68=5,$N68=6),BT91*'4 PEF'!$G$5,IF(OR($N68=7,$N68=8),BT91*'4 PEF'!$G$10,IF($N68=9,BT91*'4 PEF'!$G$7,IF($N68=10,BT91*'4 PEF'!$G$6)))))</f>
        <v>6.0511278195488725</v>
      </c>
      <c r="BU68" s="19">
        <f>BU91*'4 PEF'!$G$10</f>
        <v>13.329758411316924</v>
      </c>
      <c r="BV68" s="19">
        <f>BV91*'4 PEF'!$G$10</f>
        <v>8.2254132431102818</v>
      </c>
      <c r="BW68" s="33">
        <f>BW91*'4 PEF'!$G$10</f>
        <v>0</v>
      </c>
      <c r="BX68" s="34">
        <f t="shared" si="71"/>
        <v>63.370922205521758</v>
      </c>
    </row>
    <row r="69" spans="1:76" x14ac:dyDescent="0.25">
      <c r="A69" s="151"/>
      <c r="B69" s="17">
        <v>16</v>
      </c>
      <c r="C69" s="97">
        <f>VLOOKUP(M69,[1]aux!$A$2:$B$37,2,FALSE)</f>
        <v>36</v>
      </c>
      <c r="D69" s="50"/>
      <c r="E69" s="50"/>
      <c r="F69" s="49"/>
      <c r="G69" s="49"/>
      <c r="H69" s="31">
        <f t="shared" si="72"/>
        <v>1</v>
      </c>
      <c r="I69" s="49">
        <v>4</v>
      </c>
      <c r="J69" s="49">
        <v>3</v>
      </c>
      <c r="K69" s="49">
        <v>3</v>
      </c>
      <c r="L69" s="49">
        <v>2</v>
      </c>
      <c r="M69" s="49">
        <f t="shared" si="51"/>
        <v>4332</v>
      </c>
      <c r="N69" s="49">
        <v>8</v>
      </c>
      <c r="O69" s="49">
        <v>13</v>
      </c>
      <c r="P69" s="49">
        <v>4</v>
      </c>
      <c r="Q69" s="49">
        <v>4</v>
      </c>
      <c r="R69" s="49">
        <v>2</v>
      </c>
      <c r="S69" s="22">
        <f t="shared" si="44"/>
        <v>23</v>
      </c>
      <c r="T69" s="49">
        <v>1</v>
      </c>
      <c r="U69" s="49">
        <v>1</v>
      </c>
      <c r="V69" s="18"/>
      <c r="W69" s="10" t="str">
        <f>VLOOKUP($C69,[1]Milan!$BB$7:$BK$42,5)</f>
        <v>a</v>
      </c>
      <c r="X69" s="10" t="str">
        <f>VLOOKUP($C69,[1]Milan!$BB$7:$BK$42,6)</f>
        <v>d</v>
      </c>
      <c r="Y69" s="10">
        <f>VLOOKUP($C69,[1]Milan!$BB$7:$BK$42,7)</f>
        <v>67</v>
      </c>
      <c r="Z69" s="10">
        <f>VLOOKUP($C69,[1]Milan!$BB$7:$BK$42,8)</f>
        <v>93</v>
      </c>
      <c r="AA69" s="10">
        <f>VLOOKUP($C69,[1]Milan!$BB$7:$BK$42,9)</f>
        <v>117</v>
      </c>
      <c r="AB69" s="10">
        <f>VLOOKUP($C69,[1]Milan!$BB$7:$BK$42,10)</f>
        <v>109</v>
      </c>
      <c r="AC69" s="11">
        <f t="shared" si="52"/>
        <v>170</v>
      </c>
      <c r="AD69" s="11">
        <f t="shared" si="53"/>
        <v>168</v>
      </c>
      <c r="AE69" s="11">
        <f>VLOOKUP($C69,[1]Vienna!$BB$7:$BM$42,11)</f>
        <v>177</v>
      </c>
      <c r="AF69" s="11">
        <f>VLOOKUP($C69,[1]Vienna!$BB$7:$BM$42,12)</f>
        <v>182</v>
      </c>
      <c r="AG69" s="11" t="s">
        <v>30</v>
      </c>
      <c r="AH69" s="11" t="s">
        <v>30</v>
      </c>
      <c r="AI69" s="11">
        <f t="shared" si="54"/>
        <v>135</v>
      </c>
      <c r="AJ69" s="11">
        <f t="shared" si="55"/>
        <v>0</v>
      </c>
      <c r="AK69" s="11">
        <f t="shared" si="56"/>
        <v>157</v>
      </c>
      <c r="AL69" s="11">
        <f t="shared" si="57"/>
        <v>0</v>
      </c>
      <c r="AM69" s="11">
        <f t="shared" si="58"/>
        <v>162</v>
      </c>
      <c r="AN69" s="11">
        <f t="shared" si="59"/>
        <v>186</v>
      </c>
      <c r="AO69" s="11">
        <f t="shared" si="60"/>
        <v>184</v>
      </c>
      <c r="AP69" s="13">
        <f t="shared" si="45"/>
        <v>562.6824744754141</v>
      </c>
      <c r="AQ69" s="10" t="str">
        <f>VLOOKUP($C69,[2]Milan!$BB$7:$BK$40,5)</f>
        <v>b</v>
      </c>
      <c r="AR69" s="10" t="str">
        <f>VLOOKUP($C69,[2]Milan!$BB$7:$BK$40,6)</f>
        <v>d</v>
      </c>
      <c r="AS69" s="10">
        <f>VLOOKUP($C69,[2]Milan!$BB$7:$BK$40,7)</f>
        <v>68</v>
      </c>
      <c r="AT69" s="10">
        <f>VLOOKUP($C69,[2]Milan!$BB$7:$BK$40,8)</f>
        <v>93</v>
      </c>
      <c r="AU69" s="10">
        <f>VLOOKUP($C69,[2]Milan!$BB$7:$BK$40,9)</f>
        <v>117</v>
      </c>
      <c r="AV69" s="10">
        <f>VLOOKUP($C69,[2]Milan!$BB$7:$BK$40,10)</f>
        <v>109</v>
      </c>
      <c r="AW69" s="11">
        <f t="shared" si="61"/>
        <v>170</v>
      </c>
      <c r="AX69" s="11">
        <f t="shared" si="62"/>
        <v>168</v>
      </c>
      <c r="AY69" s="11">
        <f>VLOOKUP($C69,[2]Vienna!$BB$7:$BM$42,11)</f>
        <v>177</v>
      </c>
      <c r="AZ69" s="11">
        <f>VLOOKUP($C69,[2]Vienna!$BB$7:$BM$42,12)</f>
        <v>182</v>
      </c>
      <c r="BA69" s="11" t="s">
        <v>30</v>
      </c>
      <c r="BB69" s="11" t="s">
        <v>30</v>
      </c>
      <c r="BC69" s="11">
        <f t="shared" si="63"/>
        <v>135</v>
      </c>
      <c r="BD69" s="11">
        <f t="shared" si="64"/>
        <v>0</v>
      </c>
      <c r="BE69" s="11">
        <f t="shared" si="65"/>
        <v>157</v>
      </c>
      <c r="BF69" s="11">
        <f t="shared" si="66"/>
        <v>0</v>
      </c>
      <c r="BG69" s="11">
        <f t="shared" si="67"/>
        <v>162</v>
      </c>
      <c r="BH69" s="11">
        <f t="shared" si="68"/>
        <v>186</v>
      </c>
      <c r="BI69" s="11">
        <f t="shared" si="69"/>
        <v>184</v>
      </c>
      <c r="BJ69" s="13">
        <f t="shared" si="46"/>
        <v>552.37349144867892</v>
      </c>
      <c r="BK69" s="19">
        <f>IF($N69=2,BK92*'4 PEF'!$G$4,IF(OR($N69=3,$N69=4,$N69=5,$N69=6),BK92*'4 PEF'!$G$5,IF(OR($N69=7,$N69=8),BK92*'4 PEF'!$G$10,IF($N69=9,BK92*'4 PEF'!$G$7,IF($N69=10,BK92*'4 PEF'!$G$6)))))</f>
        <v>20.589316664073568</v>
      </c>
      <c r="BL69" s="19">
        <f>BL92*'4 PEF'!$G$10</f>
        <v>8.0318683158202511</v>
      </c>
      <c r="BM69" s="19">
        <f>IF($N69=2,BM92*'4 PEF'!$G$4,IF(OR($N69=3,$N69=4,$N69=5,$N69=6),BM92*'4 PEF'!$G$5,IF(OR($N69=7,$N69=8),BM92*'4 PEF'!$G$10,IF($N69=9,BM92*'4 PEF'!$G$7,IF($N69=10,BM92*'4 PEF'!$G$6)))))</f>
        <v>1.7871309752106788</v>
      </c>
      <c r="BN69" s="19">
        <f>BN92*'4 PEF'!$G$10</f>
        <v>12.603313474215419</v>
      </c>
      <c r="BO69" s="19">
        <f>BO92*'4 PEF'!$G$10</f>
        <v>3.1913875982003117</v>
      </c>
      <c r="BP69" s="33">
        <f>BP92*'4 PEF'!$G$10</f>
        <v>-14.889230769230771</v>
      </c>
      <c r="BQ69" s="34">
        <f t="shared" si="70"/>
        <v>31.313786258289461</v>
      </c>
      <c r="BR69" s="19">
        <f>IF($N69=2,BR92*'4 PEF'!$G$4,IF(OR($N69=3,$N69=4,$N69=5,$N69=6),BR92*'4 PEF'!$G$5,IF(OR($N69=7,$N69=8),BR92*'4 PEF'!$G$10,IF($N69=9,BR92*'4 PEF'!$G$7,IF($N69=10,BR92*'4 PEF'!$G$6)))))</f>
        <v>14.008423561120424</v>
      </c>
      <c r="BS69" s="19">
        <f>BS92*'4 PEF'!$G$10</f>
        <v>6.1924669667185182</v>
      </c>
      <c r="BT69" s="19">
        <f>IF($N69=2,BT92*'4 PEF'!$G$4,IF(OR($N69=3,$N69=4,$N69=5,$N69=6),BT92*'4 PEF'!$G$5,IF(OR($N69=7,$N69=8),BT92*'4 PEF'!$G$10,IF($N69=9,BT92*'4 PEF'!$G$7,IF($N69=10,BT92*'4 PEF'!$G$6)))))</f>
        <v>3.4055997324268463</v>
      </c>
      <c r="BU69" s="19">
        <f>BU92*'4 PEF'!$G$10</f>
        <v>13.329758411316924</v>
      </c>
      <c r="BV69" s="19">
        <f>BV92*'4 PEF'!$G$10</f>
        <v>8.2254132431102818</v>
      </c>
      <c r="BW69" s="33">
        <f>BW92*'4 PEF'!$G$10</f>
        <v>-15.187428571428571</v>
      </c>
      <c r="BX69" s="34">
        <f t="shared" si="71"/>
        <v>29.97423334326443</v>
      </c>
    </row>
    <row r="70" spans="1:76" x14ac:dyDescent="0.25">
      <c r="A70" s="151"/>
      <c r="B70" s="17">
        <v>17</v>
      </c>
      <c r="C70" s="97">
        <f>VLOOKUP(M70,[1]aux!$A$2:$B$37,2,FALSE)</f>
        <v>21</v>
      </c>
      <c r="D70" s="50"/>
      <c r="E70" s="50"/>
      <c r="F70" s="49"/>
      <c r="G70" s="49"/>
      <c r="H70" s="31">
        <f t="shared" si="72"/>
        <v>1</v>
      </c>
      <c r="I70" s="49">
        <v>1</v>
      </c>
      <c r="J70" s="49">
        <v>2</v>
      </c>
      <c r="K70" s="49">
        <v>1</v>
      </c>
      <c r="L70" s="49">
        <v>2</v>
      </c>
      <c r="M70" s="49">
        <f t="shared" si="51"/>
        <v>1212</v>
      </c>
      <c r="N70" s="49">
        <v>9</v>
      </c>
      <c r="O70" s="49">
        <v>20</v>
      </c>
      <c r="P70" s="49">
        <v>4</v>
      </c>
      <c r="Q70" s="49">
        <v>4</v>
      </c>
      <c r="R70" s="49">
        <v>2</v>
      </c>
      <c r="S70" s="22">
        <f t="shared" si="44"/>
        <v>18</v>
      </c>
      <c r="T70" s="49">
        <v>0</v>
      </c>
      <c r="U70" s="49">
        <v>1</v>
      </c>
      <c r="V70" s="18"/>
      <c r="W70" s="10">
        <f>VLOOKUP($C70,[1]Milan!$BB$7:$BK$42,5)</f>
        <v>1</v>
      </c>
      <c r="X70" s="10">
        <f>VLOOKUP($C70,[1]Milan!$BB$7:$BK$42,6)</f>
        <v>24</v>
      </c>
      <c r="Y70" s="10">
        <f>VLOOKUP($C70,[1]Milan!$BB$7:$BK$42,7)</f>
        <v>0</v>
      </c>
      <c r="Z70" s="10">
        <f>VLOOKUP($C70,[1]Milan!$BB$7:$BK$42,8)</f>
        <v>91</v>
      </c>
      <c r="AA70" s="10">
        <f>VLOOKUP($C70,[1]Milan!$BB$7:$BK$42,9)</f>
        <v>0</v>
      </c>
      <c r="AB70" s="10">
        <f>VLOOKUP($C70,[1]Milan!$BB$7:$BK$42,10)</f>
        <v>0</v>
      </c>
      <c r="AC70" s="11">
        <f t="shared" si="52"/>
        <v>170</v>
      </c>
      <c r="AD70" s="11">
        <f t="shared" si="53"/>
        <v>168</v>
      </c>
      <c r="AE70" s="11">
        <f>VLOOKUP($C70,[1]Vienna!$BB$7:$BM$42,11)</f>
        <v>0</v>
      </c>
      <c r="AF70" s="11">
        <f>VLOOKUP($C70,[1]Vienna!$BB$7:$BM$42,12)</f>
        <v>0</v>
      </c>
      <c r="AG70" s="11" t="s">
        <v>30</v>
      </c>
      <c r="AH70" s="11" t="s">
        <v>30</v>
      </c>
      <c r="AI70" s="11">
        <f t="shared" si="54"/>
        <v>138</v>
      </c>
      <c r="AJ70" s="11">
        <f t="shared" si="55"/>
        <v>144</v>
      </c>
      <c r="AK70" s="11">
        <f t="shared" si="56"/>
        <v>157</v>
      </c>
      <c r="AL70" s="11">
        <f t="shared" si="57"/>
        <v>0</v>
      </c>
      <c r="AM70" s="11">
        <f t="shared" si="58"/>
        <v>162</v>
      </c>
      <c r="AN70" s="11">
        <f t="shared" si="59"/>
        <v>0</v>
      </c>
      <c r="AO70" s="11">
        <f t="shared" si="60"/>
        <v>184</v>
      </c>
      <c r="AP70" s="13">
        <f t="shared" si="45"/>
        <v>306.48437937384944</v>
      </c>
      <c r="AQ70" s="10">
        <f>VLOOKUP($C70,[2]Milan!$BB$7:$BK$40,5)</f>
        <v>2</v>
      </c>
      <c r="AR70" s="10">
        <f>VLOOKUP($C70,[2]Milan!$BB$7:$BK$40,6)</f>
        <v>24</v>
      </c>
      <c r="AS70" s="10">
        <f>VLOOKUP($C70,[2]Milan!$BB$7:$BK$40,7)</f>
        <v>0</v>
      </c>
      <c r="AT70" s="10">
        <f>VLOOKUP($C70,[2]Milan!$BB$7:$BK$40,8)</f>
        <v>93</v>
      </c>
      <c r="AU70" s="10">
        <f>VLOOKUP($C70,[2]Milan!$BB$7:$BK$40,9)</f>
        <v>0</v>
      </c>
      <c r="AV70" s="10">
        <f>VLOOKUP($C70,[2]Milan!$BB$7:$BK$40,10)</f>
        <v>0</v>
      </c>
      <c r="AW70" s="11">
        <f t="shared" si="61"/>
        <v>170</v>
      </c>
      <c r="AX70" s="11">
        <f t="shared" si="62"/>
        <v>168</v>
      </c>
      <c r="AY70" s="11">
        <f>VLOOKUP($C70,[2]Vienna!$BB$7:$BM$42,11)</f>
        <v>0</v>
      </c>
      <c r="AZ70" s="11">
        <f>VLOOKUP($C70,[2]Vienna!$BB$7:$BM$42,12)</f>
        <v>0</v>
      </c>
      <c r="BA70" s="11" t="s">
        <v>30</v>
      </c>
      <c r="BB70" s="11" t="s">
        <v>30</v>
      </c>
      <c r="BC70" s="11">
        <f t="shared" si="63"/>
        <v>138</v>
      </c>
      <c r="BD70" s="11">
        <f t="shared" si="64"/>
        <v>144</v>
      </c>
      <c r="BE70" s="11">
        <f t="shared" si="65"/>
        <v>157</v>
      </c>
      <c r="BF70" s="11">
        <f t="shared" si="66"/>
        <v>0</v>
      </c>
      <c r="BG70" s="11">
        <f t="shared" si="67"/>
        <v>162</v>
      </c>
      <c r="BH70" s="11">
        <f t="shared" si="68"/>
        <v>0</v>
      </c>
      <c r="BI70" s="11">
        <f t="shared" si="69"/>
        <v>184</v>
      </c>
      <c r="BJ70" s="13">
        <f t="shared" si="46"/>
        <v>308.81891586050307</v>
      </c>
      <c r="BK70" s="19">
        <f>IF($N70=2,BK93*'4 PEF'!$G$4,IF(OR($N70=3,$N70=4,$N70=5,$N70=6),BK93*'4 PEF'!$G$5,IF(OR($N70=7,$N70=8),BK93*'4 PEF'!$G$10,IF($N70=9,BK93*'4 PEF'!$G$7,IF($N70=10,BK93*'4 PEF'!$G$6)))))</f>
        <v>80.636662261682503</v>
      </c>
      <c r="BL70" s="19">
        <f>BL93*'4 PEF'!$G$10</f>
        <v>42.587866491874387</v>
      </c>
      <c r="BM70" s="19">
        <f>IF($N70=2,BM93*'4 PEF'!$G$4,IF(OR($N70=3,$N70=4,$N70=5,$N70=6),BM93*'4 PEF'!$G$5,IF(OR($N70=7,$N70=8),BM93*'4 PEF'!$G$10,IF($N70=9,BM93*'4 PEF'!$G$7,IF($N70=10,BM93*'4 PEF'!$G$6)))))</f>
        <v>9.1199999999999992</v>
      </c>
      <c r="BN70" s="19">
        <f>BN93*'4 PEF'!$G$10</f>
        <v>52.152509179684436</v>
      </c>
      <c r="BO70" s="19">
        <f>BO93*'4 PEF'!$G$10</f>
        <v>5.9648353310658102</v>
      </c>
      <c r="BP70" s="33">
        <f>BP93*'4 PEF'!$G$10</f>
        <v>-14.889230769230771</v>
      </c>
      <c r="BQ70" s="34">
        <f t="shared" si="70"/>
        <v>175.57264249507637</v>
      </c>
      <c r="BR70" s="19">
        <f>IF($N70=2,BR93*'4 PEF'!$G$4,IF(OR($N70=3,$N70=4,$N70=5,$N70=6),BR93*'4 PEF'!$G$5,IF(OR($N70=7,$N70=8),BR93*'4 PEF'!$G$10,IF($N70=9,BR93*'4 PEF'!$G$7,IF($N70=10,BR93*'4 PEF'!$G$6)))))</f>
        <v>85.682290237656915</v>
      </c>
      <c r="BS70" s="19">
        <f>BS93*'4 PEF'!$G$10</f>
        <v>22.430827587443616</v>
      </c>
      <c r="BT70" s="19">
        <f>IF($N70=2,BT93*'4 PEF'!$G$4,IF(OR($N70=3,$N70=4,$N70=5,$N70=6),BT93*'4 PEF'!$G$5,IF(OR($N70=7,$N70=8),BT93*'4 PEF'!$G$10,IF($N70=9,BT93*'4 PEF'!$G$7,IF($N70=10,BT93*'4 PEF'!$G$6)))))</f>
        <v>13.319999999999999</v>
      </c>
      <c r="BU70" s="19">
        <f>BU93*'4 PEF'!$G$10</f>
        <v>49.815729998215808</v>
      </c>
      <c r="BV70" s="19">
        <f>BV93*'4 PEF'!$G$10</f>
        <v>9.622696632828486</v>
      </c>
      <c r="BW70" s="33">
        <f>BW93*'4 PEF'!$G$10</f>
        <v>-15.187428571428571</v>
      </c>
      <c r="BX70" s="34">
        <f t="shared" si="71"/>
        <v>165.68411588471625</v>
      </c>
    </row>
    <row r="71" spans="1:76" x14ac:dyDescent="0.25">
      <c r="A71" s="151"/>
      <c r="B71" s="17">
        <v>18</v>
      </c>
      <c r="C71" s="97">
        <f>VLOOKUP(M71,[1]aux!$A$2:$B$37,2,FALSE)</f>
        <v>31</v>
      </c>
      <c r="D71" s="50"/>
      <c r="E71" s="50"/>
      <c r="F71" s="49"/>
      <c r="G71" s="49"/>
      <c r="H71" s="31">
        <f t="shared" si="72"/>
        <v>1</v>
      </c>
      <c r="I71" s="49">
        <v>3</v>
      </c>
      <c r="J71" s="49">
        <v>3</v>
      </c>
      <c r="K71" s="49">
        <v>2</v>
      </c>
      <c r="L71" s="49">
        <v>2</v>
      </c>
      <c r="M71" s="49">
        <f t="shared" si="51"/>
        <v>3322</v>
      </c>
      <c r="N71" s="49">
        <v>7</v>
      </c>
      <c r="O71" s="49">
        <v>12</v>
      </c>
      <c r="P71" s="49">
        <v>4</v>
      </c>
      <c r="Q71" s="49">
        <v>4</v>
      </c>
      <c r="R71" s="49">
        <v>2</v>
      </c>
      <c r="S71" s="22">
        <f t="shared" si="44"/>
        <v>22</v>
      </c>
      <c r="T71" s="49">
        <v>1</v>
      </c>
      <c r="U71" s="49">
        <v>0</v>
      </c>
      <c r="V71" s="18"/>
      <c r="W71" s="10">
        <f>VLOOKUP($C71,[1]Milan!$BB$7:$BK$42,5)</f>
        <v>13</v>
      </c>
      <c r="X71" s="10">
        <f>VLOOKUP($C71,[1]Milan!$BB$7:$BK$42,6)</f>
        <v>34</v>
      </c>
      <c r="Y71" s="10">
        <f>VLOOKUP($C71,[1]Milan!$BB$7:$BK$42,7)</f>
        <v>65</v>
      </c>
      <c r="Z71" s="10">
        <f>VLOOKUP($C71,[1]Milan!$BB$7:$BK$42,8)</f>
        <v>93</v>
      </c>
      <c r="AA71" s="10">
        <f>VLOOKUP($C71,[1]Milan!$BB$7:$BK$42,9)</f>
        <v>0</v>
      </c>
      <c r="AB71" s="10">
        <f>VLOOKUP($C71,[1]Milan!$BB$7:$BK$42,10)</f>
        <v>109</v>
      </c>
      <c r="AC71" s="11">
        <f t="shared" si="52"/>
        <v>170</v>
      </c>
      <c r="AD71" s="11">
        <f t="shared" si="53"/>
        <v>168</v>
      </c>
      <c r="AE71" s="11">
        <f>VLOOKUP($C71,[1]Vienna!$BB$7:$BM$42,11)</f>
        <v>176</v>
      </c>
      <c r="AF71" s="11">
        <f>VLOOKUP($C71,[1]Vienna!$BB$7:$BM$42,12)</f>
        <v>0</v>
      </c>
      <c r="AG71" s="11" t="s">
        <v>30</v>
      </c>
      <c r="AH71" s="11" t="s">
        <v>30</v>
      </c>
      <c r="AI71" s="11">
        <f t="shared" si="54"/>
        <v>129</v>
      </c>
      <c r="AJ71" s="11">
        <f t="shared" si="55"/>
        <v>0</v>
      </c>
      <c r="AK71" s="11">
        <f t="shared" si="56"/>
        <v>157</v>
      </c>
      <c r="AL71" s="11">
        <f t="shared" si="57"/>
        <v>0</v>
      </c>
      <c r="AM71" s="11">
        <f t="shared" si="58"/>
        <v>162</v>
      </c>
      <c r="AN71" s="11">
        <f t="shared" si="59"/>
        <v>186</v>
      </c>
      <c r="AO71" s="11">
        <f t="shared" si="60"/>
        <v>0</v>
      </c>
      <c r="AP71" s="13">
        <f t="shared" si="45"/>
        <v>405.09627204525333</v>
      </c>
      <c r="AQ71" s="10">
        <f>VLOOKUP($C71,[2]Milan!$BB$7:$BK$40,5)</f>
        <v>14</v>
      </c>
      <c r="AR71" s="10">
        <f>VLOOKUP($C71,[2]Milan!$BB$7:$BK$40,6)</f>
        <v>34</v>
      </c>
      <c r="AS71" s="10">
        <f>VLOOKUP($C71,[2]Milan!$BB$7:$BK$40,7)</f>
        <v>66</v>
      </c>
      <c r="AT71" s="10">
        <f>VLOOKUP($C71,[2]Milan!$BB$7:$BK$40,8)</f>
        <v>95</v>
      </c>
      <c r="AU71" s="10">
        <f>VLOOKUP($C71,[2]Milan!$BB$7:$BK$40,9)</f>
        <v>0</v>
      </c>
      <c r="AV71" s="10">
        <f>VLOOKUP($C71,[2]Milan!$BB$7:$BK$40,10)</f>
        <v>109</v>
      </c>
      <c r="AW71" s="11">
        <f t="shared" si="61"/>
        <v>170</v>
      </c>
      <c r="AX71" s="11">
        <f t="shared" si="62"/>
        <v>168</v>
      </c>
      <c r="AY71" s="11">
        <f>VLOOKUP($C71,[2]Vienna!$BB$7:$BM$42,11)</f>
        <v>176</v>
      </c>
      <c r="AZ71" s="11">
        <f>VLOOKUP($C71,[2]Vienna!$BB$7:$BM$42,12)</f>
        <v>0</v>
      </c>
      <c r="BA71" s="11" t="s">
        <v>30</v>
      </c>
      <c r="BB71" s="11" t="s">
        <v>30</v>
      </c>
      <c r="BC71" s="11">
        <f t="shared" si="63"/>
        <v>129</v>
      </c>
      <c r="BD71" s="11">
        <f t="shared" si="64"/>
        <v>0</v>
      </c>
      <c r="BE71" s="11">
        <f t="shared" si="65"/>
        <v>157</v>
      </c>
      <c r="BF71" s="11">
        <f t="shared" si="66"/>
        <v>0</v>
      </c>
      <c r="BG71" s="11">
        <f t="shared" si="67"/>
        <v>162</v>
      </c>
      <c r="BH71" s="11">
        <f t="shared" si="68"/>
        <v>186</v>
      </c>
      <c r="BI71" s="11">
        <f t="shared" si="69"/>
        <v>0</v>
      </c>
      <c r="BJ71" s="13">
        <f t="shared" si="46"/>
        <v>304.61881361017265</v>
      </c>
      <c r="BK71" s="19">
        <f>IF($N71=2,BK94*'4 PEF'!$G$4,IF(OR($N71=3,$N71=4,$N71=5,$N71=6),BK94*'4 PEF'!$G$5,IF(OR($N71=7,$N71=8),BK94*'4 PEF'!$G$10,IF($N71=9,BK94*'4 PEF'!$G$7,IF($N71=10,BK94*'4 PEF'!$G$6)))))</f>
        <v>9.2445789366344293</v>
      </c>
      <c r="BL71" s="19">
        <f>BL94*'4 PEF'!$G$10</f>
        <v>24.158309405447067</v>
      </c>
      <c r="BM71" s="19">
        <f>IF($N71=2,BM94*'4 PEF'!$G$4,IF(OR($N71=3,$N71=4,$N71=5,$N71=6),BM94*'4 PEF'!$G$5,IF(OR($N71=7,$N71=8),BM94*'4 PEF'!$G$10,IF($N71=9,BM94*'4 PEF'!$G$7,IF($N71=10,BM94*'4 PEF'!$G$6)))))</f>
        <v>3.353462741970898</v>
      </c>
      <c r="BN71" s="19">
        <f>BN94*'4 PEF'!$G$10</f>
        <v>35.7419689453125</v>
      </c>
      <c r="BO71" s="19">
        <f>BO94*'4 PEF'!$G$10</f>
        <v>4.6464609415838902</v>
      </c>
      <c r="BP71" s="33">
        <f>BP94*'4 PEF'!$G$10</f>
        <v>0</v>
      </c>
      <c r="BQ71" s="34">
        <f t="shared" si="70"/>
        <v>77.144780970948787</v>
      </c>
      <c r="BR71" s="19">
        <f>IF($N71=2,BR94*'4 PEF'!$G$4,IF(OR($N71=3,$N71=4,$N71=5,$N71=6),BR94*'4 PEF'!$G$5,IF(OR($N71=7,$N71=8),BR94*'4 PEF'!$G$10,IF($N71=9,BR94*'4 PEF'!$G$7,IF($N71=10,BR94*'4 PEF'!$G$6)))))</f>
        <v>8.740298198005382</v>
      </c>
      <c r="BS71" s="19">
        <f>BS94*'4 PEF'!$G$10</f>
        <v>16.210322580365442</v>
      </c>
      <c r="BT71" s="19">
        <f>IF($N71=2,BT94*'4 PEF'!$G$4,IF(OR($N71=3,$N71=4,$N71=5,$N71=6),BT94*'4 PEF'!$G$5,IF(OR($N71=7,$N71=8),BT94*'4 PEF'!$G$10,IF($N71=9,BT94*'4 PEF'!$G$7,IF($N71=10,BT94*'4 PEF'!$G$6)))))</f>
        <v>5.314544117658639</v>
      </c>
      <c r="BU71" s="19">
        <f>BU94*'4 PEF'!$G$10</f>
        <v>34.478416775000028</v>
      </c>
      <c r="BV71" s="19">
        <f>BV94*'4 PEF'!$G$10</f>
        <v>9.3516331269324464</v>
      </c>
      <c r="BW71" s="33">
        <f>BW94*'4 PEF'!$G$10</f>
        <v>0</v>
      </c>
      <c r="BX71" s="34">
        <f t="shared" si="71"/>
        <v>74.09521479796193</v>
      </c>
    </row>
    <row r="72" spans="1:76" x14ac:dyDescent="0.25">
      <c r="A72" s="151"/>
      <c r="B72" s="17">
        <v>19</v>
      </c>
      <c r="C72" s="97">
        <f>VLOOKUP(M72,[1]aux!$A$2:$B$37,2,FALSE)</f>
        <v>35</v>
      </c>
      <c r="D72" s="50"/>
      <c r="E72" s="50"/>
      <c r="F72" s="49"/>
      <c r="G72" s="49"/>
      <c r="H72" s="31">
        <f t="shared" si="72"/>
        <v>1</v>
      </c>
      <c r="I72" s="49">
        <v>4</v>
      </c>
      <c r="J72" s="49">
        <v>3</v>
      </c>
      <c r="K72" s="49">
        <v>2</v>
      </c>
      <c r="L72" s="49">
        <v>2</v>
      </c>
      <c r="M72" s="49">
        <f t="shared" si="51"/>
        <v>4322</v>
      </c>
      <c r="N72" s="49">
        <v>7</v>
      </c>
      <c r="O72" s="49">
        <v>12</v>
      </c>
      <c r="P72" s="49">
        <v>4</v>
      </c>
      <c r="Q72" s="49">
        <v>4</v>
      </c>
      <c r="R72" s="49">
        <v>2</v>
      </c>
      <c r="S72" s="22">
        <f t="shared" si="44"/>
        <v>16</v>
      </c>
      <c r="T72" s="49">
        <v>0</v>
      </c>
      <c r="U72" s="49">
        <v>1</v>
      </c>
      <c r="V72" s="18"/>
      <c r="W72" s="10" t="str">
        <f>VLOOKUP($C72,[1]Milan!$BB$7:$BK$42,5)</f>
        <v>a</v>
      </c>
      <c r="X72" s="10" t="str">
        <f>VLOOKUP($C72,[1]Milan!$BB$7:$BK$42,6)</f>
        <v>d</v>
      </c>
      <c r="Y72" s="10">
        <f>VLOOKUP($C72,[1]Milan!$BB$7:$BK$42,7)</f>
        <v>67</v>
      </c>
      <c r="Z72" s="10">
        <f>VLOOKUP($C72,[1]Milan!$BB$7:$BK$42,8)</f>
        <v>93</v>
      </c>
      <c r="AA72" s="10">
        <f>VLOOKUP($C72,[1]Milan!$BB$7:$BK$42,9)</f>
        <v>0</v>
      </c>
      <c r="AB72" s="10">
        <f>VLOOKUP($C72,[1]Milan!$BB$7:$BK$42,10)</f>
        <v>109</v>
      </c>
      <c r="AC72" s="11">
        <f t="shared" si="52"/>
        <v>170</v>
      </c>
      <c r="AD72" s="11">
        <f t="shared" si="53"/>
        <v>168</v>
      </c>
      <c r="AE72" s="11">
        <f>VLOOKUP($C72,[1]Vienna!$BB$7:$BM$42,11)</f>
        <v>176</v>
      </c>
      <c r="AF72" s="11">
        <f>VLOOKUP($C72,[1]Vienna!$BB$7:$BM$42,12)</f>
        <v>0</v>
      </c>
      <c r="AG72" s="11" t="s">
        <v>30</v>
      </c>
      <c r="AH72" s="11" t="s">
        <v>30</v>
      </c>
      <c r="AI72" s="11">
        <f t="shared" si="54"/>
        <v>129</v>
      </c>
      <c r="AJ72" s="11">
        <f t="shared" si="55"/>
        <v>0</v>
      </c>
      <c r="AK72" s="11">
        <f t="shared" si="56"/>
        <v>157</v>
      </c>
      <c r="AL72" s="11">
        <f t="shared" si="57"/>
        <v>0</v>
      </c>
      <c r="AM72" s="11">
        <f t="shared" si="58"/>
        <v>162</v>
      </c>
      <c r="AN72" s="11">
        <f t="shared" si="59"/>
        <v>0</v>
      </c>
      <c r="AO72" s="11">
        <f t="shared" si="60"/>
        <v>184</v>
      </c>
      <c r="AP72" s="13">
        <f t="shared" si="45"/>
        <v>420.90230425229004</v>
      </c>
      <c r="AQ72" s="10" t="str">
        <f>VLOOKUP($C72,[2]Milan!$BB$7:$BK$40,5)</f>
        <v>b</v>
      </c>
      <c r="AR72" s="10" t="str">
        <f>VLOOKUP($C72,[2]Milan!$BB$7:$BK$40,6)</f>
        <v>d</v>
      </c>
      <c r="AS72" s="10">
        <f>VLOOKUP($C72,[2]Milan!$BB$7:$BK$40,7)</f>
        <v>68</v>
      </c>
      <c r="AT72" s="10">
        <f>VLOOKUP($C72,[2]Milan!$BB$7:$BK$40,8)</f>
        <v>93</v>
      </c>
      <c r="AU72" s="10">
        <f>VLOOKUP($C72,[2]Milan!$BB$7:$BK$40,9)</f>
        <v>117</v>
      </c>
      <c r="AV72" s="10">
        <f>VLOOKUP($C72,[2]Milan!$BB$7:$BK$40,10)</f>
        <v>109</v>
      </c>
      <c r="AW72" s="11">
        <f t="shared" si="61"/>
        <v>170</v>
      </c>
      <c r="AX72" s="11">
        <f t="shared" si="62"/>
        <v>168</v>
      </c>
      <c r="AY72" s="11">
        <f>VLOOKUP($C72,[2]Vienna!$BB$7:$BM$42,11)</f>
        <v>176</v>
      </c>
      <c r="AZ72" s="11">
        <f>VLOOKUP($C72,[2]Vienna!$BB$7:$BM$42,12)</f>
        <v>0</v>
      </c>
      <c r="BA72" s="11" t="s">
        <v>30</v>
      </c>
      <c r="BB72" s="11" t="s">
        <v>30</v>
      </c>
      <c r="BC72" s="11">
        <f t="shared" si="63"/>
        <v>129</v>
      </c>
      <c r="BD72" s="11">
        <f t="shared" si="64"/>
        <v>0</v>
      </c>
      <c r="BE72" s="11">
        <f t="shared" si="65"/>
        <v>157</v>
      </c>
      <c r="BF72" s="11">
        <f t="shared" si="66"/>
        <v>0</v>
      </c>
      <c r="BG72" s="11">
        <f t="shared" si="67"/>
        <v>162</v>
      </c>
      <c r="BH72" s="11">
        <f t="shared" si="68"/>
        <v>0</v>
      </c>
      <c r="BI72" s="11">
        <f t="shared" si="69"/>
        <v>184</v>
      </c>
      <c r="BJ72" s="13">
        <f t="shared" si="46"/>
        <v>487.83421747011982</v>
      </c>
      <c r="BK72" s="19">
        <f>IF($N72=2,BK95*'4 PEF'!$G$4,IF(OR($N72=3,$N72=4,$N72=5,$N72=6),BK95*'4 PEF'!$G$5,IF(OR($N72=7,$N72=8),BK95*'4 PEF'!$G$10,IF($N72=9,BK95*'4 PEF'!$G$7,IF($N72=10,BK95*'4 PEF'!$G$6)))))</f>
        <v>31.113859427319827</v>
      </c>
      <c r="BL72" s="19">
        <f>BL95*'4 PEF'!$G$10</f>
        <v>15.068320383795147</v>
      </c>
      <c r="BM72" s="19">
        <f>IF($N72=2,BM95*'4 PEF'!$G$4,IF(OR($N72=3,$N72=4,$N72=5,$N72=6),BM95*'4 PEF'!$G$5,IF(OR($N72=7,$N72=8),BM95*'4 PEF'!$G$10,IF($N72=9,BM95*'4 PEF'!$G$7,IF($N72=10,BM95*'4 PEF'!$G$6)))))</f>
        <v>6.3361956413961948</v>
      </c>
      <c r="BN72" s="19">
        <f>BN95*'4 PEF'!$G$10</f>
        <v>12.603313474215419</v>
      </c>
      <c r="BO72" s="19">
        <f>BO95*'4 PEF'!$G$10</f>
        <v>3.1913875982003117</v>
      </c>
      <c r="BP72" s="33">
        <f>BP95*'4 PEF'!$G$10</f>
        <v>-14.889230769230771</v>
      </c>
      <c r="BQ72" s="34">
        <f t="shared" si="70"/>
        <v>53.423845755696128</v>
      </c>
      <c r="BR72" s="19">
        <f>IF($N72=2,BR95*'4 PEF'!$G$4,IF(OR($N72=3,$N72=4,$N72=5,$N72=6),BR95*'4 PEF'!$G$5,IF(OR($N72=7,$N72=8),BR95*'4 PEF'!$G$10,IF($N72=9,BR95*'4 PEF'!$G$7,IF($N72=10,BR95*'4 PEF'!$G$6)))))</f>
        <v>20.81894751367421</v>
      </c>
      <c r="BS72" s="19">
        <f>BS95*'4 PEF'!$G$10</f>
        <v>11.387420546125181</v>
      </c>
      <c r="BT72" s="19">
        <f>IF($N72=2,BT95*'4 PEF'!$G$4,IF(OR($N72=3,$N72=4,$N72=5,$N72=6),BT95*'4 PEF'!$G$5,IF(OR($N72=7,$N72=8),BT95*'4 PEF'!$G$10,IF($N72=9,BT95*'4 PEF'!$G$7,IF($N72=10,BT95*'4 PEF'!$G$6)))))</f>
        <v>9.7729607691763949</v>
      </c>
      <c r="BU72" s="19">
        <f>BU95*'4 PEF'!$G$10</f>
        <v>13.329758411316924</v>
      </c>
      <c r="BV72" s="19">
        <f>BV95*'4 PEF'!$G$10</f>
        <v>8.2254132431102818</v>
      </c>
      <c r="BW72" s="33">
        <f>BW95*'4 PEF'!$G$10</f>
        <v>-15.187428571428571</v>
      </c>
      <c r="BX72" s="34">
        <f t="shared" si="71"/>
        <v>48.347071911974417</v>
      </c>
    </row>
    <row r="73" spans="1:76" x14ac:dyDescent="0.25">
      <c r="A73" s="152"/>
      <c r="B73" s="17">
        <v>20</v>
      </c>
      <c r="C73" s="97">
        <f>VLOOKUP(M73,[1]aux!$A$2:$B$37,2,FALSE)</f>
        <v>36</v>
      </c>
      <c r="D73" s="50"/>
      <c r="E73" s="50"/>
      <c r="F73" s="49"/>
      <c r="G73" s="49"/>
      <c r="H73" s="31">
        <f t="shared" si="72"/>
        <v>1</v>
      </c>
      <c r="I73" s="49">
        <v>4</v>
      </c>
      <c r="J73" s="49">
        <v>3</v>
      </c>
      <c r="K73" s="49">
        <v>3</v>
      </c>
      <c r="L73" s="49">
        <v>2</v>
      </c>
      <c r="M73" s="49">
        <f t="shared" si="51"/>
        <v>4332</v>
      </c>
      <c r="N73" s="49">
        <v>7</v>
      </c>
      <c r="O73" s="49">
        <v>12</v>
      </c>
      <c r="P73" s="49">
        <v>4</v>
      </c>
      <c r="Q73" s="49">
        <v>4</v>
      </c>
      <c r="R73" s="49">
        <v>2</v>
      </c>
      <c r="S73" s="22">
        <f t="shared" si="44"/>
        <v>22</v>
      </c>
      <c r="T73" s="49">
        <v>1</v>
      </c>
      <c r="U73" s="49">
        <v>1</v>
      </c>
      <c r="V73" s="18"/>
      <c r="W73" s="10" t="str">
        <f>VLOOKUP($C73,[1]Milan!$BB$7:$BK$42,5)</f>
        <v>a</v>
      </c>
      <c r="X73" s="10" t="str">
        <f>VLOOKUP($C73,[1]Milan!$BB$7:$BK$42,6)</f>
        <v>d</v>
      </c>
      <c r="Y73" s="10">
        <f>VLOOKUP($C73,[1]Milan!$BB$7:$BK$42,7)</f>
        <v>67</v>
      </c>
      <c r="Z73" s="10">
        <f>VLOOKUP($C73,[1]Milan!$BB$7:$BK$42,8)</f>
        <v>93</v>
      </c>
      <c r="AA73" s="10">
        <f>VLOOKUP($C73,[1]Milan!$BB$7:$BK$42,9)</f>
        <v>117</v>
      </c>
      <c r="AB73" s="10">
        <f>VLOOKUP($C73,[1]Milan!$BB$7:$BK$42,10)</f>
        <v>109</v>
      </c>
      <c r="AC73" s="11">
        <f t="shared" si="52"/>
        <v>170</v>
      </c>
      <c r="AD73" s="11">
        <f t="shared" si="53"/>
        <v>168</v>
      </c>
      <c r="AE73" s="11">
        <f>VLOOKUP($C73,[1]Vienna!$BB$7:$BM$42,11)</f>
        <v>177</v>
      </c>
      <c r="AF73" s="11">
        <f>VLOOKUP($C73,[1]Vienna!$BB$7:$BM$42,12)</f>
        <v>182</v>
      </c>
      <c r="AG73" s="11" t="s">
        <v>30</v>
      </c>
      <c r="AH73" s="11" t="s">
        <v>30</v>
      </c>
      <c r="AI73" s="11">
        <f t="shared" si="54"/>
        <v>129</v>
      </c>
      <c r="AJ73" s="11">
        <f t="shared" si="55"/>
        <v>0</v>
      </c>
      <c r="AK73" s="11">
        <f t="shared" si="56"/>
        <v>157</v>
      </c>
      <c r="AL73" s="11">
        <f t="shared" si="57"/>
        <v>0</v>
      </c>
      <c r="AM73" s="11">
        <f t="shared" si="58"/>
        <v>162</v>
      </c>
      <c r="AN73" s="11">
        <f t="shared" si="59"/>
        <v>186</v>
      </c>
      <c r="AO73" s="11">
        <f t="shared" si="60"/>
        <v>184</v>
      </c>
      <c r="AP73" s="13">
        <f t="shared" si="45"/>
        <v>542.69382241137123</v>
      </c>
      <c r="AQ73" s="10" t="str">
        <f>VLOOKUP($C73,[2]Milan!$BB$7:$BK$40,5)</f>
        <v>b</v>
      </c>
      <c r="AR73" s="10" t="str">
        <f>VLOOKUP($C73,[2]Milan!$BB$7:$BK$40,6)</f>
        <v>d</v>
      </c>
      <c r="AS73" s="10">
        <f>VLOOKUP($C73,[2]Milan!$BB$7:$BK$40,7)</f>
        <v>68</v>
      </c>
      <c r="AT73" s="10">
        <f>VLOOKUP($C73,[2]Milan!$BB$7:$BK$40,8)</f>
        <v>93</v>
      </c>
      <c r="AU73" s="10">
        <f>VLOOKUP($C73,[2]Milan!$BB$7:$BK$40,9)</f>
        <v>117</v>
      </c>
      <c r="AV73" s="10">
        <f>VLOOKUP($C73,[2]Milan!$BB$7:$BK$40,10)</f>
        <v>109</v>
      </c>
      <c r="AW73" s="11">
        <f t="shared" si="61"/>
        <v>170</v>
      </c>
      <c r="AX73" s="11">
        <f t="shared" si="62"/>
        <v>168</v>
      </c>
      <c r="AY73" s="11">
        <f>VLOOKUP($C73,[2]Vienna!$BB$7:$BM$42,11)</f>
        <v>177</v>
      </c>
      <c r="AZ73" s="11">
        <f>VLOOKUP($C73,[2]Vienna!$BB$7:$BM$42,12)</f>
        <v>182</v>
      </c>
      <c r="BA73" s="11" t="s">
        <v>30</v>
      </c>
      <c r="BB73" s="11" t="s">
        <v>30</v>
      </c>
      <c r="BC73" s="11">
        <f t="shared" si="63"/>
        <v>129</v>
      </c>
      <c r="BD73" s="11">
        <f t="shared" si="64"/>
        <v>0</v>
      </c>
      <c r="BE73" s="11">
        <f t="shared" si="65"/>
        <v>157</v>
      </c>
      <c r="BF73" s="11">
        <f t="shared" si="66"/>
        <v>0</v>
      </c>
      <c r="BG73" s="11">
        <f t="shared" si="67"/>
        <v>162</v>
      </c>
      <c r="BH73" s="11">
        <f t="shared" si="68"/>
        <v>186</v>
      </c>
      <c r="BI73" s="11">
        <f t="shared" si="69"/>
        <v>184</v>
      </c>
      <c r="BJ73" s="13">
        <f t="shared" si="46"/>
        <v>516.63740511202457</v>
      </c>
      <c r="BK73" s="19">
        <f>IF($N73=2,BK96*'4 PEF'!$G$4,IF(OR($N73=3,$N73=4,$N73=5,$N73=6),BK96*'4 PEF'!$G$5,IF(OR($N73=7,$N73=8),BK96*'4 PEF'!$G$10,IF($N73=9,BK96*'4 PEF'!$G$7,IF($N73=10,BK96*'4 PEF'!$G$6)))))</f>
        <v>31.113859427319827</v>
      </c>
      <c r="BL73" s="19">
        <f>BL96*'4 PEF'!$G$10</f>
        <v>15.068320383795147</v>
      </c>
      <c r="BM73" s="19">
        <f>IF($N73=2,BM96*'4 PEF'!$G$4,IF(OR($N73=3,$N73=4,$N73=5,$N73=6),BM96*'4 PEF'!$G$5,IF(OR($N73=7,$N73=8),BM96*'4 PEF'!$G$10,IF($N73=9,BM96*'4 PEF'!$G$7,IF($N73=10,BM96*'4 PEF'!$G$6)))))</f>
        <v>2.7006501890341408</v>
      </c>
      <c r="BN73" s="19">
        <f>BN96*'4 PEF'!$G$10</f>
        <v>12.603313474215419</v>
      </c>
      <c r="BO73" s="19">
        <f>BO96*'4 PEF'!$G$10</f>
        <v>3.1913875982003117</v>
      </c>
      <c r="BP73" s="33">
        <f>BP96*'4 PEF'!$G$10</f>
        <v>-14.889230769230771</v>
      </c>
      <c r="BQ73" s="34">
        <f t="shared" si="70"/>
        <v>49.788300303334076</v>
      </c>
      <c r="BR73" s="19">
        <f>IF($N73=2,BR96*'4 PEF'!$G$4,IF(OR($N73=3,$N73=4,$N73=5,$N73=6),BR96*'4 PEF'!$G$5,IF(OR($N73=7,$N73=8),BR96*'4 PEF'!$G$10,IF($N73=9,BR96*'4 PEF'!$G$7,IF($N73=10,BR96*'4 PEF'!$G$6)))))</f>
        <v>20.81894751367421</v>
      </c>
      <c r="BS73" s="19">
        <f>BS96*'4 PEF'!$G$10</f>
        <v>11.387420546125181</v>
      </c>
      <c r="BT73" s="19">
        <f>IF($N73=2,BT96*'4 PEF'!$G$4,IF(OR($N73=3,$N73=4,$N73=5,$N73=6),BT96*'4 PEF'!$G$5,IF(OR($N73=7,$N73=8),BT96*'4 PEF'!$G$10,IF($N73=9,BT96*'4 PEF'!$G$7,IF($N73=10,BT96*'4 PEF'!$G$6)))))</f>
        <v>5.0613119865078264</v>
      </c>
      <c r="BU73" s="19">
        <f>BU96*'4 PEF'!$G$10</f>
        <v>13.329758411316924</v>
      </c>
      <c r="BV73" s="19">
        <f>BV96*'4 PEF'!$G$10</f>
        <v>8.2254132431102818</v>
      </c>
      <c r="BW73" s="33">
        <f>BW96*'4 PEF'!$G$10</f>
        <v>-15.187428571428571</v>
      </c>
      <c r="BX73" s="34">
        <f t="shared" si="71"/>
        <v>43.635423129305849</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4"/>
      <c r="J76" s="24"/>
      <c r="K76" s="24"/>
      <c r="L76" s="24"/>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V77" si="73">IF(C54="","",C54)</f>
        <v>1</v>
      </c>
      <c r="D77" s="49" t="str">
        <f t="shared" si="73"/>
        <v>-</v>
      </c>
      <c r="E77" s="49" t="str">
        <f t="shared" si="73"/>
        <v>o</v>
      </c>
      <c r="F77" s="49" t="str">
        <f t="shared" si="73"/>
        <v>o</v>
      </c>
      <c r="G77" s="49" t="str">
        <f t="shared" si="73"/>
        <v>o</v>
      </c>
      <c r="H77" s="49">
        <f t="shared" si="73"/>
        <v>0</v>
      </c>
      <c r="I77" s="49">
        <f t="shared" si="73"/>
        <v>1</v>
      </c>
      <c r="J77" s="49">
        <f t="shared" si="73"/>
        <v>1</v>
      </c>
      <c r="K77" s="49">
        <f t="shared" si="73"/>
        <v>1</v>
      </c>
      <c r="L77" s="49">
        <f t="shared" si="73"/>
        <v>1</v>
      </c>
      <c r="M77" s="49">
        <f t="shared" si="73"/>
        <v>1111</v>
      </c>
      <c r="N77" s="49">
        <f t="shared" si="73"/>
        <v>2</v>
      </c>
      <c r="O77" s="49">
        <f t="shared" si="73"/>
        <v>11</v>
      </c>
      <c r="P77" s="49">
        <f t="shared" si="73"/>
        <v>2</v>
      </c>
      <c r="Q77" s="49">
        <f t="shared" si="73"/>
        <v>3</v>
      </c>
      <c r="R77" s="49">
        <f t="shared" si="73"/>
        <v>1</v>
      </c>
      <c r="S77" s="22">
        <f t="shared" si="73"/>
        <v>15</v>
      </c>
      <c r="T77" s="49">
        <f t="shared" si="73"/>
        <v>0</v>
      </c>
      <c r="U77" s="49">
        <f t="shared" si="73"/>
        <v>0</v>
      </c>
      <c r="V77" s="6" t="str">
        <f t="shared" si="73"/>
        <v/>
      </c>
      <c r="W77" s="21">
        <f>IF(W54&gt;0,VLOOKUP(W54,'[3]2020_Envelope'!$BH$6:$CR$128,4),"")</f>
        <v>9.8214502343534598</v>
      </c>
      <c r="X77" s="21">
        <f>IF(X54&gt;0,VLOOKUP(X54,'[3]2020_Envelope'!$BH$6:$CR$128,4),"")</f>
        <v>10.474832133535521</v>
      </c>
      <c r="Y77" s="21" t="str">
        <f>IF(Y54&gt;0,VLOOKUP(Y54,'[3]2020_Envelope'!$BH$6:$CR$128,4),"")</f>
        <v/>
      </c>
      <c r="Z77" s="21">
        <f>IF(Z54&gt;0,VLOOKUP(Z54,'[3]2020_Envelope'!$BH$6:$CR$128,4),"")</f>
        <v>33.645972271153852</v>
      </c>
      <c r="AA77" s="21" t="str">
        <f>IF(AA54&gt;0,VLOOKUP(AA54,'[3]2020_Envelope'!$BH$6:$CR$128,4),"")</f>
        <v/>
      </c>
      <c r="AB77" s="21" t="str">
        <f>IF(AB54&gt;0,VLOOKUP(AB54,'[3]2020_Envelope'!$BH$6:$CR$128,4),"")</f>
        <v/>
      </c>
      <c r="AC77" s="20" t="str">
        <f>IF(AC54&gt;0,VLOOKUP(AC54,'[3]2020_HVAC'!$EY$7:$KA$83,8),"")</f>
        <v/>
      </c>
      <c r="AD77" s="20" t="str">
        <f>IF(AD54&gt;0,VLOOKUP(AD54,'[3]2020_HVAC'!$EY$7:$KA$83,8),"")</f>
        <v/>
      </c>
      <c r="AE77" s="20" t="str">
        <f>IF(AE54&gt;0,VLOOKUP(AE54,'[3]2020_HVAC'!$EY$7:$KA$83,8),"")</f>
        <v/>
      </c>
      <c r="AF77" s="20" t="str">
        <f>IF(AF54&gt;0,VLOOKUP(AF54,'[3]2020_HVAC'!$EY$7:$KA$83,8),"")</f>
        <v/>
      </c>
      <c r="AG77" s="55">
        <f>VLOOKUP($C77,[1]Performance!$A$3:$K$38,7)</f>
        <v>0</v>
      </c>
      <c r="AH77" s="55">
        <f>IF(AG77=0,8,IF(AG77=1,9,10))</f>
        <v>8</v>
      </c>
      <c r="AI77" s="20">
        <f>IF(AI54&gt;0,VLOOKUP(AI54,'[3]2020_HVAC'!$EY$7:$KA$83,AH77),"")</f>
        <v>5.9126196702739477</v>
      </c>
      <c r="AJ77" s="20">
        <f>IF(AJ54&gt;0,VLOOKUP(AJ54,'[3]2020_HVAC'!$EY$7:$KA$83,$AH77),"")</f>
        <v>13.24815159713715</v>
      </c>
      <c r="AK77" s="20">
        <f>IF(AK54&gt;0,VLOOKUP(AK54,'[3]2020_HVAC'!$EY$7:$KA$83,8),"")</f>
        <v>35.6259145</v>
      </c>
      <c r="AL77" s="20">
        <f>IF(AL54&gt;0,VLOOKUP(AL54,'[3]2020_HVAC'!$EY$7:$KA$83,8),"")</f>
        <v>91.721706999999995</v>
      </c>
      <c r="AM77" s="20">
        <f>IF(AM54&gt;0,VLOOKUP(AM54,'[3]2020_HVAC'!$EY$7:$KA$83,8),"")</f>
        <v>0.57486741089743598</v>
      </c>
      <c r="AN77" s="20" t="str">
        <f>IF(AN54&gt;0,VLOOKUP(AN54,'[3]2020_HVAC'!$EY$7:$KA$83,8),"")</f>
        <v/>
      </c>
      <c r="AO77" s="20" t="str">
        <f>IF(AO54&gt;0,VLOOKUP(AO54,'[3]2020_HVAC'!$EY$7:$KA$83,8),"")</f>
        <v/>
      </c>
      <c r="AP77" s="13">
        <f>(SUM(W77:AF77)+SUM(AI77:AO77))*$AP$5</f>
        <v>470399.70467260218</v>
      </c>
      <c r="AQ77" s="21">
        <f>IF(AQ54&gt;0,VLOOKUP(AQ54,'[3]2020_Envelope'!$BH$6:$CR$128,5),"")</f>
        <v>24.201758685782558</v>
      </c>
      <c r="AR77" s="21">
        <f>IF(AR54&gt;0,VLOOKUP(AR54,'[3]2020_Envelope'!$BH$6:$CR$128,5),"")</f>
        <v>18.866155290104111</v>
      </c>
      <c r="AS77" s="21" t="str">
        <f>IF(AS54&gt;0,VLOOKUP(AS54,'[3]2020_Envelope'!$BH$6:$CR$128,5),"")</f>
        <v/>
      </c>
      <c r="AT77" s="21" t="str">
        <f>IF(AT54&gt;0,VLOOKUP(AT54,'[3]2020_Envelope'!$BH$6:$CR$128,5),"")</f>
        <v/>
      </c>
      <c r="AU77" s="21" t="str">
        <f>IF(AU54&gt;0,VLOOKUP(AU54,'[3]2020_Envelope'!$BH$6:$CR$128,5),"")</f>
        <v/>
      </c>
      <c r="AV77" s="21" t="str">
        <f>IF(AV54&gt;0,VLOOKUP(AV54,'[3]2020_Envelope'!$BH$6:$CR$128,5),"")</f>
        <v/>
      </c>
      <c r="AW77" s="20" t="str">
        <f>IF(AW54&gt;0,VLOOKUP(AW54,'[3]2020_HVAC'!$EY$7:$KA$83,11),"")</f>
        <v/>
      </c>
      <c r="AX77" s="20" t="str">
        <f>IF(AX54&gt;0,VLOOKUP(AX54,'[3]2020_HVAC'!$EY$7:$KA$83,11),"")</f>
        <v/>
      </c>
      <c r="AY77" s="20" t="str">
        <f>IF(AY54&gt;0,VLOOKUP(AY54,'[3]2020_HVAC'!$EY$7:$KA$83,11),"")</f>
        <v/>
      </c>
      <c r="AZ77" s="20" t="str">
        <f>IF(AZ54&gt;0,VLOOKUP(AZ54,'[3]2020_HVAC'!$EY$7:$KA$83,11),"")</f>
        <v/>
      </c>
      <c r="BA77" s="55">
        <f>VLOOKUP($C77,[2]Performance!$A$3:$K$36,7)</f>
        <v>0</v>
      </c>
      <c r="BB77" s="55">
        <f>IF(BA77=0,11,IF(BA77=1,12,13))</f>
        <v>11</v>
      </c>
      <c r="BC77" s="20">
        <f>IF(BC54&gt;0,VLOOKUP(BC54,'[3]2020_HVAC'!$EY$7:$KA$83,BB77),"")</f>
        <v>7.9924715751589313</v>
      </c>
      <c r="BD77" s="20">
        <f>IF(BD54&gt;0,VLOOKUP(BD54,'[3]2020_HVAC'!$EY$7:$KA$83,$BB77),"")</f>
        <v>14.509287203941032</v>
      </c>
      <c r="BE77" s="20">
        <f>IF(BE54&gt;0,VLOOKUP(BE54,'[3]2020_HVAC'!$EY$7:$KA$83,11),"")</f>
        <v>35.6259145</v>
      </c>
      <c r="BF77" s="20">
        <f>IF(BF54&gt;0,VLOOKUP(BF54,'[3]2020_HVAC'!$EY$7:$KA$83,11),"")</f>
        <v>91.721707000000009</v>
      </c>
      <c r="BG77" s="20">
        <f>IF(BG54&gt;0,VLOOKUP(BG54,'[3]2020_HVAC'!$EY$7:$KA$83,11),"")</f>
        <v>0.42704436238095239</v>
      </c>
      <c r="BH77" s="20" t="str">
        <f>IF(BH54&gt;0,VLOOKUP(BH54,'[3]2020_HVAC'!$EY$7:$KA$83,11),"")</f>
        <v/>
      </c>
      <c r="BI77" s="20" t="str">
        <f>IF(BI54&gt;0,VLOOKUP(BI54,'[3]2020_HVAC'!$EY$7:$KA$83,11),"")</f>
        <v/>
      </c>
      <c r="BJ77" s="13">
        <f>(SUM(AQ77:AZ77)+SUM(BC77:BI77))*$BJ$5</f>
        <v>609034.66664470802</v>
      </c>
      <c r="BK77" s="19">
        <f>IF($N77&gt;0,VLOOKUP($C77,[1]Milan!$AB$7:$AN$40,$N77))/((IF($P77=1,'3 PlantsCodes'!$D$26,IF($P77=2,'3 PlantsCodes'!$D$27,IF($P77=3,'3 PlantsCodes'!$D$28,IF($P77=4,'3 PlantsCodes'!$D$29)))))*IF($R77=1,'3 PlantsCodes'!$D$31,IF($R77=2,'3 PlantsCodes'!$D$32)))</f>
        <v>262.23543272273474</v>
      </c>
      <c r="BL77" s="19">
        <f>(IF($O77=20,VLOOKUP($C77,[1]Milan!$AB$7:$AN$40,12),IF($O77&gt;0,VLOOKUP($C77,[1]Milan!$AB$7:$AN$40,$O77),0))/(IF($Q77=1,'3 PlantsCodes'!$E$26,IF($Q77=3,'3 PlantsCodes'!$E$28,IF($Q77=4,'3 PlantsCodes'!$E$29,1)))*IF($R77=1,'3 PlantsCodes'!$E$31,IF($R77=2,'3 PlantsCodes'!$E$32))))</f>
        <v>17.556543975345807</v>
      </c>
      <c r="BM77" s="19">
        <f>VLOOKUP($C77,[1]Milan!$AB$6:$AZ$40,$S77)</f>
        <v>8</v>
      </c>
      <c r="BN77" s="19">
        <f>VLOOKUP($C77,[1]Milan!$B$7:$Y$40,18)</f>
        <v>28.523052246092213</v>
      </c>
      <c r="BO77" s="19">
        <f>VLOOKUP($C77,[1]Milan!$B$7:$AA$40,26)</f>
        <v>0.6371948909491012</v>
      </c>
      <c r="BP77" s="20">
        <f>IF($U77=1,-[4]Office!$E$9,0)</f>
        <v>0</v>
      </c>
      <c r="BQ77" s="57" t="s">
        <v>30</v>
      </c>
      <c r="BR77" s="19">
        <f>IF($N77&gt;0,VLOOKUP($C77,[2]Milan!$AB$7:$AN$40,$N77))/((IF($P77=1,'3 PlantsCodes'!$D$26,IF($P77=2,'3 PlantsCodes'!$D$27,IF($P77=3,'3 PlantsCodes'!$D$28,IF($P77=4,'3 PlantsCodes'!$D$29)))))*IF($R77=1,'3 PlantsCodes'!$D$31,IF($R77=2,'3 PlantsCodes'!$D$32)))</f>
        <v>227.90801760388129</v>
      </c>
      <c r="BS77" s="19">
        <f>(IF($O77=20,VLOOKUP($C77,[2]Milan!$AB$7:$AN$40,12),IF($O77&gt;0,VLOOKUP($C77,[2]Milan!$AB$7:$AN$40,$O77),0))/(IF($Q77=1,'3 PlantsCodes'!$E$26,IF($Q77=3,'3 PlantsCodes'!$E$28,IF($Q77=4,'3 PlantsCodes'!$E$29,1)))*IF($R77=1,'3 PlantsCodes'!$E$31,IF($R77=2,'3 PlantsCodes'!$E$32))))</f>
        <v>10.362514689940628</v>
      </c>
      <c r="BT77" s="19">
        <f>VLOOKUP($C77,[2]Milan!$AB$6:$AZ$40,$S77)</f>
        <v>11.684210526315789</v>
      </c>
      <c r="BU77" s="19">
        <f>VLOOKUP($C77,[2]Milan!$B$7:$Y$40,18)</f>
        <v>27.284342108135654</v>
      </c>
      <c r="BV77" s="19">
        <f>VLOOKUP($C77,[2]Milan!$B$7:$AA$40,26)</f>
        <v>0.7874148775042078</v>
      </c>
      <c r="BW77" s="20">
        <f>IF($U77=1,-[4]School!$E$9,0)</f>
        <v>0</v>
      </c>
      <c r="BX77" s="57" t="s">
        <v>30</v>
      </c>
    </row>
    <row r="78" spans="1:76" x14ac:dyDescent="0.25">
      <c r="A78" s="151"/>
      <c r="B78" s="17">
        <v>2</v>
      </c>
      <c r="C78" s="22">
        <f t="shared" ref="C78:O78" si="74">IF(C55="","",C55)</f>
        <v>3</v>
      </c>
      <c r="D78" s="50" t="str">
        <f t="shared" si="74"/>
        <v>-</v>
      </c>
      <c r="E78" s="50" t="str">
        <f t="shared" si="74"/>
        <v>o+</v>
      </c>
      <c r="F78" s="49" t="str">
        <f t="shared" si="74"/>
        <v>o-</v>
      </c>
      <c r="G78" s="49" t="str">
        <f t="shared" si="74"/>
        <v>o</v>
      </c>
      <c r="H78" s="49">
        <f t="shared" si="74"/>
        <v>0</v>
      </c>
      <c r="I78" s="49">
        <f t="shared" si="74"/>
        <v>1</v>
      </c>
      <c r="J78" s="49">
        <f t="shared" si="74"/>
        <v>2</v>
      </c>
      <c r="K78" s="49">
        <f t="shared" si="74"/>
        <v>1</v>
      </c>
      <c r="L78" s="49">
        <f t="shared" si="74"/>
        <v>1</v>
      </c>
      <c r="M78" s="49">
        <f t="shared" si="74"/>
        <v>1211</v>
      </c>
      <c r="N78" s="49">
        <f t="shared" si="74"/>
        <v>5</v>
      </c>
      <c r="O78" s="49">
        <f t="shared" si="74"/>
        <v>20</v>
      </c>
      <c r="P78" s="49">
        <v>2</v>
      </c>
      <c r="Q78" s="49">
        <f t="shared" ref="Q78:V78" si="75">IF(Q55="","",Q55)</f>
        <v>4</v>
      </c>
      <c r="R78" s="49">
        <f t="shared" si="75"/>
        <v>2</v>
      </c>
      <c r="S78" s="22">
        <f t="shared" si="75"/>
        <v>15</v>
      </c>
      <c r="T78" s="49">
        <f t="shared" si="75"/>
        <v>0</v>
      </c>
      <c r="U78" s="49">
        <f t="shared" si="75"/>
        <v>0</v>
      </c>
      <c r="V78" s="18" t="str">
        <f t="shared" si="75"/>
        <v/>
      </c>
      <c r="W78" s="21">
        <f>IF(W55&gt;0,VLOOKUP(W55,'[3]2020_Envelope'!$BH$6:$CR$128,4),"")</f>
        <v>9.8214502343534598</v>
      </c>
      <c r="X78" s="21">
        <f>IF(X55&gt;0,VLOOKUP(X55,'[3]2020_Envelope'!$BH$6:$CR$128,4),"")</f>
        <v>10.474832133535521</v>
      </c>
      <c r="Y78" s="21" t="str">
        <f>IF(Y55&gt;0,VLOOKUP(Y55,'[3]2020_Envelope'!$BH$6:$CR$128,4),"")</f>
        <v/>
      </c>
      <c r="Z78" s="21">
        <f>IF(Z55&gt;0,VLOOKUP(Z55,'[3]2020_Envelope'!$BH$6:$CR$128,4),"")</f>
        <v>118.28471050074224</v>
      </c>
      <c r="AA78" s="21" t="str">
        <f>IF(AA55&gt;0,VLOOKUP(AA55,'[3]2020_Envelope'!$BH$6:$CR$128,4),"")</f>
        <v/>
      </c>
      <c r="AB78" s="21" t="str">
        <f>IF(AB55&gt;0,VLOOKUP(AB55,'[3]2020_Envelope'!$BH$6:$CR$128,4),"")</f>
        <v/>
      </c>
      <c r="AC78" s="20" t="str">
        <f>IF(AC55&gt;0,VLOOKUP(AC55,'[3]2020_HVAC'!$EY$7:$KA$83,8),"")</f>
        <v/>
      </c>
      <c r="AD78" s="20" t="str">
        <f>IF(AD55&gt;0,VLOOKUP(AD55,'[3]2020_HVAC'!$EY$7:$KA$83,8),"")</f>
        <v/>
      </c>
      <c r="AE78" s="20" t="str">
        <f>IF(AE55&gt;0,VLOOKUP(AE55,'[3]2020_HVAC'!$EY$7:$KA$83,8),"")</f>
        <v/>
      </c>
      <c r="AF78" s="20" t="str">
        <f>IF(AF55&gt;0,VLOOKUP(AF55,'[3]2020_HVAC'!$EY$7:$KA$83,8),"")</f>
        <v/>
      </c>
      <c r="AG78" s="55">
        <f>VLOOKUP($C78,[1]Performance!$A$3:$K$38,7)</f>
        <v>0</v>
      </c>
      <c r="AH78" s="55">
        <f t="shared" ref="AH78:AH96" si="76">IF(AG78=0,8,IF(AG78=1,9,10))</f>
        <v>8</v>
      </c>
      <c r="AI78" s="20">
        <f>IF(AI55&gt;0,VLOOKUP(AI55,'[3]2020_HVAC'!$EY$7:$KA$83,AH78),"")</f>
        <v>7.8125680441637009</v>
      </c>
      <c r="AJ78" s="20">
        <f>IF(AJ55&gt;0,VLOOKUP(AJ55,'[3]2020_HVAC'!$EY$7:$KA$83,$AH78),"")</f>
        <v>16.100235113428084</v>
      </c>
      <c r="AK78" s="20">
        <f>IF(AK55&gt;0,VLOOKUP(AK55,'[3]2020_HVAC'!$EY$7:$KA$83,8),"")</f>
        <v>90.491963999999996</v>
      </c>
      <c r="AL78" s="20" t="str">
        <f>IF(AL55&gt;0,VLOOKUP(AL55,'[3]2020_HVAC'!$EY$7:$KA$83,8),"")</f>
        <v/>
      </c>
      <c r="AM78" s="20">
        <f>IF(AM55&gt;0,VLOOKUP(AM55,'[3]2020_HVAC'!$EY$7:$KA$83,8),"")</f>
        <v>2.3518912435897432</v>
      </c>
      <c r="AN78" s="20" t="str">
        <f>IF(AN55&gt;0,VLOOKUP(AN55,'[3]2020_HVAC'!$EY$7:$KA$83,8),"")</f>
        <v/>
      </c>
      <c r="AO78" s="20" t="str">
        <f>IF(AO55&gt;0,VLOOKUP(AO55,'[3]2020_HVAC'!$EY$7:$KA$83,8),"")</f>
        <v/>
      </c>
      <c r="AP78" s="13">
        <f t="shared" ref="AP78:AP95" si="77">(SUM(W78:AF78)+SUM(AI78:AO78))*$AP$5</f>
        <v>597490.10397136176</v>
      </c>
      <c r="AQ78" s="21">
        <f>IF(AQ55&gt;0,VLOOKUP(AQ55,'[3]2020_Envelope'!$BH$6:$CR$128,5),"")</f>
        <v>24.201758685782558</v>
      </c>
      <c r="AR78" s="21">
        <f>IF(AR55&gt;0,VLOOKUP(AR55,'[3]2020_Envelope'!$BH$6:$CR$128,5),"")</f>
        <v>18.866155290104111</v>
      </c>
      <c r="AS78" s="21" t="str">
        <f>IF(AS55&gt;0,VLOOKUP(AS55,'[3]2020_Envelope'!$BH$6:$CR$128,5),"")</f>
        <v/>
      </c>
      <c r="AT78" s="21">
        <f>IF(AT55&gt;0,VLOOKUP(AT55,'[3]2020_Envelope'!$BH$6:$CR$128,5),"")</f>
        <v>93.046162034224082</v>
      </c>
      <c r="AU78" s="21" t="str">
        <f>IF(AU55&gt;0,VLOOKUP(AU55,'[3]2020_Envelope'!$BH$6:$CR$128,5),"")</f>
        <v/>
      </c>
      <c r="AV78" s="21" t="str">
        <f>IF(AV55&gt;0,VLOOKUP(AV55,'[3]2020_Envelope'!$BH$6:$CR$128,5),"")</f>
        <v/>
      </c>
      <c r="AW78" s="20" t="str">
        <f>IF(AW55&gt;0,VLOOKUP(AW55,'[3]2020_HVAC'!$EY$7:$KA$83,11),"")</f>
        <v/>
      </c>
      <c r="AX78" s="20" t="str">
        <f>IF(AX55&gt;0,VLOOKUP(AX55,'[3]2020_HVAC'!$EY$7:$KA$83,11),"")</f>
        <v/>
      </c>
      <c r="AY78" s="20" t="str">
        <f>IF(AY55&gt;0,VLOOKUP(AY55,'[3]2020_HVAC'!$EY$7:$KA$83,11),"")</f>
        <v/>
      </c>
      <c r="AZ78" s="20" t="str">
        <f>IF(AZ55&gt;0,VLOOKUP(AZ55,'[3]2020_HVAC'!$EY$7:$KA$83,11),"")</f>
        <v/>
      </c>
      <c r="BA78" s="55">
        <f>VLOOKUP($C78,[2]Performance!$A$3:$K$36,7)</f>
        <v>0</v>
      </c>
      <c r="BB78" s="55">
        <f t="shared" ref="BB78:BB96" si="78">IF(BA78=0,11,IF(BA78=1,12,13))</f>
        <v>11</v>
      </c>
      <c r="BC78" s="20">
        <f>IF(BC55&gt;0,VLOOKUP(BC55,'[3]2020_HVAC'!$EY$7:$KA$83,BB78),"")</f>
        <v>10.560755046684795</v>
      </c>
      <c r="BD78" s="20">
        <f>IF(BD55&gt;0,VLOOKUP(BD55,'[3]2020_HVAC'!$EY$7:$KA$83,$BB78),"")</f>
        <v>17.632870034653322</v>
      </c>
      <c r="BE78" s="20">
        <f>IF(BE55&gt;0,VLOOKUP(BE55,'[3]2020_HVAC'!$EY$7:$KA$83,11),"")</f>
        <v>90.49196400000001</v>
      </c>
      <c r="BF78" s="20" t="str">
        <f>IF(BF55&gt;0,VLOOKUP(BF55,'[3]2020_HVAC'!$EY$7:$KA$83,11),"")</f>
        <v/>
      </c>
      <c r="BG78" s="20">
        <f>IF(BG55&gt;0,VLOOKUP(BG55,'[3]2020_HVAC'!$EY$7:$KA$83,11),"")</f>
        <v>2.6206788142857143</v>
      </c>
      <c r="BH78" s="20" t="str">
        <f>IF(BH55&gt;0,VLOOKUP(BH55,'[3]2020_HVAC'!$EY$7:$KA$83,11),"")</f>
        <v/>
      </c>
      <c r="BI78" s="20" t="str">
        <f>IF(BI55&gt;0,VLOOKUP(BI55,'[3]2020_HVAC'!$EY$7:$KA$83,11),"")</f>
        <v/>
      </c>
      <c r="BJ78" s="13">
        <f t="shared" ref="BJ78:BJ95" si="79">(SUM(AQ78:AZ78)+SUM(BC78:BI78))*$BJ$5</f>
        <v>810874.08330306388</v>
      </c>
      <c r="BK78" s="19">
        <f>IF($N78&gt;0,VLOOKUP($C78,[1]Milan!$AB$7:$AN$40,$N78))/((IF($P78=1,'3 PlantsCodes'!$D$26,IF($P78=2,'3 PlantsCodes'!$D$27,IF($P78=3,'3 PlantsCodes'!$D$28,IF($P78=4,'3 PlantsCodes'!$D$29)))))*IF($R78=1,'3 PlantsCodes'!$D$31,IF($R78=2,'3 PlantsCodes'!$D$32)))</f>
        <v>74.846924831905937</v>
      </c>
      <c r="BL78" s="19">
        <f>(IF($O78=20,VLOOKUP($C78,[1]Milan!$AB$7:$AN$40,12),IF($O78&gt;0,VLOOKUP($C78,[1]Milan!$AB$7:$AN$40,$O78),0))/(IF($Q78=1,'3 PlantsCodes'!$E$26,IF($Q78=3,'3 PlantsCodes'!$E$28,IF($Q78=4,'3 PlantsCodes'!$E$29,1)))*IF($R78=1,'3 PlantsCodes'!$E$31,IF($R78=2,'3 PlantsCodes'!$E$32))))</f>
        <v>23.794923526303855</v>
      </c>
      <c r="BM78" s="19">
        <f>VLOOKUP($C78,[1]Milan!$AB$6:$AZ$40,$S78)</f>
        <v>8</v>
      </c>
      <c r="BN78" s="19">
        <f>VLOOKUP($C78,[1]Milan!$B$7:$Y$40,18)</f>
        <v>28.973616210935798</v>
      </c>
      <c r="BO78" s="19">
        <f>VLOOKUP($C78,[1]Milan!$B$7:$AA$40,26)</f>
        <v>0.4526267354997795</v>
      </c>
      <c r="BP78" s="20">
        <f>IF($U78=1,-[4]Office!$E$9,0)</f>
        <v>0</v>
      </c>
      <c r="BQ78" s="57" t="s">
        <v>30</v>
      </c>
      <c r="BR78" s="19">
        <f>IF($N78&gt;0,VLOOKUP($C78,[2]Milan!$AB$7:$AN$40,$N78))/((IF($P78=1,'3 PlantsCodes'!$D$26,IF($P78=2,'3 PlantsCodes'!$D$27,IF($P78=3,'3 PlantsCodes'!$D$28,IF($P78=4,'3 PlantsCodes'!$D$29)))))*IF($R78=1,'3 PlantsCodes'!$D$31,IF($R78=2,'3 PlantsCodes'!$D$32)))</f>
        <v>94.606735230635408</v>
      </c>
      <c r="BS78" s="19">
        <f>(IF($O78=20,VLOOKUP($C78,[2]Milan!$AB$7:$AN$40,12),IF($O78&gt;0,VLOOKUP($C78,[2]Milan!$AB$7:$AN$40,$O78),0))/(IF($Q78=1,'3 PlantsCodes'!$E$26,IF($Q78=3,'3 PlantsCodes'!$E$28,IF($Q78=4,'3 PlantsCodes'!$E$29,1)))*IF($R78=1,'3 PlantsCodes'!$E$31,IF($R78=2,'3 PlantsCodes'!$E$32))))</f>
        <v>12.958087986156194</v>
      </c>
      <c r="BT78" s="19">
        <f>VLOOKUP($C78,[2]Milan!$AB$6:$AZ$40,$S78)</f>
        <v>11.684210526315789</v>
      </c>
      <c r="BU78" s="19">
        <f>VLOOKUP($C78,[2]Milan!$B$7:$Y$40,18)</f>
        <v>27.675405554564335</v>
      </c>
      <c r="BV78" s="19">
        <f>VLOOKUP($C78,[2]Milan!$B$7:$AA$40,26)</f>
        <v>0.63797869728080903</v>
      </c>
      <c r="BW78" s="20">
        <f>IF($U78=1,-[4]School!$E$9,0)</f>
        <v>0</v>
      </c>
      <c r="BX78" s="57" t="s">
        <v>30</v>
      </c>
    </row>
    <row r="79" spans="1:76" x14ac:dyDescent="0.25">
      <c r="A79" s="151"/>
      <c r="B79" s="17">
        <v>3</v>
      </c>
      <c r="C79" s="22">
        <f t="shared" ref="C79:V79" si="80">IF(C56="","",C56)</f>
        <v>21</v>
      </c>
      <c r="D79" s="50" t="str">
        <f t="shared" si="80"/>
        <v>-</v>
      </c>
      <c r="E79" s="50" t="str">
        <f t="shared" si="80"/>
        <v>o+</v>
      </c>
      <c r="F79" s="49" t="str">
        <f t="shared" si="80"/>
        <v>o-</v>
      </c>
      <c r="G79" s="49" t="str">
        <f t="shared" si="80"/>
        <v>o</v>
      </c>
      <c r="H79" s="49">
        <f t="shared" si="80"/>
        <v>1</v>
      </c>
      <c r="I79" s="49">
        <f t="shared" si="80"/>
        <v>1</v>
      </c>
      <c r="J79" s="49">
        <f t="shared" si="80"/>
        <v>2</v>
      </c>
      <c r="K79" s="49">
        <f t="shared" si="80"/>
        <v>1</v>
      </c>
      <c r="L79" s="49">
        <f t="shared" si="80"/>
        <v>2</v>
      </c>
      <c r="M79" s="49">
        <f t="shared" si="80"/>
        <v>1212</v>
      </c>
      <c r="N79" s="49">
        <f t="shared" si="80"/>
        <v>5</v>
      </c>
      <c r="O79" s="49">
        <f t="shared" si="80"/>
        <v>20</v>
      </c>
      <c r="P79" s="49">
        <f t="shared" si="80"/>
        <v>4</v>
      </c>
      <c r="Q79" s="49">
        <f t="shared" si="80"/>
        <v>4</v>
      </c>
      <c r="R79" s="49">
        <f t="shared" si="80"/>
        <v>2</v>
      </c>
      <c r="S79" s="22">
        <f t="shared" si="80"/>
        <v>15</v>
      </c>
      <c r="T79" s="49">
        <f t="shared" si="80"/>
        <v>0</v>
      </c>
      <c r="U79" s="49">
        <f t="shared" si="80"/>
        <v>0</v>
      </c>
      <c r="V79" s="18" t="str">
        <f t="shared" si="80"/>
        <v/>
      </c>
      <c r="W79" s="21">
        <f>IF(W56&gt;0,VLOOKUP(W56,'[3]2020_Envelope'!$BH$6:$CR$128,4),"")</f>
        <v>9.8214502343534598</v>
      </c>
      <c r="X79" s="21">
        <f>IF(X56&gt;0,VLOOKUP(X56,'[3]2020_Envelope'!$BH$6:$CR$128,4),"")</f>
        <v>10.474832133535521</v>
      </c>
      <c r="Y79" s="21" t="str">
        <f>IF(Y56&gt;0,VLOOKUP(Y56,'[3]2020_Envelope'!$BH$6:$CR$128,4),"")</f>
        <v/>
      </c>
      <c r="Z79" s="21">
        <f>IF(Z56&gt;0,VLOOKUP(Z56,'[3]2020_Envelope'!$BH$6:$CR$128,4),"")</f>
        <v>118.28471050074224</v>
      </c>
      <c r="AA79" s="21" t="str">
        <f>IF(AA56&gt;0,VLOOKUP(AA56,'[3]2020_Envelope'!$BH$6:$CR$128,4),"")</f>
        <v/>
      </c>
      <c r="AB79" s="21" t="str">
        <f>IF(AB56&gt;0,VLOOKUP(AB56,'[3]2020_Envelope'!$BH$6:$CR$128,4),"")</f>
        <v/>
      </c>
      <c r="AC79" s="20">
        <f>IF(AC56&gt;0,VLOOKUP(AC56,'[3]2020_HVAC'!$EY$7:$KA$83,8),"")</f>
        <v>31.347648749999998</v>
      </c>
      <c r="AD79" s="20">
        <f>IF(AD56&gt;0,VLOOKUP(AD56,'[3]2020_HVAC'!$EY$7:$KA$83,8),"")</f>
        <v>15.136737</v>
      </c>
      <c r="AE79" s="20" t="str">
        <f>IF(AE56&gt;0,VLOOKUP(AE56,'[3]2020_HVAC'!$EY$7:$KA$83,8),"")</f>
        <v/>
      </c>
      <c r="AF79" s="20" t="str">
        <f>IF(AF56&gt;0,VLOOKUP(AF56,'[3]2020_HVAC'!$EY$7:$KA$83,8),"")</f>
        <v/>
      </c>
      <c r="AG79" s="55">
        <f>VLOOKUP($C79,[1]Performance!$A$3:$K$38,7)</f>
        <v>1</v>
      </c>
      <c r="AH79" s="55">
        <f t="shared" si="76"/>
        <v>9</v>
      </c>
      <c r="AI79" s="20">
        <f>IF(AI56&gt;0,VLOOKUP(AI56,'[3]2020_HVAC'!$EY$7:$KA$83,AH79),"")</f>
        <v>5.0801504534988089</v>
      </c>
      <c r="AJ79" s="20">
        <f>IF(AJ56&gt;0,VLOOKUP(AJ56,'[3]2020_HVAC'!$EY$7:$KA$83,$AH79),"")</f>
        <v>14.73397318188707</v>
      </c>
      <c r="AK79" s="20">
        <f>IF(AK56&gt;0,VLOOKUP(AK56,'[3]2020_HVAC'!$EY$7:$KA$83,8),"")</f>
        <v>90.491963999999996</v>
      </c>
      <c r="AL79" s="20" t="str">
        <f>IF(AL56&gt;0,VLOOKUP(AL56,'[3]2020_HVAC'!$EY$7:$KA$83,8),"")</f>
        <v/>
      </c>
      <c r="AM79" s="20">
        <f>IF(AM56&gt;0,VLOOKUP(AM56,'[3]2020_HVAC'!$EY$7:$KA$83,8),"")</f>
        <v>2.3518912435897432</v>
      </c>
      <c r="AN79" s="20" t="str">
        <f>IF(AN56&gt;0,VLOOKUP(AN56,'[3]2020_HVAC'!$EY$7:$KA$83,8),"")</f>
        <v/>
      </c>
      <c r="AO79" s="20" t="str">
        <f>IF(AO56&gt;0,VLOOKUP(AO56,'[3]2020_HVAC'!$EY$7:$KA$83,8),"")</f>
        <v/>
      </c>
      <c r="AP79" s="13">
        <f t="shared" si="77"/>
        <v>696672.65654440003</v>
      </c>
      <c r="AQ79" s="21">
        <f>IF(AQ56&gt;0,VLOOKUP(AQ56,'[3]2020_Envelope'!$BH$6:$CR$128,5),"")</f>
        <v>24.201758685782558</v>
      </c>
      <c r="AR79" s="21">
        <f>IF(AR56&gt;0,VLOOKUP(AR56,'[3]2020_Envelope'!$BH$6:$CR$128,5),"")</f>
        <v>18.866155290104111</v>
      </c>
      <c r="AS79" s="21" t="str">
        <f>IF(AS56&gt;0,VLOOKUP(AS56,'[3]2020_Envelope'!$BH$6:$CR$128,5),"")</f>
        <v/>
      </c>
      <c r="AT79" s="21">
        <f>IF(AT56&gt;0,VLOOKUP(AT56,'[3]2020_Envelope'!$BH$6:$CR$128,5),"")</f>
        <v>93.046162034224082</v>
      </c>
      <c r="AU79" s="21" t="str">
        <f>IF(AU56&gt;0,VLOOKUP(AU56,'[3]2020_Envelope'!$BH$6:$CR$128,5),"")</f>
        <v/>
      </c>
      <c r="AV79" s="21" t="str">
        <f>IF(AV56&gt;0,VLOOKUP(AV56,'[3]2020_Envelope'!$BH$6:$CR$128,5),"")</f>
        <v/>
      </c>
      <c r="AW79" s="20">
        <f>IF(AW56&gt;0,VLOOKUP(AW56,'[3]2020_HVAC'!$EY$7:$KA$83,11),"")</f>
        <v>31.347648750000001</v>
      </c>
      <c r="AX79" s="20">
        <f>IF(AX56&gt;0,VLOOKUP(AX56,'[3]2020_HVAC'!$EY$7:$KA$83,11),"")</f>
        <v>15.136737</v>
      </c>
      <c r="AY79" s="20" t="str">
        <f>IF(AY56&gt;0,VLOOKUP(AY56,'[3]2020_HVAC'!$EY$7:$KA$83,11),"")</f>
        <v/>
      </c>
      <c r="AZ79" s="20" t="str">
        <f>IF(AZ56&gt;0,VLOOKUP(AZ56,'[3]2020_HVAC'!$EY$7:$KA$83,11),"")</f>
        <v/>
      </c>
      <c r="BA79" s="55">
        <f>VLOOKUP($C79,[2]Performance!$A$3:$K$36,7)</f>
        <v>1</v>
      </c>
      <c r="BB79" s="55">
        <f t="shared" si="78"/>
        <v>12</v>
      </c>
      <c r="BC79" s="20">
        <f>IF(BC56&gt;0,VLOOKUP(BC56,'[3]2020_HVAC'!$EY$7:$KA$83,BB79),"")</f>
        <v>7.3790379035627591</v>
      </c>
      <c r="BD79" s="20">
        <f>IF(BD56&gt;0,VLOOKUP(BD56,'[3]2020_HVAC'!$EY$7:$KA$83,$BB79),"")</f>
        <v>18.827236660182958</v>
      </c>
      <c r="BE79" s="20">
        <f>IF(BE56&gt;0,VLOOKUP(BE56,'[3]2020_HVAC'!$EY$7:$KA$83,11),"")</f>
        <v>90.49196400000001</v>
      </c>
      <c r="BF79" s="20" t="str">
        <f>IF(BF56&gt;0,VLOOKUP(BF56,'[3]2020_HVAC'!$EY$7:$KA$83,11),"")</f>
        <v/>
      </c>
      <c r="BG79" s="20">
        <f>IF(BG56&gt;0,VLOOKUP(BG56,'[3]2020_HVAC'!$EY$7:$KA$83,11),"")</f>
        <v>2.6206788142857143</v>
      </c>
      <c r="BH79" s="20" t="str">
        <f>IF(BH56&gt;0,VLOOKUP(BH56,'[3]2020_HVAC'!$EY$7:$KA$83,11),"")</f>
        <v/>
      </c>
      <c r="BI79" s="20" t="str">
        <f>IF(BI56&gt;0,VLOOKUP(BI56,'[3]2020_HVAC'!$EY$7:$KA$83,11),"")</f>
        <v/>
      </c>
      <c r="BJ79" s="13">
        <f t="shared" si="79"/>
        <v>951039.74428514787</v>
      </c>
      <c r="BK79" s="19">
        <f>IF($N79&gt;0,VLOOKUP($C79,[1]Milan!$AB$7:$AN$40,$N79))/((IF($P79=1,'3 PlantsCodes'!$D$26,IF($P79=2,'3 PlantsCodes'!$D$27,IF($P79=3,'3 PlantsCodes'!$D$28,IF($P79=4,'3 PlantsCodes'!$D$29)))))*IF($R79=1,'3 PlantsCodes'!$D$31,IF($R79=2,'3 PlantsCodes'!$D$32)))</f>
        <v>69.275483042682566</v>
      </c>
      <c r="BL79" s="19">
        <f>(IF($O79=20,VLOOKUP($C79,[1]Milan!$AB$7:$AN$40,12),IF($O79&gt;0,VLOOKUP($C79,[1]Milan!$AB$7:$AN$40,$O79),0))/(IF($Q79=1,'3 PlantsCodes'!$E$26,IF($Q79=3,'3 PlantsCodes'!$E$28,IF($Q79=4,'3 PlantsCodes'!$E$29,1)))*IF($R79=1,'3 PlantsCodes'!$E$31,IF($R79=2,'3 PlantsCodes'!$E$32))))</f>
        <v>23.659925828819102</v>
      </c>
      <c r="BM79" s="19">
        <f>VLOOKUP($C79,[1]Milan!$AB$6:$AZ$40,$S79)</f>
        <v>8</v>
      </c>
      <c r="BN79" s="19">
        <f>VLOOKUP($C79,[1]Milan!$B$7:$Y$40,18)</f>
        <v>28.973616210935798</v>
      </c>
      <c r="BO79" s="19">
        <f>VLOOKUP($C79,[1]Milan!$B$7:$AA$40,26)</f>
        <v>3.3137974061476725</v>
      </c>
      <c r="BP79" s="20">
        <f>IF($U79=1,-[4]Office!$E$9,0)</f>
        <v>0</v>
      </c>
      <c r="BQ79" s="57" t="s">
        <v>30</v>
      </c>
      <c r="BR79" s="19">
        <f>IF($N79&gt;0,VLOOKUP($C79,[2]Milan!$AB$7:$AN$40,$N79))/((IF($P79=1,'3 PlantsCodes'!$D$26,IF($P79=2,'3 PlantsCodes'!$D$27,IF($P79=3,'3 PlantsCodes'!$D$28,IF($P79=4,'3 PlantsCodes'!$D$29)))))*IF($R79=1,'3 PlantsCodes'!$D$31,IF($R79=2,'3 PlantsCodes'!$D$32)))</f>
        <v>73.610214980804912</v>
      </c>
      <c r="BS79" s="19">
        <f>(IF($O79=20,VLOOKUP($C79,[2]Milan!$AB$7:$AN$40,12),IF($O79&gt;0,VLOOKUP($C79,[2]Milan!$AB$7:$AN$40,$O79),0))/(IF($Q79=1,'3 PlantsCodes'!$E$26,IF($Q79=3,'3 PlantsCodes'!$E$28,IF($Q79=4,'3 PlantsCodes'!$E$29,1)))*IF($R79=1,'3 PlantsCodes'!$E$31,IF($R79=2,'3 PlantsCodes'!$E$32))))</f>
        <v>12.46157088191312</v>
      </c>
      <c r="BT79" s="19">
        <f>VLOOKUP($C79,[2]Milan!$AB$6:$AZ$40,$S79)</f>
        <v>11.684210526315789</v>
      </c>
      <c r="BU79" s="19">
        <f>VLOOKUP($C79,[2]Milan!$B$7:$Y$40,18)</f>
        <v>27.675405554564335</v>
      </c>
      <c r="BV79" s="19">
        <f>VLOOKUP($C79,[2]Milan!$B$7:$AA$40,26)</f>
        <v>5.3459425737936028</v>
      </c>
      <c r="BW79" s="20">
        <f>IF($U79=1,-[4]School!$E$9,0)</f>
        <v>0</v>
      </c>
      <c r="BX79" s="57" t="s">
        <v>30</v>
      </c>
    </row>
    <row r="80" spans="1:76" x14ac:dyDescent="0.25">
      <c r="A80" s="151"/>
      <c r="B80" s="17">
        <v>4</v>
      </c>
      <c r="C80" s="22">
        <f t="shared" ref="C80:V80" si="81">IF(C57="","",C57)</f>
        <v>3</v>
      </c>
      <c r="D80" s="50" t="str">
        <f t="shared" si="81"/>
        <v>-</v>
      </c>
      <c r="E80" s="50" t="str">
        <f t="shared" si="81"/>
        <v>o+</v>
      </c>
      <c r="F80" s="49" t="str">
        <f t="shared" si="81"/>
        <v>o-</v>
      </c>
      <c r="G80" s="49" t="str">
        <f t="shared" si="81"/>
        <v>o</v>
      </c>
      <c r="H80" s="49">
        <f t="shared" si="81"/>
        <v>0</v>
      </c>
      <c r="I80" s="49">
        <f t="shared" si="81"/>
        <v>1</v>
      </c>
      <c r="J80" s="49">
        <f t="shared" si="81"/>
        <v>2</v>
      </c>
      <c r="K80" s="49">
        <f t="shared" si="81"/>
        <v>1</v>
      </c>
      <c r="L80" s="49">
        <f t="shared" si="81"/>
        <v>1</v>
      </c>
      <c r="M80" s="49">
        <f t="shared" si="81"/>
        <v>1211</v>
      </c>
      <c r="N80" s="49">
        <f t="shared" si="81"/>
        <v>7</v>
      </c>
      <c r="O80" s="49">
        <f t="shared" si="81"/>
        <v>12</v>
      </c>
      <c r="P80" s="49">
        <f t="shared" si="81"/>
        <v>3</v>
      </c>
      <c r="Q80" s="49">
        <f t="shared" si="81"/>
        <v>3</v>
      </c>
      <c r="R80" s="49">
        <f t="shared" si="81"/>
        <v>2</v>
      </c>
      <c r="S80" s="22">
        <f t="shared" si="81"/>
        <v>22</v>
      </c>
      <c r="T80" s="49">
        <f t="shared" si="81"/>
        <v>1</v>
      </c>
      <c r="U80" s="49">
        <f t="shared" si="81"/>
        <v>0</v>
      </c>
      <c r="V80" s="18" t="str">
        <f t="shared" si="81"/>
        <v/>
      </c>
      <c r="W80" s="21">
        <f>IF(W57&gt;0,VLOOKUP(W57,'[3]2020_Envelope'!$BH$6:$CR$128,4),"")</f>
        <v>9.8214502343534598</v>
      </c>
      <c r="X80" s="21">
        <f>IF(X57&gt;0,VLOOKUP(X57,'[3]2020_Envelope'!$BH$6:$CR$128,4),"")</f>
        <v>10.474832133535521</v>
      </c>
      <c r="Y80" s="21" t="str">
        <f>IF(Y57&gt;0,VLOOKUP(Y57,'[3]2020_Envelope'!$BH$6:$CR$128,4),"")</f>
        <v/>
      </c>
      <c r="Z80" s="21">
        <f>IF(Z57&gt;0,VLOOKUP(Z57,'[3]2020_Envelope'!$BH$6:$CR$128,4),"")</f>
        <v>118.28471050074224</v>
      </c>
      <c r="AA80" s="21" t="str">
        <f>IF(AA57&gt;0,VLOOKUP(AA57,'[3]2020_Envelope'!$BH$6:$CR$128,4),"")</f>
        <v/>
      </c>
      <c r="AB80" s="21" t="str">
        <f>IF(AB57&gt;0,VLOOKUP(AB57,'[3]2020_Envelope'!$BH$6:$CR$128,4),"")</f>
        <v/>
      </c>
      <c r="AC80" s="20" t="str">
        <f>IF(AC57&gt;0,VLOOKUP(AC57,'[3]2020_HVAC'!$EY$7:$KA$83,8),"")</f>
        <v/>
      </c>
      <c r="AD80" s="20" t="str">
        <f>IF(AD57&gt;0,VLOOKUP(AD57,'[3]2020_HVAC'!$EY$7:$KA$83,8),"")</f>
        <v/>
      </c>
      <c r="AE80" s="20" t="str">
        <f>IF(AE57&gt;0,VLOOKUP(AE57,'[3]2020_HVAC'!$EY$7:$KA$83,8),"")</f>
        <v/>
      </c>
      <c r="AF80" s="20" t="str">
        <f>IF(AF57&gt;0,VLOOKUP(AF57,'[3]2020_HVAC'!$EY$7:$KA$83,8),"")</f>
        <v/>
      </c>
      <c r="AG80" s="55">
        <f>VLOOKUP($C80,[1]Performance!$A$3:$K$38,7)</f>
        <v>0</v>
      </c>
      <c r="AH80" s="55">
        <f t="shared" si="76"/>
        <v>8</v>
      </c>
      <c r="AI80" s="20">
        <f>IF(AI57&gt;0,VLOOKUP(AI57,'[3]2020_HVAC'!$EY$7:$KA$83,AH80),"")</f>
        <v>22.162698690559875</v>
      </c>
      <c r="AJ80" s="20" t="str">
        <f>IF(AJ57&gt;0,VLOOKUP(AJ57,'[3]2020_HVAC'!$EY$7:$KA$83,$AH80),"")</f>
        <v/>
      </c>
      <c r="AK80" s="20">
        <f>IF(AK57&gt;0,VLOOKUP(AK57,'[3]2020_HVAC'!$EY$7:$KA$83,8),"")</f>
        <v>91.721706999999995</v>
      </c>
      <c r="AL80" s="20" t="str">
        <f>IF(AL57&gt;0,VLOOKUP(AL57,'[3]2020_HVAC'!$EY$7:$KA$83,8),"")</f>
        <v/>
      </c>
      <c r="AM80" s="20">
        <f>IF(AM57&gt;0,VLOOKUP(AM57,'[3]2020_HVAC'!$EY$7:$KA$83,8),"")</f>
        <v>2.3518912435897432</v>
      </c>
      <c r="AN80" s="20">
        <f>IF(AN57&gt;0,VLOOKUP(AN57,'[3]2020_HVAC'!$EY$7:$KA$83,8),"")</f>
        <v>9.0534416820512718</v>
      </c>
      <c r="AO80" s="20" t="str">
        <f>IF(AO57&gt;0,VLOOKUP(AO57,'[3]2020_HVAC'!$EY$7:$KA$83,8),"")</f>
        <v/>
      </c>
      <c r="AP80" s="13">
        <f t="shared" si="77"/>
        <v>617457.51167450717</v>
      </c>
      <c r="AQ80" s="21">
        <f>IF(AQ57&gt;0,VLOOKUP(AQ57,'[3]2020_Envelope'!$BH$6:$CR$128,5),"")</f>
        <v>24.201758685782558</v>
      </c>
      <c r="AR80" s="21">
        <f>IF(AR57&gt;0,VLOOKUP(AR57,'[3]2020_Envelope'!$BH$6:$CR$128,5),"")</f>
        <v>18.866155290104111</v>
      </c>
      <c r="AS80" s="21" t="str">
        <f>IF(AS57&gt;0,VLOOKUP(AS57,'[3]2020_Envelope'!$BH$6:$CR$128,5),"")</f>
        <v/>
      </c>
      <c r="AT80" s="21">
        <f>IF(AT57&gt;0,VLOOKUP(AT57,'[3]2020_Envelope'!$BH$6:$CR$128,5),"")</f>
        <v>93.046162034224082</v>
      </c>
      <c r="AU80" s="21" t="str">
        <f>IF(AU57&gt;0,VLOOKUP(AU57,'[3]2020_Envelope'!$BH$6:$CR$128,5),"")</f>
        <v/>
      </c>
      <c r="AV80" s="21" t="str">
        <f>IF(AV57&gt;0,VLOOKUP(AV57,'[3]2020_Envelope'!$BH$6:$CR$128,5),"")</f>
        <v/>
      </c>
      <c r="AW80" s="20" t="str">
        <f>IF(AW57&gt;0,VLOOKUP(AW57,'[3]2020_HVAC'!$EY$7:$KA$83,11),"")</f>
        <v/>
      </c>
      <c r="AX80" s="20" t="str">
        <f>IF(AX57&gt;0,VLOOKUP(AX57,'[3]2020_HVAC'!$EY$7:$KA$83,11),"")</f>
        <v/>
      </c>
      <c r="AY80" s="20" t="str">
        <f>IF(AY57&gt;0,VLOOKUP(AY57,'[3]2020_HVAC'!$EY$7:$KA$83,11),"")</f>
        <v/>
      </c>
      <c r="AZ80" s="20" t="str">
        <f>IF(AZ57&gt;0,VLOOKUP(AZ57,'[3]2020_HVAC'!$EY$7:$KA$83,11),"")</f>
        <v/>
      </c>
      <c r="BA80" s="55">
        <f>VLOOKUP($C80,[2]Performance!$A$3:$K$36,7)</f>
        <v>0</v>
      </c>
      <c r="BB80" s="55">
        <f t="shared" si="78"/>
        <v>11</v>
      </c>
      <c r="BC80" s="20">
        <f>IF(BC57&gt;0,VLOOKUP(BC57,'[3]2020_HVAC'!$EY$7:$KA$83,BB80),"")</f>
        <v>29.958757571312674</v>
      </c>
      <c r="BD80" s="20" t="str">
        <f>IF(BD57&gt;0,VLOOKUP(BD57,'[3]2020_HVAC'!$EY$7:$KA$83,$BB80),"")</f>
        <v/>
      </c>
      <c r="BE80" s="20">
        <f>IF(BE57&gt;0,VLOOKUP(BE57,'[3]2020_HVAC'!$EY$7:$KA$83,11),"")</f>
        <v>91.721707000000009</v>
      </c>
      <c r="BF80" s="20" t="str">
        <f>IF(BF57&gt;0,VLOOKUP(BF57,'[3]2020_HVAC'!$EY$7:$KA$83,11),"")</f>
        <v/>
      </c>
      <c r="BG80" s="20">
        <f>IF(BG57&gt;0,VLOOKUP(BG57,'[3]2020_HVAC'!$EY$7:$KA$83,11),"")</f>
        <v>2.6206788142857143</v>
      </c>
      <c r="BH80" s="20">
        <f>IF(BH57&gt;0,VLOOKUP(BH57,'[3]2020_HVAC'!$EY$7:$KA$83,11),"")</f>
        <v>13.450827641904748</v>
      </c>
      <c r="BI80" s="20" t="str">
        <f>IF(BI57&gt;0,VLOOKUP(BI57,'[3]2020_HVAC'!$EY$7:$KA$83,11),"")</f>
        <v/>
      </c>
      <c r="BJ80" s="13">
        <f t="shared" si="79"/>
        <v>862678.04816848377</v>
      </c>
      <c r="BK80" s="19">
        <f>IF($N80&gt;0,VLOOKUP($C80,[1]Milan!$AB$7:$AN$40,$N80))/((IF($P80=1,'3 PlantsCodes'!$D$26,IF($P80=2,'3 PlantsCodes'!$D$27,IF($P80=3,'3 PlantsCodes'!$D$28,IF($P80=4,'3 PlantsCodes'!$D$29)))))*IF($R80=1,'3 PlantsCodes'!$D$31,IF($R80=2,'3 PlantsCodes'!$D$32)))</f>
        <v>30.55528888993625</v>
      </c>
      <c r="BL80" s="19">
        <f>(IF($O80=20,VLOOKUP($C80,[1]Milan!$AB$7:$AN$40,12),IF($O80&gt;0,VLOOKUP($C80,[1]Milan!$AB$7:$AN$40,$O80),0))/(IF($Q80=1,'3 PlantsCodes'!$E$26,IF($Q80=3,'3 PlantsCodes'!$E$28,IF($Q80=4,'3 PlantsCodes'!$E$29,1)))*IF($R80=1,'3 PlantsCodes'!$E$31,IF($R80=2,'3 PlantsCodes'!$E$32))))</f>
        <v>23.552118184198715</v>
      </c>
      <c r="BM80" s="19">
        <f>VLOOKUP($C80,[1]Milan!$AB$6:$AZ$40,$S80)</f>
        <v>1.3926266548037438</v>
      </c>
      <c r="BN80" s="19">
        <f>VLOOKUP($C80,[1]Milan!$B$7:$Y$40,18)</f>
        <v>28.973616210935798</v>
      </c>
      <c r="BO80" s="19">
        <f>VLOOKUP($C80,[1]Milan!$B$7:$AA$40,26)</f>
        <v>0.4526267354997795</v>
      </c>
      <c r="BP80" s="20">
        <f>IF($U80=1,-[4]Office!$E$9,0)</f>
        <v>0</v>
      </c>
      <c r="BQ80" s="57" t="s">
        <v>30</v>
      </c>
      <c r="BR80" s="19">
        <f>IF($N80&gt;0,VLOOKUP($C80,[2]Milan!$AB$7:$AN$40,$N80))/((IF($P80=1,'3 PlantsCodes'!$D$26,IF($P80=2,'3 PlantsCodes'!$D$27,IF($P80=3,'3 PlantsCodes'!$D$28,IF($P80=4,'3 PlantsCodes'!$D$29)))))*IF($R80=1,'3 PlantsCodes'!$D$31,IF($R80=2,'3 PlantsCodes'!$D$32)))</f>
        <v>36.345104084661749</v>
      </c>
      <c r="BS80" s="19">
        <f>(IF($O80=20,VLOOKUP($C80,[2]Milan!$AB$7:$AN$40,12),IF($O80&gt;0,VLOOKUP($C80,[2]Milan!$AB$7:$AN$40,$O80),0))/(IF($Q80=1,'3 PlantsCodes'!$E$26,IF($Q80=3,'3 PlantsCodes'!$E$28,IF($Q80=4,'3 PlantsCodes'!$E$29,1)))*IF($R80=1,'3 PlantsCodes'!$E$31,IF($R80=2,'3 PlantsCodes'!$E$32))))</f>
        <v>12.825862598542356</v>
      </c>
      <c r="BT80" s="19">
        <f>VLOOKUP($C80,[2]Milan!$AB$6:$AZ$40,$S80)</f>
        <v>2.3256947670363539</v>
      </c>
      <c r="BU80" s="19">
        <f>VLOOKUP($C80,[2]Milan!$B$7:$Y$40,18)</f>
        <v>27.675405554564335</v>
      </c>
      <c r="BV80" s="19">
        <f>VLOOKUP($C80,[2]Milan!$B$7:$AA$40,26)</f>
        <v>0.63797869728080903</v>
      </c>
      <c r="BW80" s="20">
        <f>IF($U80=1,-[4]School!$E$9,0)</f>
        <v>0</v>
      </c>
      <c r="BX80" s="57" t="s">
        <v>30</v>
      </c>
    </row>
    <row r="81" spans="1:76" x14ac:dyDescent="0.25">
      <c r="A81" s="151"/>
      <c r="B81" s="17">
        <v>5</v>
      </c>
      <c r="C81" s="22">
        <f t="shared" ref="C81:V81" si="82">IF(C58="","",C58)</f>
        <v>23</v>
      </c>
      <c r="D81" s="50" t="str">
        <f t="shared" si="82"/>
        <v>o-</v>
      </c>
      <c r="E81" s="50" t="str">
        <f t="shared" si="82"/>
        <v>o</v>
      </c>
      <c r="F81" s="49" t="str">
        <f t="shared" si="82"/>
        <v>o-</v>
      </c>
      <c r="G81" s="49" t="str">
        <f t="shared" si="82"/>
        <v>o</v>
      </c>
      <c r="H81" s="49">
        <f t="shared" si="82"/>
        <v>1</v>
      </c>
      <c r="I81" s="49">
        <f t="shared" si="82"/>
        <v>2</v>
      </c>
      <c r="J81" s="49">
        <f t="shared" si="82"/>
        <v>1</v>
      </c>
      <c r="K81" s="49">
        <f t="shared" si="82"/>
        <v>1</v>
      </c>
      <c r="L81" s="49">
        <f t="shared" si="82"/>
        <v>2</v>
      </c>
      <c r="M81" s="49">
        <f t="shared" si="82"/>
        <v>2112</v>
      </c>
      <c r="N81" s="49">
        <f t="shared" si="82"/>
        <v>7</v>
      </c>
      <c r="O81" s="49">
        <f t="shared" si="82"/>
        <v>12</v>
      </c>
      <c r="P81" s="49">
        <f t="shared" si="82"/>
        <v>3</v>
      </c>
      <c r="Q81" s="49">
        <f t="shared" si="82"/>
        <v>3</v>
      </c>
      <c r="R81" s="49">
        <f t="shared" si="82"/>
        <v>2</v>
      </c>
      <c r="S81" s="22">
        <f t="shared" si="82"/>
        <v>22</v>
      </c>
      <c r="T81" s="49">
        <f t="shared" si="82"/>
        <v>1</v>
      </c>
      <c r="U81" s="49">
        <f t="shared" si="82"/>
        <v>1</v>
      </c>
      <c r="V81" s="18" t="str">
        <f t="shared" si="82"/>
        <v/>
      </c>
      <c r="W81" s="21">
        <f>IF(W58&gt;0,VLOOKUP(W58,'[3]2020_Envelope'!$BH$6:$CR$128,4),"")</f>
        <v>2.894430491315136</v>
      </c>
      <c r="X81" s="21">
        <f>IF(X58&gt;0,VLOOKUP(X58,'[3]2020_Envelope'!$BH$6:$CR$128,4),"")</f>
        <v>14.751227430383235</v>
      </c>
      <c r="Y81" s="21">
        <f>IF(Y58&gt;0,VLOOKUP(Y58,'[3]2020_Envelope'!$BH$6:$CR$128,4),"")</f>
        <v>10.890907950372208</v>
      </c>
      <c r="Z81" s="21">
        <f>IF(Z58&gt;0,VLOOKUP(Z58,'[3]2020_Envelope'!$BH$6:$CR$128,4),"")</f>
        <v>33.645972271153852</v>
      </c>
      <c r="AA81" s="21" t="str">
        <f>IF(AA58&gt;0,VLOOKUP(AA58,'[3]2020_Envelope'!$BH$6:$CR$128,4),"")</f>
        <v/>
      </c>
      <c r="AB81" s="21" t="str">
        <f>IF(AB58&gt;0,VLOOKUP(AB58,'[3]2020_Envelope'!$BH$6:$CR$128,4),"")</f>
        <v/>
      </c>
      <c r="AC81" s="20">
        <f>IF(AC58&gt;0,VLOOKUP(AC58,'[3]2020_HVAC'!$EY$7:$KA$83,8),"")</f>
        <v>31.347648749999998</v>
      </c>
      <c r="AD81" s="20">
        <f>IF(AD58&gt;0,VLOOKUP(AD58,'[3]2020_HVAC'!$EY$7:$KA$83,8),"")</f>
        <v>15.136737</v>
      </c>
      <c r="AE81" s="20" t="str">
        <f>IF(AE58&gt;0,VLOOKUP(AE58,'[3]2020_HVAC'!$EY$7:$KA$83,8),"")</f>
        <v/>
      </c>
      <c r="AF81" s="20" t="str">
        <f>IF(AF58&gt;0,VLOOKUP(AF58,'[3]2020_HVAC'!$EY$7:$KA$83,8),"")</f>
        <v/>
      </c>
      <c r="AG81" s="55">
        <f>VLOOKUP($C81,[1]Performance!$A$3:$K$38,7)</f>
        <v>0</v>
      </c>
      <c r="AH81" s="55">
        <f t="shared" si="76"/>
        <v>8</v>
      </c>
      <c r="AI81" s="20">
        <f>IF(AI58&gt;0,VLOOKUP(AI58,'[3]2020_HVAC'!$EY$7:$KA$83,AH81),"")</f>
        <v>22.162698690559875</v>
      </c>
      <c r="AJ81" s="20" t="str">
        <f>IF(AJ58&gt;0,VLOOKUP(AJ58,'[3]2020_HVAC'!$EY$7:$KA$83,$AH81),"")</f>
        <v/>
      </c>
      <c r="AK81" s="20">
        <f>IF(AK58&gt;0,VLOOKUP(AK58,'[3]2020_HVAC'!$EY$7:$KA$83,8),"")</f>
        <v>91.721706999999995</v>
      </c>
      <c r="AL81" s="20" t="str">
        <f>IF(AL58&gt;0,VLOOKUP(AL58,'[3]2020_HVAC'!$EY$7:$KA$83,8),"")</f>
        <v/>
      </c>
      <c r="AM81" s="20">
        <f>IF(AM58&gt;0,VLOOKUP(AM58,'[3]2020_HVAC'!$EY$7:$KA$83,8),"")</f>
        <v>2.3518912435897432</v>
      </c>
      <c r="AN81" s="20">
        <f>IF(AN58&gt;0,VLOOKUP(AN58,'[3]2020_HVAC'!$EY$7:$KA$83,8),"")</f>
        <v>9.0534416820512718</v>
      </c>
      <c r="AO81" s="20">
        <f>IF(AO58&gt;0,VLOOKUP(AO58,'[3]2020_HVAC'!$EY$7:$KA$83,8),"")</f>
        <v>13.841172329741381</v>
      </c>
      <c r="AP81" s="13">
        <f t="shared" si="77"/>
        <v>579846.93352365005</v>
      </c>
      <c r="AQ81" s="21">
        <f>IF(AQ58&gt;0,VLOOKUP(AQ58,'[3]2020_Envelope'!$BH$6:$CR$128,5),"")</f>
        <v>7.0492691756272396</v>
      </c>
      <c r="AR81" s="21">
        <f>IF(AR58&gt;0,VLOOKUP(AR58,'[3]2020_Envelope'!$BH$6:$CR$128,5),"")</f>
        <v>26.568344377593444</v>
      </c>
      <c r="AS81" s="21">
        <f>IF(AS58&gt;0,VLOOKUP(AS58,'[3]2020_Envelope'!$BH$6:$CR$128,5),"")</f>
        <v>26.81674860215054</v>
      </c>
      <c r="AT81" s="21" t="str">
        <f>IF(AT58&gt;0,VLOOKUP(AT58,'[3]2020_Envelope'!$BH$6:$CR$128,5),"")</f>
        <v/>
      </c>
      <c r="AU81" s="21" t="str">
        <f>IF(AU58&gt;0,VLOOKUP(AU58,'[3]2020_Envelope'!$BH$6:$CR$128,5),"")</f>
        <v/>
      </c>
      <c r="AV81" s="21" t="str">
        <f>IF(AV58&gt;0,VLOOKUP(AV58,'[3]2020_Envelope'!$BH$6:$CR$128,5),"")</f>
        <v/>
      </c>
      <c r="AW81" s="20">
        <f>IF(AW58&gt;0,VLOOKUP(AW58,'[3]2020_HVAC'!$EY$7:$KA$83,11),"")</f>
        <v>31.347648750000001</v>
      </c>
      <c r="AX81" s="20">
        <f>IF(AX58&gt;0,VLOOKUP(AX58,'[3]2020_HVAC'!$EY$7:$KA$83,11),"")</f>
        <v>15.136737</v>
      </c>
      <c r="AY81" s="20" t="str">
        <f>IF(AY58&gt;0,VLOOKUP(AY58,'[3]2020_HVAC'!$EY$7:$KA$83,11),"")</f>
        <v/>
      </c>
      <c r="AZ81" s="20" t="str">
        <f>IF(AZ58&gt;0,VLOOKUP(AZ58,'[3]2020_HVAC'!$EY$7:$KA$83,11),"")</f>
        <v/>
      </c>
      <c r="BA81" s="55">
        <f>VLOOKUP($C81,[2]Performance!$A$3:$K$36,7)</f>
        <v>0</v>
      </c>
      <c r="BB81" s="55">
        <f t="shared" si="78"/>
        <v>11</v>
      </c>
      <c r="BC81" s="20">
        <f>IF(BC58&gt;0,VLOOKUP(BC58,'[3]2020_HVAC'!$EY$7:$KA$83,BB81),"")</f>
        <v>29.958757571312674</v>
      </c>
      <c r="BD81" s="20" t="str">
        <f>IF(BD58&gt;0,VLOOKUP(BD58,'[3]2020_HVAC'!$EY$7:$KA$83,$BB81),"")</f>
        <v/>
      </c>
      <c r="BE81" s="20">
        <f>IF(BE58&gt;0,VLOOKUP(BE58,'[3]2020_HVAC'!$EY$7:$KA$83,11),"")</f>
        <v>91.721707000000009</v>
      </c>
      <c r="BF81" s="20" t="str">
        <f>IF(BF58&gt;0,VLOOKUP(BF58,'[3]2020_HVAC'!$EY$7:$KA$83,11),"")</f>
        <v/>
      </c>
      <c r="BG81" s="20">
        <f>IF(BG58&gt;0,VLOOKUP(BG58,'[3]2020_HVAC'!$EY$7:$KA$83,11),"")</f>
        <v>2.6206788142857143</v>
      </c>
      <c r="BH81" s="20">
        <f>IF(BH58&gt;0,VLOOKUP(BH58,'[3]2020_HVAC'!$EY$7:$KA$83,11),"")</f>
        <v>13.450827641904748</v>
      </c>
      <c r="BI81" s="20">
        <f>IF(BI58&gt;0,VLOOKUP(BI58,'[3]2020_HVAC'!$EY$7:$KA$83,11),"")</f>
        <v>14.280574625923647</v>
      </c>
      <c r="BJ81" s="13">
        <f t="shared" si="79"/>
        <v>815696.5747102137</v>
      </c>
      <c r="BK81" s="19">
        <f>IF($N81&gt;0,VLOOKUP($C81,[1]Milan!$AB$7:$AN$40,$N81))/((IF($P81=1,'3 PlantsCodes'!$D$26,IF($P81=2,'3 PlantsCodes'!$D$27,IF($P81=3,'3 PlantsCodes'!$D$28,IF($P81=4,'3 PlantsCodes'!$D$29)))))*IF($R81=1,'3 PlantsCodes'!$D$31,IF($R81=2,'3 PlantsCodes'!$D$32)))</f>
        <v>58.491744667519598</v>
      </c>
      <c r="BL81" s="19">
        <f>(IF($O81=20,VLOOKUP($C81,[1]Milan!$AB$7:$AN$40,12),IF($O81&gt;0,VLOOKUP($C81,[1]Milan!$AB$7:$AN$40,$O81),0))/(IF($Q81=1,'3 PlantsCodes'!$E$26,IF($Q81=3,'3 PlantsCodes'!$E$28,IF($Q81=4,'3 PlantsCodes'!$E$29,1)))*IF($R81=1,'3 PlantsCodes'!$E$31,IF($R81=2,'3 PlantsCodes'!$E$32))))</f>
        <v>21.582547938877596</v>
      </c>
      <c r="BM81" s="19">
        <f>VLOOKUP($C81,[1]Milan!$AB$6:$AZ$40,$S81)</f>
        <v>1.3017141822734608</v>
      </c>
      <c r="BN81" s="19">
        <f>VLOOKUP($C81,[1]Milan!$B$7:$Y$40,18)</f>
        <v>28.523052246092213</v>
      </c>
      <c r="BO81" s="19">
        <f>VLOOKUP($C81,[1]Milan!$B$7:$AA$40,26)</f>
        <v>1.9179081224559549</v>
      </c>
      <c r="BP81" s="20">
        <f>IF($U81=1,-[4]Office!$E$9,0)</f>
        <v>-8.2717948717948726</v>
      </c>
      <c r="BQ81" s="57" t="s">
        <v>30</v>
      </c>
      <c r="BR81" s="19">
        <f>IF($N81&gt;0,VLOOKUP($C81,[2]Milan!$AB$7:$AN$40,$N81))/((IF($P81=1,'3 PlantsCodes'!$D$26,IF($P81=2,'3 PlantsCodes'!$D$27,IF($P81=3,'3 PlantsCodes'!$D$28,IF($P81=4,'3 PlantsCodes'!$D$29)))))*IF($R81=1,'3 PlantsCodes'!$D$31,IF($R81=2,'3 PlantsCodes'!$D$32)))</f>
        <v>39.127966153751345</v>
      </c>
      <c r="BS81" s="19">
        <f>(IF($O81=20,VLOOKUP($C81,[2]Milan!$AB$7:$AN$40,12),IF($O81&gt;0,VLOOKUP($C81,[2]Milan!$AB$7:$AN$40,$O81),0))/(IF($Q81=1,'3 PlantsCodes'!$E$26,IF($Q81=3,'3 PlantsCodes'!$E$28,IF($Q81=4,'3 PlantsCodes'!$E$29,1)))*IF($R81=1,'3 PlantsCodes'!$E$31,IF($R81=2,'3 PlantsCodes'!$E$32))))</f>
        <v>13.920152403835027</v>
      </c>
      <c r="BT81" s="19">
        <f>VLOOKUP($C81,[2]Milan!$AB$6:$AZ$40,$S81)</f>
        <v>2.4260631599997637</v>
      </c>
      <c r="BU81" s="19">
        <f>VLOOKUP($C81,[2]Milan!$B$7:$Y$40,18)</f>
        <v>27.284965326885533</v>
      </c>
      <c r="BV81" s="19">
        <f>VLOOKUP($C81,[2]Milan!$B$7:$AA$40,26)</f>
        <v>4.3533192463047277</v>
      </c>
      <c r="BW81" s="20">
        <f>IF($U81=1,-[4]School!$E$9,0)</f>
        <v>-8.4374603174603173</v>
      </c>
      <c r="BX81" s="57" t="s">
        <v>30</v>
      </c>
    </row>
    <row r="82" spans="1:76" x14ac:dyDescent="0.25">
      <c r="A82" s="151"/>
      <c r="B82" s="17">
        <v>6</v>
      </c>
      <c r="C82" s="22">
        <f t="shared" ref="C82:V82" si="83">IF(C59="","",C59)</f>
        <v>14</v>
      </c>
      <c r="D82" s="50" t="str">
        <f t="shared" si="83"/>
        <v>o</v>
      </c>
      <c r="E82" s="50" t="str">
        <f t="shared" si="83"/>
        <v>+</v>
      </c>
      <c r="F82" s="49" t="str">
        <f t="shared" si="83"/>
        <v>+</v>
      </c>
      <c r="G82" s="49" t="str">
        <f t="shared" si="83"/>
        <v>+</v>
      </c>
      <c r="H82" s="49">
        <f t="shared" si="83"/>
        <v>0</v>
      </c>
      <c r="I82" s="49">
        <f t="shared" si="83"/>
        <v>3</v>
      </c>
      <c r="J82" s="49">
        <f t="shared" si="83"/>
        <v>3</v>
      </c>
      <c r="K82" s="49">
        <f t="shared" si="83"/>
        <v>3</v>
      </c>
      <c r="L82" s="49">
        <f t="shared" si="83"/>
        <v>1</v>
      </c>
      <c r="M82" s="49">
        <f t="shared" si="83"/>
        <v>3331</v>
      </c>
      <c r="N82" s="49">
        <f t="shared" si="83"/>
        <v>6</v>
      </c>
      <c r="O82" s="49">
        <f t="shared" si="83"/>
        <v>20</v>
      </c>
      <c r="P82" s="49">
        <f t="shared" si="83"/>
        <v>3</v>
      </c>
      <c r="Q82" s="49">
        <f t="shared" si="83"/>
        <v>3</v>
      </c>
      <c r="R82" s="49">
        <f t="shared" si="83"/>
        <v>2</v>
      </c>
      <c r="S82" s="22">
        <f t="shared" si="83"/>
        <v>15</v>
      </c>
      <c r="T82" s="49">
        <f t="shared" si="83"/>
        <v>0</v>
      </c>
      <c r="U82" s="49">
        <f t="shared" si="83"/>
        <v>1</v>
      </c>
      <c r="V82" s="18" t="str">
        <f t="shared" si="83"/>
        <v/>
      </c>
      <c r="W82" s="21">
        <f>IF(W59&gt;0,VLOOKUP(W59,'[3]2020_Envelope'!$BH$6:$CR$128,4),"")</f>
        <v>7.4214069942100904</v>
      </c>
      <c r="X82" s="21">
        <f>IF(X59&gt;0,VLOOKUP(X59,'[3]2020_Envelope'!$BH$6:$CR$128,4),"")</f>
        <v>16.709237887510341</v>
      </c>
      <c r="Y82" s="21">
        <f>IF(Y59&gt;0,VLOOKUP(Y59,'[3]2020_Envelope'!$BH$6:$CR$128,4),"")</f>
        <v>12.477121270471462</v>
      </c>
      <c r="Z82" s="21">
        <f>IF(Z59&gt;0,VLOOKUP(Z59,'[3]2020_Envelope'!$BH$6:$CR$128,4),"")</f>
        <v>138.21837967559046</v>
      </c>
      <c r="AA82" s="21">
        <f>IF(AA59&gt;0,VLOOKUP(AA59,'[3]2020_Envelope'!$BH$6:$CR$128,4),"")</f>
        <v>97.385716477029902</v>
      </c>
      <c r="AB82" s="21">
        <f>IF(AB59&gt;0,VLOOKUP(AB59,'[3]2020_Envelope'!$BH$6:$CR$128,4),"")</f>
        <v>44.261193254807687</v>
      </c>
      <c r="AC82" s="20" t="str">
        <f>IF(AC59&gt;0,VLOOKUP(AC59,'[3]2020_HVAC'!$EY$7:$KA$83,8),"")</f>
        <v/>
      </c>
      <c r="AD82" s="20" t="str">
        <f>IF(AD59&gt;0,VLOOKUP(AD59,'[3]2020_HVAC'!$EY$7:$KA$83,8),"")</f>
        <v/>
      </c>
      <c r="AE82" s="20">
        <f>IF(AE59&gt;0,VLOOKUP(AE59,'[3]2020_HVAC'!$EY$7:$KA$83,8),"")</f>
        <v>37.332680000000003</v>
      </c>
      <c r="AF82" s="20">
        <f>IF(AF59&gt;0,VLOOKUP(AF59,'[3]2020_HVAC'!$EY$7:$KA$83,8),"")</f>
        <v>8.9868799999999993</v>
      </c>
      <c r="AG82" s="55">
        <f>VLOOKUP($C82,[1]Performance!$A$3:$K$38,7)</f>
        <v>2</v>
      </c>
      <c r="AH82" s="55">
        <f t="shared" si="76"/>
        <v>10</v>
      </c>
      <c r="AI82" s="20">
        <f>IF(AI59&gt;0,VLOOKUP(AI59,'[3]2020_HVAC'!$EY$7:$KA$83,AH82),"")</f>
        <v>2.3477328628339178</v>
      </c>
      <c r="AJ82" s="20">
        <f>IF(AJ59&gt;0,VLOOKUP(AJ59,'[3]2020_HVAC'!$EY$7:$KA$83,$AH82),"")</f>
        <v>13.367711250346057</v>
      </c>
      <c r="AK82" s="20">
        <f>IF(AK59&gt;0,VLOOKUP(AK59,'[3]2020_HVAC'!$EY$7:$KA$83,8),"")</f>
        <v>91.721706999999995</v>
      </c>
      <c r="AL82" s="20" t="str">
        <f>IF(AL59&gt;0,VLOOKUP(AL59,'[3]2020_HVAC'!$EY$7:$KA$83,8),"")</f>
        <v/>
      </c>
      <c r="AM82" s="20">
        <f>IF(AM59&gt;0,VLOOKUP(AM59,'[3]2020_HVAC'!$EY$7:$KA$83,8),"")</f>
        <v>2.3518912435897432</v>
      </c>
      <c r="AN82" s="20" t="str">
        <f>IF(AN59&gt;0,VLOOKUP(AN59,'[3]2020_HVAC'!$EY$7:$KA$83,8),"")</f>
        <v/>
      </c>
      <c r="AO82" s="20">
        <f>IF(AO59&gt;0,VLOOKUP(AO59,'[3]2020_HVAC'!$EY$7:$KA$83,8),"")</f>
        <v>13.841172329741381</v>
      </c>
      <c r="AP82" s="13">
        <f t="shared" si="77"/>
        <v>1138229.4227759463</v>
      </c>
      <c r="AQ82" s="21">
        <f>IF(AQ59&gt;0,VLOOKUP(AQ59,'[3]2020_Envelope'!$BH$6:$CR$128,5),"")</f>
        <v>18.084512544802863</v>
      </c>
      <c r="AR82" s="21">
        <f>IF(AR59&gt;0,VLOOKUP(AR59,'[3]2020_Envelope'!$BH$6:$CR$128,5),"")</f>
        <v>30.094904886906296</v>
      </c>
      <c r="AS82" s="21">
        <f>IF(AS59&gt;0,VLOOKUP(AS59,'[3]2020_Envelope'!$BH$6:$CR$128,5),"")</f>
        <v>30.7215270250896</v>
      </c>
      <c r="AT82" s="21" t="str">
        <f>IF(AT59&gt;0,VLOOKUP(AT59,'[3]2020_Envelope'!$BH$6:$CR$128,5),"")</f>
        <v/>
      </c>
      <c r="AU82" s="21">
        <f>IF(AU59&gt;0,VLOOKUP(AU59,'[3]2020_Envelope'!$BH$6:$CR$128,5),"")</f>
        <v>65.558337295000001</v>
      </c>
      <c r="AV82" s="21">
        <f>IF(AV59&gt;0,VLOOKUP(AV59,'[3]2020_Envelope'!$BH$6:$CR$128,5),"")</f>
        <v>29.795850371571422</v>
      </c>
      <c r="AW82" s="20" t="str">
        <f>IF(AW59&gt;0,VLOOKUP(AW59,'[3]2020_HVAC'!$EY$7:$KA$83,11),"")</f>
        <v/>
      </c>
      <c r="AX82" s="20" t="str">
        <f>IF(AX59&gt;0,VLOOKUP(AX59,'[3]2020_HVAC'!$EY$7:$KA$83,11),"")</f>
        <v/>
      </c>
      <c r="AY82" s="20">
        <f>IF(AY59&gt;0,VLOOKUP(AY59,'[3]2020_HVAC'!$EY$7:$KA$83,11),"")</f>
        <v>37.332680000000003</v>
      </c>
      <c r="AZ82" s="20">
        <f>IF(AZ59&gt;0,VLOOKUP(AZ59,'[3]2020_HVAC'!$EY$7:$KA$83,11),"")</f>
        <v>8.9868799999999993</v>
      </c>
      <c r="BA82" s="55">
        <f>VLOOKUP($C82,[2]Performance!$A$3:$K$36,7)</f>
        <v>1</v>
      </c>
      <c r="BB82" s="55">
        <f t="shared" si="78"/>
        <v>12</v>
      </c>
      <c r="BC82" s="20">
        <f>IF(BC59&gt;0,VLOOKUP(BC59,'[3]2020_HVAC'!$EY$7:$KA$83,BB82),"")</f>
        <v>7.3790379035627591</v>
      </c>
      <c r="BD82" s="20">
        <f>IF(BD59&gt;0,VLOOKUP(BD59,'[3]2020_HVAC'!$EY$7:$KA$83,$BB82),"")</f>
        <v>18.827236660182958</v>
      </c>
      <c r="BE82" s="20">
        <f>IF(BE59&gt;0,VLOOKUP(BE59,'[3]2020_HVAC'!$EY$7:$KA$83,11),"")</f>
        <v>91.721707000000009</v>
      </c>
      <c r="BF82" s="20" t="str">
        <f>IF(BF59&gt;0,VLOOKUP(BF59,'[3]2020_HVAC'!$EY$7:$KA$83,11),"")</f>
        <v/>
      </c>
      <c r="BG82" s="20">
        <f>IF(BG59&gt;0,VLOOKUP(BG59,'[3]2020_HVAC'!$EY$7:$KA$83,11),"")</f>
        <v>2.6206788142857143</v>
      </c>
      <c r="BH82" s="20" t="str">
        <f>IF(BH59&gt;0,VLOOKUP(BH59,'[3]2020_HVAC'!$EY$7:$KA$83,11),"")</f>
        <v/>
      </c>
      <c r="BI82" s="20">
        <f>IF(BI59&gt;0,VLOOKUP(BI59,'[3]2020_HVAC'!$EY$7:$KA$83,11),"")</f>
        <v>14.280574625923647</v>
      </c>
      <c r="BJ82" s="13">
        <f t="shared" si="79"/>
        <v>1119522.3704510746</v>
      </c>
      <c r="BK82" s="19">
        <f>IF($N82&gt;0,VLOOKUP($C82,[1]Milan!$AB$7:$AN$40,$N82))/((IF($P82=1,'3 PlantsCodes'!$D$26,IF($P82=2,'3 PlantsCodes'!$D$27,IF($P82=3,'3 PlantsCodes'!$D$28,IF($P82=4,'3 PlantsCodes'!$D$29)))))*IF($R82=1,'3 PlantsCodes'!$D$31,IF($R82=2,'3 PlantsCodes'!$D$32)))</f>
        <v>16.91361511603262</v>
      </c>
      <c r="BL82" s="19">
        <f>(IF($O82=20,VLOOKUP($C82,[1]Milan!$AB$7:$AN$40,12),IF($O82&gt;0,VLOOKUP($C82,[1]Milan!$AB$7:$AN$40,$O82),0))/(IF($Q82=1,'3 PlantsCodes'!$E$26,IF($Q82=3,'3 PlantsCodes'!$E$28,IF($Q82=4,'3 PlantsCodes'!$E$29,1)))*IF($R82=1,'3 PlantsCodes'!$E$31,IF($R82=2,'3 PlantsCodes'!$E$32))))</f>
        <v>7.0696364441099027</v>
      </c>
      <c r="BM82" s="19">
        <f>VLOOKUP($C82,[1]Milan!$AB$6:$AZ$40,$S82)</f>
        <v>8</v>
      </c>
      <c r="BN82" s="19">
        <f>VLOOKUP($C82,[1]Milan!$B$7:$Y$40,18)</f>
        <v>7.3610750078256713</v>
      </c>
      <c r="BO82" s="19">
        <f>VLOOKUP($C82,[1]Milan!$B$7:$AA$40,26)</f>
        <v>0.19174509674574319</v>
      </c>
      <c r="BP82" s="20">
        <f>IF($U82=1,-[4]Office!$E$9,0)</f>
        <v>-8.2717948717948726</v>
      </c>
      <c r="BQ82" s="57" t="s">
        <v>30</v>
      </c>
      <c r="BR82" s="19">
        <f>IF($N82&gt;0,VLOOKUP($C82,[2]Milan!$AB$7:$AN$40,$N82))/((IF($P82=1,'3 PlantsCodes'!$D$26,IF($P82=2,'3 PlantsCodes'!$D$27,IF($P82=3,'3 PlantsCodes'!$D$28,IF($P82=4,'3 PlantsCodes'!$D$29)))))*IF($R82=1,'3 PlantsCodes'!$D$31,IF($R82=2,'3 PlantsCodes'!$D$32)))</f>
        <v>27.588183872939002</v>
      </c>
      <c r="BS82" s="19">
        <f>(IF($O82=20,VLOOKUP($C82,[2]Milan!$AB$7:$AN$40,12),IF($O82&gt;0,VLOOKUP($C82,[2]Milan!$AB$7:$AN$40,$O82),0))/(IF($Q82=1,'3 PlantsCodes'!$E$26,IF($Q82=3,'3 PlantsCodes'!$E$28,IF($Q82=4,'3 PlantsCodes'!$E$29,1)))*IF($R82=1,'3 PlantsCodes'!$E$31,IF($R82=2,'3 PlantsCodes'!$E$32))))</f>
        <v>5.9206527405667524</v>
      </c>
      <c r="BT82" s="19">
        <f>VLOOKUP($C82,[2]Milan!$AB$6:$AZ$40,$S82)</f>
        <v>11.684210526315789</v>
      </c>
      <c r="BU82" s="19">
        <f>VLOOKUP($C82,[2]Milan!$B$7:$Y$40,18)</f>
        <v>7.7338276430576185</v>
      </c>
      <c r="BV82" s="19">
        <f>VLOOKUP($C82,[2]Milan!$B$7:$AA$40,26)</f>
        <v>0.40983343068041456</v>
      </c>
      <c r="BW82" s="20">
        <f>IF($U82=1,-[4]School!$E$9,0)</f>
        <v>-8.4374603174603173</v>
      </c>
      <c r="BX82" s="57" t="s">
        <v>30</v>
      </c>
    </row>
    <row r="83" spans="1:76" x14ac:dyDescent="0.25">
      <c r="A83" s="151"/>
      <c r="B83" s="17">
        <v>7</v>
      </c>
      <c r="C83" s="22">
        <f t="shared" ref="C83:V83" si="84">IF(C60="","",C60)</f>
        <v>18</v>
      </c>
      <c r="D83" s="50" t="str">
        <f t="shared" si="84"/>
        <v>o+</v>
      </c>
      <c r="E83" s="50" t="str">
        <f t="shared" si="84"/>
        <v>+</v>
      </c>
      <c r="F83" s="49" t="str">
        <f t="shared" si="84"/>
        <v>+</v>
      </c>
      <c r="G83" s="49" t="str">
        <f t="shared" si="84"/>
        <v>+</v>
      </c>
      <c r="H83" s="49">
        <f t="shared" si="84"/>
        <v>0</v>
      </c>
      <c r="I83" s="49">
        <f t="shared" si="84"/>
        <v>4</v>
      </c>
      <c r="J83" s="49">
        <f t="shared" si="84"/>
        <v>3</v>
      </c>
      <c r="K83" s="49">
        <f t="shared" si="84"/>
        <v>3</v>
      </c>
      <c r="L83" s="49">
        <f t="shared" si="84"/>
        <v>1</v>
      </c>
      <c r="M83" s="49">
        <f t="shared" si="84"/>
        <v>4331</v>
      </c>
      <c r="N83" s="49">
        <f t="shared" si="84"/>
        <v>6</v>
      </c>
      <c r="O83" s="49">
        <f t="shared" si="84"/>
        <v>20</v>
      </c>
      <c r="P83" s="49">
        <f t="shared" si="84"/>
        <v>3</v>
      </c>
      <c r="Q83" s="49">
        <f t="shared" si="84"/>
        <v>3</v>
      </c>
      <c r="R83" s="49">
        <f t="shared" si="84"/>
        <v>2</v>
      </c>
      <c r="S83" s="22">
        <f t="shared" si="84"/>
        <v>15</v>
      </c>
      <c r="T83" s="49">
        <f t="shared" si="84"/>
        <v>0</v>
      </c>
      <c r="U83" s="49">
        <f t="shared" si="84"/>
        <v>1</v>
      </c>
      <c r="V83" s="18" t="str">
        <f t="shared" si="84"/>
        <v/>
      </c>
      <c r="W83" s="21">
        <f>IF(W60&gt;0,VLOOKUP(W60,'[3]2020_Envelope'!$BH$6:$CR$128,4),"")</f>
        <v>11.947475012958364</v>
      </c>
      <c r="X83" s="21">
        <f>IF(X60&gt;0,VLOOKUP(X60,'[3]2020_Envelope'!$BH$6:$CR$128,4),"")</f>
        <v>21.612532655569339</v>
      </c>
      <c r="Y83" s="21">
        <f>IF(Y60&gt;0,VLOOKUP(Y60,'[3]2020_Envelope'!$BH$6:$CR$128,4),"")</f>
        <v>14.066060043010753</v>
      </c>
      <c r="Z83" s="21">
        <f>IF(Z60&gt;0,VLOOKUP(Z60,'[3]2020_Envelope'!$BH$6:$CR$128,4),"")</f>
        <v>138.21837967559046</v>
      </c>
      <c r="AA83" s="21">
        <f>IF(AA60&gt;0,VLOOKUP(AA60,'[3]2020_Envelope'!$BH$6:$CR$128,4),"")</f>
        <v>97.385716477029902</v>
      </c>
      <c r="AB83" s="21">
        <f>IF(AB60&gt;0,VLOOKUP(AB60,'[3]2020_Envelope'!$BH$6:$CR$128,4),"")</f>
        <v>44.261193254807687</v>
      </c>
      <c r="AC83" s="20" t="str">
        <f>IF(AC60&gt;0,VLOOKUP(AC60,'[3]2020_HVAC'!$EY$7:$KA$83,8),"")</f>
        <v/>
      </c>
      <c r="AD83" s="20" t="str">
        <f>IF(AD60&gt;0,VLOOKUP(AD60,'[3]2020_HVAC'!$EY$7:$KA$83,8),"")</f>
        <v/>
      </c>
      <c r="AE83" s="20">
        <f>IF(AE60&gt;0,VLOOKUP(AE60,'[3]2020_HVAC'!$EY$7:$KA$83,8),"")</f>
        <v>37.332680000000003</v>
      </c>
      <c r="AF83" s="20">
        <f>IF(AF60&gt;0,VLOOKUP(AF60,'[3]2020_HVAC'!$EY$7:$KA$83,8),"")</f>
        <v>8.9868799999999993</v>
      </c>
      <c r="AG83" s="55">
        <f>VLOOKUP($C83,[1]Performance!$A$3:$K$38,7)</f>
        <v>2</v>
      </c>
      <c r="AH83" s="55">
        <f t="shared" si="76"/>
        <v>10</v>
      </c>
      <c r="AI83" s="20">
        <f>IF(AI60&gt;0,VLOOKUP(AI60,'[3]2020_HVAC'!$EY$7:$KA$83,AH83),"")</f>
        <v>2.3477328628339178</v>
      </c>
      <c r="AJ83" s="20">
        <f>IF(AJ60&gt;0,VLOOKUP(AJ60,'[3]2020_HVAC'!$EY$7:$KA$83,$AH83),"")</f>
        <v>13.367711250346057</v>
      </c>
      <c r="AK83" s="20">
        <f>IF(AK60&gt;0,VLOOKUP(AK60,'[3]2020_HVAC'!$EY$7:$KA$83,8),"")</f>
        <v>91.721706999999995</v>
      </c>
      <c r="AL83" s="20" t="str">
        <f>IF(AL60&gt;0,VLOOKUP(AL60,'[3]2020_HVAC'!$EY$7:$KA$83,8),"")</f>
        <v/>
      </c>
      <c r="AM83" s="20">
        <f>IF(AM60&gt;0,VLOOKUP(AM60,'[3]2020_HVAC'!$EY$7:$KA$83,8),"")</f>
        <v>2.3518912435897432</v>
      </c>
      <c r="AN83" s="20" t="str">
        <f>IF(AN60&gt;0,VLOOKUP(AN60,'[3]2020_HVAC'!$EY$7:$KA$83,8),"")</f>
        <v/>
      </c>
      <c r="AO83" s="20">
        <f>IF(AO60&gt;0,VLOOKUP(AO60,'[3]2020_HVAC'!$EY$7:$KA$83,8),"")</f>
        <v>13.841172329741381</v>
      </c>
      <c r="AP83" s="13">
        <f t="shared" si="77"/>
        <v>1164012.2484248173</v>
      </c>
      <c r="AQ83" s="21">
        <f>IF(AQ60&gt;0,VLOOKUP(AQ60,'[3]2020_Envelope'!$BH$6:$CR$128,5),"")</f>
        <v>29.122216391875742</v>
      </c>
      <c r="AR83" s="21">
        <f>IF(AR60&gt;0,VLOOKUP(AR60,'[3]2020_Envelope'!$BH$6:$CR$128,5),"")</f>
        <v>38.926198729906801</v>
      </c>
      <c r="AS83" s="21">
        <f>IF(AS60&gt;0,VLOOKUP(AS60,'[3]2020_Envelope'!$BH$6:$CR$128,5),"")</f>
        <v>34.633686881720429</v>
      </c>
      <c r="AT83" s="21" t="str">
        <f>IF(AT60&gt;0,VLOOKUP(AT60,'[3]2020_Envelope'!$BH$6:$CR$128,5),"")</f>
        <v/>
      </c>
      <c r="AU83" s="21">
        <f>IF(AU60&gt;0,VLOOKUP(AU60,'[3]2020_Envelope'!$BH$6:$CR$128,5),"")</f>
        <v>65.558337295000001</v>
      </c>
      <c r="AV83" s="21">
        <f>IF(AV60&gt;0,VLOOKUP(AV60,'[3]2020_Envelope'!$BH$6:$CR$128,5),"")</f>
        <v>29.795850371571422</v>
      </c>
      <c r="AW83" s="20" t="str">
        <f>IF(AW60&gt;0,VLOOKUP(AW60,'[3]2020_HVAC'!$EY$7:$KA$83,11),"")</f>
        <v/>
      </c>
      <c r="AX83" s="20" t="str">
        <f>IF(AX60&gt;0,VLOOKUP(AX60,'[3]2020_HVAC'!$EY$7:$KA$83,11),"")</f>
        <v/>
      </c>
      <c r="AY83" s="20">
        <f>IF(AY60&gt;0,VLOOKUP(AY60,'[3]2020_HVAC'!$EY$7:$KA$83,11),"")</f>
        <v>37.332680000000003</v>
      </c>
      <c r="AZ83" s="20">
        <f>IF(AZ60&gt;0,VLOOKUP(AZ60,'[3]2020_HVAC'!$EY$7:$KA$83,11),"")</f>
        <v>8.9868799999999993</v>
      </c>
      <c r="BA83" s="55">
        <f>VLOOKUP($C83,[2]Performance!$A$3:$K$36,7)</f>
        <v>1</v>
      </c>
      <c r="BB83" s="55">
        <f t="shared" si="78"/>
        <v>12</v>
      </c>
      <c r="BC83" s="20">
        <f>IF(BC60&gt;0,VLOOKUP(BC60,'[3]2020_HVAC'!$EY$7:$KA$83,BB83),"")</f>
        <v>7.3790379035627591</v>
      </c>
      <c r="BD83" s="20">
        <f>IF(BD60&gt;0,VLOOKUP(BD60,'[3]2020_HVAC'!$EY$7:$KA$83,$BB83),"")</f>
        <v>18.827236660182958</v>
      </c>
      <c r="BE83" s="20">
        <f>IF(BE60&gt;0,VLOOKUP(BE60,'[3]2020_HVAC'!$EY$7:$KA$83,11),"")</f>
        <v>91.721707000000009</v>
      </c>
      <c r="BF83" s="20" t="str">
        <f>IF(BF60&gt;0,VLOOKUP(BF60,'[3]2020_HVAC'!$EY$7:$KA$83,11),"")</f>
        <v/>
      </c>
      <c r="BG83" s="20">
        <f>IF(BG60&gt;0,VLOOKUP(BG60,'[3]2020_HVAC'!$EY$7:$KA$83,11),"")</f>
        <v>2.6206788142857143</v>
      </c>
      <c r="BH83" s="20" t="str">
        <f>IF(BH60&gt;0,VLOOKUP(BH60,'[3]2020_HVAC'!$EY$7:$KA$83,11),"")</f>
        <v/>
      </c>
      <c r="BI83" s="20">
        <f>IF(BI60&gt;0,VLOOKUP(BI60,'[3]2020_HVAC'!$EY$7:$KA$83,11),"")</f>
        <v>14.280574625923647</v>
      </c>
      <c r="BJ83" s="13">
        <f t="shared" si="79"/>
        <v>1194433.016723193</v>
      </c>
      <c r="BK83" s="19">
        <f>IF($N83&gt;0,VLOOKUP($C83,[1]Milan!$AB$7:$AN$40,$N83))/((IF($P83=1,'3 PlantsCodes'!$D$26,IF($P83=2,'3 PlantsCodes'!$D$27,IF($P83=3,'3 PlantsCodes'!$D$28,IF($P83=4,'3 PlantsCodes'!$D$29)))))*IF($R83=1,'3 PlantsCodes'!$D$31,IF($R83=2,'3 PlantsCodes'!$D$32)))</f>
        <v>13.263834955740199</v>
      </c>
      <c r="BL83" s="19">
        <f>(IF($O83=20,VLOOKUP($C83,[1]Milan!$AB$7:$AN$40,12),IF($O83&gt;0,VLOOKUP($C83,[1]Milan!$AB$7:$AN$40,$O83),0))/(IF($Q83=1,'3 PlantsCodes'!$E$26,IF($Q83=3,'3 PlantsCodes'!$E$28,IF($Q83=4,'3 PlantsCodes'!$E$29,1)))*IF($R83=1,'3 PlantsCodes'!$E$31,IF($R83=2,'3 PlantsCodes'!$E$32))))</f>
        <v>7.0840202173655147</v>
      </c>
      <c r="BM83" s="19">
        <f>VLOOKUP($C83,[1]Milan!$AB$6:$AZ$40,$S83)</f>
        <v>8</v>
      </c>
      <c r="BN83" s="19">
        <f>VLOOKUP($C83,[1]Milan!$B$7:$Y$40,18)</f>
        <v>7.3610750078256713</v>
      </c>
      <c r="BO83" s="19">
        <f>VLOOKUP($C83,[1]Milan!$B$7:$AA$40,26)</f>
        <v>0.18730914381142599</v>
      </c>
      <c r="BP83" s="20">
        <f>IF($U83=1,-[4]Office!$E$9,0)</f>
        <v>-8.2717948717948726</v>
      </c>
      <c r="BQ83" s="57" t="s">
        <v>30</v>
      </c>
      <c r="BR83" s="19">
        <f>IF($N83&gt;0,VLOOKUP($C83,[2]Milan!$AB$7:$AN$40,$N83))/((IF($P83=1,'3 PlantsCodes'!$D$26,IF($P83=2,'3 PlantsCodes'!$D$27,IF($P83=3,'3 PlantsCodes'!$D$28,IF($P83=4,'3 PlantsCodes'!$D$29)))))*IF($R83=1,'3 PlantsCodes'!$D$31,IF($R83=2,'3 PlantsCodes'!$D$32)))</f>
        <v>20.725879473724916</v>
      </c>
      <c r="BS83" s="19">
        <f>(IF($O83=20,VLOOKUP($C83,[2]Milan!$AB$7:$AN$40,12),IF($O83&gt;0,VLOOKUP($C83,[2]Milan!$AB$7:$AN$40,$O83),0))/(IF($Q83=1,'3 PlantsCodes'!$E$26,IF($Q83=3,'3 PlantsCodes'!$E$28,IF($Q83=4,'3 PlantsCodes'!$E$29,1)))*IF($R83=1,'3 PlantsCodes'!$E$31,IF($R83=2,'3 PlantsCodes'!$E$32))))</f>
        <v>5.8321849235805558</v>
      </c>
      <c r="BT83" s="19">
        <f>VLOOKUP($C83,[2]Milan!$AB$6:$AZ$40,$S83)</f>
        <v>11.684210526315789</v>
      </c>
      <c r="BU83" s="19">
        <f>VLOOKUP($C83,[2]Milan!$B$7:$Y$40,18)</f>
        <v>7.7338276430576185</v>
      </c>
      <c r="BV83" s="19">
        <f>VLOOKUP($C83,[2]Milan!$B$7:$AA$40,26)</f>
        <v>0.39688592183244215</v>
      </c>
      <c r="BW83" s="20">
        <f>IF($U83=1,-[4]School!$E$9,0)</f>
        <v>-8.4374603174603173</v>
      </c>
      <c r="BX83" s="57" t="s">
        <v>30</v>
      </c>
    </row>
    <row r="84" spans="1:76" x14ac:dyDescent="0.25">
      <c r="A84" s="151"/>
      <c r="B84" s="17">
        <v>8</v>
      </c>
      <c r="C84" s="22">
        <f t="shared" ref="C84:V84" si="85">IF(C61="","",C61)</f>
        <v>32</v>
      </c>
      <c r="D84" s="50" t="str">
        <f t="shared" si="85"/>
        <v>o</v>
      </c>
      <c r="E84" s="50" t="str">
        <f t="shared" si="85"/>
        <v>+</v>
      </c>
      <c r="F84" s="49" t="str">
        <f t="shared" si="85"/>
        <v>+</v>
      </c>
      <c r="G84" s="49" t="str">
        <f t="shared" si="85"/>
        <v>+</v>
      </c>
      <c r="H84" s="49">
        <f t="shared" si="85"/>
        <v>1</v>
      </c>
      <c r="I84" s="49">
        <f t="shared" si="85"/>
        <v>3</v>
      </c>
      <c r="J84" s="49">
        <f t="shared" si="85"/>
        <v>3</v>
      </c>
      <c r="K84" s="49">
        <f t="shared" si="85"/>
        <v>3</v>
      </c>
      <c r="L84" s="49">
        <f t="shared" si="85"/>
        <v>2</v>
      </c>
      <c r="M84" s="49">
        <f t="shared" si="85"/>
        <v>3332</v>
      </c>
      <c r="N84" s="49">
        <f t="shared" si="85"/>
        <v>7</v>
      </c>
      <c r="O84" s="49">
        <f t="shared" si="85"/>
        <v>12</v>
      </c>
      <c r="P84" s="49">
        <f t="shared" si="85"/>
        <v>3</v>
      </c>
      <c r="Q84" s="49">
        <f t="shared" si="85"/>
        <v>3</v>
      </c>
      <c r="R84" s="49">
        <f t="shared" si="85"/>
        <v>2</v>
      </c>
      <c r="S84" s="22">
        <f t="shared" si="85"/>
        <v>16</v>
      </c>
      <c r="T84" s="49">
        <f t="shared" si="85"/>
        <v>0</v>
      </c>
      <c r="U84" s="49">
        <f t="shared" si="85"/>
        <v>1</v>
      </c>
      <c r="V84" s="18" t="str">
        <f t="shared" si="85"/>
        <v/>
      </c>
      <c r="W84" s="21">
        <f>IF(W61&gt;0,VLOOKUP(W61,'[3]2020_Envelope'!$BH$6:$CR$128,4),"")</f>
        <v>7.4214069942100904</v>
      </c>
      <c r="X84" s="21">
        <f>IF(X61&gt;0,VLOOKUP(X61,'[3]2020_Envelope'!$BH$6:$CR$128,4),"")</f>
        <v>16.709237887510341</v>
      </c>
      <c r="Y84" s="21">
        <f>IF(Y61&gt;0,VLOOKUP(Y61,'[3]2020_Envelope'!$BH$6:$CR$128,4),"")</f>
        <v>12.477121270471462</v>
      </c>
      <c r="Z84" s="21">
        <f>IF(Z61&gt;0,VLOOKUP(Z61,'[3]2020_Envelope'!$BH$6:$CR$128,4),"")</f>
        <v>138.21837967559046</v>
      </c>
      <c r="AA84" s="21">
        <f>IF(AA61&gt;0,VLOOKUP(AA61,'[3]2020_Envelope'!$BH$6:$CR$128,4),"")</f>
        <v>97.385716477029902</v>
      </c>
      <c r="AB84" s="21">
        <f>IF(AB61&gt;0,VLOOKUP(AB61,'[3]2020_Envelope'!$BH$6:$CR$128,4),"")</f>
        <v>44.261193254807687</v>
      </c>
      <c r="AC84" s="20">
        <f>IF(AC61&gt;0,VLOOKUP(AC61,'[3]2020_HVAC'!$EY$7:$KA$83,8),"")</f>
        <v>31.347648749999998</v>
      </c>
      <c r="AD84" s="20">
        <f>IF(AD61&gt;0,VLOOKUP(AD61,'[3]2020_HVAC'!$EY$7:$KA$83,8),"")</f>
        <v>15.136737</v>
      </c>
      <c r="AE84" s="20">
        <f>IF(AE61&gt;0,VLOOKUP(AE61,'[3]2020_HVAC'!$EY$7:$KA$83,8),"")</f>
        <v>37.332680000000003</v>
      </c>
      <c r="AF84" s="20">
        <f>IF(AF61&gt;0,VLOOKUP(AF61,'[3]2020_HVAC'!$EY$7:$KA$83,8),"")</f>
        <v>8.9868799999999993</v>
      </c>
      <c r="AG84" s="55">
        <f>VLOOKUP($C84,[1]Performance!$A$3:$K$38,7)</f>
        <v>2</v>
      </c>
      <c r="AH84" s="55">
        <f t="shared" si="76"/>
        <v>10</v>
      </c>
      <c r="AI84" s="20">
        <f>IF(AI61&gt;0,VLOOKUP(AI61,'[3]2020_HVAC'!$EY$7:$KA$83,AH84),"")</f>
        <v>6.660050287022294</v>
      </c>
      <c r="AJ84" s="20" t="str">
        <f>IF(AJ61&gt;0,VLOOKUP(AJ61,'[3]2020_HVAC'!$EY$7:$KA$83,$AH84),"")</f>
        <v/>
      </c>
      <c r="AK84" s="20">
        <f>IF(AK61&gt;0,VLOOKUP(AK61,'[3]2020_HVAC'!$EY$7:$KA$83,8),"")</f>
        <v>91.721706999999995</v>
      </c>
      <c r="AL84" s="20" t="str">
        <f>IF(AL61&gt;0,VLOOKUP(AL61,'[3]2020_HVAC'!$EY$7:$KA$83,8),"")</f>
        <v/>
      </c>
      <c r="AM84" s="20">
        <f>IF(AM61&gt;0,VLOOKUP(AM61,'[3]2020_HVAC'!$EY$7:$KA$83,8),"")</f>
        <v>2.3518912435897432</v>
      </c>
      <c r="AN84" s="20" t="str">
        <f>IF(AN61&gt;0,VLOOKUP(AN61,'[3]2020_HVAC'!$EY$7:$KA$83,8),"")</f>
        <v/>
      </c>
      <c r="AO84" s="20">
        <f>IF(AO61&gt;0,VLOOKUP(AO61,'[3]2020_HVAC'!$EY$7:$KA$83,8),"")</f>
        <v>13.841172329741381</v>
      </c>
      <c r="AP84" s="13">
        <f t="shared" si="77"/>
        <v>1225813.2638777376</v>
      </c>
      <c r="AQ84" s="21">
        <f>IF(AQ61&gt;0,VLOOKUP(AQ61,'[3]2020_Envelope'!$BH$6:$CR$128,5),"")</f>
        <v>18.084512544802863</v>
      </c>
      <c r="AR84" s="21">
        <f>IF(AR61&gt;0,VLOOKUP(AR61,'[3]2020_Envelope'!$BH$6:$CR$128,5),"")</f>
        <v>30.094904886906296</v>
      </c>
      <c r="AS84" s="21">
        <f>IF(AS61&gt;0,VLOOKUP(AS61,'[3]2020_Envelope'!$BH$6:$CR$128,5),"")</f>
        <v>30.7215270250896</v>
      </c>
      <c r="AT84" s="21" t="str">
        <f>IF(AT61&gt;0,VLOOKUP(AT61,'[3]2020_Envelope'!$BH$6:$CR$128,5),"")</f>
        <v/>
      </c>
      <c r="AU84" s="21">
        <f>IF(AU61&gt;0,VLOOKUP(AU61,'[3]2020_Envelope'!$BH$6:$CR$128,5),"")</f>
        <v>65.558337295000001</v>
      </c>
      <c r="AV84" s="21">
        <f>IF(AV61&gt;0,VLOOKUP(AV61,'[3]2020_Envelope'!$BH$6:$CR$128,5),"")</f>
        <v>29.795850371571422</v>
      </c>
      <c r="AW84" s="20">
        <f>IF(AW61&gt;0,VLOOKUP(AW61,'[3]2020_HVAC'!$EY$7:$KA$83,11),"")</f>
        <v>31.347648750000001</v>
      </c>
      <c r="AX84" s="20">
        <f>IF(AX61&gt;0,VLOOKUP(AX61,'[3]2020_HVAC'!$EY$7:$KA$83,11),"")</f>
        <v>15.136737</v>
      </c>
      <c r="AY84" s="20">
        <f>IF(AY61&gt;0,VLOOKUP(AY61,'[3]2020_HVAC'!$EY$7:$KA$83,11),"")</f>
        <v>37.332680000000003</v>
      </c>
      <c r="AZ84" s="20">
        <f>IF(AZ61&gt;0,VLOOKUP(AZ61,'[3]2020_HVAC'!$EY$7:$KA$83,11),"")</f>
        <v>8.9868799999999993</v>
      </c>
      <c r="BA84" s="55">
        <f>VLOOKUP($C84,[2]Performance!$A$3:$K$36,7)</f>
        <v>2</v>
      </c>
      <c r="BB84" s="55">
        <f t="shared" si="78"/>
        <v>13</v>
      </c>
      <c r="BC84" s="20">
        <f>IF(BC61&gt;0,VLOOKUP(BC61,'[3]2020_HVAC'!$EY$7:$KA$83,BB84),"")</f>
        <v>11.906962575611999</v>
      </c>
      <c r="BD84" s="20" t="str">
        <f>IF(BD61&gt;0,VLOOKUP(BD61,'[3]2020_HVAC'!$EY$7:$KA$83,$BB84),"")</f>
        <v/>
      </c>
      <c r="BE84" s="20">
        <f>IF(BE61&gt;0,VLOOKUP(BE61,'[3]2020_HVAC'!$EY$7:$KA$83,11),"")</f>
        <v>91.721707000000009</v>
      </c>
      <c r="BF84" s="20" t="str">
        <f>IF(BF61&gt;0,VLOOKUP(BF61,'[3]2020_HVAC'!$EY$7:$KA$83,11),"")</f>
        <v/>
      </c>
      <c r="BG84" s="20">
        <f>IF(BG61&gt;0,VLOOKUP(BG61,'[3]2020_HVAC'!$EY$7:$KA$83,11),"")</f>
        <v>2.6206788142857143</v>
      </c>
      <c r="BH84" s="20" t="str">
        <f>IF(BH61&gt;0,VLOOKUP(BH61,'[3]2020_HVAC'!$EY$7:$KA$83,11),"")</f>
        <v/>
      </c>
      <c r="BI84" s="20">
        <f>IF(BI61&gt;0,VLOOKUP(BI61,'[3]2020_HVAC'!$EY$7:$KA$83,11),"")</f>
        <v>14.280574625923647</v>
      </c>
      <c r="BJ84" s="13">
        <f t="shared" si="79"/>
        <v>1220905.3528009534</v>
      </c>
      <c r="BK84" s="19">
        <f>IF($N84&gt;0,VLOOKUP($C84,[1]Milan!$AB$7:$AN$40,$N84))/((IF($P84=1,'3 PlantsCodes'!$D$26,IF($P84=2,'3 PlantsCodes'!$D$27,IF($P84=3,'3 PlantsCodes'!$D$28,IF($P84=4,'3 PlantsCodes'!$D$29)))))*IF($R84=1,'3 PlantsCodes'!$D$31,IF($R84=2,'3 PlantsCodes'!$D$32)))</f>
        <v>6.3712349738738503</v>
      </c>
      <c r="BL84" s="19">
        <f>(IF($O84=20,VLOOKUP($C84,[1]Milan!$AB$7:$AN$40,12),IF($O84&gt;0,VLOOKUP($C84,[1]Milan!$AB$7:$AN$40,$O84),0))/(IF($Q84=1,'3 PlantsCodes'!$E$26,IF($Q84=3,'3 PlantsCodes'!$E$28,IF($Q84=4,'3 PlantsCodes'!$E$29,1)))*IF($R84=1,'3 PlantsCodes'!$E$31,IF($R84=2,'3 PlantsCodes'!$E$32))))</f>
        <v>6.9252511785255226</v>
      </c>
      <c r="BM84" s="19">
        <f>VLOOKUP($C84,[1]Milan!$AB$6:$AZ$40,$S84)</f>
        <v>4.1622827853505395</v>
      </c>
      <c r="BN84" s="19">
        <f>VLOOKUP($C84,[1]Milan!$B$7:$Y$40,18)</f>
        <v>7.3610750078256713</v>
      </c>
      <c r="BO84" s="19">
        <f>VLOOKUP($C84,[1]Milan!$B$7:$AA$40,26)</f>
        <v>2.0171927548454303</v>
      </c>
      <c r="BP84" s="20">
        <f>IF($U84=1,-[4]Office!$E$9,0)</f>
        <v>-8.2717948717948726</v>
      </c>
      <c r="BQ84" s="57" t="s">
        <v>30</v>
      </c>
      <c r="BR84" s="19">
        <f>IF($N84&gt;0,VLOOKUP($C84,[2]Milan!$AB$7:$AN$40,$N84))/((IF($P84=1,'3 PlantsCodes'!$D$26,IF($P84=2,'3 PlantsCodes'!$D$27,IF($P84=3,'3 PlantsCodes'!$D$28,IF($P84=4,'3 PlantsCodes'!$D$29)))))*IF($R84=1,'3 PlantsCodes'!$D$31,IF($R84=2,'3 PlantsCodes'!$D$32)))</f>
        <v>6.2014358854383165</v>
      </c>
      <c r="BS84" s="19">
        <f>(IF($O84=20,VLOOKUP($C84,[2]Milan!$AB$7:$AN$40,12),IF($O84&gt;0,VLOOKUP($C84,[2]Milan!$AB$7:$AN$40,$O84),0))/(IF($Q84=1,'3 PlantsCodes'!$E$26,IF($Q84=3,'3 PlantsCodes'!$E$28,IF($Q84=4,'3 PlantsCodes'!$E$29,1)))*IF($R84=1,'3 PlantsCodes'!$E$31,IF($R84=2,'3 PlantsCodes'!$E$32))))</f>
        <v>5.7397517707878798</v>
      </c>
      <c r="BT84" s="19">
        <f>VLOOKUP($C84,[2]Milan!$AB$6:$AZ$40,$S84)</f>
        <v>5.5999065503904877</v>
      </c>
      <c r="BU84" s="19">
        <f>VLOOKUP($C84,[2]Milan!$B$7:$Y$40,18)</f>
        <v>7.7338276430576185</v>
      </c>
      <c r="BV84" s="19">
        <f>VLOOKUP($C84,[2]Milan!$B$7:$AA$40,26)</f>
        <v>4.7861038851364848</v>
      </c>
      <c r="BW84" s="20">
        <f>IF($U84=1,-[4]School!$E$9,0)</f>
        <v>-8.4374603174603173</v>
      </c>
      <c r="BX84" s="57" t="s">
        <v>30</v>
      </c>
    </row>
    <row r="85" spans="1:76" x14ac:dyDescent="0.25">
      <c r="A85" s="151"/>
      <c r="B85" s="17">
        <v>9</v>
      </c>
      <c r="C85" s="22">
        <f t="shared" ref="C85:V85" si="86">IF(C62="","",C62)</f>
        <v>36</v>
      </c>
      <c r="D85" s="50" t="str">
        <f t="shared" si="86"/>
        <v>o+</v>
      </c>
      <c r="E85" s="50" t="str">
        <f t="shared" si="86"/>
        <v>+</v>
      </c>
      <c r="F85" s="49" t="str">
        <f t="shared" si="86"/>
        <v>+</v>
      </c>
      <c r="G85" s="49" t="str">
        <f t="shared" si="86"/>
        <v>+</v>
      </c>
      <c r="H85" s="49">
        <f t="shared" si="86"/>
        <v>1</v>
      </c>
      <c r="I85" s="49">
        <f t="shared" si="86"/>
        <v>4</v>
      </c>
      <c r="J85" s="49">
        <f t="shared" si="86"/>
        <v>3</v>
      </c>
      <c r="K85" s="49">
        <f t="shared" si="86"/>
        <v>3</v>
      </c>
      <c r="L85" s="49">
        <f t="shared" si="86"/>
        <v>2</v>
      </c>
      <c r="M85" s="49">
        <f t="shared" si="86"/>
        <v>4332</v>
      </c>
      <c r="N85" s="49">
        <f t="shared" si="86"/>
        <v>7</v>
      </c>
      <c r="O85" s="49">
        <f t="shared" si="86"/>
        <v>12</v>
      </c>
      <c r="P85" s="49">
        <f t="shared" si="86"/>
        <v>3</v>
      </c>
      <c r="Q85" s="49">
        <f t="shared" si="86"/>
        <v>3</v>
      </c>
      <c r="R85" s="49">
        <f t="shared" si="86"/>
        <v>2</v>
      </c>
      <c r="S85" s="22">
        <f t="shared" si="86"/>
        <v>22</v>
      </c>
      <c r="T85" s="49">
        <f t="shared" si="86"/>
        <v>1</v>
      </c>
      <c r="U85" s="49">
        <f t="shared" si="86"/>
        <v>1</v>
      </c>
      <c r="V85" s="18" t="str">
        <f t="shared" si="86"/>
        <v/>
      </c>
      <c r="W85" s="21">
        <f>IF(W62&gt;0,VLOOKUP(W62,'[3]2020_Envelope'!$BH$6:$CR$128,4),"")</f>
        <v>11.947475012958364</v>
      </c>
      <c r="X85" s="21">
        <f>IF(X62&gt;0,VLOOKUP(X62,'[3]2020_Envelope'!$BH$6:$CR$128,4),"")</f>
        <v>21.612532655569339</v>
      </c>
      <c r="Y85" s="21">
        <f>IF(Y62&gt;0,VLOOKUP(Y62,'[3]2020_Envelope'!$BH$6:$CR$128,4),"")</f>
        <v>14.066060043010753</v>
      </c>
      <c r="Z85" s="21">
        <f>IF(Z62&gt;0,VLOOKUP(Z62,'[3]2020_Envelope'!$BH$6:$CR$128,4),"")</f>
        <v>138.21837967559046</v>
      </c>
      <c r="AA85" s="21">
        <f>IF(AA62&gt;0,VLOOKUP(AA62,'[3]2020_Envelope'!$BH$6:$CR$128,4),"")</f>
        <v>97.385716477029902</v>
      </c>
      <c r="AB85" s="21">
        <f>IF(AB62&gt;0,VLOOKUP(AB62,'[3]2020_Envelope'!$BH$6:$CR$128,4),"")</f>
        <v>44.261193254807687</v>
      </c>
      <c r="AC85" s="20">
        <f>IF(AC62&gt;0,VLOOKUP(AC62,'[3]2020_HVAC'!$EY$7:$KA$83,8),"")</f>
        <v>31.347648749999998</v>
      </c>
      <c r="AD85" s="20">
        <f>IF(AD62&gt;0,VLOOKUP(AD62,'[3]2020_HVAC'!$EY$7:$KA$83,8),"")</f>
        <v>15.136737</v>
      </c>
      <c r="AE85" s="20">
        <f>IF(AE62&gt;0,VLOOKUP(AE62,'[3]2020_HVAC'!$EY$7:$KA$83,8),"")</f>
        <v>37.332680000000003</v>
      </c>
      <c r="AF85" s="20">
        <f>IF(AF62&gt;0,VLOOKUP(AF62,'[3]2020_HVAC'!$EY$7:$KA$83,8),"")</f>
        <v>8.9868799999999993</v>
      </c>
      <c r="AG85" s="55">
        <f>VLOOKUP($C85,[1]Performance!$A$3:$K$38,7)</f>
        <v>2</v>
      </c>
      <c r="AH85" s="55">
        <f t="shared" si="76"/>
        <v>10</v>
      </c>
      <c r="AI85" s="20">
        <f>IF(AI62&gt;0,VLOOKUP(AI62,'[3]2020_HVAC'!$EY$7:$KA$83,AH85),"")</f>
        <v>6.660050287022294</v>
      </c>
      <c r="AJ85" s="20" t="str">
        <f>IF(AJ62&gt;0,VLOOKUP(AJ62,'[3]2020_HVAC'!$EY$7:$KA$83,$AH85),"")</f>
        <v/>
      </c>
      <c r="AK85" s="20">
        <f>IF(AK62&gt;0,VLOOKUP(AK62,'[3]2020_HVAC'!$EY$7:$KA$83,8),"")</f>
        <v>91.721706999999995</v>
      </c>
      <c r="AL85" s="20" t="str">
        <f>IF(AL62&gt;0,VLOOKUP(AL62,'[3]2020_HVAC'!$EY$7:$KA$83,8),"")</f>
        <v/>
      </c>
      <c r="AM85" s="20">
        <f>IF(AM62&gt;0,VLOOKUP(AM62,'[3]2020_HVAC'!$EY$7:$KA$83,8),"")</f>
        <v>2.3518912435897432</v>
      </c>
      <c r="AN85" s="20">
        <f>IF(AN62&gt;0,VLOOKUP(AN62,'[3]2020_HVAC'!$EY$7:$KA$83,8),"")</f>
        <v>9.0534416820512718</v>
      </c>
      <c r="AO85" s="20">
        <f>IF(AO62&gt;0,VLOOKUP(AO62,'[3]2020_HVAC'!$EY$7:$KA$83,8),"")</f>
        <v>13.841172329741381</v>
      </c>
      <c r="AP85" s="13">
        <f t="shared" si="77"/>
        <v>1272781.1430626083</v>
      </c>
      <c r="AQ85" s="21">
        <f>IF(AQ62&gt;0,VLOOKUP(AQ62,'[3]2020_Envelope'!$BH$6:$CR$128,5),"")</f>
        <v>29.122216391875742</v>
      </c>
      <c r="AR85" s="21">
        <f>IF(AR62&gt;0,VLOOKUP(AR62,'[3]2020_Envelope'!$BH$6:$CR$128,5),"")</f>
        <v>38.926198729906801</v>
      </c>
      <c r="AS85" s="21">
        <f>IF(AS62&gt;0,VLOOKUP(AS62,'[3]2020_Envelope'!$BH$6:$CR$128,5),"")</f>
        <v>34.633686881720429</v>
      </c>
      <c r="AT85" s="21">
        <f>IF(AT62&gt;0,VLOOKUP(AT62,'[3]2020_Envelope'!$BH$6:$CR$128,5),"")</f>
        <v>93.046162034224082</v>
      </c>
      <c r="AU85" s="21">
        <f>IF(AU62&gt;0,VLOOKUP(AU62,'[3]2020_Envelope'!$BH$6:$CR$128,5),"")</f>
        <v>65.558337295000001</v>
      </c>
      <c r="AV85" s="21">
        <f>IF(AV62&gt;0,VLOOKUP(AV62,'[3]2020_Envelope'!$BH$6:$CR$128,5),"")</f>
        <v>29.795850371571422</v>
      </c>
      <c r="AW85" s="20">
        <f>IF(AW62&gt;0,VLOOKUP(AW62,'[3]2020_HVAC'!$EY$7:$KA$83,11),"")</f>
        <v>31.347648750000001</v>
      </c>
      <c r="AX85" s="20">
        <f>IF(AX62&gt;0,VLOOKUP(AX62,'[3]2020_HVAC'!$EY$7:$KA$83,11),"")</f>
        <v>15.136737</v>
      </c>
      <c r="AY85" s="20">
        <f>IF(AY62&gt;0,VLOOKUP(AY62,'[3]2020_HVAC'!$EY$7:$KA$83,11),"")</f>
        <v>37.332680000000003</v>
      </c>
      <c r="AZ85" s="20">
        <f>IF(AZ62&gt;0,VLOOKUP(AZ62,'[3]2020_HVAC'!$EY$7:$KA$83,11),"")</f>
        <v>8.9868799999999993</v>
      </c>
      <c r="BA85" s="55">
        <f>VLOOKUP($C85,[2]Performance!$A$3:$K$36,7)</f>
        <v>2</v>
      </c>
      <c r="BB85" s="55">
        <f t="shared" si="78"/>
        <v>13</v>
      </c>
      <c r="BC85" s="20">
        <f>IF(BC62&gt;0,VLOOKUP(BC62,'[3]2020_HVAC'!$EY$7:$KA$83,BB85),"")</f>
        <v>11.906962575611999</v>
      </c>
      <c r="BD85" s="20" t="str">
        <f>IF(BD62&gt;0,VLOOKUP(BD62,'[3]2020_HVAC'!$EY$7:$KA$83,$BB85),"")</f>
        <v/>
      </c>
      <c r="BE85" s="20">
        <f>IF(BE62&gt;0,VLOOKUP(BE62,'[3]2020_HVAC'!$EY$7:$KA$83,11),"")</f>
        <v>91.721707000000009</v>
      </c>
      <c r="BF85" s="20" t="str">
        <f>IF(BF62&gt;0,VLOOKUP(BF62,'[3]2020_HVAC'!$EY$7:$KA$83,11),"")</f>
        <v/>
      </c>
      <c r="BG85" s="20">
        <f>IF(BG62&gt;0,VLOOKUP(BG62,'[3]2020_HVAC'!$EY$7:$KA$83,11),"")</f>
        <v>2.6206788142857143</v>
      </c>
      <c r="BH85" s="20">
        <f>IF(BH62&gt;0,VLOOKUP(BH62,'[3]2020_HVAC'!$EY$7:$KA$83,11),"")</f>
        <v>13.450827641904748</v>
      </c>
      <c r="BI85" s="20">
        <f>IF(BI62&gt;0,VLOOKUP(BI62,'[3]2020_HVAC'!$EY$7:$KA$83,11),"")</f>
        <v>14.280574625923647</v>
      </c>
      <c r="BJ85" s="13">
        <f t="shared" si="79"/>
        <v>1631281.5165528774</v>
      </c>
      <c r="BK85" s="19">
        <f>IF($N85&gt;0,VLOOKUP($C85,[1]Milan!$AB$7:$AN$40,$N85))/((IF($P85=1,'3 PlantsCodes'!$D$26,IF($P85=2,'3 PlantsCodes'!$D$27,IF($P85=3,'3 PlantsCodes'!$D$28,IF($P85=4,'3 PlantsCodes'!$D$29)))))*IF($R85=1,'3 PlantsCodes'!$D$31,IF($R85=2,'3 PlantsCodes'!$D$32)))</f>
        <v>16.739620276686694</v>
      </c>
      <c r="BL85" s="19">
        <f>(IF($O85=20,VLOOKUP($C85,[1]Milan!$AB$7:$AN$40,12),IF($O85&gt;0,VLOOKUP($C85,[1]Milan!$AB$7:$AN$40,$O85),0))/(IF($Q85=1,'3 PlantsCodes'!$E$26,IF($Q85=3,'3 PlantsCodes'!$E$28,IF($Q85=4,'3 PlantsCodes'!$E$29,1)))*IF($R85=1,'3 PlantsCodes'!$E$31,IF($R85=2,'3 PlantsCodes'!$E$32))))</f>
        <v>8.2858677847399633</v>
      </c>
      <c r="BM85" s="19">
        <f>VLOOKUP($C85,[1]Milan!$AB$6:$AZ$40,$S85)</f>
        <v>1.5003612161300781</v>
      </c>
      <c r="BN85" s="19">
        <f>VLOOKUP($C85,[1]Milan!$B$7:$Y$40,18)</f>
        <v>7.0018408190085664</v>
      </c>
      <c r="BO85" s="19">
        <f>VLOOKUP($C85,[1]Milan!$B$7:$AA$40,26)</f>
        <v>1.7729931101112844</v>
      </c>
      <c r="BP85" s="20">
        <f>IF($U85=1,-[4]Office!$E$9,0)</f>
        <v>-8.2717948717948726</v>
      </c>
      <c r="BQ85" s="57" t="s">
        <v>30</v>
      </c>
      <c r="BR85" s="19">
        <f>IF($N85&gt;0,VLOOKUP($C85,[2]Milan!$AB$7:$AN$40,$N85))/((IF($P85=1,'3 PlantsCodes'!$D$26,IF($P85=2,'3 PlantsCodes'!$D$27,IF($P85=3,'3 PlantsCodes'!$D$28,IF($P85=4,'3 PlantsCodes'!$D$29)))))*IF($R85=1,'3 PlantsCodes'!$D$31,IF($R85=2,'3 PlantsCodes'!$D$32)))</f>
        <v>11.200837258818874</v>
      </c>
      <c r="BS85" s="19">
        <f>(IF($O85=20,VLOOKUP($C85,[2]Milan!$AB$7:$AN$40,12),IF($O85&gt;0,VLOOKUP($C85,[2]Milan!$AB$7:$AN$40,$O85),0))/(IF($Q85=1,'3 PlantsCodes'!$E$26,IF($Q85=3,'3 PlantsCodes'!$E$28,IF($Q85=4,'3 PlantsCodes'!$E$29,1)))*IF($R85=1,'3 PlantsCodes'!$E$31,IF($R85=2,'3 PlantsCodes'!$E$32))))</f>
        <v>6.2617902096039826</v>
      </c>
      <c r="BT85" s="19">
        <f>VLOOKUP($C85,[2]Milan!$AB$6:$AZ$40,$S85)</f>
        <v>2.811839992504348</v>
      </c>
      <c r="BU85" s="19">
        <f>VLOOKUP($C85,[2]Milan!$B$7:$Y$40,18)</f>
        <v>7.4054213396205126</v>
      </c>
      <c r="BV85" s="19">
        <f>VLOOKUP($C85,[2]Milan!$B$7:$AA$40,26)</f>
        <v>4.5696740239501565</v>
      </c>
      <c r="BW85" s="20">
        <f>IF($U85=1,-[4]School!$E$9,0)</f>
        <v>-8.4374603174603173</v>
      </c>
      <c r="BX85" s="57" t="s">
        <v>30</v>
      </c>
    </row>
    <row r="86" spans="1:76" x14ac:dyDescent="0.25">
      <c r="A86" s="151"/>
      <c r="B86" s="17">
        <v>10</v>
      </c>
      <c r="C86" s="22">
        <f t="shared" ref="C86:V86" si="87">IF(C63="","",C63)</f>
        <v>18</v>
      </c>
      <c r="D86" s="50" t="str">
        <f t="shared" si="87"/>
        <v>o+</v>
      </c>
      <c r="E86" s="50" t="str">
        <f t="shared" si="87"/>
        <v>+</v>
      </c>
      <c r="F86" s="49" t="str">
        <f t="shared" si="87"/>
        <v>+</v>
      </c>
      <c r="G86" s="49" t="str">
        <f t="shared" si="87"/>
        <v>+</v>
      </c>
      <c r="H86" s="49">
        <f t="shared" si="87"/>
        <v>0</v>
      </c>
      <c r="I86" s="49">
        <f t="shared" si="87"/>
        <v>4</v>
      </c>
      <c r="J86" s="49">
        <f t="shared" si="87"/>
        <v>3</v>
      </c>
      <c r="K86" s="49">
        <f t="shared" si="87"/>
        <v>3</v>
      </c>
      <c r="L86" s="49">
        <f t="shared" si="87"/>
        <v>1</v>
      </c>
      <c r="M86" s="49">
        <f t="shared" si="87"/>
        <v>4331</v>
      </c>
      <c r="N86" s="49">
        <f t="shared" si="87"/>
        <v>8</v>
      </c>
      <c r="O86" s="49">
        <f t="shared" si="87"/>
        <v>13</v>
      </c>
      <c r="P86" s="49">
        <f t="shared" si="87"/>
        <v>1</v>
      </c>
      <c r="Q86" s="49">
        <f t="shared" si="87"/>
        <v>1</v>
      </c>
      <c r="R86" s="49">
        <f t="shared" si="87"/>
        <v>2</v>
      </c>
      <c r="S86" s="22">
        <f t="shared" si="87"/>
        <v>17</v>
      </c>
      <c r="T86" s="49">
        <f t="shared" si="87"/>
        <v>0</v>
      </c>
      <c r="U86" s="49">
        <f t="shared" si="87"/>
        <v>1</v>
      </c>
      <c r="V86" s="18" t="str">
        <f t="shared" si="87"/>
        <v/>
      </c>
      <c r="W86" s="21">
        <f>IF(W63&gt;0,VLOOKUP(W63,'[3]2020_Envelope'!$BH$6:$CR$128,4),"")</f>
        <v>11.947475012958364</v>
      </c>
      <c r="X86" s="21">
        <f>IF(X63&gt;0,VLOOKUP(X63,'[3]2020_Envelope'!$BH$6:$CR$128,4),"")</f>
        <v>21.612532655569339</v>
      </c>
      <c r="Y86" s="21">
        <f>IF(Y63&gt;0,VLOOKUP(Y63,'[3]2020_Envelope'!$BH$6:$CR$128,4),"")</f>
        <v>14.066060043010753</v>
      </c>
      <c r="Z86" s="21">
        <f>IF(Z63&gt;0,VLOOKUP(Z63,'[3]2020_Envelope'!$BH$6:$CR$128,4),"")</f>
        <v>138.21837967559046</v>
      </c>
      <c r="AA86" s="21">
        <f>IF(AA63&gt;0,VLOOKUP(AA63,'[3]2020_Envelope'!$BH$6:$CR$128,4),"")</f>
        <v>97.385716477029902</v>
      </c>
      <c r="AB86" s="21">
        <f>IF(AB63&gt;0,VLOOKUP(AB63,'[3]2020_Envelope'!$BH$6:$CR$128,4),"")</f>
        <v>44.261193254807687</v>
      </c>
      <c r="AC86" s="20" t="str">
        <f>IF(AC63&gt;0,VLOOKUP(AC63,'[3]2020_HVAC'!$EY$7:$KA$83,8),"")</f>
        <v/>
      </c>
      <c r="AD86" s="20" t="str">
        <f>IF(AD63&gt;0,VLOOKUP(AD63,'[3]2020_HVAC'!$EY$7:$KA$83,8),"")</f>
        <v/>
      </c>
      <c r="AE86" s="20">
        <f>IF(AE63&gt;0,VLOOKUP(AE63,'[3]2020_HVAC'!$EY$7:$KA$83,8),"")</f>
        <v>37.332680000000003</v>
      </c>
      <c r="AF86" s="20">
        <f>IF(AF63&gt;0,VLOOKUP(AF63,'[3]2020_HVAC'!$EY$7:$KA$83,8),"")</f>
        <v>8.9868799999999993</v>
      </c>
      <c r="AG86" s="55">
        <f>VLOOKUP($C86,[1]Performance!$A$3:$K$38,7)</f>
        <v>2</v>
      </c>
      <c r="AH86" s="55">
        <f t="shared" si="76"/>
        <v>10</v>
      </c>
      <c r="AI86" s="20">
        <f>IF(AI63&gt;0,VLOOKUP(AI63,'[3]2020_HVAC'!$EY$7:$KA$83,AH86),"")</f>
        <v>26.648702351065218</v>
      </c>
      <c r="AJ86" s="20" t="str">
        <f>IF(AJ63&gt;0,VLOOKUP(AJ63,'[3]2020_HVAC'!$EY$7:$KA$83,$AH86),"")</f>
        <v/>
      </c>
      <c r="AK86" s="20">
        <f>IF(AK63&gt;0,VLOOKUP(AK63,'[3]2020_HVAC'!$EY$7:$KA$83,8),"")</f>
        <v>212.03258399999999</v>
      </c>
      <c r="AL86" s="20" t="str">
        <f>IF(AL63&gt;0,VLOOKUP(AL63,'[3]2020_HVAC'!$EY$7:$KA$83,8),"")</f>
        <v/>
      </c>
      <c r="AM86" s="20">
        <f>IF(AM63&gt;0,VLOOKUP(AM63,'[3]2020_HVAC'!$EY$7:$KA$83,8),"")</f>
        <v>2.3518912435897432</v>
      </c>
      <c r="AN86" s="20" t="str">
        <f>IF(AN63&gt;0,VLOOKUP(AN63,'[3]2020_HVAC'!$EY$7:$KA$83,8),"")</f>
        <v/>
      </c>
      <c r="AO86" s="20">
        <f>IF(AO63&gt;0,VLOOKUP(AO63,'[3]2020_HVAC'!$EY$7:$KA$83,8),"")</f>
        <v>13.841172329741381</v>
      </c>
      <c r="AP86" s="13">
        <f t="shared" si="77"/>
        <v>1471123.5248814689</v>
      </c>
      <c r="AQ86" s="21">
        <f>IF(AQ63&gt;0,VLOOKUP(AQ63,'[3]2020_Envelope'!$BH$6:$CR$128,5),"")</f>
        <v>29.122216391875742</v>
      </c>
      <c r="AR86" s="21">
        <f>IF(AR63&gt;0,VLOOKUP(AR63,'[3]2020_Envelope'!$BH$6:$CR$128,5),"")</f>
        <v>38.926198729906801</v>
      </c>
      <c r="AS86" s="21">
        <f>IF(AS63&gt;0,VLOOKUP(AS63,'[3]2020_Envelope'!$BH$6:$CR$128,5),"")</f>
        <v>34.633686881720429</v>
      </c>
      <c r="AT86" s="21" t="str">
        <f>IF(AT63&gt;0,VLOOKUP(AT63,'[3]2020_Envelope'!$BH$6:$CR$128,5),"")</f>
        <v/>
      </c>
      <c r="AU86" s="21">
        <f>IF(AU63&gt;0,VLOOKUP(AU63,'[3]2020_Envelope'!$BH$6:$CR$128,5),"")</f>
        <v>65.558337295000001</v>
      </c>
      <c r="AV86" s="21">
        <f>IF(AV63&gt;0,VLOOKUP(AV63,'[3]2020_Envelope'!$BH$6:$CR$128,5),"")</f>
        <v>29.795850371571422</v>
      </c>
      <c r="AW86" s="20" t="str">
        <f>IF(AW63&gt;0,VLOOKUP(AW63,'[3]2020_HVAC'!$EY$7:$KA$83,11),"")</f>
        <v/>
      </c>
      <c r="AX86" s="20" t="str">
        <f>IF(AX63&gt;0,VLOOKUP(AX63,'[3]2020_HVAC'!$EY$7:$KA$83,11),"")</f>
        <v/>
      </c>
      <c r="AY86" s="20">
        <f>IF(AY63&gt;0,VLOOKUP(AY63,'[3]2020_HVAC'!$EY$7:$KA$83,11),"")</f>
        <v>37.332680000000003</v>
      </c>
      <c r="AZ86" s="20">
        <f>IF(AZ63&gt;0,VLOOKUP(AZ63,'[3]2020_HVAC'!$EY$7:$KA$83,11),"")</f>
        <v>8.9868799999999993</v>
      </c>
      <c r="BA86" s="55">
        <f>VLOOKUP($C86,[2]Performance!$A$3:$K$36,7)</f>
        <v>1</v>
      </c>
      <c r="BB86" s="55">
        <f t="shared" si="78"/>
        <v>12</v>
      </c>
      <c r="BC86" s="20">
        <f>IF(BC63&gt;0,VLOOKUP(BC63,'[3]2020_HVAC'!$EY$7:$KA$83,BB86),"")</f>
        <v>83.758159985846319</v>
      </c>
      <c r="BD86" s="20" t="str">
        <f>IF(BD63&gt;0,VLOOKUP(BD63,'[3]2020_HVAC'!$EY$7:$KA$83,$BB86),"")</f>
        <v/>
      </c>
      <c r="BE86" s="20">
        <f>IF(BE63&gt;0,VLOOKUP(BE63,'[3]2020_HVAC'!$EY$7:$KA$83,11),"")</f>
        <v>212.03258399999999</v>
      </c>
      <c r="BF86" s="20" t="str">
        <f>IF(BF63&gt;0,VLOOKUP(BF63,'[3]2020_HVAC'!$EY$7:$KA$83,11),"")</f>
        <v/>
      </c>
      <c r="BG86" s="20">
        <f>IF(BG63&gt;0,VLOOKUP(BG63,'[3]2020_HVAC'!$EY$7:$KA$83,11),"")</f>
        <v>2.6206788142857143</v>
      </c>
      <c r="BH86" s="20" t="str">
        <f>IF(BH63&gt;0,VLOOKUP(BH63,'[3]2020_HVAC'!$EY$7:$KA$83,11),"")</f>
        <v/>
      </c>
      <c r="BI86" s="20">
        <f>IF(BI63&gt;0,VLOOKUP(BI63,'[3]2020_HVAC'!$EY$7:$KA$83,11),"")</f>
        <v>14.280574625923647</v>
      </c>
      <c r="BJ86" s="13">
        <f t="shared" si="79"/>
        <v>1754700.7183528095</v>
      </c>
      <c r="BK86" s="19">
        <f>IF($N86&gt;0,VLOOKUP($C86,[1]Milan!$AB$7:$AN$40,$N86))/((IF($P86=1,'3 PlantsCodes'!$D$26,IF($P86=2,'3 PlantsCodes'!$D$27,IF($P86=3,'3 PlantsCodes'!$D$28,IF($P86=4,'3 PlantsCodes'!$D$29)))))*IF($R86=1,'3 PlantsCodes'!$D$31,IF($R86=2,'3 PlantsCodes'!$D$32)))</f>
        <v>3.7851670626620106</v>
      </c>
      <c r="BL86" s="19">
        <f>(IF($O86=20,VLOOKUP($C86,[1]Milan!$AB$7:$AN$40,12),IF($O86&gt;0,VLOOKUP($C86,[1]Milan!$AB$7:$AN$40,$O86),0))/(IF($Q86=1,'3 PlantsCodes'!$E$26,IF($Q86=3,'3 PlantsCodes'!$E$28,IF($Q86=4,'3 PlantsCodes'!$E$29,1)))*IF($R86=1,'3 PlantsCodes'!$E$31,IF($R86=2,'3 PlantsCodes'!$E$32))))</f>
        <v>3.8302961968770362</v>
      </c>
      <c r="BM86" s="19">
        <f>VLOOKUP($C86,[1]Milan!$AB$6:$AZ$40,$S86)</f>
        <v>2.2599394907618255</v>
      </c>
      <c r="BN86" s="19">
        <f>VLOOKUP($C86,[1]Milan!$B$7:$Y$40,18)</f>
        <v>7.3610750078256713</v>
      </c>
      <c r="BO86" s="19">
        <f>VLOOKUP($C86,[1]Milan!$B$7:$AA$40,26)</f>
        <v>0.18730914381142599</v>
      </c>
      <c r="BP86" s="20">
        <f>IF($U86=1,-[4]Office!$E$9,0)</f>
        <v>-8.2717948717948726</v>
      </c>
      <c r="BQ86" s="57" t="s">
        <v>30</v>
      </c>
      <c r="BR86" s="19">
        <f>IF($N86&gt;0,VLOOKUP($C86,[2]Milan!$AB$7:$AN$40,$N86))/((IF($P86=1,'3 PlantsCodes'!$D$26,IF($P86=2,'3 PlantsCodes'!$D$27,IF($P86=3,'3 PlantsCodes'!$D$28,IF($P86=4,'3 PlantsCodes'!$D$29)))))*IF($R86=1,'3 PlantsCodes'!$D$31,IF($R86=2,'3 PlantsCodes'!$D$32)))</f>
        <v>5.8503780967980017</v>
      </c>
      <c r="BS86" s="19">
        <f>(IF($O86=20,VLOOKUP($C86,[2]Milan!$AB$7:$AN$40,12),IF($O86&gt;0,VLOOKUP($C86,[2]Milan!$AB$7:$AN$40,$O86),0))/(IF($Q86=1,'3 PlantsCodes'!$E$26,IF($Q86=3,'3 PlantsCodes'!$E$28,IF($Q86=4,'3 PlantsCodes'!$E$29,1)))*IF($R86=1,'3 PlantsCodes'!$E$31,IF($R86=2,'3 PlantsCodes'!$E$32))))</f>
        <v>3.1833958893798338</v>
      </c>
      <c r="BT86" s="19">
        <f>VLOOKUP($C86,[2]Milan!$AB$6:$AZ$40,$S86)</f>
        <v>3.2648348737839701</v>
      </c>
      <c r="BU86" s="19">
        <f>VLOOKUP($C86,[2]Milan!$B$7:$Y$40,18)</f>
        <v>7.7338276430576185</v>
      </c>
      <c r="BV86" s="19">
        <f>VLOOKUP($C86,[2]Milan!$B$7:$AA$40,26)</f>
        <v>0.39688592183244215</v>
      </c>
      <c r="BW86" s="20">
        <f>IF($U86=1,-[4]School!$E$9,0)</f>
        <v>-8.4374603174603173</v>
      </c>
      <c r="BX86" s="57" t="s">
        <v>30</v>
      </c>
    </row>
    <row r="87" spans="1:76" x14ac:dyDescent="0.25">
      <c r="A87" s="151"/>
      <c r="B87" s="17">
        <v>11</v>
      </c>
      <c r="C87" s="22">
        <f t="shared" ref="C87:V87" si="88">IF(C64="","",C64)</f>
        <v>32</v>
      </c>
      <c r="D87" s="50" t="str">
        <f t="shared" si="88"/>
        <v>o</v>
      </c>
      <c r="E87" s="50" t="str">
        <f t="shared" si="88"/>
        <v>+</v>
      </c>
      <c r="F87" s="49" t="str">
        <f t="shared" si="88"/>
        <v>+</v>
      </c>
      <c r="G87" s="49" t="str">
        <f t="shared" si="88"/>
        <v>+</v>
      </c>
      <c r="H87" s="49">
        <f t="shared" si="88"/>
        <v>1</v>
      </c>
      <c r="I87" s="49">
        <f t="shared" si="88"/>
        <v>3</v>
      </c>
      <c r="J87" s="49">
        <f t="shared" si="88"/>
        <v>3</v>
      </c>
      <c r="K87" s="49">
        <f t="shared" si="88"/>
        <v>3</v>
      </c>
      <c r="L87" s="49">
        <f t="shared" si="88"/>
        <v>2</v>
      </c>
      <c r="M87" s="49">
        <f t="shared" si="88"/>
        <v>3332</v>
      </c>
      <c r="N87" s="49">
        <f t="shared" si="88"/>
        <v>8</v>
      </c>
      <c r="O87" s="49">
        <f t="shared" si="88"/>
        <v>13</v>
      </c>
      <c r="P87" s="49">
        <f t="shared" si="88"/>
        <v>1</v>
      </c>
      <c r="Q87" s="49">
        <f t="shared" si="88"/>
        <v>1</v>
      </c>
      <c r="R87" s="49">
        <f t="shared" si="88"/>
        <v>2</v>
      </c>
      <c r="S87" s="22">
        <f t="shared" si="88"/>
        <v>23</v>
      </c>
      <c r="T87" s="49">
        <f t="shared" si="88"/>
        <v>1</v>
      </c>
      <c r="U87" s="49">
        <f t="shared" si="88"/>
        <v>1</v>
      </c>
      <c r="V87" s="18" t="str">
        <f t="shared" si="88"/>
        <v/>
      </c>
      <c r="W87" s="21">
        <f>IF(W64&gt;0,VLOOKUP(W64,'[3]2020_Envelope'!$BH$6:$CR$128,4),"")</f>
        <v>7.4214069942100904</v>
      </c>
      <c r="X87" s="21">
        <f>IF(X64&gt;0,VLOOKUP(X64,'[3]2020_Envelope'!$BH$6:$CR$128,4),"")</f>
        <v>16.709237887510341</v>
      </c>
      <c r="Y87" s="21">
        <f>IF(Y64&gt;0,VLOOKUP(Y64,'[3]2020_Envelope'!$BH$6:$CR$128,4),"")</f>
        <v>12.477121270471462</v>
      </c>
      <c r="Z87" s="21">
        <f>IF(Z64&gt;0,VLOOKUP(Z64,'[3]2020_Envelope'!$BH$6:$CR$128,4),"")</f>
        <v>138.21837967559046</v>
      </c>
      <c r="AA87" s="21">
        <f>IF(AA64&gt;0,VLOOKUP(AA64,'[3]2020_Envelope'!$BH$6:$CR$128,4),"")</f>
        <v>97.385716477029902</v>
      </c>
      <c r="AB87" s="21">
        <f>IF(AB64&gt;0,VLOOKUP(AB64,'[3]2020_Envelope'!$BH$6:$CR$128,4),"")</f>
        <v>44.261193254807687</v>
      </c>
      <c r="AC87" s="20">
        <f>IF(AC64&gt;0,VLOOKUP(AC64,'[3]2020_HVAC'!$EY$7:$KA$83,8),"")</f>
        <v>31.347648749999998</v>
      </c>
      <c r="AD87" s="20">
        <f>IF(AD64&gt;0,VLOOKUP(AD64,'[3]2020_HVAC'!$EY$7:$KA$83,8),"")</f>
        <v>15.136737</v>
      </c>
      <c r="AE87" s="20">
        <f>IF(AE64&gt;0,VLOOKUP(AE64,'[3]2020_HVAC'!$EY$7:$KA$83,8),"")</f>
        <v>37.332680000000003</v>
      </c>
      <c r="AF87" s="20">
        <f>IF(AF64&gt;0,VLOOKUP(AF64,'[3]2020_HVAC'!$EY$7:$KA$83,8),"")</f>
        <v>8.9868799999999993</v>
      </c>
      <c r="AG87" s="55">
        <f>VLOOKUP($C87,[1]Performance!$A$3:$K$38,7)</f>
        <v>2</v>
      </c>
      <c r="AH87" s="55">
        <f t="shared" si="76"/>
        <v>10</v>
      </c>
      <c r="AI87" s="20">
        <f>IF(AI64&gt;0,VLOOKUP(AI64,'[3]2020_HVAC'!$EY$7:$KA$83,AH87),"")</f>
        <v>26.648702351065218</v>
      </c>
      <c r="AJ87" s="20" t="str">
        <f>IF(AJ64&gt;0,VLOOKUP(AJ64,'[3]2020_HVAC'!$EY$7:$KA$83,$AH87),"")</f>
        <v/>
      </c>
      <c r="AK87" s="20">
        <f>IF(AK64&gt;0,VLOOKUP(AK64,'[3]2020_HVAC'!$EY$7:$KA$83,8),"")</f>
        <v>212.03258399999999</v>
      </c>
      <c r="AL87" s="20" t="str">
        <f>IF(AL64&gt;0,VLOOKUP(AL64,'[3]2020_HVAC'!$EY$7:$KA$83,8),"")</f>
        <v/>
      </c>
      <c r="AM87" s="20">
        <f>IF(AM64&gt;0,VLOOKUP(AM64,'[3]2020_HVAC'!$EY$7:$KA$83,8),"")</f>
        <v>2.3518912435897432</v>
      </c>
      <c r="AN87" s="20">
        <f>IF(AN64&gt;0,VLOOKUP(AN64,'[3]2020_HVAC'!$EY$7:$KA$83,8),"")</f>
        <v>9.0534416820512718</v>
      </c>
      <c r="AO87" s="20">
        <f>IF(AO64&gt;0,VLOOKUP(AO64,'[3]2020_HVAC'!$EY$7:$KA$83,8),"")</f>
        <v>13.841172329741381</v>
      </c>
      <c r="AP87" s="13">
        <f t="shared" si="77"/>
        <v>1575299.215423598</v>
      </c>
      <c r="AQ87" s="21">
        <f>IF(AQ64&gt;0,VLOOKUP(AQ64,'[3]2020_Envelope'!$BH$6:$CR$128,5),"")</f>
        <v>18.084512544802863</v>
      </c>
      <c r="AR87" s="21">
        <f>IF(AR64&gt;0,VLOOKUP(AR64,'[3]2020_Envelope'!$BH$6:$CR$128,5),"")</f>
        <v>30.094904886906296</v>
      </c>
      <c r="AS87" s="21">
        <f>IF(AS64&gt;0,VLOOKUP(AS64,'[3]2020_Envelope'!$BH$6:$CR$128,5),"")</f>
        <v>30.7215270250896</v>
      </c>
      <c r="AT87" s="21" t="str">
        <f>IF(AT64&gt;0,VLOOKUP(AT64,'[3]2020_Envelope'!$BH$6:$CR$128,5),"")</f>
        <v/>
      </c>
      <c r="AU87" s="21">
        <f>IF(AU64&gt;0,VLOOKUP(AU64,'[3]2020_Envelope'!$BH$6:$CR$128,5),"")</f>
        <v>65.558337295000001</v>
      </c>
      <c r="AV87" s="21">
        <f>IF(AV64&gt;0,VLOOKUP(AV64,'[3]2020_Envelope'!$BH$6:$CR$128,5),"")</f>
        <v>29.795850371571422</v>
      </c>
      <c r="AW87" s="20">
        <f>IF(AW64&gt;0,VLOOKUP(AW64,'[3]2020_HVAC'!$EY$7:$KA$83,11),"")</f>
        <v>31.347648750000001</v>
      </c>
      <c r="AX87" s="20">
        <f>IF(AX64&gt;0,VLOOKUP(AX64,'[3]2020_HVAC'!$EY$7:$KA$83,11),"")</f>
        <v>15.136737</v>
      </c>
      <c r="AY87" s="20">
        <f>IF(AY64&gt;0,VLOOKUP(AY64,'[3]2020_HVAC'!$EY$7:$KA$83,11),"")</f>
        <v>37.332680000000003</v>
      </c>
      <c r="AZ87" s="20">
        <f>IF(AZ64&gt;0,VLOOKUP(AZ64,'[3]2020_HVAC'!$EY$7:$KA$83,11),"")</f>
        <v>8.9868799999999993</v>
      </c>
      <c r="BA87" s="55">
        <f>VLOOKUP($C87,[2]Performance!$A$3:$K$36,7)</f>
        <v>2</v>
      </c>
      <c r="BB87" s="55">
        <f t="shared" si="78"/>
        <v>13</v>
      </c>
      <c r="BC87" s="20">
        <f>IF(BC64&gt;0,VLOOKUP(BC64,'[3]2020_HVAC'!$EY$7:$KA$83,BB87),"")</f>
        <v>47.643048912266401</v>
      </c>
      <c r="BD87" s="20" t="str">
        <f>IF(BD64&gt;0,VLOOKUP(BD64,'[3]2020_HVAC'!$EY$7:$KA$83,$BB87),"")</f>
        <v/>
      </c>
      <c r="BE87" s="20">
        <f>IF(BE64&gt;0,VLOOKUP(BE64,'[3]2020_HVAC'!$EY$7:$KA$83,11),"")</f>
        <v>212.03258399999999</v>
      </c>
      <c r="BF87" s="20" t="str">
        <f>IF(BF64&gt;0,VLOOKUP(BF64,'[3]2020_HVAC'!$EY$7:$KA$83,11),"")</f>
        <v/>
      </c>
      <c r="BG87" s="20">
        <f>IF(BG64&gt;0,VLOOKUP(BG64,'[3]2020_HVAC'!$EY$7:$KA$83,11),"")</f>
        <v>2.6206788142857143</v>
      </c>
      <c r="BH87" s="20">
        <f>IF(BH64&gt;0,VLOOKUP(BH64,'[3]2020_HVAC'!$EY$7:$KA$83,11),"")</f>
        <v>13.450827641904748</v>
      </c>
      <c r="BI87" s="20">
        <f>IF(BI64&gt;0,VLOOKUP(BI64,'[3]2020_HVAC'!$EY$7:$KA$83,11),"")</f>
        <v>14.280574625923647</v>
      </c>
      <c r="BJ87" s="13">
        <f t="shared" si="79"/>
        <v>1754823.3943834146</v>
      </c>
      <c r="BK87" s="19">
        <f>IF($N87&gt;0,VLOOKUP($C87,[1]Milan!$AB$7:$AN$40,$N87))/((IF($P87=1,'3 PlantsCodes'!$D$26,IF($P87=2,'3 PlantsCodes'!$D$27,IF($P87=3,'3 PlantsCodes'!$D$28,IF($P87=4,'3 PlantsCodes'!$D$29)))))*IF($R87=1,'3 PlantsCodes'!$D$31,IF($R87=2,'3 PlantsCodes'!$D$32)))</f>
        <v>3.8748738776474019</v>
      </c>
      <c r="BL87" s="19">
        <f>(IF($O87=20,VLOOKUP($C87,[1]Milan!$AB$7:$AN$40,12),IF($O87&gt;0,VLOOKUP($C87,[1]Milan!$AB$7:$AN$40,$O87),0))/(IF($Q87=1,'3 PlantsCodes'!$E$26,IF($Q87=3,'3 PlantsCodes'!$E$28,IF($Q87=4,'3 PlantsCodes'!$E$29,1)))*IF($R87=1,'3 PlantsCodes'!$E$31,IF($R87=2,'3 PlantsCodes'!$E$32))))</f>
        <v>3.756667739663917</v>
      </c>
      <c r="BM87" s="19">
        <f>VLOOKUP($C87,[1]Milan!$AB$6:$AZ$40,$S87)</f>
        <v>1.1130322756242634</v>
      </c>
      <c r="BN87" s="19">
        <f>VLOOKUP($C87,[1]Milan!$B$7:$Y$40,18)</f>
        <v>7.3610750078256713</v>
      </c>
      <c r="BO87" s="19">
        <f>VLOOKUP($C87,[1]Milan!$B$7:$AA$40,26)</f>
        <v>2.0171927548454303</v>
      </c>
      <c r="BP87" s="20">
        <f>IF($U87=1,-[4]Office!$E$9,0)</f>
        <v>-8.2717948717948726</v>
      </c>
      <c r="BQ87" s="57" t="s">
        <v>30</v>
      </c>
      <c r="BR87" s="19">
        <f>IF($N87&gt;0,VLOOKUP($C87,[2]Milan!$AB$7:$AN$40,$N87))/((IF($P87=1,'3 PlantsCodes'!$D$26,IF($P87=2,'3 PlantsCodes'!$D$27,IF($P87=3,'3 PlantsCodes'!$D$28,IF($P87=4,'3 PlantsCodes'!$D$29)))))*IF($R87=1,'3 PlantsCodes'!$D$31,IF($R87=2,'3 PlantsCodes'!$D$32)))</f>
        <v>4.05488634139863</v>
      </c>
      <c r="BS87" s="19">
        <f>(IF($O87=20,VLOOKUP($C87,[2]Milan!$AB$7:$AN$40,12),IF($O87&gt;0,VLOOKUP($C87,[2]Milan!$AB$7:$AN$40,$O87),0))/(IF($Q87=1,'3 PlantsCodes'!$E$26,IF($Q87=3,'3 PlantsCodes'!$E$28,IF($Q87=4,'3 PlantsCodes'!$E$29,1)))*IF($R87=1,'3 PlantsCodes'!$E$31,IF($R87=2,'3 PlantsCodes'!$E$32))))</f>
        <v>3.1661283510512157</v>
      </c>
      <c r="BT87" s="19">
        <f>VLOOKUP($C87,[2]Milan!$AB$6:$AZ$40,$S87)</f>
        <v>1.9561701643607694</v>
      </c>
      <c r="BU87" s="19">
        <f>VLOOKUP($C87,[2]Milan!$B$7:$Y$40,18)</f>
        <v>7.7338276430576185</v>
      </c>
      <c r="BV87" s="19">
        <f>VLOOKUP($C87,[2]Milan!$B$7:$AA$40,26)</f>
        <v>4.7861038851364848</v>
      </c>
      <c r="BW87" s="20">
        <f>IF($U87=1,-[4]School!$E$9,0)</f>
        <v>-8.4374603174603173</v>
      </c>
      <c r="BX87" s="57" t="s">
        <v>30</v>
      </c>
    </row>
    <row r="88" spans="1:76" x14ac:dyDescent="0.25">
      <c r="A88" s="151"/>
      <c r="B88" s="17">
        <v>12</v>
      </c>
      <c r="C88" s="22">
        <f t="shared" ref="C88:V88" si="89">IF(C65="","",C65)</f>
        <v>36</v>
      </c>
      <c r="D88" s="50" t="str">
        <f t="shared" si="89"/>
        <v>o+</v>
      </c>
      <c r="E88" s="50" t="str">
        <f t="shared" si="89"/>
        <v>+</v>
      </c>
      <c r="F88" s="49" t="str">
        <f t="shared" si="89"/>
        <v>+</v>
      </c>
      <c r="G88" s="49" t="str">
        <f t="shared" si="89"/>
        <v>+</v>
      </c>
      <c r="H88" s="49">
        <f t="shared" si="89"/>
        <v>1</v>
      </c>
      <c r="I88" s="49">
        <f t="shared" si="89"/>
        <v>4</v>
      </c>
      <c r="J88" s="49">
        <f t="shared" si="89"/>
        <v>3</v>
      </c>
      <c r="K88" s="49">
        <f t="shared" si="89"/>
        <v>3</v>
      </c>
      <c r="L88" s="49">
        <f t="shared" si="89"/>
        <v>2</v>
      </c>
      <c r="M88" s="49">
        <f t="shared" si="89"/>
        <v>4332</v>
      </c>
      <c r="N88" s="49">
        <f t="shared" si="89"/>
        <v>8</v>
      </c>
      <c r="O88" s="49">
        <f t="shared" si="89"/>
        <v>13</v>
      </c>
      <c r="P88" s="49">
        <f t="shared" si="89"/>
        <v>1</v>
      </c>
      <c r="Q88" s="49">
        <f t="shared" si="89"/>
        <v>1</v>
      </c>
      <c r="R88" s="49">
        <f t="shared" si="89"/>
        <v>2</v>
      </c>
      <c r="S88" s="22">
        <f t="shared" si="89"/>
        <v>17</v>
      </c>
      <c r="T88" s="49">
        <f t="shared" si="89"/>
        <v>0</v>
      </c>
      <c r="U88" s="49">
        <f t="shared" si="89"/>
        <v>1</v>
      </c>
      <c r="V88" s="18" t="str">
        <f t="shared" si="89"/>
        <v/>
      </c>
      <c r="W88" s="21">
        <f>IF(W65&gt;0,VLOOKUP(W65,'[3]2020_Envelope'!$BH$6:$CR$128,4),"")</f>
        <v>11.947475012958364</v>
      </c>
      <c r="X88" s="21">
        <f>IF(X65&gt;0,VLOOKUP(X65,'[3]2020_Envelope'!$BH$6:$CR$128,4),"")</f>
        <v>21.612532655569339</v>
      </c>
      <c r="Y88" s="21">
        <f>IF(Y65&gt;0,VLOOKUP(Y65,'[3]2020_Envelope'!$BH$6:$CR$128,4),"")</f>
        <v>14.066060043010753</v>
      </c>
      <c r="Z88" s="21">
        <f>IF(Z65&gt;0,VLOOKUP(Z65,'[3]2020_Envelope'!$BH$6:$CR$128,4),"")</f>
        <v>138.21837967559046</v>
      </c>
      <c r="AA88" s="21">
        <f>IF(AA65&gt;0,VLOOKUP(AA65,'[3]2020_Envelope'!$BH$6:$CR$128,4),"")</f>
        <v>97.385716477029902</v>
      </c>
      <c r="AB88" s="21">
        <f>IF(AB65&gt;0,VLOOKUP(AB65,'[3]2020_Envelope'!$BH$6:$CR$128,4),"")</f>
        <v>44.261193254807687</v>
      </c>
      <c r="AC88" s="20">
        <f>IF(AC65&gt;0,VLOOKUP(AC65,'[3]2020_HVAC'!$EY$7:$KA$83,8),"")</f>
        <v>31.347648749999998</v>
      </c>
      <c r="AD88" s="20">
        <f>IF(AD65&gt;0,VLOOKUP(AD65,'[3]2020_HVAC'!$EY$7:$KA$83,8),"")</f>
        <v>15.136737</v>
      </c>
      <c r="AE88" s="20">
        <f>IF(AE65&gt;0,VLOOKUP(AE65,'[3]2020_HVAC'!$EY$7:$KA$83,8),"")</f>
        <v>37.332680000000003</v>
      </c>
      <c r="AF88" s="20">
        <f>IF(AF65&gt;0,VLOOKUP(AF65,'[3]2020_HVAC'!$EY$7:$KA$83,8),"")</f>
        <v>8.9868799999999993</v>
      </c>
      <c r="AG88" s="55">
        <f>VLOOKUP($C88,[1]Performance!$A$3:$K$38,7)</f>
        <v>2</v>
      </c>
      <c r="AH88" s="55">
        <f t="shared" si="76"/>
        <v>10</v>
      </c>
      <c r="AI88" s="20">
        <f>IF(AI65&gt;0,VLOOKUP(AI65,'[3]2020_HVAC'!$EY$7:$KA$83,AH88),"")</f>
        <v>26.648702351065218</v>
      </c>
      <c r="AJ88" s="20" t="str">
        <f>IF(AJ65&gt;0,VLOOKUP(AJ65,'[3]2020_HVAC'!$EY$7:$KA$83,$AH88),"")</f>
        <v/>
      </c>
      <c r="AK88" s="20">
        <f>IF(AK65&gt;0,VLOOKUP(AK65,'[3]2020_HVAC'!$EY$7:$KA$83,8),"")</f>
        <v>212.03258399999999</v>
      </c>
      <c r="AL88" s="20" t="str">
        <f>IF(AL65&gt;0,VLOOKUP(AL65,'[3]2020_HVAC'!$EY$7:$KA$83,8),"")</f>
        <v/>
      </c>
      <c r="AM88" s="20">
        <f>IF(AM65&gt;0,VLOOKUP(AM65,'[3]2020_HVAC'!$EY$7:$KA$83,8),"")</f>
        <v>2.3518912435897432</v>
      </c>
      <c r="AN88" s="20" t="str">
        <f>IF(AN65&gt;0,VLOOKUP(AN65,'[3]2020_HVAC'!$EY$7:$KA$83,8),"")</f>
        <v/>
      </c>
      <c r="AO88" s="20">
        <f>IF(AO65&gt;0,VLOOKUP(AO65,'[3]2020_HVAC'!$EY$7:$KA$83,8),"")</f>
        <v>13.841172329741381</v>
      </c>
      <c r="AP88" s="13">
        <f t="shared" si="77"/>
        <v>1579896.9875364688</v>
      </c>
      <c r="AQ88" s="21">
        <f>IF(AQ65&gt;0,VLOOKUP(AQ65,'[3]2020_Envelope'!$BH$6:$CR$128,5),"")</f>
        <v>29.122216391875742</v>
      </c>
      <c r="AR88" s="21">
        <f>IF(AR65&gt;0,VLOOKUP(AR65,'[3]2020_Envelope'!$BH$6:$CR$128,5),"")</f>
        <v>38.926198729906801</v>
      </c>
      <c r="AS88" s="21">
        <f>IF(AS65&gt;0,VLOOKUP(AS65,'[3]2020_Envelope'!$BH$6:$CR$128,5),"")</f>
        <v>34.633686881720429</v>
      </c>
      <c r="AT88" s="21">
        <f>IF(AT65&gt;0,VLOOKUP(AT65,'[3]2020_Envelope'!$BH$6:$CR$128,5),"")</f>
        <v>93.046162034224082</v>
      </c>
      <c r="AU88" s="21">
        <f>IF(AU65&gt;0,VLOOKUP(AU65,'[3]2020_Envelope'!$BH$6:$CR$128,5),"")</f>
        <v>65.558337295000001</v>
      </c>
      <c r="AV88" s="21">
        <f>IF(AV65&gt;0,VLOOKUP(AV65,'[3]2020_Envelope'!$BH$6:$CR$128,5),"")</f>
        <v>29.795850371571422</v>
      </c>
      <c r="AW88" s="20">
        <f>IF(AW65&gt;0,VLOOKUP(AW65,'[3]2020_HVAC'!$EY$7:$KA$83,11),"")</f>
        <v>31.347648750000001</v>
      </c>
      <c r="AX88" s="20">
        <f>IF(AX65&gt;0,VLOOKUP(AX65,'[3]2020_HVAC'!$EY$7:$KA$83,11),"")</f>
        <v>15.136737</v>
      </c>
      <c r="AY88" s="20">
        <f>IF(AY65&gt;0,VLOOKUP(AY65,'[3]2020_HVAC'!$EY$7:$KA$83,11),"")</f>
        <v>37.332680000000003</v>
      </c>
      <c r="AZ88" s="20">
        <f>IF(AZ65&gt;0,VLOOKUP(AZ65,'[3]2020_HVAC'!$EY$7:$KA$83,11),"")</f>
        <v>8.9868799999999993</v>
      </c>
      <c r="BA88" s="55">
        <f>VLOOKUP($C88,[2]Performance!$A$3:$K$36,7)</f>
        <v>2</v>
      </c>
      <c r="BB88" s="55">
        <f t="shared" si="78"/>
        <v>13</v>
      </c>
      <c r="BC88" s="20">
        <f>IF(BC65&gt;0,VLOOKUP(BC65,'[3]2020_HVAC'!$EY$7:$KA$83,BB88),"")</f>
        <v>47.643048912266401</v>
      </c>
      <c r="BD88" s="20" t="str">
        <f>IF(BD65&gt;0,VLOOKUP(BD65,'[3]2020_HVAC'!$EY$7:$KA$83,$BB88),"")</f>
        <v/>
      </c>
      <c r="BE88" s="20">
        <f>IF(BE65&gt;0,VLOOKUP(BE65,'[3]2020_HVAC'!$EY$7:$KA$83,11),"")</f>
        <v>212.03258399999999</v>
      </c>
      <c r="BF88" s="20" t="str">
        <f>IF(BF65&gt;0,VLOOKUP(BF65,'[3]2020_HVAC'!$EY$7:$KA$83,11),"")</f>
        <v/>
      </c>
      <c r="BG88" s="20">
        <f>IF(BG65&gt;0,VLOOKUP(BG65,'[3]2020_HVAC'!$EY$7:$KA$83,11),"")</f>
        <v>2.6206788142857143</v>
      </c>
      <c r="BH88" s="20" t="str">
        <f>IF(BH65&gt;0,VLOOKUP(BH65,'[3]2020_HVAC'!$EY$7:$KA$83,11),"")</f>
        <v/>
      </c>
      <c r="BI88" s="20">
        <f>IF(BI65&gt;0,VLOOKUP(BI65,'[3]2020_HVAC'!$EY$7:$KA$83,11),"")</f>
        <v>14.280574625923647</v>
      </c>
      <c r="BJ88" s="13">
        <f t="shared" si="79"/>
        <v>2080459.3439913385</v>
      </c>
      <c r="BK88" s="19">
        <f>IF($N88&gt;0,VLOOKUP($C88,[1]Milan!$AB$7:$AN$40,$N88))/((IF($P88=1,'3 PlantsCodes'!$D$26,IF($P88=2,'3 PlantsCodes'!$D$27,IF($P88=3,'3 PlantsCodes'!$D$28,IF($P88=4,'3 PlantsCodes'!$D$29)))))*IF($R88=1,'3 PlantsCodes'!$D$31,IF($R88=2,'3 PlantsCodes'!$D$32)))</f>
        <v>10.738192364482813</v>
      </c>
      <c r="BL88" s="19">
        <f>(IF($O88=20,VLOOKUP($C88,[1]Milan!$AB$7:$AN$40,12),IF($O88&gt;0,VLOOKUP($C88,[1]Milan!$AB$7:$AN$40,$O88),0))/(IF($Q88=1,'3 PlantsCodes'!$E$26,IF($Q88=3,'3 PlantsCodes'!$E$28,IF($Q88=4,'3 PlantsCodes'!$E$29,1)))*IF($R88=1,'3 PlantsCodes'!$E$31,IF($R88=2,'3 PlantsCodes'!$E$32))))</f>
        <v>4.462149064344584</v>
      </c>
      <c r="BM88" s="19">
        <f>VLOOKUP($C88,[1]Milan!$AB$6:$AZ$40,$S88)</f>
        <v>2.3294002684804096</v>
      </c>
      <c r="BN88" s="19">
        <f>VLOOKUP($C88,[1]Milan!$B$7:$Y$40,18)</f>
        <v>7.0018408190085664</v>
      </c>
      <c r="BO88" s="19">
        <f>VLOOKUP($C88,[1]Milan!$B$7:$AA$40,26)</f>
        <v>1.7729931101112844</v>
      </c>
      <c r="BP88" s="20">
        <f>IF($U88=1,-[4]Office!$E$9,0)</f>
        <v>-8.2717948717948726</v>
      </c>
      <c r="BQ88" s="57" t="s">
        <v>30</v>
      </c>
      <c r="BR88" s="19">
        <f>IF($N88&gt;0,VLOOKUP($C88,[2]Milan!$AB$7:$AN$40,$N88))/((IF($P88=1,'3 PlantsCodes'!$D$26,IF($P88=2,'3 PlantsCodes'!$D$27,IF($P88=3,'3 PlantsCodes'!$D$28,IF($P88=4,'3 PlantsCodes'!$D$29)))))*IF($R88=1,'3 PlantsCodes'!$D$31,IF($R88=2,'3 PlantsCodes'!$D$32)))</f>
        <v>7.3059805420809472</v>
      </c>
      <c r="BS88" s="19">
        <f>(IF($O88=20,VLOOKUP($C88,[2]Milan!$AB$7:$AN$40,12),IF($O88&gt;0,VLOOKUP($C88,[2]Milan!$AB$7:$AN$40,$O88),0))/(IF($Q88=1,'3 PlantsCodes'!$E$26,IF($Q88=3,'3 PlantsCodes'!$E$28,IF($Q88=4,'3 PlantsCodes'!$E$29,1)))*IF($R88=1,'3 PlantsCodes'!$E$31,IF($R88=2,'3 PlantsCodes'!$E$32))))</f>
        <v>3.4402594259547321</v>
      </c>
      <c r="BT88" s="19">
        <f>VLOOKUP($C88,[2]Milan!$AB$6:$AZ$40,$S88)</f>
        <v>3.6532899714154787</v>
      </c>
      <c r="BU88" s="19">
        <f>VLOOKUP($C88,[2]Milan!$B$7:$Y$40,18)</f>
        <v>7.4054213396205126</v>
      </c>
      <c r="BV88" s="19">
        <f>VLOOKUP($C88,[2]Milan!$B$7:$AA$40,26)</f>
        <v>4.5696740239501565</v>
      </c>
      <c r="BW88" s="20">
        <f>IF($U88=1,-[4]School!$E$9,0)</f>
        <v>-8.4374603174603173</v>
      </c>
      <c r="BX88" s="57" t="s">
        <v>30</v>
      </c>
    </row>
    <row r="89" spans="1:76" x14ac:dyDescent="0.25">
      <c r="A89" s="151"/>
      <c r="B89" s="17">
        <v>13</v>
      </c>
      <c r="C89" s="22">
        <f t="shared" ref="C89:V89" si="90">IF(C66="","",C66)</f>
        <v>21</v>
      </c>
      <c r="D89" s="50" t="str">
        <f t="shared" si="90"/>
        <v/>
      </c>
      <c r="E89" s="50" t="str">
        <f t="shared" si="90"/>
        <v/>
      </c>
      <c r="F89" s="49" t="str">
        <f t="shared" si="90"/>
        <v/>
      </c>
      <c r="G89" s="49" t="str">
        <f t="shared" si="90"/>
        <v/>
      </c>
      <c r="H89" s="49">
        <f t="shared" si="90"/>
        <v>1</v>
      </c>
      <c r="I89" s="49">
        <f t="shared" si="90"/>
        <v>1</v>
      </c>
      <c r="J89" s="49">
        <f t="shared" si="90"/>
        <v>2</v>
      </c>
      <c r="K89" s="49">
        <f t="shared" si="90"/>
        <v>1</v>
      </c>
      <c r="L89" s="49">
        <f t="shared" si="90"/>
        <v>2</v>
      </c>
      <c r="M89" s="49">
        <f t="shared" si="90"/>
        <v>1212</v>
      </c>
      <c r="N89" s="49">
        <f t="shared" si="90"/>
        <v>7</v>
      </c>
      <c r="O89" s="49">
        <f t="shared" si="90"/>
        <v>12</v>
      </c>
      <c r="P89" s="49">
        <f t="shared" si="90"/>
        <v>4</v>
      </c>
      <c r="Q89" s="49">
        <f t="shared" si="90"/>
        <v>4</v>
      </c>
      <c r="R89" s="49">
        <f t="shared" si="90"/>
        <v>2</v>
      </c>
      <c r="S89" s="22">
        <f t="shared" si="90"/>
        <v>22</v>
      </c>
      <c r="T89" s="49">
        <f t="shared" si="90"/>
        <v>1</v>
      </c>
      <c r="U89" s="49">
        <f t="shared" si="90"/>
        <v>1</v>
      </c>
      <c r="V89" s="18" t="str">
        <f t="shared" si="90"/>
        <v/>
      </c>
      <c r="W89" s="21">
        <f>IF(W66&gt;0,VLOOKUP(W66,'[3]2020_Envelope'!$BH$6:$CR$128,4),"")</f>
        <v>9.8214502343534598</v>
      </c>
      <c r="X89" s="21">
        <f>IF(X66&gt;0,VLOOKUP(X66,'[3]2020_Envelope'!$BH$6:$CR$128,4),"")</f>
        <v>10.474832133535521</v>
      </c>
      <c r="Y89" s="21" t="str">
        <f>IF(Y66&gt;0,VLOOKUP(Y66,'[3]2020_Envelope'!$BH$6:$CR$128,4),"")</f>
        <v/>
      </c>
      <c r="Z89" s="21">
        <f>IF(Z66&gt;0,VLOOKUP(Z66,'[3]2020_Envelope'!$BH$6:$CR$128,4),"")</f>
        <v>118.28471050074224</v>
      </c>
      <c r="AA89" s="21" t="str">
        <f>IF(AA66&gt;0,VLOOKUP(AA66,'[3]2020_Envelope'!$BH$6:$CR$128,4),"")</f>
        <v/>
      </c>
      <c r="AB89" s="21" t="str">
        <f>IF(AB66&gt;0,VLOOKUP(AB66,'[3]2020_Envelope'!$BH$6:$CR$128,4),"")</f>
        <v/>
      </c>
      <c r="AC89" s="20">
        <f>IF(AC66&gt;0,VLOOKUP(AC66,'[3]2020_HVAC'!$EY$7:$KA$83,8),"")</f>
        <v>31.347648749999998</v>
      </c>
      <c r="AD89" s="20">
        <f>IF(AD66&gt;0,VLOOKUP(AD66,'[3]2020_HVAC'!$EY$7:$KA$83,8),"")</f>
        <v>15.136737</v>
      </c>
      <c r="AE89" s="20" t="str">
        <f>IF(AE66&gt;0,VLOOKUP(AE66,'[3]2020_HVAC'!$EY$7:$KA$83,8),"")</f>
        <v/>
      </c>
      <c r="AF89" s="20" t="str">
        <f>IF(AF66&gt;0,VLOOKUP(AF66,'[3]2020_HVAC'!$EY$7:$KA$83,8),"")</f>
        <v/>
      </c>
      <c r="AG89" s="55">
        <f>VLOOKUP($C89,[1]Performance!$A$3:$K$38,7)</f>
        <v>1</v>
      </c>
      <c r="AH89" s="55">
        <f t="shared" si="76"/>
        <v>9</v>
      </c>
      <c r="AI89" s="20">
        <f>IF(AI66&gt;0,VLOOKUP(AI66,'[3]2020_HVAC'!$EY$7:$KA$83,AH89),"")</f>
        <v>14.411374488791084</v>
      </c>
      <c r="AJ89" s="20" t="str">
        <f>IF(AJ66&gt;0,VLOOKUP(AJ66,'[3]2020_HVAC'!$EY$7:$KA$83,$AH89),"")</f>
        <v/>
      </c>
      <c r="AK89" s="20">
        <f>IF(AK66&gt;0,VLOOKUP(AK66,'[3]2020_HVAC'!$EY$7:$KA$83,8),"")</f>
        <v>90.491963999999996</v>
      </c>
      <c r="AL89" s="20" t="str">
        <f>IF(AL66&gt;0,VLOOKUP(AL66,'[3]2020_HVAC'!$EY$7:$KA$83,8),"")</f>
        <v/>
      </c>
      <c r="AM89" s="20">
        <f>IF(AM66&gt;0,VLOOKUP(AM66,'[3]2020_HVAC'!$EY$7:$KA$83,8),"")</f>
        <v>2.3518912435897432</v>
      </c>
      <c r="AN89" s="20">
        <f>IF(AN66&gt;0,VLOOKUP(AN66,'[3]2020_HVAC'!$EY$7:$KA$83,8),"")</f>
        <v>9.0534416820512718</v>
      </c>
      <c r="AO89" s="20">
        <f>IF(AO66&gt;0,VLOOKUP(AO66,'[3]2020_HVAC'!$EY$7:$KA$83,8),"")</f>
        <v>13.841172329741381</v>
      </c>
      <c r="AP89" s="13">
        <f t="shared" si="77"/>
        <v>737603.62032896304</v>
      </c>
      <c r="AQ89" s="21">
        <f>IF(AQ66&gt;0,VLOOKUP(AQ66,'[3]2020_Envelope'!$BH$6:$CR$128,5),"")</f>
        <v>24.201758685782558</v>
      </c>
      <c r="AR89" s="21">
        <f>IF(AR66&gt;0,VLOOKUP(AR66,'[3]2020_Envelope'!$BH$6:$CR$128,5),"")</f>
        <v>18.866155290104111</v>
      </c>
      <c r="AS89" s="21" t="str">
        <f>IF(AS66&gt;0,VLOOKUP(AS66,'[3]2020_Envelope'!$BH$6:$CR$128,5),"")</f>
        <v/>
      </c>
      <c r="AT89" s="21">
        <f>IF(AT66&gt;0,VLOOKUP(AT66,'[3]2020_Envelope'!$BH$6:$CR$128,5),"")</f>
        <v>93.046162034224082</v>
      </c>
      <c r="AU89" s="21" t="str">
        <f>IF(AU66&gt;0,VLOOKUP(AU66,'[3]2020_Envelope'!$BH$6:$CR$128,5),"")</f>
        <v/>
      </c>
      <c r="AV89" s="21" t="str">
        <f>IF(AV66&gt;0,VLOOKUP(AV66,'[3]2020_Envelope'!$BH$6:$CR$128,5),"")</f>
        <v/>
      </c>
      <c r="AW89" s="20">
        <f>IF(AW66&gt;0,VLOOKUP(AW66,'[3]2020_HVAC'!$EY$7:$KA$83,11),"")</f>
        <v>31.347648750000001</v>
      </c>
      <c r="AX89" s="20">
        <f>IF(AX66&gt;0,VLOOKUP(AX66,'[3]2020_HVAC'!$EY$7:$KA$83,11),"")</f>
        <v>15.136737</v>
      </c>
      <c r="AY89" s="20" t="str">
        <f>IF(AY66&gt;0,VLOOKUP(AY66,'[3]2020_HVAC'!$EY$7:$KA$83,11),"")</f>
        <v/>
      </c>
      <c r="AZ89" s="20" t="str">
        <f>IF(AZ66&gt;0,VLOOKUP(AZ66,'[3]2020_HVAC'!$EY$7:$KA$83,11),"")</f>
        <v/>
      </c>
      <c r="BA89" s="55">
        <f>VLOOKUP($C89,[2]Performance!$A$3:$K$36,7)</f>
        <v>1</v>
      </c>
      <c r="BB89" s="55">
        <f t="shared" si="78"/>
        <v>12</v>
      </c>
      <c r="BC89" s="20">
        <f>IF(BC66&gt;0,VLOOKUP(BC66,'[3]2020_HVAC'!$EY$7:$KA$83,BB89),"")</f>
        <v>20.93286007346234</v>
      </c>
      <c r="BD89" s="20" t="str">
        <f>IF(BD66&gt;0,VLOOKUP(BD66,'[3]2020_HVAC'!$EY$7:$KA$83,$BB89),"")</f>
        <v/>
      </c>
      <c r="BE89" s="20">
        <f>IF(BE66&gt;0,VLOOKUP(BE66,'[3]2020_HVAC'!$EY$7:$KA$83,11),"")</f>
        <v>90.49196400000001</v>
      </c>
      <c r="BF89" s="20" t="str">
        <f>IF(BF66&gt;0,VLOOKUP(BF66,'[3]2020_HVAC'!$EY$7:$KA$83,11),"")</f>
        <v/>
      </c>
      <c r="BG89" s="20">
        <f>IF(BG66&gt;0,VLOOKUP(BG66,'[3]2020_HVAC'!$EY$7:$KA$83,11),"")</f>
        <v>2.6206788142857143</v>
      </c>
      <c r="BH89" s="20">
        <f>IF(BH66&gt;0,VLOOKUP(BH66,'[3]2020_HVAC'!$EY$7:$KA$83,11),"")</f>
        <v>13.450827641904748</v>
      </c>
      <c r="BI89" s="20">
        <f>IF(BI66&gt;0,VLOOKUP(BI66,'[3]2020_HVAC'!$EY$7:$KA$83,11),"")</f>
        <v>14.280574625923647</v>
      </c>
      <c r="BJ89" s="13">
        <f t="shared" si="79"/>
        <v>1021782.4057844147</v>
      </c>
      <c r="BK89" s="19">
        <f>IF($N89&gt;0,VLOOKUP($C89,[1]Milan!$AB$7:$AN$40,$N89))/((IF($P89=1,'3 PlantsCodes'!$D$26,IF($P89=2,'3 PlantsCodes'!$D$27,IF($P89=3,'3 PlantsCodes'!$D$28,IF($P89=4,'3 PlantsCodes'!$D$29)))))*IF($R89=1,'3 PlantsCodes'!$D$31,IF($R89=2,'3 PlantsCodes'!$D$32)))</f>
        <v>29.543860989109874</v>
      </c>
      <c r="BL89" s="19">
        <f>(IF($O89=20,VLOOKUP($C89,[1]Milan!$AB$7:$AN$40,12),IF($O89&gt;0,VLOOKUP($C89,[1]Milan!$AB$7:$AN$40,$O89),0))/(IF($Q89=1,'3 PlantsCodes'!$E$26,IF($Q89=3,'3 PlantsCodes'!$E$28,IF($Q89=4,'3 PlantsCodes'!$E$29,1)))*IF($R89=1,'3 PlantsCodes'!$E$31,IF($R89=2,'3 PlantsCodes'!$E$32))))</f>
        <v>23.659925828819102</v>
      </c>
      <c r="BM89" s="19">
        <f>VLOOKUP($C89,[1]Milan!$AB$6:$AZ$40,$S89)</f>
        <v>1.424194494016424</v>
      </c>
      <c r="BN89" s="19">
        <f>VLOOKUP($C89,[1]Milan!$B$7:$Y$40,18)</f>
        <v>28.973616210935798</v>
      </c>
      <c r="BO89" s="19">
        <f>VLOOKUP($C89,[1]Milan!$B$7:$AA$40,26)</f>
        <v>3.3137974061476725</v>
      </c>
      <c r="BP89" s="20">
        <f>IF($U89=1,-[4]Office!$E$9,0)</f>
        <v>-8.2717948717948726</v>
      </c>
      <c r="BQ89" s="57" t="s">
        <v>30</v>
      </c>
      <c r="BR89" s="19">
        <f>IF($N89&gt;0,VLOOKUP($C89,[2]Milan!$AB$7:$AN$40,$N89))/((IF($P89=1,'3 PlantsCodes'!$D$26,IF($P89=2,'3 PlantsCodes'!$D$27,IF($P89=3,'3 PlantsCodes'!$D$28,IF($P89=4,'3 PlantsCodes'!$D$29)))))*IF($R89=1,'3 PlantsCodes'!$D$31,IF($R89=2,'3 PlantsCodes'!$D$32)))</f>
        <v>30.75663886306506</v>
      </c>
      <c r="BS89" s="19">
        <f>(IF($O89=20,VLOOKUP($C89,[2]Milan!$AB$7:$AN$40,12),IF($O89&gt;0,VLOOKUP($C89,[2]Milan!$AB$7:$AN$40,$O89),0))/(IF($Q89=1,'3 PlantsCodes'!$E$26,IF($Q89=3,'3 PlantsCodes'!$E$28,IF($Q89=4,'3 PlantsCodes'!$E$29,1)))*IF($R89=1,'3 PlantsCodes'!$E$31,IF($R89=2,'3 PlantsCodes'!$E$32))))</f>
        <v>12.46157088191312</v>
      </c>
      <c r="BT89" s="19">
        <f>VLOOKUP($C89,[2]Milan!$AB$6:$AZ$40,$S89)</f>
        <v>2.4762186199742797</v>
      </c>
      <c r="BU89" s="19">
        <f>VLOOKUP($C89,[2]Milan!$B$7:$Y$40,18)</f>
        <v>27.675405554564335</v>
      </c>
      <c r="BV89" s="19">
        <f>VLOOKUP($C89,[2]Milan!$B$7:$AA$40,26)</f>
        <v>5.3459425737936028</v>
      </c>
      <c r="BW89" s="20">
        <f>IF($U89=1,-[4]School!$E$9,0)</f>
        <v>-8.4374603174603173</v>
      </c>
      <c r="BX89" s="57" t="s">
        <v>30</v>
      </c>
    </row>
    <row r="90" spans="1:76" x14ac:dyDescent="0.25">
      <c r="A90" s="151"/>
      <c r="B90" s="17">
        <v>14</v>
      </c>
      <c r="C90" s="22">
        <f t="shared" ref="C90:V90" si="91">IF(C67="","",C67)</f>
        <v>31</v>
      </c>
      <c r="D90" s="50" t="str">
        <f t="shared" si="91"/>
        <v/>
      </c>
      <c r="E90" s="50" t="str">
        <f t="shared" si="91"/>
        <v/>
      </c>
      <c r="F90" s="49" t="str">
        <f t="shared" si="91"/>
        <v/>
      </c>
      <c r="G90" s="49" t="str">
        <f t="shared" si="91"/>
        <v/>
      </c>
      <c r="H90" s="49">
        <f t="shared" si="91"/>
        <v>1</v>
      </c>
      <c r="I90" s="49">
        <f t="shared" si="91"/>
        <v>3</v>
      </c>
      <c r="J90" s="49">
        <f t="shared" si="91"/>
        <v>3</v>
      </c>
      <c r="K90" s="49">
        <f t="shared" si="91"/>
        <v>2</v>
      </c>
      <c r="L90" s="49">
        <f t="shared" si="91"/>
        <v>2</v>
      </c>
      <c r="M90" s="49">
        <f t="shared" si="91"/>
        <v>3322</v>
      </c>
      <c r="N90" s="49">
        <f t="shared" si="91"/>
        <v>9</v>
      </c>
      <c r="O90" s="49">
        <f t="shared" si="91"/>
        <v>20</v>
      </c>
      <c r="P90" s="49">
        <f t="shared" si="91"/>
        <v>4</v>
      </c>
      <c r="Q90" s="49">
        <f t="shared" si="91"/>
        <v>4</v>
      </c>
      <c r="R90" s="49">
        <f t="shared" si="91"/>
        <v>2</v>
      </c>
      <c r="S90" s="22">
        <f t="shared" si="91"/>
        <v>24</v>
      </c>
      <c r="T90" s="49">
        <f t="shared" si="91"/>
        <v>1</v>
      </c>
      <c r="U90" s="49">
        <f t="shared" si="91"/>
        <v>0</v>
      </c>
      <c r="V90" s="18" t="str">
        <f t="shared" si="91"/>
        <v/>
      </c>
      <c r="W90" s="21">
        <f>IF(W67&gt;0,VLOOKUP(W67,'[3]2020_Envelope'!$BH$6:$CR$128,4),"")</f>
        <v>7.4214069942100904</v>
      </c>
      <c r="X90" s="21">
        <f>IF(X67&gt;0,VLOOKUP(X67,'[3]2020_Envelope'!$BH$6:$CR$128,4),"")</f>
        <v>16.709237887510341</v>
      </c>
      <c r="Y90" s="21">
        <f>IF(Y67&gt;0,VLOOKUP(Y67,'[3]2020_Envelope'!$BH$6:$CR$128,4),"")</f>
        <v>12.477121270471462</v>
      </c>
      <c r="Z90" s="21">
        <f>IF(Z67&gt;0,VLOOKUP(Z67,'[3]2020_Envelope'!$BH$6:$CR$128,4),"")</f>
        <v>138.21837967559046</v>
      </c>
      <c r="AA90" s="21" t="str">
        <f>IF(AA67&gt;0,VLOOKUP(AA67,'[3]2020_Envelope'!$BH$6:$CR$128,4),"")</f>
        <v/>
      </c>
      <c r="AB90" s="21">
        <f>IF(AB67&gt;0,VLOOKUP(AB67,'[3]2020_Envelope'!$BH$6:$CR$128,4),"")</f>
        <v>44.261193254807687</v>
      </c>
      <c r="AC90" s="20">
        <f>IF(AC67&gt;0,VLOOKUP(AC67,'[3]2020_HVAC'!$EY$7:$KA$83,8),"")</f>
        <v>31.347648749999998</v>
      </c>
      <c r="AD90" s="20">
        <f>IF(AD67&gt;0,VLOOKUP(AD67,'[3]2020_HVAC'!$EY$7:$KA$83,8),"")</f>
        <v>15.136737</v>
      </c>
      <c r="AE90" s="20">
        <f>IF(AE67&gt;0,VLOOKUP(AE67,'[3]2020_HVAC'!$EY$7:$KA$83,8),"")</f>
        <v>30.967199999999998</v>
      </c>
      <c r="AF90" s="20" t="str">
        <f>IF(AF67&gt;0,VLOOKUP(AF67,'[3]2020_HVAC'!$EY$7:$KA$83,8),"")</f>
        <v/>
      </c>
      <c r="AG90" s="55">
        <f>VLOOKUP($C90,[1]Performance!$A$3:$K$38,7)</f>
        <v>2</v>
      </c>
      <c r="AH90" s="55">
        <f t="shared" si="76"/>
        <v>10</v>
      </c>
      <c r="AI90" s="20" t="str">
        <f>IF(AI67&gt;0,VLOOKUP(AI67,'[3]2020_HVAC'!$EY$7:$KA$83,AH90),"")</f>
        <v/>
      </c>
      <c r="AJ90" s="20">
        <f>IF(AJ67&gt;0,VLOOKUP(AJ67,'[3]2020_HVAC'!$EY$7:$KA$83,$AH90),"")</f>
        <v>13.367711250346057</v>
      </c>
      <c r="AK90" s="20">
        <f>IF(AK67&gt;0,VLOOKUP(AK67,'[3]2020_HVAC'!$EY$7:$KA$83,8),"")</f>
        <v>90.491963999999996</v>
      </c>
      <c r="AL90" s="20" t="str">
        <f>IF(AL67&gt;0,VLOOKUP(AL67,'[3]2020_HVAC'!$EY$7:$KA$83,8),"")</f>
        <v/>
      </c>
      <c r="AM90" s="20">
        <f>IF(AM67&gt;0,VLOOKUP(AM67,'[3]2020_HVAC'!$EY$7:$KA$83,8),"")</f>
        <v>2.3518912435897432</v>
      </c>
      <c r="AN90" s="20">
        <f>IF(AN67&gt;0,VLOOKUP(AN67,'[3]2020_HVAC'!$EY$7:$KA$83,8),"")</f>
        <v>9.0534416820512718</v>
      </c>
      <c r="AO90" s="20" t="str">
        <f>IF(AO67&gt;0,VLOOKUP(AO67,'[3]2020_HVAC'!$EY$7:$KA$83,8),"")</f>
        <v/>
      </c>
      <c r="AP90" s="13">
        <f t="shared" si="77"/>
        <v>963621.20324007038</v>
      </c>
      <c r="AQ90" s="21">
        <f>IF(AQ67&gt;0,VLOOKUP(AQ67,'[3]2020_Envelope'!$BH$6:$CR$128,5),"")</f>
        <v>18.084512544802863</v>
      </c>
      <c r="AR90" s="21">
        <f>IF(AR67&gt;0,VLOOKUP(AR67,'[3]2020_Envelope'!$BH$6:$CR$128,5),"")</f>
        <v>30.094904886906296</v>
      </c>
      <c r="AS90" s="21">
        <f>IF(AS67&gt;0,VLOOKUP(AS67,'[3]2020_Envelope'!$BH$6:$CR$128,5),"")</f>
        <v>30.7215270250896</v>
      </c>
      <c r="AT90" s="21" t="str">
        <f>IF(AT67&gt;0,VLOOKUP(AT67,'[3]2020_Envelope'!$BH$6:$CR$128,5),"")</f>
        <v/>
      </c>
      <c r="AU90" s="21" t="str">
        <f>IF(AU67&gt;0,VLOOKUP(AU67,'[3]2020_Envelope'!$BH$6:$CR$128,5),"")</f>
        <v/>
      </c>
      <c r="AV90" s="21">
        <f>IF(AV67&gt;0,VLOOKUP(AV67,'[3]2020_Envelope'!$BH$6:$CR$128,5),"")</f>
        <v>29.795850371571422</v>
      </c>
      <c r="AW90" s="20">
        <f>IF(AW67&gt;0,VLOOKUP(AW67,'[3]2020_HVAC'!$EY$7:$KA$83,11),"")</f>
        <v>31.347648750000001</v>
      </c>
      <c r="AX90" s="20">
        <f>IF(AX67&gt;0,VLOOKUP(AX67,'[3]2020_HVAC'!$EY$7:$KA$83,11),"")</f>
        <v>15.136737</v>
      </c>
      <c r="AY90" s="20">
        <f>IF(AY67&gt;0,VLOOKUP(AY67,'[3]2020_HVAC'!$EY$7:$KA$83,11),"")</f>
        <v>30.967199999999998</v>
      </c>
      <c r="AZ90" s="20" t="str">
        <f>IF(AZ67&gt;0,VLOOKUP(AZ67,'[3]2020_HVAC'!$EY$7:$KA$83,11),"")</f>
        <v/>
      </c>
      <c r="BA90" s="55">
        <f>VLOOKUP($C90,[2]Performance!$A$3:$K$36,7)</f>
        <v>2</v>
      </c>
      <c r="BB90" s="55">
        <f t="shared" si="78"/>
        <v>13</v>
      </c>
      <c r="BC90" s="20" t="str">
        <f>IF(BC67&gt;0,VLOOKUP(BC67,'[3]2020_HVAC'!$EY$7:$KA$83,BB90),"")</f>
        <v/>
      </c>
      <c r="BD90" s="20">
        <f>IF(BD67&gt;0,VLOOKUP(BD67,'[3]2020_HVAC'!$EY$7:$KA$83,$BB90),"")</f>
        <v>20.021603285712597</v>
      </c>
      <c r="BE90" s="20">
        <f>IF(BE67&gt;0,VLOOKUP(BE67,'[3]2020_HVAC'!$EY$7:$KA$83,11),"")</f>
        <v>90.49196400000001</v>
      </c>
      <c r="BF90" s="20" t="str">
        <f>IF(BF67&gt;0,VLOOKUP(BF67,'[3]2020_HVAC'!$EY$7:$KA$83,11),"")</f>
        <v/>
      </c>
      <c r="BG90" s="20">
        <f>IF(BG67&gt;0,VLOOKUP(BG67,'[3]2020_HVAC'!$EY$7:$KA$83,11),"")</f>
        <v>2.6206788142857143</v>
      </c>
      <c r="BH90" s="20">
        <f>IF(BH67&gt;0,VLOOKUP(BH67,'[3]2020_HVAC'!$EY$7:$KA$83,11),"")</f>
        <v>13.450827641904748</v>
      </c>
      <c r="BI90" s="20" t="str">
        <f>IF(BI67&gt;0,VLOOKUP(BI67,'[3]2020_HVAC'!$EY$7:$KA$83,11),"")</f>
        <v/>
      </c>
      <c r="BJ90" s="13">
        <f t="shared" si="79"/>
        <v>985110.38110886083</v>
      </c>
      <c r="BK90" s="19">
        <f>IF($N90&gt;0,VLOOKUP($C90,[1]Milan!$AB$7:$AN$40,$N90))/((IF($P90=1,'3 PlantsCodes'!$D$26,IF($P90=2,'3 PlantsCodes'!$D$27,IF($P90=3,'3 PlantsCodes'!$D$28,IF($P90=4,'3 PlantsCodes'!$D$29)))))*IF($R90=1,'3 PlantsCodes'!$D$31,IF($R90=2,'3 PlantsCodes'!$D$32)))</f>
        <v>8.9299082707210342</v>
      </c>
      <c r="BL90" s="19">
        <f>(IF($O90=20,VLOOKUP($C90,[1]Milan!$AB$7:$AN$40,12),IF($O90&gt;0,VLOOKUP($C90,[1]Milan!$AB$7:$AN$40,$O90),0))/(IF($Q90=1,'3 PlantsCodes'!$E$26,IF($Q90=3,'3 PlantsCodes'!$E$28,IF($Q90=4,'3 PlantsCodes'!$E$29,1)))*IF($R90=1,'3 PlantsCodes'!$E$31,IF($R90=2,'3 PlantsCodes'!$E$32))))</f>
        <v>13.421283003026147</v>
      </c>
      <c r="BM90" s="19">
        <f>VLOOKUP($C90,[1]Milan!$AB$6:$AZ$40,$S90)</f>
        <v>3.2393162393162394</v>
      </c>
      <c r="BN90" s="19">
        <f>VLOOKUP($C90,[1]Milan!$B$7:$Y$40,18)</f>
        <v>19.856649414062499</v>
      </c>
      <c r="BO90" s="19">
        <f>VLOOKUP($C90,[1]Milan!$B$7:$AA$40,26)</f>
        <v>2.581367189768828</v>
      </c>
      <c r="BP90" s="20">
        <f>IF($U90=1,-[4]Office!$E$9,0)</f>
        <v>0</v>
      </c>
      <c r="BQ90" s="57" t="s">
        <v>30</v>
      </c>
      <c r="BR90" s="19">
        <f>IF($N90&gt;0,VLOOKUP($C90,[2]Milan!$AB$7:$AN$40,$N90))/((IF($P90=1,'3 PlantsCodes'!$D$26,IF($P90=2,'3 PlantsCodes'!$D$27,IF($P90=3,'3 PlantsCodes'!$D$28,IF($P90=4,'3 PlantsCodes'!$D$29)))))*IF($R90=1,'3 PlantsCodes'!$D$31,IF($R90=2,'3 PlantsCodes'!$D$32)))</f>
        <v>9.4540994271364784</v>
      </c>
      <c r="BS90" s="19">
        <f>(IF($O90=20,VLOOKUP($C90,[2]Milan!$AB$7:$AN$40,12),IF($O90&gt;0,VLOOKUP($C90,[2]Milan!$AB$7:$AN$40,$O90),0))/(IF($Q90=1,'3 PlantsCodes'!$E$26,IF($Q90=3,'3 PlantsCodes'!$E$28,IF($Q90=4,'3 PlantsCodes'!$E$29,1)))*IF($R90=1,'3 PlantsCodes'!$E$31,IF($R90=2,'3 PlantsCodes'!$E$32))))</f>
        <v>9.0057347668696899</v>
      </c>
      <c r="BT90" s="19">
        <f>VLOOKUP($C90,[2]Milan!$AB$6:$AZ$40,$S90)</f>
        <v>5.7485714285714282</v>
      </c>
      <c r="BU90" s="19">
        <f>VLOOKUP($C90,[2]Milan!$B$7:$Y$40,18)</f>
        <v>19.154675986111126</v>
      </c>
      <c r="BV90" s="19">
        <f>VLOOKUP($C90,[2]Milan!$B$7:$AA$40,26)</f>
        <v>5.1953517371846925</v>
      </c>
      <c r="BW90" s="20">
        <f>IF($U90=1,-[4]School!$E$9,0)</f>
        <v>0</v>
      </c>
      <c r="BX90" s="57" t="s">
        <v>30</v>
      </c>
    </row>
    <row r="91" spans="1:76" x14ac:dyDescent="0.25">
      <c r="A91" s="151"/>
      <c r="B91" s="17">
        <v>15</v>
      </c>
      <c r="C91" s="22">
        <f t="shared" ref="C91:V91" si="92">IF(C68="","",C68)</f>
        <v>36</v>
      </c>
      <c r="D91" s="50" t="str">
        <f t="shared" si="92"/>
        <v/>
      </c>
      <c r="E91" s="50" t="str">
        <f t="shared" si="92"/>
        <v/>
      </c>
      <c r="F91" s="49" t="str">
        <f t="shared" si="92"/>
        <v/>
      </c>
      <c r="G91" s="49" t="str">
        <f t="shared" si="92"/>
        <v/>
      </c>
      <c r="H91" s="49">
        <f t="shared" si="92"/>
        <v>1</v>
      </c>
      <c r="I91" s="49">
        <f t="shared" si="92"/>
        <v>4</v>
      </c>
      <c r="J91" s="49">
        <f t="shared" si="92"/>
        <v>3</v>
      </c>
      <c r="K91" s="49">
        <f t="shared" si="92"/>
        <v>3</v>
      </c>
      <c r="L91" s="49">
        <f t="shared" si="92"/>
        <v>2</v>
      </c>
      <c r="M91" s="49">
        <f t="shared" si="92"/>
        <v>4332</v>
      </c>
      <c r="N91" s="49">
        <f t="shared" si="92"/>
        <v>5</v>
      </c>
      <c r="O91" s="49">
        <f t="shared" si="92"/>
        <v>20</v>
      </c>
      <c r="P91" s="49">
        <f t="shared" si="92"/>
        <v>4</v>
      </c>
      <c r="Q91" s="49">
        <f t="shared" si="92"/>
        <v>4</v>
      </c>
      <c r="R91" s="49">
        <f t="shared" si="92"/>
        <v>2</v>
      </c>
      <c r="S91" s="22">
        <f t="shared" si="92"/>
        <v>21</v>
      </c>
      <c r="T91" s="49">
        <f t="shared" si="92"/>
        <v>1</v>
      </c>
      <c r="U91" s="49">
        <f t="shared" si="92"/>
        <v>0</v>
      </c>
      <c r="V91" s="18" t="str">
        <f t="shared" si="92"/>
        <v/>
      </c>
      <c r="W91" s="21">
        <f>IF(W68&gt;0,VLOOKUP(W68,'[3]2020_Envelope'!$BH$6:$CR$128,4),"")</f>
        <v>11.947475012958364</v>
      </c>
      <c r="X91" s="21">
        <f>IF(X68&gt;0,VLOOKUP(X68,'[3]2020_Envelope'!$BH$6:$CR$128,4),"")</f>
        <v>21.612532655569339</v>
      </c>
      <c r="Y91" s="21">
        <f>IF(Y68&gt;0,VLOOKUP(Y68,'[3]2020_Envelope'!$BH$6:$CR$128,4),"")</f>
        <v>14.066060043010753</v>
      </c>
      <c r="Z91" s="21">
        <f>IF(Z68&gt;0,VLOOKUP(Z68,'[3]2020_Envelope'!$BH$6:$CR$128,4),"")</f>
        <v>138.21837967559046</v>
      </c>
      <c r="AA91" s="21">
        <f>IF(AA68&gt;0,VLOOKUP(AA68,'[3]2020_Envelope'!$BH$6:$CR$128,4),"")</f>
        <v>97.385716477029902</v>
      </c>
      <c r="AB91" s="21">
        <f>IF(AB68&gt;0,VLOOKUP(AB68,'[3]2020_Envelope'!$BH$6:$CR$128,4),"")</f>
        <v>44.261193254807687</v>
      </c>
      <c r="AC91" s="20">
        <f>IF(AC68&gt;0,VLOOKUP(AC68,'[3]2020_HVAC'!$EY$7:$KA$83,8),"")</f>
        <v>31.347648749999998</v>
      </c>
      <c r="AD91" s="20">
        <f>IF(AD68&gt;0,VLOOKUP(AD68,'[3]2020_HVAC'!$EY$7:$KA$83,8),"")</f>
        <v>15.136737</v>
      </c>
      <c r="AE91" s="20">
        <f>IF(AE68&gt;0,VLOOKUP(AE68,'[3]2020_HVAC'!$EY$7:$KA$83,8),"")</f>
        <v>37.332680000000003</v>
      </c>
      <c r="AF91" s="20">
        <f>IF(AF68&gt;0,VLOOKUP(AF68,'[3]2020_HVAC'!$EY$7:$KA$83,8),"")</f>
        <v>8.9868799999999993</v>
      </c>
      <c r="AG91" s="55">
        <f>VLOOKUP($C91,[1]Performance!$A$3:$K$38,7)</f>
        <v>2</v>
      </c>
      <c r="AH91" s="55">
        <f t="shared" si="76"/>
        <v>10</v>
      </c>
      <c r="AI91" s="20">
        <f>IF(AI68&gt;0,VLOOKUP(AI68,'[3]2020_HVAC'!$EY$7:$KA$83,AH91),"")</f>
        <v>2.3477328628339178</v>
      </c>
      <c r="AJ91" s="20">
        <f>IF(AJ68&gt;0,VLOOKUP(AJ68,'[3]2020_HVAC'!$EY$7:$KA$83,$AH91),"")</f>
        <v>13.367711250346057</v>
      </c>
      <c r="AK91" s="20">
        <f>IF(AK68&gt;0,VLOOKUP(AK68,'[3]2020_HVAC'!$EY$7:$KA$83,8),"")</f>
        <v>90.491963999999996</v>
      </c>
      <c r="AL91" s="20" t="str">
        <f>IF(AL68&gt;0,VLOOKUP(AL68,'[3]2020_HVAC'!$EY$7:$KA$83,8),"")</f>
        <v/>
      </c>
      <c r="AM91" s="20">
        <f>IF(AM68&gt;0,VLOOKUP(AM68,'[3]2020_HVAC'!$EY$7:$KA$83,8),"")</f>
        <v>2.3518912435897432</v>
      </c>
      <c r="AN91" s="20">
        <f>IF(AN68&gt;0,VLOOKUP(AN68,'[3]2020_HVAC'!$EY$7:$KA$83,8),"")</f>
        <v>9.0534416820512718</v>
      </c>
      <c r="AO91" s="20" t="str">
        <f>IF(AO68&gt;0,VLOOKUP(AO68,'[3]2020_HVAC'!$EY$7:$KA$83,8),"")</f>
        <v/>
      </c>
      <c r="AP91" s="13">
        <f t="shared" si="77"/>
        <v>1258704.8227442228</v>
      </c>
      <c r="AQ91" s="21">
        <f>IF(AQ68&gt;0,VLOOKUP(AQ68,'[3]2020_Envelope'!$BH$6:$CR$128,5),"")</f>
        <v>29.122216391875742</v>
      </c>
      <c r="AR91" s="21">
        <f>IF(AR68&gt;0,VLOOKUP(AR68,'[3]2020_Envelope'!$BH$6:$CR$128,5),"")</f>
        <v>38.926198729906801</v>
      </c>
      <c r="AS91" s="21">
        <f>IF(AS68&gt;0,VLOOKUP(AS68,'[3]2020_Envelope'!$BH$6:$CR$128,5),"")</f>
        <v>34.633686881720429</v>
      </c>
      <c r="AT91" s="21">
        <f>IF(AT68&gt;0,VLOOKUP(AT68,'[3]2020_Envelope'!$BH$6:$CR$128,5),"")</f>
        <v>93.046162034224082</v>
      </c>
      <c r="AU91" s="21">
        <f>IF(AU68&gt;0,VLOOKUP(AU68,'[3]2020_Envelope'!$BH$6:$CR$128,5),"")</f>
        <v>65.558337295000001</v>
      </c>
      <c r="AV91" s="21">
        <f>IF(AV68&gt;0,VLOOKUP(AV68,'[3]2020_Envelope'!$BH$6:$CR$128,5),"")</f>
        <v>29.795850371571422</v>
      </c>
      <c r="AW91" s="20">
        <f>IF(AW68&gt;0,VLOOKUP(AW68,'[3]2020_HVAC'!$EY$7:$KA$83,11),"")</f>
        <v>31.347648750000001</v>
      </c>
      <c r="AX91" s="20">
        <f>IF(AX68&gt;0,VLOOKUP(AX68,'[3]2020_HVAC'!$EY$7:$KA$83,11),"")</f>
        <v>15.136737</v>
      </c>
      <c r="AY91" s="20">
        <f>IF(AY68&gt;0,VLOOKUP(AY68,'[3]2020_HVAC'!$EY$7:$KA$83,11),"")</f>
        <v>37.332680000000003</v>
      </c>
      <c r="AZ91" s="20">
        <f>IF(AZ68&gt;0,VLOOKUP(AZ68,'[3]2020_HVAC'!$EY$7:$KA$83,11),"")</f>
        <v>8.9868799999999993</v>
      </c>
      <c r="BA91" s="55">
        <f>VLOOKUP($C91,[2]Performance!$A$3:$K$36,7)</f>
        <v>2</v>
      </c>
      <c r="BB91" s="55">
        <f t="shared" si="78"/>
        <v>13</v>
      </c>
      <c r="BC91" s="20">
        <f>IF(BC68&gt;0,VLOOKUP(BC68,'[3]2020_HVAC'!$EY$7:$KA$83,BB91),"")</f>
        <v>4.1973207604407241</v>
      </c>
      <c r="BD91" s="20">
        <f>IF(BD68&gt;0,VLOOKUP(BD68,'[3]2020_HVAC'!$EY$7:$KA$83,$BB91),"")</f>
        <v>20.021603285712597</v>
      </c>
      <c r="BE91" s="20">
        <f>IF(BE68&gt;0,VLOOKUP(BE68,'[3]2020_HVAC'!$EY$7:$KA$83,11),"")</f>
        <v>90.49196400000001</v>
      </c>
      <c r="BF91" s="20" t="str">
        <f>IF(BF68&gt;0,VLOOKUP(BF68,'[3]2020_HVAC'!$EY$7:$KA$83,11),"")</f>
        <v/>
      </c>
      <c r="BG91" s="20">
        <f>IF(BG68&gt;0,VLOOKUP(BG68,'[3]2020_HVAC'!$EY$7:$KA$83,11),"")</f>
        <v>2.6206788142857143</v>
      </c>
      <c r="BH91" s="20">
        <f>IF(BH68&gt;0,VLOOKUP(BH68,'[3]2020_HVAC'!$EY$7:$KA$83,11),"")</f>
        <v>13.450827641904748</v>
      </c>
      <c r="BI91" s="20" t="str">
        <f>IF(BI68&gt;0,VLOOKUP(BI68,'[3]2020_HVAC'!$EY$7:$KA$83,11),"")</f>
        <v/>
      </c>
      <c r="BJ91" s="13">
        <f t="shared" si="79"/>
        <v>1621206.6946634231</v>
      </c>
      <c r="BK91" s="19">
        <f>IF($N91&gt;0,VLOOKUP($C91,[1]Milan!$AB$7:$AN$40,$N91))/((IF($P91=1,'3 PlantsCodes'!$D$26,IF($P91=2,'3 PlantsCodes'!$D$27,IF($P91=3,'3 PlantsCodes'!$D$28,IF($P91=4,'3 PlantsCodes'!$D$29)))))*IF($R91=1,'3 PlantsCodes'!$D$31,IF($R91=2,'3 PlantsCodes'!$D$32)))</f>
        <v>38.473984424906533</v>
      </c>
      <c r="BL91" s="19">
        <f>(IF($O91=20,VLOOKUP($C91,[1]Milan!$AB$7:$AN$40,12),IF($O91&gt;0,VLOOKUP($C91,[1]Milan!$AB$7:$AN$40,$O91),0))/(IF($Q91=1,'3 PlantsCodes'!$E$26,IF($Q91=3,'3 PlantsCodes'!$E$28,IF($Q91=4,'3 PlantsCodes'!$E$29,1)))*IF($R91=1,'3 PlantsCodes'!$E$31,IF($R91=2,'3 PlantsCodes'!$E$32))))</f>
        <v>8.371289102108415</v>
      </c>
      <c r="BM91" s="19">
        <f>VLOOKUP($C91,[1]Milan!$AB$6:$AZ$40,$S91)</f>
        <v>3.4098065677013047</v>
      </c>
      <c r="BN91" s="19">
        <f>VLOOKUP($C91,[1]Milan!$B$7:$Y$40,18)</f>
        <v>7.0018408190085664</v>
      </c>
      <c r="BO91" s="19">
        <f>VLOOKUP($C91,[1]Milan!$B$7:$AA$40,26)</f>
        <v>1.7729931101112844</v>
      </c>
      <c r="BP91" s="20">
        <f>IF($U91=1,-[4]Office!$E$9,0)</f>
        <v>0</v>
      </c>
      <c r="BQ91" s="57" t="s">
        <v>30</v>
      </c>
      <c r="BR91" s="19">
        <f>IF($N91&gt;0,VLOOKUP($C91,[2]Milan!$AB$7:$AN$40,$N91))/((IF($P91=1,'3 PlantsCodes'!$D$26,IF($P91=2,'3 PlantsCodes'!$D$27,IF($P91=3,'3 PlantsCodes'!$D$28,IF($P91=4,'3 PlantsCodes'!$D$29)))))*IF($R91=1,'3 PlantsCodes'!$D$31,IF($R91=2,'3 PlantsCodes'!$D$32)))</f>
        <v>24.377202185420497</v>
      </c>
      <c r="BS91" s="19">
        <f>(IF($O91=20,VLOOKUP($C91,[2]Milan!$AB$7:$AN$40,12),IF($O91&gt;0,VLOOKUP($C91,[2]Milan!$AB$7:$AN$40,$O91),0))/(IF($Q91=1,'3 PlantsCodes'!$E$26,IF($Q91=3,'3 PlantsCodes'!$E$28,IF($Q91=4,'3 PlantsCodes'!$E$29,1)))*IF($R91=1,'3 PlantsCodes'!$E$31,IF($R91=2,'3 PlantsCodes'!$E$32))))</f>
        <v>6.3263447478473225</v>
      </c>
      <c r="BT91" s="19">
        <f>VLOOKUP($C91,[2]Milan!$AB$6:$AZ$40,$S91)</f>
        <v>6.0511278195488725</v>
      </c>
      <c r="BU91" s="19">
        <f>VLOOKUP($C91,[2]Milan!$B$7:$Y$40,18)</f>
        <v>7.4054213396205126</v>
      </c>
      <c r="BV91" s="19">
        <f>VLOOKUP($C91,[2]Milan!$B$7:$AA$40,26)</f>
        <v>4.5696740239501565</v>
      </c>
      <c r="BW91" s="20">
        <f>IF($U91=1,-[4]School!$E$9,0)</f>
        <v>0</v>
      </c>
      <c r="BX91" s="57" t="s">
        <v>30</v>
      </c>
    </row>
    <row r="92" spans="1:76" x14ac:dyDescent="0.25">
      <c r="A92" s="151"/>
      <c r="B92" s="17">
        <v>16</v>
      </c>
      <c r="C92" s="22">
        <f t="shared" ref="C92:V92" si="93">IF(C69="","",C69)</f>
        <v>36</v>
      </c>
      <c r="D92" s="50" t="str">
        <f t="shared" si="93"/>
        <v/>
      </c>
      <c r="E92" s="50" t="str">
        <f t="shared" si="93"/>
        <v/>
      </c>
      <c r="F92" s="49" t="str">
        <f t="shared" si="93"/>
        <v/>
      </c>
      <c r="G92" s="49" t="str">
        <f t="shared" si="93"/>
        <v/>
      </c>
      <c r="H92" s="49">
        <f t="shared" si="93"/>
        <v>1</v>
      </c>
      <c r="I92" s="49">
        <f t="shared" si="93"/>
        <v>4</v>
      </c>
      <c r="J92" s="49">
        <f t="shared" si="93"/>
        <v>3</v>
      </c>
      <c r="K92" s="49">
        <f t="shared" si="93"/>
        <v>3</v>
      </c>
      <c r="L92" s="49">
        <f t="shared" si="93"/>
        <v>2</v>
      </c>
      <c r="M92" s="49">
        <f t="shared" si="93"/>
        <v>4332</v>
      </c>
      <c r="N92" s="49">
        <f t="shared" si="93"/>
        <v>8</v>
      </c>
      <c r="O92" s="49">
        <f t="shared" si="93"/>
        <v>13</v>
      </c>
      <c r="P92" s="49">
        <f t="shared" si="93"/>
        <v>4</v>
      </c>
      <c r="Q92" s="49">
        <f t="shared" si="93"/>
        <v>4</v>
      </c>
      <c r="R92" s="49">
        <f t="shared" si="93"/>
        <v>2</v>
      </c>
      <c r="S92" s="22">
        <f t="shared" si="93"/>
        <v>23</v>
      </c>
      <c r="T92" s="49">
        <f t="shared" si="93"/>
        <v>1</v>
      </c>
      <c r="U92" s="49">
        <f t="shared" si="93"/>
        <v>1</v>
      </c>
      <c r="V92" s="18" t="str">
        <f t="shared" si="93"/>
        <v/>
      </c>
      <c r="W92" s="21">
        <f>IF(W69&gt;0,VLOOKUP(W69,'[3]2020_Envelope'!$BH$6:$CR$128,4),"")</f>
        <v>11.947475012958364</v>
      </c>
      <c r="X92" s="21">
        <f>IF(X69&gt;0,VLOOKUP(X69,'[3]2020_Envelope'!$BH$6:$CR$128,4),"")</f>
        <v>21.612532655569339</v>
      </c>
      <c r="Y92" s="21">
        <f>IF(Y69&gt;0,VLOOKUP(Y69,'[3]2020_Envelope'!$BH$6:$CR$128,4),"")</f>
        <v>14.066060043010753</v>
      </c>
      <c r="Z92" s="21">
        <f>IF(Z69&gt;0,VLOOKUP(Z69,'[3]2020_Envelope'!$BH$6:$CR$128,4),"")</f>
        <v>138.21837967559046</v>
      </c>
      <c r="AA92" s="21">
        <f>IF(AA69&gt;0,VLOOKUP(AA69,'[3]2020_Envelope'!$BH$6:$CR$128,4),"")</f>
        <v>97.385716477029902</v>
      </c>
      <c r="AB92" s="21">
        <f>IF(AB69&gt;0,VLOOKUP(AB69,'[3]2020_Envelope'!$BH$6:$CR$128,4),"")</f>
        <v>44.261193254807687</v>
      </c>
      <c r="AC92" s="20">
        <f>IF(AC69&gt;0,VLOOKUP(AC69,'[3]2020_HVAC'!$EY$7:$KA$83,8),"")</f>
        <v>31.347648749999998</v>
      </c>
      <c r="AD92" s="20">
        <f>IF(AD69&gt;0,VLOOKUP(AD69,'[3]2020_HVAC'!$EY$7:$KA$83,8),"")</f>
        <v>15.136737</v>
      </c>
      <c r="AE92" s="20">
        <f>IF(AE69&gt;0,VLOOKUP(AE69,'[3]2020_HVAC'!$EY$7:$KA$83,8),"")</f>
        <v>37.332680000000003</v>
      </c>
      <c r="AF92" s="20">
        <f>IF(AF69&gt;0,VLOOKUP(AF69,'[3]2020_HVAC'!$EY$7:$KA$83,8),"")</f>
        <v>8.9868799999999993</v>
      </c>
      <c r="AG92" s="55">
        <f>VLOOKUP($C92,[1]Performance!$A$3:$K$38,7)</f>
        <v>2</v>
      </c>
      <c r="AH92" s="55">
        <f t="shared" si="76"/>
        <v>10</v>
      </c>
      <c r="AI92" s="20">
        <f>IF(AI69&gt;0,VLOOKUP(AI69,'[3]2020_HVAC'!$EY$7:$KA$83,AH92),"")</f>
        <v>26.648702351065218</v>
      </c>
      <c r="AJ92" s="20" t="str">
        <f>IF(AJ69&gt;0,VLOOKUP(AJ69,'[3]2020_HVAC'!$EY$7:$KA$83,$AH92),"")</f>
        <v/>
      </c>
      <c r="AK92" s="20">
        <f>IF(AK69&gt;0,VLOOKUP(AK69,'[3]2020_HVAC'!$EY$7:$KA$83,8),"")</f>
        <v>90.491963999999996</v>
      </c>
      <c r="AL92" s="20" t="str">
        <f>IF(AL69&gt;0,VLOOKUP(AL69,'[3]2020_HVAC'!$EY$7:$KA$83,8),"")</f>
        <v/>
      </c>
      <c r="AM92" s="20">
        <f>IF(AM69&gt;0,VLOOKUP(AM69,'[3]2020_HVAC'!$EY$7:$KA$83,8),"")</f>
        <v>2.3518912435897432</v>
      </c>
      <c r="AN92" s="20">
        <f>IF(AN69&gt;0,VLOOKUP(AN69,'[3]2020_HVAC'!$EY$7:$KA$83,8),"")</f>
        <v>9.0534416820512718</v>
      </c>
      <c r="AO92" s="20">
        <f>IF(AO69&gt;0,VLOOKUP(AO69,'[3]2020_HVAC'!$EY$7:$KA$83,8),"")</f>
        <v>13.841172329741381</v>
      </c>
      <c r="AP92" s="13">
        <f t="shared" si="77"/>
        <v>1316676.9902724689</v>
      </c>
      <c r="AQ92" s="21">
        <f>IF(AQ69&gt;0,VLOOKUP(AQ69,'[3]2020_Envelope'!$BH$6:$CR$128,5),"")</f>
        <v>29.122216391875742</v>
      </c>
      <c r="AR92" s="21">
        <f>IF(AR69&gt;0,VLOOKUP(AR69,'[3]2020_Envelope'!$BH$6:$CR$128,5),"")</f>
        <v>38.926198729906801</v>
      </c>
      <c r="AS92" s="21">
        <f>IF(AS69&gt;0,VLOOKUP(AS69,'[3]2020_Envelope'!$BH$6:$CR$128,5),"")</f>
        <v>34.633686881720429</v>
      </c>
      <c r="AT92" s="21">
        <f>IF(AT69&gt;0,VLOOKUP(AT69,'[3]2020_Envelope'!$BH$6:$CR$128,5),"")</f>
        <v>93.046162034224082</v>
      </c>
      <c r="AU92" s="21">
        <f>IF(AU69&gt;0,VLOOKUP(AU69,'[3]2020_Envelope'!$BH$6:$CR$128,5),"")</f>
        <v>65.558337295000001</v>
      </c>
      <c r="AV92" s="21">
        <f>IF(AV69&gt;0,VLOOKUP(AV69,'[3]2020_Envelope'!$BH$6:$CR$128,5),"")</f>
        <v>29.795850371571422</v>
      </c>
      <c r="AW92" s="20">
        <f>IF(AW69&gt;0,VLOOKUP(AW69,'[3]2020_HVAC'!$EY$7:$KA$83,11),"")</f>
        <v>31.347648750000001</v>
      </c>
      <c r="AX92" s="20">
        <f>IF(AX69&gt;0,VLOOKUP(AX69,'[3]2020_HVAC'!$EY$7:$KA$83,11),"")</f>
        <v>15.136737</v>
      </c>
      <c r="AY92" s="20">
        <f>IF(AY69&gt;0,VLOOKUP(AY69,'[3]2020_HVAC'!$EY$7:$KA$83,11),"")</f>
        <v>37.332680000000003</v>
      </c>
      <c r="AZ92" s="20">
        <f>IF(AZ69&gt;0,VLOOKUP(AZ69,'[3]2020_HVAC'!$EY$7:$KA$83,11),"")</f>
        <v>8.9868799999999993</v>
      </c>
      <c r="BA92" s="55">
        <f>VLOOKUP($C92,[2]Performance!$A$3:$K$36,7)</f>
        <v>2</v>
      </c>
      <c r="BB92" s="55">
        <f t="shared" si="78"/>
        <v>13</v>
      </c>
      <c r="BC92" s="20">
        <f>IF(BC69&gt;0,VLOOKUP(BC69,'[3]2020_HVAC'!$EY$7:$KA$83,BB92),"")</f>
        <v>47.643048912266401</v>
      </c>
      <c r="BD92" s="20" t="str">
        <f>IF(BD69&gt;0,VLOOKUP(BD69,'[3]2020_HVAC'!$EY$7:$KA$83,$BB92),"")</f>
        <v/>
      </c>
      <c r="BE92" s="20">
        <f>IF(BE69&gt;0,VLOOKUP(BE69,'[3]2020_HVAC'!$EY$7:$KA$83,11),"")</f>
        <v>90.49196400000001</v>
      </c>
      <c r="BF92" s="20" t="str">
        <f>IF(BF69&gt;0,VLOOKUP(BF69,'[3]2020_HVAC'!$EY$7:$KA$83,11),"")</f>
        <v/>
      </c>
      <c r="BG92" s="20">
        <f>IF(BG69&gt;0,VLOOKUP(BG69,'[3]2020_HVAC'!$EY$7:$KA$83,11),"")</f>
        <v>2.6206788142857143</v>
      </c>
      <c r="BH92" s="20">
        <f>IF(BH69&gt;0,VLOOKUP(BH69,'[3]2020_HVAC'!$EY$7:$KA$83,11),"")</f>
        <v>13.450827641904748</v>
      </c>
      <c r="BI92" s="20">
        <f>IF(BI69&gt;0,VLOOKUP(BI69,'[3]2020_HVAC'!$EY$7:$KA$83,11),"")</f>
        <v>14.280574625923647</v>
      </c>
      <c r="BJ92" s="13">
        <f t="shared" si="79"/>
        <v>1739976.4980633387</v>
      </c>
      <c r="BK92" s="19">
        <f>IF($N92&gt;0,VLOOKUP($C92,[1]Milan!$AB$7:$AN$40,$N92))/((IF($P92=1,'3 PlantsCodes'!$D$26,IF($P92=2,'3 PlantsCodes'!$D$27,IF($P92=3,'3 PlantsCodes'!$D$28,IF($P92=4,'3 PlantsCodes'!$D$29)))))*IF($R92=1,'3 PlantsCodes'!$D$31,IF($R92=2,'3 PlantsCodes'!$D$32)))</f>
        <v>11.438509257818648</v>
      </c>
      <c r="BL92" s="19">
        <f>(IF($O92=20,VLOOKUP($C92,[1]Milan!$AB$7:$AN$40,12),IF($O92&gt;0,VLOOKUP($C92,[1]Milan!$AB$7:$AN$40,$O92),0))/(IF($Q92=1,'3 PlantsCodes'!$E$26,IF($Q92=3,'3 PlantsCodes'!$E$28,IF($Q92=4,'3 PlantsCodes'!$E$29,1)))*IF($R92=1,'3 PlantsCodes'!$E$31,IF($R92=2,'3 PlantsCodes'!$E$32))))</f>
        <v>4.462149064344584</v>
      </c>
      <c r="BM92" s="19">
        <f>VLOOKUP($C92,[1]Milan!$AB$6:$AZ$40,$S92)</f>
        <v>0.99285054178371035</v>
      </c>
      <c r="BN92" s="19">
        <f>VLOOKUP($C92,[1]Milan!$B$7:$Y$40,18)</f>
        <v>7.0018408190085664</v>
      </c>
      <c r="BO92" s="19">
        <f>VLOOKUP($C92,[1]Milan!$B$7:$AA$40,26)</f>
        <v>1.7729931101112844</v>
      </c>
      <c r="BP92" s="20">
        <f>IF($U92=1,-[4]Office!$E$9,0)</f>
        <v>-8.2717948717948726</v>
      </c>
      <c r="BQ92" s="57" t="s">
        <v>30</v>
      </c>
      <c r="BR92" s="19">
        <f>IF($N92&gt;0,VLOOKUP($C92,[2]Milan!$AB$7:$AN$40,$N92))/((IF($P92=1,'3 PlantsCodes'!$D$26,IF($P92=2,'3 PlantsCodes'!$D$27,IF($P92=3,'3 PlantsCodes'!$D$28,IF($P92=4,'3 PlantsCodes'!$D$29)))))*IF($R92=1,'3 PlantsCodes'!$D$31,IF($R92=2,'3 PlantsCodes'!$D$32)))</f>
        <v>7.7824575339557907</v>
      </c>
      <c r="BS92" s="19">
        <f>(IF($O92=20,VLOOKUP($C92,[2]Milan!$AB$7:$AN$40,12),IF($O92&gt;0,VLOOKUP($C92,[2]Milan!$AB$7:$AN$40,$O92),0))/(IF($Q92=1,'3 PlantsCodes'!$E$26,IF($Q92=3,'3 PlantsCodes'!$E$28,IF($Q92=4,'3 PlantsCodes'!$E$29,1)))*IF($R92=1,'3 PlantsCodes'!$E$31,IF($R92=2,'3 PlantsCodes'!$E$32))))</f>
        <v>3.4402594259547321</v>
      </c>
      <c r="BT92" s="19">
        <f>VLOOKUP($C92,[2]Milan!$AB$6:$AZ$40,$S92)</f>
        <v>1.8919998513482479</v>
      </c>
      <c r="BU92" s="19">
        <f>VLOOKUP($C92,[2]Milan!$B$7:$Y$40,18)</f>
        <v>7.4054213396205126</v>
      </c>
      <c r="BV92" s="19">
        <f>VLOOKUP($C92,[2]Milan!$B$7:$AA$40,26)</f>
        <v>4.5696740239501565</v>
      </c>
      <c r="BW92" s="20">
        <f>IF($U92=1,-[4]School!$E$9,0)</f>
        <v>-8.4374603174603173</v>
      </c>
      <c r="BX92" s="57" t="s">
        <v>30</v>
      </c>
    </row>
    <row r="93" spans="1:76" x14ac:dyDescent="0.25">
      <c r="A93" s="151"/>
      <c r="B93" s="17">
        <v>17</v>
      </c>
      <c r="C93" s="22">
        <f t="shared" ref="C93:V93" si="94">IF(C70="","",C70)</f>
        <v>21</v>
      </c>
      <c r="D93" s="50" t="str">
        <f t="shared" si="94"/>
        <v/>
      </c>
      <c r="E93" s="50" t="str">
        <f t="shared" si="94"/>
        <v/>
      </c>
      <c r="F93" s="49" t="str">
        <f t="shared" si="94"/>
        <v/>
      </c>
      <c r="G93" s="49" t="str">
        <f t="shared" si="94"/>
        <v/>
      </c>
      <c r="H93" s="49">
        <f t="shared" si="94"/>
        <v>1</v>
      </c>
      <c r="I93" s="49">
        <f t="shared" si="94"/>
        <v>1</v>
      </c>
      <c r="J93" s="49">
        <f t="shared" si="94"/>
        <v>2</v>
      </c>
      <c r="K93" s="49">
        <f t="shared" si="94"/>
        <v>1</v>
      </c>
      <c r="L93" s="49">
        <f t="shared" si="94"/>
        <v>2</v>
      </c>
      <c r="M93" s="49">
        <f t="shared" si="94"/>
        <v>1212</v>
      </c>
      <c r="N93" s="49">
        <f t="shared" si="94"/>
        <v>9</v>
      </c>
      <c r="O93" s="49">
        <f t="shared" si="94"/>
        <v>20</v>
      </c>
      <c r="P93" s="49">
        <f t="shared" si="94"/>
        <v>4</v>
      </c>
      <c r="Q93" s="49">
        <f t="shared" si="94"/>
        <v>4</v>
      </c>
      <c r="R93" s="49">
        <f t="shared" si="94"/>
        <v>2</v>
      </c>
      <c r="S93" s="22">
        <f t="shared" si="94"/>
        <v>18</v>
      </c>
      <c r="T93" s="49">
        <f t="shared" si="94"/>
        <v>0</v>
      </c>
      <c r="U93" s="49">
        <f t="shared" si="94"/>
        <v>1</v>
      </c>
      <c r="V93" s="18" t="str">
        <f t="shared" si="94"/>
        <v/>
      </c>
      <c r="W93" s="21">
        <f>IF(W70&gt;0,VLOOKUP(W70,'[3]2020_Envelope'!$BH$6:$CR$128,4),"")</f>
        <v>9.8214502343534598</v>
      </c>
      <c r="X93" s="21">
        <f>IF(X70&gt;0,VLOOKUP(X70,'[3]2020_Envelope'!$BH$6:$CR$128,4),"")</f>
        <v>10.474832133535521</v>
      </c>
      <c r="Y93" s="21" t="str">
        <f>IF(Y70&gt;0,VLOOKUP(Y70,'[3]2020_Envelope'!$BH$6:$CR$128,4),"")</f>
        <v/>
      </c>
      <c r="Z93" s="21">
        <f>IF(Z70&gt;0,VLOOKUP(Z70,'[3]2020_Envelope'!$BH$6:$CR$128,4),"")</f>
        <v>118.28471050074224</v>
      </c>
      <c r="AA93" s="21" t="str">
        <f>IF(AA70&gt;0,VLOOKUP(AA70,'[3]2020_Envelope'!$BH$6:$CR$128,4),"")</f>
        <v/>
      </c>
      <c r="AB93" s="21" t="str">
        <f>IF(AB70&gt;0,VLOOKUP(AB70,'[3]2020_Envelope'!$BH$6:$CR$128,4),"")</f>
        <v/>
      </c>
      <c r="AC93" s="20">
        <f>IF(AC70&gt;0,VLOOKUP(AC70,'[3]2020_HVAC'!$EY$7:$KA$83,8),"")</f>
        <v>31.347648749999998</v>
      </c>
      <c r="AD93" s="20">
        <f>IF(AD70&gt;0,VLOOKUP(AD70,'[3]2020_HVAC'!$EY$7:$KA$83,8),"")</f>
        <v>15.136737</v>
      </c>
      <c r="AE93" s="20" t="str">
        <f>IF(AE70&gt;0,VLOOKUP(AE70,'[3]2020_HVAC'!$EY$7:$KA$83,8),"")</f>
        <v/>
      </c>
      <c r="AF93" s="20" t="str">
        <f>IF(AF70&gt;0,VLOOKUP(AF70,'[3]2020_HVAC'!$EY$7:$KA$83,8),"")</f>
        <v/>
      </c>
      <c r="AG93" s="55">
        <f>VLOOKUP($C93,[1]Performance!$A$3:$K$38,7)</f>
        <v>1</v>
      </c>
      <c r="AH93" s="55">
        <f t="shared" si="76"/>
        <v>9</v>
      </c>
      <c r="AI93" s="20" t="str">
        <f>IF(AI70&gt;0,VLOOKUP(AI70,'[3]2020_HVAC'!$EY$7:$KA$83,AH93),"")</f>
        <v/>
      </c>
      <c r="AJ93" s="20">
        <f>IF(AJ70&gt;0,VLOOKUP(AJ70,'[3]2020_HVAC'!$EY$7:$KA$83,$AH93),"")</f>
        <v>14.73397318188707</v>
      </c>
      <c r="AK93" s="20">
        <f>IF(AK70&gt;0,VLOOKUP(AK70,'[3]2020_HVAC'!$EY$7:$KA$83,8),"")</f>
        <v>90.491963999999996</v>
      </c>
      <c r="AL93" s="20" t="str">
        <f>IF(AL70&gt;0,VLOOKUP(AL70,'[3]2020_HVAC'!$EY$7:$KA$83,8),"")</f>
        <v/>
      </c>
      <c r="AM93" s="20">
        <f>IF(AM70&gt;0,VLOOKUP(AM70,'[3]2020_HVAC'!$EY$7:$KA$83,8),"")</f>
        <v>2.3518912435897432</v>
      </c>
      <c r="AN93" s="20" t="str">
        <f>IF(AN70&gt;0,VLOOKUP(AN70,'[3]2020_HVAC'!$EY$7:$KA$83,8),"")</f>
        <v/>
      </c>
      <c r="AO93" s="20">
        <f>IF(AO70&gt;0,VLOOKUP(AO70,'[3]2020_HVAC'!$EY$7:$KA$83,8),"")</f>
        <v>13.841172329741381</v>
      </c>
      <c r="AP93" s="13">
        <f t="shared" si="77"/>
        <v>717173.44773480773</v>
      </c>
      <c r="AQ93" s="21">
        <f>IF(AQ70&gt;0,VLOOKUP(AQ70,'[3]2020_Envelope'!$BH$6:$CR$128,5),"")</f>
        <v>24.201758685782558</v>
      </c>
      <c r="AR93" s="21">
        <f>IF(AR70&gt;0,VLOOKUP(AR70,'[3]2020_Envelope'!$BH$6:$CR$128,5),"")</f>
        <v>18.866155290104111</v>
      </c>
      <c r="AS93" s="21" t="str">
        <f>IF(AS70&gt;0,VLOOKUP(AS70,'[3]2020_Envelope'!$BH$6:$CR$128,5),"")</f>
        <v/>
      </c>
      <c r="AT93" s="21">
        <f>IF(AT70&gt;0,VLOOKUP(AT70,'[3]2020_Envelope'!$BH$6:$CR$128,5),"")</f>
        <v>93.046162034224082</v>
      </c>
      <c r="AU93" s="21" t="str">
        <f>IF(AU70&gt;0,VLOOKUP(AU70,'[3]2020_Envelope'!$BH$6:$CR$128,5),"")</f>
        <v/>
      </c>
      <c r="AV93" s="21" t="str">
        <f>IF(AV70&gt;0,VLOOKUP(AV70,'[3]2020_Envelope'!$BH$6:$CR$128,5),"")</f>
        <v/>
      </c>
      <c r="AW93" s="20">
        <f>IF(AW70&gt;0,VLOOKUP(AW70,'[3]2020_HVAC'!$EY$7:$KA$83,11),"")</f>
        <v>31.347648750000001</v>
      </c>
      <c r="AX93" s="20">
        <f>IF(AX70&gt;0,VLOOKUP(AX70,'[3]2020_HVAC'!$EY$7:$KA$83,11),"")</f>
        <v>15.136737</v>
      </c>
      <c r="AY93" s="20" t="str">
        <f>IF(AY70&gt;0,VLOOKUP(AY70,'[3]2020_HVAC'!$EY$7:$KA$83,11),"")</f>
        <v/>
      </c>
      <c r="AZ93" s="20" t="str">
        <f>IF(AZ70&gt;0,VLOOKUP(AZ70,'[3]2020_HVAC'!$EY$7:$KA$83,11),"")</f>
        <v/>
      </c>
      <c r="BA93" s="55">
        <f>VLOOKUP($C93,[2]Performance!$A$3:$K$36,7)</f>
        <v>1</v>
      </c>
      <c r="BB93" s="55">
        <f t="shared" si="78"/>
        <v>12</v>
      </c>
      <c r="BC93" s="20" t="str">
        <f>IF(BC70&gt;0,VLOOKUP(BC70,'[3]2020_HVAC'!$EY$7:$KA$83,BB93),"")</f>
        <v/>
      </c>
      <c r="BD93" s="20">
        <f>IF(BD70&gt;0,VLOOKUP(BD70,'[3]2020_HVAC'!$EY$7:$KA$83,$BB93),"")</f>
        <v>18.827236660182958</v>
      </c>
      <c r="BE93" s="20">
        <f>IF(BE70&gt;0,VLOOKUP(BE70,'[3]2020_HVAC'!$EY$7:$KA$83,11),"")</f>
        <v>90.49196400000001</v>
      </c>
      <c r="BF93" s="20" t="str">
        <f>IF(BF70&gt;0,VLOOKUP(BF70,'[3]2020_HVAC'!$EY$7:$KA$83,11),"")</f>
        <v/>
      </c>
      <c r="BG93" s="20">
        <f>IF(BG70&gt;0,VLOOKUP(BG70,'[3]2020_HVAC'!$EY$7:$KA$83,11),"")</f>
        <v>2.6206788142857143</v>
      </c>
      <c r="BH93" s="20" t="str">
        <f>IF(BH70&gt;0,VLOOKUP(BH70,'[3]2020_HVAC'!$EY$7:$KA$83,11),"")</f>
        <v/>
      </c>
      <c r="BI93" s="20">
        <f>IF(BI70&gt;0,VLOOKUP(BI70,'[3]2020_HVAC'!$EY$7:$KA$83,11),"")</f>
        <v>14.280574625923647</v>
      </c>
      <c r="BJ93" s="13">
        <f t="shared" si="79"/>
        <v>972779.58496058465</v>
      </c>
      <c r="BK93" s="19">
        <f>IF($N93&gt;0,VLOOKUP($C93,[1]Milan!$AB$7:$AN$40,$N93))/((IF($P93=1,'3 PlantsCodes'!$D$26,IF($P93=2,'3 PlantsCodes'!$D$27,IF($P93=3,'3 PlantsCodes'!$D$28,IF($P93=4,'3 PlantsCodes'!$D$29)))))*IF($R93=1,'3 PlantsCodes'!$D$31,IF($R93=2,'3 PlantsCodes'!$D$32)))</f>
        <v>67.197218551402088</v>
      </c>
      <c r="BL93" s="19">
        <f>(IF($O93=20,VLOOKUP($C93,[1]Milan!$AB$7:$AN$40,12),IF($O93&gt;0,VLOOKUP($C93,[1]Milan!$AB$7:$AN$40,$O93),0))/(IF($Q93=1,'3 PlantsCodes'!$E$26,IF($Q93=3,'3 PlantsCodes'!$E$28,IF($Q93=4,'3 PlantsCodes'!$E$29,1)))*IF($R93=1,'3 PlantsCodes'!$E$31,IF($R93=2,'3 PlantsCodes'!$E$32))))</f>
        <v>23.659925828819102</v>
      </c>
      <c r="BM93" s="19">
        <f>VLOOKUP($C93,[1]Milan!$AB$6:$AZ$40,$S93)</f>
        <v>7.6</v>
      </c>
      <c r="BN93" s="19">
        <f>VLOOKUP($C93,[1]Milan!$B$7:$Y$40,18)</f>
        <v>28.973616210935798</v>
      </c>
      <c r="BO93" s="19">
        <f>VLOOKUP($C93,[1]Milan!$B$7:$AA$40,26)</f>
        <v>3.3137974061476725</v>
      </c>
      <c r="BP93" s="20">
        <f>IF($U93=1,-[4]Office!$E$9,0)</f>
        <v>-8.2717948717948726</v>
      </c>
      <c r="BQ93" s="57" t="s">
        <v>30</v>
      </c>
      <c r="BR93" s="19">
        <f>IF($N93&gt;0,VLOOKUP($C93,[2]Milan!$AB$7:$AN$40,$N93))/((IF($P93=1,'3 PlantsCodes'!$D$26,IF($P93=2,'3 PlantsCodes'!$D$27,IF($P93=3,'3 PlantsCodes'!$D$28,IF($P93=4,'3 PlantsCodes'!$D$29)))))*IF($R93=1,'3 PlantsCodes'!$D$31,IF($R93=2,'3 PlantsCodes'!$D$32)))</f>
        <v>71.401908531380769</v>
      </c>
      <c r="BS93" s="19">
        <f>(IF($O93=20,VLOOKUP($C93,[2]Milan!$AB$7:$AN$40,12),IF($O93&gt;0,VLOOKUP($C93,[2]Milan!$AB$7:$AN$40,$O93),0))/(IF($Q93=1,'3 PlantsCodes'!$E$26,IF($Q93=3,'3 PlantsCodes'!$E$28,IF($Q93=4,'3 PlantsCodes'!$E$29,1)))*IF($R93=1,'3 PlantsCodes'!$E$31,IF($R93=2,'3 PlantsCodes'!$E$32))))</f>
        <v>12.46157088191312</v>
      </c>
      <c r="BT93" s="19">
        <f>VLOOKUP($C93,[2]Milan!$AB$6:$AZ$40,$S93)</f>
        <v>11.1</v>
      </c>
      <c r="BU93" s="19">
        <f>VLOOKUP($C93,[2]Milan!$B$7:$Y$40,18)</f>
        <v>27.675405554564335</v>
      </c>
      <c r="BV93" s="19">
        <f>VLOOKUP($C93,[2]Milan!$B$7:$AA$40,26)</f>
        <v>5.3459425737936028</v>
      </c>
      <c r="BW93" s="20">
        <f>IF($U93=1,-[4]School!$E$9,0)</f>
        <v>-8.4374603174603173</v>
      </c>
      <c r="BX93" s="57" t="s">
        <v>30</v>
      </c>
    </row>
    <row r="94" spans="1:76" x14ac:dyDescent="0.25">
      <c r="A94" s="151"/>
      <c r="B94" s="17">
        <v>18</v>
      </c>
      <c r="C94" s="22">
        <f t="shared" ref="C94:V94" si="95">IF(C71="","",C71)</f>
        <v>31</v>
      </c>
      <c r="D94" s="50" t="str">
        <f t="shared" si="95"/>
        <v/>
      </c>
      <c r="E94" s="50" t="str">
        <f t="shared" si="95"/>
        <v/>
      </c>
      <c r="F94" s="49" t="str">
        <f t="shared" si="95"/>
        <v/>
      </c>
      <c r="G94" s="49" t="str">
        <f t="shared" si="95"/>
        <v/>
      </c>
      <c r="H94" s="49">
        <f t="shared" si="95"/>
        <v>1</v>
      </c>
      <c r="I94" s="49">
        <f t="shared" si="95"/>
        <v>3</v>
      </c>
      <c r="J94" s="49">
        <f t="shared" si="95"/>
        <v>3</v>
      </c>
      <c r="K94" s="49">
        <f t="shared" si="95"/>
        <v>2</v>
      </c>
      <c r="L94" s="49">
        <f t="shared" si="95"/>
        <v>2</v>
      </c>
      <c r="M94" s="49">
        <f t="shared" si="95"/>
        <v>3322</v>
      </c>
      <c r="N94" s="49">
        <f t="shared" si="95"/>
        <v>7</v>
      </c>
      <c r="O94" s="49">
        <f t="shared" si="95"/>
        <v>12</v>
      </c>
      <c r="P94" s="49">
        <f t="shared" si="95"/>
        <v>4</v>
      </c>
      <c r="Q94" s="49">
        <f t="shared" si="95"/>
        <v>4</v>
      </c>
      <c r="R94" s="49">
        <f t="shared" si="95"/>
        <v>2</v>
      </c>
      <c r="S94" s="22">
        <f t="shared" si="95"/>
        <v>22</v>
      </c>
      <c r="T94" s="49">
        <f t="shared" si="95"/>
        <v>1</v>
      </c>
      <c r="U94" s="49">
        <f t="shared" si="95"/>
        <v>0</v>
      </c>
      <c r="V94" s="18" t="str">
        <f t="shared" si="95"/>
        <v/>
      </c>
      <c r="W94" s="21">
        <f>IF(W71&gt;0,VLOOKUP(W71,'[3]2020_Envelope'!$BH$6:$CR$128,4),"")</f>
        <v>7.4214069942100904</v>
      </c>
      <c r="X94" s="21">
        <f>IF(X71&gt;0,VLOOKUP(X71,'[3]2020_Envelope'!$BH$6:$CR$128,4),"")</f>
        <v>16.709237887510341</v>
      </c>
      <c r="Y94" s="21">
        <f>IF(Y71&gt;0,VLOOKUP(Y71,'[3]2020_Envelope'!$BH$6:$CR$128,4),"")</f>
        <v>12.477121270471462</v>
      </c>
      <c r="Z94" s="21">
        <f>IF(Z71&gt;0,VLOOKUP(Z71,'[3]2020_Envelope'!$BH$6:$CR$128,4),"")</f>
        <v>138.21837967559046</v>
      </c>
      <c r="AA94" s="21" t="str">
        <f>IF(AA71&gt;0,VLOOKUP(AA71,'[3]2020_Envelope'!$BH$6:$CR$128,4),"")</f>
        <v/>
      </c>
      <c r="AB94" s="21">
        <f>IF(AB71&gt;0,VLOOKUP(AB71,'[3]2020_Envelope'!$BH$6:$CR$128,4),"")</f>
        <v>44.261193254807687</v>
      </c>
      <c r="AC94" s="20">
        <f>IF(AC71&gt;0,VLOOKUP(AC71,'[3]2020_HVAC'!$EY$7:$KA$83,8),"")</f>
        <v>31.347648749999998</v>
      </c>
      <c r="AD94" s="20">
        <f>IF(AD71&gt;0,VLOOKUP(AD71,'[3]2020_HVAC'!$EY$7:$KA$83,8),"")</f>
        <v>15.136737</v>
      </c>
      <c r="AE94" s="20">
        <f>IF(AE71&gt;0,VLOOKUP(AE71,'[3]2020_HVAC'!$EY$7:$KA$83,8),"")</f>
        <v>30.967199999999998</v>
      </c>
      <c r="AF94" s="20" t="str">
        <f>IF(AF71&gt;0,VLOOKUP(AF71,'[3]2020_HVAC'!$EY$7:$KA$83,8),"")</f>
        <v/>
      </c>
      <c r="AG94" s="55">
        <f>VLOOKUP($C94,[1]Performance!$A$3:$K$38,7)</f>
        <v>2</v>
      </c>
      <c r="AH94" s="55">
        <f t="shared" si="76"/>
        <v>10</v>
      </c>
      <c r="AI94" s="20">
        <f>IF(AI71&gt;0,VLOOKUP(AI71,'[3]2020_HVAC'!$EY$7:$KA$83,AH94),"")</f>
        <v>6.660050287022294</v>
      </c>
      <c r="AJ94" s="20" t="str">
        <f>IF(AJ71&gt;0,VLOOKUP(AJ71,'[3]2020_HVAC'!$EY$7:$KA$83,$AH94),"")</f>
        <v/>
      </c>
      <c r="AK94" s="20">
        <f>IF(AK71&gt;0,VLOOKUP(AK71,'[3]2020_HVAC'!$EY$7:$KA$83,8),"")</f>
        <v>90.491963999999996</v>
      </c>
      <c r="AL94" s="20" t="str">
        <f>IF(AL71&gt;0,VLOOKUP(AL71,'[3]2020_HVAC'!$EY$7:$KA$83,8),"")</f>
        <v/>
      </c>
      <c r="AM94" s="20">
        <f>IF(AM71&gt;0,VLOOKUP(AM71,'[3]2020_HVAC'!$EY$7:$KA$83,8),"")</f>
        <v>2.3518912435897432</v>
      </c>
      <c r="AN94" s="20">
        <f>IF(AN71&gt;0,VLOOKUP(AN71,'[3]2020_HVAC'!$EY$7:$KA$83,8),"")</f>
        <v>9.0534416820512718</v>
      </c>
      <c r="AO94" s="20" t="str">
        <f>IF(AO71&gt;0,VLOOKUP(AO71,'[3]2020_HVAC'!$EY$7:$KA$83,8),"")</f>
        <v/>
      </c>
      <c r="AP94" s="13">
        <f t="shared" si="77"/>
        <v>947925.27658589277</v>
      </c>
      <c r="AQ94" s="21">
        <f>IF(AQ71&gt;0,VLOOKUP(AQ71,'[3]2020_Envelope'!$BH$6:$CR$128,5),"")</f>
        <v>18.084512544802863</v>
      </c>
      <c r="AR94" s="21">
        <f>IF(AR71&gt;0,VLOOKUP(AR71,'[3]2020_Envelope'!$BH$6:$CR$128,5),"")</f>
        <v>30.094904886906296</v>
      </c>
      <c r="AS94" s="21">
        <f>IF(AS71&gt;0,VLOOKUP(AS71,'[3]2020_Envelope'!$BH$6:$CR$128,5),"")</f>
        <v>30.7215270250896</v>
      </c>
      <c r="AT94" s="21" t="str">
        <f>IF(AT71&gt;0,VLOOKUP(AT71,'[3]2020_Envelope'!$BH$6:$CR$128,5),"")</f>
        <v/>
      </c>
      <c r="AU94" s="21" t="str">
        <f>IF(AU71&gt;0,VLOOKUP(AU71,'[3]2020_Envelope'!$BH$6:$CR$128,5),"")</f>
        <v/>
      </c>
      <c r="AV94" s="21">
        <f>IF(AV71&gt;0,VLOOKUP(AV71,'[3]2020_Envelope'!$BH$6:$CR$128,5),"")</f>
        <v>29.795850371571422</v>
      </c>
      <c r="AW94" s="20">
        <f>IF(AW71&gt;0,VLOOKUP(AW71,'[3]2020_HVAC'!$EY$7:$KA$83,11),"")</f>
        <v>31.347648750000001</v>
      </c>
      <c r="AX94" s="20">
        <f>IF(AX71&gt;0,VLOOKUP(AX71,'[3]2020_HVAC'!$EY$7:$KA$83,11),"")</f>
        <v>15.136737</v>
      </c>
      <c r="AY94" s="20">
        <f>IF(AY71&gt;0,VLOOKUP(AY71,'[3]2020_HVAC'!$EY$7:$KA$83,11),"")</f>
        <v>30.967199999999998</v>
      </c>
      <c r="AZ94" s="20" t="str">
        <f>IF(AZ71&gt;0,VLOOKUP(AZ71,'[3]2020_HVAC'!$EY$7:$KA$83,11),"")</f>
        <v/>
      </c>
      <c r="BA94" s="55">
        <f>VLOOKUP($C94,[2]Performance!$A$3:$K$36,7)</f>
        <v>2</v>
      </c>
      <c r="BB94" s="55">
        <f t="shared" si="78"/>
        <v>13</v>
      </c>
      <c r="BC94" s="20">
        <f>IF(BC71&gt;0,VLOOKUP(BC71,'[3]2020_HVAC'!$EY$7:$KA$83,BB94),"")</f>
        <v>11.906962575611999</v>
      </c>
      <c r="BD94" s="20" t="str">
        <f>IF(BD71&gt;0,VLOOKUP(BD71,'[3]2020_HVAC'!$EY$7:$KA$83,$BB94),"")</f>
        <v/>
      </c>
      <c r="BE94" s="20">
        <f>IF(BE71&gt;0,VLOOKUP(BE71,'[3]2020_HVAC'!$EY$7:$KA$83,11),"")</f>
        <v>90.49196400000001</v>
      </c>
      <c r="BF94" s="20" t="str">
        <f>IF(BF71&gt;0,VLOOKUP(BF71,'[3]2020_HVAC'!$EY$7:$KA$83,11),"")</f>
        <v/>
      </c>
      <c r="BG94" s="20">
        <f>IF(BG71&gt;0,VLOOKUP(BG71,'[3]2020_HVAC'!$EY$7:$KA$83,11),"")</f>
        <v>2.6206788142857143</v>
      </c>
      <c r="BH94" s="20">
        <f>IF(BH71&gt;0,VLOOKUP(BH71,'[3]2020_HVAC'!$EY$7:$KA$83,11),"")</f>
        <v>13.450827641904748</v>
      </c>
      <c r="BI94" s="20" t="str">
        <f>IF(BI71&gt;0,VLOOKUP(BI71,'[3]2020_HVAC'!$EY$7:$KA$83,11),"")</f>
        <v/>
      </c>
      <c r="BJ94" s="13">
        <f t="shared" si="79"/>
        <v>959549.26287204388</v>
      </c>
      <c r="BK94" s="19">
        <f>IF($N94&gt;0,VLOOKUP($C94,[1]Milan!$AB$7:$AN$40,$N94))/((IF($P94=1,'3 PlantsCodes'!$D$26,IF($P94=2,'3 PlantsCodes'!$D$27,IF($P94=3,'3 PlantsCodes'!$D$28,IF($P94=4,'3 PlantsCodes'!$D$29)))))*IF($R94=1,'3 PlantsCodes'!$D$31,IF($R94=2,'3 PlantsCodes'!$D$32)))</f>
        <v>5.1358771870191271</v>
      </c>
      <c r="BL94" s="19">
        <f>(IF($O94=20,VLOOKUP($C94,[1]Milan!$AB$7:$AN$40,12),IF($O94&gt;0,VLOOKUP($C94,[1]Milan!$AB$7:$AN$40,$O94),0))/(IF($Q94=1,'3 PlantsCodes'!$E$26,IF($Q94=3,'3 PlantsCodes'!$E$28,IF($Q94=4,'3 PlantsCodes'!$E$29,1)))*IF($R94=1,'3 PlantsCodes'!$E$31,IF($R94=2,'3 PlantsCodes'!$E$32))))</f>
        <v>13.421283003026147</v>
      </c>
      <c r="BM94" s="19">
        <f>VLOOKUP($C94,[1]Milan!$AB$6:$AZ$40,$S94)</f>
        <v>1.8630348566504988</v>
      </c>
      <c r="BN94" s="19">
        <f>VLOOKUP($C94,[1]Milan!$B$7:$Y$40,18)</f>
        <v>19.856649414062499</v>
      </c>
      <c r="BO94" s="19">
        <f>VLOOKUP($C94,[1]Milan!$B$7:$AA$40,26)</f>
        <v>2.581367189768828</v>
      </c>
      <c r="BP94" s="20">
        <f>IF($U94=1,-[4]Office!$E$9,0)</f>
        <v>0</v>
      </c>
      <c r="BQ94" s="57" t="s">
        <v>30</v>
      </c>
      <c r="BR94" s="19">
        <f>IF($N94&gt;0,VLOOKUP($C94,[2]Milan!$AB$7:$AN$40,$N94))/((IF($P94=1,'3 PlantsCodes'!$D$26,IF($P94=2,'3 PlantsCodes'!$D$27,IF($P94=3,'3 PlantsCodes'!$D$28,IF($P94=4,'3 PlantsCodes'!$D$29)))))*IF($R94=1,'3 PlantsCodes'!$D$31,IF($R94=2,'3 PlantsCodes'!$D$32)))</f>
        <v>4.8557212211141012</v>
      </c>
      <c r="BS94" s="19">
        <f>(IF($O94=20,VLOOKUP($C94,[2]Milan!$AB$7:$AN$40,12),IF($O94&gt;0,VLOOKUP($C94,[2]Milan!$AB$7:$AN$40,$O94),0))/(IF($Q94=1,'3 PlantsCodes'!$E$26,IF($Q94=3,'3 PlantsCodes'!$E$28,IF($Q94=4,'3 PlantsCodes'!$E$29,1)))*IF($R94=1,'3 PlantsCodes'!$E$31,IF($R94=2,'3 PlantsCodes'!$E$32))))</f>
        <v>9.0057347668696899</v>
      </c>
      <c r="BT94" s="19">
        <f>VLOOKUP($C94,[2]Milan!$AB$6:$AZ$40,$S94)</f>
        <v>2.9525245098103547</v>
      </c>
      <c r="BU94" s="19">
        <f>VLOOKUP($C94,[2]Milan!$B$7:$Y$40,18)</f>
        <v>19.154675986111126</v>
      </c>
      <c r="BV94" s="19">
        <f>VLOOKUP($C94,[2]Milan!$B$7:$AA$40,26)</f>
        <v>5.1953517371846925</v>
      </c>
      <c r="BW94" s="20">
        <f>IF($U94=1,-[4]School!$E$9,0)</f>
        <v>0</v>
      </c>
      <c r="BX94" s="57" t="s">
        <v>30</v>
      </c>
    </row>
    <row r="95" spans="1:76" x14ac:dyDescent="0.25">
      <c r="A95" s="151"/>
      <c r="B95" s="17">
        <v>19</v>
      </c>
      <c r="C95" s="22">
        <f t="shared" ref="C95:V95" si="96">IF(C72="","",C72)</f>
        <v>35</v>
      </c>
      <c r="D95" s="50" t="str">
        <f t="shared" si="96"/>
        <v/>
      </c>
      <c r="E95" s="50" t="str">
        <f t="shared" si="96"/>
        <v/>
      </c>
      <c r="F95" s="49" t="str">
        <f t="shared" si="96"/>
        <v/>
      </c>
      <c r="G95" s="49" t="str">
        <f t="shared" si="96"/>
        <v/>
      </c>
      <c r="H95" s="49">
        <f t="shared" si="96"/>
        <v>1</v>
      </c>
      <c r="I95" s="49">
        <f t="shared" si="96"/>
        <v>4</v>
      </c>
      <c r="J95" s="49">
        <f t="shared" si="96"/>
        <v>3</v>
      </c>
      <c r="K95" s="49">
        <f t="shared" si="96"/>
        <v>2</v>
      </c>
      <c r="L95" s="49">
        <f t="shared" si="96"/>
        <v>2</v>
      </c>
      <c r="M95" s="49">
        <f t="shared" si="96"/>
        <v>4322</v>
      </c>
      <c r="N95" s="49">
        <f t="shared" si="96"/>
        <v>7</v>
      </c>
      <c r="O95" s="49">
        <f t="shared" si="96"/>
        <v>12</v>
      </c>
      <c r="P95" s="49">
        <f t="shared" si="96"/>
        <v>4</v>
      </c>
      <c r="Q95" s="49">
        <f t="shared" si="96"/>
        <v>4</v>
      </c>
      <c r="R95" s="49">
        <f t="shared" si="96"/>
        <v>2</v>
      </c>
      <c r="S95" s="22">
        <f t="shared" si="96"/>
        <v>16</v>
      </c>
      <c r="T95" s="49">
        <f t="shared" si="96"/>
        <v>0</v>
      </c>
      <c r="U95" s="49">
        <f t="shared" si="96"/>
        <v>1</v>
      </c>
      <c r="V95" s="18" t="str">
        <f t="shared" si="96"/>
        <v/>
      </c>
      <c r="W95" s="21">
        <f>IF(W72&gt;0,VLOOKUP(W72,'[3]2020_Envelope'!$BH$6:$CR$128,4),"")</f>
        <v>11.947475012958364</v>
      </c>
      <c r="X95" s="21">
        <f>IF(X72&gt;0,VLOOKUP(X72,'[3]2020_Envelope'!$BH$6:$CR$128,4),"")</f>
        <v>21.612532655569339</v>
      </c>
      <c r="Y95" s="21">
        <f>IF(Y72&gt;0,VLOOKUP(Y72,'[3]2020_Envelope'!$BH$6:$CR$128,4),"")</f>
        <v>14.066060043010753</v>
      </c>
      <c r="Z95" s="21">
        <f>IF(Z72&gt;0,VLOOKUP(Z72,'[3]2020_Envelope'!$BH$6:$CR$128,4),"")</f>
        <v>138.21837967559046</v>
      </c>
      <c r="AA95" s="21" t="str">
        <f>IF(AA72&gt;0,VLOOKUP(AA72,'[3]2020_Envelope'!$BH$6:$CR$128,4),"")</f>
        <v/>
      </c>
      <c r="AB95" s="21">
        <f>IF(AB72&gt;0,VLOOKUP(AB72,'[3]2020_Envelope'!$BH$6:$CR$128,4),"")</f>
        <v>44.261193254807687</v>
      </c>
      <c r="AC95" s="20">
        <f>IF(AC72&gt;0,VLOOKUP(AC72,'[3]2020_HVAC'!$EY$7:$KA$83,8),"")</f>
        <v>31.347648749999998</v>
      </c>
      <c r="AD95" s="20">
        <f>IF(AD72&gt;0,VLOOKUP(AD72,'[3]2020_HVAC'!$EY$7:$KA$83,8),"")</f>
        <v>15.136737</v>
      </c>
      <c r="AE95" s="20">
        <f>IF(AE72&gt;0,VLOOKUP(AE72,'[3]2020_HVAC'!$EY$7:$KA$83,8),"")</f>
        <v>30.967199999999998</v>
      </c>
      <c r="AF95" s="20" t="str">
        <f>IF(AF72&gt;0,VLOOKUP(AF72,'[3]2020_HVAC'!$EY$7:$KA$83,8),"")</f>
        <v/>
      </c>
      <c r="AG95" s="55">
        <f>VLOOKUP($C95,[1]Performance!$A$3:$K$38,7)</f>
        <v>2</v>
      </c>
      <c r="AH95" s="55">
        <f t="shared" si="76"/>
        <v>10</v>
      </c>
      <c r="AI95" s="20">
        <f>IF(AI72&gt;0,VLOOKUP(AI72,'[3]2020_HVAC'!$EY$7:$KA$83,AH95),"")</f>
        <v>6.660050287022294</v>
      </c>
      <c r="AJ95" s="20" t="str">
        <f>IF(AJ72&gt;0,VLOOKUP(AJ72,'[3]2020_HVAC'!$EY$7:$KA$83,$AH95),"")</f>
        <v/>
      </c>
      <c r="AK95" s="20">
        <f>IF(AK72&gt;0,VLOOKUP(AK72,'[3]2020_HVAC'!$EY$7:$KA$83,8),"")</f>
        <v>90.491963999999996</v>
      </c>
      <c r="AL95" s="20" t="str">
        <f>IF(AL72&gt;0,VLOOKUP(AL72,'[3]2020_HVAC'!$EY$7:$KA$83,8),"")</f>
        <v/>
      </c>
      <c r="AM95" s="20">
        <f>IF(AM72&gt;0,VLOOKUP(AM72,'[3]2020_HVAC'!$EY$7:$KA$83,8),"")</f>
        <v>2.3518912435897432</v>
      </c>
      <c r="AN95" s="20" t="str">
        <f>IF(AN72&gt;0,VLOOKUP(AN72,'[3]2020_HVAC'!$EY$7:$KA$83,8),"")</f>
        <v/>
      </c>
      <c r="AO95" s="20">
        <f>IF(AO72&gt;0,VLOOKUP(AO72,'[3]2020_HVAC'!$EY$7:$KA$83,8),"")</f>
        <v>13.841172329741381</v>
      </c>
      <c r="AP95" s="13">
        <f t="shared" si="77"/>
        <v>984911.39195035864</v>
      </c>
      <c r="AQ95" s="21">
        <f>IF(AQ72&gt;0,VLOOKUP(AQ72,'[3]2020_Envelope'!$BH$6:$CR$128,5),"")</f>
        <v>29.122216391875742</v>
      </c>
      <c r="AR95" s="21">
        <f>IF(AR72&gt;0,VLOOKUP(AR72,'[3]2020_Envelope'!$BH$6:$CR$128,5),"")</f>
        <v>38.926198729906801</v>
      </c>
      <c r="AS95" s="21">
        <f>IF(AS72&gt;0,VLOOKUP(AS72,'[3]2020_Envelope'!$BH$6:$CR$128,5),"")</f>
        <v>34.633686881720429</v>
      </c>
      <c r="AT95" s="21">
        <f>IF(AT72&gt;0,VLOOKUP(AT72,'[3]2020_Envelope'!$BH$6:$CR$128,5),"")</f>
        <v>93.046162034224082</v>
      </c>
      <c r="AU95" s="21">
        <f>IF(AU72&gt;0,VLOOKUP(AU72,'[3]2020_Envelope'!$BH$6:$CR$128,5),"")</f>
        <v>65.558337295000001</v>
      </c>
      <c r="AV95" s="21">
        <f>IF(AV72&gt;0,VLOOKUP(AV72,'[3]2020_Envelope'!$BH$6:$CR$128,5),"")</f>
        <v>29.795850371571422</v>
      </c>
      <c r="AW95" s="20">
        <f>IF(AW72&gt;0,VLOOKUP(AW72,'[3]2020_HVAC'!$EY$7:$KA$83,11),"")</f>
        <v>31.347648750000001</v>
      </c>
      <c r="AX95" s="20">
        <f>IF(AX72&gt;0,VLOOKUP(AX72,'[3]2020_HVAC'!$EY$7:$KA$83,11),"")</f>
        <v>15.136737</v>
      </c>
      <c r="AY95" s="20">
        <f>IF(AY72&gt;0,VLOOKUP(AY72,'[3]2020_HVAC'!$EY$7:$KA$83,11),"")</f>
        <v>30.967199999999998</v>
      </c>
      <c r="AZ95" s="20" t="str">
        <f>IF(AZ72&gt;0,VLOOKUP(AZ72,'[3]2020_HVAC'!$EY$7:$KA$83,11),"")</f>
        <v/>
      </c>
      <c r="BA95" s="55">
        <f>VLOOKUP($C95,[2]Performance!$A$3:$K$36,7)</f>
        <v>2</v>
      </c>
      <c r="BB95" s="55">
        <f t="shared" si="78"/>
        <v>13</v>
      </c>
      <c r="BC95" s="20">
        <f>IF(BC72&gt;0,VLOOKUP(BC72,'[3]2020_HVAC'!$EY$7:$KA$83,BB95),"")</f>
        <v>11.906962575611999</v>
      </c>
      <c r="BD95" s="20" t="str">
        <f>IF(BD72&gt;0,VLOOKUP(BD72,'[3]2020_HVAC'!$EY$7:$KA$83,$BB95),"")</f>
        <v/>
      </c>
      <c r="BE95" s="20">
        <f>IF(BE72&gt;0,VLOOKUP(BE72,'[3]2020_HVAC'!$EY$7:$KA$83,11),"")</f>
        <v>90.49196400000001</v>
      </c>
      <c r="BF95" s="20" t="str">
        <f>IF(BF72&gt;0,VLOOKUP(BF72,'[3]2020_HVAC'!$EY$7:$KA$83,11),"")</f>
        <v/>
      </c>
      <c r="BG95" s="20">
        <f>IF(BG72&gt;0,VLOOKUP(BG72,'[3]2020_HVAC'!$EY$7:$KA$83,11),"")</f>
        <v>2.6206788142857143</v>
      </c>
      <c r="BH95" s="20" t="str">
        <f>IF(BH72&gt;0,VLOOKUP(BH72,'[3]2020_HVAC'!$EY$7:$KA$83,11),"")</f>
        <v/>
      </c>
      <c r="BI95" s="20">
        <f>IF(BI72&gt;0,VLOOKUP(BI72,'[3]2020_HVAC'!$EY$7:$KA$83,11),"")</f>
        <v>14.280574625923647</v>
      </c>
      <c r="BJ95" s="13">
        <f t="shared" si="79"/>
        <v>1536677.7850308775</v>
      </c>
      <c r="BK95" s="19">
        <f>IF($N95&gt;0,VLOOKUP($C95,[1]Milan!$AB$7:$AN$40,$N95))/((IF($P95=1,'3 PlantsCodes'!$D$26,IF($P95=2,'3 PlantsCodes'!$D$27,IF($P95=3,'3 PlantsCodes'!$D$28,IF($P95=4,'3 PlantsCodes'!$D$29)))))*IF($R95=1,'3 PlantsCodes'!$D$31,IF($R95=2,'3 PlantsCodes'!$D$32)))</f>
        <v>17.285477459622125</v>
      </c>
      <c r="BL95" s="19">
        <f>(IF($O95=20,VLOOKUP($C95,[1]Milan!$AB$7:$AN$40,12),IF($O95&gt;0,VLOOKUP($C95,[1]Milan!$AB$7:$AN$40,$O95),0))/(IF($Q95=1,'3 PlantsCodes'!$E$26,IF($Q95=3,'3 PlantsCodes'!$E$28,IF($Q95=4,'3 PlantsCodes'!$E$29,1)))*IF($R95=1,'3 PlantsCodes'!$E$31,IF($R95=2,'3 PlantsCodes'!$E$32))))</f>
        <v>8.371289102108415</v>
      </c>
      <c r="BM95" s="19">
        <f>VLOOKUP($C95,[1]Milan!$AB$6:$AZ$40,$S95)</f>
        <v>3.5201086896645526</v>
      </c>
      <c r="BN95" s="19">
        <f>VLOOKUP($C95,[1]Milan!$B$7:$Y$40,18)</f>
        <v>7.0018408190085664</v>
      </c>
      <c r="BO95" s="19">
        <f>VLOOKUP($C95,[1]Milan!$B$7:$AA$40,26)</f>
        <v>1.7729931101112844</v>
      </c>
      <c r="BP95" s="20">
        <f>IF($U95=1,-[4]Office!$E$9,0)</f>
        <v>-8.2717948717948726</v>
      </c>
      <c r="BQ95" s="57" t="s">
        <v>30</v>
      </c>
      <c r="BR95" s="19">
        <f>IF($N95&gt;0,VLOOKUP($C95,[2]Milan!$AB$7:$AN$40,$N95))/((IF($P95=1,'3 PlantsCodes'!$D$26,IF($P95=2,'3 PlantsCodes'!$D$27,IF($P95=3,'3 PlantsCodes'!$D$28,IF($P95=4,'3 PlantsCodes'!$D$29)))))*IF($R95=1,'3 PlantsCodes'!$D$31,IF($R95=2,'3 PlantsCodes'!$D$32)))</f>
        <v>11.566081952041227</v>
      </c>
      <c r="BS95" s="19">
        <f>(IF($O95=20,VLOOKUP($C95,[2]Milan!$AB$7:$AN$40,12),IF($O95&gt;0,VLOOKUP($C95,[2]Milan!$AB$7:$AN$40,$O95),0))/(IF($Q95=1,'3 PlantsCodes'!$E$26,IF($Q95=3,'3 PlantsCodes'!$E$28,IF($Q95=4,'3 PlantsCodes'!$E$29,1)))*IF($R95=1,'3 PlantsCodes'!$E$31,IF($R95=2,'3 PlantsCodes'!$E$32))))</f>
        <v>6.3263447478473225</v>
      </c>
      <c r="BT95" s="19">
        <f>VLOOKUP($C95,[2]Milan!$AB$6:$AZ$40,$S95)</f>
        <v>5.4294226495424418</v>
      </c>
      <c r="BU95" s="19">
        <f>VLOOKUP($C95,[2]Milan!$B$7:$Y$40,18)</f>
        <v>7.4054213396205126</v>
      </c>
      <c r="BV95" s="19">
        <f>VLOOKUP($C95,[2]Milan!$B$7:$AA$40,26)</f>
        <v>4.5696740239501565</v>
      </c>
      <c r="BW95" s="20">
        <f>IF($U95=1,-[4]School!$E$9,0)</f>
        <v>-8.4374603174603173</v>
      </c>
      <c r="BX95" s="57" t="s">
        <v>30</v>
      </c>
    </row>
    <row r="96" spans="1:76" x14ac:dyDescent="0.25">
      <c r="A96" s="152"/>
      <c r="B96" s="32">
        <v>20</v>
      </c>
      <c r="C96" s="22">
        <f t="shared" ref="C96:V96" si="97">IF(C73="","",C73)</f>
        <v>36</v>
      </c>
      <c r="D96" s="50" t="str">
        <f t="shared" si="97"/>
        <v/>
      </c>
      <c r="E96" s="50" t="str">
        <f t="shared" si="97"/>
        <v/>
      </c>
      <c r="F96" s="49" t="str">
        <f t="shared" si="97"/>
        <v/>
      </c>
      <c r="G96" s="49" t="str">
        <f t="shared" si="97"/>
        <v/>
      </c>
      <c r="H96" s="49">
        <f t="shared" si="97"/>
        <v>1</v>
      </c>
      <c r="I96" s="49">
        <f t="shared" si="97"/>
        <v>4</v>
      </c>
      <c r="J96" s="49">
        <f t="shared" si="97"/>
        <v>3</v>
      </c>
      <c r="K96" s="49">
        <f t="shared" si="97"/>
        <v>3</v>
      </c>
      <c r="L96" s="49">
        <f t="shared" si="97"/>
        <v>2</v>
      </c>
      <c r="M96" s="49">
        <f t="shared" si="97"/>
        <v>4332</v>
      </c>
      <c r="N96" s="49">
        <f t="shared" si="97"/>
        <v>7</v>
      </c>
      <c r="O96" s="49">
        <f t="shared" si="97"/>
        <v>12</v>
      </c>
      <c r="P96" s="49">
        <f t="shared" si="97"/>
        <v>4</v>
      </c>
      <c r="Q96" s="49">
        <f t="shared" si="97"/>
        <v>4</v>
      </c>
      <c r="R96" s="49">
        <f t="shared" si="97"/>
        <v>2</v>
      </c>
      <c r="S96" s="22">
        <f t="shared" si="97"/>
        <v>22</v>
      </c>
      <c r="T96" s="49">
        <f t="shared" si="97"/>
        <v>1</v>
      </c>
      <c r="U96" s="49">
        <f t="shared" si="97"/>
        <v>1</v>
      </c>
      <c r="V96" s="18" t="str">
        <f t="shared" si="97"/>
        <v/>
      </c>
      <c r="W96" s="21">
        <f>IF(W73&gt;0,VLOOKUP(W73,'[3]2020_Envelope'!$BH$6:$CR$128,4),"")</f>
        <v>11.947475012958364</v>
      </c>
      <c r="X96" s="21">
        <f>IF(X73&gt;0,VLOOKUP(X73,'[3]2020_Envelope'!$BH$6:$CR$128,4),"")</f>
        <v>21.612532655569339</v>
      </c>
      <c r="Y96" s="21">
        <f>IF(Y73&gt;0,VLOOKUP(Y73,'[3]2020_Envelope'!$BH$6:$CR$128,4),"")</f>
        <v>14.066060043010753</v>
      </c>
      <c r="Z96" s="21">
        <f>IF(Z73&gt;0,VLOOKUP(Z73,'[3]2020_Envelope'!$BH$6:$CR$128,4),"")</f>
        <v>138.21837967559046</v>
      </c>
      <c r="AA96" s="21">
        <f>IF(AA73&gt;0,VLOOKUP(AA73,'[3]2020_Envelope'!$BH$6:$CR$128,4),"")</f>
        <v>97.385716477029902</v>
      </c>
      <c r="AB96" s="21">
        <f>IF(AB73&gt;0,VLOOKUP(AB73,'[3]2020_Envelope'!$BH$6:$CR$128,4),"")</f>
        <v>44.261193254807687</v>
      </c>
      <c r="AC96" s="20">
        <f>IF(AC73&gt;0,VLOOKUP(AC73,'[3]2020_HVAC'!$EY$7:$KA$83,8),"")</f>
        <v>31.347648749999998</v>
      </c>
      <c r="AD96" s="20">
        <f>IF(AD73&gt;0,VLOOKUP(AD73,'[3]2020_HVAC'!$EY$7:$KA$83,8),"")</f>
        <v>15.136737</v>
      </c>
      <c r="AE96" s="20">
        <f>IF(AE73&gt;0,VLOOKUP(AE73,'[3]2020_HVAC'!$EY$7:$KA$83,8),"")</f>
        <v>37.332680000000003</v>
      </c>
      <c r="AF96" s="20">
        <f>IF(AF73&gt;0,VLOOKUP(AF73,'[3]2020_HVAC'!$EY$7:$KA$83,8),"")</f>
        <v>8.9868799999999993</v>
      </c>
      <c r="AG96" s="55">
        <f>VLOOKUP($C96,[1]Performance!$A$3:$K$38,7)</f>
        <v>2</v>
      </c>
      <c r="AH96" s="55">
        <f t="shared" si="76"/>
        <v>10</v>
      </c>
      <c r="AI96" s="20">
        <f>IF(AI73&gt;0,VLOOKUP(AI73,'[3]2020_HVAC'!$EY$7:$KA$83,AH96),"")</f>
        <v>6.660050287022294</v>
      </c>
      <c r="AJ96" s="20" t="str">
        <f>IF(AJ73&gt;0,VLOOKUP(AJ73,'[3]2020_HVAC'!$EY$7:$KA$83,$AH96),"")</f>
        <v/>
      </c>
      <c r="AK96" s="20">
        <f>IF(AK73&gt;0,VLOOKUP(AK73,'[3]2020_HVAC'!$EY$7:$KA$83,8),"")</f>
        <v>90.491963999999996</v>
      </c>
      <c r="AL96" s="20" t="str">
        <f>IF(AL73&gt;0,VLOOKUP(AL73,'[3]2020_HVAC'!$EY$7:$KA$83,8),"")</f>
        <v/>
      </c>
      <c r="AM96" s="20">
        <f>IF(AM73&gt;0,VLOOKUP(AM73,'[3]2020_HVAC'!$EY$7:$KA$83,8),"")</f>
        <v>2.3518912435897432</v>
      </c>
      <c r="AN96" s="20">
        <f>IF(AN73&gt;0,VLOOKUP(AN73,'[3]2020_HVAC'!$EY$7:$KA$83,8),"")</f>
        <v>9.0534416820512718</v>
      </c>
      <c r="AO96" s="20">
        <f>IF(AO73&gt;0,VLOOKUP(AO73,'[3]2020_HVAC'!$EY$7:$KA$83,8),"")</f>
        <v>13.841172329741381</v>
      </c>
      <c r="AP96" s="13">
        <f t="shared" ref="AP96" si="98">(SUM(W96:AF96)+SUM(AI96:AO96))*$AP$5</f>
        <v>1269903.5444426087</v>
      </c>
      <c r="AQ96" s="21">
        <f>IF(AQ73&gt;0,VLOOKUP(AQ73,'[3]2020_Envelope'!$BH$6:$CR$128,5),"")</f>
        <v>29.122216391875742</v>
      </c>
      <c r="AR96" s="21">
        <f>IF(AR73&gt;0,VLOOKUP(AR73,'[3]2020_Envelope'!$BH$6:$CR$128,5),"")</f>
        <v>38.926198729906801</v>
      </c>
      <c r="AS96" s="21">
        <f>IF(AS73&gt;0,VLOOKUP(AS73,'[3]2020_Envelope'!$BH$6:$CR$128,5),"")</f>
        <v>34.633686881720429</v>
      </c>
      <c r="AT96" s="21">
        <f>IF(AT73&gt;0,VLOOKUP(AT73,'[3]2020_Envelope'!$BH$6:$CR$128,5),"")</f>
        <v>93.046162034224082</v>
      </c>
      <c r="AU96" s="21">
        <f>IF(AU73&gt;0,VLOOKUP(AU73,'[3]2020_Envelope'!$BH$6:$CR$128,5),"")</f>
        <v>65.558337295000001</v>
      </c>
      <c r="AV96" s="21">
        <f>IF(AV73&gt;0,VLOOKUP(AV73,'[3]2020_Envelope'!$BH$6:$CR$128,5),"")</f>
        <v>29.795850371571422</v>
      </c>
      <c r="AW96" s="20">
        <f>IF(AW73&gt;0,VLOOKUP(AW73,'[3]2020_HVAC'!$EY$7:$KA$83,11),"")</f>
        <v>31.347648750000001</v>
      </c>
      <c r="AX96" s="20">
        <f>IF(AX73&gt;0,VLOOKUP(AX73,'[3]2020_HVAC'!$EY$7:$KA$83,11),"")</f>
        <v>15.136737</v>
      </c>
      <c r="AY96" s="20">
        <f>IF(AY73&gt;0,VLOOKUP(AY73,'[3]2020_HVAC'!$EY$7:$KA$83,11),"")</f>
        <v>37.332680000000003</v>
      </c>
      <c r="AZ96" s="20">
        <f>IF(AZ73&gt;0,VLOOKUP(AZ73,'[3]2020_HVAC'!$EY$7:$KA$83,11),"")</f>
        <v>8.9868799999999993</v>
      </c>
      <c r="BA96" s="55">
        <f>VLOOKUP($C96,[2]Performance!$A$3:$K$36,7)</f>
        <v>2</v>
      </c>
      <c r="BB96" s="55">
        <f t="shared" si="78"/>
        <v>13</v>
      </c>
      <c r="BC96" s="20">
        <f>IF(BC73&gt;0,VLOOKUP(BC73,'[3]2020_HVAC'!$EY$7:$KA$83,BB96),"")</f>
        <v>11.906962575611999</v>
      </c>
      <c r="BD96" s="20" t="str">
        <f>IF(BD73&gt;0,VLOOKUP(BD73,'[3]2020_HVAC'!$EY$7:$KA$83,$BB96),"")</f>
        <v/>
      </c>
      <c r="BE96" s="20">
        <f>IF(BE73&gt;0,VLOOKUP(BE73,'[3]2020_HVAC'!$EY$7:$KA$83,11),"")</f>
        <v>90.49196400000001</v>
      </c>
      <c r="BF96" s="20" t="str">
        <f>IF(BF73&gt;0,VLOOKUP(BF73,'[3]2020_HVAC'!$EY$7:$KA$83,11),"")</f>
        <v/>
      </c>
      <c r="BG96" s="20">
        <f>IF(BG73&gt;0,VLOOKUP(BG73,'[3]2020_HVAC'!$EY$7:$KA$83,11),"")</f>
        <v>2.6206788142857143</v>
      </c>
      <c r="BH96" s="20">
        <f>IF(BH73&gt;0,VLOOKUP(BH73,'[3]2020_HVAC'!$EY$7:$KA$83,11),"")</f>
        <v>13.450827641904748</v>
      </c>
      <c r="BI96" s="20">
        <f>IF(BI73&gt;0,VLOOKUP(BI73,'[3]2020_HVAC'!$EY$7:$KA$83,11),"")</f>
        <v>14.280574625923647</v>
      </c>
      <c r="BJ96" s="13">
        <f t="shared" ref="BJ96" si="99">(SUM(AQ96:AZ96)+SUM(BC96:BI96))*$BJ$5</f>
        <v>1627407.8261028775</v>
      </c>
      <c r="BK96" s="19">
        <f>IF($N96&gt;0,VLOOKUP($C96,[1]Milan!$AB$7:$AN$40,$N96))/((IF($P96=1,'3 PlantsCodes'!$D$26,IF($P96=2,'3 PlantsCodes'!$D$27,IF($P96=3,'3 PlantsCodes'!$D$28,IF($P96=4,'3 PlantsCodes'!$D$29)))))*IF($R96=1,'3 PlantsCodes'!$D$31,IF($R96=2,'3 PlantsCodes'!$D$32)))</f>
        <v>17.285477459622125</v>
      </c>
      <c r="BL96" s="19">
        <f>(IF($O96=20,VLOOKUP($C96,[1]Milan!$AB$7:$AN$40,12),IF($O96&gt;0,VLOOKUP($C96,[1]Milan!$AB$7:$AN$40,$O96),0))/(IF($Q96=1,'3 PlantsCodes'!$E$26,IF($Q96=3,'3 PlantsCodes'!$E$28,IF($Q96=4,'3 PlantsCodes'!$E$29,1)))*IF($R96=1,'3 PlantsCodes'!$E$31,IF($R96=2,'3 PlantsCodes'!$E$32))))</f>
        <v>8.371289102108415</v>
      </c>
      <c r="BM96" s="19">
        <f>VLOOKUP($C96,[1]Milan!$AB$6:$AZ$40,$S96)</f>
        <v>1.5003612161300781</v>
      </c>
      <c r="BN96" s="19">
        <f>VLOOKUP($C96,[1]Milan!$B$7:$Y$40,18)</f>
        <v>7.0018408190085664</v>
      </c>
      <c r="BO96" s="19">
        <f>VLOOKUP($C96,[1]Milan!$B$7:$AA$40,26)</f>
        <v>1.7729931101112844</v>
      </c>
      <c r="BP96" s="20">
        <f>IF($U96=1,-[4]Office!$E$9,0)</f>
        <v>-8.2717948717948726</v>
      </c>
      <c r="BQ96" s="57" t="s">
        <v>30</v>
      </c>
      <c r="BR96" s="19">
        <f>IF($N96&gt;0,VLOOKUP($C96,[2]Milan!$AB$7:$AN$40,$N96))/((IF($P96=1,'3 PlantsCodes'!$D$26,IF($P96=2,'3 PlantsCodes'!$D$27,IF($P96=3,'3 PlantsCodes'!$D$28,IF($P96=4,'3 PlantsCodes'!$D$29)))))*IF($R96=1,'3 PlantsCodes'!$D$31,IF($R96=2,'3 PlantsCodes'!$D$32)))</f>
        <v>11.566081952041227</v>
      </c>
      <c r="BS96" s="19">
        <f>(IF($O96=20,VLOOKUP($C96,[2]Milan!$AB$7:$AN$40,12),IF($O96&gt;0,VLOOKUP($C96,[2]Milan!$AB$7:$AN$40,$O96),0))/(IF($Q96=1,'3 PlantsCodes'!$E$26,IF($Q96=3,'3 PlantsCodes'!$E$28,IF($Q96=4,'3 PlantsCodes'!$E$29,1)))*IF($R96=1,'3 PlantsCodes'!$E$31,IF($R96=2,'3 PlantsCodes'!$E$32))))</f>
        <v>6.3263447478473225</v>
      </c>
      <c r="BT96" s="19">
        <f>VLOOKUP($C96,[2]Milan!$AB$6:$AZ$40,$S96)</f>
        <v>2.811839992504348</v>
      </c>
      <c r="BU96" s="19">
        <f>VLOOKUP($C96,[2]Milan!$B$7:$Y$40,18)</f>
        <v>7.4054213396205126</v>
      </c>
      <c r="BV96" s="19">
        <f>VLOOKUP($C96,[2]Milan!$B$7:$AA$40,26)</f>
        <v>4.5696740239501565</v>
      </c>
      <c r="BW96" s="20">
        <f>IF($U96=1,-[4]School!$E$9,0)</f>
        <v>-8.4374603174603173</v>
      </c>
      <c r="BX96" s="57" t="s">
        <v>30</v>
      </c>
    </row>
  </sheetData>
  <sheetProtection password="CDDA" sheet="1" objects="1" scenarios="1"/>
  <mergeCells count="27">
    <mergeCell ref="A54:A73"/>
    <mergeCell ref="BK75:BQ75"/>
    <mergeCell ref="BR75:BX75"/>
    <mergeCell ref="A77:A96"/>
    <mergeCell ref="B51:V51"/>
    <mergeCell ref="W51:BJ51"/>
    <mergeCell ref="BK51:BX51"/>
    <mergeCell ref="A52:A53"/>
    <mergeCell ref="D52:U52"/>
    <mergeCell ref="W52:AO52"/>
    <mergeCell ref="AQ52:BI52"/>
    <mergeCell ref="BK52:BP52"/>
    <mergeCell ref="BR52:BW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6:M25">
    <cfRule type="cellIs" dxfId="79" priority="13" operator="equal">
      <formula>4</formula>
    </cfRule>
    <cfRule type="cellIs" dxfId="78" priority="14" operator="equal">
      <formula>3</formula>
    </cfRule>
    <cfRule type="cellIs" dxfId="77" priority="15" operator="equal">
      <formula>2</formula>
    </cfRule>
    <cfRule type="cellIs" dxfId="76" priority="16" operator="equal">
      <formula>1</formula>
    </cfRule>
  </conditionalFormatting>
  <conditionalFormatting sqref="I29:M48">
    <cfRule type="cellIs" dxfId="75" priority="9" operator="equal">
      <formula>4</formula>
    </cfRule>
    <cfRule type="cellIs" dxfId="74" priority="10" operator="equal">
      <formula>3</formula>
    </cfRule>
    <cfRule type="cellIs" dxfId="73" priority="11" operator="equal">
      <formula>2</formula>
    </cfRule>
    <cfRule type="cellIs" dxfId="72" priority="12" operator="equal">
      <formula>1</formula>
    </cfRule>
  </conditionalFormatting>
  <conditionalFormatting sqref="I54:M73">
    <cfRule type="cellIs" dxfId="71" priority="5" operator="equal">
      <formula>4</formula>
    </cfRule>
    <cfRule type="cellIs" dxfId="70" priority="6" operator="equal">
      <formula>3</formula>
    </cfRule>
    <cfRule type="cellIs" dxfId="69" priority="7" operator="equal">
      <formula>2</formula>
    </cfRule>
    <cfRule type="cellIs" dxfId="68" priority="8" operator="equal">
      <formula>1</formula>
    </cfRule>
  </conditionalFormatting>
  <conditionalFormatting sqref="I77:M96">
    <cfRule type="cellIs" dxfId="67" priority="1" operator="equal">
      <formula>4</formula>
    </cfRule>
    <cfRule type="cellIs" dxfId="66" priority="2" operator="equal">
      <formula>3</formula>
    </cfRule>
    <cfRule type="cellIs" dxfId="65" priority="3" operator="equal">
      <formula>2</formula>
    </cfRule>
    <cfRule type="cellIs" dxfId="64" priority="4" operator="equal">
      <formula>1</formula>
    </cfRule>
  </conditionalFormatting>
  <pageMargins left="0.7" right="0.7" top="0.75" bottom="0.75" header="0.3" footer="0.3"/>
  <pageSetup paperSize="8" scale="5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W6" activePane="bottomRight" state="frozenSplit"/>
      <selection pane="topRight" activeCell="H1" sqref="H1"/>
      <selection pane="bottomLeft" activeCell="A7" sqref="A7"/>
      <selection pane="bottomRight" activeCell="B3" sqref="B3:V3"/>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9.85546875" style="14" customWidth="1"/>
    <col min="23" max="23" width="8" style="14" hidden="1" customWidth="1" outlineLevel="1"/>
    <col min="24" max="40" width="8.85546875" style="14" hidden="1" customWidth="1" outlineLevel="1"/>
    <col min="41" max="41" width="7.42578125" style="14" hidden="1" customWidth="1" outlineLevel="1"/>
    <col min="42" max="42" width="14.28515625"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0.710937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53</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7"/>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30</v>
      </c>
      <c r="F6" s="49" t="s">
        <v>34</v>
      </c>
      <c r="G6" s="49" t="s">
        <v>34</v>
      </c>
      <c r="H6" s="49">
        <v>0</v>
      </c>
      <c r="I6" s="49">
        <f>IF(D6="-",1,IF(D6="o-",2,IF(D6="o",3,IF(D6="o+",4))))</f>
        <v>1</v>
      </c>
      <c r="J6" s="49">
        <f>IF(E6="-",1,IF(E6="o",2,IF(E6="o+",3)))</f>
        <v>1</v>
      </c>
      <c r="K6" s="49">
        <f>IF(G6="o",1,IF(G6="o+",2,IF(G6="+",3)))</f>
        <v>1</v>
      </c>
      <c r="L6" s="49">
        <f>IF(H6=0,1,IF(H6=1,2))</f>
        <v>1</v>
      </c>
      <c r="M6" s="49">
        <f>I6*1000+J6*100+K6*10+L6*1</f>
        <v>1111</v>
      </c>
      <c r="N6" s="49">
        <v>2</v>
      </c>
      <c r="O6" s="49">
        <v>11</v>
      </c>
      <c r="P6" s="49">
        <v>2</v>
      </c>
      <c r="Q6" s="49">
        <v>3</v>
      </c>
      <c r="R6" s="49">
        <v>1</v>
      </c>
      <c r="S6" s="22">
        <f t="shared" ref="S6:S25" si="0">IF(T6=0,IF(N6=3,14,IF(N6=7,16,IF(N6=8,17,IF(N6=9,18,IF(N6=10,19,15))))),IF(T6=1,IF(N6=3,20,IF(N6=7,22,IF(N6=8,23,IF(N6=9,24,IF(N6=10,25,21)))))))</f>
        <v>15</v>
      </c>
      <c r="T6" s="49">
        <v>0</v>
      </c>
      <c r="U6" s="49">
        <v>0</v>
      </c>
      <c r="V6" s="6"/>
      <c r="W6" s="10">
        <f>VLOOKUP($C6,[1]Rome!$BB$7:$BK$42,5)</f>
        <v>1</v>
      </c>
      <c r="X6" s="10">
        <f>VLOOKUP($C6,[1]Rome!$BB$7:$BK$42,6)</f>
        <v>24</v>
      </c>
      <c r="Y6" s="10">
        <f>VLOOKUP($C6,[1]Rome!$BB$7:$BK$42,7)</f>
        <v>0</v>
      </c>
      <c r="Z6" s="10">
        <f>VLOOKUP($C6,[1]Rome!$BB$7:$BK$42,8)</f>
        <v>81</v>
      </c>
      <c r="AA6" s="10">
        <f>VLOOKUP($C6,[1]Rome!$BB$7:$BK$42,9)</f>
        <v>0</v>
      </c>
      <c r="AB6" s="10">
        <f>VLOOKUP($C6,[1]Rome!$BB$7:$BK$42,10)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141</v>
      </c>
      <c r="AK6" s="11">
        <f>IF($P6=1,149,IF($P6=2,153,IF($P6=3,155,IF($P6=4,157,0))))</f>
        <v>153</v>
      </c>
      <c r="AL6" s="11">
        <f>IF($P6=$Q6,0,IF($Q6=1,149,IF($Q6=2,153,IF($Q6=3,155,IF($Q6=4,157,0)))))</f>
        <v>155</v>
      </c>
      <c r="AM6" s="11">
        <f>IF($R6=1,160,IF($R6=2,162))</f>
        <v>160</v>
      </c>
      <c r="AN6" s="11">
        <f>IF($T6=1,186,0)</f>
        <v>0</v>
      </c>
      <c r="AO6" s="11">
        <f>IF($U6=1,184,0)</f>
        <v>0</v>
      </c>
      <c r="AP6" s="13">
        <f t="shared" ref="AP6:AP25" si="1">AP29/$AP$5</f>
        <v>204.34167050549928</v>
      </c>
      <c r="AQ6" s="10">
        <f>VLOOKUP($C6,[2]Rome!$BB$7:$BK$40,5)</f>
        <v>2</v>
      </c>
      <c r="AR6" s="10">
        <f>VLOOKUP($C6,[2]Rome!$BB$7:$BK$40,6)</f>
        <v>24</v>
      </c>
      <c r="AS6" s="10">
        <f>VLOOKUP($C6,[2]Rome!$BB$7:$BK$40,7)</f>
        <v>0</v>
      </c>
      <c r="AT6" s="10">
        <f>VLOOKUP($C6,[2]Rome!$BB$7:$BK$40,8)</f>
        <v>0</v>
      </c>
      <c r="AU6" s="10">
        <f>VLOOKUP($C6,[2]Rome!$BB$7:$BK$40,9)</f>
        <v>0</v>
      </c>
      <c r="AV6" s="10">
        <f>VLOOKUP($C6,[2]Rome!$BB$7:$BK$40,10)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141</v>
      </c>
      <c r="BE6" s="11">
        <f>IF($P6=1,149,IF($P6=2,153,IF($P6=3,155,IF($P6=4,157,0))))</f>
        <v>153</v>
      </c>
      <c r="BF6" s="11">
        <f>IF($P6=$Q6,0,IF($Q6=1,149,IF($Q6=2,153,IF($Q6=3,155,IF($Q6=4,157,0)))))</f>
        <v>155</v>
      </c>
      <c r="BG6" s="11">
        <f>IF($R6=1,160,IF($R6=2,162))</f>
        <v>160</v>
      </c>
      <c r="BH6" s="11">
        <f>IF($T6=1,186,0)</f>
        <v>0</v>
      </c>
      <c r="BI6" s="11">
        <f>IF($U6=1,184,0)</f>
        <v>0</v>
      </c>
      <c r="BJ6" s="13">
        <f t="shared" ref="BJ6:BJ25" si="2">BJ29/$BJ$5</f>
        <v>198.004250520938</v>
      </c>
      <c r="BK6" s="19">
        <f>IF($N6=2,BK29*'4 PEF'!$H$4,IF(OR($N6=3,$N6=4,$N6=5,$N6=6),BK29*'4 PEF'!$H$5,IF(OR($N6=7,$N6=8),BK29*'4 PEF'!$H$8,IF($N6=9,BK29*'4 PEF'!$H$7,IF($N6=10,BK29*'4 PEF'!$H$6)))))</f>
        <v>139.59460803309634</v>
      </c>
      <c r="BL6" s="19">
        <f>BL29*'4 PEF'!$H$8</f>
        <v>62.922297744499915</v>
      </c>
      <c r="BM6" s="19">
        <f>IF($N6=2,BM29*'4 PEF'!$H$4,IF(OR($N6=3,$N6=4,$N6=5,$N6=6),BM29*'4 PEF'!$H$5,IF(OR($N6=7,$N6=8),BM29*'4 PEF'!$H$8,IF($N6=9,BM29*'4 PEF'!$H$7,IF($N6=10,BM29*'4 PEF'!$H$6)))))</f>
        <v>7.4736842105263159</v>
      </c>
      <c r="BN6" s="19">
        <f>BN29*'4 PEF'!$H$8</f>
        <v>56.342017939450635</v>
      </c>
      <c r="BO6" s="19">
        <f>BO29*'4 PEF'!$H$8</f>
        <v>1.1273220015668461</v>
      </c>
      <c r="BP6" s="33">
        <f>BP29*'4 PEF'!$H$8</f>
        <v>0</v>
      </c>
      <c r="BQ6" s="34">
        <f>SUM(BK6:BP6)</f>
        <v>267.45992992914006</v>
      </c>
      <c r="BR6" s="19">
        <f>IF($N6=2,BR29*'4 PEF'!$H$4,IF(OR($N6=3,$N6=4,$N6=5,$N6=6),BR29*'4 PEF'!$H$5,IF(OR($N6=7,$N6=8),BR29*'4 PEF'!$H$8,IF($N6=9,BR29*'4 PEF'!$H$7,IF($N6=10,BR29*'4 PEF'!$H$6)))))</f>
        <v>117.98017296215053</v>
      </c>
      <c r="BS6" s="19">
        <f>BS29*'4 PEF'!$H$8</f>
        <v>38.818655423764561</v>
      </c>
      <c r="BT6" s="19">
        <f>IF($N6=2,BT29*'4 PEF'!$H$4,IF(OR($N6=3,$N6=4,$N6=5,$N6=6),BT29*'4 PEF'!$H$5,IF(OR($N6=7,$N6=8),BT29*'4 PEF'!$H$8,IF($N6=9,BT29*'4 PEF'!$H$7,IF($N6=10,BT29*'4 PEF'!$H$6)))))</f>
        <v>10.947368421052632</v>
      </c>
      <c r="BU6" s="19">
        <f>BU29*'4 PEF'!$H$8</f>
        <v>54.432014855243871</v>
      </c>
      <c r="BV6" s="19">
        <f>BV29*'4 PEF'!$H$8</f>
        <v>1.4016187171973709</v>
      </c>
      <c r="BW6" s="33">
        <f>BW29*'4 PEF'!$H$8</f>
        <v>0</v>
      </c>
      <c r="BX6" s="34">
        <f>SUM(BR6:BW6)</f>
        <v>223.57983037940897</v>
      </c>
    </row>
    <row r="7" spans="1:76" ht="15" customHeight="1" x14ac:dyDescent="0.25">
      <c r="A7" s="151"/>
      <c r="B7" s="17">
        <v>2</v>
      </c>
      <c r="C7" s="97">
        <f>VLOOKUP(M7,[1]aux!$A$2:$B$37,2,FALSE)</f>
        <v>3</v>
      </c>
      <c r="D7" s="50" t="s">
        <v>30</v>
      </c>
      <c r="E7" s="50" t="s">
        <v>34</v>
      </c>
      <c r="F7" s="49" t="s">
        <v>31</v>
      </c>
      <c r="G7" s="49" t="s">
        <v>34</v>
      </c>
      <c r="H7" s="49">
        <v>0</v>
      </c>
      <c r="I7" s="49">
        <f t="shared" ref="I7:I17" si="3">IF(D7="-",1,IF(D7="o-",2,IF(D7="o",3,IF(D7="o+",4))))</f>
        <v>1</v>
      </c>
      <c r="J7" s="49">
        <f t="shared" ref="J7:J17" si="4">IF(E7="-",1,IF(E7="o",2,IF(E7="o+",3)))</f>
        <v>2</v>
      </c>
      <c r="K7" s="49">
        <f t="shared" ref="K7:K17" si="5">IF(G7="o",1,IF(G7="o+",2,IF(G7="+",3)))</f>
        <v>1</v>
      </c>
      <c r="L7" s="49">
        <f t="shared" ref="L7:L17" si="6">IF(H7=0,1,IF(H7=1,2))</f>
        <v>1</v>
      </c>
      <c r="M7" s="49">
        <f t="shared" ref="M7:M24" si="7">I7*1000+J7*100+K7*10+L7*1</f>
        <v>1211</v>
      </c>
      <c r="N7" s="49">
        <v>7</v>
      </c>
      <c r="O7" s="49">
        <v>12</v>
      </c>
      <c r="P7" s="49">
        <v>4</v>
      </c>
      <c r="Q7" s="49">
        <v>4</v>
      </c>
      <c r="R7" s="49">
        <v>2</v>
      </c>
      <c r="S7" s="22">
        <f t="shared" si="0"/>
        <v>16</v>
      </c>
      <c r="T7" s="49">
        <v>0</v>
      </c>
      <c r="U7" s="49">
        <v>0</v>
      </c>
      <c r="V7" s="18"/>
      <c r="W7" s="10">
        <f>VLOOKUP($C7,[1]Rome!$BB$7:$BK$42,5)</f>
        <v>1</v>
      </c>
      <c r="X7" s="10">
        <f>VLOOKUP($C7,[1]Rome!$BB$7:$BK$42,6)</f>
        <v>24</v>
      </c>
      <c r="Y7" s="10">
        <f>VLOOKUP($C7,[1]Rome!$BB$7:$BK$42,7)</f>
        <v>0</v>
      </c>
      <c r="Z7" s="10">
        <f>VLOOKUP($C7,[1]Rome!$BB$7:$BK$42,8)</f>
        <v>89</v>
      </c>
      <c r="AA7" s="10">
        <f>VLOOKUP($C7,[1]Rome!$BB$7:$BK$42,9)</f>
        <v>0</v>
      </c>
      <c r="AB7" s="10">
        <f>VLOOKUP($C7,[1]Rome!$BB$7:$BK$42,10)</f>
        <v>0</v>
      </c>
      <c r="AC7" s="11">
        <f t="shared" ref="AC7:AC25" si="8">IF($H7=1,170,0)</f>
        <v>0</v>
      </c>
      <c r="AD7" s="11">
        <f t="shared" ref="AD7:AD25" si="9">IF($H7=1,168,0)</f>
        <v>0</v>
      </c>
      <c r="AE7" s="11">
        <f>VLOOKUP($C7,[1]Vienna!$BB$7:$BM$42,11)</f>
        <v>0</v>
      </c>
      <c r="AF7" s="11">
        <f>VLOOKUP($C7,[1]Vienna!$BB$7:$BM$42,12)</f>
        <v>0</v>
      </c>
      <c r="AG7" s="11" t="s">
        <v>30</v>
      </c>
      <c r="AH7" s="11" t="s">
        <v>30</v>
      </c>
      <c r="AI7" s="11">
        <f t="shared" ref="AI7:AI25" si="10">IF($N7=2,147,IF($N7=3,120,IF(OR($N7=4,$N7=5,$N7=6),123,IF($N7=7,129,IF($N7=8,135,IF($N7=9,138,IF($N7=10,191,0)))))))</f>
        <v>129</v>
      </c>
      <c r="AJ7" s="11">
        <f t="shared" ref="AJ7:AJ25" si="11">IF($O7=11,141,IF($O7=20,144,0))</f>
        <v>0</v>
      </c>
      <c r="AK7" s="11">
        <f t="shared" ref="AK7:AK25" si="12">IF($P7=1,149,IF($P7=2,153,IF($P7=3,155,IF($P7=4,157,0))))</f>
        <v>157</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248.63139153902844</v>
      </c>
      <c r="AQ7" s="10">
        <f>VLOOKUP($C7,[2]Rome!$BB$7:$BK$40,5)</f>
        <v>2</v>
      </c>
      <c r="AR7" s="10">
        <f>VLOOKUP($C7,[2]Rome!$BB$7:$BK$40,6)</f>
        <v>24</v>
      </c>
      <c r="AS7" s="10">
        <f>VLOOKUP($C7,[2]Rome!$BB$7:$BK$40,7)</f>
        <v>0</v>
      </c>
      <c r="AT7" s="10">
        <f>VLOOKUP($C7,[2]Rome!$BB$7:$BK$40,8)</f>
        <v>93</v>
      </c>
      <c r="AU7" s="10">
        <f>VLOOKUP($C7,[2]Rome!$BB$7:$BK$40,9)</f>
        <v>0</v>
      </c>
      <c r="AV7" s="10">
        <f>VLOOKUP($C7,[2]Rome!$BB$7:$BK$40,10)</f>
        <v>0</v>
      </c>
      <c r="AW7" s="11">
        <f t="shared" ref="AW7:AW25" si="17">IF($H7=1,170,0)</f>
        <v>0</v>
      </c>
      <c r="AX7" s="11">
        <f t="shared" ref="AX7:AX25" si="18">IF($H7=1,168,0)</f>
        <v>0</v>
      </c>
      <c r="AY7" s="11">
        <f>VLOOKUP($C7,[2]Vienna!$BB$7:$BM$42,11)</f>
        <v>0</v>
      </c>
      <c r="AZ7" s="11">
        <f>VLOOKUP($C7,[2]Vienna!$BB$7:$BM$42,12)</f>
        <v>0</v>
      </c>
      <c r="BA7" s="11" t="s">
        <v>30</v>
      </c>
      <c r="BB7" s="11" t="s">
        <v>30</v>
      </c>
      <c r="BC7" s="11">
        <f t="shared" ref="BC7:BC25" si="19">IF($N7=2,147,IF($N7=3,120,IF(OR($N7=4,$N7=5,$N7=6),123,IF($N7=7,129,IF($N7=8,135,IF($N7=9,138,IF($N7=10,191,0)))))))</f>
        <v>129</v>
      </c>
      <c r="BD7" s="11">
        <f t="shared" ref="BD7:BD25" si="20">IF($O7=11,141,IF($O7=20,144,0))</f>
        <v>0</v>
      </c>
      <c r="BE7" s="11">
        <f t="shared" ref="BE7:BE25" si="21">IF($P7=1,149,IF($P7=2,153,IF($P7=3,155,IF($P7=4,157,0))))</f>
        <v>157</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254.94295856044732</v>
      </c>
      <c r="BK7" s="19">
        <f>IF($N7=2,BK30*'4 PEF'!$H$4,IF(OR($N7=3,$N7=4,$N7=5,$N7=6),BK30*'4 PEF'!$H$5,IF(OR($N7=7,$N7=8),BK30*'4 PEF'!$H$8,IF($N7=9,BK30*'4 PEF'!$H$7,IF($N7=10,BK30*'4 PEF'!$H$6)))))</f>
        <v>35.855860433324516</v>
      </c>
      <c r="BL7" s="19">
        <f>BL30*'4 PEF'!$H$8</f>
        <v>78.253862770495559</v>
      </c>
      <c r="BM7" s="19">
        <f>IF($N7=2,BM30*'4 PEF'!$H$4,IF(OR($N7=3,$N7=4,$N7=5,$N7=6),BM30*'4 PEF'!$H$5,IF(OR($N7=7,$N7=8),BM30*'4 PEF'!$H$8,IF($N7=9,BM30*'4 PEF'!$H$7,IF($N7=10,BM30*'4 PEF'!$H$6)))))</f>
        <v>6.1440820299711056</v>
      </c>
      <c r="BN7" s="19">
        <f>BN30*'4 PEF'!$H$8</f>
        <v>57.359582607419114</v>
      </c>
      <c r="BO7" s="19">
        <f>BO30*'4 PEF'!$H$8</f>
        <v>0.91078402779257106</v>
      </c>
      <c r="BP7" s="33">
        <f>BP30*'4 PEF'!$H$8</f>
        <v>0</v>
      </c>
      <c r="BQ7" s="34">
        <f t="shared" ref="BQ7:BQ24" si="26">SUM(BK7:BP7)</f>
        <v>178.52417186900286</v>
      </c>
      <c r="BR7" s="19">
        <f>IF($N7=2,BR30*'4 PEF'!$H$4,IF(OR($N7=3,$N7=4,$N7=5,$N7=6),BR30*'4 PEF'!$H$5,IF(OR($N7=7,$N7=8),BR30*'4 PEF'!$H$8,IF($N7=9,BR30*'4 PEF'!$H$7,IF($N7=10,BR30*'4 PEF'!$H$6)))))</f>
        <v>38.9077250126076</v>
      </c>
      <c r="BS7" s="19">
        <f>BS30*'4 PEF'!$H$8</f>
        <v>46.315883150884844</v>
      </c>
      <c r="BT7" s="19">
        <f>IF($N7=2,BT30*'4 PEF'!$H$4,IF(OR($N7=3,$N7=4,$N7=5,$N7=6),BT30*'4 PEF'!$H$5,IF(OR($N7=7,$N7=8),BT30*'4 PEF'!$H$8,IF($N7=9,BT30*'4 PEF'!$H$7,IF($N7=10,BT30*'4 PEF'!$H$6)))))</f>
        <v>8.2946085816135717</v>
      </c>
      <c r="BU7" s="19">
        <f>BU30*'4 PEF'!$H$8</f>
        <v>55.275812113413636</v>
      </c>
      <c r="BV7" s="19">
        <f>BV30*'4 PEF'!$H$8</f>
        <v>1.2285017066424782</v>
      </c>
      <c r="BW7" s="33">
        <f>BW30*'4 PEF'!$H$8</f>
        <v>0</v>
      </c>
      <c r="BX7" s="34">
        <f t="shared" ref="BX7:BX24" si="27">SUM(BR7:BW7)</f>
        <v>150.02253056516213</v>
      </c>
    </row>
    <row r="8" spans="1:76" ht="15" customHeight="1" x14ac:dyDescent="0.25">
      <c r="A8" s="151"/>
      <c r="B8" s="17">
        <v>3</v>
      </c>
      <c r="C8" s="97">
        <f>VLOOKUP(M8,[1]aux!$A$2:$B$37,2,FALSE)</f>
        <v>5</v>
      </c>
      <c r="D8" s="50" t="s">
        <v>31</v>
      </c>
      <c r="E8" s="50" t="s">
        <v>30</v>
      </c>
      <c r="F8" s="49" t="s">
        <v>31</v>
      </c>
      <c r="G8" s="49" t="s">
        <v>34</v>
      </c>
      <c r="H8" s="49">
        <v>0</v>
      </c>
      <c r="I8" s="49">
        <f t="shared" si="3"/>
        <v>2</v>
      </c>
      <c r="J8" s="49">
        <f t="shared" si="4"/>
        <v>1</v>
      </c>
      <c r="K8" s="49">
        <f t="shared" si="5"/>
        <v>1</v>
      </c>
      <c r="L8" s="49">
        <f t="shared" si="6"/>
        <v>1</v>
      </c>
      <c r="M8" s="49">
        <f t="shared" si="7"/>
        <v>2111</v>
      </c>
      <c r="N8" s="49">
        <v>7</v>
      </c>
      <c r="O8" s="49">
        <v>12</v>
      </c>
      <c r="P8" s="49">
        <v>4</v>
      </c>
      <c r="Q8" s="49">
        <v>4</v>
      </c>
      <c r="R8" s="49">
        <v>2</v>
      </c>
      <c r="S8" s="22">
        <f t="shared" si="0"/>
        <v>16</v>
      </c>
      <c r="T8" s="49">
        <v>0</v>
      </c>
      <c r="U8" s="49">
        <v>0</v>
      </c>
      <c r="V8" s="18"/>
      <c r="W8" s="10">
        <f>VLOOKUP($C8,[1]Rome!$BB$7:$BK$42,5)</f>
        <v>9</v>
      </c>
      <c r="X8" s="10">
        <f>VLOOKUP($C8,[1]Rome!$BB$7:$BK$42,6)</f>
        <v>32</v>
      </c>
      <c r="Y8" s="10">
        <f>VLOOKUP($C8,[1]Rome!$BB$7:$BK$42,7)</f>
        <v>63</v>
      </c>
      <c r="Z8" s="10">
        <f>VLOOKUP($C8,[1]Rome!$BB$7:$BK$42,8)</f>
        <v>81</v>
      </c>
      <c r="AA8" s="10">
        <f>VLOOKUP($C8,[1]Rome!$BB$7:$BK$42,9)</f>
        <v>0</v>
      </c>
      <c r="AB8" s="10">
        <f>VLOOKUP($C8,[1]Rome!$BB$7:$BK$42,10)</f>
        <v>0</v>
      </c>
      <c r="AC8" s="11">
        <f t="shared" si="8"/>
        <v>0</v>
      </c>
      <c r="AD8" s="11">
        <f t="shared" si="9"/>
        <v>0</v>
      </c>
      <c r="AE8" s="11">
        <f>VLOOKUP($C8,[1]Vienna!$BB$7:$BM$42,11)</f>
        <v>0</v>
      </c>
      <c r="AF8" s="11">
        <f>VLOOKUP($C8,[1]Vienna!$BB$7:$BM$42,12)</f>
        <v>0</v>
      </c>
      <c r="AG8" s="11" t="s">
        <v>30</v>
      </c>
      <c r="AH8" s="11" t="s">
        <v>30</v>
      </c>
      <c r="AI8" s="11">
        <f t="shared" si="10"/>
        <v>129</v>
      </c>
      <c r="AJ8" s="11">
        <f t="shared" si="11"/>
        <v>0</v>
      </c>
      <c r="AK8" s="11">
        <f t="shared" si="12"/>
        <v>157</v>
      </c>
      <c r="AL8" s="11">
        <f t="shared" si="13"/>
        <v>0</v>
      </c>
      <c r="AM8" s="11">
        <f t="shared" si="14"/>
        <v>162</v>
      </c>
      <c r="AN8" s="11">
        <f t="shared" si="15"/>
        <v>0</v>
      </c>
      <c r="AO8" s="11">
        <f t="shared" si="16"/>
        <v>0</v>
      </c>
      <c r="AP8" s="13">
        <f t="shared" si="1"/>
        <v>181.27507718646436</v>
      </c>
      <c r="AQ8" s="10">
        <f>VLOOKUP($C8,[2]Rome!$BB$7:$BK$40,5)</f>
        <v>10</v>
      </c>
      <c r="AR8" s="10">
        <f>VLOOKUP($C8,[2]Rome!$BB$7:$BK$40,6)</f>
        <v>32</v>
      </c>
      <c r="AS8" s="10">
        <f>VLOOKUP($C8,[2]Rome!$BB$7:$BK$40,7)</f>
        <v>64</v>
      </c>
      <c r="AT8" s="10">
        <f>VLOOKUP($C8,[2]Rome!$BB$7:$BK$40,8)</f>
        <v>0</v>
      </c>
      <c r="AU8" s="10">
        <f>VLOOKUP($C8,[2]Rome!$BB$7:$BK$40,9)</f>
        <v>0</v>
      </c>
      <c r="AV8" s="10">
        <f>VLOOKUP($C8,[2]Rome!$BB$7:$BK$40,10)</f>
        <v>0</v>
      </c>
      <c r="AW8" s="11">
        <f t="shared" si="17"/>
        <v>0</v>
      </c>
      <c r="AX8" s="11">
        <f t="shared" si="18"/>
        <v>0</v>
      </c>
      <c r="AY8" s="11">
        <f>VLOOKUP($C8,[2]Vienna!$BB$7:$BM$42,11)</f>
        <v>0</v>
      </c>
      <c r="AZ8" s="11">
        <f>VLOOKUP($C8,[2]Vienna!$BB$7:$BM$42,12)</f>
        <v>0</v>
      </c>
      <c r="BA8" s="11" t="s">
        <v>30</v>
      </c>
      <c r="BB8" s="11" t="s">
        <v>30</v>
      </c>
      <c r="BC8" s="11">
        <f t="shared" si="19"/>
        <v>129</v>
      </c>
      <c r="BD8" s="11">
        <f t="shared" si="20"/>
        <v>0</v>
      </c>
      <c r="BE8" s="11">
        <f t="shared" si="21"/>
        <v>157</v>
      </c>
      <c r="BF8" s="11">
        <f t="shared" si="22"/>
        <v>0</v>
      </c>
      <c r="BG8" s="11">
        <f t="shared" si="23"/>
        <v>162</v>
      </c>
      <c r="BH8" s="11">
        <f t="shared" si="24"/>
        <v>0</v>
      </c>
      <c r="BI8" s="11">
        <f t="shared" si="25"/>
        <v>0</v>
      </c>
      <c r="BJ8" s="13">
        <f t="shared" si="2"/>
        <v>188.62214592699391</v>
      </c>
      <c r="BK8" s="19">
        <f>IF($N8=2,BK31*'4 PEF'!$H$4,IF(OR($N8=3,$N8=4,$N8=5,$N8=6),BK31*'4 PEF'!$H$5,IF(OR($N8=7,$N8=8),BK31*'4 PEF'!$H$8,IF($N8=9,BK31*'4 PEF'!$H$7,IF($N8=10,BK31*'4 PEF'!$H$6)))))</f>
        <v>61.342981678474729</v>
      </c>
      <c r="BL8" s="19">
        <f>BL31*'4 PEF'!$H$8</f>
        <v>78.068406666231894</v>
      </c>
      <c r="BM8" s="19">
        <f>IF($N8=2,BM31*'4 PEF'!$H$4,IF(OR($N8=3,$N8=4,$N8=5,$N8=6),BM31*'4 PEF'!$H$5,IF(OR($N8=7,$N8=8),BM31*'4 PEF'!$H$8,IF($N8=9,BM31*'4 PEF'!$H$7,IF($N8=10,BM31*'4 PEF'!$H$6)))))</f>
        <v>5.6142796849180163</v>
      </c>
      <c r="BN8" s="19">
        <f>BN31*'4 PEF'!$H$8</f>
        <v>56.342017939450635</v>
      </c>
      <c r="BO8" s="19">
        <f>BO31*'4 PEF'!$H$8</f>
        <v>1.053253558110411</v>
      </c>
      <c r="BP8" s="33">
        <f>BP31*'4 PEF'!$H$8</f>
        <v>0</v>
      </c>
      <c r="BQ8" s="34">
        <f t="shared" si="26"/>
        <v>202.42093952718568</v>
      </c>
      <c r="BR8" s="19">
        <f>IF($N8=2,BR31*'4 PEF'!$H$4,IF(OR($N8=3,$N8=4,$N8=5,$N8=6),BR31*'4 PEF'!$H$5,IF(OR($N8=7,$N8=8),BR31*'4 PEF'!$H$8,IF($N8=9,BR31*'4 PEF'!$H$7,IF($N8=10,BR31*'4 PEF'!$H$6)))))</f>
        <v>42.540265722462728</v>
      </c>
      <c r="BS8" s="19">
        <f>BS31*'4 PEF'!$H$8</f>
        <v>56.21543721910416</v>
      </c>
      <c r="BT8" s="19">
        <f>IF($N8=2,BT31*'4 PEF'!$H$4,IF(OR($N8=3,$N8=4,$N8=5,$N8=6),BT31*'4 PEF'!$H$5,IF(OR($N8=7,$N8=8),BT31*'4 PEF'!$H$8,IF($N8=9,BT31*'4 PEF'!$H$7,IF($N8=10,BT31*'4 PEF'!$H$6)))))</f>
        <v>8.6132116916709744</v>
      </c>
      <c r="BU8" s="19">
        <f>BU31*'4 PEF'!$H$8</f>
        <v>54.442181837520678</v>
      </c>
      <c r="BV8" s="19">
        <f>BV31*'4 PEF'!$H$8</f>
        <v>1.3114140350908672</v>
      </c>
      <c r="BW8" s="33">
        <f>BW31*'4 PEF'!$H$8</f>
        <v>0</v>
      </c>
      <c r="BX8" s="34">
        <f t="shared" si="27"/>
        <v>163.12251050584939</v>
      </c>
    </row>
    <row r="9" spans="1:76" ht="15" customHeight="1" x14ac:dyDescent="0.25">
      <c r="A9" s="151"/>
      <c r="B9" s="17">
        <v>4</v>
      </c>
      <c r="C9" s="97">
        <f>VLOOKUP(M9,[1]aux!$A$2:$B$37,2,FALSE)</f>
        <v>21</v>
      </c>
      <c r="D9" s="50" t="s">
        <v>30</v>
      </c>
      <c r="E9" s="50" t="s">
        <v>34</v>
      </c>
      <c r="F9" s="49" t="s">
        <v>31</v>
      </c>
      <c r="G9" s="49" t="s">
        <v>34</v>
      </c>
      <c r="H9" s="49">
        <v>1</v>
      </c>
      <c r="I9" s="49">
        <f t="shared" si="3"/>
        <v>1</v>
      </c>
      <c r="J9" s="49">
        <f t="shared" si="4"/>
        <v>2</v>
      </c>
      <c r="K9" s="49">
        <f t="shared" si="5"/>
        <v>1</v>
      </c>
      <c r="L9" s="49">
        <f t="shared" si="6"/>
        <v>2</v>
      </c>
      <c r="M9" s="49">
        <f t="shared" si="7"/>
        <v>1212</v>
      </c>
      <c r="N9" s="49">
        <v>9</v>
      </c>
      <c r="O9" s="49">
        <v>20</v>
      </c>
      <c r="P9" s="49">
        <v>4</v>
      </c>
      <c r="Q9" s="49">
        <v>4</v>
      </c>
      <c r="R9" s="49">
        <v>2</v>
      </c>
      <c r="S9" s="22">
        <f t="shared" si="0"/>
        <v>18</v>
      </c>
      <c r="T9" s="49">
        <v>0</v>
      </c>
      <c r="U9" s="49">
        <v>0</v>
      </c>
      <c r="V9" s="18"/>
      <c r="W9" s="10">
        <f>VLOOKUP($C9,[1]Rome!$BB$7:$BK$42,5)</f>
        <v>1</v>
      </c>
      <c r="X9" s="10">
        <f>VLOOKUP($C9,[1]Rome!$BB$7:$BK$42,6)</f>
        <v>24</v>
      </c>
      <c r="Y9" s="10">
        <f>VLOOKUP($C9,[1]Rome!$BB$7:$BK$42,7)</f>
        <v>0</v>
      </c>
      <c r="Z9" s="10">
        <f>VLOOKUP($C9,[1]Rome!$BB$7:$BK$42,8)</f>
        <v>89</v>
      </c>
      <c r="AA9" s="10">
        <f>VLOOKUP($C9,[1]Rome!$BB$7:$BK$42,9)</f>
        <v>0</v>
      </c>
      <c r="AB9" s="10">
        <f>VLOOKUP($C9,[1]Rome!$BB$7:$BK$42,10)</f>
        <v>0</v>
      </c>
      <c r="AC9" s="11">
        <f t="shared" si="8"/>
        <v>170</v>
      </c>
      <c r="AD9" s="11">
        <f t="shared" si="9"/>
        <v>168</v>
      </c>
      <c r="AE9" s="11">
        <f>VLOOKUP($C9,[1]Vienna!$BB$7:$BM$42,11)</f>
        <v>0</v>
      </c>
      <c r="AF9" s="11">
        <f>VLOOKUP($C9,[1]Vienna!$BB$7:$BM$42,12)</f>
        <v>0</v>
      </c>
      <c r="AG9" s="11" t="s">
        <v>30</v>
      </c>
      <c r="AH9" s="11" t="s">
        <v>30</v>
      </c>
      <c r="AI9" s="11">
        <f t="shared" si="10"/>
        <v>138</v>
      </c>
      <c r="AJ9" s="11">
        <f t="shared" si="11"/>
        <v>144</v>
      </c>
      <c r="AK9" s="11">
        <f t="shared" si="12"/>
        <v>157</v>
      </c>
      <c r="AL9" s="11">
        <f t="shared" si="13"/>
        <v>0</v>
      </c>
      <c r="AM9" s="11">
        <f t="shared" si="14"/>
        <v>162</v>
      </c>
      <c r="AN9" s="11">
        <f t="shared" si="15"/>
        <v>0</v>
      </c>
      <c r="AO9" s="11">
        <f t="shared" si="16"/>
        <v>0</v>
      </c>
      <c r="AP9" s="13">
        <f t="shared" si="1"/>
        <v>289.21830093687294</v>
      </c>
      <c r="AQ9" s="10">
        <f>VLOOKUP($C9,[2]Rome!$BB$7:$BK$40,5)</f>
        <v>2</v>
      </c>
      <c r="AR9" s="10">
        <f>VLOOKUP($C9,[2]Rome!$BB$7:$BK$40,6)</f>
        <v>24</v>
      </c>
      <c r="AS9" s="10">
        <f>VLOOKUP($C9,[2]Rome!$BB$7:$BK$40,7)</f>
        <v>0</v>
      </c>
      <c r="AT9" s="10">
        <f>VLOOKUP($C9,[2]Rome!$BB$7:$BK$40,8)</f>
        <v>93</v>
      </c>
      <c r="AU9" s="10">
        <f>VLOOKUP($C9,[2]Rome!$BB$7:$BK$40,9)</f>
        <v>0</v>
      </c>
      <c r="AV9" s="10">
        <f>VLOOKUP($C9,[2]Rome!$BB$7:$BK$40,10)</f>
        <v>0</v>
      </c>
      <c r="AW9" s="11">
        <f t="shared" si="17"/>
        <v>170</v>
      </c>
      <c r="AX9" s="11">
        <f t="shared" si="18"/>
        <v>168</v>
      </c>
      <c r="AY9" s="11">
        <f>VLOOKUP($C9,[2]Vienna!$BB$7:$BM$42,11)</f>
        <v>0</v>
      </c>
      <c r="AZ9" s="11">
        <f>VLOOKUP($C9,[2]Vienna!$BB$7:$BM$42,12)</f>
        <v>0</v>
      </c>
      <c r="BA9" s="11" t="s">
        <v>30</v>
      </c>
      <c r="BB9" s="11" t="s">
        <v>30</v>
      </c>
      <c r="BC9" s="11">
        <f t="shared" si="19"/>
        <v>138</v>
      </c>
      <c r="BD9" s="11">
        <f t="shared" si="20"/>
        <v>144</v>
      </c>
      <c r="BE9" s="11">
        <f t="shared" si="21"/>
        <v>157</v>
      </c>
      <c r="BF9" s="11">
        <f t="shared" si="22"/>
        <v>0</v>
      </c>
      <c r="BG9" s="11">
        <f t="shared" si="23"/>
        <v>162</v>
      </c>
      <c r="BH9" s="11">
        <f t="shared" si="24"/>
        <v>0</v>
      </c>
      <c r="BI9" s="11">
        <f t="shared" si="25"/>
        <v>0</v>
      </c>
      <c r="BJ9" s="13">
        <f t="shared" si="2"/>
        <v>303.01924737802887</v>
      </c>
      <c r="BK9" s="19">
        <f>IF($N9=2,BK32*'4 PEF'!$H$4,IF(OR($N9=3,$N9=4,$N9=5,$N9=6),BK32*'4 PEF'!$H$5,IF(OR($N9=7,$N9=8),BK32*'4 PEF'!$H$8,IF($N9=9,BK32*'4 PEF'!$H$7,IF($N9=10,BK32*'4 PEF'!$H$6)))))</f>
        <v>48.939679532062456</v>
      </c>
      <c r="BL9" s="19">
        <f>BL32*'4 PEF'!$H$8</f>
        <v>78.094936523662227</v>
      </c>
      <c r="BM9" s="19">
        <f>IF($N9=2,BM32*'4 PEF'!$H$4,IF(OR($N9=3,$N9=4,$N9=5,$N9=6),BM32*'4 PEF'!$H$5,IF(OR($N9=7,$N9=8),BM32*'4 PEF'!$H$8,IF($N9=9,BM32*'4 PEF'!$H$7,IF($N9=10,BM32*'4 PEF'!$H$6)))))</f>
        <v>8.52</v>
      </c>
      <c r="BN9" s="19">
        <f>BN32*'4 PEF'!$H$8</f>
        <v>57.359582607419114</v>
      </c>
      <c r="BO9" s="19">
        <f>BO32*'4 PEF'!$H$8</f>
        <v>5.9275622320325336</v>
      </c>
      <c r="BP9" s="33">
        <f>BP32*'4 PEF'!$H$8</f>
        <v>0</v>
      </c>
      <c r="BQ9" s="34">
        <f t="shared" si="26"/>
        <v>198.84176089517632</v>
      </c>
      <c r="BR9" s="19">
        <f>IF($N9=2,BR32*'4 PEF'!$H$4,IF(OR($N9=3,$N9=4,$N9=5,$N9=6),BR32*'4 PEF'!$H$5,IF(OR($N9=7,$N9=8),BR32*'4 PEF'!$H$8,IF($N9=9,BR32*'4 PEF'!$H$7,IF($N9=10,BR32*'4 PEF'!$H$6)))))</f>
        <v>48.853238611227205</v>
      </c>
      <c r="BS9" s="19">
        <f>BS32*'4 PEF'!$H$8</f>
        <v>45.35062311250033</v>
      </c>
      <c r="BT9" s="19">
        <f>IF($N9=2,BT32*'4 PEF'!$H$4,IF(OR($N9=3,$N9=4,$N9=5,$N9=6),BT32*'4 PEF'!$H$5,IF(OR($N9=7,$N9=8),BT32*'4 PEF'!$H$8,IF($N9=9,BT32*'4 PEF'!$H$7,IF($N9=10,BT32*'4 PEF'!$H$6)))))</f>
        <v>12.48</v>
      </c>
      <c r="BU9" s="19">
        <f>BU32*'4 PEF'!$H$8</f>
        <v>55.275812113413636</v>
      </c>
      <c r="BV9" s="19">
        <f>BV32*'4 PEF'!$H$8</f>
        <v>10.684861035589329</v>
      </c>
      <c r="BW9" s="33">
        <f>BW32*'4 PEF'!$H$8</f>
        <v>0</v>
      </c>
      <c r="BX9" s="34">
        <f t="shared" si="27"/>
        <v>172.6445348727305</v>
      </c>
    </row>
    <row r="10" spans="1:76" ht="15" customHeight="1" x14ac:dyDescent="0.25">
      <c r="A10" s="151"/>
      <c r="B10" s="17">
        <v>5</v>
      </c>
      <c r="C10" s="97">
        <f>VLOOKUP(M10,[1]aux!$A$2:$B$37,2,FALSE)</f>
        <v>23</v>
      </c>
      <c r="D10" s="50" t="s">
        <v>31</v>
      </c>
      <c r="E10" s="50" t="s">
        <v>30</v>
      </c>
      <c r="F10" s="49" t="s">
        <v>31</v>
      </c>
      <c r="G10" s="49" t="s">
        <v>34</v>
      </c>
      <c r="H10" s="49">
        <v>1</v>
      </c>
      <c r="I10" s="49">
        <f t="shared" si="3"/>
        <v>2</v>
      </c>
      <c r="J10" s="49">
        <f t="shared" si="4"/>
        <v>1</v>
      </c>
      <c r="K10" s="49">
        <f t="shared" si="5"/>
        <v>1</v>
      </c>
      <c r="L10" s="49">
        <f t="shared" si="6"/>
        <v>2</v>
      </c>
      <c r="M10" s="49">
        <f t="shared" si="7"/>
        <v>2112</v>
      </c>
      <c r="N10" s="49">
        <v>9</v>
      </c>
      <c r="O10" s="49">
        <v>20</v>
      </c>
      <c r="P10" s="49">
        <v>4</v>
      </c>
      <c r="Q10" s="49">
        <v>4</v>
      </c>
      <c r="R10" s="49">
        <v>2</v>
      </c>
      <c r="S10" s="22">
        <f t="shared" si="0"/>
        <v>18</v>
      </c>
      <c r="T10" s="49">
        <v>0</v>
      </c>
      <c r="U10" s="49">
        <v>0</v>
      </c>
      <c r="V10" s="18"/>
      <c r="W10" s="10">
        <f>VLOOKUP($C10,[1]Rome!$BB$7:$BK$42,5)</f>
        <v>9</v>
      </c>
      <c r="X10" s="10">
        <f>VLOOKUP($C10,[1]Rome!$BB$7:$BK$42,6)</f>
        <v>32</v>
      </c>
      <c r="Y10" s="10">
        <f>VLOOKUP($C10,[1]Rome!$BB$7:$BK$42,7)</f>
        <v>63</v>
      </c>
      <c r="Z10" s="10">
        <f>VLOOKUP($C10,[1]Rome!$BB$7:$BK$42,8)</f>
        <v>81</v>
      </c>
      <c r="AA10" s="10">
        <f>VLOOKUP($C10,[1]Rome!$BB$7:$BK$42,9)</f>
        <v>0</v>
      </c>
      <c r="AB10" s="10">
        <f>VLOOKUP($C10,[1]Rome!$BB$7:$BK$42,10)</f>
        <v>0</v>
      </c>
      <c r="AC10" s="11">
        <f t="shared" si="8"/>
        <v>170</v>
      </c>
      <c r="AD10" s="11">
        <f t="shared" si="9"/>
        <v>168</v>
      </c>
      <c r="AE10" s="11">
        <f>VLOOKUP($C10,[1]Vienna!$BB$7:$BM$42,11)</f>
        <v>0</v>
      </c>
      <c r="AF10" s="11">
        <f>VLOOKUP($C10,[1]Vienna!$BB$7:$BM$42,12)</f>
        <v>0</v>
      </c>
      <c r="AG10" s="11" t="s">
        <v>30</v>
      </c>
      <c r="AH10" s="11" t="s">
        <v>30</v>
      </c>
      <c r="AI10" s="11">
        <f t="shared" si="10"/>
        <v>138</v>
      </c>
      <c r="AJ10" s="11">
        <f t="shared" si="11"/>
        <v>144</v>
      </c>
      <c r="AK10" s="11">
        <f t="shared" si="12"/>
        <v>157</v>
      </c>
      <c r="AL10" s="11">
        <f t="shared" si="13"/>
        <v>0</v>
      </c>
      <c r="AM10" s="11">
        <f t="shared" si="14"/>
        <v>162</v>
      </c>
      <c r="AN10" s="11">
        <f t="shared" si="15"/>
        <v>0</v>
      </c>
      <c r="AO10" s="11">
        <f t="shared" si="16"/>
        <v>0</v>
      </c>
      <c r="AP10" s="13">
        <f t="shared" si="1"/>
        <v>221.86198658430885</v>
      </c>
      <c r="AQ10" s="10">
        <f>VLOOKUP($C10,[2]Rome!$BB$7:$BK$40,5)</f>
        <v>10</v>
      </c>
      <c r="AR10" s="10">
        <f>VLOOKUP($C10,[2]Rome!$BB$7:$BK$40,6)</f>
        <v>32</v>
      </c>
      <c r="AS10" s="10">
        <f>VLOOKUP($C10,[2]Rome!$BB$7:$BK$40,7)</f>
        <v>64</v>
      </c>
      <c r="AT10" s="10">
        <f>VLOOKUP($C10,[2]Rome!$BB$7:$BK$40,8)</f>
        <v>0</v>
      </c>
      <c r="AU10" s="10">
        <f>VLOOKUP($C10,[2]Rome!$BB$7:$BK$40,9)</f>
        <v>0</v>
      </c>
      <c r="AV10" s="10">
        <f>VLOOKUP($C10,[2]Rome!$BB$7:$BK$40,10)</f>
        <v>0</v>
      </c>
      <c r="AW10" s="11">
        <f t="shared" si="17"/>
        <v>170</v>
      </c>
      <c r="AX10" s="11">
        <f t="shared" si="18"/>
        <v>168</v>
      </c>
      <c r="AY10" s="11">
        <f>VLOOKUP($C10,[2]Vienna!$BB$7:$BM$42,11)</f>
        <v>0</v>
      </c>
      <c r="AZ10" s="11">
        <f>VLOOKUP($C10,[2]Vienna!$BB$7:$BM$42,12)</f>
        <v>0</v>
      </c>
      <c r="BA10" s="11" t="s">
        <v>30</v>
      </c>
      <c r="BB10" s="11" t="s">
        <v>30</v>
      </c>
      <c r="BC10" s="11">
        <f t="shared" si="19"/>
        <v>138</v>
      </c>
      <c r="BD10" s="11">
        <f t="shared" si="20"/>
        <v>144</v>
      </c>
      <c r="BE10" s="11">
        <f t="shared" si="21"/>
        <v>157</v>
      </c>
      <c r="BF10" s="11">
        <f t="shared" si="22"/>
        <v>0</v>
      </c>
      <c r="BG10" s="11">
        <f t="shared" si="23"/>
        <v>162</v>
      </c>
      <c r="BH10" s="11">
        <f t="shared" si="24"/>
        <v>0</v>
      </c>
      <c r="BI10" s="11">
        <f t="shared" si="25"/>
        <v>0</v>
      </c>
      <c r="BJ10" s="13">
        <f t="shared" si="2"/>
        <v>224.09643576639581</v>
      </c>
      <c r="BK10" s="19">
        <f>IF($N10=2,BK33*'4 PEF'!$H$4,IF(OR($N10=3,$N10=4,$N10=5,$N10=6),BK33*'4 PEF'!$H$5,IF(OR($N10=7,$N10=8),BK33*'4 PEF'!$H$8,IF($N10=9,BK33*'4 PEF'!$H$7,IF($N10=10,BK33*'4 PEF'!$H$6)))))</f>
        <v>92.798813653160309</v>
      </c>
      <c r="BL10" s="19">
        <f>BL33*'4 PEF'!$H$8</f>
        <v>78.040857942547021</v>
      </c>
      <c r="BM10" s="19">
        <f>IF($N10=2,BM33*'4 PEF'!$H$4,IF(OR($N10=3,$N10=4,$N10=5,$N10=6),BM33*'4 PEF'!$H$5,IF(OR($N10=7,$N10=8),BM33*'4 PEF'!$H$8,IF($N10=9,BM33*'4 PEF'!$H$7,IF($N10=10,BM33*'4 PEF'!$H$6)))))</f>
        <v>8.52</v>
      </c>
      <c r="BN10" s="19">
        <f>BN33*'4 PEF'!$H$8</f>
        <v>56.342017939450635</v>
      </c>
      <c r="BO10" s="19">
        <f>BO33*'4 PEF'!$H$8</f>
        <v>4.7282328684569723</v>
      </c>
      <c r="BP10" s="33">
        <f>BP33*'4 PEF'!$H$8</f>
        <v>0</v>
      </c>
      <c r="BQ10" s="34">
        <f t="shared" si="26"/>
        <v>240.42992240361497</v>
      </c>
      <c r="BR10" s="19">
        <f>IF($N10=2,BR33*'4 PEF'!$H$4,IF(OR($N10=3,$N10=4,$N10=5,$N10=6),BR33*'4 PEF'!$H$5,IF(OR($N10=7,$N10=8),BR33*'4 PEF'!$H$8,IF($N10=9,BR33*'4 PEF'!$H$7,IF($N10=10,BR33*'4 PEF'!$H$6)))))</f>
        <v>54.188501294297758</v>
      </c>
      <c r="BS10" s="19">
        <f>BS33*'4 PEF'!$H$8</f>
        <v>55.469933875922031</v>
      </c>
      <c r="BT10" s="19">
        <f>IF($N10=2,BT33*'4 PEF'!$H$4,IF(OR($N10=3,$N10=4,$N10=5,$N10=6),BT33*'4 PEF'!$H$5,IF(OR($N10=7,$N10=8),BT33*'4 PEF'!$H$8,IF($N10=9,BT33*'4 PEF'!$H$7,IF($N10=10,BT33*'4 PEF'!$H$6)))))</f>
        <v>12.48</v>
      </c>
      <c r="BU10" s="19">
        <f>BU33*'4 PEF'!$H$8</f>
        <v>54.442181837520678</v>
      </c>
      <c r="BV10" s="19">
        <f>BV33*'4 PEF'!$H$8</f>
        <v>10.260604969610419</v>
      </c>
      <c r="BW10" s="33">
        <f>BW33*'4 PEF'!$H$8</f>
        <v>0</v>
      </c>
      <c r="BX10" s="34">
        <f t="shared" si="27"/>
        <v>186.8412219773509</v>
      </c>
    </row>
    <row r="11" spans="1:76" ht="15" customHeight="1" x14ac:dyDescent="0.25">
      <c r="A11" s="151"/>
      <c r="B11" s="17">
        <v>6</v>
      </c>
      <c r="C11" s="97">
        <f>VLOOKUP(M11,[1]aux!$A$2:$B$37,2,FALSE)</f>
        <v>14</v>
      </c>
      <c r="D11" s="50" t="s">
        <v>34</v>
      </c>
      <c r="E11" s="50" t="s">
        <v>32</v>
      </c>
      <c r="F11" s="49" t="s">
        <v>33</v>
      </c>
      <c r="G11" s="49" t="s">
        <v>33</v>
      </c>
      <c r="H11" s="49">
        <v>0</v>
      </c>
      <c r="I11" s="49">
        <f t="shared" si="3"/>
        <v>3</v>
      </c>
      <c r="J11" s="49">
        <f t="shared" si="4"/>
        <v>3</v>
      </c>
      <c r="K11" s="49">
        <f t="shared" si="5"/>
        <v>3</v>
      </c>
      <c r="L11" s="49">
        <f t="shared" si="6"/>
        <v>1</v>
      </c>
      <c r="M11" s="49">
        <f t="shared" si="7"/>
        <v>3331</v>
      </c>
      <c r="N11" s="49">
        <v>5</v>
      </c>
      <c r="O11" s="49">
        <v>20</v>
      </c>
      <c r="P11" s="49">
        <v>3</v>
      </c>
      <c r="Q11" s="49">
        <v>3</v>
      </c>
      <c r="R11" s="49">
        <v>2</v>
      </c>
      <c r="S11" s="22">
        <f t="shared" si="0"/>
        <v>15</v>
      </c>
      <c r="T11" s="49">
        <v>0</v>
      </c>
      <c r="U11" s="49">
        <v>1</v>
      </c>
      <c r="V11" s="18"/>
      <c r="W11" s="10">
        <f>VLOOKUP($C11,[1]Rome!$BB$7:$BK$42,5)</f>
        <v>13</v>
      </c>
      <c r="X11" s="10">
        <f>VLOOKUP($C11,[1]Rome!$BB$7:$BK$42,6)</f>
        <v>34</v>
      </c>
      <c r="Y11" s="10">
        <f>VLOOKUP($C11,[1]Rome!$BB$7:$BK$42,7)</f>
        <v>65</v>
      </c>
      <c r="Z11" s="10">
        <f>VLOOKUP($C11,[1]Rome!$BB$7:$BK$42,8)</f>
        <v>91</v>
      </c>
      <c r="AA11" s="10">
        <f>VLOOKUP($C11,[1]Rome!$BB$7:$BK$42,9)</f>
        <v>117</v>
      </c>
      <c r="AB11" s="10">
        <f>VLOOKUP($C11,[1]Rome!$BB$7:$BK$42,10)</f>
        <v>109</v>
      </c>
      <c r="AC11" s="11">
        <f t="shared" si="8"/>
        <v>0</v>
      </c>
      <c r="AD11" s="11">
        <f t="shared" si="9"/>
        <v>0</v>
      </c>
      <c r="AE11" s="11">
        <f>VLOOKUP($C11,[1]Vienna!$BB$7:$BM$42,11)</f>
        <v>177</v>
      </c>
      <c r="AF11" s="11">
        <f>VLOOKUP($C11,[1]Vienna!$BB$7:$BM$42,12)</f>
        <v>182</v>
      </c>
      <c r="AG11" s="11" t="s">
        <v>30</v>
      </c>
      <c r="AH11" s="11" t="s">
        <v>30</v>
      </c>
      <c r="AI11" s="11">
        <f t="shared" si="10"/>
        <v>123</v>
      </c>
      <c r="AJ11" s="11">
        <f t="shared" si="11"/>
        <v>144</v>
      </c>
      <c r="AK11" s="11">
        <f t="shared" si="12"/>
        <v>155</v>
      </c>
      <c r="AL11" s="11">
        <f t="shared" si="13"/>
        <v>0</v>
      </c>
      <c r="AM11" s="11">
        <f t="shared" si="14"/>
        <v>162</v>
      </c>
      <c r="AN11" s="11">
        <f t="shared" si="15"/>
        <v>0</v>
      </c>
      <c r="AO11" s="11">
        <f t="shared" si="16"/>
        <v>184</v>
      </c>
      <c r="AP11" s="13">
        <f t="shared" si="1"/>
        <v>501.19103492595826</v>
      </c>
      <c r="AQ11" s="10">
        <f>VLOOKUP($C11,[2]Rome!$BB$7:$BK$40,5)</f>
        <v>14</v>
      </c>
      <c r="AR11" s="10">
        <f>VLOOKUP($C11,[2]Rome!$BB$7:$BK$40,6)</f>
        <v>34</v>
      </c>
      <c r="AS11" s="10">
        <f>VLOOKUP($C11,[2]Rome!$BB$7:$BK$40,7)</f>
        <v>66</v>
      </c>
      <c r="AT11" s="10">
        <f>VLOOKUP($C11,[2]Rome!$BB$7:$BK$40,8)</f>
        <v>95</v>
      </c>
      <c r="AU11" s="10">
        <f>VLOOKUP($C11,[2]Rome!$BB$7:$BK$40,9)</f>
        <v>117</v>
      </c>
      <c r="AV11" s="10">
        <f>VLOOKUP($C11,[2]Rome!$BB$7:$BK$40,10)</f>
        <v>109</v>
      </c>
      <c r="AW11" s="11">
        <f t="shared" si="17"/>
        <v>0</v>
      </c>
      <c r="AX11" s="11">
        <f t="shared" si="18"/>
        <v>0</v>
      </c>
      <c r="AY11" s="11">
        <f>VLOOKUP($C11,[2]Vienna!$BB$7:$BM$42,11)</f>
        <v>177</v>
      </c>
      <c r="AZ11" s="11">
        <f>VLOOKUP($C11,[2]Vienna!$BB$7:$BM$42,12)</f>
        <v>182</v>
      </c>
      <c r="BA11" s="11" t="s">
        <v>30</v>
      </c>
      <c r="BB11" s="11" t="s">
        <v>30</v>
      </c>
      <c r="BC11" s="11">
        <f t="shared" si="19"/>
        <v>123</v>
      </c>
      <c r="BD11" s="11">
        <f t="shared" si="20"/>
        <v>144</v>
      </c>
      <c r="BE11" s="11">
        <f t="shared" si="21"/>
        <v>155</v>
      </c>
      <c r="BF11" s="11">
        <f t="shared" si="22"/>
        <v>0</v>
      </c>
      <c r="BG11" s="11">
        <f t="shared" si="23"/>
        <v>162</v>
      </c>
      <c r="BH11" s="11">
        <f t="shared" si="24"/>
        <v>0</v>
      </c>
      <c r="BI11" s="11">
        <f t="shared" si="25"/>
        <v>184</v>
      </c>
      <c r="BJ11" s="13">
        <f t="shared" si="2"/>
        <v>387.19235675702402</v>
      </c>
      <c r="BK11" s="19">
        <f>IF($N11=2,BK34*'4 PEF'!$H$4,IF(OR($N11=3,$N11=4,$N11=5,$N11=6),BK34*'4 PEF'!$H$5,IF(OR($N11=7,$N11=8),BK34*'4 PEF'!$H$8,IF($N11=9,BK34*'4 PEF'!$H$7,IF($N11=10,BK34*'4 PEF'!$H$6)))))</f>
        <v>13.630083396809468</v>
      </c>
      <c r="BL11" s="19">
        <f>BL34*'4 PEF'!$H$8</f>
        <v>35.401096450223619</v>
      </c>
      <c r="BM11" s="19">
        <f>IF($N11=2,BM34*'4 PEF'!$H$4,IF(OR($N11=3,$N11=4,$N11=5,$N11=6),BM34*'4 PEF'!$H$5,IF(OR($N11=7,$N11=8),BM34*'4 PEF'!$H$8,IF($N11=9,BM34*'4 PEF'!$H$7,IF($N11=10,BM34*'4 PEF'!$H$6)))))</f>
        <v>7.4736842105263159</v>
      </c>
      <c r="BN11" s="19">
        <f>BN34*'4 PEF'!$H$8</f>
        <v>14.727519551193369</v>
      </c>
      <c r="BO11" s="19">
        <f>BO34*'4 PEF'!$H$8</f>
        <v>0.50069883310820196</v>
      </c>
      <c r="BP11" s="33">
        <f>BP34*'4 PEF'!$H$8</f>
        <v>-19.265512820512818</v>
      </c>
      <c r="BQ11" s="34">
        <f t="shared" si="26"/>
        <v>52.467569621348154</v>
      </c>
      <c r="BR11" s="19">
        <f>IF($N11=2,BR34*'4 PEF'!$H$4,IF(OR($N11=3,$N11=4,$N11=5,$N11=6),BR34*'4 PEF'!$H$5,IF(OR($N11=7,$N11=8),BR34*'4 PEF'!$H$8,IF($N11=9,BR34*'4 PEF'!$H$7,IF($N11=10,BR34*'4 PEF'!$H$6)))))</f>
        <v>13.954968865205206</v>
      </c>
      <c r="BS11" s="19">
        <f>BS34*'4 PEF'!$H$8</f>
        <v>27.027092317513581</v>
      </c>
      <c r="BT11" s="19">
        <f>IF($N11=2,BT34*'4 PEF'!$H$4,IF(OR($N11=3,$N11=4,$N11=5,$N11=6),BT34*'4 PEF'!$H$5,IF(OR($N11=7,$N11=8),BT34*'4 PEF'!$H$8,IF($N11=9,BT34*'4 PEF'!$H$7,IF($N11=10,BT34*'4 PEF'!$H$6)))))</f>
        <v>10.947368421052632</v>
      </c>
      <c r="BU11" s="19">
        <f>BU34*'4 PEF'!$H$8</f>
        <v>15.59007192444292</v>
      </c>
      <c r="BV11" s="19">
        <f>BV34*'4 PEF'!$H$8</f>
        <v>0.90015008782430217</v>
      </c>
      <c r="BW11" s="33">
        <f>BW34*'4 PEF'!$H$8</f>
        <v>-20.077933333333334</v>
      </c>
      <c r="BX11" s="34">
        <f t="shared" si="27"/>
        <v>48.341718282705301</v>
      </c>
    </row>
    <row r="12" spans="1:76" ht="15" customHeight="1" x14ac:dyDescent="0.25">
      <c r="A12" s="151"/>
      <c r="B12" s="17">
        <v>7</v>
      </c>
      <c r="C12" s="97">
        <f>VLOOKUP(M12,[1]aux!$A$2:$B$37,2,FALSE)</f>
        <v>18</v>
      </c>
      <c r="D12" s="50" t="s">
        <v>32</v>
      </c>
      <c r="E12" s="50" t="s">
        <v>32</v>
      </c>
      <c r="F12" s="49" t="s">
        <v>33</v>
      </c>
      <c r="G12" s="49" t="s">
        <v>33</v>
      </c>
      <c r="H12" s="49">
        <v>0</v>
      </c>
      <c r="I12" s="49">
        <f t="shared" si="3"/>
        <v>4</v>
      </c>
      <c r="J12" s="49">
        <f t="shared" si="4"/>
        <v>3</v>
      </c>
      <c r="K12" s="49">
        <f t="shared" si="5"/>
        <v>3</v>
      </c>
      <c r="L12" s="49">
        <f t="shared" si="6"/>
        <v>1</v>
      </c>
      <c r="M12" s="49">
        <f t="shared" si="7"/>
        <v>4331</v>
      </c>
      <c r="N12" s="49">
        <v>5</v>
      </c>
      <c r="O12" s="49">
        <v>20</v>
      </c>
      <c r="P12" s="49">
        <v>3</v>
      </c>
      <c r="Q12" s="49">
        <v>3</v>
      </c>
      <c r="R12" s="49">
        <v>2</v>
      </c>
      <c r="S12" s="22">
        <f t="shared" si="0"/>
        <v>15</v>
      </c>
      <c r="T12" s="49">
        <v>0</v>
      </c>
      <c r="U12" s="49">
        <v>1</v>
      </c>
      <c r="V12" s="18"/>
      <c r="W12" s="10" t="str">
        <f>VLOOKUP($C12,[1]Rome!$BB$7:$BK$42,5)</f>
        <v>a</v>
      </c>
      <c r="X12" s="10">
        <f>VLOOKUP($C12,[1]Rome!$BB$7:$BK$42,6)</f>
        <v>38</v>
      </c>
      <c r="Y12" s="10">
        <f>VLOOKUP($C12,[1]Rome!$BB$7:$BK$42,7)</f>
        <v>67</v>
      </c>
      <c r="Z12" s="10">
        <f>VLOOKUP($C12,[1]Rome!$BB$7:$BK$42,8)</f>
        <v>91</v>
      </c>
      <c r="AA12" s="10">
        <f>VLOOKUP($C12,[1]Rome!$BB$7:$BK$42,9)</f>
        <v>117</v>
      </c>
      <c r="AB12" s="10">
        <f>VLOOKUP($C12,[1]Rome!$BB$7:$BK$42,10)</f>
        <v>109</v>
      </c>
      <c r="AC12" s="11">
        <f t="shared" si="8"/>
        <v>0</v>
      </c>
      <c r="AD12" s="11">
        <f t="shared" si="9"/>
        <v>0</v>
      </c>
      <c r="AE12" s="11">
        <f>VLOOKUP($C12,[1]Vienna!$BB$7:$BM$42,11)</f>
        <v>177</v>
      </c>
      <c r="AF12" s="11">
        <f>VLOOKUP($C12,[1]Vienna!$BB$7:$BM$42,12)</f>
        <v>182</v>
      </c>
      <c r="AG12" s="11" t="s">
        <v>30</v>
      </c>
      <c r="AH12" s="11" t="s">
        <v>30</v>
      </c>
      <c r="AI12" s="11">
        <f t="shared" si="10"/>
        <v>123</v>
      </c>
      <c r="AJ12" s="11">
        <f t="shared" si="11"/>
        <v>144</v>
      </c>
      <c r="AK12" s="11">
        <f t="shared" si="12"/>
        <v>155</v>
      </c>
      <c r="AL12" s="11">
        <f t="shared" si="13"/>
        <v>0</v>
      </c>
      <c r="AM12" s="11">
        <f t="shared" si="14"/>
        <v>162</v>
      </c>
      <c r="AN12" s="11">
        <f t="shared" si="15"/>
        <v>0</v>
      </c>
      <c r="AO12" s="11">
        <f t="shared" si="16"/>
        <v>184</v>
      </c>
      <c r="AP12" s="13">
        <f t="shared" si="1"/>
        <v>511.79899813429171</v>
      </c>
      <c r="AQ12" s="10" t="str">
        <f>VLOOKUP($C12,[2]Rome!$BB$7:$BK$40,5)</f>
        <v>b</v>
      </c>
      <c r="AR12" s="10">
        <f>VLOOKUP($C12,[2]Rome!$BB$7:$BK$40,6)</f>
        <v>38</v>
      </c>
      <c r="AS12" s="10">
        <f>VLOOKUP($C12,[2]Rome!$BB$7:$BK$40,7)</f>
        <v>68</v>
      </c>
      <c r="AT12" s="10">
        <f>VLOOKUP($C12,[2]Rome!$BB$7:$BK$40,8)</f>
        <v>95</v>
      </c>
      <c r="AU12" s="10">
        <f>VLOOKUP($C12,[2]Rome!$BB$7:$BK$40,9)</f>
        <v>117</v>
      </c>
      <c r="AV12" s="10">
        <f>VLOOKUP($C12,[2]Rome!$BB$7:$BK$40,10)</f>
        <v>109</v>
      </c>
      <c r="AW12" s="11">
        <f t="shared" si="17"/>
        <v>0</v>
      </c>
      <c r="AX12" s="11">
        <f t="shared" si="18"/>
        <v>0</v>
      </c>
      <c r="AY12" s="11">
        <f>VLOOKUP($C12,[2]Vienna!$BB$7:$BM$42,11)</f>
        <v>177</v>
      </c>
      <c r="AZ12" s="11">
        <f>VLOOKUP($C12,[2]Vienna!$BB$7:$BM$42,12)</f>
        <v>182</v>
      </c>
      <c r="BA12" s="11" t="s">
        <v>30</v>
      </c>
      <c r="BB12" s="11" t="s">
        <v>30</v>
      </c>
      <c r="BC12" s="11">
        <f t="shared" si="19"/>
        <v>123</v>
      </c>
      <c r="BD12" s="11">
        <f t="shared" si="20"/>
        <v>144</v>
      </c>
      <c r="BE12" s="11">
        <f t="shared" si="21"/>
        <v>155</v>
      </c>
      <c r="BF12" s="11">
        <f t="shared" si="22"/>
        <v>0</v>
      </c>
      <c r="BG12" s="11">
        <f t="shared" si="23"/>
        <v>162</v>
      </c>
      <c r="BH12" s="11">
        <f t="shared" si="24"/>
        <v>0</v>
      </c>
      <c r="BI12" s="11">
        <f t="shared" si="25"/>
        <v>184</v>
      </c>
      <c r="BJ12" s="13">
        <f t="shared" si="2"/>
        <v>409.22482869085411</v>
      </c>
      <c r="BK12" s="19">
        <f>IF($N12=2,BK35*'4 PEF'!$H$4,IF(OR($N12=3,$N12=4,$N12=5,$N12=6),BK35*'4 PEF'!$H$5,IF(OR($N12=7,$N12=8),BK35*'4 PEF'!$H$8,IF($N12=9,BK35*'4 PEF'!$H$7,IF($N12=10,BK35*'4 PEF'!$H$6)))))</f>
        <v>11.846671320235567</v>
      </c>
      <c r="BL12" s="19">
        <f>BL35*'4 PEF'!$H$8</f>
        <v>35.923078055476424</v>
      </c>
      <c r="BM12" s="19">
        <f>IF($N12=2,BM35*'4 PEF'!$H$4,IF(OR($N12=3,$N12=4,$N12=5,$N12=6),BM35*'4 PEF'!$H$5,IF(OR($N12=7,$N12=8),BM35*'4 PEF'!$H$8,IF($N12=9,BM35*'4 PEF'!$H$7,IF($N12=10,BM35*'4 PEF'!$H$6)))))</f>
        <v>7.4736842105263159</v>
      </c>
      <c r="BN12" s="19">
        <f>BN35*'4 PEF'!$H$8</f>
        <v>14.727519551193369</v>
      </c>
      <c r="BO12" s="19">
        <f>BO35*'4 PEF'!$H$8</f>
        <v>0.49826095980237278</v>
      </c>
      <c r="BP12" s="33">
        <f>BP35*'4 PEF'!$H$8</f>
        <v>-19.265512820512818</v>
      </c>
      <c r="BQ12" s="34">
        <f t="shared" si="26"/>
        <v>51.203701276721226</v>
      </c>
      <c r="BR12" s="19">
        <f>IF($N12=2,BR35*'4 PEF'!$H$4,IF(OR($N12=3,$N12=4,$N12=5,$N12=6),BR35*'4 PEF'!$H$5,IF(OR($N12=7,$N12=8),BR35*'4 PEF'!$H$8,IF($N12=9,BR35*'4 PEF'!$H$7,IF($N12=10,BR35*'4 PEF'!$H$6)))))</f>
        <v>10.407964210517422</v>
      </c>
      <c r="BS12" s="19">
        <f>BS35*'4 PEF'!$H$8</f>
        <v>27.310639261850071</v>
      </c>
      <c r="BT12" s="19">
        <f>IF($N12=2,BT35*'4 PEF'!$H$4,IF(OR($N12=3,$N12=4,$N12=5,$N12=6),BT35*'4 PEF'!$H$5,IF(OR($N12=7,$N12=8),BT35*'4 PEF'!$H$8,IF($N12=9,BT35*'4 PEF'!$H$7,IF($N12=10,BT35*'4 PEF'!$H$6)))))</f>
        <v>10.947368421052632</v>
      </c>
      <c r="BU12" s="19">
        <f>BU35*'4 PEF'!$H$8</f>
        <v>15.59007192444292</v>
      </c>
      <c r="BV12" s="19">
        <f>BV35*'4 PEF'!$H$8</f>
        <v>0.88832360763435969</v>
      </c>
      <c r="BW12" s="33">
        <f>BW35*'4 PEF'!$H$8</f>
        <v>-20.077933333333334</v>
      </c>
      <c r="BX12" s="34">
        <f t="shared" si="27"/>
        <v>45.066434092164073</v>
      </c>
    </row>
    <row r="13" spans="1:76" ht="15" customHeight="1" x14ac:dyDescent="0.25">
      <c r="A13" s="151"/>
      <c r="B13" s="17">
        <v>8</v>
      </c>
      <c r="C13" s="97">
        <f>VLOOKUP(M13,[1]aux!$A$2:$B$37,2,FALSE)</f>
        <v>32</v>
      </c>
      <c r="D13" s="50" t="s">
        <v>34</v>
      </c>
      <c r="E13" s="50" t="s">
        <v>32</v>
      </c>
      <c r="F13" s="49" t="s">
        <v>33</v>
      </c>
      <c r="G13" s="49" t="s">
        <v>33</v>
      </c>
      <c r="H13" s="49">
        <v>1</v>
      </c>
      <c r="I13" s="49">
        <f t="shared" si="3"/>
        <v>3</v>
      </c>
      <c r="J13" s="49">
        <f t="shared" si="4"/>
        <v>3</v>
      </c>
      <c r="K13" s="49">
        <f t="shared" si="5"/>
        <v>3</v>
      </c>
      <c r="L13" s="49">
        <f t="shared" si="6"/>
        <v>2</v>
      </c>
      <c r="M13" s="49">
        <f t="shared" si="7"/>
        <v>3332</v>
      </c>
      <c r="N13" s="49">
        <v>5</v>
      </c>
      <c r="O13" s="49">
        <v>20</v>
      </c>
      <c r="P13" s="49">
        <v>3</v>
      </c>
      <c r="Q13" s="49">
        <v>3</v>
      </c>
      <c r="R13" s="49">
        <v>2</v>
      </c>
      <c r="S13" s="22">
        <f t="shared" si="0"/>
        <v>15</v>
      </c>
      <c r="T13" s="49">
        <v>0</v>
      </c>
      <c r="U13" s="49">
        <v>1</v>
      </c>
      <c r="V13" s="18"/>
      <c r="W13" s="10">
        <f>VLOOKUP($C13,[1]Rome!$BB$7:$BK$42,5)</f>
        <v>13</v>
      </c>
      <c r="X13" s="10">
        <f>VLOOKUP($C13,[1]Rome!$BB$7:$BK$42,6)</f>
        <v>34</v>
      </c>
      <c r="Y13" s="10">
        <f>VLOOKUP($C13,[1]Rome!$BB$7:$BK$42,7)</f>
        <v>65</v>
      </c>
      <c r="Z13" s="10">
        <f>VLOOKUP($C13,[1]Rome!$BB$7:$BK$42,8)</f>
        <v>91</v>
      </c>
      <c r="AA13" s="10">
        <f>VLOOKUP($C13,[1]Rome!$BB$7:$BK$42,9)</f>
        <v>117</v>
      </c>
      <c r="AB13" s="10">
        <f>VLOOKUP($C13,[1]Rome!$BB$7:$BK$42,10)</f>
        <v>109</v>
      </c>
      <c r="AC13" s="11">
        <f t="shared" si="8"/>
        <v>170</v>
      </c>
      <c r="AD13" s="11">
        <f t="shared" si="9"/>
        <v>168</v>
      </c>
      <c r="AE13" s="11">
        <f>VLOOKUP($C13,[1]Vienna!$BB$7:$BM$42,11)</f>
        <v>177</v>
      </c>
      <c r="AF13" s="11">
        <f>VLOOKUP($C13,[1]Vienna!$BB$7:$BM$42,12)</f>
        <v>182</v>
      </c>
      <c r="AG13" s="11" t="s">
        <v>30</v>
      </c>
      <c r="AH13" s="11" t="s">
        <v>30</v>
      </c>
      <c r="AI13" s="11">
        <f t="shared" si="10"/>
        <v>123</v>
      </c>
      <c r="AJ13" s="11">
        <f t="shared" si="11"/>
        <v>144</v>
      </c>
      <c r="AK13" s="11">
        <f t="shared" si="12"/>
        <v>155</v>
      </c>
      <c r="AL13" s="11">
        <f t="shared" si="13"/>
        <v>0</v>
      </c>
      <c r="AM13" s="11">
        <f t="shared" si="14"/>
        <v>162</v>
      </c>
      <c r="AN13" s="11">
        <f t="shared" si="15"/>
        <v>0</v>
      </c>
      <c r="AO13" s="11">
        <f t="shared" si="16"/>
        <v>184</v>
      </c>
      <c r="AP13" s="13">
        <f t="shared" si="1"/>
        <v>547.9843336759584</v>
      </c>
      <c r="AQ13" s="10">
        <f>VLOOKUP($C13,[2]Rome!$BB$7:$BK$40,5)</f>
        <v>14</v>
      </c>
      <c r="AR13" s="10">
        <f>VLOOKUP($C13,[2]Rome!$BB$7:$BK$40,6)</f>
        <v>34</v>
      </c>
      <c r="AS13" s="10">
        <f>VLOOKUP($C13,[2]Rome!$BB$7:$BK$40,7)</f>
        <v>66</v>
      </c>
      <c r="AT13" s="10">
        <f>VLOOKUP($C13,[2]Rome!$BB$7:$BK$40,8)</f>
        <v>95</v>
      </c>
      <c r="AU13" s="10">
        <f>VLOOKUP($C13,[2]Rome!$BB$7:$BK$40,9)</f>
        <v>117</v>
      </c>
      <c r="AV13" s="10">
        <f>VLOOKUP($C13,[2]Rome!$BB$7:$BK$40,10)</f>
        <v>109</v>
      </c>
      <c r="AW13" s="11">
        <f t="shared" si="17"/>
        <v>170</v>
      </c>
      <c r="AX13" s="11">
        <f t="shared" si="18"/>
        <v>168</v>
      </c>
      <c r="AY13" s="11">
        <f>VLOOKUP($C13,[2]Vienna!$BB$7:$BM$42,11)</f>
        <v>177</v>
      </c>
      <c r="AZ13" s="11">
        <f>VLOOKUP($C13,[2]Vienna!$BB$7:$BM$42,12)</f>
        <v>182</v>
      </c>
      <c r="BA13" s="11" t="s">
        <v>30</v>
      </c>
      <c r="BB13" s="11" t="s">
        <v>30</v>
      </c>
      <c r="BC13" s="11">
        <f t="shared" si="19"/>
        <v>123</v>
      </c>
      <c r="BD13" s="11">
        <f t="shared" si="20"/>
        <v>144</v>
      </c>
      <c r="BE13" s="11">
        <f t="shared" si="21"/>
        <v>155</v>
      </c>
      <c r="BF13" s="11">
        <f t="shared" si="22"/>
        <v>0</v>
      </c>
      <c r="BG13" s="11">
        <f t="shared" si="23"/>
        <v>162</v>
      </c>
      <c r="BH13" s="11">
        <f t="shared" si="24"/>
        <v>0</v>
      </c>
      <c r="BI13" s="11">
        <f t="shared" si="25"/>
        <v>184</v>
      </c>
      <c r="BJ13" s="13">
        <f t="shared" si="2"/>
        <v>433.98565550702392</v>
      </c>
      <c r="BK13" s="19">
        <f>IF($N13=2,BK36*'4 PEF'!$H$4,IF(OR($N13=3,$N13=4,$N13=5,$N13=6),BK36*'4 PEF'!$H$5,IF(OR($N13=7,$N13=8),BK36*'4 PEF'!$H$8,IF($N13=9,BK36*'4 PEF'!$H$7,IF($N13=10,BK36*'4 PEF'!$H$6)))))</f>
        <v>11.570876271471299</v>
      </c>
      <c r="BL13" s="19">
        <f>BL36*'4 PEF'!$H$8</f>
        <v>35.07620613599817</v>
      </c>
      <c r="BM13" s="19">
        <f>IF($N13=2,BM36*'4 PEF'!$H$4,IF(OR($N13=3,$N13=4,$N13=5,$N13=6),BM36*'4 PEF'!$H$5,IF(OR($N13=7,$N13=8),BM36*'4 PEF'!$H$8,IF($N13=9,BM36*'4 PEF'!$H$7,IF($N13=10,BM36*'4 PEF'!$H$6)))))</f>
        <v>7.4736842105263159</v>
      </c>
      <c r="BN13" s="19">
        <f>BN36*'4 PEF'!$H$8</f>
        <v>14.727519551193369</v>
      </c>
      <c r="BO13" s="19">
        <f>BO36*'4 PEF'!$H$8</f>
        <v>4.2670227522867865</v>
      </c>
      <c r="BP13" s="33">
        <f>BP36*'4 PEF'!$H$8</f>
        <v>-19.265512820512818</v>
      </c>
      <c r="BQ13" s="34">
        <f t="shared" si="26"/>
        <v>53.849796100963125</v>
      </c>
      <c r="BR13" s="19">
        <f>IF($N13=2,BR36*'4 PEF'!$H$4,IF(OR($N13=3,$N13=4,$N13=5,$N13=6),BR36*'4 PEF'!$H$5,IF(OR($N13=7,$N13=8),BR36*'4 PEF'!$H$8,IF($N13=9,BR36*'4 PEF'!$H$7,IF($N13=10,BR36*'4 PEF'!$H$6)))))</f>
        <v>8.4146600182218876</v>
      </c>
      <c r="BS13" s="19">
        <f>BS36*'4 PEF'!$H$8</f>
        <v>26.52717919431873</v>
      </c>
      <c r="BT13" s="19">
        <f>IF($N13=2,BT36*'4 PEF'!$H$4,IF(OR($N13=3,$N13=4,$N13=5,$N13=6),BT36*'4 PEF'!$H$5,IF(OR($N13=7,$N13=8),BT36*'4 PEF'!$H$8,IF($N13=9,BT36*'4 PEF'!$H$7,IF($N13=10,BT36*'4 PEF'!$H$6)))))</f>
        <v>10.947368421052632</v>
      </c>
      <c r="BU13" s="19">
        <f>BU36*'4 PEF'!$H$8</f>
        <v>15.59007192444292</v>
      </c>
      <c r="BV13" s="19">
        <f>BV36*'4 PEF'!$H$8</f>
        <v>10.155267522305454</v>
      </c>
      <c r="BW13" s="33">
        <f>BW36*'4 PEF'!$H$8</f>
        <v>-20.077933333333334</v>
      </c>
      <c r="BX13" s="34">
        <f t="shared" si="27"/>
        <v>51.556613747008285</v>
      </c>
    </row>
    <row r="14" spans="1:76" ht="15" customHeight="1" x14ac:dyDescent="0.25">
      <c r="A14" s="151"/>
      <c r="B14" s="17">
        <v>9</v>
      </c>
      <c r="C14" s="97">
        <f>VLOOKUP(M14,[1]aux!$A$2:$B$37,2,FALSE)</f>
        <v>36</v>
      </c>
      <c r="D14" s="50" t="s">
        <v>32</v>
      </c>
      <c r="E14" s="50" t="s">
        <v>32</v>
      </c>
      <c r="F14" s="49" t="s">
        <v>33</v>
      </c>
      <c r="G14" s="49" t="s">
        <v>33</v>
      </c>
      <c r="H14" s="49">
        <v>1</v>
      </c>
      <c r="I14" s="49">
        <f t="shared" si="3"/>
        <v>4</v>
      </c>
      <c r="J14" s="49">
        <f t="shared" si="4"/>
        <v>3</v>
      </c>
      <c r="K14" s="49">
        <f t="shared" si="5"/>
        <v>3</v>
      </c>
      <c r="L14" s="49">
        <f t="shared" si="6"/>
        <v>2</v>
      </c>
      <c r="M14" s="49">
        <f t="shared" si="7"/>
        <v>4332</v>
      </c>
      <c r="N14" s="49">
        <v>5</v>
      </c>
      <c r="O14" s="49">
        <v>20</v>
      </c>
      <c r="P14" s="49">
        <v>3</v>
      </c>
      <c r="Q14" s="49">
        <v>3</v>
      </c>
      <c r="R14" s="49">
        <v>2</v>
      </c>
      <c r="S14" s="22">
        <f t="shared" si="0"/>
        <v>15</v>
      </c>
      <c r="T14" s="49">
        <v>0</v>
      </c>
      <c r="U14" s="49">
        <v>1</v>
      </c>
      <c r="V14" s="18"/>
      <c r="W14" s="10" t="str">
        <f>VLOOKUP($C14,[1]Rome!$BB$7:$BK$42,5)</f>
        <v>a</v>
      </c>
      <c r="X14" s="10">
        <f>VLOOKUP($C14,[1]Rome!$BB$7:$BK$42,6)</f>
        <v>38</v>
      </c>
      <c r="Y14" s="10">
        <f>VLOOKUP($C14,[1]Rome!$BB$7:$BK$42,7)</f>
        <v>67</v>
      </c>
      <c r="Z14" s="10">
        <f>VLOOKUP($C14,[1]Rome!$BB$7:$BK$42,8)</f>
        <v>91</v>
      </c>
      <c r="AA14" s="10">
        <f>VLOOKUP($C14,[1]Rome!$BB$7:$BK$42,9)</f>
        <v>117</v>
      </c>
      <c r="AB14" s="10">
        <f>VLOOKUP($C14,[1]Rome!$BB$7:$BK$42,10)</f>
        <v>109</v>
      </c>
      <c r="AC14" s="11">
        <f t="shared" si="8"/>
        <v>170</v>
      </c>
      <c r="AD14" s="11">
        <f t="shared" si="9"/>
        <v>168</v>
      </c>
      <c r="AE14" s="11">
        <f>VLOOKUP($C14,[1]Vienna!$BB$7:$BM$42,11)</f>
        <v>177</v>
      </c>
      <c r="AF14" s="11">
        <f>VLOOKUP($C14,[1]Vienna!$BB$7:$BM$42,12)</f>
        <v>182</v>
      </c>
      <c r="AG14" s="11" t="s">
        <v>30</v>
      </c>
      <c r="AH14" s="11" t="s">
        <v>30</v>
      </c>
      <c r="AI14" s="11">
        <f t="shared" si="10"/>
        <v>123</v>
      </c>
      <c r="AJ14" s="11">
        <f t="shared" si="11"/>
        <v>144</v>
      </c>
      <c r="AK14" s="11">
        <f t="shared" si="12"/>
        <v>155</v>
      </c>
      <c r="AL14" s="11">
        <f t="shared" si="13"/>
        <v>0</v>
      </c>
      <c r="AM14" s="11">
        <f t="shared" si="14"/>
        <v>162</v>
      </c>
      <c r="AN14" s="11">
        <f t="shared" si="15"/>
        <v>0</v>
      </c>
      <c r="AO14" s="11">
        <f t="shared" si="16"/>
        <v>184</v>
      </c>
      <c r="AP14" s="13">
        <f t="shared" si="1"/>
        <v>558.59229688429173</v>
      </c>
      <c r="AQ14" s="10" t="str">
        <f>VLOOKUP($C14,[2]Rome!$BB$7:$BK$40,5)</f>
        <v>b</v>
      </c>
      <c r="AR14" s="10">
        <f>VLOOKUP($C14,[2]Rome!$BB$7:$BK$40,6)</f>
        <v>38</v>
      </c>
      <c r="AS14" s="10">
        <f>VLOOKUP($C14,[2]Rome!$BB$7:$BK$40,7)</f>
        <v>68</v>
      </c>
      <c r="AT14" s="10">
        <f>VLOOKUP($C14,[2]Rome!$BB$7:$BK$40,8)</f>
        <v>93</v>
      </c>
      <c r="AU14" s="10">
        <f>VLOOKUP($C14,[2]Rome!$BB$7:$BK$40,9)</f>
        <v>117</v>
      </c>
      <c r="AV14" s="10">
        <f>VLOOKUP($C14,[2]Rome!$BB$7:$BK$40,10)</f>
        <v>109</v>
      </c>
      <c r="AW14" s="11">
        <f t="shared" si="17"/>
        <v>170</v>
      </c>
      <c r="AX14" s="11">
        <f t="shared" si="18"/>
        <v>168</v>
      </c>
      <c r="AY14" s="11">
        <f>VLOOKUP($C14,[2]Vienna!$BB$7:$BM$42,11)</f>
        <v>177</v>
      </c>
      <c r="AZ14" s="11">
        <f>VLOOKUP($C14,[2]Vienna!$BB$7:$BM$42,12)</f>
        <v>182</v>
      </c>
      <c r="BA14" s="11" t="s">
        <v>30</v>
      </c>
      <c r="BB14" s="11" t="s">
        <v>30</v>
      </c>
      <c r="BC14" s="11">
        <f t="shared" si="19"/>
        <v>123</v>
      </c>
      <c r="BD14" s="11">
        <f t="shared" si="20"/>
        <v>144</v>
      </c>
      <c r="BE14" s="11">
        <f t="shared" si="21"/>
        <v>155</v>
      </c>
      <c r="BF14" s="11">
        <f t="shared" si="22"/>
        <v>0</v>
      </c>
      <c r="BG14" s="11">
        <f t="shared" si="23"/>
        <v>162</v>
      </c>
      <c r="BH14" s="11">
        <f t="shared" si="24"/>
        <v>0</v>
      </c>
      <c r="BI14" s="11">
        <f t="shared" si="25"/>
        <v>184</v>
      </c>
      <c r="BJ14" s="13">
        <f t="shared" si="2"/>
        <v>552.29855557275414</v>
      </c>
      <c r="BK14" s="19">
        <f>IF($N14=2,BK37*'4 PEF'!$H$4,IF(OR($N14=3,$N14=4,$N14=5,$N14=6),BK37*'4 PEF'!$H$5,IF(OR($N14=7,$N14=8),BK37*'4 PEF'!$H$8,IF($N14=9,BK37*'4 PEF'!$H$7,IF($N14=10,BK37*'4 PEF'!$H$6)))))</f>
        <v>28.504954763569124</v>
      </c>
      <c r="BL14" s="19">
        <f>BL37*'4 PEF'!$H$8</f>
        <v>38.69923255662075</v>
      </c>
      <c r="BM14" s="19">
        <f>IF($N14=2,BM37*'4 PEF'!$H$4,IF(OR($N14=3,$N14=4,$N14=5,$N14=6),BM37*'4 PEF'!$H$5,IF(OR($N14=7,$N14=8),BM37*'4 PEF'!$H$8,IF($N14=9,BM37*'4 PEF'!$H$7,IF($N14=10,BM37*'4 PEF'!$H$6)))))</f>
        <v>7.4736842105263159</v>
      </c>
      <c r="BN14" s="19">
        <f>BN37*'4 PEF'!$H$8</f>
        <v>14.42244063012823</v>
      </c>
      <c r="BO14" s="19">
        <f>BO37*'4 PEF'!$H$8</f>
        <v>2.7988979951683821</v>
      </c>
      <c r="BP14" s="33">
        <f>BP37*'4 PEF'!$H$8</f>
        <v>-19.265512820512818</v>
      </c>
      <c r="BQ14" s="34">
        <f t="shared" si="26"/>
        <v>72.633697335499988</v>
      </c>
      <c r="BR14" s="19">
        <f>IF($N14=2,BR37*'4 PEF'!$H$4,IF(OR($N14=3,$N14=4,$N14=5,$N14=6),BR37*'4 PEF'!$H$5,IF(OR($N14=7,$N14=8),BR37*'4 PEF'!$H$8,IF($N14=9,BR37*'4 PEF'!$H$7,IF($N14=10,BR37*'4 PEF'!$H$6)))))</f>
        <v>15.772329918335373</v>
      </c>
      <c r="BS14" s="19">
        <f>BS37*'4 PEF'!$H$8</f>
        <v>28.279475055453204</v>
      </c>
      <c r="BT14" s="19">
        <f>IF($N14=2,BT37*'4 PEF'!$H$4,IF(OR($N14=3,$N14=4,$N14=5,$N14=6),BT37*'4 PEF'!$H$5,IF(OR($N14=7,$N14=8),BT37*'4 PEF'!$H$8,IF($N14=9,BT37*'4 PEF'!$H$7,IF($N14=10,BT37*'4 PEF'!$H$6)))))</f>
        <v>10.947368421052632</v>
      </c>
      <c r="BU14" s="19">
        <f>BU37*'4 PEF'!$H$8</f>
        <v>15.287831156157209</v>
      </c>
      <c r="BV14" s="19">
        <f>BV37*'4 PEF'!$H$8</f>
        <v>9.0497623037018702</v>
      </c>
      <c r="BW14" s="33">
        <f>BW37*'4 PEF'!$H$8</f>
        <v>-20.077933333333334</v>
      </c>
      <c r="BX14" s="34">
        <f t="shared" si="27"/>
        <v>59.258833521366952</v>
      </c>
    </row>
    <row r="15" spans="1:76" ht="15" customHeight="1" x14ac:dyDescent="0.25">
      <c r="A15" s="151"/>
      <c r="B15" s="17">
        <v>10</v>
      </c>
      <c r="C15" s="97">
        <f>VLOOKUP(M15,[1]aux!$A$2:$B$37,2,FALSE)</f>
        <v>18</v>
      </c>
      <c r="D15" s="50" t="s">
        <v>32</v>
      </c>
      <c r="E15" s="50" t="s">
        <v>32</v>
      </c>
      <c r="F15" s="49" t="s">
        <v>33</v>
      </c>
      <c r="G15" s="49" t="s">
        <v>33</v>
      </c>
      <c r="H15" s="49">
        <v>0</v>
      </c>
      <c r="I15" s="49">
        <f t="shared" si="3"/>
        <v>4</v>
      </c>
      <c r="J15" s="49">
        <f t="shared" si="4"/>
        <v>3</v>
      </c>
      <c r="K15" s="49">
        <f t="shared" si="5"/>
        <v>3</v>
      </c>
      <c r="L15" s="49">
        <f t="shared" si="6"/>
        <v>1</v>
      </c>
      <c r="M15" s="49">
        <f t="shared" si="7"/>
        <v>4331</v>
      </c>
      <c r="N15" s="49">
        <v>7</v>
      </c>
      <c r="O15" s="49">
        <v>12</v>
      </c>
      <c r="P15" s="49">
        <v>3</v>
      </c>
      <c r="Q15" s="49">
        <v>3</v>
      </c>
      <c r="R15" s="49">
        <v>2</v>
      </c>
      <c r="S15" s="22">
        <f t="shared" si="0"/>
        <v>22</v>
      </c>
      <c r="T15" s="49">
        <v>1</v>
      </c>
      <c r="U15" s="49">
        <v>1</v>
      </c>
      <c r="V15" s="18"/>
      <c r="W15" s="10" t="str">
        <f>VLOOKUP($C15,[1]Rome!$BB$7:$BK$42,5)</f>
        <v>a</v>
      </c>
      <c r="X15" s="10">
        <f>VLOOKUP($C15,[1]Rome!$BB$7:$BK$42,6)</f>
        <v>38</v>
      </c>
      <c r="Y15" s="10">
        <f>VLOOKUP($C15,[1]Rome!$BB$7:$BK$42,7)</f>
        <v>67</v>
      </c>
      <c r="Z15" s="10">
        <f>VLOOKUP($C15,[1]Rome!$BB$7:$BK$42,8)</f>
        <v>91</v>
      </c>
      <c r="AA15" s="10">
        <f>VLOOKUP($C15,[1]Rome!$BB$7:$BK$42,9)</f>
        <v>117</v>
      </c>
      <c r="AB15" s="10">
        <f>VLOOKUP($C15,[1]Rome!$BB$7:$BK$42,10)</f>
        <v>109</v>
      </c>
      <c r="AC15" s="11">
        <f t="shared" si="8"/>
        <v>0</v>
      </c>
      <c r="AD15" s="11">
        <f t="shared" si="9"/>
        <v>0</v>
      </c>
      <c r="AE15" s="11">
        <f>VLOOKUP($C15,[1]Vienna!$BB$7:$BM$42,11)</f>
        <v>177</v>
      </c>
      <c r="AF15" s="11">
        <f>VLOOKUP($C15,[1]Vienna!$BB$7:$BM$42,12)</f>
        <v>182</v>
      </c>
      <c r="AG15" s="11" t="s">
        <v>30</v>
      </c>
      <c r="AH15" s="11" t="s">
        <v>30</v>
      </c>
      <c r="AI15" s="11">
        <f t="shared" si="10"/>
        <v>129</v>
      </c>
      <c r="AJ15" s="11">
        <f t="shared" si="11"/>
        <v>0</v>
      </c>
      <c r="AK15" s="11">
        <f t="shared" si="12"/>
        <v>155</v>
      </c>
      <c r="AL15" s="11">
        <f t="shared" si="13"/>
        <v>0</v>
      </c>
      <c r="AM15" s="11">
        <f t="shared" si="14"/>
        <v>162</v>
      </c>
      <c r="AN15" s="11">
        <f t="shared" si="15"/>
        <v>186</v>
      </c>
      <c r="AO15" s="11">
        <f t="shared" si="16"/>
        <v>184</v>
      </c>
      <c r="AP15" s="13">
        <f t="shared" si="1"/>
        <v>509.62000107721497</v>
      </c>
      <c r="AQ15" s="10" t="str">
        <f>VLOOKUP($C15,[2]Rome!$BB$7:$BK$40,5)</f>
        <v>b</v>
      </c>
      <c r="AR15" s="10">
        <f>VLOOKUP($C15,[2]Rome!$BB$7:$BK$40,6)</f>
        <v>38</v>
      </c>
      <c r="AS15" s="10">
        <f>VLOOKUP($C15,[2]Rome!$BB$7:$BK$40,7)</f>
        <v>68</v>
      </c>
      <c r="AT15" s="10">
        <f>VLOOKUP($C15,[2]Rome!$BB$7:$BK$40,8)</f>
        <v>95</v>
      </c>
      <c r="AU15" s="10">
        <f>VLOOKUP($C15,[2]Rome!$BB$7:$BK$40,9)</f>
        <v>117</v>
      </c>
      <c r="AV15" s="10">
        <f>VLOOKUP($C15,[2]Rome!$BB$7:$BK$40,10)</f>
        <v>109</v>
      </c>
      <c r="AW15" s="11">
        <f t="shared" si="17"/>
        <v>0</v>
      </c>
      <c r="AX15" s="11">
        <f t="shared" si="18"/>
        <v>0</v>
      </c>
      <c r="AY15" s="11">
        <f>VLOOKUP($C15,[2]Vienna!$BB$7:$BM$42,11)</f>
        <v>177</v>
      </c>
      <c r="AZ15" s="11">
        <f>VLOOKUP($C15,[2]Vienna!$BB$7:$BM$42,12)</f>
        <v>182</v>
      </c>
      <c r="BA15" s="11" t="s">
        <v>30</v>
      </c>
      <c r="BB15" s="11" t="s">
        <v>30</v>
      </c>
      <c r="BC15" s="11">
        <f t="shared" si="19"/>
        <v>129</v>
      </c>
      <c r="BD15" s="11">
        <f t="shared" si="20"/>
        <v>0</v>
      </c>
      <c r="BE15" s="11">
        <f t="shared" si="21"/>
        <v>155</v>
      </c>
      <c r="BF15" s="11">
        <f t="shared" si="22"/>
        <v>0</v>
      </c>
      <c r="BG15" s="11">
        <f t="shared" si="23"/>
        <v>162</v>
      </c>
      <c r="BH15" s="11">
        <f t="shared" si="24"/>
        <v>186</v>
      </c>
      <c r="BI15" s="11">
        <f t="shared" si="25"/>
        <v>184</v>
      </c>
      <c r="BJ15" s="13">
        <f t="shared" si="2"/>
        <v>405.71482980440857</v>
      </c>
      <c r="BK15" s="19">
        <f>IF($N15=2,BK38*'4 PEF'!$H$4,IF(OR($N15=3,$N15=4,$N15=5,$N15=6),BK38*'4 PEF'!$H$5,IF(OR($N15=7,$N15=8),BK38*'4 PEF'!$H$8,IF($N15=9,BK38*'4 PEF'!$H$7,IF($N15=10,BK38*'4 PEF'!$H$6)))))</f>
        <v>11.342761045444615</v>
      </c>
      <c r="BL15" s="19">
        <f>BL38*'4 PEF'!$H$8</f>
        <v>35.923078055476424</v>
      </c>
      <c r="BM15" s="19">
        <f>IF($N15=2,BM38*'4 PEF'!$H$4,IF(OR($N15=3,$N15=4,$N15=5,$N15=6),BM38*'4 PEF'!$H$5,IF(OR($N15=7,$N15=8),BM38*'4 PEF'!$H$8,IF($N15=9,BM38*'4 PEF'!$H$7,IF($N15=10,BM38*'4 PEF'!$H$6)))))</f>
        <v>2.2778683055265656</v>
      </c>
      <c r="BN15" s="19">
        <f>BN38*'4 PEF'!$H$8</f>
        <v>14.727519551193369</v>
      </c>
      <c r="BO15" s="19">
        <f>BO38*'4 PEF'!$H$8</f>
        <v>0.49826095980237278</v>
      </c>
      <c r="BP15" s="33">
        <f>BP38*'4 PEF'!$H$8</f>
        <v>-19.265512820512818</v>
      </c>
      <c r="BQ15" s="34">
        <f t="shared" si="26"/>
        <v>45.503975096930525</v>
      </c>
      <c r="BR15" s="19">
        <f>IF($N15=2,BR38*'4 PEF'!$H$4,IF(OR($N15=3,$N15=4,$N15=5,$N15=6),BR38*'4 PEF'!$H$5,IF(OR($N15=7,$N15=8),BR38*'4 PEF'!$H$8,IF($N15=9,BR38*'4 PEF'!$H$7,IF($N15=10,BR38*'4 PEF'!$H$6)))))</f>
        <v>8.6871869738029925</v>
      </c>
      <c r="BS15" s="19">
        <f>BS38*'4 PEF'!$H$8</f>
        <v>27.310639261850071</v>
      </c>
      <c r="BT15" s="19">
        <f>IF($N15=2,BT38*'4 PEF'!$H$4,IF(OR($N15=3,$N15=4,$N15=5,$N15=6),BT38*'4 PEF'!$H$5,IF(OR($N15=7,$N15=8),BT38*'4 PEF'!$H$8,IF($N15=9,BT38*'4 PEF'!$H$7,IF($N15=10,BT38*'4 PEF'!$H$6)))))</f>
        <v>3.7588026519165543</v>
      </c>
      <c r="BU15" s="19">
        <f>BU38*'4 PEF'!$H$8</f>
        <v>15.59007192444292</v>
      </c>
      <c r="BV15" s="19">
        <f>BV38*'4 PEF'!$H$8</f>
        <v>0.88832360763435969</v>
      </c>
      <c r="BW15" s="33">
        <f>BW38*'4 PEF'!$H$8</f>
        <v>-20.077933333333334</v>
      </c>
      <c r="BX15" s="34">
        <f t="shared" si="27"/>
        <v>36.157091086313571</v>
      </c>
    </row>
    <row r="16" spans="1:76" ht="15" customHeight="1" x14ac:dyDescent="0.25">
      <c r="A16" s="151"/>
      <c r="B16" s="17">
        <v>11</v>
      </c>
      <c r="C16" s="97">
        <f>VLOOKUP(M16,[1]aux!$A$2:$B$37,2,FALSE)</f>
        <v>32</v>
      </c>
      <c r="D16" s="50" t="s">
        <v>34</v>
      </c>
      <c r="E16" s="50" t="s">
        <v>32</v>
      </c>
      <c r="F16" s="49" t="s">
        <v>33</v>
      </c>
      <c r="G16" s="49" t="s">
        <v>33</v>
      </c>
      <c r="H16" s="49">
        <v>1</v>
      </c>
      <c r="I16" s="49">
        <f t="shared" si="3"/>
        <v>3</v>
      </c>
      <c r="J16" s="49">
        <f t="shared" si="4"/>
        <v>3</v>
      </c>
      <c r="K16" s="49">
        <f t="shared" si="5"/>
        <v>3</v>
      </c>
      <c r="L16" s="49">
        <f t="shared" si="6"/>
        <v>2</v>
      </c>
      <c r="M16" s="49">
        <f t="shared" si="7"/>
        <v>3332</v>
      </c>
      <c r="N16" s="49">
        <v>7</v>
      </c>
      <c r="O16" s="49">
        <v>12</v>
      </c>
      <c r="P16" s="49">
        <v>3</v>
      </c>
      <c r="Q16" s="49">
        <v>3</v>
      </c>
      <c r="R16" s="49">
        <v>2</v>
      </c>
      <c r="S16" s="22">
        <f t="shared" si="0"/>
        <v>22</v>
      </c>
      <c r="T16" s="49">
        <v>1</v>
      </c>
      <c r="U16" s="49">
        <v>1</v>
      </c>
      <c r="V16" s="18"/>
      <c r="W16" s="10">
        <f>VLOOKUP($C16,[1]Rome!$BB$7:$BK$42,5)</f>
        <v>13</v>
      </c>
      <c r="X16" s="10">
        <f>VLOOKUP($C16,[1]Rome!$BB$7:$BK$42,6)</f>
        <v>34</v>
      </c>
      <c r="Y16" s="10">
        <f>VLOOKUP($C16,[1]Rome!$BB$7:$BK$42,7)</f>
        <v>65</v>
      </c>
      <c r="Z16" s="10">
        <f>VLOOKUP($C16,[1]Rome!$BB$7:$BK$42,8)</f>
        <v>91</v>
      </c>
      <c r="AA16" s="10">
        <f>VLOOKUP($C16,[1]Rome!$BB$7:$BK$42,9)</f>
        <v>117</v>
      </c>
      <c r="AB16" s="10">
        <f>VLOOKUP($C16,[1]Rome!$BB$7:$BK$42,10)</f>
        <v>109</v>
      </c>
      <c r="AC16" s="11">
        <f t="shared" si="8"/>
        <v>170</v>
      </c>
      <c r="AD16" s="11">
        <f t="shared" si="9"/>
        <v>168</v>
      </c>
      <c r="AE16" s="11">
        <f>VLOOKUP($C16,[1]Vienna!$BB$7:$BM$42,11)</f>
        <v>177</v>
      </c>
      <c r="AF16" s="11">
        <f>VLOOKUP($C16,[1]Vienna!$BB$7:$BM$42,12)</f>
        <v>182</v>
      </c>
      <c r="AG16" s="11" t="s">
        <v>30</v>
      </c>
      <c r="AH16" s="11" t="s">
        <v>30</v>
      </c>
      <c r="AI16" s="11">
        <f t="shared" si="10"/>
        <v>129</v>
      </c>
      <c r="AJ16" s="11">
        <f t="shared" si="11"/>
        <v>0</v>
      </c>
      <c r="AK16" s="11">
        <f t="shared" si="12"/>
        <v>155</v>
      </c>
      <c r="AL16" s="11">
        <f t="shared" si="13"/>
        <v>0</v>
      </c>
      <c r="AM16" s="11">
        <f t="shared" si="14"/>
        <v>162</v>
      </c>
      <c r="AN16" s="11">
        <f t="shared" si="15"/>
        <v>186</v>
      </c>
      <c r="AO16" s="11">
        <f t="shared" si="16"/>
        <v>184</v>
      </c>
      <c r="AP16" s="13">
        <f t="shared" si="1"/>
        <v>545.80533661888171</v>
      </c>
      <c r="AQ16" s="10">
        <f>VLOOKUP($C16,[2]Rome!$BB$7:$BK$40,5)</f>
        <v>14</v>
      </c>
      <c r="AR16" s="10">
        <f>VLOOKUP($C16,[2]Rome!$BB$7:$BK$40,6)</f>
        <v>34</v>
      </c>
      <c r="AS16" s="10">
        <f>VLOOKUP($C16,[2]Rome!$BB$7:$BK$40,7)</f>
        <v>66</v>
      </c>
      <c r="AT16" s="10">
        <f>VLOOKUP($C16,[2]Rome!$BB$7:$BK$40,8)</f>
        <v>95</v>
      </c>
      <c r="AU16" s="10">
        <f>VLOOKUP($C16,[2]Rome!$BB$7:$BK$40,9)</f>
        <v>117</v>
      </c>
      <c r="AV16" s="10">
        <f>VLOOKUP($C16,[2]Rome!$BB$7:$BK$40,10)</f>
        <v>109</v>
      </c>
      <c r="AW16" s="11">
        <f t="shared" si="17"/>
        <v>170</v>
      </c>
      <c r="AX16" s="11">
        <f t="shared" si="18"/>
        <v>168</v>
      </c>
      <c r="AY16" s="11">
        <f>VLOOKUP($C16,[2]Vienna!$BB$7:$BM$42,11)</f>
        <v>177</v>
      </c>
      <c r="AZ16" s="11">
        <f>VLOOKUP($C16,[2]Vienna!$BB$7:$BM$42,12)</f>
        <v>182</v>
      </c>
      <c r="BA16" s="11" t="s">
        <v>30</v>
      </c>
      <c r="BB16" s="11" t="s">
        <v>30</v>
      </c>
      <c r="BC16" s="11">
        <f t="shared" si="19"/>
        <v>129</v>
      </c>
      <c r="BD16" s="11">
        <f t="shared" si="20"/>
        <v>0</v>
      </c>
      <c r="BE16" s="11">
        <f t="shared" si="21"/>
        <v>155</v>
      </c>
      <c r="BF16" s="11">
        <f t="shared" si="22"/>
        <v>0</v>
      </c>
      <c r="BG16" s="11">
        <f t="shared" si="23"/>
        <v>162</v>
      </c>
      <c r="BH16" s="11">
        <f t="shared" si="24"/>
        <v>186</v>
      </c>
      <c r="BI16" s="11">
        <f t="shared" si="25"/>
        <v>184</v>
      </c>
      <c r="BJ16" s="13">
        <f t="shared" si="2"/>
        <v>439.61554719782816</v>
      </c>
      <c r="BK16" s="19">
        <f>IF($N16=2,BK39*'4 PEF'!$H$4,IF(OR($N16=3,$N16=4,$N16=5,$N16=6),BK39*'4 PEF'!$H$5,IF(OR($N16=7,$N16=8),BK39*'4 PEF'!$H$8,IF($N16=9,BK39*'4 PEF'!$H$7,IF($N16=10,BK39*'4 PEF'!$H$6)))))</f>
        <v>11.507372061247768</v>
      </c>
      <c r="BL16" s="19">
        <f>BL39*'4 PEF'!$H$8</f>
        <v>35.07620613599817</v>
      </c>
      <c r="BM16" s="19">
        <f>IF($N16=2,BM39*'4 PEF'!$H$4,IF(OR($N16=3,$N16=4,$N16=5,$N16=6),BM39*'4 PEF'!$H$5,IF(OR($N16=7,$N16=8),BM39*'4 PEF'!$H$8,IF($N16=9,BM39*'4 PEF'!$H$7,IF($N16=10,BM39*'4 PEF'!$H$6)))))</f>
        <v>2.3660072637882084</v>
      </c>
      <c r="BN16" s="19">
        <f>BN39*'4 PEF'!$H$8</f>
        <v>14.727519551193369</v>
      </c>
      <c r="BO16" s="19">
        <f>BO39*'4 PEF'!$H$8</f>
        <v>4.2670227522867865</v>
      </c>
      <c r="BP16" s="33">
        <f>BP39*'4 PEF'!$H$8</f>
        <v>-19.265512820512818</v>
      </c>
      <c r="BQ16" s="34">
        <f t="shared" si="26"/>
        <v>48.678614944001488</v>
      </c>
      <c r="BR16" s="19">
        <f>IF($N16=2,BR39*'4 PEF'!$H$4,IF(OR($N16=3,$N16=4,$N16=5,$N16=6),BR39*'4 PEF'!$H$5,IF(OR($N16=7,$N16=8),BR39*'4 PEF'!$H$8,IF($N16=9,BR39*'4 PEF'!$H$7,IF($N16=10,BR39*'4 PEF'!$H$6)))))</f>
        <v>8.5434310434010801</v>
      </c>
      <c r="BS16" s="19">
        <f>BS39*'4 PEF'!$H$8</f>
        <v>26.52717919431873</v>
      </c>
      <c r="BT16" s="19">
        <f>IF($N16=2,BT39*'4 PEF'!$H$4,IF(OR($N16=3,$N16=4,$N16=5,$N16=6),BT39*'4 PEF'!$H$5,IF(OR($N16=7,$N16=8),BT39*'4 PEF'!$H$8,IF($N16=9,BT39*'4 PEF'!$H$7,IF($N16=10,BT39*'4 PEF'!$H$6)))))</f>
        <v>4.5722702356186105</v>
      </c>
      <c r="BU16" s="19">
        <f>BU39*'4 PEF'!$H$8</f>
        <v>15.59007192444292</v>
      </c>
      <c r="BV16" s="19">
        <f>BV39*'4 PEF'!$H$8</f>
        <v>10.155267522305454</v>
      </c>
      <c r="BW16" s="33">
        <f>BW39*'4 PEF'!$H$8</f>
        <v>-20.077933333333334</v>
      </c>
      <c r="BX16" s="34">
        <f t="shared" si="27"/>
        <v>45.310286586753463</v>
      </c>
    </row>
    <row r="17" spans="1:77" ht="15" customHeight="1" x14ac:dyDescent="0.25">
      <c r="A17" s="151"/>
      <c r="B17" s="17">
        <v>12</v>
      </c>
      <c r="C17" s="97">
        <f>VLOOKUP(M17,[1]aux!$A$2:$B$37,2,FALSE)</f>
        <v>36</v>
      </c>
      <c r="D17" s="50" t="s">
        <v>32</v>
      </c>
      <c r="E17" s="50" t="s">
        <v>32</v>
      </c>
      <c r="F17" s="49" t="s">
        <v>33</v>
      </c>
      <c r="G17" s="49" t="s">
        <v>33</v>
      </c>
      <c r="H17" s="49">
        <v>1</v>
      </c>
      <c r="I17" s="49">
        <f t="shared" si="3"/>
        <v>4</v>
      </c>
      <c r="J17" s="49">
        <f t="shared" si="4"/>
        <v>3</v>
      </c>
      <c r="K17" s="49">
        <f t="shared" si="5"/>
        <v>3</v>
      </c>
      <c r="L17" s="49">
        <f t="shared" si="6"/>
        <v>2</v>
      </c>
      <c r="M17" s="49">
        <f t="shared" si="7"/>
        <v>4332</v>
      </c>
      <c r="N17" s="49">
        <v>7</v>
      </c>
      <c r="O17" s="49">
        <v>12</v>
      </c>
      <c r="P17" s="49">
        <v>3</v>
      </c>
      <c r="Q17" s="49">
        <v>3</v>
      </c>
      <c r="R17" s="49">
        <v>2</v>
      </c>
      <c r="S17" s="22">
        <f t="shared" si="0"/>
        <v>22</v>
      </c>
      <c r="T17" s="49">
        <v>1</v>
      </c>
      <c r="U17" s="49">
        <v>1</v>
      </c>
      <c r="V17" s="18"/>
      <c r="W17" s="10" t="str">
        <f>VLOOKUP($C17,[1]Rome!$BB$7:$BK$42,5)</f>
        <v>a</v>
      </c>
      <c r="X17" s="10">
        <f>VLOOKUP($C17,[1]Rome!$BB$7:$BK$42,6)</f>
        <v>38</v>
      </c>
      <c r="Y17" s="10">
        <f>VLOOKUP($C17,[1]Rome!$BB$7:$BK$42,7)</f>
        <v>67</v>
      </c>
      <c r="Z17" s="10">
        <f>VLOOKUP($C17,[1]Rome!$BB$7:$BK$42,8)</f>
        <v>91</v>
      </c>
      <c r="AA17" s="10">
        <f>VLOOKUP($C17,[1]Rome!$BB$7:$BK$42,9)</f>
        <v>117</v>
      </c>
      <c r="AB17" s="10">
        <f>VLOOKUP($C17,[1]Rome!$BB$7:$BK$42,10)</f>
        <v>109</v>
      </c>
      <c r="AC17" s="11">
        <f t="shared" si="8"/>
        <v>170</v>
      </c>
      <c r="AD17" s="11">
        <f t="shared" si="9"/>
        <v>168</v>
      </c>
      <c r="AE17" s="11">
        <f>VLOOKUP($C17,[1]Vienna!$BB$7:$BM$42,11)</f>
        <v>177</v>
      </c>
      <c r="AF17" s="11">
        <f>VLOOKUP($C17,[1]Vienna!$BB$7:$BM$42,12)</f>
        <v>182</v>
      </c>
      <c r="AG17" s="11" t="s">
        <v>30</v>
      </c>
      <c r="AH17" s="11" t="s">
        <v>30</v>
      </c>
      <c r="AI17" s="11">
        <f t="shared" si="10"/>
        <v>129</v>
      </c>
      <c r="AJ17" s="11">
        <f t="shared" si="11"/>
        <v>0</v>
      </c>
      <c r="AK17" s="11">
        <f t="shared" si="12"/>
        <v>155</v>
      </c>
      <c r="AL17" s="11">
        <f t="shared" si="13"/>
        <v>0</v>
      </c>
      <c r="AM17" s="11">
        <f t="shared" si="14"/>
        <v>162</v>
      </c>
      <c r="AN17" s="11">
        <f t="shared" si="15"/>
        <v>186</v>
      </c>
      <c r="AO17" s="11">
        <f t="shared" si="16"/>
        <v>184</v>
      </c>
      <c r="AP17" s="13">
        <f t="shared" si="1"/>
        <v>556.41329982721504</v>
      </c>
      <c r="AQ17" s="10" t="str">
        <f>VLOOKUP($C17,[2]Rome!$BB$7:$BK$40,5)</f>
        <v>b</v>
      </c>
      <c r="AR17" s="10">
        <f>VLOOKUP($C17,[2]Rome!$BB$7:$BK$40,6)</f>
        <v>38</v>
      </c>
      <c r="AS17" s="10">
        <f>VLOOKUP($C17,[2]Rome!$BB$7:$BK$40,7)</f>
        <v>68</v>
      </c>
      <c r="AT17" s="10">
        <f>VLOOKUP($C17,[2]Rome!$BB$7:$BK$40,8)</f>
        <v>93</v>
      </c>
      <c r="AU17" s="10">
        <f>VLOOKUP($C17,[2]Rome!$BB$7:$BK$40,9)</f>
        <v>117</v>
      </c>
      <c r="AV17" s="10">
        <f>VLOOKUP($C17,[2]Rome!$BB$7:$BK$40,10)</f>
        <v>109</v>
      </c>
      <c r="AW17" s="11">
        <f t="shared" si="17"/>
        <v>170</v>
      </c>
      <c r="AX17" s="11">
        <f t="shared" si="18"/>
        <v>168</v>
      </c>
      <c r="AY17" s="11">
        <f>VLOOKUP($C17,[2]Vienna!$BB$7:$BM$42,11)</f>
        <v>177</v>
      </c>
      <c r="AZ17" s="11">
        <f>VLOOKUP($C17,[2]Vienna!$BB$7:$BM$42,12)</f>
        <v>182</v>
      </c>
      <c r="BA17" s="11" t="s">
        <v>30</v>
      </c>
      <c r="BB17" s="11" t="s">
        <v>30</v>
      </c>
      <c r="BC17" s="11">
        <f t="shared" si="19"/>
        <v>129</v>
      </c>
      <c r="BD17" s="11">
        <f t="shared" si="20"/>
        <v>0</v>
      </c>
      <c r="BE17" s="11">
        <f t="shared" si="21"/>
        <v>155</v>
      </c>
      <c r="BF17" s="11">
        <f t="shared" si="22"/>
        <v>0</v>
      </c>
      <c r="BG17" s="11">
        <f t="shared" si="23"/>
        <v>162</v>
      </c>
      <c r="BH17" s="11">
        <f t="shared" si="24"/>
        <v>186</v>
      </c>
      <c r="BI17" s="11">
        <f t="shared" si="25"/>
        <v>184</v>
      </c>
      <c r="BJ17" s="13">
        <f t="shared" si="2"/>
        <v>557.92844726355838</v>
      </c>
      <c r="BK17" s="19">
        <f>IF($N17=2,BK40*'4 PEF'!$H$4,IF(OR($N17=3,$N17=4,$N17=5,$N17=6),BK40*'4 PEF'!$H$5,IF(OR($N17=7,$N17=8),BK40*'4 PEF'!$H$8,IF($N17=9,BK40*'4 PEF'!$H$7,IF($N17=10,BK40*'4 PEF'!$H$6)))))</f>
        <v>24.445088762574805</v>
      </c>
      <c r="BL17" s="19">
        <f>BL40*'4 PEF'!$H$8</f>
        <v>38.69923255662075</v>
      </c>
      <c r="BM17" s="19">
        <f>IF($N17=2,BM40*'4 PEF'!$H$4,IF(OR($N17=3,$N17=4,$N17=5,$N17=6),BM40*'4 PEF'!$H$5,IF(OR($N17=7,$N17=8),BM40*'4 PEF'!$H$8,IF($N17=9,BM40*'4 PEF'!$H$7,IF($N17=10,BM40*'4 PEF'!$H$6)))))</f>
        <v>2.0402220200775432</v>
      </c>
      <c r="BN17" s="19">
        <f>BN40*'4 PEF'!$H$8</f>
        <v>14.42244063012823</v>
      </c>
      <c r="BO17" s="19">
        <f>BO40*'4 PEF'!$H$8</f>
        <v>2.7988979951683821</v>
      </c>
      <c r="BP17" s="33">
        <f>BP40*'4 PEF'!$H$8</f>
        <v>-19.265512820512818</v>
      </c>
      <c r="BQ17" s="34">
        <f t="shared" si="26"/>
        <v>63.140369144056898</v>
      </c>
      <c r="BR17" s="19">
        <f>IF($N17=2,BR40*'4 PEF'!$H$4,IF(OR($N17=3,$N17=4,$N17=5,$N17=6),BR40*'4 PEF'!$H$5,IF(OR($N17=7,$N17=8),BR40*'4 PEF'!$H$8,IF($N17=9,BR40*'4 PEF'!$H$7,IF($N17=10,BR40*'4 PEF'!$H$6)))))</f>
        <v>14.402277974413558</v>
      </c>
      <c r="BS17" s="19">
        <f>BS40*'4 PEF'!$H$8</f>
        <v>28.279475055453204</v>
      </c>
      <c r="BT17" s="19">
        <f>IF($N17=2,BT40*'4 PEF'!$H$4,IF(OR($N17=3,$N17=4,$N17=5,$N17=6),BT40*'4 PEF'!$H$5,IF(OR($N17=7,$N17=8),BT40*'4 PEF'!$H$8,IF($N17=9,BT40*'4 PEF'!$H$7,IF($N17=10,BT40*'4 PEF'!$H$6)))))</f>
        <v>4.1121739904776433</v>
      </c>
      <c r="BU17" s="19">
        <f>BU40*'4 PEF'!$H$8</f>
        <v>15.287831156157209</v>
      </c>
      <c r="BV17" s="19">
        <f>BV40*'4 PEF'!$H$8</f>
        <v>9.0497623037018702</v>
      </c>
      <c r="BW17" s="33">
        <f>BW40*'4 PEF'!$H$8</f>
        <v>-20.077933333333334</v>
      </c>
      <c r="BX17" s="34">
        <f t="shared" si="27"/>
        <v>51.053587146870157</v>
      </c>
    </row>
    <row r="18" spans="1:77" ht="15" customHeight="1" x14ac:dyDescent="0.25">
      <c r="A18" s="151"/>
      <c r="B18" s="17">
        <v>13</v>
      </c>
      <c r="C18" s="97">
        <f>VLOOKUP(M18,[1]aux!$A$2:$B$37,2,FALSE)</f>
        <v>3</v>
      </c>
      <c r="D18" s="50"/>
      <c r="E18" s="50"/>
      <c r="F18" s="49"/>
      <c r="G18" s="49"/>
      <c r="H18" s="31">
        <f>IF(L18=1,0,IF(L18=2,1))</f>
        <v>0</v>
      </c>
      <c r="I18" s="49">
        <v>1</v>
      </c>
      <c r="J18" s="49">
        <v>2</v>
      </c>
      <c r="K18" s="49">
        <v>1</v>
      </c>
      <c r="L18" s="49">
        <v>1</v>
      </c>
      <c r="M18" s="49">
        <f t="shared" si="7"/>
        <v>1211</v>
      </c>
      <c r="N18" s="49">
        <v>7</v>
      </c>
      <c r="O18" s="49">
        <v>12</v>
      </c>
      <c r="P18" s="49">
        <v>3</v>
      </c>
      <c r="Q18" s="49">
        <v>3</v>
      </c>
      <c r="R18" s="49">
        <v>2</v>
      </c>
      <c r="S18" s="22">
        <f t="shared" si="0"/>
        <v>22</v>
      </c>
      <c r="T18" s="49">
        <v>1</v>
      </c>
      <c r="U18" s="49">
        <v>1</v>
      </c>
      <c r="V18" s="18"/>
      <c r="W18" s="10">
        <f>VLOOKUP($C18,[1]Rome!$BB$7:$BK$42,5)</f>
        <v>1</v>
      </c>
      <c r="X18" s="10">
        <f>VLOOKUP($C18,[1]Rome!$BB$7:$BK$42,6)</f>
        <v>24</v>
      </c>
      <c r="Y18" s="10">
        <f>VLOOKUP($C18,[1]Rome!$BB$7:$BK$42,7)</f>
        <v>0</v>
      </c>
      <c r="Z18" s="10">
        <f>VLOOKUP($C18,[1]Rome!$BB$7:$BK$42,8)</f>
        <v>89</v>
      </c>
      <c r="AA18" s="10">
        <f>VLOOKUP($C18,[1]Rome!$BB$7:$BK$42,9)</f>
        <v>0</v>
      </c>
      <c r="AB18" s="10">
        <f>VLOOKUP($C18,[1]Rome!$BB$7:$BK$42,10)</f>
        <v>0</v>
      </c>
      <c r="AC18" s="11">
        <f t="shared" si="8"/>
        <v>0</v>
      </c>
      <c r="AD18" s="11">
        <f t="shared" si="9"/>
        <v>0</v>
      </c>
      <c r="AE18" s="11">
        <f>VLOOKUP($C18,[1]Vienna!$BB$7:$BM$42,11)</f>
        <v>0</v>
      </c>
      <c r="AF18" s="11">
        <f>VLOOKUP($C18,[1]Vienna!$BB$7:$BM$42,12)</f>
        <v>0</v>
      </c>
      <c r="AG18" s="11" t="s">
        <v>30</v>
      </c>
      <c r="AH18" s="11" t="s">
        <v>30</v>
      </c>
      <c r="AI18" s="11">
        <f t="shared" si="10"/>
        <v>129</v>
      </c>
      <c r="AJ18" s="11">
        <f t="shared" si="11"/>
        <v>0</v>
      </c>
      <c r="AK18" s="11">
        <f t="shared" si="12"/>
        <v>155</v>
      </c>
      <c r="AL18" s="11">
        <f t="shared" si="13"/>
        <v>0</v>
      </c>
      <c r="AM18" s="11">
        <f t="shared" si="14"/>
        <v>162</v>
      </c>
      <c r="AN18" s="11">
        <f t="shared" si="15"/>
        <v>186</v>
      </c>
      <c r="AO18" s="11">
        <f t="shared" si="16"/>
        <v>184</v>
      </c>
      <c r="AP18" s="13">
        <f t="shared" si="1"/>
        <v>287.21486365783187</v>
      </c>
      <c r="AQ18" s="10">
        <f>VLOOKUP($C18,[2]Rome!$BB$7:$BK$40,5)</f>
        <v>2</v>
      </c>
      <c r="AR18" s="10">
        <f>VLOOKUP($C18,[2]Rome!$BB$7:$BK$40,6)</f>
        <v>24</v>
      </c>
      <c r="AS18" s="10">
        <f>VLOOKUP($C18,[2]Rome!$BB$7:$BK$40,7)</f>
        <v>0</v>
      </c>
      <c r="AT18" s="10">
        <f>VLOOKUP($C18,[2]Rome!$BB$7:$BK$40,8)</f>
        <v>93</v>
      </c>
      <c r="AU18" s="10">
        <f>VLOOKUP($C18,[2]Rome!$BB$7:$BK$40,9)</f>
        <v>0</v>
      </c>
      <c r="AV18" s="10">
        <f>VLOOKUP($C18,[2]Rome!$BB$7:$BK$40,10)</f>
        <v>0</v>
      </c>
      <c r="AW18" s="11">
        <f t="shared" si="17"/>
        <v>0</v>
      </c>
      <c r="AX18" s="11">
        <f t="shared" si="18"/>
        <v>0</v>
      </c>
      <c r="AY18" s="11">
        <f>VLOOKUP($C18,[2]Vienna!$BB$7:$BM$42,11)</f>
        <v>0</v>
      </c>
      <c r="AZ18" s="11">
        <f>VLOOKUP($C18,[2]Vienna!$BB$7:$BM$42,12)</f>
        <v>0</v>
      </c>
      <c r="BA18" s="11" t="s">
        <v>30</v>
      </c>
      <c r="BB18" s="11" t="s">
        <v>30</v>
      </c>
      <c r="BC18" s="11">
        <f t="shared" si="19"/>
        <v>129</v>
      </c>
      <c r="BD18" s="11">
        <f t="shared" si="20"/>
        <v>0</v>
      </c>
      <c r="BE18" s="11">
        <f t="shared" si="21"/>
        <v>155</v>
      </c>
      <c r="BF18" s="11">
        <f t="shared" si="22"/>
        <v>0</v>
      </c>
      <c r="BG18" s="11">
        <f t="shared" si="23"/>
        <v>162</v>
      </c>
      <c r="BH18" s="11">
        <f t="shared" si="24"/>
        <v>186</v>
      </c>
      <c r="BI18" s="11">
        <f t="shared" si="25"/>
        <v>184</v>
      </c>
      <c r="BJ18" s="13">
        <f t="shared" si="2"/>
        <v>298.99348742552667</v>
      </c>
      <c r="BK18" s="19">
        <f>IF($N18=2,BK41*'4 PEF'!$H$4,IF(OR($N18=3,$N18=4,$N18=5,$N18=6),BK41*'4 PEF'!$H$5,IF(OR($N18=7,$N18=8),BK41*'4 PEF'!$H$8,IF($N18=9,BK41*'4 PEF'!$H$7,IF($N18=10,BK41*'4 PEF'!$H$6)))))</f>
        <v>35.101000213675583</v>
      </c>
      <c r="BL18" s="19">
        <f>BL41*'4 PEF'!$H$8</f>
        <v>77.455353966714995</v>
      </c>
      <c r="BM18" s="19">
        <f>IF($N18=2,BM41*'4 PEF'!$H$4,IF(OR($N18=3,$N18=4,$N18=5,$N18=6),BM41*'4 PEF'!$H$5,IF(OR($N18=7,$N18=8),BM41*'4 PEF'!$H$8,IF($N18=9,BM41*'4 PEF'!$H$7,IF($N18=10,BM41*'4 PEF'!$H$6)))))</f>
        <v>1.9969930758302619</v>
      </c>
      <c r="BN18" s="19">
        <f>BN41*'4 PEF'!$H$8</f>
        <v>57.359582607419114</v>
      </c>
      <c r="BO18" s="19">
        <f>BO41*'4 PEF'!$H$8</f>
        <v>0.91078402779257106</v>
      </c>
      <c r="BP18" s="33">
        <f>BP41*'4 PEF'!$H$8</f>
        <v>-19.265512820512818</v>
      </c>
      <c r="BQ18" s="34">
        <f t="shared" si="26"/>
        <v>153.55820107091969</v>
      </c>
      <c r="BR18" s="19">
        <f>IF($N18=2,BR41*'4 PEF'!$H$4,IF(OR($N18=3,$N18=4,$N18=5,$N18=6),BR41*'4 PEF'!$H$5,IF(OR($N18=7,$N18=8),BR41*'4 PEF'!$H$8,IF($N18=9,BR41*'4 PEF'!$H$7,IF($N18=10,BR41*'4 PEF'!$H$6)))))</f>
        <v>38.088615012342174</v>
      </c>
      <c r="BS18" s="19">
        <f>BS41*'4 PEF'!$H$8</f>
        <v>45.843272098324796</v>
      </c>
      <c r="BT18" s="19">
        <f>IF($N18=2,BT41*'4 PEF'!$H$4,IF(OR($N18=3,$N18=4,$N18=5,$N18=6),BT41*'4 PEF'!$H$5,IF(OR($N18=7,$N18=8),BT41*'4 PEF'!$H$8,IF($N18=9,BT41*'4 PEF'!$H$7,IF($N18=10,BT41*'4 PEF'!$H$6)))))</f>
        <v>3.4839381588218177</v>
      </c>
      <c r="BU18" s="19">
        <f>BU41*'4 PEF'!$H$8</f>
        <v>55.275812113413636</v>
      </c>
      <c r="BV18" s="19">
        <f>BV41*'4 PEF'!$H$8</f>
        <v>1.2285017066424782</v>
      </c>
      <c r="BW18" s="33">
        <f>BW41*'4 PEF'!$H$8</f>
        <v>-20.077933333333334</v>
      </c>
      <c r="BX18" s="34">
        <f t="shared" si="27"/>
        <v>123.84220575621154</v>
      </c>
    </row>
    <row r="19" spans="1:77" ht="15" customHeight="1" x14ac:dyDescent="0.25">
      <c r="A19" s="151"/>
      <c r="B19" s="17">
        <v>14</v>
      </c>
      <c r="C19" s="97">
        <f>VLOOKUP(M19,[1]aux!$A$2:$B$37,2,FALSE)</f>
        <v>28</v>
      </c>
      <c r="D19" s="50"/>
      <c r="E19" s="50"/>
      <c r="F19" s="49"/>
      <c r="G19" s="49"/>
      <c r="H19" s="31">
        <f t="shared" ref="H19:H24" si="28">IF(L19=1,0,IF(L19=2,1))</f>
        <v>1</v>
      </c>
      <c r="I19" s="49">
        <v>2</v>
      </c>
      <c r="J19" s="49">
        <v>3</v>
      </c>
      <c r="K19" s="49">
        <v>3</v>
      </c>
      <c r="L19" s="49">
        <v>2</v>
      </c>
      <c r="M19" s="49">
        <f t="shared" si="7"/>
        <v>2332</v>
      </c>
      <c r="N19" s="49">
        <v>9</v>
      </c>
      <c r="O19" s="49">
        <v>20</v>
      </c>
      <c r="P19" s="49">
        <v>4</v>
      </c>
      <c r="Q19" s="49">
        <v>4</v>
      </c>
      <c r="R19" s="49">
        <v>2</v>
      </c>
      <c r="S19" s="22">
        <f t="shared" si="0"/>
        <v>18</v>
      </c>
      <c r="T19" s="49">
        <v>0</v>
      </c>
      <c r="U19" s="49">
        <v>0</v>
      </c>
      <c r="V19" s="18"/>
      <c r="W19" s="10">
        <f>VLOOKUP($C19,[1]Rome!$BB$7:$BK$42,5)</f>
        <v>9</v>
      </c>
      <c r="X19" s="10">
        <f>VLOOKUP($C19,[1]Rome!$BB$7:$BK$42,6)</f>
        <v>32</v>
      </c>
      <c r="Y19" s="10">
        <f>VLOOKUP($C19,[1]Rome!$BB$7:$BK$42,7)</f>
        <v>63</v>
      </c>
      <c r="Z19" s="10">
        <f>VLOOKUP($C19,[1]Rome!$BB$7:$BK$42,8)</f>
        <v>91</v>
      </c>
      <c r="AA19" s="10">
        <f>VLOOKUP($C19,[1]Rome!$BB$7:$BK$42,9)</f>
        <v>117</v>
      </c>
      <c r="AB19" s="10">
        <f>VLOOKUP($C19,[1]Rome!$BB$7:$BK$42,10)</f>
        <v>109</v>
      </c>
      <c r="AC19" s="11">
        <f t="shared" si="8"/>
        <v>170</v>
      </c>
      <c r="AD19" s="11">
        <f t="shared" si="9"/>
        <v>168</v>
      </c>
      <c r="AE19" s="11">
        <f>VLOOKUP($C19,[1]Vienna!$BB$7:$BM$42,11)</f>
        <v>177</v>
      </c>
      <c r="AF19" s="11">
        <f>VLOOKUP($C19,[1]Vienna!$BB$7:$BM$42,12)</f>
        <v>182</v>
      </c>
      <c r="AG19" s="11" t="s">
        <v>30</v>
      </c>
      <c r="AH19" s="11" t="s">
        <v>30</v>
      </c>
      <c r="AI19" s="11">
        <f t="shared" si="10"/>
        <v>138</v>
      </c>
      <c r="AJ19" s="11">
        <f t="shared" si="11"/>
        <v>144</v>
      </c>
      <c r="AK19" s="11">
        <f t="shared" si="12"/>
        <v>157</v>
      </c>
      <c r="AL19" s="11">
        <f t="shared" si="13"/>
        <v>0</v>
      </c>
      <c r="AM19" s="11">
        <f t="shared" si="14"/>
        <v>162</v>
      </c>
      <c r="AN19" s="11">
        <f t="shared" si="15"/>
        <v>0</v>
      </c>
      <c r="AO19" s="11">
        <f t="shared" si="16"/>
        <v>0</v>
      </c>
      <c r="AP19" s="13">
        <f t="shared" si="1"/>
        <v>506.70756760685782</v>
      </c>
      <c r="AQ19" s="10">
        <f>VLOOKUP($C19,[2]Rome!$BB$7:$BK$40,5)</f>
        <v>10</v>
      </c>
      <c r="AR19" s="10">
        <f>VLOOKUP($C19,[2]Rome!$BB$7:$BK$40,6)</f>
        <v>32</v>
      </c>
      <c r="AS19" s="10">
        <f>VLOOKUP($C19,[2]Rome!$BB$7:$BK$40,7)</f>
        <v>64</v>
      </c>
      <c r="AT19" s="10">
        <f>VLOOKUP($C19,[2]Rome!$BB$7:$BK$40,8)</f>
        <v>95</v>
      </c>
      <c r="AU19" s="10">
        <f>VLOOKUP($C19,[2]Rome!$BB$7:$BK$40,9)</f>
        <v>117</v>
      </c>
      <c r="AV19" s="10">
        <f>VLOOKUP($C19,[2]Rome!$BB$7:$BK$40,10)</f>
        <v>109</v>
      </c>
      <c r="AW19" s="11">
        <f t="shared" si="17"/>
        <v>170</v>
      </c>
      <c r="AX19" s="11">
        <f t="shared" si="18"/>
        <v>168</v>
      </c>
      <c r="AY19" s="11">
        <f>VLOOKUP($C19,[2]Vienna!$BB$7:$BM$42,11)</f>
        <v>177</v>
      </c>
      <c r="AZ19" s="11">
        <f>VLOOKUP($C19,[2]Vienna!$BB$7:$BM$42,12)</f>
        <v>182</v>
      </c>
      <c r="BA19" s="11" t="s">
        <v>30</v>
      </c>
      <c r="BB19" s="11" t="s">
        <v>30</v>
      </c>
      <c r="BC19" s="11">
        <f t="shared" si="19"/>
        <v>138</v>
      </c>
      <c r="BD19" s="11">
        <f t="shared" si="20"/>
        <v>144</v>
      </c>
      <c r="BE19" s="11">
        <f t="shared" si="21"/>
        <v>157</v>
      </c>
      <c r="BF19" s="11">
        <f t="shared" si="22"/>
        <v>0</v>
      </c>
      <c r="BG19" s="11">
        <f t="shared" si="23"/>
        <v>162</v>
      </c>
      <c r="BH19" s="11">
        <f t="shared" si="24"/>
        <v>0</v>
      </c>
      <c r="BI19" s="11">
        <f t="shared" si="25"/>
        <v>0</v>
      </c>
      <c r="BJ19" s="13">
        <f t="shared" si="2"/>
        <v>375.1033534329672</v>
      </c>
      <c r="BK19" s="19">
        <f>IF($N19=2,BK42*'4 PEF'!$H$4,IF(OR($N19=3,$N19=4,$N19=5,$N19=6),BK42*'4 PEF'!$H$5,IF(OR($N19=7,$N19=8),BK42*'4 PEF'!$H$8,IF($N19=9,BK42*'4 PEF'!$H$7,IF($N19=10,BK42*'4 PEF'!$H$6)))))</f>
        <v>18.503072757426306</v>
      </c>
      <c r="BL19" s="19">
        <f>BL42*'4 PEF'!$H$8</f>
        <v>35.014245122824804</v>
      </c>
      <c r="BM19" s="19">
        <f>IF($N19=2,BM42*'4 PEF'!$H$4,IF(OR($N19=3,$N19=4,$N19=5,$N19=6),BM42*'4 PEF'!$H$5,IF(OR($N19=7,$N19=8),BM42*'4 PEF'!$H$8,IF($N19=9,BM42*'4 PEF'!$H$7,IF($N19=10,BM42*'4 PEF'!$H$6)))))</f>
        <v>8.52</v>
      </c>
      <c r="BN19" s="19">
        <f>BN42*'4 PEF'!$H$8</f>
        <v>14.727519551193369</v>
      </c>
      <c r="BO19" s="19">
        <f>BO42*'4 PEF'!$H$8</f>
        <v>4.2442748096333851</v>
      </c>
      <c r="BP19" s="33">
        <f>BP42*'4 PEF'!$H$8</f>
        <v>0</v>
      </c>
      <c r="BQ19" s="34">
        <f t="shared" si="26"/>
        <v>81.009112241077858</v>
      </c>
      <c r="BR19" s="19">
        <f>IF($N19=2,BR42*'4 PEF'!$H$4,IF(OR($N19=3,$N19=4,$N19=5,$N19=6),BR42*'4 PEF'!$H$5,IF(OR($N19=7,$N19=8),BR42*'4 PEF'!$H$8,IF($N19=9,BR42*'4 PEF'!$H$7,IF($N19=10,BR42*'4 PEF'!$H$6)))))</f>
        <v>17.80730541218113</v>
      </c>
      <c r="BS19" s="19">
        <f>BS42*'4 PEF'!$H$8</f>
        <v>26.269221201190405</v>
      </c>
      <c r="BT19" s="19">
        <f>IF($N19=2,BT42*'4 PEF'!$H$4,IF(OR($N19=3,$N19=4,$N19=5,$N19=6),BT42*'4 PEF'!$H$5,IF(OR($N19=7,$N19=8),BT42*'4 PEF'!$H$8,IF($N19=9,BT42*'4 PEF'!$H$7,IF($N19=10,BT42*'4 PEF'!$H$6)))))</f>
        <v>12.48</v>
      </c>
      <c r="BU19" s="19">
        <f>BU42*'4 PEF'!$H$8</f>
        <v>15.59007192444292</v>
      </c>
      <c r="BV19" s="19">
        <f>BV42*'4 PEF'!$H$8</f>
        <v>10.140142214609341</v>
      </c>
      <c r="BW19" s="33">
        <f>BW42*'4 PEF'!$H$8</f>
        <v>0</v>
      </c>
      <c r="BX19" s="34">
        <f t="shared" si="27"/>
        <v>82.286740752423796</v>
      </c>
    </row>
    <row r="20" spans="1:77" ht="15" customHeight="1" x14ac:dyDescent="0.25">
      <c r="A20" s="151"/>
      <c r="B20" s="17">
        <v>15</v>
      </c>
      <c r="C20" s="97">
        <f>VLOOKUP(M20,[1]aux!$A$2:$B$37,2,FALSE)</f>
        <v>32</v>
      </c>
      <c r="D20" s="50"/>
      <c r="E20" s="50"/>
      <c r="F20" s="49"/>
      <c r="G20" s="49"/>
      <c r="H20" s="31">
        <f t="shared" si="28"/>
        <v>1</v>
      </c>
      <c r="I20" s="49">
        <v>3</v>
      </c>
      <c r="J20" s="49">
        <v>3</v>
      </c>
      <c r="K20" s="49">
        <v>3</v>
      </c>
      <c r="L20" s="49">
        <v>2</v>
      </c>
      <c r="M20" s="49">
        <f t="shared" si="7"/>
        <v>3332</v>
      </c>
      <c r="N20" s="49">
        <v>9</v>
      </c>
      <c r="O20" s="49">
        <v>20</v>
      </c>
      <c r="P20" s="49">
        <v>4</v>
      </c>
      <c r="Q20" s="49">
        <v>4</v>
      </c>
      <c r="R20" s="49">
        <v>2</v>
      </c>
      <c r="S20" s="22">
        <f t="shared" si="0"/>
        <v>18</v>
      </c>
      <c r="T20" s="49">
        <v>0</v>
      </c>
      <c r="U20" s="49">
        <v>1</v>
      </c>
      <c r="V20" s="18"/>
      <c r="W20" s="10">
        <f>VLOOKUP($C20,[1]Rome!$BB$7:$BK$42,5)</f>
        <v>13</v>
      </c>
      <c r="X20" s="10">
        <f>VLOOKUP($C20,[1]Rome!$BB$7:$BK$42,6)</f>
        <v>34</v>
      </c>
      <c r="Y20" s="10">
        <f>VLOOKUP($C20,[1]Rome!$BB$7:$BK$42,7)</f>
        <v>65</v>
      </c>
      <c r="Z20" s="10">
        <f>VLOOKUP($C20,[1]Rome!$BB$7:$BK$42,8)</f>
        <v>91</v>
      </c>
      <c r="AA20" s="10">
        <f>VLOOKUP($C20,[1]Rome!$BB$7:$BK$42,9)</f>
        <v>117</v>
      </c>
      <c r="AB20" s="10">
        <f>VLOOKUP($C20,[1]Rome!$BB$7:$BK$42,10)</f>
        <v>109</v>
      </c>
      <c r="AC20" s="11">
        <f t="shared" si="8"/>
        <v>170</v>
      </c>
      <c r="AD20" s="11">
        <f t="shared" si="9"/>
        <v>168</v>
      </c>
      <c r="AE20" s="11">
        <f>VLOOKUP($C20,[1]Vienna!$BB$7:$BM$42,11)</f>
        <v>177</v>
      </c>
      <c r="AF20" s="11">
        <f>VLOOKUP($C20,[1]Vienna!$BB$7:$BM$42,12)</f>
        <v>182</v>
      </c>
      <c r="AG20" s="11" t="s">
        <v>30</v>
      </c>
      <c r="AH20" s="11" t="s">
        <v>30</v>
      </c>
      <c r="AI20" s="11">
        <f t="shared" si="10"/>
        <v>138</v>
      </c>
      <c r="AJ20" s="11">
        <f t="shared" si="11"/>
        <v>144</v>
      </c>
      <c r="AK20" s="11">
        <f t="shared" si="12"/>
        <v>157</v>
      </c>
      <c r="AL20" s="11">
        <f t="shared" si="13"/>
        <v>0</v>
      </c>
      <c r="AM20" s="11">
        <f t="shared" si="14"/>
        <v>162</v>
      </c>
      <c r="AN20" s="11">
        <f t="shared" si="15"/>
        <v>0</v>
      </c>
      <c r="AO20" s="11">
        <f t="shared" si="16"/>
        <v>184</v>
      </c>
      <c r="AP20" s="13">
        <f t="shared" si="1"/>
        <v>543.16041951198599</v>
      </c>
      <c r="AQ20" s="10">
        <f>VLOOKUP($C20,[2]Rome!$BB$7:$BK$40,5)</f>
        <v>14</v>
      </c>
      <c r="AR20" s="10">
        <f>VLOOKUP($C20,[2]Rome!$BB$7:$BK$40,6)</f>
        <v>34</v>
      </c>
      <c r="AS20" s="10">
        <f>VLOOKUP($C20,[2]Rome!$BB$7:$BK$40,7)</f>
        <v>66</v>
      </c>
      <c r="AT20" s="10">
        <f>VLOOKUP($C20,[2]Rome!$BB$7:$BK$40,8)</f>
        <v>95</v>
      </c>
      <c r="AU20" s="10">
        <f>VLOOKUP($C20,[2]Rome!$BB$7:$BK$40,9)</f>
        <v>117</v>
      </c>
      <c r="AV20" s="10">
        <f>VLOOKUP($C20,[2]Rome!$BB$7:$BK$40,10)</f>
        <v>109</v>
      </c>
      <c r="AW20" s="11">
        <f t="shared" si="17"/>
        <v>170</v>
      </c>
      <c r="AX20" s="11">
        <f t="shared" si="18"/>
        <v>168</v>
      </c>
      <c r="AY20" s="11">
        <f>VLOOKUP($C20,[2]Vienna!$BB$7:$BM$42,11)</f>
        <v>177</v>
      </c>
      <c r="AZ20" s="11">
        <f>VLOOKUP($C20,[2]Vienna!$BB$7:$BM$42,12)</f>
        <v>182</v>
      </c>
      <c r="BA20" s="11" t="s">
        <v>30</v>
      </c>
      <c r="BB20" s="11" t="s">
        <v>30</v>
      </c>
      <c r="BC20" s="11">
        <f t="shared" si="19"/>
        <v>138</v>
      </c>
      <c r="BD20" s="11">
        <f t="shared" si="20"/>
        <v>144</v>
      </c>
      <c r="BE20" s="11">
        <f t="shared" si="21"/>
        <v>157</v>
      </c>
      <c r="BF20" s="11">
        <f t="shared" si="22"/>
        <v>0</v>
      </c>
      <c r="BG20" s="11">
        <f t="shared" si="23"/>
        <v>162</v>
      </c>
      <c r="BH20" s="11">
        <f t="shared" si="24"/>
        <v>0</v>
      </c>
      <c r="BI20" s="11">
        <f t="shared" si="25"/>
        <v>184</v>
      </c>
      <c r="BJ20" s="13">
        <f t="shared" si="2"/>
        <v>425.65751547175898</v>
      </c>
      <c r="BK20" s="19">
        <f>IF($N20=2,BK43*'4 PEF'!$H$4,IF(OR($N20=3,$N20=4,$N20=5,$N20=6),BK43*'4 PEF'!$H$5,IF(OR($N20=7,$N20=8),BK43*'4 PEF'!$H$8,IF($N20=9,BK43*'4 PEF'!$H$7,IF($N20=10,BK43*'4 PEF'!$H$6)))))</f>
        <v>13.90769019673148</v>
      </c>
      <c r="BL20" s="19">
        <f>BL43*'4 PEF'!$H$8</f>
        <v>35.437816508534233</v>
      </c>
      <c r="BM20" s="19">
        <f>IF($N20=2,BM43*'4 PEF'!$H$4,IF(OR($N20=3,$N20=4,$N20=5,$N20=6),BM43*'4 PEF'!$H$5,IF(OR($N20=7,$N20=8),BM43*'4 PEF'!$H$8,IF($N20=9,BM43*'4 PEF'!$H$7,IF($N20=10,BM43*'4 PEF'!$H$6)))))</f>
        <v>8.52</v>
      </c>
      <c r="BN20" s="19">
        <f>BN43*'4 PEF'!$H$8</f>
        <v>14.727519551193369</v>
      </c>
      <c r="BO20" s="19">
        <f>BO43*'4 PEF'!$H$8</f>
        <v>4.2670227522867865</v>
      </c>
      <c r="BP20" s="33">
        <f>BP43*'4 PEF'!$H$8</f>
        <v>-19.265512820512818</v>
      </c>
      <c r="BQ20" s="34">
        <f t="shared" si="26"/>
        <v>57.594536188233057</v>
      </c>
      <c r="BR20" s="19">
        <f>IF($N20=2,BR43*'4 PEF'!$H$4,IF(OR($N20=3,$N20=4,$N20=5,$N20=6),BR43*'4 PEF'!$H$5,IF(OR($N20=7,$N20=8),BR43*'4 PEF'!$H$8,IF($N20=9,BR43*'4 PEF'!$H$7,IF($N20=10,BR43*'4 PEF'!$H$6)))))</f>
        <v>10.114055487119305</v>
      </c>
      <c r="BS20" s="19">
        <f>BS43*'4 PEF'!$H$8</f>
        <v>26.800655268486963</v>
      </c>
      <c r="BT20" s="19">
        <f>IF($N20=2,BT43*'4 PEF'!$H$4,IF(OR($N20=3,$N20=4,$N20=5,$N20=6),BT43*'4 PEF'!$H$5,IF(OR($N20=7,$N20=8),BT43*'4 PEF'!$H$8,IF($N20=9,BT43*'4 PEF'!$H$7,IF($N20=10,BT43*'4 PEF'!$H$6)))))</f>
        <v>12.48</v>
      </c>
      <c r="BU20" s="19">
        <f>BU43*'4 PEF'!$H$8</f>
        <v>15.59007192444292</v>
      </c>
      <c r="BV20" s="19">
        <f>BV43*'4 PEF'!$H$8</f>
        <v>10.155267522305454</v>
      </c>
      <c r="BW20" s="33">
        <f>BW43*'4 PEF'!$H$8</f>
        <v>-20.077933333333334</v>
      </c>
      <c r="BX20" s="34">
        <f t="shared" si="27"/>
        <v>55.06211686902131</v>
      </c>
    </row>
    <row r="21" spans="1:77" ht="15" customHeight="1" x14ac:dyDescent="0.25">
      <c r="A21" s="151"/>
      <c r="B21" s="17">
        <v>16</v>
      </c>
      <c r="C21" s="97">
        <f>VLOOKUP(M21,[1]aux!$A$2:$B$37,2,FALSE)</f>
        <v>18</v>
      </c>
      <c r="D21" s="50"/>
      <c r="E21" s="50"/>
      <c r="F21" s="49"/>
      <c r="G21" s="49"/>
      <c r="H21" s="31">
        <f t="shared" si="28"/>
        <v>0</v>
      </c>
      <c r="I21" s="49">
        <v>4</v>
      </c>
      <c r="J21" s="49">
        <v>3</v>
      </c>
      <c r="K21" s="49">
        <v>3</v>
      </c>
      <c r="L21" s="49">
        <v>1</v>
      </c>
      <c r="M21" s="49">
        <f t="shared" si="7"/>
        <v>4331</v>
      </c>
      <c r="N21" s="49">
        <v>8</v>
      </c>
      <c r="O21" s="49">
        <v>13</v>
      </c>
      <c r="P21" s="49">
        <v>3</v>
      </c>
      <c r="Q21" s="49">
        <v>3</v>
      </c>
      <c r="R21" s="49">
        <v>2</v>
      </c>
      <c r="S21" s="22">
        <f t="shared" si="0"/>
        <v>23</v>
      </c>
      <c r="T21" s="49">
        <v>1</v>
      </c>
      <c r="U21" s="49">
        <v>1</v>
      </c>
      <c r="V21" s="18"/>
      <c r="W21" s="10" t="str">
        <f>VLOOKUP($C21,[1]Rome!$BB$7:$BK$42,5)</f>
        <v>a</v>
      </c>
      <c r="X21" s="10">
        <f>VLOOKUP($C21,[1]Rome!$BB$7:$BK$42,6)</f>
        <v>38</v>
      </c>
      <c r="Y21" s="10">
        <f>VLOOKUP($C21,[1]Rome!$BB$7:$BK$42,7)</f>
        <v>67</v>
      </c>
      <c r="Z21" s="10">
        <f>VLOOKUP($C21,[1]Rome!$BB$7:$BK$42,8)</f>
        <v>91</v>
      </c>
      <c r="AA21" s="10">
        <f>VLOOKUP($C21,[1]Rome!$BB$7:$BK$42,9)</f>
        <v>117</v>
      </c>
      <c r="AB21" s="10">
        <f>VLOOKUP($C21,[1]Rome!$BB$7:$BK$42,10)</f>
        <v>109</v>
      </c>
      <c r="AC21" s="11">
        <f t="shared" si="8"/>
        <v>0</v>
      </c>
      <c r="AD21" s="11">
        <f t="shared" si="9"/>
        <v>0</v>
      </c>
      <c r="AE21" s="11">
        <f>VLOOKUP($C21,[1]Vienna!$BB$7:$BM$42,11)</f>
        <v>177</v>
      </c>
      <c r="AF21" s="11">
        <f>VLOOKUP($C21,[1]Vienna!$BB$7:$BM$42,12)</f>
        <v>182</v>
      </c>
      <c r="AG21" s="11" t="s">
        <v>30</v>
      </c>
      <c r="AH21" s="11" t="s">
        <v>30</v>
      </c>
      <c r="AI21" s="11">
        <f t="shared" si="10"/>
        <v>135</v>
      </c>
      <c r="AJ21" s="11">
        <f t="shared" si="11"/>
        <v>0</v>
      </c>
      <c r="AK21" s="11">
        <f t="shared" si="12"/>
        <v>155</v>
      </c>
      <c r="AL21" s="11">
        <f t="shared" si="13"/>
        <v>0</v>
      </c>
      <c r="AM21" s="11">
        <f t="shared" si="14"/>
        <v>162</v>
      </c>
      <c r="AN21" s="11">
        <f t="shared" si="15"/>
        <v>186</v>
      </c>
      <c r="AO21" s="11">
        <f t="shared" si="16"/>
        <v>184</v>
      </c>
      <c r="AP21" s="13">
        <f t="shared" si="1"/>
        <v>541.94029752695849</v>
      </c>
      <c r="AQ21" s="10" t="str">
        <f>VLOOKUP($C21,[2]Rome!$BB$7:$BK$40,5)</f>
        <v>b</v>
      </c>
      <c r="AR21" s="10">
        <f>VLOOKUP($C21,[2]Rome!$BB$7:$BK$40,6)</f>
        <v>38</v>
      </c>
      <c r="AS21" s="10">
        <f>VLOOKUP($C21,[2]Rome!$BB$7:$BK$40,7)</f>
        <v>68</v>
      </c>
      <c r="AT21" s="10">
        <f>VLOOKUP($C21,[2]Rome!$BB$7:$BK$40,8)</f>
        <v>95</v>
      </c>
      <c r="AU21" s="10">
        <f>VLOOKUP($C21,[2]Rome!$BB$7:$BK$40,9)</f>
        <v>117</v>
      </c>
      <c r="AV21" s="10">
        <f>VLOOKUP($C21,[2]Rome!$BB$7:$BK$40,10)</f>
        <v>109</v>
      </c>
      <c r="AW21" s="11">
        <f t="shared" si="17"/>
        <v>0</v>
      </c>
      <c r="AX21" s="11">
        <f t="shared" si="18"/>
        <v>0</v>
      </c>
      <c r="AY21" s="11">
        <f>VLOOKUP($C21,[2]Vienna!$BB$7:$BM$42,11)</f>
        <v>177</v>
      </c>
      <c r="AZ21" s="11">
        <f>VLOOKUP($C21,[2]Vienna!$BB$7:$BM$42,12)</f>
        <v>182</v>
      </c>
      <c r="BA21" s="11" t="s">
        <v>30</v>
      </c>
      <c r="BB21" s="11" t="s">
        <v>30</v>
      </c>
      <c r="BC21" s="11">
        <f t="shared" si="19"/>
        <v>135</v>
      </c>
      <c r="BD21" s="11">
        <f t="shared" si="20"/>
        <v>0</v>
      </c>
      <c r="BE21" s="11">
        <f t="shared" si="21"/>
        <v>155</v>
      </c>
      <c r="BF21" s="11">
        <f t="shared" si="22"/>
        <v>0</v>
      </c>
      <c r="BG21" s="11">
        <f t="shared" si="23"/>
        <v>162</v>
      </c>
      <c r="BH21" s="11">
        <f t="shared" si="24"/>
        <v>186</v>
      </c>
      <c r="BI21" s="11">
        <f t="shared" si="25"/>
        <v>184</v>
      </c>
      <c r="BJ21" s="13">
        <f t="shared" si="2"/>
        <v>438.41386423454639</v>
      </c>
      <c r="BK21" s="19">
        <f>IF($N21=2,BK44*'4 PEF'!$H$4,IF(OR($N21=3,$N21=4,$N21=5,$N21=6),BK44*'4 PEF'!$H$5,IF(OR($N21=7,$N21=8),BK44*'4 PEF'!$H$8,IF($N21=9,BK44*'4 PEF'!$H$7,IF($N21=10,BK44*'4 PEF'!$H$6)))))</f>
        <v>8.2048131290260802</v>
      </c>
      <c r="BL21" s="19">
        <f>BL44*'4 PEF'!$H$8</f>
        <v>19.511178808688172</v>
      </c>
      <c r="BM21" s="19">
        <f>IF($N21=2,BM44*'4 PEF'!$H$4,IF(OR($N21=3,$N21=4,$N21=5,$N21=6),BM44*'4 PEF'!$H$5,IF(OR($N21=7,$N21=8),BM44*'4 PEF'!$H$8,IF($N21=9,BM44*'4 PEF'!$H$7,IF($N21=10,BM44*'4 PEF'!$H$6)))))</f>
        <v>1.6477014462790496</v>
      </c>
      <c r="BN21" s="19">
        <f>BN44*'4 PEF'!$H$8</f>
        <v>14.727519551193369</v>
      </c>
      <c r="BO21" s="19">
        <f>BO44*'4 PEF'!$H$8</f>
        <v>0.49826095980237278</v>
      </c>
      <c r="BP21" s="33">
        <f>BP44*'4 PEF'!$H$8</f>
        <v>-19.265512820512818</v>
      </c>
      <c r="BQ21" s="34">
        <f t="shared" si="26"/>
        <v>25.323961074476223</v>
      </c>
      <c r="BR21" s="19">
        <f>IF($N21=2,BR44*'4 PEF'!$H$4,IF(OR($N21=3,$N21=4,$N21=5,$N21=6),BR44*'4 PEF'!$H$5,IF(OR($N21=7,$N21=8),BR44*'4 PEF'!$H$8,IF($N21=9,BR44*'4 PEF'!$H$7,IF($N21=10,BR44*'4 PEF'!$H$6)))))</f>
        <v>6.7237195881815808</v>
      </c>
      <c r="BS21" s="19">
        <f>BS44*'4 PEF'!$H$8</f>
        <v>14.962885189091454</v>
      </c>
      <c r="BT21" s="19">
        <f>IF($N21=2,BT44*'4 PEF'!$H$4,IF(OR($N21=3,$N21=4,$N21=5,$N21=6),BT44*'4 PEF'!$H$5,IF(OR($N21=7,$N21=8),BT44*'4 PEF'!$H$8,IF($N21=9,BT44*'4 PEF'!$H$7,IF($N21=10,BT44*'4 PEF'!$H$6)))))</f>
        <v>2.9092426691187443</v>
      </c>
      <c r="BU21" s="19">
        <f>BU44*'4 PEF'!$H$8</f>
        <v>15.59007192444292</v>
      </c>
      <c r="BV21" s="19">
        <f>BV44*'4 PEF'!$H$8</f>
        <v>0.88832360763435969</v>
      </c>
      <c r="BW21" s="33">
        <f>BW44*'4 PEF'!$H$8</f>
        <v>-20.077933333333334</v>
      </c>
      <c r="BX21" s="34">
        <f t="shared" si="27"/>
        <v>20.996309645135725</v>
      </c>
    </row>
    <row r="22" spans="1:77" ht="15" customHeight="1" x14ac:dyDescent="0.25">
      <c r="A22" s="151"/>
      <c r="B22" s="17">
        <v>17</v>
      </c>
      <c r="C22" s="97">
        <f>VLOOKUP(M22,[1]aux!$A$2:$B$37,2,FALSE)</f>
        <v>3</v>
      </c>
      <c r="D22" s="50"/>
      <c r="E22" s="50"/>
      <c r="F22" s="49"/>
      <c r="G22" s="49"/>
      <c r="H22" s="31">
        <f t="shared" si="28"/>
        <v>0</v>
      </c>
      <c r="I22" s="49">
        <v>1</v>
      </c>
      <c r="J22" s="49">
        <v>2</v>
      </c>
      <c r="K22" s="49">
        <v>1</v>
      </c>
      <c r="L22" s="49">
        <v>1</v>
      </c>
      <c r="M22" s="49">
        <f t="shared" si="7"/>
        <v>1211</v>
      </c>
      <c r="N22" s="49">
        <v>5</v>
      </c>
      <c r="O22" s="49">
        <v>20</v>
      </c>
      <c r="P22" s="49">
        <v>3</v>
      </c>
      <c r="Q22" s="49">
        <v>3</v>
      </c>
      <c r="R22" s="49">
        <v>2</v>
      </c>
      <c r="S22" s="22">
        <f t="shared" si="0"/>
        <v>21</v>
      </c>
      <c r="T22" s="49">
        <v>1</v>
      </c>
      <c r="U22" s="49">
        <v>1</v>
      </c>
      <c r="V22" s="18"/>
      <c r="W22" s="10">
        <f>VLOOKUP($C22,[1]Rome!$BB$7:$BK$42,5)</f>
        <v>1</v>
      </c>
      <c r="X22" s="10">
        <f>VLOOKUP($C22,[1]Rome!$BB$7:$BK$42,6)</f>
        <v>24</v>
      </c>
      <c r="Y22" s="10">
        <f>VLOOKUP($C22,[1]Rome!$BB$7:$BK$42,7)</f>
        <v>0</v>
      </c>
      <c r="Z22" s="10">
        <f>VLOOKUP($C22,[1]Rome!$BB$7:$BK$42,8)</f>
        <v>89</v>
      </c>
      <c r="AA22" s="10">
        <f>VLOOKUP($C22,[1]Rome!$BB$7:$BK$42,9)</f>
        <v>0</v>
      </c>
      <c r="AB22" s="10">
        <f>VLOOKUP($C22,[1]Rome!$BB$7:$BK$42,10)</f>
        <v>0</v>
      </c>
      <c r="AC22" s="11">
        <f t="shared" si="8"/>
        <v>0</v>
      </c>
      <c r="AD22" s="11">
        <f t="shared" si="9"/>
        <v>0</v>
      </c>
      <c r="AE22" s="11">
        <f>VLOOKUP($C22,[1]Vienna!$BB$7:$BM$42,11)</f>
        <v>0</v>
      </c>
      <c r="AF22" s="11">
        <f>VLOOKUP($C22,[1]Vienna!$BB$7:$BM$42,12)</f>
        <v>0</v>
      </c>
      <c r="AG22" s="11" t="s">
        <v>30</v>
      </c>
      <c r="AH22" s="11" t="s">
        <v>30</v>
      </c>
      <c r="AI22" s="11">
        <f t="shared" si="10"/>
        <v>123</v>
      </c>
      <c r="AJ22" s="11">
        <f t="shared" si="11"/>
        <v>144</v>
      </c>
      <c r="AK22" s="11">
        <f t="shared" si="12"/>
        <v>155</v>
      </c>
      <c r="AL22" s="11">
        <f t="shared" si="13"/>
        <v>0</v>
      </c>
      <c r="AM22" s="11">
        <f t="shared" si="14"/>
        <v>162</v>
      </c>
      <c r="AN22" s="11">
        <f t="shared" si="15"/>
        <v>186</v>
      </c>
      <c r="AO22" s="11">
        <f t="shared" si="16"/>
        <v>184</v>
      </c>
      <c r="AP22" s="13">
        <f t="shared" si="1"/>
        <v>288.98649006175935</v>
      </c>
      <c r="AQ22" s="10">
        <f>VLOOKUP($C22,[2]Rome!$BB$7:$BK$40,5)</f>
        <v>2</v>
      </c>
      <c r="AR22" s="10">
        <f>VLOOKUP($C22,[2]Rome!$BB$7:$BK$40,6)</f>
        <v>24</v>
      </c>
      <c r="AS22" s="10">
        <f>VLOOKUP($C22,[2]Rome!$BB$7:$BK$40,7)</f>
        <v>0</v>
      </c>
      <c r="AT22" s="10">
        <f>VLOOKUP($C22,[2]Rome!$BB$7:$BK$40,8)</f>
        <v>93</v>
      </c>
      <c r="AU22" s="10">
        <f>VLOOKUP($C22,[2]Rome!$BB$7:$BK$40,9)</f>
        <v>0</v>
      </c>
      <c r="AV22" s="10">
        <f>VLOOKUP($C22,[2]Rome!$BB$7:$BK$40,10)</f>
        <v>0</v>
      </c>
      <c r="AW22" s="11">
        <f t="shared" si="17"/>
        <v>0</v>
      </c>
      <c r="AX22" s="11">
        <f t="shared" si="18"/>
        <v>0</v>
      </c>
      <c r="AY22" s="11">
        <f>VLOOKUP($C22,[2]Vienna!$BB$7:$BM$42,11)</f>
        <v>0</v>
      </c>
      <c r="AZ22" s="11">
        <f>VLOOKUP($C22,[2]Vienna!$BB$7:$BM$42,12)</f>
        <v>0</v>
      </c>
      <c r="BA22" s="11" t="s">
        <v>30</v>
      </c>
      <c r="BB22" s="11" t="s">
        <v>30</v>
      </c>
      <c r="BC22" s="11">
        <f t="shared" si="19"/>
        <v>123</v>
      </c>
      <c r="BD22" s="11">
        <f t="shared" si="20"/>
        <v>144</v>
      </c>
      <c r="BE22" s="11">
        <f t="shared" si="21"/>
        <v>155</v>
      </c>
      <c r="BF22" s="11">
        <f t="shared" si="22"/>
        <v>0</v>
      </c>
      <c r="BG22" s="11">
        <f t="shared" si="23"/>
        <v>162</v>
      </c>
      <c r="BH22" s="11">
        <f t="shared" si="24"/>
        <v>186</v>
      </c>
      <c r="BI22" s="11">
        <f t="shared" si="25"/>
        <v>184</v>
      </c>
      <c r="BJ22" s="13">
        <f t="shared" si="2"/>
        <v>307.3748745283732</v>
      </c>
      <c r="BK22" s="19">
        <f>IF($N22=2,BK45*'4 PEF'!$H$4,IF(OR($N22=3,$N22=4,$N22=5,$N22=6),BK45*'4 PEF'!$H$5,IF(OR($N22=7,$N22=8),BK45*'4 PEF'!$H$8,IF($N22=9,BK45*'4 PEF'!$H$7,IF($N22=10,BK45*'4 PEF'!$H$6)))))</f>
        <v>41.816636833875428</v>
      </c>
      <c r="BL22" s="19">
        <f>BL45*'4 PEF'!$H$8</f>
        <v>77.455353966714995</v>
      </c>
      <c r="BM22" s="19">
        <f>IF($N22=2,BM45*'4 PEF'!$H$4,IF(OR($N22=3,$N22=4,$N22=5,$N22=6),BM45*'4 PEF'!$H$5,IF(OR($N22=7,$N22=8),BM45*'4 PEF'!$H$8,IF($N22=9,BM45*'4 PEF'!$H$7,IF($N22=10,BM45*'4 PEF'!$H$6)))))</f>
        <v>2.42914979757085</v>
      </c>
      <c r="BN22" s="19">
        <f>BN45*'4 PEF'!$H$8</f>
        <v>57.359582607419114</v>
      </c>
      <c r="BO22" s="19">
        <f>BO45*'4 PEF'!$H$8</f>
        <v>0.91078402779257106</v>
      </c>
      <c r="BP22" s="33">
        <f>BP45*'4 PEF'!$H$8</f>
        <v>-19.265512820512818</v>
      </c>
      <c r="BQ22" s="34">
        <f t="shared" si="26"/>
        <v>160.70599441286015</v>
      </c>
      <c r="BR22" s="19">
        <f>IF($N22=2,BR45*'4 PEF'!$H$4,IF(OR($N22=3,$N22=4,$N22=5,$N22=6),BR45*'4 PEF'!$H$5,IF(OR($N22=7,$N22=8),BR45*'4 PEF'!$H$8,IF($N22=9,BR45*'4 PEF'!$H$7,IF($N22=10,BR45*'4 PEF'!$H$6)))))</f>
        <v>49.233520243378386</v>
      </c>
      <c r="BS22" s="19">
        <f>BS45*'4 PEF'!$H$8</f>
        <v>45.843272098324796</v>
      </c>
      <c r="BT22" s="19">
        <f>IF($N22=2,BT45*'4 PEF'!$H$4,IF(OR($N22=3,$N22=4,$N22=5,$N22=6),BT45*'4 PEF'!$H$5,IF(OR($N22=7,$N22=8),BT45*'4 PEF'!$H$8,IF($N22=9,BT45*'4 PEF'!$H$7,IF($N22=10,BT45*'4 PEF'!$H$6)))))</f>
        <v>4.598162071846283</v>
      </c>
      <c r="BU22" s="19">
        <f>BU45*'4 PEF'!$H$8</f>
        <v>55.275812113413636</v>
      </c>
      <c r="BV22" s="19">
        <f>BV45*'4 PEF'!$H$8</f>
        <v>1.2285017066424782</v>
      </c>
      <c r="BW22" s="33">
        <f>BW45*'4 PEF'!$H$8</f>
        <v>-20.077933333333334</v>
      </c>
      <c r="BX22" s="34">
        <f t="shared" si="27"/>
        <v>136.10133490027224</v>
      </c>
    </row>
    <row r="23" spans="1:77" ht="15" customHeight="1" x14ac:dyDescent="0.25">
      <c r="A23" s="151"/>
      <c r="B23" s="17">
        <v>18</v>
      </c>
      <c r="C23" s="97">
        <f>VLOOKUP(M23,[1]aux!$A$2:$B$37,2,FALSE)</f>
        <v>14</v>
      </c>
      <c r="D23" s="50"/>
      <c r="E23" s="50"/>
      <c r="F23" s="49"/>
      <c r="G23" s="49"/>
      <c r="H23" s="31">
        <f t="shared" si="28"/>
        <v>0</v>
      </c>
      <c r="I23" s="49">
        <v>3</v>
      </c>
      <c r="J23" s="49">
        <v>3</v>
      </c>
      <c r="K23" s="49">
        <v>3</v>
      </c>
      <c r="L23" s="49">
        <v>1</v>
      </c>
      <c r="M23" s="49">
        <f t="shared" si="7"/>
        <v>3331</v>
      </c>
      <c r="N23" s="49">
        <v>5</v>
      </c>
      <c r="O23" s="49">
        <v>20</v>
      </c>
      <c r="P23" s="49">
        <v>4</v>
      </c>
      <c r="Q23" s="49">
        <v>4</v>
      </c>
      <c r="R23" s="49">
        <v>2</v>
      </c>
      <c r="S23" s="22">
        <f t="shared" si="0"/>
        <v>15</v>
      </c>
      <c r="T23" s="49">
        <v>0</v>
      </c>
      <c r="U23" s="49">
        <v>0</v>
      </c>
      <c r="V23" s="18"/>
      <c r="W23" s="10">
        <f>VLOOKUP($C23,[1]Rome!$BB$7:$BK$42,5)</f>
        <v>13</v>
      </c>
      <c r="X23" s="10">
        <f>VLOOKUP($C23,[1]Rome!$BB$7:$BK$42,6)</f>
        <v>34</v>
      </c>
      <c r="Y23" s="10">
        <f>VLOOKUP($C23,[1]Rome!$BB$7:$BK$42,7)</f>
        <v>65</v>
      </c>
      <c r="Z23" s="10">
        <f>VLOOKUP($C23,[1]Rome!$BB$7:$BK$42,8)</f>
        <v>91</v>
      </c>
      <c r="AA23" s="10">
        <f>VLOOKUP($C23,[1]Rome!$BB$7:$BK$42,9)</f>
        <v>117</v>
      </c>
      <c r="AB23" s="10">
        <f>VLOOKUP($C23,[1]Rome!$BB$7:$BK$42,10)</f>
        <v>109</v>
      </c>
      <c r="AC23" s="11">
        <f t="shared" si="8"/>
        <v>0</v>
      </c>
      <c r="AD23" s="11">
        <f t="shared" si="9"/>
        <v>0</v>
      </c>
      <c r="AE23" s="11">
        <f>VLOOKUP($C23,[1]Vienna!$BB$7:$BM$42,11)</f>
        <v>177</v>
      </c>
      <c r="AF23" s="11">
        <f>VLOOKUP($C23,[1]Vienna!$BB$7:$BM$42,12)</f>
        <v>182</v>
      </c>
      <c r="AG23" s="11" t="s">
        <v>30</v>
      </c>
      <c r="AH23" s="11" t="s">
        <v>30</v>
      </c>
      <c r="AI23" s="11">
        <f t="shared" si="10"/>
        <v>123</v>
      </c>
      <c r="AJ23" s="11">
        <f t="shared" si="11"/>
        <v>144</v>
      </c>
      <c r="AK23" s="11">
        <f t="shared" si="12"/>
        <v>157</v>
      </c>
      <c r="AL23" s="11">
        <f t="shared" si="13"/>
        <v>0</v>
      </c>
      <c r="AM23" s="11">
        <f t="shared" si="14"/>
        <v>162</v>
      </c>
      <c r="AN23" s="11">
        <f t="shared" si="15"/>
        <v>0</v>
      </c>
      <c r="AO23" s="11">
        <f t="shared" si="16"/>
        <v>0</v>
      </c>
      <c r="AP23" s="13">
        <f t="shared" si="1"/>
        <v>472.03823122595838</v>
      </c>
      <c r="AQ23" s="10">
        <f>VLOOKUP($C23,[2]Rome!$BB$7:$BK$40,5)</f>
        <v>14</v>
      </c>
      <c r="AR23" s="10">
        <f>VLOOKUP($C23,[2]Rome!$BB$7:$BK$40,6)</f>
        <v>34</v>
      </c>
      <c r="AS23" s="10">
        <f>VLOOKUP($C23,[2]Rome!$BB$7:$BK$40,7)</f>
        <v>66</v>
      </c>
      <c r="AT23" s="10">
        <f>VLOOKUP($C23,[2]Rome!$BB$7:$BK$40,8)</f>
        <v>95</v>
      </c>
      <c r="AU23" s="10">
        <f>VLOOKUP($C23,[2]Rome!$BB$7:$BK$40,9)</f>
        <v>117</v>
      </c>
      <c r="AV23" s="10">
        <f>VLOOKUP($C23,[2]Rome!$BB$7:$BK$40,10)</f>
        <v>109</v>
      </c>
      <c r="AW23" s="11">
        <f t="shared" si="17"/>
        <v>0</v>
      </c>
      <c r="AX23" s="11">
        <f t="shared" si="18"/>
        <v>0</v>
      </c>
      <c r="AY23" s="11">
        <f>VLOOKUP($C23,[2]Vienna!$BB$7:$BM$42,11)</f>
        <v>177</v>
      </c>
      <c r="AZ23" s="11">
        <f>VLOOKUP($C23,[2]Vienna!$BB$7:$BM$42,12)</f>
        <v>182</v>
      </c>
      <c r="BA23" s="11" t="s">
        <v>30</v>
      </c>
      <c r="BB23" s="11" t="s">
        <v>30</v>
      </c>
      <c r="BC23" s="11">
        <f t="shared" si="19"/>
        <v>123</v>
      </c>
      <c r="BD23" s="11">
        <f t="shared" si="20"/>
        <v>144</v>
      </c>
      <c r="BE23" s="11">
        <f t="shared" si="21"/>
        <v>157</v>
      </c>
      <c r="BF23" s="11">
        <f t="shared" si="22"/>
        <v>0</v>
      </c>
      <c r="BG23" s="11">
        <f t="shared" si="23"/>
        <v>162</v>
      </c>
      <c r="BH23" s="11">
        <f t="shared" si="24"/>
        <v>0</v>
      </c>
      <c r="BI23" s="11">
        <f t="shared" si="25"/>
        <v>0</v>
      </c>
      <c r="BJ23" s="13">
        <f t="shared" si="2"/>
        <v>357.15310668559545</v>
      </c>
      <c r="BK23" s="19">
        <f>IF($N23=2,BK46*'4 PEF'!$H$4,IF(OR($N23=3,$N23=4,$N23=5,$N23=6),BK46*'4 PEF'!$H$5,IF(OR($N23=7,$N23=8),BK46*'4 PEF'!$H$8,IF($N23=9,BK46*'4 PEF'!$H$7,IF($N23=10,BK46*'4 PEF'!$H$6)))))</f>
        <v>14.074542638009776</v>
      </c>
      <c r="BL23" s="19">
        <f>BL46*'4 PEF'!$H$8</f>
        <v>35.766056207442411</v>
      </c>
      <c r="BM23" s="19">
        <f>IF($N23=2,BM46*'4 PEF'!$H$4,IF(OR($N23=3,$N23=4,$N23=5,$N23=6),BM46*'4 PEF'!$H$5,IF(OR($N23=7,$N23=8),BM46*'4 PEF'!$H$8,IF($N23=9,BM46*'4 PEF'!$H$7,IF($N23=10,BM46*'4 PEF'!$H$6)))))</f>
        <v>7.4736842105263159</v>
      </c>
      <c r="BN23" s="19">
        <f>BN46*'4 PEF'!$H$8</f>
        <v>14.727519551193369</v>
      </c>
      <c r="BO23" s="19">
        <f>BO46*'4 PEF'!$H$8</f>
        <v>0.50069883310820196</v>
      </c>
      <c r="BP23" s="33">
        <f>BP46*'4 PEF'!$H$8</f>
        <v>0</v>
      </c>
      <c r="BQ23" s="34">
        <f t="shared" si="26"/>
        <v>72.542501440280077</v>
      </c>
      <c r="BR23" s="19">
        <f>IF($N23=2,BR46*'4 PEF'!$H$4,IF(OR($N23=3,$N23=4,$N23=5,$N23=6),BR46*'4 PEF'!$H$5,IF(OR($N23=7,$N23=8),BR46*'4 PEF'!$H$8,IF($N23=9,BR46*'4 PEF'!$H$7,IF($N23=10,BR46*'4 PEF'!$H$6)))))</f>
        <v>14.410022197766244</v>
      </c>
      <c r="BS23" s="19">
        <f>BS46*'4 PEF'!$H$8</f>
        <v>27.305722135219906</v>
      </c>
      <c r="BT23" s="19">
        <f>IF($N23=2,BT46*'4 PEF'!$H$4,IF(OR($N23=3,$N23=4,$N23=5,$N23=6),BT46*'4 PEF'!$H$5,IF(OR($N23=7,$N23=8),BT46*'4 PEF'!$H$8,IF($N23=9,BT46*'4 PEF'!$H$7,IF($N23=10,BT46*'4 PEF'!$H$6)))))</f>
        <v>10.947368421052632</v>
      </c>
      <c r="BU23" s="19">
        <f>BU46*'4 PEF'!$H$8</f>
        <v>15.59007192444292</v>
      </c>
      <c r="BV23" s="19">
        <f>BV46*'4 PEF'!$H$8</f>
        <v>0.90015008782430217</v>
      </c>
      <c r="BW23" s="33">
        <f>BW46*'4 PEF'!$H$8</f>
        <v>0</v>
      </c>
      <c r="BX23" s="34">
        <f t="shared" si="27"/>
        <v>69.153334766306003</v>
      </c>
    </row>
    <row r="24" spans="1:77" ht="15" customHeight="1" x14ac:dyDescent="0.25">
      <c r="A24" s="151"/>
      <c r="B24" s="17">
        <v>19</v>
      </c>
      <c r="C24" s="97">
        <f>VLOOKUP(M24,[1]aux!$A$2:$B$37,2,FALSE)</f>
        <v>30</v>
      </c>
      <c r="D24" s="50"/>
      <c r="E24" s="50"/>
      <c r="F24" s="49"/>
      <c r="G24" s="49"/>
      <c r="H24" s="31">
        <f t="shared" si="28"/>
        <v>1</v>
      </c>
      <c r="I24" s="49">
        <v>3</v>
      </c>
      <c r="J24" s="49">
        <v>2</v>
      </c>
      <c r="K24" s="49">
        <v>3</v>
      </c>
      <c r="L24" s="49">
        <v>2</v>
      </c>
      <c r="M24" s="49">
        <f t="shared" si="7"/>
        <v>3232</v>
      </c>
      <c r="N24" s="49">
        <v>5</v>
      </c>
      <c r="O24" s="49">
        <v>20</v>
      </c>
      <c r="P24" s="49">
        <v>4</v>
      </c>
      <c r="Q24" s="49">
        <v>4</v>
      </c>
      <c r="R24" s="49">
        <v>2</v>
      </c>
      <c r="S24" s="22">
        <f t="shared" si="0"/>
        <v>15</v>
      </c>
      <c r="T24" s="49">
        <v>0</v>
      </c>
      <c r="U24" s="49">
        <v>1</v>
      </c>
      <c r="V24" s="18"/>
      <c r="W24" s="10">
        <f>VLOOKUP($C24,[1]Rome!$BB$7:$BK$42,5)</f>
        <v>13</v>
      </c>
      <c r="X24" s="10">
        <f>VLOOKUP($C24,[1]Rome!$BB$7:$BK$42,6)</f>
        <v>34</v>
      </c>
      <c r="Y24" s="10">
        <f>VLOOKUP($C24,[1]Rome!$BB$7:$BK$42,7)</f>
        <v>65</v>
      </c>
      <c r="Z24" s="10">
        <f>VLOOKUP($C24,[1]Rome!$BB$7:$BK$42,8)</f>
        <v>89</v>
      </c>
      <c r="AA24" s="10">
        <f>VLOOKUP($C24,[1]Rome!$BB$7:$BK$42,9)</f>
        <v>117</v>
      </c>
      <c r="AB24" s="10">
        <f>VLOOKUP($C24,[1]Rome!$BB$7:$BK$42,10)</f>
        <v>109</v>
      </c>
      <c r="AC24" s="11">
        <f t="shared" si="8"/>
        <v>170</v>
      </c>
      <c r="AD24" s="11">
        <f t="shared" si="9"/>
        <v>168</v>
      </c>
      <c r="AE24" s="11">
        <f>VLOOKUP($C24,[1]Vienna!$BB$7:$BM$42,11)</f>
        <v>177</v>
      </c>
      <c r="AF24" s="11">
        <f>VLOOKUP($C24,[1]Vienna!$BB$7:$BM$42,12)</f>
        <v>182</v>
      </c>
      <c r="AG24" s="11" t="s">
        <v>30</v>
      </c>
      <c r="AH24" s="11" t="s">
        <v>30</v>
      </c>
      <c r="AI24" s="11">
        <f t="shared" si="10"/>
        <v>123</v>
      </c>
      <c r="AJ24" s="11">
        <f t="shared" si="11"/>
        <v>144</v>
      </c>
      <c r="AK24" s="11">
        <f t="shared" si="12"/>
        <v>157</v>
      </c>
      <c r="AL24" s="11">
        <f t="shared" si="13"/>
        <v>0</v>
      </c>
      <c r="AM24" s="11">
        <f t="shared" si="14"/>
        <v>162</v>
      </c>
      <c r="AN24" s="11">
        <f t="shared" si="15"/>
        <v>0</v>
      </c>
      <c r="AO24" s="11">
        <f t="shared" si="16"/>
        <v>184</v>
      </c>
      <c r="AP24" s="13">
        <f t="shared" si="1"/>
        <v>538.00887503552553</v>
      </c>
      <c r="AQ24" s="10">
        <f>VLOOKUP($C24,[2]Rome!$BB$7:$BK$40,5)</f>
        <v>14</v>
      </c>
      <c r="AR24" s="10">
        <f>VLOOKUP($C24,[2]Rome!$BB$7:$BK$40,6)</f>
        <v>34</v>
      </c>
      <c r="AS24" s="10">
        <f>VLOOKUP($C24,[2]Rome!$BB$7:$BK$40,7)</f>
        <v>66</v>
      </c>
      <c r="AT24" s="10">
        <f>VLOOKUP($C24,[2]Rome!$BB$7:$BK$40,8)</f>
        <v>93</v>
      </c>
      <c r="AU24" s="10">
        <f>VLOOKUP($C24,[2]Rome!$BB$7:$BK$40,9)</f>
        <v>117</v>
      </c>
      <c r="AV24" s="10">
        <f>VLOOKUP($C24,[2]Rome!$BB$7:$BK$40,10)</f>
        <v>109</v>
      </c>
      <c r="AW24" s="11">
        <f t="shared" si="17"/>
        <v>170</v>
      </c>
      <c r="AX24" s="11">
        <f t="shared" si="18"/>
        <v>168</v>
      </c>
      <c r="AY24" s="11">
        <f>VLOOKUP($C24,[2]Vienna!$BB$7:$BM$42,11)</f>
        <v>177</v>
      </c>
      <c r="AZ24" s="11">
        <f>VLOOKUP($C24,[2]Vienna!$BB$7:$BM$42,12)</f>
        <v>182</v>
      </c>
      <c r="BA24" s="11" t="s">
        <v>30</v>
      </c>
      <c r="BB24" s="11" t="s">
        <v>30</v>
      </c>
      <c r="BC24" s="11">
        <f t="shared" si="19"/>
        <v>123</v>
      </c>
      <c r="BD24" s="11">
        <f t="shared" si="20"/>
        <v>144</v>
      </c>
      <c r="BE24" s="11">
        <f t="shared" si="21"/>
        <v>157</v>
      </c>
      <c r="BF24" s="11">
        <f t="shared" si="22"/>
        <v>0</v>
      </c>
      <c r="BG24" s="11">
        <f t="shared" si="23"/>
        <v>162</v>
      </c>
      <c r="BH24" s="11">
        <f t="shared" si="24"/>
        <v>0</v>
      </c>
      <c r="BI24" s="11">
        <f t="shared" si="25"/>
        <v>184</v>
      </c>
      <c r="BJ24" s="13">
        <f t="shared" si="2"/>
        <v>529.036340638924</v>
      </c>
      <c r="BK24" s="19">
        <f>IF($N24=2,BK47*'4 PEF'!$H$4,IF(OR($N24=3,$N24=4,$N24=5,$N24=6),BK47*'4 PEF'!$H$5,IF(OR($N24=7,$N24=8),BK47*'4 PEF'!$H$8,IF($N24=9,BK47*'4 PEF'!$H$7,IF($N24=10,BK47*'4 PEF'!$H$6)))))</f>
        <v>31.745588839862936</v>
      </c>
      <c r="BL24" s="19">
        <f>BL47*'4 PEF'!$H$8</f>
        <v>38.687306680771492</v>
      </c>
      <c r="BM24" s="19">
        <f>IF($N24=2,BM47*'4 PEF'!$H$4,IF(OR($N24=3,$N24=4,$N24=5,$N24=6),BM47*'4 PEF'!$H$5,IF(OR($N24=7,$N24=8),BM47*'4 PEF'!$H$8,IF($N24=9,BM47*'4 PEF'!$H$7,IF($N24=10,BM47*'4 PEF'!$H$6)))))</f>
        <v>7.4736842105263159</v>
      </c>
      <c r="BN24" s="19">
        <f>BN47*'4 PEF'!$H$8</f>
        <v>14.42244063012823</v>
      </c>
      <c r="BO24" s="19">
        <f>BO47*'4 PEF'!$H$8</f>
        <v>2.7840056353741591</v>
      </c>
      <c r="BP24" s="33">
        <f>BP47*'4 PEF'!$H$8</f>
        <v>-19.265512820512818</v>
      </c>
      <c r="BQ24" s="34">
        <f t="shared" si="26"/>
        <v>75.847513176150329</v>
      </c>
      <c r="BR24" s="19">
        <f>IF($N24=2,BR47*'4 PEF'!$H$4,IF(OR($N24=3,$N24=4,$N24=5,$N24=6),BR47*'4 PEF'!$H$5,IF(OR($N24=7,$N24=8),BR47*'4 PEF'!$H$8,IF($N24=9,BR47*'4 PEF'!$H$7,IF($N24=10,BR47*'4 PEF'!$H$6)))))</f>
        <v>19.91955880747177</v>
      </c>
      <c r="BS24" s="19">
        <f>BS47*'4 PEF'!$H$8</f>
        <v>28.185062106805972</v>
      </c>
      <c r="BT24" s="19">
        <f>IF($N24=2,BT47*'4 PEF'!$H$4,IF(OR($N24=3,$N24=4,$N24=5,$N24=6),BT47*'4 PEF'!$H$5,IF(OR($N24=7,$N24=8),BT47*'4 PEF'!$H$8,IF($N24=9,BT47*'4 PEF'!$H$7,IF($N24=10,BT47*'4 PEF'!$H$6)))))</f>
        <v>10.947368421052632</v>
      </c>
      <c r="BU24" s="19">
        <f>BU47*'4 PEF'!$H$8</f>
        <v>15.287831156157209</v>
      </c>
      <c r="BV24" s="19">
        <f>BV47*'4 PEF'!$H$8</f>
        <v>9.0339235589786089</v>
      </c>
      <c r="BW24" s="33">
        <f>BW47*'4 PEF'!$H$8</f>
        <v>-20.077933333333334</v>
      </c>
      <c r="BX24" s="34">
        <f t="shared" si="27"/>
        <v>63.295810717132866</v>
      </c>
    </row>
    <row r="25" spans="1:77" ht="15" customHeight="1" x14ac:dyDescent="0.25">
      <c r="A25" s="152"/>
      <c r="B25" s="17">
        <v>20</v>
      </c>
      <c r="C25" s="97">
        <f>VLOOKUP(M25,[1]aux!$A$2:$B$37,2,FALSE)</f>
        <v>18</v>
      </c>
      <c r="D25" s="50"/>
      <c r="E25" s="50"/>
      <c r="F25" s="49"/>
      <c r="G25" s="49"/>
      <c r="H25" s="31">
        <f t="shared" ref="H25" si="29">IF(L25=1,0,IF(L25=2,1))</f>
        <v>0</v>
      </c>
      <c r="I25" s="49">
        <v>4</v>
      </c>
      <c r="J25" s="49">
        <v>3</v>
      </c>
      <c r="K25" s="49">
        <v>3</v>
      </c>
      <c r="L25" s="49">
        <v>1</v>
      </c>
      <c r="M25" s="49">
        <f t="shared" ref="M25" si="30">I25*1000+J25*100+K25*10+L25*1</f>
        <v>4331</v>
      </c>
      <c r="N25" s="49">
        <v>7</v>
      </c>
      <c r="O25" s="49">
        <v>12</v>
      </c>
      <c r="P25" s="49">
        <v>3</v>
      </c>
      <c r="Q25" s="49">
        <v>3</v>
      </c>
      <c r="R25" s="49">
        <v>2</v>
      </c>
      <c r="S25" s="22">
        <f t="shared" si="0"/>
        <v>22</v>
      </c>
      <c r="T25" s="49">
        <v>1</v>
      </c>
      <c r="U25" s="49">
        <v>1</v>
      </c>
      <c r="V25" s="18"/>
      <c r="W25" s="10" t="str">
        <f>VLOOKUP($C25,[1]Rome!$BB$7:$BK$42,5)</f>
        <v>a</v>
      </c>
      <c r="X25" s="10">
        <f>VLOOKUP($C25,[1]Rome!$BB$7:$BK$42,6)</f>
        <v>38</v>
      </c>
      <c r="Y25" s="10">
        <f>VLOOKUP($C25,[1]Rome!$BB$7:$BK$42,7)</f>
        <v>67</v>
      </c>
      <c r="Z25" s="10">
        <f>VLOOKUP($C25,[1]Rome!$BB$7:$BK$42,8)</f>
        <v>91</v>
      </c>
      <c r="AA25" s="10">
        <f>VLOOKUP($C25,[1]Rome!$BB$7:$BK$42,9)</f>
        <v>117</v>
      </c>
      <c r="AB25" s="10">
        <f>VLOOKUP($C25,[1]Rome!$BB$7:$BK$42,10)</f>
        <v>109</v>
      </c>
      <c r="AC25" s="11">
        <f t="shared" si="8"/>
        <v>0</v>
      </c>
      <c r="AD25" s="11">
        <f t="shared" si="9"/>
        <v>0</v>
      </c>
      <c r="AE25" s="11">
        <f>VLOOKUP($C25,[1]Vienna!$BB$7:$BM$42,11)</f>
        <v>177</v>
      </c>
      <c r="AF25" s="11">
        <f>VLOOKUP($C25,[1]Vienna!$BB$7:$BM$42,12)</f>
        <v>182</v>
      </c>
      <c r="AG25" s="11" t="s">
        <v>30</v>
      </c>
      <c r="AH25" s="11" t="s">
        <v>30</v>
      </c>
      <c r="AI25" s="11">
        <f t="shared" si="10"/>
        <v>129</v>
      </c>
      <c r="AJ25" s="11">
        <f t="shared" si="11"/>
        <v>0</v>
      </c>
      <c r="AK25" s="11">
        <f t="shared" si="12"/>
        <v>155</v>
      </c>
      <c r="AL25" s="11">
        <f t="shared" si="13"/>
        <v>0</v>
      </c>
      <c r="AM25" s="11">
        <f t="shared" si="14"/>
        <v>162</v>
      </c>
      <c r="AN25" s="11">
        <f t="shared" si="15"/>
        <v>186</v>
      </c>
      <c r="AO25" s="11">
        <f t="shared" si="16"/>
        <v>184</v>
      </c>
      <c r="AP25" s="13">
        <f t="shared" si="1"/>
        <v>509.62000107721497</v>
      </c>
      <c r="AQ25" s="10" t="str">
        <f>VLOOKUP($C25,[2]Rome!$BB$7:$BK$40,5)</f>
        <v>b</v>
      </c>
      <c r="AR25" s="10">
        <f>VLOOKUP($C25,[2]Rome!$BB$7:$BK$40,6)</f>
        <v>38</v>
      </c>
      <c r="AS25" s="10">
        <f>VLOOKUP($C25,[2]Rome!$BB$7:$BK$40,7)</f>
        <v>68</v>
      </c>
      <c r="AT25" s="10">
        <f>VLOOKUP($C25,[2]Rome!$BB$7:$BK$40,8)</f>
        <v>95</v>
      </c>
      <c r="AU25" s="10">
        <f>VLOOKUP($C25,[2]Rome!$BB$7:$BK$40,9)</f>
        <v>117</v>
      </c>
      <c r="AV25" s="10">
        <f>VLOOKUP($C25,[2]Rome!$BB$7:$BK$40,10)</f>
        <v>109</v>
      </c>
      <c r="AW25" s="11">
        <f t="shared" si="17"/>
        <v>0</v>
      </c>
      <c r="AX25" s="11">
        <f t="shared" si="18"/>
        <v>0</v>
      </c>
      <c r="AY25" s="11">
        <f>VLOOKUP($C25,[2]Vienna!$BB$7:$BM$42,11)</f>
        <v>177</v>
      </c>
      <c r="AZ25" s="11">
        <f>VLOOKUP($C25,[2]Vienna!$BB$7:$BM$42,12)</f>
        <v>182</v>
      </c>
      <c r="BA25" s="11" t="s">
        <v>30</v>
      </c>
      <c r="BB25" s="11" t="s">
        <v>30</v>
      </c>
      <c r="BC25" s="11">
        <f t="shared" si="19"/>
        <v>129</v>
      </c>
      <c r="BD25" s="11">
        <f t="shared" si="20"/>
        <v>0</v>
      </c>
      <c r="BE25" s="11">
        <f t="shared" si="21"/>
        <v>155</v>
      </c>
      <c r="BF25" s="11">
        <f t="shared" si="22"/>
        <v>0</v>
      </c>
      <c r="BG25" s="11">
        <f t="shared" si="23"/>
        <v>162</v>
      </c>
      <c r="BH25" s="11">
        <f t="shared" si="24"/>
        <v>186</v>
      </c>
      <c r="BI25" s="11">
        <f t="shared" si="25"/>
        <v>184</v>
      </c>
      <c r="BJ25" s="13">
        <f t="shared" si="2"/>
        <v>405.71482980440857</v>
      </c>
      <c r="BK25" s="19">
        <f>IF($N25=2,BK48*'4 PEF'!$H$4,IF(OR($N25=3,$N25=4,$N25=5,$N25=6),BK48*'4 PEF'!$H$5,IF(OR($N25=7,$N25=8),BK48*'4 PEF'!$H$8,IF($N25=9,BK48*'4 PEF'!$H$7,IF($N25=10,BK48*'4 PEF'!$H$6)))))</f>
        <v>11.342761045444615</v>
      </c>
      <c r="BL25" s="19">
        <f>BL48*'4 PEF'!$H$8</f>
        <v>35.923078055476424</v>
      </c>
      <c r="BM25" s="19">
        <f>IF($N25=2,BM48*'4 PEF'!$H$4,IF(OR($N25=3,$N25=4,$N25=5,$N25=6),BM48*'4 PEF'!$H$5,IF(OR($N25=7,$N25=8),BM48*'4 PEF'!$H$8,IF($N25=9,BM48*'4 PEF'!$H$7,IF($N25=10,BM48*'4 PEF'!$H$6)))))</f>
        <v>2.2778683055265656</v>
      </c>
      <c r="BN25" s="19">
        <f>BN48*'4 PEF'!$H$8</f>
        <v>14.727519551193369</v>
      </c>
      <c r="BO25" s="19">
        <f>BO48*'4 PEF'!$H$8</f>
        <v>0.49826095980237278</v>
      </c>
      <c r="BP25" s="33">
        <f>BP48*'4 PEF'!$H$8</f>
        <v>-19.265512820512818</v>
      </c>
      <c r="BQ25" s="34">
        <f t="shared" ref="BQ25" si="31">SUM(BK25:BP25)</f>
        <v>45.503975096930525</v>
      </c>
      <c r="BR25" s="19">
        <f>IF($N25=2,BR48*'4 PEF'!$H$4,IF(OR($N25=3,$N25=4,$N25=5,$N25=6),BR48*'4 PEF'!$H$5,IF(OR($N25=7,$N25=8),BR48*'4 PEF'!$H$8,IF($N25=9,BR48*'4 PEF'!$H$7,IF($N25=10,BR48*'4 PEF'!$H$6)))))</f>
        <v>8.6871869738029925</v>
      </c>
      <c r="BS25" s="19">
        <f>BS48*'4 PEF'!$H$8</f>
        <v>27.310639261850071</v>
      </c>
      <c r="BT25" s="19">
        <f>IF($N25=2,BT48*'4 PEF'!$H$4,IF(OR($N25=3,$N25=4,$N25=5,$N25=6),BT48*'4 PEF'!$H$5,IF(OR($N25=7,$N25=8),BT48*'4 PEF'!$H$8,IF($N25=9,BT48*'4 PEF'!$H$7,IF($N25=10,BT48*'4 PEF'!$H$6)))))</f>
        <v>3.7588026519165543</v>
      </c>
      <c r="BU25" s="19">
        <f>BU48*'4 PEF'!$H$8</f>
        <v>15.59007192444292</v>
      </c>
      <c r="BV25" s="19">
        <f>BV48*'4 PEF'!$H$8</f>
        <v>0.88832360763435969</v>
      </c>
      <c r="BW25" s="33">
        <f>BW48*'4 PEF'!$H$8</f>
        <v>-20.077933333333334</v>
      </c>
      <c r="BX25" s="34">
        <f t="shared" ref="BX25" si="32">SUM(BR25:BW25)</f>
        <v>36.157091086313571</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4"/>
      <c r="J28" s="24"/>
      <c r="K28" s="24"/>
      <c r="L28" s="24"/>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3">IF(C6="","",C6)</f>
        <v>1</v>
      </c>
      <c r="D29" s="49" t="str">
        <f t="shared" si="33"/>
        <v>-</v>
      </c>
      <c r="E29" s="49" t="str">
        <f t="shared" si="33"/>
        <v>-</v>
      </c>
      <c r="F29" s="49" t="str">
        <f t="shared" si="33"/>
        <v>o</v>
      </c>
      <c r="G29" s="49" t="str">
        <f t="shared" si="33"/>
        <v>o</v>
      </c>
      <c r="H29" s="49">
        <f t="shared" si="33"/>
        <v>0</v>
      </c>
      <c r="I29" s="49">
        <f t="shared" si="33"/>
        <v>1</v>
      </c>
      <c r="J29" s="49">
        <f t="shared" si="33"/>
        <v>1</v>
      </c>
      <c r="K29" s="49">
        <f t="shared" si="33"/>
        <v>1</v>
      </c>
      <c r="L29" s="49">
        <f t="shared" si="33"/>
        <v>1</v>
      </c>
      <c r="M29" s="49">
        <f t="shared" si="33"/>
        <v>1111</v>
      </c>
      <c r="N29" s="49">
        <f t="shared" si="33"/>
        <v>2</v>
      </c>
      <c r="O29" s="49">
        <f t="shared" si="33"/>
        <v>11</v>
      </c>
      <c r="P29" s="49">
        <f t="shared" si="33"/>
        <v>2</v>
      </c>
      <c r="Q29" s="49">
        <f t="shared" si="33"/>
        <v>3</v>
      </c>
      <c r="R29" s="49">
        <f t="shared" si="33"/>
        <v>1</v>
      </c>
      <c r="S29" s="22">
        <f t="shared" si="33"/>
        <v>15</v>
      </c>
      <c r="T29" s="49">
        <f t="shared" si="33"/>
        <v>0</v>
      </c>
      <c r="U29" s="49">
        <f t="shared" si="33"/>
        <v>0</v>
      </c>
      <c r="V29" s="6" t="str">
        <f t="shared" si="33"/>
        <v/>
      </c>
      <c r="W29" s="21">
        <f>IF(W6&gt;0,VLOOKUP(W6,'[3]2010_Envelope'!$BH$6:$CR$128,4),"")</f>
        <v>10.37948717948718</v>
      </c>
      <c r="X29" s="21">
        <f>IF(X6&gt;0,VLOOKUP(X6,'[3]2010_Envelope'!$BH$6:$CR$128,4),"")</f>
        <v>11.069993050213675</v>
      </c>
      <c r="Y29" s="21" t="str">
        <f>IF(Y6&gt;0,VLOOKUP(Y6,'[3]2010_Envelope'!$BH$6:$CR$128,4),"")</f>
        <v/>
      </c>
      <c r="Z29" s="21">
        <f>IF(Z6&gt;0,VLOOKUP(Z6,'[3]2010_Envelope'!$BH$6:$CR$128,4),"")</f>
        <v>34.369541567307699</v>
      </c>
      <c r="AA29" s="21" t="str">
        <f>IF(AA6&gt;0,VLOOKUP(AA6,'[3]2010_Envelope'!$BH$6:$CR$128,4),"")</f>
        <v/>
      </c>
      <c r="AB29" s="21" t="str">
        <f>IF(AB6&gt;0,VLOOKUP(AB6,'[3]2010_Envelope'!$BH$6:$CR$128,4),"")</f>
        <v/>
      </c>
      <c r="AC29" s="20" t="str">
        <f>IF(AC6&gt;0,VLOOKUP(AC6,'[3]2010_HVAC'!$EY$7:$KA$83,20),"")</f>
        <v/>
      </c>
      <c r="AD29" s="20" t="str">
        <f>IF(AD6&gt;0,VLOOKUP(AD6,'[3]2010_HVAC'!$EY$7:$KA$83,20),"")</f>
        <v/>
      </c>
      <c r="AE29" s="20" t="str">
        <f>IF(AE6&gt;0,VLOOKUP(AE6,'[3]2010_HVAC'!$EY$7:$KA$83,20),"")</f>
        <v/>
      </c>
      <c r="AF29" s="20" t="str">
        <f>IF(AF6&gt;0,VLOOKUP(AF6,'[3]2010_HVAC'!$EY$7:$KA$83,20),"")</f>
        <v/>
      </c>
      <c r="AG29" s="55">
        <f>VLOOKUP($C29,[1]Performance!$A$3:$K$38,8)</f>
        <v>0</v>
      </c>
      <c r="AH29" s="55">
        <f>IF(AG29=0,20,IF(AG29=1,21,22))</f>
        <v>20</v>
      </c>
      <c r="AI29" s="20">
        <f>IF(AI6&gt;0,VLOOKUP(AI6,'[3]2010_HVAC'!$EY$7:$KA$83,AH29),"")</f>
        <v>6.0378319423931881</v>
      </c>
      <c r="AJ29" s="20">
        <f>IF(AJ6&gt;0,VLOOKUP(AJ6,'[3]2010_HVAC'!$EY$7:$KA$83,$AH29),"")</f>
        <v>14.562327855200081</v>
      </c>
      <c r="AK29" s="20">
        <f>IF(AK6&gt;0,VLOOKUP(AK6,'[3]2010_HVAC'!$EY$7:$KA$83,20),"")</f>
        <v>35.6259145</v>
      </c>
      <c r="AL29" s="20">
        <f>IF(AL6&gt;0,VLOOKUP(AL6,'[3]2010_HVAC'!$EY$7:$KA$83,20),"")</f>
        <v>91.721706999999995</v>
      </c>
      <c r="AM29" s="20">
        <f>IF(AM6&gt;0,VLOOKUP(AM6,'[3]2010_HVAC'!$EY$7:$KA$83,20),"")</f>
        <v>0.57486741089743598</v>
      </c>
      <c r="AN29" s="20" t="str">
        <f>IF(AN6&gt;0,VLOOKUP(AN6,'[3]2010_HVAC'!$EY$7:$KA$83,20),"")</f>
        <v/>
      </c>
      <c r="AO29" s="20" t="str">
        <f>IF(AO6&gt;0,VLOOKUP(AO6,'[3]2010_HVAC'!$EY$7:$KA$83,20),"")</f>
        <v/>
      </c>
      <c r="AP29" s="13">
        <f>(SUM(W29:AF29)+SUM(AI29:AO29))*$AP$5</f>
        <v>478159.50898286834</v>
      </c>
      <c r="AQ29" s="21">
        <f>IF(AQ6&gt;0,VLOOKUP(AQ6,'[3]2010_Envelope'!$BH$6:$CR$128,5),"")</f>
        <v>25.576858611111113</v>
      </c>
      <c r="AR29" s="21">
        <f>IF(AR6&gt;0,VLOOKUP(AR6,'[3]2010_Envelope'!$BH$6:$CR$128,5),"")</f>
        <v>19.938095931587302</v>
      </c>
      <c r="AS29" s="21" t="str">
        <f>IF(AS6&gt;0,VLOOKUP(AS6,'[3]2010_Envelope'!$BH$6:$CR$128,5),"")</f>
        <v/>
      </c>
      <c r="AT29" s="21" t="str">
        <f>IF(AT6&gt;0,VLOOKUP(AT6,'[3]2010_Envelope'!$BH$6:$CR$128,5),"")</f>
        <v/>
      </c>
      <c r="AU29" s="21" t="str">
        <f>IF(AU6&gt;0,VLOOKUP(AU6,'[3]2010_Envelope'!$BH$6:$CR$128,5),"")</f>
        <v/>
      </c>
      <c r="AV29" s="21" t="str">
        <f>IF(AV6&gt;0,VLOOKUP(AV6,'[3]2010_Envelope'!$BH$6:$CR$128,5),"")</f>
        <v/>
      </c>
      <c r="AW29" s="20" t="str">
        <f>IF(AW6&gt;0,VLOOKUP(AW6,'[3]2010_HVAC'!$EY$7:$KA$83,23),"")</f>
        <v/>
      </c>
      <c r="AX29" s="20" t="str">
        <f>IF(AX6&gt;0,VLOOKUP(AX6,'[3]2010_HVAC'!$EY$7:$KA$83,23),"")</f>
        <v/>
      </c>
      <c r="AY29" s="20" t="str">
        <f>IF(AY6&gt;0,VLOOKUP(AY6,'[3]2010_HVAC'!$EY$7:$KA$83,23),"")</f>
        <v/>
      </c>
      <c r="AZ29" s="20" t="str">
        <f>IF(AZ6&gt;0,VLOOKUP(AZ6,'[3]2010_HVAC'!$EY$7:$KA$83,23),"")</f>
        <v/>
      </c>
      <c r="BA29" s="55">
        <f>VLOOKUP($C29,[2]Performance!$A$3:$K$36,8)</f>
        <v>0</v>
      </c>
      <c r="BB29" s="55">
        <f>IF(BA29=0,23,IF(BA29=1,24,25))</f>
        <v>23</v>
      </c>
      <c r="BC29" s="20">
        <f>IF(BC6&gt;0,VLOOKUP(BC6,'[3]2010_HVAC'!$EY$7:$KA$83,BB29),"")</f>
        <v>7.9922826677619652</v>
      </c>
      <c r="BD29" s="20">
        <f>IF(BD6&gt;0,VLOOKUP(BD6,'[3]2010_HVAC'!$EY$7:$KA$83,$BB29),"")</f>
        <v>16.722347448096659</v>
      </c>
      <c r="BE29" s="20">
        <f>IF(BE6&gt;0,VLOOKUP(BE6,'[3]2010_HVAC'!$EY$7:$KA$83,23),"")</f>
        <v>35.6259145</v>
      </c>
      <c r="BF29" s="20">
        <f>IF(BF6&gt;0,VLOOKUP(BF6,'[3]2010_HVAC'!$EY$7:$KA$83,23),"")</f>
        <v>91.721707000000009</v>
      </c>
      <c r="BG29" s="20">
        <f>IF(BG6&gt;0,VLOOKUP(BG6,'[3]2010_HVAC'!$EY$7:$KA$83,23),"")</f>
        <v>0.42704436238095239</v>
      </c>
      <c r="BH29" s="20" t="str">
        <f>IF(BH6&gt;0,VLOOKUP(BH6,'[3]2010_HVAC'!$EY$7:$KA$83,23),"")</f>
        <v/>
      </c>
      <c r="BI29" s="20" t="str">
        <f>IF(BI6&gt;0,VLOOKUP(BI6,'[3]2010_HVAC'!$EY$7:$KA$83,23),"")</f>
        <v/>
      </c>
      <c r="BJ29" s="13">
        <f>(SUM(AQ29:AZ29)+SUM(BC29:BI29))*$BJ$5</f>
        <v>623713.38914095471</v>
      </c>
      <c r="BK29" s="19">
        <f>IF($N29&gt;0,VLOOKUP($C29,[1]Rome!$AB$7:$AN$40,$N29))/((IF($P29=1,'3 PlantsCodes'!$D$26,IF($P29=2,'3 PlantsCodes'!$D$27,IF($P29=3,'3 PlantsCodes'!$D$28,IF($P29=4,'3 PlantsCodes'!$D$29)))))*IF($R29=1,'3 PlantsCodes'!$D$31,IF($R29=2,'3 PlantsCodes'!$D$32)))</f>
        <v>139.59460803309634</v>
      </c>
      <c r="BL29" s="19">
        <f>(IF($O29=20,VLOOKUP($C29,[1]Rome!$AB$7:$AN$40,12),IF($O29&gt;0,VLOOKUP($C29,[1]Rome!$AB$7:$AN$40,$O29),0))/(IF($Q29=1,'3 PlantsCodes'!$E$26,IF($Q29=3,'3 PlantsCodes'!$E$28,IF($Q29=4,'3 PlantsCodes'!$E$29,1)))*IF($R29=1,'3 PlantsCodes'!$E$31,IF($R29=2,'3 PlantsCodes'!$E$32))))</f>
        <v>30.106362557176993</v>
      </c>
      <c r="BM29" s="19">
        <f>VLOOKUP($C29,[1]Rome!$AB$6:$AZ$40,$S29)</f>
        <v>7.4736842105263159</v>
      </c>
      <c r="BN29" s="19">
        <f>VLOOKUP($C29,[1]Rome!$B$7:$Y$40,18)</f>
        <v>26.95790332031131</v>
      </c>
      <c r="BO29" s="19">
        <f>VLOOKUP($C29,[1]Rome!$B$7:$AA$40,26)</f>
        <v>0.53938851749609862</v>
      </c>
      <c r="BP29" s="20">
        <f>IF($U29=1,-[4]Office!$E$10,0)</f>
        <v>0</v>
      </c>
      <c r="BQ29" s="57" t="s">
        <v>30</v>
      </c>
      <c r="BR29" s="19">
        <f>IF($N29&gt;0,VLOOKUP($C29,[2]Rome!$AB$7:$AN$40,$N29))/((IF($P29=1,'3 PlantsCodes'!$D$26,IF($P29=2,'3 PlantsCodes'!$D$27,IF($P29=3,'3 PlantsCodes'!$D$28,IF($P29=4,'3 PlantsCodes'!$D$29)))))*IF($R29=1,'3 PlantsCodes'!$D$31,IF($R29=2,'3 PlantsCodes'!$D$32)))</f>
        <v>117.98017296215053</v>
      </c>
      <c r="BS29" s="19">
        <f>(IF($O29=20,VLOOKUP($C29,[2]Rome!$AB$7:$AN$40,12),IF($O29&gt;0,VLOOKUP($C29,[2]Rome!$AB$7:$AN$40,$O29),0))/(IF($Q29=1,'3 PlantsCodes'!$E$26,IF($Q29=3,'3 PlantsCodes'!$E$28,IF($Q29=4,'3 PlantsCodes'!$E$29,1)))*IF($R29=1,'3 PlantsCodes'!$E$31,IF($R29=2,'3 PlantsCodes'!$E$32))))</f>
        <v>18.573519341514146</v>
      </c>
      <c r="BT29" s="19">
        <f>VLOOKUP($C29,[2]Rome!$AB$6:$AZ$40,$S29)</f>
        <v>10.947368421052632</v>
      </c>
      <c r="BU29" s="19">
        <f>VLOOKUP($C29,[2]Rome!$B$7:$Y$40,18)</f>
        <v>26.044026246528169</v>
      </c>
      <c r="BV29" s="19">
        <f>VLOOKUP($C29,[2]Rome!$B$7:$AA$40,26)</f>
        <v>0.67063096516620624</v>
      </c>
      <c r="BW29" s="20">
        <f>IF($U29=1,-[4]School!$E$10,0)</f>
        <v>0</v>
      </c>
      <c r="BX29" s="57" t="s">
        <v>30</v>
      </c>
    </row>
    <row r="30" spans="1:77" ht="15" customHeight="1" x14ac:dyDescent="0.25">
      <c r="A30" s="151"/>
      <c r="B30" s="17">
        <v>2</v>
      </c>
      <c r="C30" s="22">
        <f t="shared" si="33"/>
        <v>3</v>
      </c>
      <c r="D30" s="50" t="str">
        <f t="shared" si="33"/>
        <v>-</v>
      </c>
      <c r="E30" s="50" t="str">
        <f t="shared" si="33"/>
        <v>o</v>
      </c>
      <c r="F30" s="49" t="str">
        <f t="shared" si="33"/>
        <v>o-</v>
      </c>
      <c r="G30" s="49" t="str">
        <f t="shared" si="33"/>
        <v>o</v>
      </c>
      <c r="H30" s="49">
        <f t="shared" si="33"/>
        <v>0</v>
      </c>
      <c r="I30" s="49">
        <f t="shared" si="33"/>
        <v>1</v>
      </c>
      <c r="J30" s="49">
        <f t="shared" si="33"/>
        <v>2</v>
      </c>
      <c r="K30" s="49">
        <f t="shared" si="33"/>
        <v>1</v>
      </c>
      <c r="L30" s="49">
        <f t="shared" si="33"/>
        <v>1</v>
      </c>
      <c r="M30" s="49">
        <f t="shared" si="33"/>
        <v>1211</v>
      </c>
      <c r="N30" s="49">
        <f t="shared" si="33"/>
        <v>7</v>
      </c>
      <c r="O30" s="49">
        <f t="shared" si="33"/>
        <v>12</v>
      </c>
      <c r="P30" s="49">
        <v>2</v>
      </c>
      <c r="Q30" s="49">
        <f t="shared" si="33"/>
        <v>4</v>
      </c>
      <c r="R30" s="49">
        <f t="shared" si="33"/>
        <v>2</v>
      </c>
      <c r="S30" s="22">
        <f t="shared" si="33"/>
        <v>16</v>
      </c>
      <c r="T30" s="49">
        <f t="shared" si="33"/>
        <v>0</v>
      </c>
      <c r="U30" s="49">
        <f t="shared" si="33"/>
        <v>0</v>
      </c>
      <c r="V30" s="18" t="str">
        <f t="shared" si="33"/>
        <v/>
      </c>
      <c r="W30" s="21">
        <f>IF(W7&gt;0,VLOOKUP(W7,'[3]2010_Envelope'!$BH$6:$CR$128,4),"")</f>
        <v>10.37948717948718</v>
      </c>
      <c r="X30" s="21">
        <f>IF(X7&gt;0,VLOOKUP(X7,'[3]2010_Envelope'!$BH$6:$CR$128,4),"")</f>
        <v>11.069993050213675</v>
      </c>
      <c r="Y30" s="21" t="str">
        <f>IF(Y7&gt;0,VLOOKUP(Y7,'[3]2010_Envelope'!$BH$6:$CR$128,4),"")</f>
        <v/>
      </c>
      <c r="Z30" s="21">
        <f>IF(Z7&gt;0,VLOOKUP(Z7,'[3]2010_Envelope'!$BH$6:$CR$128,4),"")</f>
        <v>110.43433735042737</v>
      </c>
      <c r="AA30" s="21" t="str">
        <f>IF(AA7&gt;0,VLOOKUP(AA7,'[3]2010_Envelope'!$BH$6:$CR$128,4),"")</f>
        <v/>
      </c>
      <c r="AB30" s="21" t="str">
        <f>IF(AB7&gt;0,VLOOKUP(AB7,'[3]2010_Envelope'!$BH$6:$CR$128,4),"")</f>
        <v/>
      </c>
      <c r="AC30" s="20" t="str">
        <f>IF(AC7&gt;0,VLOOKUP(AC7,'[3]2010_HVAC'!$EY$7:$KA$83,20),"")</f>
        <v/>
      </c>
      <c r="AD30" s="20" t="str">
        <f>IF(AD7&gt;0,VLOOKUP(AD7,'[3]2010_HVAC'!$EY$7:$KA$83,20),"")</f>
        <v/>
      </c>
      <c r="AE30" s="20" t="str">
        <f>IF(AE7&gt;0,VLOOKUP(AE7,'[3]2010_HVAC'!$EY$7:$KA$83,20),"")</f>
        <v/>
      </c>
      <c r="AF30" s="20" t="str">
        <f>IF(AF7&gt;0,VLOOKUP(AF7,'[3]2010_HVAC'!$EY$7:$KA$83,20),"")</f>
        <v/>
      </c>
      <c r="AG30" s="55">
        <f>VLOOKUP($C30,[1]Performance!$A$3:$K$38,8)</f>
        <v>0</v>
      </c>
      <c r="AH30" s="55">
        <f t="shared" ref="AH30:AH47" si="34">IF(AG30=0,20,IF(AG30=1,21,22))</f>
        <v>20</v>
      </c>
      <c r="AI30" s="20">
        <f>IF(AI7&gt;0,VLOOKUP(AI7,'[3]2010_HVAC'!$EY$7:$KA$83,AH30),"")</f>
        <v>23.903718715310511</v>
      </c>
      <c r="AJ30" s="20" t="str">
        <f>IF(AJ7&gt;0,VLOOKUP(AJ7,'[3]2010_HVAC'!$EY$7:$KA$83,$AH30),"")</f>
        <v/>
      </c>
      <c r="AK30" s="20">
        <f>IF(AK7&gt;0,VLOOKUP(AK7,'[3]2010_HVAC'!$EY$7:$KA$83,20),"")</f>
        <v>90.491963999999996</v>
      </c>
      <c r="AL30" s="20" t="str">
        <f>IF(AL7&gt;0,VLOOKUP(AL7,'[3]2010_HVAC'!$EY$7:$KA$83,20),"")</f>
        <v/>
      </c>
      <c r="AM30" s="20">
        <f>IF(AM7&gt;0,VLOOKUP(AM7,'[3]2010_HVAC'!$EY$7:$KA$83,20),"")</f>
        <v>2.3518912435897432</v>
      </c>
      <c r="AN30" s="20" t="str">
        <f>IF(AN7&gt;0,VLOOKUP(AN7,'[3]2010_HVAC'!$EY$7:$KA$83,20),"")</f>
        <v/>
      </c>
      <c r="AO30" s="20" t="str">
        <f>IF(AO7&gt;0,VLOOKUP(AO7,'[3]2010_HVAC'!$EY$7:$KA$83,20),"")</f>
        <v/>
      </c>
      <c r="AP30" s="13">
        <f t="shared" ref="AP30:AP47" si="35">(SUM(W30:AF30)+SUM(AI30:AO30))*$AP$5</f>
        <v>581797.45620132657</v>
      </c>
      <c r="AQ30" s="21">
        <f>IF(AQ7&gt;0,VLOOKUP(AQ7,'[3]2010_Envelope'!$BH$6:$CR$128,5),"")</f>
        <v>25.576858611111113</v>
      </c>
      <c r="AR30" s="21">
        <f>IF(AR7&gt;0,VLOOKUP(AR7,'[3]2010_Envelope'!$BH$6:$CR$128,5),"")</f>
        <v>19.938095931587302</v>
      </c>
      <c r="AS30" s="21" t="str">
        <f>IF(AS7&gt;0,VLOOKUP(AS7,'[3]2010_Envelope'!$BH$6:$CR$128,5),"")</f>
        <v/>
      </c>
      <c r="AT30" s="21">
        <f>IF(AT7&gt;0,VLOOKUP(AT7,'[3]2010_Envelope'!$BH$6:$CR$128,5),"")</f>
        <v>95.047154766142881</v>
      </c>
      <c r="AU30" s="21" t="str">
        <f>IF(AU7&gt;0,VLOOKUP(AU7,'[3]2010_Envelope'!$BH$6:$CR$128,5),"")</f>
        <v/>
      </c>
      <c r="AV30" s="21" t="str">
        <f>IF(AV7&gt;0,VLOOKUP(AV7,'[3]2010_Envelope'!$BH$6:$CR$128,5),"")</f>
        <v/>
      </c>
      <c r="AW30" s="20" t="str">
        <f>IF(AW7&gt;0,VLOOKUP(AW7,'[3]2010_HVAC'!$EY$7:$KA$83,23),"")</f>
        <v/>
      </c>
      <c r="AX30" s="20" t="str">
        <f>IF(AX7&gt;0,VLOOKUP(AX7,'[3]2010_HVAC'!$EY$7:$KA$83,23),"")</f>
        <v/>
      </c>
      <c r="AY30" s="20" t="str">
        <f>IF(AY7&gt;0,VLOOKUP(AY7,'[3]2010_HVAC'!$EY$7:$KA$83,23),"")</f>
        <v/>
      </c>
      <c r="AZ30" s="20" t="str">
        <f>IF(AZ7&gt;0,VLOOKUP(AZ7,'[3]2010_HVAC'!$EY$7:$KA$83,23),"")</f>
        <v/>
      </c>
      <c r="BA30" s="55">
        <f>VLOOKUP($C30,[2]Performance!$A$3:$K$36,8)</f>
        <v>1</v>
      </c>
      <c r="BB30" s="55">
        <f t="shared" ref="BB30:BB47" si="36">IF(BA30=0,23,IF(BA30=1,24,25))</f>
        <v>24</v>
      </c>
      <c r="BC30" s="20">
        <f>IF(BC7&gt;0,VLOOKUP(BC7,'[3]2010_HVAC'!$EY$7:$KA$83,BB30),"")</f>
        <v>21.268206437320284</v>
      </c>
      <c r="BD30" s="20" t="str">
        <f>IF(BD7&gt;0,VLOOKUP(BD7,'[3]2010_HVAC'!$EY$7:$KA$83,$BB30),"")</f>
        <v/>
      </c>
      <c r="BE30" s="20">
        <f>IF(BE7&gt;0,VLOOKUP(BE7,'[3]2010_HVAC'!$EY$7:$KA$83,23),"")</f>
        <v>90.49196400000001</v>
      </c>
      <c r="BF30" s="20" t="str">
        <f>IF(BF7&gt;0,VLOOKUP(BF7,'[3]2010_HVAC'!$EY$7:$KA$83,23),"")</f>
        <v/>
      </c>
      <c r="BG30" s="20">
        <f>IF(BG7&gt;0,VLOOKUP(BG7,'[3]2010_HVAC'!$EY$7:$KA$83,23),"")</f>
        <v>2.6206788142857143</v>
      </c>
      <c r="BH30" s="20" t="str">
        <f>IF(BH7&gt;0,VLOOKUP(BH7,'[3]2010_HVAC'!$EY$7:$KA$83,23),"")</f>
        <v/>
      </c>
      <c r="BI30" s="20" t="str">
        <f>IF(BI7&gt;0,VLOOKUP(BI7,'[3]2010_HVAC'!$EY$7:$KA$83,23),"")</f>
        <v/>
      </c>
      <c r="BJ30" s="13">
        <f t="shared" ref="BJ30:BJ47" si="37">(SUM(AQ30:AZ30)+SUM(BC30:BI30))*$BJ$5</f>
        <v>803070.31946540903</v>
      </c>
      <c r="BK30" s="19">
        <f>IF($N30&gt;0,VLOOKUP($C30,[1]Rome!$AB$7:$AN$40,$N30))/((IF($P30=1,'3 PlantsCodes'!$D$26,IF($P30=2,'3 PlantsCodes'!$D$27,IF($P30=3,'3 PlantsCodes'!$D$28,IF($P30=4,'3 PlantsCodes'!$D$29)))))*IF($R30=1,'3 PlantsCodes'!$D$31,IF($R30=2,'3 PlantsCodes'!$D$32)))</f>
        <v>17.155914082930391</v>
      </c>
      <c r="BL30" s="19">
        <f>(IF($O30=20,VLOOKUP($C30,[1]Rome!$AB$7:$AN$40,12),IF($O30&gt;0,VLOOKUP($C30,[1]Rome!$AB$7:$AN$40,$O30),0))/(IF($Q30=1,'3 PlantsCodes'!$E$26,IF($Q30=3,'3 PlantsCodes'!$E$28,IF($Q30=4,'3 PlantsCodes'!$E$29,1)))*IF($R30=1,'3 PlantsCodes'!$E$31,IF($R30=2,'3 PlantsCodes'!$E$32))))</f>
        <v>37.442039603107922</v>
      </c>
      <c r="BM30" s="19">
        <f>VLOOKUP($C30,[1]Rome!$AB$6:$AZ$40,$S30)</f>
        <v>2.93975216745029</v>
      </c>
      <c r="BN30" s="19">
        <f>VLOOKUP($C30,[1]Rome!$B$7:$Y$40,18)</f>
        <v>27.444776367186179</v>
      </c>
      <c r="BO30" s="19">
        <f>VLOOKUP($C30,[1]Rome!$B$7:$AA$40,26)</f>
        <v>0.43578183147969912</v>
      </c>
      <c r="BP30" s="20">
        <f>IF($U30=1,-[4]Office!$E$10,0)</f>
        <v>0</v>
      </c>
      <c r="BQ30" s="57" t="s">
        <v>30</v>
      </c>
      <c r="BR30" s="19">
        <f>IF($N30&gt;0,VLOOKUP($C30,[2]Rome!$AB$7:$AN$40,$N30))/((IF($P30=1,'3 PlantsCodes'!$D$26,IF($P30=2,'3 PlantsCodes'!$D$27,IF($P30=3,'3 PlantsCodes'!$D$28,IF($P30=4,'3 PlantsCodes'!$D$29)))))*IF($R30=1,'3 PlantsCodes'!$D$31,IF($R30=2,'3 PlantsCodes'!$D$32)))</f>
        <v>18.616136369668709</v>
      </c>
      <c r="BS30" s="19">
        <f>(IF($O30=20,VLOOKUP($C30,[2]Rome!$AB$7:$AN$40,12),IF($O30&gt;0,VLOOKUP($C30,[2]Rome!$AB$7:$AN$40,$O30),0))/(IF($Q30=1,'3 PlantsCodes'!$E$26,IF($Q30=3,'3 PlantsCodes'!$E$28,IF($Q30=4,'3 PlantsCodes'!$E$29,1)))*IF($R30=1,'3 PlantsCodes'!$E$31,IF($R30=2,'3 PlantsCodes'!$E$32))))</f>
        <v>22.160709641571696</v>
      </c>
      <c r="BT30" s="19">
        <f>VLOOKUP($C30,[2]Rome!$AB$6:$AZ$40,$S30)</f>
        <v>3.9687122400064938</v>
      </c>
      <c r="BU30" s="19">
        <f>VLOOKUP($C30,[2]Rome!$B$7:$Y$40,18)</f>
        <v>26.447756992063944</v>
      </c>
      <c r="BV30" s="19">
        <f>VLOOKUP($C30,[2]Rome!$B$7:$AA$40,26)</f>
        <v>0.58779985963754944</v>
      </c>
      <c r="BW30" s="20">
        <f>IF($U30=1,-[4]School!$E$10,0)</f>
        <v>0</v>
      </c>
      <c r="BX30" s="57" t="s">
        <v>30</v>
      </c>
    </row>
    <row r="31" spans="1:77" ht="15" customHeight="1" x14ac:dyDescent="0.25">
      <c r="A31" s="151"/>
      <c r="B31" s="17">
        <v>3</v>
      </c>
      <c r="C31" s="22">
        <f t="shared" si="33"/>
        <v>5</v>
      </c>
      <c r="D31" s="50" t="str">
        <f t="shared" si="33"/>
        <v>o-</v>
      </c>
      <c r="E31" s="50" t="str">
        <f t="shared" si="33"/>
        <v>-</v>
      </c>
      <c r="F31" s="49" t="str">
        <f t="shared" si="33"/>
        <v>o-</v>
      </c>
      <c r="G31" s="49" t="str">
        <f t="shared" si="33"/>
        <v>o</v>
      </c>
      <c r="H31" s="49">
        <f t="shared" si="33"/>
        <v>0</v>
      </c>
      <c r="I31" s="49">
        <f t="shared" si="33"/>
        <v>2</v>
      </c>
      <c r="J31" s="49">
        <f t="shared" si="33"/>
        <v>1</v>
      </c>
      <c r="K31" s="49">
        <f t="shared" si="33"/>
        <v>1</v>
      </c>
      <c r="L31" s="49">
        <f t="shared" si="33"/>
        <v>1</v>
      </c>
      <c r="M31" s="49">
        <f t="shared" si="33"/>
        <v>2111</v>
      </c>
      <c r="N31" s="49">
        <f t="shared" si="33"/>
        <v>7</v>
      </c>
      <c r="O31" s="49">
        <f t="shared" si="33"/>
        <v>12</v>
      </c>
      <c r="P31" s="49">
        <f t="shared" si="33"/>
        <v>4</v>
      </c>
      <c r="Q31" s="49">
        <f t="shared" si="33"/>
        <v>4</v>
      </c>
      <c r="R31" s="49">
        <f t="shared" si="33"/>
        <v>2</v>
      </c>
      <c r="S31" s="22">
        <f t="shared" si="33"/>
        <v>16</v>
      </c>
      <c r="T31" s="49">
        <f t="shared" si="33"/>
        <v>0</v>
      </c>
      <c r="U31" s="49">
        <f t="shared" si="33"/>
        <v>0</v>
      </c>
      <c r="V31" s="18" t="str">
        <f t="shared" si="33"/>
        <v/>
      </c>
      <c r="W31" s="21">
        <f>IF(W8&gt;0,VLOOKUP(W8,'[3]2010_Envelope'!$BH$6:$CR$128,4),"")</f>
        <v>3.0588867692307691</v>
      </c>
      <c r="X31" s="21">
        <f>IF(X8&gt;0,VLOOKUP(X8,'[3]2010_Envelope'!$BH$6:$CR$128,4),"")</f>
        <v>15.589365352564103</v>
      </c>
      <c r="Y31" s="21">
        <f>IF(Y8&gt;0,VLOOKUP(Y8,'[3]2010_Envelope'!$BH$6:$CR$128,4),"")</f>
        <v>11.509709538461539</v>
      </c>
      <c r="Z31" s="21">
        <f>IF(Z8&gt;0,VLOOKUP(Z8,'[3]2010_Envelope'!$BH$6:$CR$128,4),"")</f>
        <v>34.369541567307699</v>
      </c>
      <c r="AA31" s="21" t="str">
        <f>IF(AA8&gt;0,VLOOKUP(AA8,'[3]2010_Envelope'!$BH$6:$CR$128,4),"")</f>
        <v/>
      </c>
      <c r="AB31" s="21" t="str">
        <f>IF(AB8&gt;0,VLOOKUP(AB8,'[3]2010_Envelope'!$BH$6:$CR$128,4),"")</f>
        <v/>
      </c>
      <c r="AC31" s="20" t="str">
        <f>IF(AC8&gt;0,VLOOKUP(AC8,'[3]2010_HVAC'!$EY$7:$KA$83,20),"")</f>
        <v/>
      </c>
      <c r="AD31" s="20" t="str">
        <f>IF(AD8&gt;0,VLOOKUP(AD8,'[3]2010_HVAC'!$EY$7:$KA$83,20),"")</f>
        <v/>
      </c>
      <c r="AE31" s="20" t="str">
        <f>IF(AE8&gt;0,VLOOKUP(AE8,'[3]2010_HVAC'!$EY$7:$KA$83,20),"")</f>
        <v/>
      </c>
      <c r="AF31" s="20" t="str">
        <f>IF(AF8&gt;0,VLOOKUP(AF8,'[3]2010_HVAC'!$EY$7:$KA$83,20),"")</f>
        <v/>
      </c>
      <c r="AG31" s="55">
        <f>VLOOKUP($C31,[1]Performance!$A$3:$K$38,8)</f>
        <v>0</v>
      </c>
      <c r="AH31" s="55">
        <f t="shared" si="34"/>
        <v>20</v>
      </c>
      <c r="AI31" s="20">
        <f>IF(AI8&gt;0,VLOOKUP(AI8,'[3]2010_HVAC'!$EY$7:$KA$83,AH31),"")</f>
        <v>23.903718715310511</v>
      </c>
      <c r="AJ31" s="20" t="str">
        <f>IF(AJ8&gt;0,VLOOKUP(AJ8,'[3]2010_HVAC'!$EY$7:$KA$83,$AH31),"")</f>
        <v/>
      </c>
      <c r="AK31" s="20">
        <f>IF(AK8&gt;0,VLOOKUP(AK8,'[3]2010_HVAC'!$EY$7:$KA$83,20),"")</f>
        <v>90.491963999999996</v>
      </c>
      <c r="AL31" s="20" t="str">
        <f>IF(AL8&gt;0,VLOOKUP(AL8,'[3]2010_HVAC'!$EY$7:$KA$83,20),"")</f>
        <v/>
      </c>
      <c r="AM31" s="20">
        <f>IF(AM8&gt;0,VLOOKUP(AM8,'[3]2010_HVAC'!$EY$7:$KA$83,20),"")</f>
        <v>2.3518912435897432</v>
      </c>
      <c r="AN31" s="20" t="str">
        <f>IF(AN8&gt;0,VLOOKUP(AN8,'[3]2010_HVAC'!$EY$7:$KA$83,20),"")</f>
        <v/>
      </c>
      <c r="AO31" s="20" t="str">
        <f>IF(AO8&gt;0,VLOOKUP(AO8,'[3]2010_HVAC'!$EY$7:$KA$83,20),"")</f>
        <v/>
      </c>
      <c r="AP31" s="13">
        <f t="shared" si="35"/>
        <v>424183.68061632657</v>
      </c>
      <c r="AQ31" s="21">
        <f>IF(AQ8&gt;0,VLOOKUP(AQ8,'[3]2010_Envelope'!$BH$6:$CR$128,5),"")</f>
        <v>7.4497958333333338</v>
      </c>
      <c r="AR31" s="21">
        <f>IF(AR8&gt;0,VLOOKUP(AR8,'[3]2010_Envelope'!$BH$6:$CR$128,5),"")</f>
        <v>28.07790939904762</v>
      </c>
      <c r="AS31" s="21">
        <f>IF(AS8&gt;0,VLOOKUP(AS8,'[3]2010_Envelope'!$BH$6:$CR$128,5),"")</f>
        <v>28.340427500000001</v>
      </c>
      <c r="AT31" s="21" t="str">
        <f>IF(AT8&gt;0,VLOOKUP(AT8,'[3]2010_Envelope'!$BH$6:$CR$128,5),"")</f>
        <v/>
      </c>
      <c r="AU31" s="21" t="str">
        <f>IF(AU8&gt;0,VLOOKUP(AU8,'[3]2010_Envelope'!$BH$6:$CR$128,5),"")</f>
        <v/>
      </c>
      <c r="AV31" s="21" t="str">
        <f>IF(AV8&gt;0,VLOOKUP(AV8,'[3]2010_Envelope'!$BH$6:$CR$128,5),"")</f>
        <v/>
      </c>
      <c r="AW31" s="20" t="str">
        <f>IF(AW8&gt;0,VLOOKUP(AW8,'[3]2010_HVAC'!$EY$7:$KA$83,23),"")</f>
        <v/>
      </c>
      <c r="AX31" s="20" t="str">
        <f>IF(AX8&gt;0,VLOOKUP(AX8,'[3]2010_HVAC'!$EY$7:$KA$83,23),"")</f>
        <v/>
      </c>
      <c r="AY31" s="20" t="str">
        <f>IF(AY8&gt;0,VLOOKUP(AY8,'[3]2010_HVAC'!$EY$7:$KA$83,23),"")</f>
        <v/>
      </c>
      <c r="AZ31" s="20" t="str">
        <f>IF(AZ8&gt;0,VLOOKUP(AZ8,'[3]2010_HVAC'!$EY$7:$KA$83,23),"")</f>
        <v/>
      </c>
      <c r="BA31" s="55">
        <f>VLOOKUP($C31,[2]Performance!$A$3:$K$36,8)</f>
        <v>0</v>
      </c>
      <c r="BB31" s="55">
        <f t="shared" si="36"/>
        <v>23</v>
      </c>
      <c r="BC31" s="20">
        <f>IF(BC8&gt;0,VLOOKUP(BC8,'[3]2010_HVAC'!$EY$7:$KA$83,BB31),"")</f>
        <v>31.641370380327235</v>
      </c>
      <c r="BD31" s="20" t="str">
        <f>IF(BD8&gt;0,VLOOKUP(BD8,'[3]2010_HVAC'!$EY$7:$KA$83,$BB31),"")</f>
        <v/>
      </c>
      <c r="BE31" s="20">
        <f>IF(BE8&gt;0,VLOOKUP(BE8,'[3]2010_HVAC'!$EY$7:$KA$83,23),"")</f>
        <v>90.49196400000001</v>
      </c>
      <c r="BF31" s="20" t="str">
        <f>IF(BF8&gt;0,VLOOKUP(BF8,'[3]2010_HVAC'!$EY$7:$KA$83,23),"")</f>
        <v/>
      </c>
      <c r="BG31" s="20">
        <f>IF(BG8&gt;0,VLOOKUP(BG8,'[3]2010_HVAC'!$EY$7:$KA$83,23),"")</f>
        <v>2.6206788142857143</v>
      </c>
      <c r="BH31" s="20" t="str">
        <f>IF(BH8&gt;0,VLOOKUP(BH8,'[3]2010_HVAC'!$EY$7:$KA$83,23),"")</f>
        <v/>
      </c>
      <c r="BI31" s="20" t="str">
        <f>IF(BI8&gt;0,VLOOKUP(BI8,'[3]2010_HVAC'!$EY$7:$KA$83,23),"")</f>
        <v/>
      </c>
      <c r="BJ31" s="13">
        <f t="shared" si="37"/>
        <v>594159.75967003079</v>
      </c>
      <c r="BK31" s="19">
        <f>IF($N31&gt;0,VLOOKUP($C31,[1]Rome!$AB$7:$AN$40,$N31))/((IF($P31=1,'3 PlantsCodes'!$D$26,IF($P31=2,'3 PlantsCodes'!$D$27,IF($P31=3,'3 PlantsCodes'!$D$28,IF($P31=4,'3 PlantsCodes'!$D$29)))))*IF($R31=1,'3 PlantsCodes'!$D$31,IF($R31=2,'3 PlantsCodes'!$D$32)))</f>
        <v>29.35070893706925</v>
      </c>
      <c r="BL31" s="19">
        <f>(IF($O31=20,VLOOKUP($C31,[1]Rome!$AB$7:$AN$40,12),IF($O31&gt;0,VLOOKUP($C31,[1]Rome!$AB$7:$AN$40,$O31),0))/(IF($Q31=1,'3 PlantsCodes'!$E$26,IF($Q31=3,'3 PlantsCodes'!$E$28,IF($Q31=4,'3 PlantsCodes'!$E$29,1)))*IF($R31=1,'3 PlantsCodes'!$E$31,IF($R31=2,'3 PlantsCodes'!$E$32))))</f>
        <v>37.353304624991338</v>
      </c>
      <c r="BM31" s="19">
        <f>VLOOKUP($C31,[1]Rome!$AB$6:$AZ$40,$S31)</f>
        <v>2.6862582224488118</v>
      </c>
      <c r="BN31" s="19">
        <f>VLOOKUP($C31,[1]Rome!$B$7:$Y$40,18)</f>
        <v>26.95790332031131</v>
      </c>
      <c r="BO31" s="19">
        <f>VLOOKUP($C31,[1]Rome!$B$7:$AA$40,26)</f>
        <v>0.50394907086622542</v>
      </c>
      <c r="BP31" s="20">
        <f>IF($U31=1,-[4]Office!$E$10,0)</f>
        <v>0</v>
      </c>
      <c r="BQ31" s="57" t="s">
        <v>30</v>
      </c>
      <c r="BR31" s="19">
        <f>IF($N31&gt;0,VLOOKUP($C31,[2]Rome!$AB$7:$AN$40,$N31))/((IF($P31=1,'3 PlantsCodes'!$D$26,IF($P31=2,'3 PlantsCodes'!$D$27,IF($P31=3,'3 PlantsCodes'!$D$28,IF($P31=4,'3 PlantsCodes'!$D$29)))))*IF($R31=1,'3 PlantsCodes'!$D$31,IF($R31=2,'3 PlantsCodes'!$D$32)))</f>
        <v>20.354194125580253</v>
      </c>
      <c r="BS31" s="19">
        <f>(IF($O31=20,VLOOKUP($C31,[2]Rome!$AB$7:$AN$40,12),IF($O31&gt;0,VLOOKUP($C31,[2]Rome!$AB$7:$AN$40,$O31),0))/(IF($Q31=1,'3 PlantsCodes'!$E$26,IF($Q31=3,'3 PlantsCodes'!$E$28,IF($Q31=4,'3 PlantsCodes'!$E$29,1)))*IF($R31=1,'3 PlantsCodes'!$E$31,IF($R31=2,'3 PlantsCodes'!$E$32))))</f>
        <v>26.89733838234649</v>
      </c>
      <c r="BT31" s="19">
        <f>VLOOKUP($C31,[2]Rome!$AB$6:$AZ$40,$S31)</f>
        <v>4.1211539194597968</v>
      </c>
      <c r="BU31" s="19">
        <f>VLOOKUP($C31,[2]Rome!$B$7:$Y$40,18)</f>
        <v>26.04889083134961</v>
      </c>
      <c r="BV31" s="19">
        <f>VLOOKUP($C31,[2]Rome!$B$7:$AA$40,26)</f>
        <v>0.62747083018701788</v>
      </c>
      <c r="BW31" s="20">
        <f>IF($U31=1,-[4]School!$E$10,0)</f>
        <v>0</v>
      </c>
      <c r="BX31" s="57" t="s">
        <v>30</v>
      </c>
    </row>
    <row r="32" spans="1:77" ht="15" customHeight="1" x14ac:dyDescent="0.25">
      <c r="A32" s="151"/>
      <c r="B32" s="17">
        <v>4</v>
      </c>
      <c r="C32" s="22">
        <f t="shared" si="33"/>
        <v>21</v>
      </c>
      <c r="D32" s="50" t="str">
        <f t="shared" si="33"/>
        <v>-</v>
      </c>
      <c r="E32" s="50" t="str">
        <f t="shared" si="33"/>
        <v>o</v>
      </c>
      <c r="F32" s="49" t="str">
        <f t="shared" si="33"/>
        <v>o-</v>
      </c>
      <c r="G32" s="49" t="str">
        <f t="shared" si="33"/>
        <v>o</v>
      </c>
      <c r="H32" s="49">
        <f t="shared" si="33"/>
        <v>1</v>
      </c>
      <c r="I32" s="49">
        <f t="shared" si="33"/>
        <v>1</v>
      </c>
      <c r="J32" s="49">
        <f t="shared" si="33"/>
        <v>2</v>
      </c>
      <c r="K32" s="49">
        <f t="shared" si="33"/>
        <v>1</v>
      </c>
      <c r="L32" s="49">
        <f t="shared" si="33"/>
        <v>2</v>
      </c>
      <c r="M32" s="49">
        <f t="shared" si="33"/>
        <v>1212</v>
      </c>
      <c r="N32" s="49">
        <f t="shared" si="33"/>
        <v>9</v>
      </c>
      <c r="O32" s="49">
        <f t="shared" si="33"/>
        <v>20</v>
      </c>
      <c r="P32" s="49">
        <f t="shared" si="33"/>
        <v>4</v>
      </c>
      <c r="Q32" s="49">
        <f t="shared" si="33"/>
        <v>4</v>
      </c>
      <c r="R32" s="49">
        <f t="shared" si="33"/>
        <v>2</v>
      </c>
      <c r="S32" s="22">
        <f t="shared" si="33"/>
        <v>18</v>
      </c>
      <c r="T32" s="49">
        <f t="shared" si="33"/>
        <v>0</v>
      </c>
      <c r="U32" s="49">
        <f t="shared" si="33"/>
        <v>0</v>
      </c>
      <c r="V32" s="18" t="str">
        <f t="shared" si="33"/>
        <v/>
      </c>
      <c r="W32" s="21">
        <f>IF(W9&gt;0,VLOOKUP(W9,'[3]2010_Envelope'!$BH$6:$CR$128,4),"")</f>
        <v>10.37948717948718</v>
      </c>
      <c r="X32" s="21">
        <f>IF(X9&gt;0,VLOOKUP(X9,'[3]2010_Envelope'!$BH$6:$CR$128,4),"")</f>
        <v>11.069993050213675</v>
      </c>
      <c r="Y32" s="21" t="str">
        <f>IF(Y9&gt;0,VLOOKUP(Y9,'[3]2010_Envelope'!$BH$6:$CR$128,4),"")</f>
        <v/>
      </c>
      <c r="Z32" s="21">
        <f>IF(Z9&gt;0,VLOOKUP(Z9,'[3]2010_Envelope'!$BH$6:$CR$128,4),"")</f>
        <v>110.43433735042737</v>
      </c>
      <c r="AA32" s="21" t="str">
        <f>IF(AA9&gt;0,VLOOKUP(AA9,'[3]2010_Envelope'!$BH$6:$CR$128,4),"")</f>
        <v/>
      </c>
      <c r="AB32" s="21" t="str">
        <f>IF(AB9&gt;0,VLOOKUP(AB9,'[3]2010_Envelope'!$BH$6:$CR$128,4),"")</f>
        <v/>
      </c>
      <c r="AC32" s="20">
        <f>IF(AC9&gt;0,VLOOKUP(AC9,'[3]2010_HVAC'!$EY$7:$KA$83,20),"")</f>
        <v>31.347648749999998</v>
      </c>
      <c r="AD32" s="20">
        <f>IF(AD9&gt;0,VLOOKUP(AD9,'[3]2010_HVAC'!$EY$7:$KA$83,20),"")</f>
        <v>15.445649999999999</v>
      </c>
      <c r="AE32" s="20" t="str">
        <f>IF(AE9&gt;0,VLOOKUP(AE9,'[3]2010_HVAC'!$EY$7:$KA$83,20),"")</f>
        <v/>
      </c>
      <c r="AF32" s="20" t="str">
        <f>IF(AF9&gt;0,VLOOKUP(AF9,'[3]2010_HVAC'!$EY$7:$KA$83,20),"")</f>
        <v/>
      </c>
      <c r="AG32" s="55">
        <f>VLOOKUP($C32,[1]Performance!$A$3:$K$38,8)</f>
        <v>0</v>
      </c>
      <c r="AH32" s="55">
        <f t="shared" si="34"/>
        <v>20</v>
      </c>
      <c r="AI32" s="20" t="str">
        <f>IF(AI9&gt;0,VLOOKUP(AI9,'[3]2010_HVAC'!$EY$7:$KA$83,AH32),"")</f>
        <v/>
      </c>
      <c r="AJ32" s="20">
        <f>IF(AJ9&gt;0,VLOOKUP(AJ9,'[3]2010_HVAC'!$EY$7:$KA$83,$AH32),"")</f>
        <v>17.697329363155006</v>
      </c>
      <c r="AK32" s="20">
        <f>IF(AK9&gt;0,VLOOKUP(AK9,'[3]2010_HVAC'!$EY$7:$KA$83,20),"")</f>
        <v>90.491963999999996</v>
      </c>
      <c r="AL32" s="20" t="str">
        <f>IF(AL9&gt;0,VLOOKUP(AL9,'[3]2010_HVAC'!$EY$7:$KA$83,20),"")</f>
        <v/>
      </c>
      <c r="AM32" s="20">
        <f>IF(AM9&gt;0,VLOOKUP(AM9,'[3]2010_HVAC'!$EY$7:$KA$83,20),"")</f>
        <v>2.3518912435897432</v>
      </c>
      <c r="AN32" s="20" t="str">
        <f>IF(AN9&gt;0,VLOOKUP(AN9,'[3]2010_HVAC'!$EY$7:$KA$83,20),"")</f>
        <v/>
      </c>
      <c r="AO32" s="20" t="str">
        <f>IF(AO9&gt;0,VLOOKUP(AO9,'[3]2010_HVAC'!$EY$7:$KA$83,20),"")</f>
        <v/>
      </c>
      <c r="AP32" s="13">
        <f t="shared" si="35"/>
        <v>676770.82419228263</v>
      </c>
      <c r="AQ32" s="21">
        <f>IF(AQ9&gt;0,VLOOKUP(AQ9,'[3]2010_Envelope'!$BH$6:$CR$128,5),"")</f>
        <v>25.576858611111113</v>
      </c>
      <c r="AR32" s="21">
        <f>IF(AR9&gt;0,VLOOKUP(AR9,'[3]2010_Envelope'!$BH$6:$CR$128,5),"")</f>
        <v>19.938095931587302</v>
      </c>
      <c r="AS32" s="21" t="str">
        <f>IF(AS9&gt;0,VLOOKUP(AS9,'[3]2010_Envelope'!$BH$6:$CR$128,5),"")</f>
        <v/>
      </c>
      <c r="AT32" s="21">
        <f>IF(AT9&gt;0,VLOOKUP(AT9,'[3]2010_Envelope'!$BH$6:$CR$128,5),"")</f>
        <v>95.047154766142881</v>
      </c>
      <c r="AU32" s="21" t="str">
        <f>IF(AU9&gt;0,VLOOKUP(AU9,'[3]2010_Envelope'!$BH$6:$CR$128,5),"")</f>
        <v/>
      </c>
      <c r="AV32" s="21" t="str">
        <f>IF(AV9&gt;0,VLOOKUP(AV9,'[3]2010_Envelope'!$BH$6:$CR$128,5),"")</f>
        <v/>
      </c>
      <c r="AW32" s="20">
        <f>IF(AW9&gt;0,VLOOKUP(AW9,'[3]2010_HVAC'!$EY$7:$KA$83,23),"")</f>
        <v>31.347648750000001</v>
      </c>
      <c r="AX32" s="20">
        <f>IF(AX9&gt;0,VLOOKUP(AX9,'[3]2010_HVAC'!$EY$7:$KA$83,23),"")</f>
        <v>15.445650000000001</v>
      </c>
      <c r="AY32" s="20" t="str">
        <f>IF(AY9&gt;0,VLOOKUP(AY9,'[3]2010_HVAC'!$EY$7:$KA$83,23),"")</f>
        <v/>
      </c>
      <c r="AZ32" s="20" t="str">
        <f>IF(AZ9&gt;0,VLOOKUP(AZ9,'[3]2010_HVAC'!$EY$7:$KA$83,23),"")</f>
        <v/>
      </c>
      <c r="BA32" s="55">
        <f>VLOOKUP($C32,[2]Performance!$A$3:$K$36,8)</f>
        <v>1</v>
      </c>
      <c r="BB32" s="55">
        <f t="shared" si="36"/>
        <v>24</v>
      </c>
      <c r="BC32" s="20" t="str">
        <f>IF(BC9&gt;0,VLOOKUP(BC9,'[3]2010_HVAC'!$EY$7:$KA$83,BB32),"")</f>
        <v/>
      </c>
      <c r="BD32" s="20">
        <f>IF(BD9&gt;0,VLOOKUP(BD9,'[3]2010_HVAC'!$EY$7:$KA$83,$BB32),"")</f>
        <v>22.551196504901888</v>
      </c>
      <c r="BE32" s="20">
        <f>IF(BE9&gt;0,VLOOKUP(BE9,'[3]2010_HVAC'!$EY$7:$KA$83,23),"")</f>
        <v>90.49196400000001</v>
      </c>
      <c r="BF32" s="20" t="str">
        <f>IF(BF9&gt;0,VLOOKUP(BF9,'[3]2010_HVAC'!$EY$7:$KA$83,23),"")</f>
        <v/>
      </c>
      <c r="BG32" s="20">
        <f>IF(BG9&gt;0,VLOOKUP(BG9,'[3]2010_HVAC'!$EY$7:$KA$83,23),"")</f>
        <v>2.6206788142857143</v>
      </c>
      <c r="BH32" s="20" t="str">
        <f>IF(BH9&gt;0,VLOOKUP(BH9,'[3]2010_HVAC'!$EY$7:$KA$83,23),"")</f>
        <v/>
      </c>
      <c r="BI32" s="20" t="str">
        <f>IF(BI9&gt;0,VLOOKUP(BI9,'[3]2010_HVAC'!$EY$7:$KA$83,23),"")</f>
        <v/>
      </c>
      <c r="BJ32" s="13">
        <f t="shared" si="37"/>
        <v>954510.62924079096</v>
      </c>
      <c r="BK32" s="19">
        <f>IF($N32&gt;0,VLOOKUP($C32,[1]Rome!$AB$7:$AN$40,$N32))/((IF($P32=1,'3 PlantsCodes'!$D$26,IF($P32=2,'3 PlantsCodes'!$D$27,IF($P32=3,'3 PlantsCodes'!$D$28,IF($P32=4,'3 PlantsCodes'!$D$29)))))*IF($R32=1,'3 PlantsCodes'!$D$31,IF($R32=2,'3 PlantsCodes'!$D$32)))</f>
        <v>40.783066276718714</v>
      </c>
      <c r="BL32" s="19">
        <f>(IF($O32=20,VLOOKUP($C32,[1]Rome!$AB$7:$AN$40,12),IF($O32&gt;0,VLOOKUP($C32,[1]Rome!$AB$7:$AN$40,$O32),0))/(IF($Q32=1,'3 PlantsCodes'!$E$26,IF($Q32=3,'3 PlantsCodes'!$E$28,IF($Q32=4,'3 PlantsCodes'!$E$29,1)))*IF($R32=1,'3 PlantsCodes'!$E$31,IF($R32=2,'3 PlantsCodes'!$E$32))))</f>
        <v>37.365998336680491</v>
      </c>
      <c r="BM32" s="19">
        <f>VLOOKUP($C32,[1]Rome!$AB$6:$AZ$40,$S32)</f>
        <v>7.1</v>
      </c>
      <c r="BN32" s="19">
        <f>VLOOKUP($C32,[1]Rome!$B$7:$Y$40,18)</f>
        <v>27.444776367186179</v>
      </c>
      <c r="BO32" s="19">
        <f>VLOOKUP($C32,[1]Rome!$B$7:$AA$40,26)</f>
        <v>2.8361541780059971</v>
      </c>
      <c r="BP32" s="20">
        <f>IF($U32=1,-[4]Office!$E$10,0)</f>
        <v>0</v>
      </c>
      <c r="BQ32" s="57" t="s">
        <v>30</v>
      </c>
      <c r="BR32" s="19">
        <f>IF($N32&gt;0,VLOOKUP($C32,[2]Rome!$AB$7:$AN$40,$N32))/((IF($P32=1,'3 PlantsCodes'!$D$26,IF($P32=2,'3 PlantsCodes'!$D$27,IF($P32=3,'3 PlantsCodes'!$D$28,IF($P32=4,'3 PlantsCodes'!$D$29)))))*IF($R32=1,'3 PlantsCodes'!$D$31,IF($R32=2,'3 PlantsCodes'!$D$32)))</f>
        <v>40.71103217602267</v>
      </c>
      <c r="BS32" s="19">
        <f>(IF($O32=20,VLOOKUP($C32,[2]Rome!$AB$7:$AN$40,12),IF($O32&gt;0,VLOOKUP($C32,[2]Rome!$AB$7:$AN$40,$O32),0))/(IF($Q32=1,'3 PlantsCodes'!$E$26,IF($Q32=3,'3 PlantsCodes'!$E$28,IF($Q32=4,'3 PlantsCodes'!$E$29,1)))*IF($R32=1,'3 PlantsCodes'!$E$31,IF($R32=2,'3 PlantsCodes'!$E$32))))</f>
        <v>21.698862733253748</v>
      </c>
      <c r="BT32" s="19">
        <f>VLOOKUP($C32,[2]Rome!$AB$6:$AZ$40,$S32)</f>
        <v>10.4</v>
      </c>
      <c r="BU32" s="19">
        <f>VLOOKUP($C32,[2]Rome!$B$7:$Y$40,18)</f>
        <v>26.447756992063944</v>
      </c>
      <c r="BV32" s="19">
        <f>VLOOKUP($C32,[2]Rome!$B$7:$AA$40,26)</f>
        <v>5.1123737012389139</v>
      </c>
      <c r="BW32" s="20">
        <f>IF($U32=1,-[4]School!$E$10,0)</f>
        <v>0</v>
      </c>
      <c r="BX32" s="57" t="s">
        <v>30</v>
      </c>
    </row>
    <row r="33" spans="1:76" ht="15" customHeight="1" x14ac:dyDescent="0.25">
      <c r="A33" s="151"/>
      <c r="B33" s="17">
        <v>5</v>
      </c>
      <c r="C33" s="22">
        <f t="shared" si="33"/>
        <v>23</v>
      </c>
      <c r="D33" s="50" t="str">
        <f t="shared" si="33"/>
        <v>o-</v>
      </c>
      <c r="E33" s="50" t="str">
        <f t="shared" si="33"/>
        <v>-</v>
      </c>
      <c r="F33" s="49" t="str">
        <f t="shared" si="33"/>
        <v>o-</v>
      </c>
      <c r="G33" s="49" t="str">
        <f t="shared" si="33"/>
        <v>o</v>
      </c>
      <c r="H33" s="49">
        <f t="shared" si="33"/>
        <v>1</v>
      </c>
      <c r="I33" s="49">
        <f t="shared" si="33"/>
        <v>2</v>
      </c>
      <c r="J33" s="49">
        <f t="shared" si="33"/>
        <v>1</v>
      </c>
      <c r="K33" s="49">
        <f t="shared" si="33"/>
        <v>1</v>
      </c>
      <c r="L33" s="49">
        <f t="shared" si="33"/>
        <v>2</v>
      </c>
      <c r="M33" s="49">
        <f t="shared" si="33"/>
        <v>2112</v>
      </c>
      <c r="N33" s="49">
        <f t="shared" si="33"/>
        <v>9</v>
      </c>
      <c r="O33" s="49">
        <f t="shared" si="33"/>
        <v>20</v>
      </c>
      <c r="P33" s="49">
        <f t="shared" si="33"/>
        <v>4</v>
      </c>
      <c r="Q33" s="49">
        <f t="shared" si="33"/>
        <v>4</v>
      </c>
      <c r="R33" s="49">
        <f t="shared" si="33"/>
        <v>2</v>
      </c>
      <c r="S33" s="22">
        <f t="shared" si="33"/>
        <v>18</v>
      </c>
      <c r="T33" s="49">
        <f t="shared" si="33"/>
        <v>0</v>
      </c>
      <c r="U33" s="49">
        <f t="shared" si="33"/>
        <v>0</v>
      </c>
      <c r="V33" s="18" t="str">
        <f t="shared" si="33"/>
        <v/>
      </c>
      <c r="W33" s="21">
        <f>IF(W10&gt;0,VLOOKUP(W10,'[3]2010_Envelope'!$BH$6:$CR$128,4),"")</f>
        <v>3.0588867692307691</v>
      </c>
      <c r="X33" s="21">
        <f>IF(X10&gt;0,VLOOKUP(X10,'[3]2010_Envelope'!$BH$6:$CR$128,4),"")</f>
        <v>15.589365352564103</v>
      </c>
      <c r="Y33" s="21">
        <f>IF(Y10&gt;0,VLOOKUP(Y10,'[3]2010_Envelope'!$BH$6:$CR$128,4),"")</f>
        <v>11.509709538461539</v>
      </c>
      <c r="Z33" s="21">
        <f>IF(Z10&gt;0,VLOOKUP(Z10,'[3]2010_Envelope'!$BH$6:$CR$128,4),"")</f>
        <v>34.369541567307699</v>
      </c>
      <c r="AA33" s="21" t="str">
        <f>IF(AA10&gt;0,VLOOKUP(AA10,'[3]2010_Envelope'!$BH$6:$CR$128,4),"")</f>
        <v/>
      </c>
      <c r="AB33" s="21" t="str">
        <f>IF(AB10&gt;0,VLOOKUP(AB10,'[3]2010_Envelope'!$BH$6:$CR$128,4),"")</f>
        <v/>
      </c>
      <c r="AC33" s="20">
        <f>IF(AC10&gt;0,VLOOKUP(AC10,'[3]2010_HVAC'!$EY$7:$KA$83,20),"")</f>
        <v>31.347648749999998</v>
      </c>
      <c r="AD33" s="20">
        <f>IF(AD10&gt;0,VLOOKUP(AD10,'[3]2010_HVAC'!$EY$7:$KA$83,20),"")</f>
        <v>15.445649999999999</v>
      </c>
      <c r="AE33" s="20" t="str">
        <f>IF(AE10&gt;0,VLOOKUP(AE10,'[3]2010_HVAC'!$EY$7:$KA$83,20),"")</f>
        <v/>
      </c>
      <c r="AF33" s="20" t="str">
        <f>IF(AF10&gt;0,VLOOKUP(AF10,'[3]2010_HVAC'!$EY$7:$KA$83,20),"")</f>
        <v/>
      </c>
      <c r="AG33" s="55">
        <f>VLOOKUP($C33,[1]Performance!$A$3:$K$38,8)</f>
        <v>0</v>
      </c>
      <c r="AH33" s="55">
        <f t="shared" si="34"/>
        <v>20</v>
      </c>
      <c r="AI33" s="20" t="str">
        <f>IF(AI10&gt;0,VLOOKUP(AI10,'[3]2010_HVAC'!$EY$7:$KA$83,AH33),"")</f>
        <v/>
      </c>
      <c r="AJ33" s="20">
        <f>IF(AJ10&gt;0,VLOOKUP(AJ10,'[3]2010_HVAC'!$EY$7:$KA$83,$AH33),"")</f>
        <v>17.697329363155006</v>
      </c>
      <c r="AK33" s="20">
        <f>IF(AK10&gt;0,VLOOKUP(AK10,'[3]2010_HVAC'!$EY$7:$KA$83,20),"")</f>
        <v>90.491963999999996</v>
      </c>
      <c r="AL33" s="20" t="str">
        <f>IF(AL10&gt;0,VLOOKUP(AL10,'[3]2010_HVAC'!$EY$7:$KA$83,20),"")</f>
        <v/>
      </c>
      <c r="AM33" s="20">
        <f>IF(AM10&gt;0,VLOOKUP(AM10,'[3]2010_HVAC'!$EY$7:$KA$83,20),"")</f>
        <v>2.3518912435897432</v>
      </c>
      <c r="AN33" s="20" t="str">
        <f>IF(AN10&gt;0,VLOOKUP(AN10,'[3]2010_HVAC'!$EY$7:$KA$83,20),"")</f>
        <v/>
      </c>
      <c r="AO33" s="20" t="str">
        <f>IF(AO10&gt;0,VLOOKUP(AO10,'[3]2010_HVAC'!$EY$7:$KA$83,20),"")</f>
        <v/>
      </c>
      <c r="AP33" s="13">
        <f t="shared" si="35"/>
        <v>519157.04860728269</v>
      </c>
      <c r="AQ33" s="21">
        <f>IF(AQ10&gt;0,VLOOKUP(AQ10,'[3]2010_Envelope'!$BH$6:$CR$128,5),"")</f>
        <v>7.4497958333333338</v>
      </c>
      <c r="AR33" s="21">
        <f>IF(AR10&gt;0,VLOOKUP(AR10,'[3]2010_Envelope'!$BH$6:$CR$128,5),"")</f>
        <v>28.07790939904762</v>
      </c>
      <c r="AS33" s="21">
        <f>IF(AS10&gt;0,VLOOKUP(AS10,'[3]2010_Envelope'!$BH$6:$CR$128,5),"")</f>
        <v>28.340427500000001</v>
      </c>
      <c r="AT33" s="21" t="str">
        <f>IF(AT10&gt;0,VLOOKUP(AT10,'[3]2010_Envelope'!$BH$6:$CR$128,5),"")</f>
        <v/>
      </c>
      <c r="AU33" s="21" t="str">
        <f>IF(AU10&gt;0,VLOOKUP(AU10,'[3]2010_Envelope'!$BH$6:$CR$128,5),"")</f>
        <v/>
      </c>
      <c r="AV33" s="21" t="str">
        <f>IF(AV10&gt;0,VLOOKUP(AV10,'[3]2010_Envelope'!$BH$6:$CR$128,5),"")</f>
        <v/>
      </c>
      <c r="AW33" s="20">
        <f>IF(AW10&gt;0,VLOOKUP(AW10,'[3]2010_HVAC'!$EY$7:$KA$83,23),"")</f>
        <v>31.347648750000001</v>
      </c>
      <c r="AX33" s="20">
        <f>IF(AX10&gt;0,VLOOKUP(AX10,'[3]2010_HVAC'!$EY$7:$KA$83,23),"")</f>
        <v>15.445650000000001</v>
      </c>
      <c r="AY33" s="20" t="str">
        <f>IF(AY10&gt;0,VLOOKUP(AY10,'[3]2010_HVAC'!$EY$7:$KA$83,23),"")</f>
        <v/>
      </c>
      <c r="AZ33" s="20" t="str">
        <f>IF(AZ10&gt;0,VLOOKUP(AZ10,'[3]2010_HVAC'!$EY$7:$KA$83,23),"")</f>
        <v/>
      </c>
      <c r="BA33" s="55">
        <f>VLOOKUP($C33,[2]Performance!$A$3:$K$36,8)</f>
        <v>0</v>
      </c>
      <c r="BB33" s="55">
        <f t="shared" si="36"/>
        <v>23</v>
      </c>
      <c r="BC33" s="20" t="str">
        <f>IF(BC10&gt;0,VLOOKUP(BC10,'[3]2010_HVAC'!$EY$7:$KA$83,BB33),"")</f>
        <v/>
      </c>
      <c r="BD33" s="20">
        <f>IF(BD10&gt;0,VLOOKUP(BD10,'[3]2010_HVAC'!$EY$7:$KA$83,$BB33),"")</f>
        <v>20.322361469729124</v>
      </c>
      <c r="BE33" s="20">
        <f>IF(BE10&gt;0,VLOOKUP(BE10,'[3]2010_HVAC'!$EY$7:$KA$83,23),"")</f>
        <v>90.49196400000001</v>
      </c>
      <c r="BF33" s="20" t="str">
        <f>IF(BF10&gt;0,VLOOKUP(BF10,'[3]2010_HVAC'!$EY$7:$KA$83,23),"")</f>
        <v/>
      </c>
      <c r="BG33" s="20">
        <f>IF(BG10&gt;0,VLOOKUP(BG10,'[3]2010_HVAC'!$EY$7:$KA$83,23),"")</f>
        <v>2.6206788142857143</v>
      </c>
      <c r="BH33" s="20" t="str">
        <f>IF(BH10&gt;0,VLOOKUP(BH10,'[3]2010_HVAC'!$EY$7:$KA$83,23),"")</f>
        <v/>
      </c>
      <c r="BI33" s="20" t="str">
        <f>IF(BI10&gt;0,VLOOKUP(BI10,'[3]2010_HVAC'!$EY$7:$KA$83,23),"")</f>
        <v/>
      </c>
      <c r="BJ33" s="13">
        <f t="shared" si="37"/>
        <v>705903.77266414685</v>
      </c>
      <c r="BK33" s="19">
        <f>IF($N33&gt;0,VLOOKUP($C33,[1]Rome!$AB$7:$AN$40,$N33))/((IF($P33=1,'3 PlantsCodes'!$D$26,IF($P33=2,'3 PlantsCodes'!$D$27,IF($P33=3,'3 PlantsCodes'!$D$28,IF($P33=4,'3 PlantsCodes'!$D$29)))))*IF($R33=1,'3 PlantsCodes'!$D$31,IF($R33=2,'3 PlantsCodes'!$D$32)))</f>
        <v>77.332344710966922</v>
      </c>
      <c r="BL33" s="19">
        <f>(IF($O33=20,VLOOKUP($C33,[1]Rome!$AB$7:$AN$40,12),IF($O33&gt;0,VLOOKUP($C33,[1]Rome!$AB$7:$AN$40,$O33),0))/(IF($Q33=1,'3 PlantsCodes'!$E$26,IF($Q33=3,'3 PlantsCodes'!$E$28,IF($Q33=4,'3 PlantsCodes'!$E$29,1)))*IF($R33=1,'3 PlantsCodes'!$E$31,IF($R33=2,'3 PlantsCodes'!$E$32))))</f>
        <v>37.340123417486616</v>
      </c>
      <c r="BM33" s="19">
        <f>VLOOKUP($C33,[1]Rome!$AB$6:$AZ$40,$S33)</f>
        <v>7.1</v>
      </c>
      <c r="BN33" s="19">
        <f>VLOOKUP($C33,[1]Rome!$B$7:$Y$40,18)</f>
        <v>26.95790332031131</v>
      </c>
      <c r="BO33" s="19">
        <f>VLOOKUP($C33,[1]Rome!$B$7:$AA$40,26)</f>
        <v>2.2623123772521399</v>
      </c>
      <c r="BP33" s="20">
        <f>IF($U33=1,-[4]Office!$E$10,0)</f>
        <v>0</v>
      </c>
      <c r="BQ33" s="57" t="s">
        <v>30</v>
      </c>
      <c r="BR33" s="19">
        <f>IF($N33&gt;0,VLOOKUP($C33,[2]Rome!$AB$7:$AN$40,$N33))/((IF($P33=1,'3 PlantsCodes'!$D$26,IF($P33=2,'3 PlantsCodes'!$D$27,IF($P33=3,'3 PlantsCodes'!$D$28,IF($P33=4,'3 PlantsCodes'!$D$29)))))*IF($R33=1,'3 PlantsCodes'!$D$31,IF($R33=2,'3 PlantsCodes'!$D$32)))</f>
        <v>45.157084411914802</v>
      </c>
      <c r="BS33" s="19">
        <f>(IF($O33=20,VLOOKUP($C33,[2]Rome!$AB$7:$AN$40,12),IF($O33&gt;0,VLOOKUP($C33,[2]Rome!$AB$7:$AN$40,$O33),0))/(IF($Q33=1,'3 PlantsCodes'!$E$26,IF($Q33=3,'3 PlantsCodes'!$E$28,IF($Q33=4,'3 PlantsCodes'!$E$29,1)))*IF($R33=1,'3 PlantsCodes'!$E$31,IF($R33=2,'3 PlantsCodes'!$E$32))))</f>
        <v>26.540638218144515</v>
      </c>
      <c r="BT33" s="19">
        <f>VLOOKUP($C33,[2]Rome!$AB$6:$AZ$40,$S33)</f>
        <v>10.4</v>
      </c>
      <c r="BU33" s="19">
        <f>VLOOKUP($C33,[2]Rome!$B$7:$Y$40,18)</f>
        <v>26.04889083134961</v>
      </c>
      <c r="BV33" s="19">
        <f>VLOOKUP($C33,[2]Rome!$B$7:$AA$40,26)</f>
        <v>4.9093803682346504</v>
      </c>
      <c r="BW33" s="20">
        <f>IF($U33=1,-[4]School!$E$10,0)</f>
        <v>0</v>
      </c>
      <c r="BX33" s="57" t="s">
        <v>30</v>
      </c>
    </row>
    <row r="34" spans="1:76" ht="15" customHeight="1" x14ac:dyDescent="0.25">
      <c r="A34" s="151"/>
      <c r="B34" s="17">
        <v>6</v>
      </c>
      <c r="C34" s="22">
        <f t="shared" si="33"/>
        <v>14</v>
      </c>
      <c r="D34" s="50" t="str">
        <f t="shared" si="33"/>
        <v>o</v>
      </c>
      <c r="E34" s="50" t="str">
        <f t="shared" si="33"/>
        <v>o+</v>
      </c>
      <c r="F34" s="49" t="str">
        <f t="shared" si="33"/>
        <v>+</v>
      </c>
      <c r="G34" s="49" t="str">
        <f t="shared" si="33"/>
        <v>+</v>
      </c>
      <c r="H34" s="49">
        <f t="shared" si="33"/>
        <v>0</v>
      </c>
      <c r="I34" s="49">
        <f t="shared" si="33"/>
        <v>3</v>
      </c>
      <c r="J34" s="49">
        <f t="shared" si="33"/>
        <v>3</v>
      </c>
      <c r="K34" s="49">
        <f t="shared" si="33"/>
        <v>3</v>
      </c>
      <c r="L34" s="49">
        <f t="shared" si="33"/>
        <v>1</v>
      </c>
      <c r="M34" s="49">
        <f t="shared" si="33"/>
        <v>3331</v>
      </c>
      <c r="N34" s="49">
        <f t="shared" si="33"/>
        <v>5</v>
      </c>
      <c r="O34" s="49">
        <f t="shared" si="33"/>
        <v>20</v>
      </c>
      <c r="P34" s="49">
        <f t="shared" si="33"/>
        <v>3</v>
      </c>
      <c r="Q34" s="49">
        <f t="shared" si="33"/>
        <v>3</v>
      </c>
      <c r="R34" s="49">
        <f t="shared" si="33"/>
        <v>2</v>
      </c>
      <c r="S34" s="22">
        <f t="shared" si="33"/>
        <v>15</v>
      </c>
      <c r="T34" s="49">
        <f t="shared" si="33"/>
        <v>0</v>
      </c>
      <c r="U34" s="49">
        <f t="shared" si="33"/>
        <v>1</v>
      </c>
      <c r="V34" s="18" t="str">
        <f t="shared" si="33"/>
        <v/>
      </c>
      <c r="W34" s="21">
        <f>IF(W11&gt;0,VLOOKUP(W11,'[3]2010_Envelope'!$BH$6:$CR$128,4),"")</f>
        <v>7.8430778461538457</v>
      </c>
      <c r="X34" s="21">
        <f>IF(X11&gt;0,VLOOKUP(X11,'[3]2010_Envelope'!$BH$6:$CR$128,4),"")</f>
        <v>17.658626403846153</v>
      </c>
      <c r="Y34" s="21">
        <f>IF(Y11&gt;0,VLOOKUP(Y11,'[3]2010_Envelope'!$BH$6:$CR$128,4),"")</f>
        <v>13.186048615384616</v>
      </c>
      <c r="Z34" s="21">
        <f>IF(Z11&gt;0,VLOOKUP(Z11,'[3]2010_Envelope'!$BH$6:$CR$128,4),"")</f>
        <v>120.82846771581198</v>
      </c>
      <c r="AA34" s="21">
        <f>IF(AA11&gt;0,VLOOKUP(AA11,'[3]2010_Envelope'!$BH$6:$CR$128,4),"")</f>
        <v>97.385716477029902</v>
      </c>
      <c r="AB34" s="21">
        <f>IF(AB11&gt;0,VLOOKUP(AB11,'[3]2010_Envelope'!$BH$6:$CR$128,4),"")</f>
        <v>44.261193254807687</v>
      </c>
      <c r="AC34" s="20" t="str">
        <f>IF(AC11&gt;0,VLOOKUP(AC11,'[3]2010_HVAC'!$EY$7:$KA$83,20),"")</f>
        <v/>
      </c>
      <c r="AD34" s="20" t="str">
        <f>IF(AD11&gt;0,VLOOKUP(AD11,'[3]2010_HVAC'!$EY$7:$KA$83,20),"")</f>
        <v/>
      </c>
      <c r="AE34" s="20">
        <f>IF(AE11&gt;0,VLOOKUP(AE11,'[3]2010_HVAC'!$EY$7:$KA$83,20),"")</f>
        <v>46.665849999999999</v>
      </c>
      <c r="AF34" s="20">
        <f>IF(AF11&gt;0,VLOOKUP(AF11,'[3]2010_HVAC'!$EY$7:$KA$83,20),"")</f>
        <v>8.9868799999999993</v>
      </c>
      <c r="AG34" s="55">
        <f>VLOOKUP($C34,[1]Performance!$A$3:$K$38,8)</f>
        <v>2</v>
      </c>
      <c r="AH34" s="55">
        <f t="shared" si="34"/>
        <v>22</v>
      </c>
      <c r="AI34" s="20">
        <f>IF(AI11&gt;0,VLOOKUP(AI11,'[3]2010_HVAC'!$EY$7:$KA$83,AH34),"")</f>
        <v>3.594171163972391</v>
      </c>
      <c r="AJ34" s="20">
        <f>IF(AJ11&gt;0,VLOOKUP(AJ11,'[3]2010_HVAC'!$EY$7:$KA$83,$AH34),"")</f>
        <v>18.784344505362085</v>
      </c>
      <c r="AK34" s="20">
        <f>IF(AK11&gt;0,VLOOKUP(AK11,'[3]2010_HVAC'!$EY$7:$KA$83,20),"")</f>
        <v>91.721706999999995</v>
      </c>
      <c r="AL34" s="20" t="str">
        <f>IF(AL11&gt;0,VLOOKUP(AL11,'[3]2010_HVAC'!$EY$7:$KA$83,20),"")</f>
        <v/>
      </c>
      <c r="AM34" s="20">
        <f>IF(AM11&gt;0,VLOOKUP(AM11,'[3]2010_HVAC'!$EY$7:$KA$83,20),"")</f>
        <v>2.3518912435897432</v>
      </c>
      <c r="AN34" s="20" t="str">
        <f>IF(AN11&gt;0,VLOOKUP(AN11,'[3]2010_HVAC'!$EY$7:$KA$83,20),"")</f>
        <v/>
      </c>
      <c r="AO34" s="20">
        <f>IF(AO11&gt;0,VLOOKUP(AO11,'[3]2010_HVAC'!$EY$7:$KA$83,20),"")</f>
        <v>27.923060700000001</v>
      </c>
      <c r="AP34" s="13">
        <f t="shared" si="35"/>
        <v>1172787.0217267424</v>
      </c>
      <c r="AQ34" s="21">
        <f>IF(AQ11&gt;0,VLOOKUP(AQ11,'[3]2010_Envelope'!$BH$6:$CR$128,5),"")</f>
        <v>19.112041666666666</v>
      </c>
      <c r="AR34" s="21">
        <f>IF(AR11&gt;0,VLOOKUP(AR11,'[3]2010_Envelope'!$BH$6:$CR$128,5),"")</f>
        <v>31.804842664571428</v>
      </c>
      <c r="AS34" s="21">
        <f>IF(AS11&gt;0,VLOOKUP(AS11,'[3]2010_Envelope'!$BH$6:$CR$128,5),"")</f>
        <v>32.46706833333333</v>
      </c>
      <c r="AT34" s="21" t="str">
        <f>IF(AT11&gt;0,VLOOKUP(AT11,'[3]2010_Envelope'!$BH$6:$CR$128,5),"")</f>
        <v/>
      </c>
      <c r="AU34" s="21">
        <f>IF(AU11&gt;0,VLOOKUP(AU11,'[3]2010_Envelope'!$BH$6:$CR$128,5),"")</f>
        <v>65.558337295000001</v>
      </c>
      <c r="AV34" s="21">
        <f>IF(AV11&gt;0,VLOOKUP(AV11,'[3]2010_Envelope'!$BH$6:$CR$128,5),"")</f>
        <v>29.795850371571422</v>
      </c>
      <c r="AW34" s="20" t="str">
        <f>IF(AW11&gt;0,VLOOKUP(AW11,'[3]2010_HVAC'!$EY$7:$KA$83,23),"")</f>
        <v/>
      </c>
      <c r="AX34" s="20" t="str">
        <f>IF(AX11&gt;0,VLOOKUP(AX11,'[3]2010_HVAC'!$EY$7:$KA$83,23),"")</f>
        <v/>
      </c>
      <c r="AY34" s="20">
        <f>IF(AY11&gt;0,VLOOKUP(AY11,'[3]2010_HVAC'!$EY$7:$KA$83,23),"")</f>
        <v>46.665849999999999</v>
      </c>
      <c r="AZ34" s="20">
        <f>IF(AZ11&gt;0,VLOOKUP(AZ11,'[3]2010_HVAC'!$EY$7:$KA$83,23),"")</f>
        <v>8.9868799999999993</v>
      </c>
      <c r="BA34" s="55">
        <f>VLOOKUP($C34,[2]Performance!$A$3:$K$36,8)</f>
        <v>1</v>
      </c>
      <c r="BB34" s="55">
        <f t="shared" si="36"/>
        <v>24</v>
      </c>
      <c r="BC34" s="20">
        <f>IF(BC11&gt;0,VLOOKUP(BC11,'[3]2010_HVAC'!$EY$7:$KA$83,BB34),"")</f>
        <v>7.0983970352649441</v>
      </c>
      <c r="BD34" s="20">
        <f>IF(BD11&gt;0,VLOOKUP(BD11,'[3]2010_HVAC'!$EY$7:$KA$83,$BB34),"")</f>
        <v>22.551196504901888</v>
      </c>
      <c r="BE34" s="20">
        <f>IF(BE11&gt;0,VLOOKUP(BE11,'[3]2010_HVAC'!$EY$7:$KA$83,23),"")</f>
        <v>91.721707000000009</v>
      </c>
      <c r="BF34" s="20" t="str">
        <f>IF(BF11&gt;0,VLOOKUP(BF11,'[3]2010_HVAC'!$EY$7:$KA$83,23),"")</f>
        <v/>
      </c>
      <c r="BG34" s="20">
        <f>IF(BG11&gt;0,VLOOKUP(BG11,'[3]2010_HVAC'!$EY$7:$KA$83,23),"")</f>
        <v>2.6206788142857143</v>
      </c>
      <c r="BH34" s="20" t="str">
        <f>IF(BH11&gt;0,VLOOKUP(BH11,'[3]2010_HVAC'!$EY$7:$KA$83,23),"")</f>
        <v/>
      </c>
      <c r="BI34" s="20">
        <f>IF(BI11&gt;0,VLOOKUP(BI11,'[3]2010_HVAC'!$EY$7:$KA$83,23),"")</f>
        <v>28.80950707142857</v>
      </c>
      <c r="BJ34" s="13">
        <f t="shared" si="37"/>
        <v>1219655.9237846257</v>
      </c>
      <c r="BK34" s="19">
        <f>IF($N34&gt;0,VLOOKUP($C34,[1]Rome!$AB$7:$AN$40,$N34))/((IF($P34=1,'3 PlantsCodes'!$D$26,IF($P34=2,'3 PlantsCodes'!$D$27,IF($P34=3,'3 PlantsCodes'!$D$28,IF($P34=4,'3 PlantsCodes'!$D$29)))))*IF($R34=1,'3 PlantsCodes'!$D$31,IF($R34=2,'3 PlantsCodes'!$D$32)))</f>
        <v>13.630083396809468</v>
      </c>
      <c r="BL34" s="19">
        <f>(IF($O34=20,VLOOKUP($C34,[1]Rome!$AB$7:$AN$40,12),IF($O34&gt;0,VLOOKUP($C34,[1]Rome!$AB$7:$AN$40,$O34),0))/(IF($Q34=1,'3 PlantsCodes'!$E$26,IF($Q34=3,'3 PlantsCodes'!$E$28,IF($Q34=4,'3 PlantsCodes'!$E$29,1)))*IF($R34=1,'3 PlantsCodes'!$E$31,IF($R34=2,'3 PlantsCodes'!$E$32))))</f>
        <v>16.938323660394076</v>
      </c>
      <c r="BM34" s="19">
        <f>VLOOKUP($C34,[1]Rome!$AB$6:$AZ$40,$S34)</f>
        <v>7.4736842105263159</v>
      </c>
      <c r="BN34" s="19">
        <f>VLOOKUP($C34,[1]Rome!$B$7:$Y$40,18)</f>
        <v>7.0466600723413251</v>
      </c>
      <c r="BO34" s="19">
        <f>VLOOKUP($C34,[1]Rome!$B$7:$AA$40,26)</f>
        <v>0.23956881966899615</v>
      </c>
      <c r="BP34" s="20">
        <f>IF($U34=1,-[4]Office!$E$10,0)</f>
        <v>-9.2179487179487172</v>
      </c>
      <c r="BQ34" s="57" t="s">
        <v>30</v>
      </c>
      <c r="BR34" s="19">
        <f>IF($N34&gt;0,VLOOKUP($C34,[2]Rome!$AB$7:$AN$40,$N34))/((IF($P34=1,'3 PlantsCodes'!$D$26,IF($P34=2,'3 PlantsCodes'!$D$27,IF($P34=3,'3 PlantsCodes'!$D$28,IF($P34=4,'3 PlantsCodes'!$D$29)))))*IF($R34=1,'3 PlantsCodes'!$D$31,IF($R34=2,'3 PlantsCodes'!$D$32)))</f>
        <v>13.954968865205206</v>
      </c>
      <c r="BS34" s="19">
        <f>(IF($O34=20,VLOOKUP($C34,[2]Rome!$AB$7:$AN$40,12),IF($O34&gt;0,VLOOKUP($C34,[2]Rome!$AB$7:$AN$40,$O34),0))/(IF($Q34=1,'3 PlantsCodes'!$E$26,IF($Q34=3,'3 PlantsCodes'!$E$28,IF($Q34=4,'3 PlantsCodes'!$E$29,1)))*IF($R34=1,'3 PlantsCodes'!$E$31,IF($R34=2,'3 PlantsCodes'!$E$32))))</f>
        <v>12.931623118427552</v>
      </c>
      <c r="BT34" s="19">
        <f>VLOOKUP($C34,[2]Rome!$AB$6:$AZ$40,$S34)</f>
        <v>10.947368421052632</v>
      </c>
      <c r="BU34" s="19">
        <f>VLOOKUP($C34,[2]Rome!$B$7:$Y$40,18)</f>
        <v>7.4593645571497236</v>
      </c>
      <c r="BV34" s="19">
        <f>VLOOKUP($C34,[2]Rome!$B$7:$AA$40,26)</f>
        <v>0.43069382192550348</v>
      </c>
      <c r="BW34" s="20">
        <f>IF($U34=1,-[4]School!$E$10,0)</f>
        <v>-9.6066666666666674</v>
      </c>
      <c r="BX34" s="57" t="s">
        <v>30</v>
      </c>
    </row>
    <row r="35" spans="1:76" ht="15" customHeight="1" x14ac:dyDescent="0.25">
      <c r="A35" s="151"/>
      <c r="B35" s="17">
        <v>7</v>
      </c>
      <c r="C35" s="22">
        <f t="shared" si="33"/>
        <v>18</v>
      </c>
      <c r="D35" s="50" t="str">
        <f t="shared" si="33"/>
        <v>o+</v>
      </c>
      <c r="E35" s="50" t="str">
        <f t="shared" si="33"/>
        <v>o+</v>
      </c>
      <c r="F35" s="49" t="str">
        <f t="shared" si="33"/>
        <v>+</v>
      </c>
      <c r="G35" s="49" t="str">
        <f t="shared" si="33"/>
        <v>+</v>
      </c>
      <c r="H35" s="49">
        <f t="shared" si="33"/>
        <v>0</v>
      </c>
      <c r="I35" s="49">
        <f t="shared" si="33"/>
        <v>4</v>
      </c>
      <c r="J35" s="49">
        <f t="shared" si="33"/>
        <v>3</v>
      </c>
      <c r="K35" s="49">
        <f t="shared" si="33"/>
        <v>3</v>
      </c>
      <c r="L35" s="49">
        <f t="shared" si="33"/>
        <v>1</v>
      </c>
      <c r="M35" s="49">
        <f t="shared" si="33"/>
        <v>4331</v>
      </c>
      <c r="N35" s="49">
        <f t="shared" si="33"/>
        <v>5</v>
      </c>
      <c r="O35" s="49">
        <f t="shared" si="33"/>
        <v>20</v>
      </c>
      <c r="P35" s="49">
        <f t="shared" si="33"/>
        <v>3</v>
      </c>
      <c r="Q35" s="49">
        <f t="shared" si="33"/>
        <v>3</v>
      </c>
      <c r="R35" s="49">
        <f t="shared" si="33"/>
        <v>2</v>
      </c>
      <c r="S35" s="22">
        <f t="shared" si="33"/>
        <v>15</v>
      </c>
      <c r="T35" s="49">
        <f t="shared" si="33"/>
        <v>0</v>
      </c>
      <c r="U35" s="49">
        <f t="shared" si="33"/>
        <v>1</v>
      </c>
      <c r="V35" s="18" t="str">
        <f t="shared" si="33"/>
        <v/>
      </c>
      <c r="W35" s="21">
        <f>IF(W12&gt;0,VLOOKUP(W12,'[3]2010_Envelope'!$BH$6:$CR$128,4),"")</f>
        <v>12.626308820512818</v>
      </c>
      <c r="X35" s="21">
        <f>IF(X12&gt;0,VLOOKUP(X12,'[3]2010_Envelope'!$BH$6:$CR$128,4),"")</f>
        <v>21.804139253205129</v>
      </c>
      <c r="Y35" s="21">
        <f>IF(Y12&gt;0,VLOOKUP(Y12,'[3]2010_Envelope'!$BH$6:$CR$128,4),"")</f>
        <v>14.865268000000002</v>
      </c>
      <c r="Z35" s="21">
        <f>IF(Z12&gt;0,VLOOKUP(Z12,'[3]2010_Envelope'!$BH$6:$CR$128,4),"")</f>
        <v>120.82846771581198</v>
      </c>
      <c r="AA35" s="21">
        <f>IF(AA12&gt;0,VLOOKUP(AA12,'[3]2010_Envelope'!$BH$6:$CR$128,4),"")</f>
        <v>97.385716477029902</v>
      </c>
      <c r="AB35" s="21">
        <f>IF(AB12&gt;0,VLOOKUP(AB12,'[3]2010_Envelope'!$BH$6:$CR$128,4),"")</f>
        <v>44.261193254807687</v>
      </c>
      <c r="AC35" s="20" t="str">
        <f>IF(AC12&gt;0,VLOOKUP(AC12,'[3]2010_HVAC'!$EY$7:$KA$83,20),"")</f>
        <v/>
      </c>
      <c r="AD35" s="20" t="str">
        <f>IF(AD12&gt;0,VLOOKUP(AD12,'[3]2010_HVAC'!$EY$7:$KA$83,20),"")</f>
        <v/>
      </c>
      <c r="AE35" s="20">
        <f>IF(AE12&gt;0,VLOOKUP(AE12,'[3]2010_HVAC'!$EY$7:$KA$83,20),"")</f>
        <v>46.665849999999999</v>
      </c>
      <c r="AF35" s="20">
        <f>IF(AF12&gt;0,VLOOKUP(AF12,'[3]2010_HVAC'!$EY$7:$KA$83,20),"")</f>
        <v>8.9868799999999993</v>
      </c>
      <c r="AG35" s="55">
        <f>VLOOKUP($C35,[1]Performance!$A$3:$K$38,8)</f>
        <v>2</v>
      </c>
      <c r="AH35" s="55">
        <f t="shared" si="34"/>
        <v>22</v>
      </c>
      <c r="AI35" s="20">
        <f>IF(AI12&gt;0,VLOOKUP(AI12,'[3]2010_HVAC'!$EY$7:$KA$83,AH35),"")</f>
        <v>3.594171163972391</v>
      </c>
      <c r="AJ35" s="20">
        <f>IF(AJ12&gt;0,VLOOKUP(AJ12,'[3]2010_HVAC'!$EY$7:$KA$83,$AH35),"")</f>
        <v>18.784344505362085</v>
      </c>
      <c r="AK35" s="20">
        <f>IF(AK12&gt;0,VLOOKUP(AK12,'[3]2010_HVAC'!$EY$7:$KA$83,20),"")</f>
        <v>91.721706999999995</v>
      </c>
      <c r="AL35" s="20" t="str">
        <f>IF(AL12&gt;0,VLOOKUP(AL12,'[3]2010_HVAC'!$EY$7:$KA$83,20),"")</f>
        <v/>
      </c>
      <c r="AM35" s="20">
        <f>IF(AM12&gt;0,VLOOKUP(AM12,'[3]2010_HVAC'!$EY$7:$KA$83,20),"")</f>
        <v>2.3518912435897432</v>
      </c>
      <c r="AN35" s="20" t="str">
        <f>IF(AN12&gt;0,VLOOKUP(AN12,'[3]2010_HVAC'!$EY$7:$KA$83,20),"")</f>
        <v/>
      </c>
      <c r="AO35" s="20">
        <f>IF(AO12&gt;0,VLOOKUP(AO12,'[3]2010_HVAC'!$EY$7:$KA$83,20),"")</f>
        <v>27.923060700000001</v>
      </c>
      <c r="AP35" s="13">
        <f t="shared" si="35"/>
        <v>1197609.6556342426</v>
      </c>
      <c r="AQ35" s="21">
        <f>IF(AQ12&gt;0,VLOOKUP(AQ12,'[3]2010_Envelope'!$BH$6:$CR$128,5),"")</f>
        <v>30.776887777777773</v>
      </c>
      <c r="AR35" s="21">
        <f>IF(AR12&gt;0,VLOOKUP(AR12,'[3]2010_Envelope'!$BH$6:$CR$128,5),"")</f>
        <v>39.271300186380948</v>
      </c>
      <c r="AS35" s="21">
        <f>IF(AS12&gt;0,VLOOKUP(AS12,'[3]2010_Envelope'!$BH$6:$CR$128,5),"")</f>
        <v>36.601509999999998</v>
      </c>
      <c r="AT35" s="21" t="str">
        <f>IF(AT12&gt;0,VLOOKUP(AT12,'[3]2010_Envelope'!$BH$6:$CR$128,5),"")</f>
        <v/>
      </c>
      <c r="AU35" s="21">
        <f>IF(AU12&gt;0,VLOOKUP(AU12,'[3]2010_Envelope'!$BH$6:$CR$128,5),"")</f>
        <v>65.558337295000001</v>
      </c>
      <c r="AV35" s="21">
        <f>IF(AV12&gt;0,VLOOKUP(AV12,'[3]2010_Envelope'!$BH$6:$CR$128,5),"")</f>
        <v>29.795850371571422</v>
      </c>
      <c r="AW35" s="20" t="str">
        <f>IF(AW12&gt;0,VLOOKUP(AW12,'[3]2010_HVAC'!$EY$7:$KA$83,23),"")</f>
        <v/>
      </c>
      <c r="AX35" s="20" t="str">
        <f>IF(AX12&gt;0,VLOOKUP(AX12,'[3]2010_HVAC'!$EY$7:$KA$83,23),"")</f>
        <v/>
      </c>
      <c r="AY35" s="20">
        <f>IF(AY12&gt;0,VLOOKUP(AY12,'[3]2010_HVAC'!$EY$7:$KA$83,23),"")</f>
        <v>46.665849999999999</v>
      </c>
      <c r="AZ35" s="20">
        <f>IF(AZ12&gt;0,VLOOKUP(AZ12,'[3]2010_HVAC'!$EY$7:$KA$83,23),"")</f>
        <v>8.9868799999999993</v>
      </c>
      <c r="BA35" s="55">
        <f>VLOOKUP($C35,[2]Performance!$A$3:$K$36,8)</f>
        <v>2</v>
      </c>
      <c r="BB35" s="55">
        <f t="shared" si="36"/>
        <v>25</v>
      </c>
      <c r="BC35" s="20">
        <f>IF(BC12&gt;0,VLOOKUP(BC12,'[3]2010_HVAC'!$EY$7:$KA$83,BB35),"")</f>
        <v>3.6362886343350547</v>
      </c>
      <c r="BD35" s="20">
        <f>IF(BD12&gt;0,VLOOKUP(BD12,'[3]2010_HVAC'!$EY$7:$KA$83,$BB35),"")</f>
        <v>24.780031540074653</v>
      </c>
      <c r="BE35" s="20">
        <f>IF(BE12&gt;0,VLOOKUP(BE12,'[3]2010_HVAC'!$EY$7:$KA$83,23),"")</f>
        <v>91.721707000000009</v>
      </c>
      <c r="BF35" s="20" t="str">
        <f>IF(BF12&gt;0,VLOOKUP(BF12,'[3]2010_HVAC'!$EY$7:$KA$83,23),"")</f>
        <v/>
      </c>
      <c r="BG35" s="20">
        <f>IF(BG12&gt;0,VLOOKUP(BG12,'[3]2010_HVAC'!$EY$7:$KA$83,23),"")</f>
        <v>2.6206788142857143</v>
      </c>
      <c r="BH35" s="20" t="str">
        <f>IF(BH12&gt;0,VLOOKUP(BH12,'[3]2010_HVAC'!$EY$7:$KA$83,23),"")</f>
        <v/>
      </c>
      <c r="BI35" s="20">
        <f>IF(BI12&gt;0,VLOOKUP(BI12,'[3]2010_HVAC'!$EY$7:$KA$83,23),"")</f>
        <v>28.80950707142857</v>
      </c>
      <c r="BJ35" s="13">
        <f t="shared" si="37"/>
        <v>1289058.2103761905</v>
      </c>
      <c r="BK35" s="19">
        <f>IF($N35&gt;0,VLOOKUP($C35,[1]Rome!$AB$7:$AN$40,$N35))/((IF($P35=1,'3 PlantsCodes'!$D$26,IF($P35=2,'3 PlantsCodes'!$D$27,IF($P35=3,'3 PlantsCodes'!$D$28,IF($P35=4,'3 PlantsCodes'!$D$29)))))*IF($R35=1,'3 PlantsCodes'!$D$31,IF($R35=2,'3 PlantsCodes'!$D$32)))</f>
        <v>11.846671320235567</v>
      </c>
      <c r="BL35" s="19">
        <f>(IF($O35=20,VLOOKUP($C35,[1]Rome!$AB$7:$AN$40,12),IF($O35&gt;0,VLOOKUP($C35,[1]Rome!$AB$7:$AN$40,$O35),0))/(IF($Q35=1,'3 PlantsCodes'!$E$26,IF($Q35=3,'3 PlantsCodes'!$E$28,IF($Q35=4,'3 PlantsCodes'!$E$29,1)))*IF($R35=1,'3 PlantsCodes'!$E$31,IF($R35=2,'3 PlantsCodes'!$E$32))))</f>
        <v>17.188075624629867</v>
      </c>
      <c r="BM35" s="19">
        <f>VLOOKUP($C35,[1]Rome!$AB$6:$AZ$40,$S35)</f>
        <v>7.4736842105263159</v>
      </c>
      <c r="BN35" s="19">
        <f>VLOOKUP($C35,[1]Rome!$B$7:$Y$40,18)</f>
        <v>7.0466600723413251</v>
      </c>
      <c r="BO35" s="19">
        <f>VLOOKUP($C35,[1]Rome!$B$7:$AA$40,26)</f>
        <v>0.23840237311118317</v>
      </c>
      <c r="BP35" s="20">
        <f>IF($U35=1,-[4]Office!$E$10,0)</f>
        <v>-9.2179487179487172</v>
      </c>
      <c r="BQ35" s="57" t="s">
        <v>30</v>
      </c>
      <c r="BR35" s="19">
        <f>IF($N35&gt;0,VLOOKUP($C35,[2]Rome!$AB$7:$AN$40,$N35))/((IF($P35=1,'3 PlantsCodes'!$D$26,IF($P35=2,'3 PlantsCodes'!$D$27,IF($P35=3,'3 PlantsCodes'!$D$28,IF($P35=4,'3 PlantsCodes'!$D$29)))))*IF($R35=1,'3 PlantsCodes'!$D$31,IF($R35=2,'3 PlantsCodes'!$D$32)))</f>
        <v>10.407964210517422</v>
      </c>
      <c r="BS35" s="19">
        <f>(IF($O35=20,VLOOKUP($C35,[2]Rome!$AB$7:$AN$40,12),IF($O35&gt;0,VLOOKUP($C35,[2]Rome!$AB$7:$AN$40,$O35),0))/(IF($Q35=1,'3 PlantsCodes'!$E$26,IF($Q35=3,'3 PlantsCodes'!$E$28,IF($Q35=4,'3 PlantsCodes'!$E$29,1)))*IF($R35=1,'3 PlantsCodes'!$E$31,IF($R35=2,'3 PlantsCodes'!$E$32))))</f>
        <v>13.067291512846925</v>
      </c>
      <c r="BT35" s="19">
        <f>VLOOKUP($C35,[2]Rome!$AB$6:$AZ$40,$S35)</f>
        <v>10.947368421052632</v>
      </c>
      <c r="BU35" s="19">
        <f>VLOOKUP($C35,[2]Rome!$B$7:$Y$40,18)</f>
        <v>7.4593645571497236</v>
      </c>
      <c r="BV35" s="19">
        <f>VLOOKUP($C35,[2]Rome!$B$7:$AA$40,26)</f>
        <v>0.42503521896380847</v>
      </c>
      <c r="BW35" s="20">
        <f>IF($U35=1,-[4]School!$E$10,0)</f>
        <v>-9.6066666666666674</v>
      </c>
      <c r="BX35" s="57" t="s">
        <v>30</v>
      </c>
    </row>
    <row r="36" spans="1:76" ht="15" customHeight="1" x14ac:dyDescent="0.25">
      <c r="A36" s="151"/>
      <c r="B36" s="17">
        <v>8</v>
      </c>
      <c r="C36" s="22">
        <f t="shared" si="33"/>
        <v>32</v>
      </c>
      <c r="D36" s="50" t="str">
        <f t="shared" si="33"/>
        <v>o</v>
      </c>
      <c r="E36" s="50" t="str">
        <f t="shared" si="33"/>
        <v>o+</v>
      </c>
      <c r="F36" s="49" t="str">
        <f t="shared" si="33"/>
        <v>+</v>
      </c>
      <c r="G36" s="49" t="str">
        <f t="shared" si="33"/>
        <v>+</v>
      </c>
      <c r="H36" s="49">
        <f t="shared" si="33"/>
        <v>1</v>
      </c>
      <c r="I36" s="49">
        <f t="shared" si="33"/>
        <v>3</v>
      </c>
      <c r="J36" s="49">
        <f t="shared" si="33"/>
        <v>3</v>
      </c>
      <c r="K36" s="49">
        <f t="shared" si="33"/>
        <v>3</v>
      </c>
      <c r="L36" s="49">
        <f t="shared" si="33"/>
        <v>2</v>
      </c>
      <c r="M36" s="49">
        <f t="shared" si="33"/>
        <v>3332</v>
      </c>
      <c r="N36" s="49">
        <f t="shared" si="33"/>
        <v>5</v>
      </c>
      <c r="O36" s="49">
        <f t="shared" si="33"/>
        <v>20</v>
      </c>
      <c r="P36" s="49">
        <f t="shared" si="33"/>
        <v>3</v>
      </c>
      <c r="Q36" s="49">
        <f t="shared" si="33"/>
        <v>3</v>
      </c>
      <c r="R36" s="49">
        <f t="shared" si="33"/>
        <v>2</v>
      </c>
      <c r="S36" s="22">
        <f t="shared" si="33"/>
        <v>15</v>
      </c>
      <c r="T36" s="49">
        <f t="shared" si="33"/>
        <v>0</v>
      </c>
      <c r="U36" s="49">
        <f t="shared" si="33"/>
        <v>1</v>
      </c>
      <c r="V36" s="18" t="str">
        <f t="shared" si="33"/>
        <v/>
      </c>
      <c r="W36" s="21">
        <f>IF(W13&gt;0,VLOOKUP(W13,'[3]2010_Envelope'!$BH$6:$CR$128,4),"")</f>
        <v>7.8430778461538457</v>
      </c>
      <c r="X36" s="21">
        <f>IF(X13&gt;0,VLOOKUP(X13,'[3]2010_Envelope'!$BH$6:$CR$128,4),"")</f>
        <v>17.658626403846153</v>
      </c>
      <c r="Y36" s="21">
        <f>IF(Y13&gt;0,VLOOKUP(Y13,'[3]2010_Envelope'!$BH$6:$CR$128,4),"")</f>
        <v>13.186048615384616</v>
      </c>
      <c r="Z36" s="21">
        <f>IF(Z13&gt;0,VLOOKUP(Z13,'[3]2010_Envelope'!$BH$6:$CR$128,4),"")</f>
        <v>120.82846771581198</v>
      </c>
      <c r="AA36" s="21">
        <f>IF(AA13&gt;0,VLOOKUP(AA13,'[3]2010_Envelope'!$BH$6:$CR$128,4),"")</f>
        <v>97.385716477029902</v>
      </c>
      <c r="AB36" s="21">
        <f>IF(AB13&gt;0,VLOOKUP(AB13,'[3]2010_Envelope'!$BH$6:$CR$128,4),"")</f>
        <v>44.261193254807687</v>
      </c>
      <c r="AC36" s="20">
        <f>IF(AC13&gt;0,VLOOKUP(AC13,'[3]2010_HVAC'!$EY$7:$KA$83,20),"")</f>
        <v>31.347648749999998</v>
      </c>
      <c r="AD36" s="20">
        <f>IF(AD13&gt;0,VLOOKUP(AD13,'[3]2010_HVAC'!$EY$7:$KA$83,20),"")</f>
        <v>15.445649999999999</v>
      </c>
      <c r="AE36" s="20">
        <f>IF(AE13&gt;0,VLOOKUP(AE13,'[3]2010_HVAC'!$EY$7:$KA$83,20),"")</f>
        <v>46.665849999999999</v>
      </c>
      <c r="AF36" s="20">
        <f>IF(AF13&gt;0,VLOOKUP(AF13,'[3]2010_HVAC'!$EY$7:$KA$83,20),"")</f>
        <v>8.9868799999999993</v>
      </c>
      <c r="AG36" s="55">
        <f>VLOOKUP($C36,[1]Performance!$A$3:$K$38,8)</f>
        <v>2</v>
      </c>
      <c r="AH36" s="55">
        <f t="shared" si="34"/>
        <v>22</v>
      </c>
      <c r="AI36" s="20">
        <f>IF(AI13&gt;0,VLOOKUP(AI13,'[3]2010_HVAC'!$EY$7:$KA$83,AH36),"")</f>
        <v>3.594171163972391</v>
      </c>
      <c r="AJ36" s="20">
        <f>IF(AJ13&gt;0,VLOOKUP(AJ13,'[3]2010_HVAC'!$EY$7:$KA$83,$AH36),"")</f>
        <v>18.784344505362085</v>
      </c>
      <c r="AK36" s="20">
        <f>IF(AK13&gt;0,VLOOKUP(AK13,'[3]2010_HVAC'!$EY$7:$KA$83,20),"")</f>
        <v>91.721706999999995</v>
      </c>
      <c r="AL36" s="20" t="str">
        <f>IF(AL13&gt;0,VLOOKUP(AL13,'[3]2010_HVAC'!$EY$7:$KA$83,20),"")</f>
        <v/>
      </c>
      <c r="AM36" s="20">
        <f>IF(AM13&gt;0,VLOOKUP(AM13,'[3]2010_HVAC'!$EY$7:$KA$83,20),"")</f>
        <v>2.3518912435897432</v>
      </c>
      <c r="AN36" s="20" t="str">
        <f>IF(AN13&gt;0,VLOOKUP(AN13,'[3]2010_HVAC'!$EY$7:$KA$83,20),"")</f>
        <v/>
      </c>
      <c r="AO36" s="20">
        <f>IF(AO13&gt;0,VLOOKUP(AO13,'[3]2010_HVAC'!$EY$7:$KA$83,20),"")</f>
        <v>27.923060700000001</v>
      </c>
      <c r="AP36" s="13">
        <f t="shared" si="35"/>
        <v>1282283.3408017426</v>
      </c>
      <c r="AQ36" s="21">
        <f>IF(AQ13&gt;0,VLOOKUP(AQ13,'[3]2010_Envelope'!$BH$6:$CR$128,5),"")</f>
        <v>19.112041666666666</v>
      </c>
      <c r="AR36" s="21">
        <f>IF(AR13&gt;0,VLOOKUP(AR13,'[3]2010_Envelope'!$BH$6:$CR$128,5),"")</f>
        <v>31.804842664571428</v>
      </c>
      <c r="AS36" s="21">
        <f>IF(AS13&gt;0,VLOOKUP(AS13,'[3]2010_Envelope'!$BH$6:$CR$128,5),"")</f>
        <v>32.46706833333333</v>
      </c>
      <c r="AT36" s="21" t="str">
        <f>IF(AT13&gt;0,VLOOKUP(AT13,'[3]2010_Envelope'!$BH$6:$CR$128,5),"")</f>
        <v/>
      </c>
      <c r="AU36" s="21">
        <f>IF(AU13&gt;0,VLOOKUP(AU13,'[3]2010_Envelope'!$BH$6:$CR$128,5),"")</f>
        <v>65.558337295000001</v>
      </c>
      <c r="AV36" s="21">
        <f>IF(AV13&gt;0,VLOOKUP(AV13,'[3]2010_Envelope'!$BH$6:$CR$128,5),"")</f>
        <v>29.795850371571422</v>
      </c>
      <c r="AW36" s="20">
        <f>IF(AW13&gt;0,VLOOKUP(AW13,'[3]2010_HVAC'!$EY$7:$KA$83,23),"")</f>
        <v>31.347648750000001</v>
      </c>
      <c r="AX36" s="20">
        <f>IF(AX13&gt;0,VLOOKUP(AX13,'[3]2010_HVAC'!$EY$7:$KA$83,23),"")</f>
        <v>15.445650000000001</v>
      </c>
      <c r="AY36" s="20">
        <f>IF(AY13&gt;0,VLOOKUP(AY13,'[3]2010_HVAC'!$EY$7:$KA$83,23),"")</f>
        <v>46.665849999999999</v>
      </c>
      <c r="AZ36" s="20">
        <f>IF(AZ13&gt;0,VLOOKUP(AZ13,'[3]2010_HVAC'!$EY$7:$KA$83,23),"")</f>
        <v>8.9868799999999993</v>
      </c>
      <c r="BA36" s="55">
        <f>VLOOKUP($C36,[2]Performance!$A$3:$K$36,8)</f>
        <v>1</v>
      </c>
      <c r="BB36" s="55">
        <f t="shared" si="36"/>
        <v>24</v>
      </c>
      <c r="BC36" s="20">
        <f>IF(BC13&gt;0,VLOOKUP(BC13,'[3]2010_HVAC'!$EY$7:$KA$83,BB36),"")</f>
        <v>7.0983970352649441</v>
      </c>
      <c r="BD36" s="20">
        <f>IF(BD13&gt;0,VLOOKUP(BD13,'[3]2010_HVAC'!$EY$7:$KA$83,$BB36),"")</f>
        <v>22.551196504901888</v>
      </c>
      <c r="BE36" s="20">
        <f>IF(BE13&gt;0,VLOOKUP(BE13,'[3]2010_HVAC'!$EY$7:$KA$83,23),"")</f>
        <v>91.721707000000009</v>
      </c>
      <c r="BF36" s="20" t="str">
        <f>IF(BF13&gt;0,VLOOKUP(BF13,'[3]2010_HVAC'!$EY$7:$KA$83,23),"")</f>
        <v/>
      </c>
      <c r="BG36" s="20">
        <f>IF(BG13&gt;0,VLOOKUP(BG13,'[3]2010_HVAC'!$EY$7:$KA$83,23),"")</f>
        <v>2.6206788142857143</v>
      </c>
      <c r="BH36" s="20" t="str">
        <f>IF(BH13&gt;0,VLOOKUP(BH13,'[3]2010_HVAC'!$EY$7:$KA$83,23),"")</f>
        <v/>
      </c>
      <c r="BI36" s="20">
        <f>IF(BI13&gt;0,VLOOKUP(BI13,'[3]2010_HVAC'!$EY$7:$KA$83,23),"")</f>
        <v>28.80950707142857</v>
      </c>
      <c r="BJ36" s="13">
        <f t="shared" si="37"/>
        <v>1367054.8148471254</v>
      </c>
      <c r="BK36" s="19">
        <f>IF($N36&gt;0,VLOOKUP($C36,[1]Rome!$AB$7:$AN$40,$N36))/((IF($P36=1,'3 PlantsCodes'!$D$26,IF($P36=2,'3 PlantsCodes'!$D$27,IF($P36=3,'3 PlantsCodes'!$D$28,IF($P36=4,'3 PlantsCodes'!$D$29)))))*IF($R36=1,'3 PlantsCodes'!$D$31,IF($R36=2,'3 PlantsCodes'!$D$32)))</f>
        <v>11.570876271471299</v>
      </c>
      <c r="BL36" s="19">
        <f>(IF($O36=20,VLOOKUP($C36,[1]Rome!$AB$7:$AN$40,12),IF($O36&gt;0,VLOOKUP($C36,[1]Rome!$AB$7:$AN$40,$O36),0))/(IF($Q36=1,'3 PlantsCodes'!$E$26,IF($Q36=3,'3 PlantsCodes'!$E$28,IF($Q36=4,'3 PlantsCodes'!$E$29,1)))*IF($R36=1,'3 PlantsCodes'!$E$31,IF($R36=2,'3 PlantsCodes'!$E$32))))</f>
        <v>16.782873749281421</v>
      </c>
      <c r="BM36" s="19">
        <f>VLOOKUP($C36,[1]Rome!$AB$6:$AZ$40,$S36)</f>
        <v>7.4736842105263159</v>
      </c>
      <c r="BN36" s="19">
        <f>VLOOKUP($C36,[1]Rome!$B$7:$Y$40,18)</f>
        <v>7.0466600723413251</v>
      </c>
      <c r="BO36" s="19">
        <f>VLOOKUP($C36,[1]Rome!$B$7:$AA$40,26)</f>
        <v>2.0416376805199938</v>
      </c>
      <c r="BP36" s="20">
        <f>IF($U36=1,-[4]Office!$E$10,0)</f>
        <v>-9.2179487179487172</v>
      </c>
      <c r="BQ36" s="57" t="s">
        <v>30</v>
      </c>
      <c r="BR36" s="19">
        <f>IF($N36&gt;0,VLOOKUP($C36,[2]Rome!$AB$7:$AN$40,$N36))/((IF($P36=1,'3 PlantsCodes'!$D$26,IF($P36=2,'3 PlantsCodes'!$D$27,IF($P36=3,'3 PlantsCodes'!$D$28,IF($P36=4,'3 PlantsCodes'!$D$29)))))*IF($R36=1,'3 PlantsCodes'!$D$31,IF($R36=2,'3 PlantsCodes'!$D$32)))</f>
        <v>8.4146600182218876</v>
      </c>
      <c r="BS36" s="19">
        <f>(IF($O36=20,VLOOKUP($C36,[2]Rome!$AB$7:$AN$40,12),IF($O36&gt;0,VLOOKUP($C36,[2]Rome!$AB$7:$AN$40,$O36),0))/(IF($Q36=1,'3 PlantsCodes'!$E$26,IF($Q36=3,'3 PlantsCodes'!$E$28,IF($Q36=4,'3 PlantsCodes'!$E$29,1)))*IF($R36=1,'3 PlantsCodes'!$E$31,IF($R36=2,'3 PlantsCodes'!$E$32))))</f>
        <v>12.69243023651614</v>
      </c>
      <c r="BT36" s="19">
        <f>VLOOKUP($C36,[2]Rome!$AB$6:$AZ$40,$S36)</f>
        <v>10.947368421052632</v>
      </c>
      <c r="BU36" s="19">
        <f>VLOOKUP($C36,[2]Rome!$B$7:$Y$40,18)</f>
        <v>7.4593645571497236</v>
      </c>
      <c r="BV36" s="19">
        <f>VLOOKUP($C36,[2]Rome!$B$7:$AA$40,26)</f>
        <v>4.8589796757442372</v>
      </c>
      <c r="BW36" s="20">
        <f>IF($U36=1,-[4]School!$E$10,0)</f>
        <v>-9.6066666666666674</v>
      </c>
      <c r="BX36" s="57" t="s">
        <v>30</v>
      </c>
    </row>
    <row r="37" spans="1:76" ht="15" customHeight="1" x14ac:dyDescent="0.25">
      <c r="A37" s="151"/>
      <c r="B37" s="17">
        <v>9</v>
      </c>
      <c r="C37" s="22">
        <f t="shared" si="33"/>
        <v>36</v>
      </c>
      <c r="D37" s="50" t="str">
        <f t="shared" si="33"/>
        <v>o+</v>
      </c>
      <c r="E37" s="50" t="str">
        <f t="shared" si="33"/>
        <v>o+</v>
      </c>
      <c r="F37" s="49" t="str">
        <f t="shared" si="33"/>
        <v>+</v>
      </c>
      <c r="G37" s="49" t="str">
        <f t="shared" si="33"/>
        <v>+</v>
      </c>
      <c r="H37" s="49">
        <f t="shared" si="33"/>
        <v>1</v>
      </c>
      <c r="I37" s="49">
        <f t="shared" si="33"/>
        <v>4</v>
      </c>
      <c r="J37" s="49">
        <f t="shared" si="33"/>
        <v>3</v>
      </c>
      <c r="K37" s="49">
        <f t="shared" si="33"/>
        <v>3</v>
      </c>
      <c r="L37" s="49">
        <f t="shared" si="33"/>
        <v>2</v>
      </c>
      <c r="M37" s="49">
        <f t="shared" si="33"/>
        <v>4332</v>
      </c>
      <c r="N37" s="49">
        <f t="shared" si="33"/>
        <v>5</v>
      </c>
      <c r="O37" s="49">
        <f t="shared" si="33"/>
        <v>20</v>
      </c>
      <c r="P37" s="49">
        <f t="shared" si="33"/>
        <v>3</v>
      </c>
      <c r="Q37" s="49">
        <f t="shared" si="33"/>
        <v>3</v>
      </c>
      <c r="R37" s="49">
        <f t="shared" si="33"/>
        <v>2</v>
      </c>
      <c r="S37" s="22">
        <f t="shared" si="33"/>
        <v>15</v>
      </c>
      <c r="T37" s="49">
        <f t="shared" si="33"/>
        <v>0</v>
      </c>
      <c r="U37" s="49">
        <f t="shared" si="33"/>
        <v>1</v>
      </c>
      <c r="V37" s="18" t="str">
        <f t="shared" si="33"/>
        <v/>
      </c>
      <c r="W37" s="21">
        <f>IF(W14&gt;0,VLOOKUP(W14,'[3]2010_Envelope'!$BH$6:$CR$128,4),"")</f>
        <v>12.626308820512818</v>
      </c>
      <c r="X37" s="21">
        <f>IF(X14&gt;0,VLOOKUP(X14,'[3]2010_Envelope'!$BH$6:$CR$128,4),"")</f>
        <v>21.804139253205129</v>
      </c>
      <c r="Y37" s="21">
        <f>IF(Y14&gt;0,VLOOKUP(Y14,'[3]2010_Envelope'!$BH$6:$CR$128,4),"")</f>
        <v>14.865268000000002</v>
      </c>
      <c r="Z37" s="21">
        <f>IF(Z14&gt;0,VLOOKUP(Z14,'[3]2010_Envelope'!$BH$6:$CR$128,4),"")</f>
        <v>120.82846771581198</v>
      </c>
      <c r="AA37" s="21">
        <f>IF(AA14&gt;0,VLOOKUP(AA14,'[3]2010_Envelope'!$BH$6:$CR$128,4),"")</f>
        <v>97.385716477029902</v>
      </c>
      <c r="AB37" s="21">
        <f>IF(AB14&gt;0,VLOOKUP(AB14,'[3]2010_Envelope'!$BH$6:$CR$128,4),"")</f>
        <v>44.261193254807687</v>
      </c>
      <c r="AC37" s="20">
        <f>IF(AC14&gt;0,VLOOKUP(AC14,'[3]2010_HVAC'!$EY$7:$KA$83,20),"")</f>
        <v>31.347648749999998</v>
      </c>
      <c r="AD37" s="20">
        <f>IF(AD14&gt;0,VLOOKUP(AD14,'[3]2010_HVAC'!$EY$7:$KA$83,20),"")</f>
        <v>15.445649999999999</v>
      </c>
      <c r="AE37" s="20">
        <f>IF(AE14&gt;0,VLOOKUP(AE14,'[3]2010_HVAC'!$EY$7:$KA$83,20),"")</f>
        <v>46.665849999999999</v>
      </c>
      <c r="AF37" s="20">
        <f>IF(AF14&gt;0,VLOOKUP(AF14,'[3]2010_HVAC'!$EY$7:$KA$83,20),"")</f>
        <v>8.9868799999999993</v>
      </c>
      <c r="AG37" s="55">
        <f>VLOOKUP($C37,[1]Performance!$A$3:$K$38,8)</f>
        <v>2</v>
      </c>
      <c r="AH37" s="55">
        <f t="shared" si="34"/>
        <v>22</v>
      </c>
      <c r="AI37" s="20">
        <f>IF(AI14&gt;0,VLOOKUP(AI14,'[3]2010_HVAC'!$EY$7:$KA$83,AH37),"")</f>
        <v>3.594171163972391</v>
      </c>
      <c r="AJ37" s="20">
        <f>IF(AJ14&gt;0,VLOOKUP(AJ14,'[3]2010_HVAC'!$EY$7:$KA$83,$AH37),"")</f>
        <v>18.784344505362085</v>
      </c>
      <c r="AK37" s="20">
        <f>IF(AK14&gt;0,VLOOKUP(AK14,'[3]2010_HVAC'!$EY$7:$KA$83,20),"")</f>
        <v>91.721706999999995</v>
      </c>
      <c r="AL37" s="20" t="str">
        <f>IF(AL14&gt;0,VLOOKUP(AL14,'[3]2010_HVAC'!$EY$7:$KA$83,20),"")</f>
        <v/>
      </c>
      <c r="AM37" s="20">
        <f>IF(AM14&gt;0,VLOOKUP(AM14,'[3]2010_HVAC'!$EY$7:$KA$83,20),"")</f>
        <v>2.3518912435897432</v>
      </c>
      <c r="AN37" s="20" t="str">
        <f>IF(AN14&gt;0,VLOOKUP(AN14,'[3]2010_HVAC'!$EY$7:$KA$83,20),"")</f>
        <v/>
      </c>
      <c r="AO37" s="20">
        <f>IF(AO14&gt;0,VLOOKUP(AO14,'[3]2010_HVAC'!$EY$7:$KA$83,20),"")</f>
        <v>27.923060700000001</v>
      </c>
      <c r="AP37" s="13">
        <f t="shared" si="35"/>
        <v>1307105.9747092426</v>
      </c>
      <c r="AQ37" s="21">
        <f>IF(AQ14&gt;0,VLOOKUP(AQ14,'[3]2010_Envelope'!$BH$6:$CR$128,5),"")</f>
        <v>30.776887777777773</v>
      </c>
      <c r="AR37" s="21">
        <f>IF(AR14&gt;0,VLOOKUP(AR14,'[3]2010_Envelope'!$BH$6:$CR$128,5),"")</f>
        <v>39.271300186380948</v>
      </c>
      <c r="AS37" s="21">
        <f>IF(AS14&gt;0,VLOOKUP(AS14,'[3]2010_Envelope'!$BH$6:$CR$128,5),"")</f>
        <v>36.601509999999998</v>
      </c>
      <c r="AT37" s="21">
        <f>IF(AT14&gt;0,VLOOKUP(AT14,'[3]2010_Envelope'!$BH$6:$CR$128,5),"")</f>
        <v>95.047154766142881</v>
      </c>
      <c r="AU37" s="21">
        <f>IF(AU14&gt;0,VLOOKUP(AU14,'[3]2010_Envelope'!$BH$6:$CR$128,5),"")</f>
        <v>65.558337295000001</v>
      </c>
      <c r="AV37" s="21">
        <f>IF(AV14&gt;0,VLOOKUP(AV14,'[3]2010_Envelope'!$BH$6:$CR$128,5),"")</f>
        <v>29.795850371571422</v>
      </c>
      <c r="AW37" s="20">
        <f>IF(AW14&gt;0,VLOOKUP(AW14,'[3]2010_HVAC'!$EY$7:$KA$83,23),"")</f>
        <v>31.347648750000001</v>
      </c>
      <c r="AX37" s="20">
        <f>IF(AX14&gt;0,VLOOKUP(AX14,'[3]2010_HVAC'!$EY$7:$KA$83,23),"")</f>
        <v>15.445650000000001</v>
      </c>
      <c r="AY37" s="20">
        <f>IF(AY14&gt;0,VLOOKUP(AY14,'[3]2010_HVAC'!$EY$7:$KA$83,23),"")</f>
        <v>46.665849999999999</v>
      </c>
      <c r="AZ37" s="20">
        <f>IF(AZ14&gt;0,VLOOKUP(AZ14,'[3]2010_HVAC'!$EY$7:$KA$83,23),"")</f>
        <v>8.9868799999999993</v>
      </c>
      <c r="BA37" s="55">
        <f>VLOOKUP($C37,[2]Performance!$A$3:$K$36,8)</f>
        <v>1</v>
      </c>
      <c r="BB37" s="55">
        <f t="shared" si="36"/>
        <v>24</v>
      </c>
      <c r="BC37" s="20">
        <f>IF(BC14&gt;0,VLOOKUP(BC14,'[3]2010_HVAC'!$EY$7:$KA$83,BB37),"")</f>
        <v>7.0983970352649441</v>
      </c>
      <c r="BD37" s="20">
        <f>IF(BD14&gt;0,VLOOKUP(BD14,'[3]2010_HVAC'!$EY$7:$KA$83,$BB37),"")</f>
        <v>22.551196504901888</v>
      </c>
      <c r="BE37" s="20">
        <f>IF(BE14&gt;0,VLOOKUP(BE14,'[3]2010_HVAC'!$EY$7:$KA$83,23),"")</f>
        <v>91.721707000000009</v>
      </c>
      <c r="BF37" s="20" t="str">
        <f>IF(BF14&gt;0,VLOOKUP(BF14,'[3]2010_HVAC'!$EY$7:$KA$83,23),"")</f>
        <v/>
      </c>
      <c r="BG37" s="20">
        <f>IF(BG14&gt;0,VLOOKUP(BG14,'[3]2010_HVAC'!$EY$7:$KA$83,23),"")</f>
        <v>2.6206788142857143</v>
      </c>
      <c r="BH37" s="20" t="str">
        <f>IF(BH14&gt;0,VLOOKUP(BH14,'[3]2010_HVAC'!$EY$7:$KA$83,23),"")</f>
        <v/>
      </c>
      <c r="BI37" s="20">
        <f>IF(BI14&gt;0,VLOOKUP(BI14,'[3]2010_HVAC'!$EY$7:$KA$83,23),"")</f>
        <v>28.80950707142857</v>
      </c>
      <c r="BJ37" s="13">
        <f t="shared" si="37"/>
        <v>1739740.4500541755</v>
      </c>
      <c r="BK37" s="19">
        <f>IF($N37&gt;0,VLOOKUP($C37,[1]Rome!$AB$7:$AN$40,$N37))/((IF($P37=1,'3 PlantsCodes'!$D$26,IF($P37=2,'3 PlantsCodes'!$D$27,IF($P37=3,'3 PlantsCodes'!$D$28,IF($P37=4,'3 PlantsCodes'!$D$29)))))*IF($R37=1,'3 PlantsCodes'!$D$31,IF($R37=2,'3 PlantsCodes'!$D$32)))</f>
        <v>28.504954763569124</v>
      </c>
      <c r="BL37" s="19">
        <f>(IF($O37=20,VLOOKUP($C37,[1]Rome!$AB$7:$AN$40,12),IF($O37&gt;0,VLOOKUP($C37,[1]Rome!$AB$7:$AN$40,$O37),0))/(IF($Q37=1,'3 PlantsCodes'!$E$26,IF($Q37=3,'3 PlantsCodes'!$E$28,IF($Q37=4,'3 PlantsCodes'!$E$29,1)))*IF($R37=1,'3 PlantsCodes'!$E$31,IF($R37=2,'3 PlantsCodes'!$E$32))))</f>
        <v>18.51637921369414</v>
      </c>
      <c r="BM37" s="19">
        <f>VLOOKUP($C37,[1]Rome!$AB$6:$AZ$40,$S37)</f>
        <v>7.4736842105263159</v>
      </c>
      <c r="BN37" s="19">
        <f>VLOOKUP($C37,[1]Rome!$B$7:$Y$40,18)</f>
        <v>6.9006892967120725</v>
      </c>
      <c r="BO37" s="19">
        <f>VLOOKUP($C37,[1]Rome!$B$7:$AA$40,26)</f>
        <v>1.3391856436212355</v>
      </c>
      <c r="BP37" s="20">
        <f>IF($U37=1,-[4]Office!$E$10,0)</f>
        <v>-9.2179487179487172</v>
      </c>
      <c r="BQ37" s="57" t="s">
        <v>30</v>
      </c>
      <c r="BR37" s="19">
        <f>IF($N37&gt;0,VLOOKUP($C37,[2]Rome!$AB$7:$AN$40,$N37))/((IF($P37=1,'3 PlantsCodes'!$D$26,IF($P37=2,'3 PlantsCodes'!$D$27,IF($P37=3,'3 PlantsCodes'!$D$28,IF($P37=4,'3 PlantsCodes'!$D$29)))))*IF($R37=1,'3 PlantsCodes'!$D$31,IF($R37=2,'3 PlantsCodes'!$D$32)))</f>
        <v>15.772329918335373</v>
      </c>
      <c r="BS37" s="19">
        <f>(IF($O37=20,VLOOKUP($C37,[2]Rome!$AB$7:$AN$40,12),IF($O37&gt;0,VLOOKUP($C37,[2]Rome!$AB$7:$AN$40,$O37),0))/(IF($Q37=1,'3 PlantsCodes'!$E$26,IF($Q37=3,'3 PlantsCodes'!$E$28,IF($Q37=4,'3 PlantsCodes'!$E$29,1)))*IF($R37=1,'3 PlantsCodes'!$E$31,IF($R37=2,'3 PlantsCodes'!$E$32))))</f>
        <v>13.530849308829286</v>
      </c>
      <c r="BT37" s="19">
        <f>VLOOKUP($C37,[2]Rome!$AB$6:$AZ$40,$S37)</f>
        <v>10.947368421052632</v>
      </c>
      <c r="BU37" s="19">
        <f>VLOOKUP($C37,[2]Rome!$B$7:$Y$40,18)</f>
        <v>7.3147517493575167</v>
      </c>
      <c r="BV37" s="19">
        <f>VLOOKUP($C37,[2]Rome!$B$7:$AA$40,26)</f>
        <v>4.3300298103836701</v>
      </c>
      <c r="BW37" s="20">
        <f>IF($U37=1,-[4]School!$E$10,0)</f>
        <v>-9.6066666666666674</v>
      </c>
      <c r="BX37" s="57" t="s">
        <v>30</v>
      </c>
    </row>
    <row r="38" spans="1:76" ht="15" customHeight="1" x14ac:dyDescent="0.25">
      <c r="A38" s="151"/>
      <c r="B38" s="17">
        <v>10</v>
      </c>
      <c r="C38" s="22">
        <f t="shared" si="33"/>
        <v>18</v>
      </c>
      <c r="D38" s="50" t="str">
        <f t="shared" si="33"/>
        <v>o+</v>
      </c>
      <c r="E38" s="50" t="str">
        <f t="shared" si="33"/>
        <v>o+</v>
      </c>
      <c r="F38" s="49" t="str">
        <f t="shared" si="33"/>
        <v>+</v>
      </c>
      <c r="G38" s="49" t="str">
        <f t="shared" si="33"/>
        <v>+</v>
      </c>
      <c r="H38" s="49">
        <f t="shared" si="33"/>
        <v>0</v>
      </c>
      <c r="I38" s="49">
        <f t="shared" si="33"/>
        <v>4</v>
      </c>
      <c r="J38" s="49">
        <f t="shared" si="33"/>
        <v>3</v>
      </c>
      <c r="K38" s="49">
        <f t="shared" si="33"/>
        <v>3</v>
      </c>
      <c r="L38" s="49">
        <f t="shared" si="33"/>
        <v>1</v>
      </c>
      <c r="M38" s="49">
        <f t="shared" si="33"/>
        <v>4331</v>
      </c>
      <c r="N38" s="49">
        <f t="shared" si="33"/>
        <v>7</v>
      </c>
      <c r="O38" s="49">
        <f t="shared" si="33"/>
        <v>12</v>
      </c>
      <c r="P38" s="49">
        <f t="shared" si="33"/>
        <v>3</v>
      </c>
      <c r="Q38" s="49">
        <f t="shared" si="33"/>
        <v>3</v>
      </c>
      <c r="R38" s="49">
        <f t="shared" si="33"/>
        <v>2</v>
      </c>
      <c r="S38" s="22">
        <f t="shared" si="33"/>
        <v>22</v>
      </c>
      <c r="T38" s="49">
        <f t="shared" si="33"/>
        <v>1</v>
      </c>
      <c r="U38" s="49">
        <f t="shared" si="33"/>
        <v>1</v>
      </c>
      <c r="V38" s="18" t="str">
        <f t="shared" si="33"/>
        <v/>
      </c>
      <c r="W38" s="21">
        <f>IF(W15&gt;0,VLOOKUP(W15,'[3]2010_Envelope'!$BH$6:$CR$128,4),"")</f>
        <v>12.626308820512818</v>
      </c>
      <c r="X38" s="21">
        <f>IF(X15&gt;0,VLOOKUP(X15,'[3]2010_Envelope'!$BH$6:$CR$128,4),"")</f>
        <v>21.804139253205129</v>
      </c>
      <c r="Y38" s="21">
        <f>IF(Y15&gt;0,VLOOKUP(Y15,'[3]2010_Envelope'!$BH$6:$CR$128,4),"")</f>
        <v>14.865268000000002</v>
      </c>
      <c r="Z38" s="21">
        <f>IF(Z15&gt;0,VLOOKUP(Z15,'[3]2010_Envelope'!$BH$6:$CR$128,4),"")</f>
        <v>120.82846771581198</v>
      </c>
      <c r="AA38" s="21">
        <f>IF(AA15&gt;0,VLOOKUP(AA15,'[3]2010_Envelope'!$BH$6:$CR$128,4),"")</f>
        <v>97.385716477029902</v>
      </c>
      <c r="AB38" s="21">
        <f>IF(AB15&gt;0,VLOOKUP(AB15,'[3]2010_Envelope'!$BH$6:$CR$128,4),"")</f>
        <v>44.261193254807687</v>
      </c>
      <c r="AC38" s="20" t="str">
        <f>IF(AC15&gt;0,VLOOKUP(AC15,'[3]2010_HVAC'!$EY$7:$KA$83,20),"")</f>
        <v/>
      </c>
      <c r="AD38" s="20" t="str">
        <f>IF(AD15&gt;0,VLOOKUP(AD15,'[3]2010_HVAC'!$EY$7:$KA$83,20),"")</f>
        <v/>
      </c>
      <c r="AE38" s="20">
        <f>IF(AE15&gt;0,VLOOKUP(AE15,'[3]2010_HVAC'!$EY$7:$KA$83,20),"")</f>
        <v>46.665849999999999</v>
      </c>
      <c r="AF38" s="20">
        <f>IF(AF15&gt;0,VLOOKUP(AF15,'[3]2010_HVAC'!$EY$7:$KA$83,20),"")</f>
        <v>8.9868799999999993</v>
      </c>
      <c r="AG38" s="55">
        <f>VLOOKUP($C38,[1]Performance!$A$3:$K$38,8)</f>
        <v>2</v>
      </c>
      <c r="AH38" s="55">
        <f t="shared" si="34"/>
        <v>22</v>
      </c>
      <c r="AI38" s="20">
        <f>IF(AI15&gt;0,VLOOKUP(AI15,'[3]2010_HVAC'!$EY$7:$KA$83,AH38),"")</f>
        <v>10.768850193454334</v>
      </c>
      <c r="AJ38" s="20" t="str">
        <f>IF(AJ15&gt;0,VLOOKUP(AJ15,'[3]2010_HVAC'!$EY$7:$KA$83,$AH38),"")</f>
        <v/>
      </c>
      <c r="AK38" s="20">
        <f>IF(AK15&gt;0,VLOOKUP(AK15,'[3]2010_HVAC'!$EY$7:$KA$83,20),"")</f>
        <v>91.721706999999995</v>
      </c>
      <c r="AL38" s="20" t="str">
        <f>IF(AL15&gt;0,VLOOKUP(AL15,'[3]2010_HVAC'!$EY$7:$KA$83,20),"")</f>
        <v/>
      </c>
      <c r="AM38" s="20">
        <f>IF(AM15&gt;0,VLOOKUP(AM15,'[3]2010_HVAC'!$EY$7:$KA$83,20),"")</f>
        <v>2.3518912435897432</v>
      </c>
      <c r="AN38" s="20">
        <f>IF(AN15&gt;0,VLOOKUP(AN15,'[3]2010_HVAC'!$EY$7:$KA$83,20),"")</f>
        <v>9.4306684188034193</v>
      </c>
      <c r="AO38" s="20">
        <f>IF(AO15&gt;0,VLOOKUP(AO15,'[3]2010_HVAC'!$EY$7:$KA$83,20),"")</f>
        <v>27.923060700000001</v>
      </c>
      <c r="AP38" s="13">
        <f t="shared" si="35"/>
        <v>1192510.802520683</v>
      </c>
      <c r="AQ38" s="21">
        <f>IF(AQ15&gt;0,VLOOKUP(AQ15,'[3]2010_Envelope'!$BH$6:$CR$128,5),"")</f>
        <v>30.776887777777773</v>
      </c>
      <c r="AR38" s="21">
        <f>IF(AR15&gt;0,VLOOKUP(AR15,'[3]2010_Envelope'!$BH$6:$CR$128,5),"")</f>
        <v>39.271300186380948</v>
      </c>
      <c r="AS38" s="21">
        <f>IF(AS15&gt;0,VLOOKUP(AS15,'[3]2010_Envelope'!$BH$6:$CR$128,5),"")</f>
        <v>36.601509999999998</v>
      </c>
      <c r="AT38" s="21" t="str">
        <f>IF(AT15&gt;0,VLOOKUP(AT15,'[3]2010_Envelope'!$BH$6:$CR$128,5),"")</f>
        <v/>
      </c>
      <c r="AU38" s="21">
        <f>IF(AU15&gt;0,VLOOKUP(AU15,'[3]2010_Envelope'!$BH$6:$CR$128,5),"")</f>
        <v>65.558337295000001</v>
      </c>
      <c r="AV38" s="21">
        <f>IF(AV15&gt;0,VLOOKUP(AV15,'[3]2010_Envelope'!$BH$6:$CR$128,5),"")</f>
        <v>29.795850371571422</v>
      </c>
      <c r="AW38" s="20" t="str">
        <f>IF(AW15&gt;0,VLOOKUP(AW15,'[3]2010_HVAC'!$EY$7:$KA$83,23),"")</f>
        <v/>
      </c>
      <c r="AX38" s="20" t="str">
        <f>IF(AX15&gt;0,VLOOKUP(AX15,'[3]2010_HVAC'!$EY$7:$KA$83,23),"")</f>
        <v/>
      </c>
      <c r="AY38" s="20">
        <f>IF(AY15&gt;0,VLOOKUP(AY15,'[3]2010_HVAC'!$EY$7:$KA$83,23),"")</f>
        <v>46.665849999999999</v>
      </c>
      <c r="AZ38" s="20">
        <f>IF(AZ15&gt;0,VLOOKUP(AZ15,'[3]2010_HVAC'!$EY$7:$KA$83,23),"")</f>
        <v>8.9868799999999993</v>
      </c>
      <c r="BA38" s="55">
        <f>VLOOKUP($C38,[2]Performance!$A$3:$K$36,8)</f>
        <v>2</v>
      </c>
      <c r="BB38" s="55">
        <f t="shared" si="36"/>
        <v>25</v>
      </c>
      <c r="BC38" s="20">
        <f>IF(BC15&gt;0,VLOOKUP(BC15,'[3]2010_HVAC'!$EY$7:$KA$83,BB38),"")</f>
        <v>10.895042494313342</v>
      </c>
      <c r="BD38" s="20" t="str">
        <f>IF(BD15&gt;0,VLOOKUP(BD15,'[3]2010_HVAC'!$EY$7:$KA$83,$BB38),"")</f>
        <v/>
      </c>
      <c r="BE38" s="20">
        <f>IF(BE15&gt;0,VLOOKUP(BE15,'[3]2010_HVAC'!$EY$7:$KA$83,23),"")</f>
        <v>91.721707000000009</v>
      </c>
      <c r="BF38" s="20" t="str">
        <f>IF(BF15&gt;0,VLOOKUP(BF15,'[3]2010_HVAC'!$EY$7:$KA$83,23),"")</f>
        <v/>
      </c>
      <c r="BG38" s="20">
        <f>IF(BG15&gt;0,VLOOKUP(BG15,'[3]2010_HVAC'!$EY$7:$KA$83,23),"")</f>
        <v>2.6206788142857143</v>
      </c>
      <c r="BH38" s="20">
        <f>IF(BH15&gt;0,VLOOKUP(BH15,'[3]2010_HVAC'!$EY$7:$KA$83,23),"")</f>
        <v>14.011278793650794</v>
      </c>
      <c r="BI38" s="20">
        <f>IF(BI15&gt;0,VLOOKUP(BI15,'[3]2010_HVAC'!$EY$7:$KA$83,23),"")</f>
        <v>28.80950707142857</v>
      </c>
      <c r="BJ38" s="13">
        <f t="shared" si="37"/>
        <v>1278001.713883887</v>
      </c>
      <c r="BK38" s="19">
        <f>IF($N38&gt;0,VLOOKUP($C38,[1]Rome!$AB$7:$AN$40,$N38))/((IF($P38=1,'3 PlantsCodes'!$D$26,IF($P38=2,'3 PlantsCodes'!$D$27,IF($P38=3,'3 PlantsCodes'!$D$28,IF($P38=4,'3 PlantsCodes'!$D$29)))))*IF($R38=1,'3 PlantsCodes'!$D$31,IF($R38=2,'3 PlantsCodes'!$D$32)))</f>
        <v>5.4271583949495765</v>
      </c>
      <c r="BL38" s="19">
        <f>(IF($O38=20,VLOOKUP($C38,[1]Rome!$AB$7:$AN$40,12),IF($O38&gt;0,VLOOKUP($C38,[1]Rome!$AB$7:$AN$40,$O38),0))/(IF($Q38=1,'3 PlantsCodes'!$E$26,IF($Q38=3,'3 PlantsCodes'!$E$28,IF($Q38=4,'3 PlantsCodes'!$E$29,1)))*IF($R38=1,'3 PlantsCodes'!$E$31,IF($R38=2,'3 PlantsCodes'!$E$32))))</f>
        <v>17.188075624629867</v>
      </c>
      <c r="BM38" s="19">
        <f>VLOOKUP($C38,[1]Rome!$AB$6:$AZ$40,$S38)</f>
        <v>1.0898891414002707</v>
      </c>
      <c r="BN38" s="19">
        <f>VLOOKUP($C38,[1]Rome!$B$7:$Y$40,18)</f>
        <v>7.0466600723413251</v>
      </c>
      <c r="BO38" s="19">
        <f>VLOOKUP($C38,[1]Rome!$B$7:$AA$40,26)</f>
        <v>0.23840237311118317</v>
      </c>
      <c r="BP38" s="20">
        <f>IF($U38=1,-[4]Office!$E$10,0)</f>
        <v>-9.2179487179487172</v>
      </c>
      <c r="BQ38" s="57" t="s">
        <v>30</v>
      </c>
      <c r="BR38" s="19">
        <f>IF($N38&gt;0,VLOOKUP($C38,[2]Rome!$AB$7:$AN$40,$N38))/((IF($P38=1,'3 PlantsCodes'!$D$26,IF($P38=2,'3 PlantsCodes'!$D$27,IF($P38=3,'3 PlantsCodes'!$D$28,IF($P38=4,'3 PlantsCodes'!$D$29)))))*IF($R38=1,'3 PlantsCodes'!$D$31,IF($R38=2,'3 PlantsCodes'!$D$32)))</f>
        <v>4.1565487912932984</v>
      </c>
      <c r="BS38" s="19">
        <f>(IF($O38=20,VLOOKUP($C38,[2]Rome!$AB$7:$AN$40,12),IF($O38&gt;0,VLOOKUP($C38,[2]Rome!$AB$7:$AN$40,$O38),0))/(IF($Q38=1,'3 PlantsCodes'!$E$26,IF($Q38=3,'3 PlantsCodes'!$E$28,IF($Q38=4,'3 PlantsCodes'!$E$29,1)))*IF($R38=1,'3 PlantsCodes'!$E$31,IF($R38=2,'3 PlantsCodes'!$E$32))))</f>
        <v>13.067291512846925</v>
      </c>
      <c r="BT38" s="19">
        <f>VLOOKUP($C38,[2]Rome!$AB$6:$AZ$40,$S38)</f>
        <v>1.7984701683811266</v>
      </c>
      <c r="BU38" s="19">
        <f>VLOOKUP($C38,[2]Rome!$B$7:$Y$40,18)</f>
        <v>7.4593645571497236</v>
      </c>
      <c r="BV38" s="19">
        <f>VLOOKUP($C38,[2]Rome!$B$7:$AA$40,26)</f>
        <v>0.42503521896380847</v>
      </c>
      <c r="BW38" s="20">
        <f>IF($U38=1,-[4]School!$E$10,0)</f>
        <v>-9.6066666666666674</v>
      </c>
      <c r="BX38" s="57" t="s">
        <v>30</v>
      </c>
    </row>
    <row r="39" spans="1:76" ht="15" customHeight="1" x14ac:dyDescent="0.25">
      <c r="A39" s="151"/>
      <c r="B39" s="17">
        <v>11</v>
      </c>
      <c r="C39" s="22">
        <f t="shared" si="33"/>
        <v>32</v>
      </c>
      <c r="D39" s="50" t="str">
        <f t="shared" si="33"/>
        <v>o</v>
      </c>
      <c r="E39" s="50" t="str">
        <f t="shared" si="33"/>
        <v>o+</v>
      </c>
      <c r="F39" s="49" t="str">
        <f t="shared" si="33"/>
        <v>+</v>
      </c>
      <c r="G39" s="49" t="str">
        <f t="shared" si="33"/>
        <v>+</v>
      </c>
      <c r="H39" s="49">
        <f t="shared" si="33"/>
        <v>1</v>
      </c>
      <c r="I39" s="49">
        <f t="shared" si="33"/>
        <v>3</v>
      </c>
      <c r="J39" s="49">
        <f t="shared" si="33"/>
        <v>3</v>
      </c>
      <c r="K39" s="49">
        <f t="shared" si="33"/>
        <v>3</v>
      </c>
      <c r="L39" s="49">
        <f t="shared" si="33"/>
        <v>2</v>
      </c>
      <c r="M39" s="49">
        <f t="shared" si="33"/>
        <v>3332</v>
      </c>
      <c r="N39" s="49">
        <f t="shared" si="33"/>
        <v>7</v>
      </c>
      <c r="O39" s="49">
        <f t="shared" si="33"/>
        <v>12</v>
      </c>
      <c r="P39" s="49">
        <f t="shared" si="33"/>
        <v>3</v>
      </c>
      <c r="Q39" s="49">
        <f t="shared" si="33"/>
        <v>3</v>
      </c>
      <c r="R39" s="49">
        <f t="shared" si="33"/>
        <v>2</v>
      </c>
      <c r="S39" s="22">
        <f t="shared" si="33"/>
        <v>22</v>
      </c>
      <c r="T39" s="49">
        <f t="shared" si="33"/>
        <v>1</v>
      </c>
      <c r="U39" s="49">
        <f t="shared" si="33"/>
        <v>1</v>
      </c>
      <c r="V39" s="18" t="str">
        <f t="shared" si="33"/>
        <v/>
      </c>
      <c r="W39" s="21">
        <f>IF(W16&gt;0,VLOOKUP(W16,'[3]2010_Envelope'!$BH$6:$CR$128,4),"")</f>
        <v>7.8430778461538457</v>
      </c>
      <c r="X39" s="21">
        <f>IF(X16&gt;0,VLOOKUP(X16,'[3]2010_Envelope'!$BH$6:$CR$128,4),"")</f>
        <v>17.658626403846153</v>
      </c>
      <c r="Y39" s="21">
        <f>IF(Y16&gt;0,VLOOKUP(Y16,'[3]2010_Envelope'!$BH$6:$CR$128,4),"")</f>
        <v>13.186048615384616</v>
      </c>
      <c r="Z39" s="21">
        <f>IF(Z16&gt;0,VLOOKUP(Z16,'[3]2010_Envelope'!$BH$6:$CR$128,4),"")</f>
        <v>120.82846771581198</v>
      </c>
      <c r="AA39" s="21">
        <f>IF(AA16&gt;0,VLOOKUP(AA16,'[3]2010_Envelope'!$BH$6:$CR$128,4),"")</f>
        <v>97.385716477029902</v>
      </c>
      <c r="AB39" s="21">
        <f>IF(AB16&gt;0,VLOOKUP(AB16,'[3]2010_Envelope'!$BH$6:$CR$128,4),"")</f>
        <v>44.261193254807687</v>
      </c>
      <c r="AC39" s="20">
        <f>IF(AC16&gt;0,VLOOKUP(AC16,'[3]2010_HVAC'!$EY$7:$KA$83,20),"")</f>
        <v>31.347648749999998</v>
      </c>
      <c r="AD39" s="20">
        <f>IF(AD16&gt;0,VLOOKUP(AD16,'[3]2010_HVAC'!$EY$7:$KA$83,20),"")</f>
        <v>15.445649999999999</v>
      </c>
      <c r="AE39" s="20">
        <f>IF(AE16&gt;0,VLOOKUP(AE16,'[3]2010_HVAC'!$EY$7:$KA$83,20),"")</f>
        <v>46.665849999999999</v>
      </c>
      <c r="AF39" s="20">
        <f>IF(AF16&gt;0,VLOOKUP(AF16,'[3]2010_HVAC'!$EY$7:$KA$83,20),"")</f>
        <v>8.9868799999999993</v>
      </c>
      <c r="AG39" s="55">
        <f>VLOOKUP($C39,[1]Performance!$A$3:$K$38,8)</f>
        <v>2</v>
      </c>
      <c r="AH39" s="55">
        <f t="shared" si="34"/>
        <v>22</v>
      </c>
      <c r="AI39" s="20">
        <f>IF(AI16&gt;0,VLOOKUP(AI16,'[3]2010_HVAC'!$EY$7:$KA$83,AH39),"")</f>
        <v>10.768850193454334</v>
      </c>
      <c r="AJ39" s="20" t="str">
        <f>IF(AJ16&gt;0,VLOOKUP(AJ16,'[3]2010_HVAC'!$EY$7:$KA$83,$AH39),"")</f>
        <v/>
      </c>
      <c r="AK39" s="20">
        <f>IF(AK16&gt;0,VLOOKUP(AK16,'[3]2010_HVAC'!$EY$7:$KA$83,20),"")</f>
        <v>91.721706999999995</v>
      </c>
      <c r="AL39" s="20" t="str">
        <f>IF(AL16&gt;0,VLOOKUP(AL16,'[3]2010_HVAC'!$EY$7:$KA$83,20),"")</f>
        <v/>
      </c>
      <c r="AM39" s="20">
        <f>IF(AM16&gt;0,VLOOKUP(AM16,'[3]2010_HVAC'!$EY$7:$KA$83,20),"")</f>
        <v>2.3518912435897432</v>
      </c>
      <c r="AN39" s="20">
        <f>IF(AN16&gt;0,VLOOKUP(AN16,'[3]2010_HVAC'!$EY$7:$KA$83,20),"")</f>
        <v>9.4306684188034193</v>
      </c>
      <c r="AO39" s="20">
        <f>IF(AO16&gt;0,VLOOKUP(AO16,'[3]2010_HVAC'!$EY$7:$KA$83,20),"")</f>
        <v>27.923060700000001</v>
      </c>
      <c r="AP39" s="13">
        <f t="shared" si="35"/>
        <v>1277184.4876881833</v>
      </c>
      <c r="AQ39" s="21">
        <f>IF(AQ16&gt;0,VLOOKUP(AQ16,'[3]2010_Envelope'!$BH$6:$CR$128,5),"")</f>
        <v>19.112041666666666</v>
      </c>
      <c r="AR39" s="21">
        <f>IF(AR16&gt;0,VLOOKUP(AR16,'[3]2010_Envelope'!$BH$6:$CR$128,5),"")</f>
        <v>31.804842664571428</v>
      </c>
      <c r="AS39" s="21">
        <f>IF(AS16&gt;0,VLOOKUP(AS16,'[3]2010_Envelope'!$BH$6:$CR$128,5),"")</f>
        <v>32.46706833333333</v>
      </c>
      <c r="AT39" s="21" t="str">
        <f>IF(AT16&gt;0,VLOOKUP(AT16,'[3]2010_Envelope'!$BH$6:$CR$128,5),"")</f>
        <v/>
      </c>
      <c r="AU39" s="21">
        <f>IF(AU16&gt;0,VLOOKUP(AU16,'[3]2010_Envelope'!$BH$6:$CR$128,5),"")</f>
        <v>65.558337295000001</v>
      </c>
      <c r="AV39" s="21">
        <f>IF(AV16&gt;0,VLOOKUP(AV16,'[3]2010_Envelope'!$BH$6:$CR$128,5),"")</f>
        <v>29.795850371571422</v>
      </c>
      <c r="AW39" s="20">
        <f>IF(AW16&gt;0,VLOOKUP(AW16,'[3]2010_HVAC'!$EY$7:$KA$83,23),"")</f>
        <v>31.347648750000001</v>
      </c>
      <c r="AX39" s="20">
        <f>IF(AX16&gt;0,VLOOKUP(AX16,'[3]2010_HVAC'!$EY$7:$KA$83,23),"")</f>
        <v>15.445650000000001</v>
      </c>
      <c r="AY39" s="20">
        <f>IF(AY16&gt;0,VLOOKUP(AY16,'[3]2010_HVAC'!$EY$7:$KA$83,23),"")</f>
        <v>46.665849999999999</v>
      </c>
      <c r="AZ39" s="20">
        <f>IF(AZ16&gt;0,VLOOKUP(AZ16,'[3]2010_HVAC'!$EY$7:$KA$83,23),"")</f>
        <v>8.9868799999999993</v>
      </c>
      <c r="BA39" s="55">
        <f>VLOOKUP($C39,[2]Performance!$A$3:$K$36,8)</f>
        <v>1</v>
      </c>
      <c r="BB39" s="55">
        <f t="shared" si="36"/>
        <v>24</v>
      </c>
      <c r="BC39" s="20">
        <f>IF(BC16&gt;0,VLOOKUP(BC16,'[3]2010_HVAC'!$EY$7:$KA$83,BB39),"")</f>
        <v>21.268206437320284</v>
      </c>
      <c r="BD39" s="20" t="str">
        <f>IF(BD16&gt;0,VLOOKUP(BD16,'[3]2010_HVAC'!$EY$7:$KA$83,$BB39),"")</f>
        <v/>
      </c>
      <c r="BE39" s="20">
        <f>IF(BE16&gt;0,VLOOKUP(BE16,'[3]2010_HVAC'!$EY$7:$KA$83,23),"")</f>
        <v>91.721707000000009</v>
      </c>
      <c r="BF39" s="20" t="str">
        <f>IF(BF16&gt;0,VLOOKUP(BF16,'[3]2010_HVAC'!$EY$7:$KA$83,23),"")</f>
        <v/>
      </c>
      <c r="BG39" s="20">
        <f>IF(BG16&gt;0,VLOOKUP(BG16,'[3]2010_HVAC'!$EY$7:$KA$83,23),"")</f>
        <v>2.6206788142857143</v>
      </c>
      <c r="BH39" s="20">
        <f>IF(BH16&gt;0,VLOOKUP(BH16,'[3]2010_HVAC'!$EY$7:$KA$83,23),"")</f>
        <v>14.011278793650794</v>
      </c>
      <c r="BI39" s="20">
        <f>IF(BI16&gt;0,VLOOKUP(BI16,'[3]2010_HVAC'!$EY$7:$KA$83,23),"")</f>
        <v>28.80950707142857</v>
      </c>
      <c r="BJ39" s="13">
        <f t="shared" si="37"/>
        <v>1384788.9736731588</v>
      </c>
      <c r="BK39" s="19">
        <f>IF($N39&gt;0,VLOOKUP($C39,[1]Rome!$AB$7:$AN$40,$N39))/((IF($P39=1,'3 PlantsCodes'!$D$26,IF($P39=2,'3 PlantsCodes'!$D$27,IF($P39=3,'3 PlantsCodes'!$D$28,IF($P39=4,'3 PlantsCodes'!$D$29)))))*IF($R39=1,'3 PlantsCodes'!$D$31,IF($R39=2,'3 PlantsCodes'!$D$32)))</f>
        <v>5.5059196465300326</v>
      </c>
      <c r="BL39" s="19">
        <f>(IF($O39=20,VLOOKUP($C39,[1]Rome!$AB$7:$AN$40,12),IF($O39&gt;0,VLOOKUP($C39,[1]Rome!$AB$7:$AN$40,$O39),0))/(IF($Q39=1,'3 PlantsCodes'!$E$26,IF($Q39=3,'3 PlantsCodes'!$E$28,IF($Q39=4,'3 PlantsCodes'!$E$29,1)))*IF($R39=1,'3 PlantsCodes'!$E$31,IF($R39=2,'3 PlantsCodes'!$E$32))))</f>
        <v>16.782873749281421</v>
      </c>
      <c r="BM39" s="19">
        <f>VLOOKUP($C39,[1]Rome!$AB$6:$AZ$40,$S39)</f>
        <v>1.132060891764693</v>
      </c>
      <c r="BN39" s="19">
        <f>VLOOKUP($C39,[1]Rome!$B$7:$Y$40,18)</f>
        <v>7.0466600723413251</v>
      </c>
      <c r="BO39" s="19">
        <f>VLOOKUP($C39,[1]Rome!$B$7:$AA$40,26)</f>
        <v>2.0416376805199938</v>
      </c>
      <c r="BP39" s="20">
        <f>IF($U39=1,-[4]Office!$E$10,0)</f>
        <v>-9.2179487179487172</v>
      </c>
      <c r="BQ39" s="57" t="s">
        <v>30</v>
      </c>
      <c r="BR39" s="19">
        <f>IF($N39&gt;0,VLOOKUP($C39,[2]Rome!$AB$7:$AN$40,$N39))/((IF($P39=1,'3 PlantsCodes'!$D$26,IF($P39=2,'3 PlantsCodes'!$D$27,IF($P39=3,'3 PlantsCodes'!$D$28,IF($P39=4,'3 PlantsCodes'!$D$29)))))*IF($R39=1,'3 PlantsCodes'!$D$31,IF($R39=2,'3 PlantsCodes'!$D$32)))</f>
        <v>4.087766049474201</v>
      </c>
      <c r="BS39" s="19">
        <f>(IF($O39=20,VLOOKUP($C39,[2]Rome!$AB$7:$AN$40,12),IF($O39&gt;0,VLOOKUP($C39,[2]Rome!$AB$7:$AN$40,$O39),0))/(IF($Q39=1,'3 PlantsCodes'!$E$26,IF($Q39=3,'3 PlantsCodes'!$E$28,IF($Q39=4,'3 PlantsCodes'!$E$29,1)))*IF($R39=1,'3 PlantsCodes'!$E$31,IF($R39=2,'3 PlantsCodes'!$E$32))))</f>
        <v>12.69243023651614</v>
      </c>
      <c r="BT39" s="19">
        <f>VLOOKUP($C39,[2]Rome!$AB$6:$AZ$40,$S39)</f>
        <v>2.1876891079514884</v>
      </c>
      <c r="BU39" s="19">
        <f>VLOOKUP($C39,[2]Rome!$B$7:$Y$40,18)</f>
        <v>7.4593645571497236</v>
      </c>
      <c r="BV39" s="19">
        <f>VLOOKUP($C39,[2]Rome!$B$7:$AA$40,26)</f>
        <v>4.8589796757442372</v>
      </c>
      <c r="BW39" s="20">
        <f>IF($U39=1,-[4]School!$E$10,0)</f>
        <v>-9.6066666666666674</v>
      </c>
      <c r="BX39" s="57" t="s">
        <v>30</v>
      </c>
    </row>
    <row r="40" spans="1:76" ht="15" customHeight="1" x14ac:dyDescent="0.25">
      <c r="A40" s="151"/>
      <c r="B40" s="17">
        <v>12</v>
      </c>
      <c r="C40" s="22">
        <f t="shared" si="33"/>
        <v>36</v>
      </c>
      <c r="D40" s="50" t="str">
        <f t="shared" si="33"/>
        <v>o+</v>
      </c>
      <c r="E40" s="50" t="str">
        <f t="shared" si="33"/>
        <v>o+</v>
      </c>
      <c r="F40" s="49" t="str">
        <f t="shared" si="33"/>
        <v>+</v>
      </c>
      <c r="G40" s="49" t="str">
        <f t="shared" si="33"/>
        <v>+</v>
      </c>
      <c r="H40" s="49">
        <f t="shared" si="33"/>
        <v>1</v>
      </c>
      <c r="I40" s="49">
        <f t="shared" si="33"/>
        <v>4</v>
      </c>
      <c r="J40" s="49">
        <f t="shared" si="33"/>
        <v>3</v>
      </c>
      <c r="K40" s="49">
        <f t="shared" si="33"/>
        <v>3</v>
      </c>
      <c r="L40" s="49">
        <f t="shared" si="33"/>
        <v>2</v>
      </c>
      <c r="M40" s="49">
        <f t="shared" si="33"/>
        <v>4332</v>
      </c>
      <c r="N40" s="49">
        <f t="shared" si="33"/>
        <v>7</v>
      </c>
      <c r="O40" s="49">
        <f t="shared" si="33"/>
        <v>12</v>
      </c>
      <c r="P40" s="49">
        <f t="shared" si="33"/>
        <v>3</v>
      </c>
      <c r="Q40" s="49">
        <f t="shared" si="33"/>
        <v>3</v>
      </c>
      <c r="R40" s="49">
        <f t="shared" si="33"/>
        <v>2</v>
      </c>
      <c r="S40" s="22">
        <f t="shared" si="33"/>
        <v>22</v>
      </c>
      <c r="T40" s="49">
        <f t="shared" si="33"/>
        <v>1</v>
      </c>
      <c r="U40" s="49">
        <f t="shared" si="33"/>
        <v>1</v>
      </c>
      <c r="V40" s="18" t="str">
        <f t="shared" si="33"/>
        <v/>
      </c>
      <c r="W40" s="21">
        <f>IF(W17&gt;0,VLOOKUP(W17,'[3]2010_Envelope'!$BH$6:$CR$128,4),"")</f>
        <v>12.626308820512818</v>
      </c>
      <c r="X40" s="21">
        <f>IF(X17&gt;0,VLOOKUP(X17,'[3]2010_Envelope'!$BH$6:$CR$128,4),"")</f>
        <v>21.804139253205129</v>
      </c>
      <c r="Y40" s="21">
        <f>IF(Y17&gt;0,VLOOKUP(Y17,'[3]2010_Envelope'!$BH$6:$CR$128,4),"")</f>
        <v>14.865268000000002</v>
      </c>
      <c r="Z40" s="21">
        <f>IF(Z17&gt;0,VLOOKUP(Z17,'[3]2010_Envelope'!$BH$6:$CR$128,4),"")</f>
        <v>120.82846771581198</v>
      </c>
      <c r="AA40" s="21">
        <f>IF(AA17&gt;0,VLOOKUP(AA17,'[3]2010_Envelope'!$BH$6:$CR$128,4),"")</f>
        <v>97.385716477029902</v>
      </c>
      <c r="AB40" s="21">
        <f>IF(AB17&gt;0,VLOOKUP(AB17,'[3]2010_Envelope'!$BH$6:$CR$128,4),"")</f>
        <v>44.261193254807687</v>
      </c>
      <c r="AC40" s="20">
        <f>IF(AC17&gt;0,VLOOKUP(AC17,'[3]2010_HVAC'!$EY$7:$KA$83,20),"")</f>
        <v>31.347648749999998</v>
      </c>
      <c r="AD40" s="20">
        <f>IF(AD17&gt;0,VLOOKUP(AD17,'[3]2010_HVAC'!$EY$7:$KA$83,20),"")</f>
        <v>15.445649999999999</v>
      </c>
      <c r="AE40" s="20">
        <f>IF(AE17&gt;0,VLOOKUP(AE17,'[3]2010_HVAC'!$EY$7:$KA$83,20),"")</f>
        <v>46.665849999999999</v>
      </c>
      <c r="AF40" s="20">
        <f>IF(AF17&gt;0,VLOOKUP(AF17,'[3]2010_HVAC'!$EY$7:$KA$83,20),"")</f>
        <v>8.9868799999999993</v>
      </c>
      <c r="AG40" s="55">
        <f>VLOOKUP($C40,[1]Performance!$A$3:$K$38,8)</f>
        <v>2</v>
      </c>
      <c r="AH40" s="55">
        <f t="shared" si="34"/>
        <v>22</v>
      </c>
      <c r="AI40" s="20">
        <f>IF(AI17&gt;0,VLOOKUP(AI17,'[3]2010_HVAC'!$EY$7:$KA$83,AH40),"")</f>
        <v>10.768850193454334</v>
      </c>
      <c r="AJ40" s="20" t="str">
        <f>IF(AJ17&gt;0,VLOOKUP(AJ17,'[3]2010_HVAC'!$EY$7:$KA$83,$AH40),"")</f>
        <v/>
      </c>
      <c r="AK40" s="20">
        <f>IF(AK17&gt;0,VLOOKUP(AK17,'[3]2010_HVAC'!$EY$7:$KA$83,20),"")</f>
        <v>91.721706999999995</v>
      </c>
      <c r="AL40" s="20" t="str">
        <f>IF(AL17&gt;0,VLOOKUP(AL17,'[3]2010_HVAC'!$EY$7:$KA$83,20),"")</f>
        <v/>
      </c>
      <c r="AM40" s="20">
        <f>IF(AM17&gt;0,VLOOKUP(AM17,'[3]2010_HVAC'!$EY$7:$KA$83,20),"")</f>
        <v>2.3518912435897432</v>
      </c>
      <c r="AN40" s="20">
        <f>IF(AN17&gt;0,VLOOKUP(AN17,'[3]2010_HVAC'!$EY$7:$KA$83,20),"")</f>
        <v>9.4306684188034193</v>
      </c>
      <c r="AO40" s="20">
        <f>IF(AO17&gt;0,VLOOKUP(AO17,'[3]2010_HVAC'!$EY$7:$KA$83,20),"")</f>
        <v>27.923060700000001</v>
      </c>
      <c r="AP40" s="13">
        <f t="shared" si="35"/>
        <v>1302007.1215956833</v>
      </c>
      <c r="AQ40" s="21">
        <f>IF(AQ17&gt;0,VLOOKUP(AQ17,'[3]2010_Envelope'!$BH$6:$CR$128,5),"")</f>
        <v>30.776887777777773</v>
      </c>
      <c r="AR40" s="21">
        <f>IF(AR17&gt;0,VLOOKUP(AR17,'[3]2010_Envelope'!$BH$6:$CR$128,5),"")</f>
        <v>39.271300186380948</v>
      </c>
      <c r="AS40" s="21">
        <f>IF(AS17&gt;0,VLOOKUP(AS17,'[3]2010_Envelope'!$BH$6:$CR$128,5),"")</f>
        <v>36.601509999999998</v>
      </c>
      <c r="AT40" s="21">
        <f>IF(AT17&gt;0,VLOOKUP(AT17,'[3]2010_Envelope'!$BH$6:$CR$128,5),"")</f>
        <v>95.047154766142881</v>
      </c>
      <c r="AU40" s="21">
        <f>IF(AU17&gt;0,VLOOKUP(AU17,'[3]2010_Envelope'!$BH$6:$CR$128,5),"")</f>
        <v>65.558337295000001</v>
      </c>
      <c r="AV40" s="21">
        <f>IF(AV17&gt;0,VLOOKUP(AV17,'[3]2010_Envelope'!$BH$6:$CR$128,5),"")</f>
        <v>29.795850371571422</v>
      </c>
      <c r="AW40" s="20">
        <f>IF(AW17&gt;0,VLOOKUP(AW17,'[3]2010_HVAC'!$EY$7:$KA$83,23),"")</f>
        <v>31.347648750000001</v>
      </c>
      <c r="AX40" s="20">
        <f>IF(AX17&gt;0,VLOOKUP(AX17,'[3]2010_HVAC'!$EY$7:$KA$83,23),"")</f>
        <v>15.445650000000001</v>
      </c>
      <c r="AY40" s="20">
        <f>IF(AY17&gt;0,VLOOKUP(AY17,'[3]2010_HVAC'!$EY$7:$KA$83,23),"")</f>
        <v>46.665849999999999</v>
      </c>
      <c r="AZ40" s="20">
        <f>IF(AZ17&gt;0,VLOOKUP(AZ17,'[3]2010_HVAC'!$EY$7:$KA$83,23),"")</f>
        <v>8.9868799999999993</v>
      </c>
      <c r="BA40" s="55">
        <f>VLOOKUP($C40,[2]Performance!$A$3:$K$36,8)</f>
        <v>1</v>
      </c>
      <c r="BB40" s="55">
        <f t="shared" si="36"/>
        <v>24</v>
      </c>
      <c r="BC40" s="20">
        <f>IF(BC17&gt;0,VLOOKUP(BC17,'[3]2010_HVAC'!$EY$7:$KA$83,BB40),"")</f>
        <v>21.268206437320284</v>
      </c>
      <c r="BD40" s="20" t="str">
        <f>IF(BD17&gt;0,VLOOKUP(BD17,'[3]2010_HVAC'!$EY$7:$KA$83,$BB40),"")</f>
        <v/>
      </c>
      <c r="BE40" s="20">
        <f>IF(BE17&gt;0,VLOOKUP(BE17,'[3]2010_HVAC'!$EY$7:$KA$83,23),"")</f>
        <v>91.721707000000009</v>
      </c>
      <c r="BF40" s="20" t="str">
        <f>IF(BF17&gt;0,VLOOKUP(BF17,'[3]2010_HVAC'!$EY$7:$KA$83,23),"")</f>
        <v/>
      </c>
      <c r="BG40" s="20">
        <f>IF(BG17&gt;0,VLOOKUP(BG17,'[3]2010_HVAC'!$EY$7:$KA$83,23),"")</f>
        <v>2.6206788142857143</v>
      </c>
      <c r="BH40" s="20">
        <f>IF(BH17&gt;0,VLOOKUP(BH17,'[3]2010_HVAC'!$EY$7:$KA$83,23),"")</f>
        <v>14.011278793650794</v>
      </c>
      <c r="BI40" s="20">
        <f>IF(BI17&gt;0,VLOOKUP(BI17,'[3]2010_HVAC'!$EY$7:$KA$83,23),"")</f>
        <v>28.80950707142857</v>
      </c>
      <c r="BJ40" s="13">
        <f t="shared" si="37"/>
        <v>1757474.6088802088</v>
      </c>
      <c r="BK40" s="19">
        <f>IF($N40&gt;0,VLOOKUP($C40,[1]Rome!$AB$7:$AN$40,$N40))/((IF($P40=1,'3 PlantsCodes'!$D$26,IF($P40=2,'3 PlantsCodes'!$D$27,IF($P40=3,'3 PlantsCodes'!$D$28,IF($P40=4,'3 PlantsCodes'!$D$29)))))*IF($R40=1,'3 PlantsCodes'!$D$31,IF($R40=2,'3 PlantsCodes'!$D$32)))</f>
        <v>11.696214718935314</v>
      </c>
      <c r="BL40" s="19">
        <f>(IF($O40=20,VLOOKUP($C40,[1]Rome!$AB$7:$AN$40,12),IF($O40&gt;0,VLOOKUP($C40,[1]Rome!$AB$7:$AN$40,$O40),0))/(IF($Q40=1,'3 PlantsCodes'!$E$26,IF($Q40=3,'3 PlantsCodes'!$E$28,IF($Q40=4,'3 PlantsCodes'!$E$29,1)))*IF($R40=1,'3 PlantsCodes'!$E$31,IF($R40=2,'3 PlantsCodes'!$E$32))))</f>
        <v>18.51637921369414</v>
      </c>
      <c r="BM40" s="19">
        <f>VLOOKUP($C40,[1]Rome!$AB$6:$AZ$40,$S40)</f>
        <v>0.97618278472609721</v>
      </c>
      <c r="BN40" s="19">
        <f>VLOOKUP($C40,[1]Rome!$B$7:$Y$40,18)</f>
        <v>6.9006892967120725</v>
      </c>
      <c r="BO40" s="19">
        <f>VLOOKUP($C40,[1]Rome!$B$7:$AA$40,26)</f>
        <v>1.3391856436212355</v>
      </c>
      <c r="BP40" s="20">
        <f>IF($U40=1,-[4]Office!$E$10,0)</f>
        <v>-9.2179487179487172</v>
      </c>
      <c r="BQ40" s="57" t="s">
        <v>30</v>
      </c>
      <c r="BR40" s="19">
        <f>IF($N40&gt;0,VLOOKUP($C40,[2]Rome!$AB$7:$AN$40,$N40))/((IF($P40=1,'3 PlantsCodes'!$D$26,IF($P40=2,'3 PlantsCodes'!$D$27,IF($P40=3,'3 PlantsCodes'!$D$28,IF($P40=4,'3 PlantsCodes'!$D$29)))))*IF($R40=1,'3 PlantsCodes'!$D$31,IF($R40=2,'3 PlantsCodes'!$D$32)))</f>
        <v>6.8910420930208414</v>
      </c>
      <c r="BS40" s="19">
        <f>(IF($O40=20,VLOOKUP($C40,[2]Rome!$AB$7:$AN$40,12),IF($O40&gt;0,VLOOKUP($C40,[2]Rome!$AB$7:$AN$40,$O40),0))/(IF($Q40=1,'3 PlantsCodes'!$E$26,IF($Q40=3,'3 PlantsCodes'!$E$28,IF($Q40=4,'3 PlantsCodes'!$E$29,1)))*IF($R40=1,'3 PlantsCodes'!$E$31,IF($R40=2,'3 PlantsCodes'!$E$32))))</f>
        <v>13.530849308829286</v>
      </c>
      <c r="BT40" s="19">
        <f>VLOOKUP($C40,[2]Rome!$AB$6:$AZ$40,$S40)</f>
        <v>1.9675473638649013</v>
      </c>
      <c r="BU40" s="19">
        <f>VLOOKUP($C40,[2]Rome!$B$7:$Y$40,18)</f>
        <v>7.3147517493575167</v>
      </c>
      <c r="BV40" s="19">
        <f>VLOOKUP($C40,[2]Rome!$B$7:$AA$40,26)</f>
        <v>4.3300298103836701</v>
      </c>
      <c r="BW40" s="20">
        <f>IF($U40=1,-[4]School!$E$10,0)</f>
        <v>-9.6066666666666674</v>
      </c>
      <c r="BX40" s="57" t="s">
        <v>30</v>
      </c>
    </row>
    <row r="41" spans="1:76" ht="15" customHeight="1" x14ac:dyDescent="0.25">
      <c r="A41" s="151"/>
      <c r="B41" s="17">
        <v>13</v>
      </c>
      <c r="C41" s="22">
        <f t="shared" si="33"/>
        <v>3</v>
      </c>
      <c r="D41" s="50" t="str">
        <f t="shared" si="33"/>
        <v/>
      </c>
      <c r="E41" s="50" t="str">
        <f t="shared" si="33"/>
        <v/>
      </c>
      <c r="F41" s="49" t="str">
        <f t="shared" si="33"/>
        <v/>
      </c>
      <c r="G41" s="49" t="str">
        <f t="shared" ref="G41:V48" si="38">IF(G18="","",G18)</f>
        <v/>
      </c>
      <c r="H41" s="49">
        <f t="shared" si="38"/>
        <v>0</v>
      </c>
      <c r="I41" s="49">
        <f t="shared" si="38"/>
        <v>1</v>
      </c>
      <c r="J41" s="49">
        <f t="shared" si="38"/>
        <v>2</v>
      </c>
      <c r="K41" s="49">
        <f t="shared" si="38"/>
        <v>1</v>
      </c>
      <c r="L41" s="49">
        <f t="shared" si="38"/>
        <v>1</v>
      </c>
      <c r="M41" s="49">
        <f t="shared" si="38"/>
        <v>1211</v>
      </c>
      <c r="N41" s="49">
        <f t="shared" si="38"/>
        <v>7</v>
      </c>
      <c r="O41" s="49">
        <f t="shared" si="38"/>
        <v>12</v>
      </c>
      <c r="P41" s="49">
        <f t="shared" si="38"/>
        <v>3</v>
      </c>
      <c r="Q41" s="49">
        <f t="shared" si="38"/>
        <v>3</v>
      </c>
      <c r="R41" s="49">
        <f t="shared" si="38"/>
        <v>2</v>
      </c>
      <c r="S41" s="22">
        <f t="shared" si="38"/>
        <v>22</v>
      </c>
      <c r="T41" s="49">
        <f t="shared" si="38"/>
        <v>1</v>
      </c>
      <c r="U41" s="49">
        <f t="shared" si="38"/>
        <v>1</v>
      </c>
      <c r="V41" s="18" t="str">
        <f t="shared" si="38"/>
        <v/>
      </c>
      <c r="W41" s="21">
        <f>IF(W18&gt;0,VLOOKUP(W18,'[3]2010_Envelope'!$BH$6:$CR$128,4),"")</f>
        <v>10.37948717948718</v>
      </c>
      <c r="X41" s="21">
        <f>IF(X18&gt;0,VLOOKUP(X18,'[3]2010_Envelope'!$BH$6:$CR$128,4),"")</f>
        <v>11.069993050213675</v>
      </c>
      <c r="Y41" s="21" t="str">
        <f>IF(Y18&gt;0,VLOOKUP(Y18,'[3]2010_Envelope'!$BH$6:$CR$128,4),"")</f>
        <v/>
      </c>
      <c r="Z41" s="21">
        <f>IF(Z18&gt;0,VLOOKUP(Z18,'[3]2010_Envelope'!$BH$6:$CR$128,4),"")</f>
        <v>110.43433735042737</v>
      </c>
      <c r="AA41" s="21" t="str">
        <f>IF(AA18&gt;0,VLOOKUP(AA18,'[3]2010_Envelope'!$BH$6:$CR$128,4),"")</f>
        <v/>
      </c>
      <c r="AB41" s="21" t="str">
        <f>IF(AB18&gt;0,VLOOKUP(AB18,'[3]2010_Envelope'!$BH$6:$CR$128,4),"")</f>
        <v/>
      </c>
      <c r="AC41" s="20" t="str">
        <f>IF(AC18&gt;0,VLOOKUP(AC18,'[3]2010_HVAC'!$EY$7:$KA$83,20),"")</f>
        <v/>
      </c>
      <c r="AD41" s="20" t="str">
        <f>IF(AD18&gt;0,VLOOKUP(AD18,'[3]2010_HVAC'!$EY$7:$KA$83,20),"")</f>
        <v/>
      </c>
      <c r="AE41" s="20" t="str">
        <f>IF(AE18&gt;0,VLOOKUP(AE18,'[3]2010_HVAC'!$EY$7:$KA$83,20),"")</f>
        <v/>
      </c>
      <c r="AF41" s="20" t="str">
        <f>IF(AF18&gt;0,VLOOKUP(AF18,'[3]2010_HVAC'!$EY$7:$KA$83,20),"")</f>
        <v/>
      </c>
      <c r="AG41" s="55">
        <f>VLOOKUP($C41,[1]Performance!$A$3:$K$38,8)</f>
        <v>0</v>
      </c>
      <c r="AH41" s="55">
        <f t="shared" si="34"/>
        <v>20</v>
      </c>
      <c r="AI41" s="20">
        <f>IF(AI18&gt;0,VLOOKUP(AI18,'[3]2010_HVAC'!$EY$7:$KA$83,AH41),"")</f>
        <v>23.903718715310511</v>
      </c>
      <c r="AJ41" s="20" t="str">
        <f>IF(AJ18&gt;0,VLOOKUP(AJ18,'[3]2010_HVAC'!$EY$7:$KA$83,$AH41),"")</f>
        <v/>
      </c>
      <c r="AK41" s="20">
        <f>IF(AK18&gt;0,VLOOKUP(AK18,'[3]2010_HVAC'!$EY$7:$KA$83,20),"")</f>
        <v>91.721706999999995</v>
      </c>
      <c r="AL41" s="20" t="str">
        <f>IF(AL18&gt;0,VLOOKUP(AL18,'[3]2010_HVAC'!$EY$7:$KA$83,20),"")</f>
        <v/>
      </c>
      <c r="AM41" s="20">
        <f>IF(AM18&gt;0,VLOOKUP(AM18,'[3]2010_HVAC'!$EY$7:$KA$83,20),"")</f>
        <v>2.3518912435897432</v>
      </c>
      <c r="AN41" s="20">
        <f>IF(AN18&gt;0,VLOOKUP(AN18,'[3]2010_HVAC'!$EY$7:$KA$83,20),"")</f>
        <v>9.4306684188034193</v>
      </c>
      <c r="AO41" s="20">
        <f>IF(AO18&gt;0,VLOOKUP(AO18,'[3]2010_HVAC'!$EY$7:$KA$83,20),"")</f>
        <v>27.923060700000001</v>
      </c>
      <c r="AP41" s="13">
        <f t="shared" si="35"/>
        <v>672082.78095932654</v>
      </c>
      <c r="AQ41" s="21">
        <f>IF(AQ18&gt;0,VLOOKUP(AQ18,'[3]2010_Envelope'!$BH$6:$CR$128,5),"")</f>
        <v>25.576858611111113</v>
      </c>
      <c r="AR41" s="21">
        <f>IF(AR18&gt;0,VLOOKUP(AR18,'[3]2010_Envelope'!$BH$6:$CR$128,5),"")</f>
        <v>19.938095931587302</v>
      </c>
      <c r="AS41" s="21" t="str">
        <f>IF(AS18&gt;0,VLOOKUP(AS18,'[3]2010_Envelope'!$BH$6:$CR$128,5),"")</f>
        <v/>
      </c>
      <c r="AT41" s="21">
        <f>IF(AT18&gt;0,VLOOKUP(AT18,'[3]2010_Envelope'!$BH$6:$CR$128,5),"")</f>
        <v>95.047154766142881</v>
      </c>
      <c r="AU41" s="21" t="str">
        <f>IF(AU18&gt;0,VLOOKUP(AU18,'[3]2010_Envelope'!$BH$6:$CR$128,5),"")</f>
        <v/>
      </c>
      <c r="AV41" s="21" t="str">
        <f>IF(AV18&gt;0,VLOOKUP(AV18,'[3]2010_Envelope'!$BH$6:$CR$128,5),"")</f>
        <v/>
      </c>
      <c r="AW41" s="20" t="str">
        <f>IF(AW18&gt;0,VLOOKUP(AW18,'[3]2010_HVAC'!$EY$7:$KA$83,23),"")</f>
        <v/>
      </c>
      <c r="AX41" s="20" t="str">
        <f>IF(AX18&gt;0,VLOOKUP(AX18,'[3]2010_HVAC'!$EY$7:$KA$83,23),"")</f>
        <v/>
      </c>
      <c r="AY41" s="20" t="str">
        <f>IF(AY18&gt;0,VLOOKUP(AY18,'[3]2010_HVAC'!$EY$7:$KA$83,23),"")</f>
        <v/>
      </c>
      <c r="AZ41" s="20" t="str">
        <f>IF(AZ18&gt;0,VLOOKUP(AZ18,'[3]2010_HVAC'!$EY$7:$KA$83,23),"")</f>
        <v/>
      </c>
      <c r="BA41" s="55">
        <f>VLOOKUP($C41,[2]Performance!$A$3:$K$36,8)</f>
        <v>1</v>
      </c>
      <c r="BB41" s="55">
        <f t="shared" si="36"/>
        <v>24</v>
      </c>
      <c r="BC41" s="20">
        <f>IF(BC18&gt;0,VLOOKUP(BC18,'[3]2010_HVAC'!$EY$7:$KA$83,BB41),"")</f>
        <v>21.268206437320284</v>
      </c>
      <c r="BD41" s="20" t="str">
        <f>IF(BD18&gt;0,VLOOKUP(BD18,'[3]2010_HVAC'!$EY$7:$KA$83,$BB41),"")</f>
        <v/>
      </c>
      <c r="BE41" s="20">
        <f>IF(BE18&gt;0,VLOOKUP(BE18,'[3]2010_HVAC'!$EY$7:$KA$83,23),"")</f>
        <v>91.721707000000009</v>
      </c>
      <c r="BF41" s="20" t="str">
        <f>IF(BF18&gt;0,VLOOKUP(BF18,'[3]2010_HVAC'!$EY$7:$KA$83,23),"")</f>
        <v/>
      </c>
      <c r="BG41" s="20">
        <f>IF(BG18&gt;0,VLOOKUP(BG18,'[3]2010_HVAC'!$EY$7:$KA$83,23),"")</f>
        <v>2.6206788142857143</v>
      </c>
      <c r="BH41" s="20">
        <f>IF(BH18&gt;0,VLOOKUP(BH18,'[3]2010_HVAC'!$EY$7:$KA$83,23),"")</f>
        <v>14.011278793650794</v>
      </c>
      <c r="BI41" s="20">
        <f>IF(BI18&gt;0,VLOOKUP(BI18,'[3]2010_HVAC'!$EY$7:$KA$83,23),"")</f>
        <v>28.80950707142857</v>
      </c>
      <c r="BJ41" s="13">
        <f t="shared" si="37"/>
        <v>941829.48539040901</v>
      </c>
      <c r="BK41" s="19">
        <f>IF($N41&gt;0,VLOOKUP($C41,[1]Rome!$AB$7:$AN$40,$N41))/((IF($P41=1,'3 PlantsCodes'!$D$26,IF($P41=2,'3 PlantsCodes'!$D$27,IF($P41=3,'3 PlantsCodes'!$D$28,IF($P41=4,'3 PlantsCodes'!$D$29)))))*IF($R41=1,'3 PlantsCodes'!$D$31,IF($R41=2,'3 PlantsCodes'!$D$32)))</f>
        <v>16.794736944342386</v>
      </c>
      <c r="BL41" s="19">
        <f>(IF($O41=20,VLOOKUP($C41,[1]Rome!$AB$7:$AN$40,12),IF($O41&gt;0,VLOOKUP($C41,[1]Rome!$AB$7:$AN$40,$O41),0))/(IF($Q41=1,'3 PlantsCodes'!$E$26,IF($Q41=3,'3 PlantsCodes'!$E$28,IF($Q41=4,'3 PlantsCodes'!$E$29,1)))*IF($R41=1,'3 PlantsCodes'!$E$31,IF($R41=2,'3 PlantsCodes'!$E$32))))</f>
        <v>37.059977974504783</v>
      </c>
      <c r="BM41" s="19">
        <f>VLOOKUP($C41,[1]Rome!$AB$6:$AZ$40,$S41)</f>
        <v>0.95549907934462297</v>
      </c>
      <c r="BN41" s="19">
        <f>VLOOKUP($C41,[1]Rome!$B$7:$Y$40,18)</f>
        <v>27.444776367186179</v>
      </c>
      <c r="BO41" s="19">
        <f>VLOOKUP($C41,[1]Rome!$B$7:$AA$40,26)</f>
        <v>0.43578183147969912</v>
      </c>
      <c r="BP41" s="20">
        <f>IF($U41=1,-[4]Office!$E$10,0)</f>
        <v>-9.2179487179487172</v>
      </c>
      <c r="BQ41" s="57" t="s">
        <v>30</v>
      </c>
      <c r="BR41" s="19">
        <f>IF($N41&gt;0,VLOOKUP($C41,[2]Rome!$AB$7:$AN$40,$N41))/((IF($P41=1,'3 PlantsCodes'!$D$26,IF($P41=2,'3 PlantsCodes'!$D$27,IF($P41=3,'3 PlantsCodes'!$D$28,IF($P41=4,'3 PlantsCodes'!$D$29)))))*IF($R41=1,'3 PlantsCodes'!$D$31,IF($R41=2,'3 PlantsCodes'!$D$32)))</f>
        <v>18.224217709254631</v>
      </c>
      <c r="BS41" s="19">
        <f>(IF($O41=20,VLOOKUP($C41,[2]Rome!$AB$7:$AN$40,12),IF($O41&gt;0,VLOOKUP($C41,[2]Rome!$AB$7:$AN$40,$O41),0))/(IF($Q41=1,'3 PlantsCodes'!$E$26,IF($Q41=3,'3 PlantsCodes'!$E$28,IF($Q41=4,'3 PlantsCodes'!$E$29,1)))*IF($R41=1,'3 PlantsCodes'!$E$31,IF($R41=2,'3 PlantsCodes'!$E$32))))</f>
        <v>21.93457995135158</v>
      </c>
      <c r="BT41" s="19">
        <f>VLOOKUP($C41,[2]Rome!$AB$6:$AZ$40,$S41)</f>
        <v>1.6669560568525446</v>
      </c>
      <c r="BU41" s="19">
        <f>VLOOKUP($C41,[2]Rome!$B$7:$Y$40,18)</f>
        <v>26.447756992063944</v>
      </c>
      <c r="BV41" s="19">
        <f>VLOOKUP($C41,[2]Rome!$B$7:$AA$40,26)</f>
        <v>0.58779985963754944</v>
      </c>
      <c r="BW41" s="20">
        <f>IF($U41=1,-[4]School!$E$10,0)</f>
        <v>-9.6066666666666674</v>
      </c>
      <c r="BX41" s="57" t="s">
        <v>30</v>
      </c>
    </row>
    <row r="42" spans="1:76" ht="15" customHeight="1" x14ac:dyDescent="0.25">
      <c r="A42" s="151"/>
      <c r="B42" s="17">
        <v>14</v>
      </c>
      <c r="C42" s="22">
        <f t="shared" ref="C42:N48" si="39">IF(C19="","",C19)</f>
        <v>28</v>
      </c>
      <c r="D42" s="50" t="str">
        <f t="shared" si="39"/>
        <v/>
      </c>
      <c r="E42" s="50" t="str">
        <f t="shared" si="39"/>
        <v/>
      </c>
      <c r="F42" s="49" t="str">
        <f t="shared" si="39"/>
        <v/>
      </c>
      <c r="G42" s="49" t="str">
        <f t="shared" si="39"/>
        <v/>
      </c>
      <c r="H42" s="49">
        <f t="shared" si="39"/>
        <v>1</v>
      </c>
      <c r="I42" s="49">
        <f t="shared" si="39"/>
        <v>2</v>
      </c>
      <c r="J42" s="49">
        <f t="shared" si="39"/>
        <v>3</v>
      </c>
      <c r="K42" s="49">
        <f t="shared" si="39"/>
        <v>3</v>
      </c>
      <c r="L42" s="49">
        <f t="shared" si="39"/>
        <v>2</v>
      </c>
      <c r="M42" s="49">
        <f t="shared" si="39"/>
        <v>2332</v>
      </c>
      <c r="N42" s="49">
        <f t="shared" si="39"/>
        <v>9</v>
      </c>
      <c r="O42" s="49">
        <f t="shared" si="38"/>
        <v>20</v>
      </c>
      <c r="P42" s="49">
        <f t="shared" si="38"/>
        <v>4</v>
      </c>
      <c r="Q42" s="49">
        <f t="shared" si="38"/>
        <v>4</v>
      </c>
      <c r="R42" s="49">
        <f t="shared" si="38"/>
        <v>2</v>
      </c>
      <c r="S42" s="22">
        <f t="shared" si="38"/>
        <v>18</v>
      </c>
      <c r="T42" s="49">
        <f t="shared" si="38"/>
        <v>0</v>
      </c>
      <c r="U42" s="49">
        <f t="shared" si="38"/>
        <v>0</v>
      </c>
      <c r="V42" s="18" t="str">
        <f t="shared" si="38"/>
        <v/>
      </c>
      <c r="W42" s="21">
        <f>IF(W19&gt;0,VLOOKUP(W19,'[3]2010_Envelope'!$BH$6:$CR$128,4),"")</f>
        <v>3.0588867692307691</v>
      </c>
      <c r="X42" s="21">
        <f>IF(X19&gt;0,VLOOKUP(X19,'[3]2010_Envelope'!$BH$6:$CR$128,4),"")</f>
        <v>15.589365352564103</v>
      </c>
      <c r="Y42" s="21">
        <f>IF(Y19&gt;0,VLOOKUP(Y19,'[3]2010_Envelope'!$BH$6:$CR$128,4),"")</f>
        <v>11.509709538461539</v>
      </c>
      <c r="Z42" s="21">
        <f>IF(Z19&gt;0,VLOOKUP(Z19,'[3]2010_Envelope'!$BH$6:$CR$128,4),"")</f>
        <v>120.82846771581198</v>
      </c>
      <c r="AA42" s="21">
        <f>IF(AA19&gt;0,VLOOKUP(AA19,'[3]2010_Envelope'!$BH$6:$CR$128,4),"")</f>
        <v>97.385716477029902</v>
      </c>
      <c r="AB42" s="21">
        <f>IF(AB19&gt;0,VLOOKUP(AB19,'[3]2010_Envelope'!$BH$6:$CR$128,4),"")</f>
        <v>44.261193254807687</v>
      </c>
      <c r="AC42" s="20">
        <f>IF(AC19&gt;0,VLOOKUP(AC19,'[3]2010_HVAC'!$EY$7:$KA$83,20),"")</f>
        <v>31.347648749999998</v>
      </c>
      <c r="AD42" s="20">
        <f>IF(AD19&gt;0,VLOOKUP(AD19,'[3]2010_HVAC'!$EY$7:$KA$83,20),"")</f>
        <v>15.445649999999999</v>
      </c>
      <c r="AE42" s="20">
        <f>IF(AE19&gt;0,VLOOKUP(AE19,'[3]2010_HVAC'!$EY$7:$KA$83,20),"")</f>
        <v>46.665849999999999</v>
      </c>
      <c r="AF42" s="20">
        <f>IF(AF19&gt;0,VLOOKUP(AF19,'[3]2010_HVAC'!$EY$7:$KA$83,20),"")</f>
        <v>8.9868799999999993</v>
      </c>
      <c r="AG42" s="55">
        <f>VLOOKUP($C42,[1]Performance!$A$3:$K$38,8)</f>
        <v>2</v>
      </c>
      <c r="AH42" s="55">
        <f t="shared" si="34"/>
        <v>22</v>
      </c>
      <c r="AI42" s="20" t="str">
        <f>IF(AI19&gt;0,VLOOKUP(AI19,'[3]2010_HVAC'!$EY$7:$KA$83,AH42),"")</f>
        <v/>
      </c>
      <c r="AJ42" s="20">
        <f>IF(AJ19&gt;0,VLOOKUP(AJ19,'[3]2010_HVAC'!$EY$7:$KA$83,$AH42),"")</f>
        <v>18.784344505362085</v>
      </c>
      <c r="AK42" s="20">
        <f>IF(AK19&gt;0,VLOOKUP(AK19,'[3]2010_HVAC'!$EY$7:$KA$83,20),"")</f>
        <v>90.491963999999996</v>
      </c>
      <c r="AL42" s="20" t="str">
        <f>IF(AL19&gt;0,VLOOKUP(AL19,'[3]2010_HVAC'!$EY$7:$KA$83,20),"")</f>
        <v/>
      </c>
      <c r="AM42" s="20">
        <f>IF(AM19&gt;0,VLOOKUP(AM19,'[3]2010_HVAC'!$EY$7:$KA$83,20),"")</f>
        <v>2.3518912435897432</v>
      </c>
      <c r="AN42" s="20" t="str">
        <f>IF(AN19&gt;0,VLOOKUP(AN19,'[3]2010_HVAC'!$EY$7:$KA$83,20),"")</f>
        <v/>
      </c>
      <c r="AO42" s="20" t="str">
        <f>IF(AO19&gt;0,VLOOKUP(AO19,'[3]2010_HVAC'!$EY$7:$KA$83,20),"")</f>
        <v/>
      </c>
      <c r="AP42" s="13">
        <f t="shared" si="35"/>
        <v>1185695.7082000473</v>
      </c>
      <c r="AQ42" s="21">
        <f>IF(AQ19&gt;0,VLOOKUP(AQ19,'[3]2010_Envelope'!$BH$6:$CR$128,5),"")</f>
        <v>7.4497958333333338</v>
      </c>
      <c r="AR42" s="21">
        <f>IF(AR19&gt;0,VLOOKUP(AR19,'[3]2010_Envelope'!$BH$6:$CR$128,5),"")</f>
        <v>28.07790939904762</v>
      </c>
      <c r="AS42" s="21">
        <f>IF(AS19&gt;0,VLOOKUP(AS19,'[3]2010_Envelope'!$BH$6:$CR$128,5),"")</f>
        <v>28.340427500000001</v>
      </c>
      <c r="AT42" s="21" t="str">
        <f>IF(AT19&gt;0,VLOOKUP(AT19,'[3]2010_Envelope'!$BH$6:$CR$128,5),"")</f>
        <v/>
      </c>
      <c r="AU42" s="21">
        <f>IF(AU19&gt;0,VLOOKUP(AU19,'[3]2010_Envelope'!$BH$6:$CR$128,5),"")</f>
        <v>65.558337295000001</v>
      </c>
      <c r="AV42" s="21">
        <f>IF(AV19&gt;0,VLOOKUP(AV19,'[3]2010_Envelope'!$BH$6:$CR$128,5),"")</f>
        <v>29.795850371571422</v>
      </c>
      <c r="AW42" s="20">
        <f>IF(AW19&gt;0,VLOOKUP(AW19,'[3]2010_HVAC'!$EY$7:$KA$83,23),"")</f>
        <v>31.347648750000001</v>
      </c>
      <c r="AX42" s="20">
        <f>IF(AX19&gt;0,VLOOKUP(AX19,'[3]2010_HVAC'!$EY$7:$KA$83,23),"")</f>
        <v>15.445650000000001</v>
      </c>
      <c r="AY42" s="20">
        <f>IF(AY19&gt;0,VLOOKUP(AY19,'[3]2010_HVAC'!$EY$7:$KA$83,23),"")</f>
        <v>46.665849999999999</v>
      </c>
      <c r="AZ42" s="20">
        <f>IF(AZ19&gt;0,VLOOKUP(AZ19,'[3]2010_HVAC'!$EY$7:$KA$83,23),"")</f>
        <v>8.9868799999999993</v>
      </c>
      <c r="BA42" s="55">
        <f>VLOOKUP($C42,[2]Performance!$A$3:$K$36,8)</f>
        <v>0</v>
      </c>
      <c r="BB42" s="55">
        <f t="shared" si="36"/>
        <v>23</v>
      </c>
      <c r="BC42" s="20" t="str">
        <f>IF(BC19&gt;0,VLOOKUP(BC19,'[3]2010_HVAC'!$EY$7:$KA$83,BB42),"")</f>
        <v/>
      </c>
      <c r="BD42" s="20">
        <f>IF(BD19&gt;0,VLOOKUP(BD19,'[3]2010_HVAC'!$EY$7:$KA$83,$BB42),"")</f>
        <v>20.322361469729124</v>
      </c>
      <c r="BE42" s="20">
        <f>IF(BE19&gt;0,VLOOKUP(BE19,'[3]2010_HVAC'!$EY$7:$KA$83,23),"")</f>
        <v>90.49196400000001</v>
      </c>
      <c r="BF42" s="20" t="str">
        <f>IF(BF19&gt;0,VLOOKUP(BF19,'[3]2010_HVAC'!$EY$7:$KA$83,23),"")</f>
        <v/>
      </c>
      <c r="BG42" s="20">
        <f>IF(BG19&gt;0,VLOOKUP(BG19,'[3]2010_HVAC'!$EY$7:$KA$83,23),"")</f>
        <v>2.6206788142857143</v>
      </c>
      <c r="BH42" s="20" t="str">
        <f>IF(BH19&gt;0,VLOOKUP(BH19,'[3]2010_HVAC'!$EY$7:$KA$83,23),"")</f>
        <v/>
      </c>
      <c r="BI42" s="20" t="str">
        <f>IF(BI19&gt;0,VLOOKUP(BI19,'[3]2010_HVAC'!$EY$7:$KA$83,23),"")</f>
        <v/>
      </c>
      <c r="BJ42" s="13">
        <f t="shared" si="37"/>
        <v>1181575.5633138467</v>
      </c>
      <c r="BK42" s="19">
        <f>IF($N42&gt;0,VLOOKUP($C42,[1]Rome!$AB$7:$AN$40,$N42))/((IF($P42=1,'3 PlantsCodes'!$D$26,IF($P42=2,'3 PlantsCodes'!$D$27,IF($P42=3,'3 PlantsCodes'!$D$28,IF($P42=4,'3 PlantsCodes'!$D$29)))))*IF($R42=1,'3 PlantsCodes'!$D$31,IF($R42=2,'3 PlantsCodes'!$D$32)))</f>
        <v>15.419227297855256</v>
      </c>
      <c r="BL42" s="19">
        <f>(IF($O42=20,VLOOKUP($C42,[1]Rome!$AB$7:$AN$40,12),IF($O42&gt;0,VLOOKUP($C42,[1]Rome!$AB$7:$AN$40,$O42),0))/(IF($Q42=1,'3 PlantsCodes'!$E$26,IF($Q42=3,'3 PlantsCodes'!$E$28,IF($Q42=4,'3 PlantsCodes'!$E$29,1)))*IF($R42=1,'3 PlantsCodes'!$E$31,IF($R42=2,'3 PlantsCodes'!$E$32))))</f>
        <v>16.753227331495122</v>
      </c>
      <c r="BM42" s="19">
        <f>VLOOKUP($C42,[1]Rome!$AB$6:$AZ$40,$S42)</f>
        <v>7.1</v>
      </c>
      <c r="BN42" s="19">
        <f>VLOOKUP($C42,[1]Rome!$B$7:$Y$40,18)</f>
        <v>7.0466600723413251</v>
      </c>
      <c r="BO42" s="19">
        <f>VLOOKUP($C42,[1]Rome!$B$7:$AA$40,26)</f>
        <v>2.0307534974322419</v>
      </c>
      <c r="BP42" s="20">
        <f>IF($U42=1,-[4]Office!$E$10,0)</f>
        <v>0</v>
      </c>
      <c r="BQ42" s="57" t="s">
        <v>30</v>
      </c>
      <c r="BR42" s="19">
        <f>IF($N42&gt;0,VLOOKUP($C42,[2]Rome!$AB$7:$AN$40,$N42))/((IF($P42=1,'3 PlantsCodes'!$D$26,IF($P42=2,'3 PlantsCodes'!$D$27,IF($P42=3,'3 PlantsCodes'!$D$28,IF($P42=4,'3 PlantsCodes'!$D$29)))))*IF($R42=1,'3 PlantsCodes'!$D$31,IF($R42=2,'3 PlantsCodes'!$D$32)))</f>
        <v>14.839421176817609</v>
      </c>
      <c r="BS42" s="19">
        <f>(IF($O42=20,VLOOKUP($C42,[2]Rome!$AB$7:$AN$40,12),IF($O42&gt;0,VLOOKUP($C42,[2]Rome!$AB$7:$AN$40,$O42),0))/(IF($Q42=1,'3 PlantsCodes'!$E$26,IF($Q42=3,'3 PlantsCodes'!$E$28,IF($Q42=4,'3 PlantsCodes'!$E$29,1)))*IF($R42=1,'3 PlantsCodes'!$E$31,IF($R42=2,'3 PlantsCodes'!$E$32))))</f>
        <v>12.569005359421247</v>
      </c>
      <c r="BT42" s="19">
        <f>VLOOKUP($C42,[2]Rome!$AB$6:$AZ$40,$S42)</f>
        <v>10.4</v>
      </c>
      <c r="BU42" s="19">
        <f>VLOOKUP($C42,[2]Rome!$B$7:$Y$40,18)</f>
        <v>7.4593645571497236</v>
      </c>
      <c r="BV42" s="19">
        <f>VLOOKUP($C42,[2]Rome!$B$7:$AA$40,26)</f>
        <v>4.8517426864159532</v>
      </c>
      <c r="BW42" s="20">
        <f>IF($U42=1,-[4]School!$E$10,0)</f>
        <v>0</v>
      </c>
      <c r="BX42" s="57" t="s">
        <v>30</v>
      </c>
    </row>
    <row r="43" spans="1:76" ht="15" customHeight="1" x14ac:dyDescent="0.25">
      <c r="A43" s="151"/>
      <c r="B43" s="17">
        <v>15</v>
      </c>
      <c r="C43" s="22">
        <f t="shared" si="39"/>
        <v>32</v>
      </c>
      <c r="D43" s="50" t="str">
        <f t="shared" si="39"/>
        <v/>
      </c>
      <c r="E43" s="50" t="str">
        <f t="shared" si="39"/>
        <v/>
      </c>
      <c r="F43" s="49" t="str">
        <f t="shared" si="39"/>
        <v/>
      </c>
      <c r="G43" s="49" t="str">
        <f t="shared" si="39"/>
        <v/>
      </c>
      <c r="H43" s="49">
        <f t="shared" si="39"/>
        <v>1</v>
      </c>
      <c r="I43" s="49">
        <f t="shared" si="39"/>
        <v>3</v>
      </c>
      <c r="J43" s="49">
        <f t="shared" si="39"/>
        <v>3</v>
      </c>
      <c r="K43" s="49">
        <f t="shared" si="39"/>
        <v>3</v>
      </c>
      <c r="L43" s="49">
        <f t="shared" si="39"/>
        <v>2</v>
      </c>
      <c r="M43" s="49">
        <f t="shared" si="39"/>
        <v>3332</v>
      </c>
      <c r="N43" s="49">
        <f t="shared" si="39"/>
        <v>9</v>
      </c>
      <c r="O43" s="49">
        <f t="shared" si="38"/>
        <v>20</v>
      </c>
      <c r="P43" s="49">
        <f t="shared" si="38"/>
        <v>4</v>
      </c>
      <c r="Q43" s="49">
        <f t="shared" si="38"/>
        <v>4</v>
      </c>
      <c r="R43" s="49">
        <f t="shared" si="38"/>
        <v>2</v>
      </c>
      <c r="S43" s="22">
        <f t="shared" si="38"/>
        <v>18</v>
      </c>
      <c r="T43" s="49">
        <f t="shared" si="38"/>
        <v>0</v>
      </c>
      <c r="U43" s="49">
        <f t="shared" si="38"/>
        <v>1</v>
      </c>
      <c r="V43" s="18" t="str">
        <f t="shared" si="38"/>
        <v/>
      </c>
      <c r="W43" s="21">
        <f>IF(W20&gt;0,VLOOKUP(W20,'[3]2010_Envelope'!$BH$6:$CR$128,4),"")</f>
        <v>7.8430778461538457</v>
      </c>
      <c r="X43" s="21">
        <f>IF(X20&gt;0,VLOOKUP(X20,'[3]2010_Envelope'!$BH$6:$CR$128,4),"")</f>
        <v>17.658626403846153</v>
      </c>
      <c r="Y43" s="21">
        <f>IF(Y20&gt;0,VLOOKUP(Y20,'[3]2010_Envelope'!$BH$6:$CR$128,4),"")</f>
        <v>13.186048615384616</v>
      </c>
      <c r="Z43" s="21">
        <f>IF(Z20&gt;0,VLOOKUP(Z20,'[3]2010_Envelope'!$BH$6:$CR$128,4),"")</f>
        <v>120.82846771581198</v>
      </c>
      <c r="AA43" s="21">
        <f>IF(AA20&gt;0,VLOOKUP(AA20,'[3]2010_Envelope'!$BH$6:$CR$128,4),"")</f>
        <v>97.385716477029902</v>
      </c>
      <c r="AB43" s="21">
        <f>IF(AB20&gt;0,VLOOKUP(AB20,'[3]2010_Envelope'!$BH$6:$CR$128,4),"")</f>
        <v>44.261193254807687</v>
      </c>
      <c r="AC43" s="20">
        <f>IF(AC20&gt;0,VLOOKUP(AC20,'[3]2010_HVAC'!$EY$7:$KA$83,20),"")</f>
        <v>31.347648749999998</v>
      </c>
      <c r="AD43" s="20">
        <f>IF(AD20&gt;0,VLOOKUP(AD20,'[3]2010_HVAC'!$EY$7:$KA$83,20),"")</f>
        <v>15.445649999999999</v>
      </c>
      <c r="AE43" s="20">
        <f>IF(AE20&gt;0,VLOOKUP(AE20,'[3]2010_HVAC'!$EY$7:$KA$83,20),"")</f>
        <v>46.665849999999999</v>
      </c>
      <c r="AF43" s="20">
        <f>IF(AF20&gt;0,VLOOKUP(AF20,'[3]2010_HVAC'!$EY$7:$KA$83,20),"")</f>
        <v>8.9868799999999993</v>
      </c>
      <c r="AG43" s="55">
        <f>VLOOKUP($C43,[1]Performance!$A$3:$K$38,8)</f>
        <v>2</v>
      </c>
      <c r="AH43" s="55">
        <f t="shared" si="34"/>
        <v>22</v>
      </c>
      <c r="AI43" s="20" t="str">
        <f>IF(AI20&gt;0,VLOOKUP(AI20,'[3]2010_HVAC'!$EY$7:$KA$83,AH43),"")</f>
        <v/>
      </c>
      <c r="AJ43" s="20">
        <f>IF(AJ20&gt;0,VLOOKUP(AJ20,'[3]2010_HVAC'!$EY$7:$KA$83,$AH43),"")</f>
        <v>18.784344505362085</v>
      </c>
      <c r="AK43" s="20">
        <f>IF(AK20&gt;0,VLOOKUP(AK20,'[3]2010_HVAC'!$EY$7:$KA$83,20),"")</f>
        <v>90.491963999999996</v>
      </c>
      <c r="AL43" s="20" t="str">
        <f>IF(AL20&gt;0,VLOOKUP(AL20,'[3]2010_HVAC'!$EY$7:$KA$83,20),"")</f>
        <v/>
      </c>
      <c r="AM43" s="20">
        <f>IF(AM20&gt;0,VLOOKUP(AM20,'[3]2010_HVAC'!$EY$7:$KA$83,20),"")</f>
        <v>2.3518912435897432</v>
      </c>
      <c r="AN43" s="20" t="str">
        <f>IF(AN20&gt;0,VLOOKUP(AN20,'[3]2010_HVAC'!$EY$7:$KA$83,20),"")</f>
        <v/>
      </c>
      <c r="AO43" s="20">
        <f>IF(AO20&gt;0,VLOOKUP(AO20,'[3]2010_HVAC'!$EY$7:$KA$83,20),"")</f>
        <v>27.923060700000001</v>
      </c>
      <c r="AP43" s="13">
        <f t="shared" si="35"/>
        <v>1270995.3816580472</v>
      </c>
      <c r="AQ43" s="21">
        <f>IF(AQ20&gt;0,VLOOKUP(AQ20,'[3]2010_Envelope'!$BH$6:$CR$128,5),"")</f>
        <v>19.112041666666666</v>
      </c>
      <c r="AR43" s="21">
        <f>IF(AR20&gt;0,VLOOKUP(AR20,'[3]2010_Envelope'!$BH$6:$CR$128,5),"")</f>
        <v>31.804842664571428</v>
      </c>
      <c r="AS43" s="21">
        <f>IF(AS20&gt;0,VLOOKUP(AS20,'[3]2010_Envelope'!$BH$6:$CR$128,5),"")</f>
        <v>32.46706833333333</v>
      </c>
      <c r="AT43" s="21" t="str">
        <f>IF(AT20&gt;0,VLOOKUP(AT20,'[3]2010_Envelope'!$BH$6:$CR$128,5),"")</f>
        <v/>
      </c>
      <c r="AU43" s="21">
        <f>IF(AU20&gt;0,VLOOKUP(AU20,'[3]2010_Envelope'!$BH$6:$CR$128,5),"")</f>
        <v>65.558337295000001</v>
      </c>
      <c r="AV43" s="21">
        <f>IF(AV20&gt;0,VLOOKUP(AV20,'[3]2010_Envelope'!$BH$6:$CR$128,5),"")</f>
        <v>29.795850371571422</v>
      </c>
      <c r="AW43" s="20">
        <f>IF(AW20&gt;0,VLOOKUP(AW20,'[3]2010_HVAC'!$EY$7:$KA$83,23),"")</f>
        <v>31.347648750000001</v>
      </c>
      <c r="AX43" s="20">
        <f>IF(AX20&gt;0,VLOOKUP(AX20,'[3]2010_HVAC'!$EY$7:$KA$83,23),"")</f>
        <v>15.445650000000001</v>
      </c>
      <c r="AY43" s="20">
        <f>IF(AY20&gt;0,VLOOKUP(AY20,'[3]2010_HVAC'!$EY$7:$KA$83,23),"")</f>
        <v>46.665849999999999</v>
      </c>
      <c r="AZ43" s="20">
        <f>IF(AZ20&gt;0,VLOOKUP(AZ20,'[3]2010_HVAC'!$EY$7:$KA$83,23),"")</f>
        <v>8.9868799999999993</v>
      </c>
      <c r="BA43" s="55">
        <f>VLOOKUP($C43,[2]Performance!$A$3:$K$36,8)</f>
        <v>1</v>
      </c>
      <c r="BB43" s="55">
        <f t="shared" si="36"/>
        <v>24</v>
      </c>
      <c r="BC43" s="20" t="str">
        <f>IF(BC20&gt;0,VLOOKUP(BC20,'[3]2010_HVAC'!$EY$7:$KA$83,BB43),"")</f>
        <v/>
      </c>
      <c r="BD43" s="20">
        <f>IF(BD20&gt;0,VLOOKUP(BD20,'[3]2010_HVAC'!$EY$7:$KA$83,$BB43),"")</f>
        <v>22.551196504901888</v>
      </c>
      <c r="BE43" s="20">
        <f>IF(BE20&gt;0,VLOOKUP(BE20,'[3]2010_HVAC'!$EY$7:$KA$83,23),"")</f>
        <v>90.49196400000001</v>
      </c>
      <c r="BF43" s="20" t="str">
        <f>IF(BF20&gt;0,VLOOKUP(BF20,'[3]2010_HVAC'!$EY$7:$KA$83,23),"")</f>
        <v/>
      </c>
      <c r="BG43" s="20">
        <f>IF(BG20&gt;0,VLOOKUP(BG20,'[3]2010_HVAC'!$EY$7:$KA$83,23),"")</f>
        <v>2.6206788142857143</v>
      </c>
      <c r="BH43" s="20" t="str">
        <f>IF(BH20&gt;0,VLOOKUP(BH20,'[3]2010_HVAC'!$EY$7:$KA$83,23),"")</f>
        <v/>
      </c>
      <c r="BI43" s="20">
        <f>IF(BI20&gt;0,VLOOKUP(BI20,'[3]2010_HVAC'!$EY$7:$KA$83,23),"")</f>
        <v>28.80950707142857</v>
      </c>
      <c r="BJ43" s="13">
        <f t="shared" si="37"/>
        <v>1340821.1737360407</v>
      </c>
      <c r="BK43" s="19">
        <f>IF($N43&gt;0,VLOOKUP($C43,[1]Rome!$AB$7:$AN$40,$N43))/((IF($P43=1,'3 PlantsCodes'!$D$26,IF($P43=2,'3 PlantsCodes'!$D$27,IF($P43=3,'3 PlantsCodes'!$D$28,IF($P43=4,'3 PlantsCodes'!$D$29)))))*IF($R43=1,'3 PlantsCodes'!$D$31,IF($R43=2,'3 PlantsCodes'!$D$32)))</f>
        <v>11.589741830609567</v>
      </c>
      <c r="BL43" s="19">
        <f>(IF($O43=20,VLOOKUP($C43,[1]Rome!$AB$7:$AN$40,12),IF($O43&gt;0,VLOOKUP($C43,[1]Rome!$AB$7:$AN$40,$O43),0))/(IF($Q43=1,'3 PlantsCodes'!$E$26,IF($Q43=3,'3 PlantsCodes'!$E$28,IF($Q43=4,'3 PlantsCodes'!$E$29,1)))*IF($R43=1,'3 PlantsCodes'!$E$31,IF($R43=2,'3 PlantsCodes'!$E$32))))</f>
        <v>16.955893066284322</v>
      </c>
      <c r="BM43" s="19">
        <f>VLOOKUP($C43,[1]Rome!$AB$6:$AZ$40,$S43)</f>
        <v>7.1</v>
      </c>
      <c r="BN43" s="19">
        <f>VLOOKUP($C43,[1]Rome!$B$7:$Y$40,18)</f>
        <v>7.0466600723413251</v>
      </c>
      <c r="BO43" s="19">
        <f>VLOOKUP($C43,[1]Rome!$B$7:$AA$40,26)</f>
        <v>2.0416376805199938</v>
      </c>
      <c r="BP43" s="20">
        <f>IF($U43=1,-[4]Office!$E$10,0)</f>
        <v>-9.2179487179487172</v>
      </c>
      <c r="BQ43" s="57" t="s">
        <v>30</v>
      </c>
      <c r="BR43" s="19">
        <f>IF($N43&gt;0,VLOOKUP($C43,[2]Rome!$AB$7:$AN$40,$N43))/((IF($P43=1,'3 PlantsCodes'!$D$26,IF($P43=2,'3 PlantsCodes'!$D$27,IF($P43=3,'3 PlantsCodes'!$D$28,IF($P43=4,'3 PlantsCodes'!$D$29)))))*IF($R43=1,'3 PlantsCodes'!$D$31,IF($R43=2,'3 PlantsCodes'!$D$32)))</f>
        <v>8.4283795725994217</v>
      </c>
      <c r="BS43" s="19">
        <f>(IF($O43=20,VLOOKUP($C43,[2]Rome!$AB$7:$AN$40,12),IF($O43&gt;0,VLOOKUP($C43,[2]Rome!$AB$7:$AN$40,$O43),0))/(IF($Q43=1,'3 PlantsCodes'!$E$26,IF($Q43=3,'3 PlantsCodes'!$E$28,IF($Q43=4,'3 PlantsCodes'!$E$29,1)))*IF($R43=1,'3 PlantsCodes'!$E$31,IF($R43=2,'3 PlantsCodes'!$E$32))))</f>
        <v>12.823280032768883</v>
      </c>
      <c r="BT43" s="19">
        <f>VLOOKUP($C43,[2]Rome!$AB$6:$AZ$40,$S43)</f>
        <v>10.4</v>
      </c>
      <c r="BU43" s="19">
        <f>VLOOKUP($C43,[2]Rome!$B$7:$Y$40,18)</f>
        <v>7.4593645571497236</v>
      </c>
      <c r="BV43" s="19">
        <f>VLOOKUP($C43,[2]Rome!$B$7:$AA$40,26)</f>
        <v>4.8589796757442372</v>
      </c>
      <c r="BW43" s="20">
        <f>IF($U43=1,-[4]School!$E$10,0)</f>
        <v>-9.6066666666666674</v>
      </c>
      <c r="BX43" s="57" t="s">
        <v>30</v>
      </c>
    </row>
    <row r="44" spans="1:76" ht="15" customHeight="1" x14ac:dyDescent="0.25">
      <c r="A44" s="151"/>
      <c r="B44" s="17">
        <v>16</v>
      </c>
      <c r="C44" s="22">
        <f t="shared" si="39"/>
        <v>18</v>
      </c>
      <c r="D44" s="50" t="str">
        <f t="shared" si="39"/>
        <v/>
      </c>
      <c r="E44" s="50" t="str">
        <f t="shared" si="39"/>
        <v/>
      </c>
      <c r="F44" s="49" t="str">
        <f t="shared" si="39"/>
        <v/>
      </c>
      <c r="G44" s="49" t="str">
        <f t="shared" si="39"/>
        <v/>
      </c>
      <c r="H44" s="49">
        <f t="shared" si="39"/>
        <v>0</v>
      </c>
      <c r="I44" s="49">
        <f t="shared" si="39"/>
        <v>4</v>
      </c>
      <c r="J44" s="49">
        <f t="shared" si="39"/>
        <v>3</v>
      </c>
      <c r="K44" s="49">
        <f t="shared" si="39"/>
        <v>3</v>
      </c>
      <c r="L44" s="49">
        <f t="shared" si="39"/>
        <v>1</v>
      </c>
      <c r="M44" s="49">
        <f t="shared" si="39"/>
        <v>4331</v>
      </c>
      <c r="N44" s="49">
        <f t="shared" si="39"/>
        <v>8</v>
      </c>
      <c r="O44" s="49">
        <f t="shared" si="38"/>
        <v>13</v>
      </c>
      <c r="P44" s="49">
        <f t="shared" si="38"/>
        <v>3</v>
      </c>
      <c r="Q44" s="49">
        <f t="shared" si="38"/>
        <v>3</v>
      </c>
      <c r="R44" s="49">
        <f t="shared" si="38"/>
        <v>2</v>
      </c>
      <c r="S44" s="22">
        <f t="shared" si="38"/>
        <v>23</v>
      </c>
      <c r="T44" s="49">
        <f t="shared" si="38"/>
        <v>1</v>
      </c>
      <c r="U44" s="49">
        <f t="shared" si="38"/>
        <v>1</v>
      </c>
      <c r="V44" s="18" t="str">
        <f t="shared" si="38"/>
        <v/>
      </c>
      <c r="W44" s="21">
        <f>IF(W21&gt;0,VLOOKUP(W21,'[3]2010_Envelope'!$BH$6:$CR$128,4),"")</f>
        <v>12.626308820512818</v>
      </c>
      <c r="X44" s="21">
        <f>IF(X21&gt;0,VLOOKUP(X21,'[3]2010_Envelope'!$BH$6:$CR$128,4),"")</f>
        <v>21.804139253205129</v>
      </c>
      <c r="Y44" s="21">
        <f>IF(Y21&gt;0,VLOOKUP(Y21,'[3]2010_Envelope'!$BH$6:$CR$128,4),"")</f>
        <v>14.865268000000002</v>
      </c>
      <c r="Z44" s="21">
        <f>IF(Z21&gt;0,VLOOKUP(Z21,'[3]2010_Envelope'!$BH$6:$CR$128,4),"")</f>
        <v>120.82846771581198</v>
      </c>
      <c r="AA44" s="21">
        <f>IF(AA21&gt;0,VLOOKUP(AA21,'[3]2010_Envelope'!$BH$6:$CR$128,4),"")</f>
        <v>97.385716477029902</v>
      </c>
      <c r="AB44" s="21">
        <f>IF(AB21&gt;0,VLOOKUP(AB21,'[3]2010_Envelope'!$BH$6:$CR$128,4),"")</f>
        <v>44.261193254807687</v>
      </c>
      <c r="AC44" s="20" t="str">
        <f>IF(AC21&gt;0,VLOOKUP(AC21,'[3]2010_HVAC'!$EY$7:$KA$83,20),"")</f>
        <v/>
      </c>
      <c r="AD44" s="20" t="str">
        <f>IF(AD21&gt;0,VLOOKUP(AD21,'[3]2010_HVAC'!$EY$7:$KA$83,20),"")</f>
        <v/>
      </c>
      <c r="AE44" s="20">
        <f>IF(AE21&gt;0,VLOOKUP(AE21,'[3]2010_HVAC'!$EY$7:$KA$83,20),"")</f>
        <v>46.665849999999999</v>
      </c>
      <c r="AF44" s="20">
        <f>IF(AF21&gt;0,VLOOKUP(AF21,'[3]2010_HVAC'!$EY$7:$KA$83,20),"")</f>
        <v>8.9868799999999993</v>
      </c>
      <c r="AG44" s="55">
        <f>VLOOKUP($C44,[1]Performance!$A$3:$K$38,8)</f>
        <v>2</v>
      </c>
      <c r="AH44" s="55">
        <f t="shared" si="34"/>
        <v>22</v>
      </c>
      <c r="AI44" s="20">
        <f>IF(AI21&gt;0,VLOOKUP(AI21,'[3]2010_HVAC'!$EY$7:$KA$83,AH44),"")</f>
        <v>43.089146643197857</v>
      </c>
      <c r="AJ44" s="20" t="str">
        <f>IF(AJ21&gt;0,VLOOKUP(AJ21,'[3]2010_HVAC'!$EY$7:$KA$83,$AH44),"")</f>
        <v/>
      </c>
      <c r="AK44" s="20">
        <f>IF(AK21&gt;0,VLOOKUP(AK21,'[3]2010_HVAC'!$EY$7:$KA$83,20),"")</f>
        <v>91.721706999999995</v>
      </c>
      <c r="AL44" s="20" t="str">
        <f>IF(AL21&gt;0,VLOOKUP(AL21,'[3]2010_HVAC'!$EY$7:$KA$83,20),"")</f>
        <v/>
      </c>
      <c r="AM44" s="20">
        <f>IF(AM21&gt;0,VLOOKUP(AM21,'[3]2010_HVAC'!$EY$7:$KA$83,20),"")</f>
        <v>2.3518912435897432</v>
      </c>
      <c r="AN44" s="20">
        <f>IF(AN21&gt;0,VLOOKUP(AN21,'[3]2010_HVAC'!$EY$7:$KA$83,20),"")</f>
        <v>9.4306684188034193</v>
      </c>
      <c r="AO44" s="20">
        <f>IF(AO21&gt;0,VLOOKUP(AO21,'[3]2010_HVAC'!$EY$7:$KA$83,20),"")</f>
        <v>27.923060700000001</v>
      </c>
      <c r="AP44" s="13">
        <f t="shared" si="35"/>
        <v>1268140.296213083</v>
      </c>
      <c r="AQ44" s="21">
        <f>IF(AQ21&gt;0,VLOOKUP(AQ21,'[3]2010_Envelope'!$BH$6:$CR$128,5),"")</f>
        <v>30.776887777777773</v>
      </c>
      <c r="AR44" s="21">
        <f>IF(AR21&gt;0,VLOOKUP(AR21,'[3]2010_Envelope'!$BH$6:$CR$128,5),"")</f>
        <v>39.271300186380948</v>
      </c>
      <c r="AS44" s="21">
        <f>IF(AS21&gt;0,VLOOKUP(AS21,'[3]2010_Envelope'!$BH$6:$CR$128,5),"")</f>
        <v>36.601509999999998</v>
      </c>
      <c r="AT44" s="21" t="str">
        <f>IF(AT21&gt;0,VLOOKUP(AT21,'[3]2010_Envelope'!$BH$6:$CR$128,5),"")</f>
        <v/>
      </c>
      <c r="AU44" s="21">
        <f>IF(AU21&gt;0,VLOOKUP(AU21,'[3]2010_Envelope'!$BH$6:$CR$128,5),"")</f>
        <v>65.558337295000001</v>
      </c>
      <c r="AV44" s="21">
        <f>IF(AV21&gt;0,VLOOKUP(AV21,'[3]2010_Envelope'!$BH$6:$CR$128,5),"")</f>
        <v>29.795850371571422</v>
      </c>
      <c r="AW44" s="20" t="str">
        <f>IF(AW21&gt;0,VLOOKUP(AW21,'[3]2010_HVAC'!$EY$7:$KA$83,23),"")</f>
        <v/>
      </c>
      <c r="AX44" s="20" t="str">
        <f>IF(AX21&gt;0,VLOOKUP(AX21,'[3]2010_HVAC'!$EY$7:$KA$83,23),"")</f>
        <v/>
      </c>
      <c r="AY44" s="20">
        <f>IF(AY21&gt;0,VLOOKUP(AY21,'[3]2010_HVAC'!$EY$7:$KA$83,23),"")</f>
        <v>46.665849999999999</v>
      </c>
      <c r="AZ44" s="20">
        <f>IF(AZ21&gt;0,VLOOKUP(AZ21,'[3]2010_HVAC'!$EY$7:$KA$83,23),"")</f>
        <v>8.9868799999999993</v>
      </c>
      <c r="BA44" s="55">
        <f>VLOOKUP($C44,[2]Performance!$A$3:$K$36,8)</f>
        <v>2</v>
      </c>
      <c r="BB44" s="55">
        <f t="shared" si="36"/>
        <v>25</v>
      </c>
      <c r="BC44" s="20">
        <f>IF(BC21&gt;0,VLOOKUP(BC21,'[3]2010_HVAC'!$EY$7:$KA$83,BB44),"")</f>
        <v>43.594076924451237</v>
      </c>
      <c r="BD44" s="20" t="str">
        <f>IF(BD21&gt;0,VLOOKUP(BD21,'[3]2010_HVAC'!$EY$7:$KA$83,$BB44),"")</f>
        <v/>
      </c>
      <c r="BE44" s="20">
        <f>IF(BE21&gt;0,VLOOKUP(BE21,'[3]2010_HVAC'!$EY$7:$KA$83,23),"")</f>
        <v>91.721707000000009</v>
      </c>
      <c r="BF44" s="20" t="str">
        <f>IF(BF21&gt;0,VLOOKUP(BF21,'[3]2010_HVAC'!$EY$7:$KA$83,23),"")</f>
        <v/>
      </c>
      <c r="BG44" s="20">
        <f>IF(BG21&gt;0,VLOOKUP(BG21,'[3]2010_HVAC'!$EY$7:$KA$83,23),"")</f>
        <v>2.6206788142857143</v>
      </c>
      <c r="BH44" s="20">
        <f>IF(BH21&gt;0,VLOOKUP(BH21,'[3]2010_HVAC'!$EY$7:$KA$83,23),"")</f>
        <v>14.011278793650794</v>
      </c>
      <c r="BI44" s="20">
        <f>IF(BI21&gt;0,VLOOKUP(BI21,'[3]2010_HVAC'!$EY$7:$KA$83,23),"")</f>
        <v>28.80950707142857</v>
      </c>
      <c r="BJ44" s="13">
        <f t="shared" si="37"/>
        <v>1381003.6723388212</v>
      </c>
      <c r="BK44" s="19">
        <f>IF($N44&gt;0,VLOOKUP($C44,[1]Rome!$AB$7:$AN$40,$N44))/((IF($P44=1,'3 PlantsCodes'!$D$26,IF($P44=2,'3 PlantsCodes'!$D$27,IF($P44=3,'3 PlantsCodes'!$D$28,IF($P44=4,'3 PlantsCodes'!$D$29)))))*IF($R44=1,'3 PlantsCodes'!$D$31,IF($R44=2,'3 PlantsCodes'!$D$32)))</f>
        <v>3.9257479086249192</v>
      </c>
      <c r="BL44" s="19">
        <f>(IF($O44=20,VLOOKUP($C44,[1]Rome!$AB$7:$AN$40,12),IF($O44&gt;0,VLOOKUP($C44,[1]Rome!$AB$7:$AN$40,$O44),0))/(IF($Q44=1,'3 PlantsCodes'!$E$26,IF($Q44=3,'3 PlantsCodes'!$E$28,IF($Q44=4,'3 PlantsCodes'!$E$29,1)))*IF($R44=1,'3 PlantsCodes'!$E$31,IF($R44=2,'3 PlantsCodes'!$E$32))))</f>
        <v>9.3354922529608491</v>
      </c>
      <c r="BM44" s="19">
        <f>VLOOKUP($C44,[1]Rome!$AB$6:$AZ$40,$S44)</f>
        <v>0.78837389774117206</v>
      </c>
      <c r="BN44" s="19">
        <f>VLOOKUP($C44,[1]Rome!$B$7:$Y$40,18)</f>
        <v>7.0466600723413251</v>
      </c>
      <c r="BO44" s="19">
        <f>VLOOKUP($C44,[1]Rome!$B$7:$AA$40,26)</f>
        <v>0.23840237311118317</v>
      </c>
      <c r="BP44" s="20">
        <f>IF($U44=1,-[4]Office!$E$10,0)</f>
        <v>-9.2179487179487172</v>
      </c>
      <c r="BQ44" s="57" t="s">
        <v>30</v>
      </c>
      <c r="BR44" s="19">
        <f>IF($N44&gt;0,VLOOKUP($C44,[2]Rome!$AB$7:$AN$40,$N44))/((IF($P44=1,'3 PlantsCodes'!$D$26,IF($P44=2,'3 PlantsCodes'!$D$27,IF($P44=3,'3 PlantsCodes'!$D$28,IF($P44=4,'3 PlantsCodes'!$D$29)))))*IF($R44=1,'3 PlantsCodes'!$D$31,IF($R44=2,'3 PlantsCodes'!$D$32)))</f>
        <v>3.2170907120486034</v>
      </c>
      <c r="BS44" s="19">
        <f>(IF($O44=20,VLOOKUP($C44,[2]Rome!$AB$7:$AN$40,12),IF($O44&gt;0,VLOOKUP($C44,[2]Rome!$AB$7:$AN$40,$O44),0))/(IF($Q44=1,'3 PlantsCodes'!$E$26,IF($Q44=3,'3 PlantsCodes'!$E$28,IF($Q44=4,'3 PlantsCodes'!$E$29,1)))*IF($R44=1,'3 PlantsCodes'!$E$31,IF($R44=2,'3 PlantsCodes'!$E$32))))</f>
        <v>7.1592752100916055</v>
      </c>
      <c r="BT44" s="19">
        <f>VLOOKUP($C44,[2]Rome!$AB$6:$AZ$40,$S44)</f>
        <v>1.3919821383343276</v>
      </c>
      <c r="BU44" s="19">
        <f>VLOOKUP($C44,[2]Rome!$B$7:$Y$40,18)</f>
        <v>7.4593645571497236</v>
      </c>
      <c r="BV44" s="19">
        <f>VLOOKUP($C44,[2]Rome!$B$7:$AA$40,26)</f>
        <v>0.42503521896380847</v>
      </c>
      <c r="BW44" s="20">
        <f>IF($U44=1,-[4]School!$E$10,0)</f>
        <v>-9.6066666666666674</v>
      </c>
      <c r="BX44" s="57" t="s">
        <v>30</v>
      </c>
    </row>
    <row r="45" spans="1:76" ht="15" customHeight="1" x14ac:dyDescent="0.25">
      <c r="A45" s="151"/>
      <c r="B45" s="17">
        <v>17</v>
      </c>
      <c r="C45" s="22">
        <f t="shared" si="39"/>
        <v>3</v>
      </c>
      <c r="D45" s="50" t="str">
        <f t="shared" si="39"/>
        <v/>
      </c>
      <c r="E45" s="50" t="str">
        <f t="shared" si="39"/>
        <v/>
      </c>
      <c r="F45" s="49" t="str">
        <f t="shared" si="39"/>
        <v/>
      </c>
      <c r="G45" s="49" t="str">
        <f t="shared" si="39"/>
        <v/>
      </c>
      <c r="H45" s="49">
        <f t="shared" si="39"/>
        <v>0</v>
      </c>
      <c r="I45" s="49">
        <f t="shared" si="39"/>
        <v>1</v>
      </c>
      <c r="J45" s="49">
        <f t="shared" si="39"/>
        <v>2</v>
      </c>
      <c r="K45" s="49">
        <f t="shared" si="39"/>
        <v>1</v>
      </c>
      <c r="L45" s="49">
        <f t="shared" si="39"/>
        <v>1</v>
      </c>
      <c r="M45" s="49">
        <f t="shared" si="39"/>
        <v>1211</v>
      </c>
      <c r="N45" s="49">
        <f t="shared" si="39"/>
        <v>5</v>
      </c>
      <c r="O45" s="49">
        <f t="shared" si="38"/>
        <v>20</v>
      </c>
      <c r="P45" s="49">
        <f t="shared" si="38"/>
        <v>3</v>
      </c>
      <c r="Q45" s="49">
        <f t="shared" si="38"/>
        <v>3</v>
      </c>
      <c r="R45" s="49">
        <f t="shared" si="38"/>
        <v>2</v>
      </c>
      <c r="S45" s="22">
        <f t="shared" si="38"/>
        <v>21</v>
      </c>
      <c r="T45" s="49">
        <f t="shared" si="38"/>
        <v>1</v>
      </c>
      <c r="U45" s="49">
        <f t="shared" si="38"/>
        <v>1</v>
      </c>
      <c r="V45" s="18" t="str">
        <f t="shared" si="38"/>
        <v/>
      </c>
      <c r="W45" s="21">
        <f>IF(W22&gt;0,VLOOKUP(W22,'[3]2010_Envelope'!$BH$6:$CR$128,4),"")</f>
        <v>10.37948717948718</v>
      </c>
      <c r="X45" s="21">
        <f>IF(X22&gt;0,VLOOKUP(X22,'[3]2010_Envelope'!$BH$6:$CR$128,4),"")</f>
        <v>11.069993050213675</v>
      </c>
      <c r="Y45" s="21" t="str">
        <f>IF(Y22&gt;0,VLOOKUP(Y22,'[3]2010_Envelope'!$BH$6:$CR$128,4),"")</f>
        <v/>
      </c>
      <c r="Z45" s="21">
        <f>IF(Z22&gt;0,VLOOKUP(Z22,'[3]2010_Envelope'!$BH$6:$CR$128,4),"")</f>
        <v>110.43433735042737</v>
      </c>
      <c r="AA45" s="21" t="str">
        <f>IF(AA22&gt;0,VLOOKUP(AA22,'[3]2010_Envelope'!$BH$6:$CR$128,4),"")</f>
        <v/>
      </c>
      <c r="AB45" s="21" t="str">
        <f>IF(AB22&gt;0,VLOOKUP(AB22,'[3]2010_Envelope'!$BH$6:$CR$128,4),"")</f>
        <v/>
      </c>
      <c r="AC45" s="20" t="str">
        <f>IF(AC22&gt;0,VLOOKUP(AC22,'[3]2010_HVAC'!$EY$7:$KA$83,20),"")</f>
        <v/>
      </c>
      <c r="AD45" s="20" t="str">
        <f>IF(AD22&gt;0,VLOOKUP(AD22,'[3]2010_HVAC'!$EY$7:$KA$83,20),"")</f>
        <v/>
      </c>
      <c r="AE45" s="20" t="str">
        <f>IF(AE22&gt;0,VLOOKUP(AE22,'[3]2010_HVAC'!$EY$7:$KA$83,20),"")</f>
        <v/>
      </c>
      <c r="AF45" s="20" t="str">
        <f>IF(AF22&gt;0,VLOOKUP(AF22,'[3]2010_HVAC'!$EY$7:$KA$83,20),"")</f>
        <v/>
      </c>
      <c r="AG45" s="55">
        <f>VLOOKUP($C45,[1]Performance!$A$3:$K$38,8)</f>
        <v>0</v>
      </c>
      <c r="AH45" s="55">
        <f t="shared" si="34"/>
        <v>20</v>
      </c>
      <c r="AI45" s="20">
        <f>IF(AI22&gt;0,VLOOKUP(AI22,'[3]2010_HVAC'!$EY$7:$KA$83,AH45),"")</f>
        <v>7.9780157560830061</v>
      </c>
      <c r="AJ45" s="20">
        <f>IF(AJ22&gt;0,VLOOKUP(AJ22,'[3]2010_HVAC'!$EY$7:$KA$83,$AH45),"")</f>
        <v>17.697329363155006</v>
      </c>
      <c r="AK45" s="20">
        <f>IF(AK22&gt;0,VLOOKUP(AK22,'[3]2010_HVAC'!$EY$7:$KA$83,20),"")</f>
        <v>91.721706999999995</v>
      </c>
      <c r="AL45" s="20" t="str">
        <f>IF(AL22&gt;0,VLOOKUP(AL22,'[3]2010_HVAC'!$EY$7:$KA$83,20),"")</f>
        <v/>
      </c>
      <c r="AM45" s="20">
        <f>IF(AM22&gt;0,VLOOKUP(AM22,'[3]2010_HVAC'!$EY$7:$KA$83,20),"")</f>
        <v>2.3518912435897432</v>
      </c>
      <c r="AN45" s="20">
        <f>IF(AN22&gt;0,VLOOKUP(AN22,'[3]2010_HVAC'!$EY$7:$KA$83,20),"")</f>
        <v>9.4306684188034193</v>
      </c>
      <c r="AO45" s="20">
        <f>IF(AO22&gt;0,VLOOKUP(AO22,'[3]2010_HVAC'!$EY$7:$KA$83,20),"")</f>
        <v>27.923060700000001</v>
      </c>
      <c r="AP45" s="13">
        <f t="shared" si="35"/>
        <v>676228.3867445169</v>
      </c>
      <c r="AQ45" s="21">
        <f>IF(AQ22&gt;0,VLOOKUP(AQ22,'[3]2010_Envelope'!$BH$6:$CR$128,5),"")</f>
        <v>25.576858611111113</v>
      </c>
      <c r="AR45" s="21">
        <f>IF(AR22&gt;0,VLOOKUP(AR22,'[3]2010_Envelope'!$BH$6:$CR$128,5),"")</f>
        <v>19.938095931587302</v>
      </c>
      <c r="AS45" s="21" t="str">
        <f>IF(AS22&gt;0,VLOOKUP(AS22,'[3]2010_Envelope'!$BH$6:$CR$128,5),"")</f>
        <v/>
      </c>
      <c r="AT45" s="21">
        <f>IF(AT22&gt;0,VLOOKUP(AT22,'[3]2010_Envelope'!$BH$6:$CR$128,5),"")</f>
        <v>95.047154766142881</v>
      </c>
      <c r="AU45" s="21" t="str">
        <f>IF(AU22&gt;0,VLOOKUP(AU22,'[3]2010_Envelope'!$BH$6:$CR$128,5),"")</f>
        <v/>
      </c>
      <c r="AV45" s="21" t="str">
        <f>IF(AV22&gt;0,VLOOKUP(AV22,'[3]2010_Envelope'!$BH$6:$CR$128,5),"")</f>
        <v/>
      </c>
      <c r="AW45" s="20" t="str">
        <f>IF(AW22&gt;0,VLOOKUP(AW22,'[3]2010_HVAC'!$EY$7:$KA$83,23),"")</f>
        <v/>
      </c>
      <c r="AX45" s="20" t="str">
        <f>IF(AX22&gt;0,VLOOKUP(AX22,'[3]2010_HVAC'!$EY$7:$KA$83,23),"")</f>
        <v/>
      </c>
      <c r="AY45" s="20" t="str">
        <f>IF(AY22&gt;0,VLOOKUP(AY22,'[3]2010_HVAC'!$EY$7:$KA$83,23),"")</f>
        <v/>
      </c>
      <c r="AZ45" s="20" t="str">
        <f>IF(AZ22&gt;0,VLOOKUP(AZ22,'[3]2010_HVAC'!$EY$7:$KA$83,23),"")</f>
        <v/>
      </c>
      <c r="BA45" s="55">
        <f>VLOOKUP($C45,[2]Performance!$A$3:$K$36,8)</f>
        <v>1</v>
      </c>
      <c r="BB45" s="55">
        <f t="shared" si="36"/>
        <v>24</v>
      </c>
      <c r="BC45" s="20">
        <f>IF(BC22&gt;0,VLOOKUP(BC22,'[3]2010_HVAC'!$EY$7:$KA$83,BB45),"")</f>
        <v>7.0983970352649441</v>
      </c>
      <c r="BD45" s="20">
        <f>IF(BD22&gt;0,VLOOKUP(BD22,'[3]2010_HVAC'!$EY$7:$KA$83,$BB45),"")</f>
        <v>22.551196504901888</v>
      </c>
      <c r="BE45" s="20">
        <f>IF(BE22&gt;0,VLOOKUP(BE22,'[3]2010_HVAC'!$EY$7:$KA$83,23),"")</f>
        <v>91.721707000000009</v>
      </c>
      <c r="BF45" s="20" t="str">
        <f>IF(BF22&gt;0,VLOOKUP(BF22,'[3]2010_HVAC'!$EY$7:$KA$83,23),"")</f>
        <v/>
      </c>
      <c r="BG45" s="20">
        <f>IF(BG22&gt;0,VLOOKUP(BG22,'[3]2010_HVAC'!$EY$7:$KA$83,23),"")</f>
        <v>2.6206788142857143</v>
      </c>
      <c r="BH45" s="20">
        <f>IF(BH22&gt;0,VLOOKUP(BH22,'[3]2010_HVAC'!$EY$7:$KA$83,23),"")</f>
        <v>14.011278793650794</v>
      </c>
      <c r="BI45" s="20">
        <f>IF(BI22&gt;0,VLOOKUP(BI22,'[3]2010_HVAC'!$EY$7:$KA$83,23),"")</f>
        <v>28.80950707142857</v>
      </c>
      <c r="BJ45" s="13">
        <f t="shared" si="37"/>
        <v>968230.8547643756</v>
      </c>
      <c r="BK45" s="19">
        <f>IF($N45&gt;0,VLOOKUP($C45,[1]Rome!$AB$7:$AN$40,$N45))/((IF($P45=1,'3 PlantsCodes'!$D$26,IF($P45=2,'3 PlantsCodes'!$D$27,IF($P45=3,'3 PlantsCodes'!$D$28,IF($P45=4,'3 PlantsCodes'!$D$29)))))*IF($R45=1,'3 PlantsCodes'!$D$31,IF($R45=2,'3 PlantsCodes'!$D$32)))</f>
        <v>41.816636833875428</v>
      </c>
      <c r="BL45" s="19">
        <f>(IF($O45=20,VLOOKUP($C45,[1]Rome!$AB$7:$AN$40,12),IF($O45&gt;0,VLOOKUP($C45,[1]Rome!$AB$7:$AN$40,$O45),0))/(IF($Q45=1,'3 PlantsCodes'!$E$26,IF($Q45=3,'3 PlantsCodes'!$E$28,IF($Q45=4,'3 PlantsCodes'!$E$29,1)))*IF($R45=1,'3 PlantsCodes'!$E$31,IF($R45=2,'3 PlantsCodes'!$E$32))))</f>
        <v>37.059977974504783</v>
      </c>
      <c r="BM45" s="19">
        <f>VLOOKUP($C45,[1]Rome!$AB$6:$AZ$40,$S45)</f>
        <v>2.42914979757085</v>
      </c>
      <c r="BN45" s="19">
        <f>VLOOKUP($C45,[1]Rome!$B$7:$Y$40,18)</f>
        <v>27.444776367186179</v>
      </c>
      <c r="BO45" s="19">
        <f>VLOOKUP($C45,[1]Rome!$B$7:$AA$40,26)</f>
        <v>0.43578183147969912</v>
      </c>
      <c r="BP45" s="20">
        <f>IF($U45=1,-[4]Office!$E$10,0)</f>
        <v>-9.2179487179487172</v>
      </c>
      <c r="BQ45" s="57" t="s">
        <v>30</v>
      </c>
      <c r="BR45" s="19">
        <f>IF($N45&gt;0,VLOOKUP($C45,[2]Rome!$AB$7:$AN$40,$N45))/((IF($P45=1,'3 PlantsCodes'!$D$26,IF($P45=2,'3 PlantsCodes'!$D$27,IF($P45=3,'3 PlantsCodes'!$D$28,IF($P45=4,'3 PlantsCodes'!$D$29)))))*IF($R45=1,'3 PlantsCodes'!$D$31,IF($R45=2,'3 PlantsCodes'!$D$32)))</f>
        <v>49.233520243378386</v>
      </c>
      <c r="BS45" s="19">
        <f>(IF($O45=20,VLOOKUP($C45,[2]Rome!$AB$7:$AN$40,12),IF($O45&gt;0,VLOOKUP($C45,[2]Rome!$AB$7:$AN$40,$O45),0))/(IF($Q45=1,'3 PlantsCodes'!$E$26,IF($Q45=3,'3 PlantsCodes'!$E$28,IF($Q45=4,'3 PlantsCodes'!$E$29,1)))*IF($R45=1,'3 PlantsCodes'!$E$31,IF($R45=2,'3 PlantsCodes'!$E$32))))</f>
        <v>21.93457995135158</v>
      </c>
      <c r="BT45" s="19">
        <f>VLOOKUP($C45,[2]Rome!$AB$6:$AZ$40,$S45)</f>
        <v>4.598162071846283</v>
      </c>
      <c r="BU45" s="19">
        <f>VLOOKUP($C45,[2]Rome!$B$7:$Y$40,18)</f>
        <v>26.447756992063944</v>
      </c>
      <c r="BV45" s="19">
        <f>VLOOKUP($C45,[2]Rome!$B$7:$AA$40,26)</f>
        <v>0.58779985963754944</v>
      </c>
      <c r="BW45" s="20">
        <f>IF($U45=1,-[4]School!$E$10,0)</f>
        <v>-9.6066666666666674</v>
      </c>
      <c r="BX45" s="57" t="s">
        <v>30</v>
      </c>
    </row>
    <row r="46" spans="1:76" ht="15" customHeight="1" x14ac:dyDescent="0.25">
      <c r="A46" s="151"/>
      <c r="B46" s="17">
        <v>18</v>
      </c>
      <c r="C46" s="22">
        <f t="shared" si="39"/>
        <v>14</v>
      </c>
      <c r="D46" s="50" t="str">
        <f t="shared" si="39"/>
        <v/>
      </c>
      <c r="E46" s="50" t="str">
        <f t="shared" si="39"/>
        <v/>
      </c>
      <c r="F46" s="49" t="str">
        <f t="shared" si="39"/>
        <v/>
      </c>
      <c r="G46" s="49" t="str">
        <f t="shared" si="39"/>
        <v/>
      </c>
      <c r="H46" s="49">
        <f t="shared" si="39"/>
        <v>0</v>
      </c>
      <c r="I46" s="49">
        <f t="shared" si="39"/>
        <v>3</v>
      </c>
      <c r="J46" s="49">
        <f t="shared" si="39"/>
        <v>3</v>
      </c>
      <c r="K46" s="49">
        <f t="shared" si="39"/>
        <v>3</v>
      </c>
      <c r="L46" s="49">
        <f t="shared" si="39"/>
        <v>1</v>
      </c>
      <c r="M46" s="49">
        <f t="shared" si="39"/>
        <v>3331</v>
      </c>
      <c r="N46" s="49">
        <f t="shared" si="39"/>
        <v>5</v>
      </c>
      <c r="O46" s="49">
        <f t="shared" si="38"/>
        <v>20</v>
      </c>
      <c r="P46" s="49">
        <f t="shared" si="38"/>
        <v>4</v>
      </c>
      <c r="Q46" s="49">
        <f t="shared" si="38"/>
        <v>4</v>
      </c>
      <c r="R46" s="49">
        <f t="shared" si="38"/>
        <v>2</v>
      </c>
      <c r="S46" s="22">
        <f t="shared" si="38"/>
        <v>15</v>
      </c>
      <c r="T46" s="49">
        <f t="shared" si="38"/>
        <v>0</v>
      </c>
      <c r="U46" s="49">
        <f t="shared" si="38"/>
        <v>0</v>
      </c>
      <c r="V46" s="18" t="str">
        <f t="shared" si="38"/>
        <v/>
      </c>
      <c r="W46" s="21">
        <f>IF(W23&gt;0,VLOOKUP(W23,'[3]2010_Envelope'!$BH$6:$CR$128,4),"")</f>
        <v>7.8430778461538457</v>
      </c>
      <c r="X46" s="21">
        <f>IF(X23&gt;0,VLOOKUP(X23,'[3]2010_Envelope'!$BH$6:$CR$128,4),"")</f>
        <v>17.658626403846153</v>
      </c>
      <c r="Y46" s="21">
        <f>IF(Y23&gt;0,VLOOKUP(Y23,'[3]2010_Envelope'!$BH$6:$CR$128,4),"")</f>
        <v>13.186048615384616</v>
      </c>
      <c r="Z46" s="21">
        <f>IF(Z23&gt;0,VLOOKUP(Z23,'[3]2010_Envelope'!$BH$6:$CR$128,4),"")</f>
        <v>120.82846771581198</v>
      </c>
      <c r="AA46" s="21">
        <f>IF(AA23&gt;0,VLOOKUP(AA23,'[3]2010_Envelope'!$BH$6:$CR$128,4),"")</f>
        <v>97.385716477029902</v>
      </c>
      <c r="AB46" s="21">
        <f>IF(AB23&gt;0,VLOOKUP(AB23,'[3]2010_Envelope'!$BH$6:$CR$128,4),"")</f>
        <v>44.261193254807687</v>
      </c>
      <c r="AC46" s="20" t="str">
        <f>IF(AC23&gt;0,VLOOKUP(AC23,'[3]2010_HVAC'!$EY$7:$KA$83,20),"")</f>
        <v/>
      </c>
      <c r="AD46" s="20" t="str">
        <f>IF(AD23&gt;0,VLOOKUP(AD23,'[3]2010_HVAC'!$EY$7:$KA$83,20),"")</f>
        <v/>
      </c>
      <c r="AE46" s="20">
        <f>IF(AE23&gt;0,VLOOKUP(AE23,'[3]2010_HVAC'!$EY$7:$KA$83,20),"")</f>
        <v>46.665849999999999</v>
      </c>
      <c r="AF46" s="20">
        <f>IF(AF23&gt;0,VLOOKUP(AF23,'[3]2010_HVAC'!$EY$7:$KA$83,20),"")</f>
        <v>8.9868799999999993</v>
      </c>
      <c r="AG46" s="55">
        <f>VLOOKUP($C46,[1]Performance!$A$3:$K$38,8)</f>
        <v>2</v>
      </c>
      <c r="AH46" s="55">
        <f t="shared" si="34"/>
        <v>22</v>
      </c>
      <c r="AI46" s="20">
        <f>IF(AI23&gt;0,VLOOKUP(AI23,'[3]2010_HVAC'!$EY$7:$KA$83,AH46),"")</f>
        <v>3.594171163972391</v>
      </c>
      <c r="AJ46" s="20">
        <f>IF(AJ23&gt;0,VLOOKUP(AJ23,'[3]2010_HVAC'!$EY$7:$KA$83,$AH46),"")</f>
        <v>18.784344505362085</v>
      </c>
      <c r="AK46" s="20">
        <f>IF(AK23&gt;0,VLOOKUP(AK23,'[3]2010_HVAC'!$EY$7:$KA$83,20),"")</f>
        <v>90.491963999999996</v>
      </c>
      <c r="AL46" s="20" t="str">
        <f>IF(AL23&gt;0,VLOOKUP(AL23,'[3]2010_HVAC'!$EY$7:$KA$83,20),"")</f>
        <v/>
      </c>
      <c r="AM46" s="20">
        <f>IF(AM23&gt;0,VLOOKUP(AM23,'[3]2010_HVAC'!$EY$7:$KA$83,20),"")</f>
        <v>2.3518912435897432</v>
      </c>
      <c r="AN46" s="20" t="str">
        <f>IF(AN23&gt;0,VLOOKUP(AN23,'[3]2010_HVAC'!$EY$7:$KA$83,20),"")</f>
        <v/>
      </c>
      <c r="AO46" s="20" t="str">
        <f>IF(AO23&gt;0,VLOOKUP(AO23,'[3]2010_HVAC'!$EY$7:$KA$83,20),"")</f>
        <v/>
      </c>
      <c r="AP46" s="13">
        <f t="shared" si="35"/>
        <v>1104569.4610687427</v>
      </c>
      <c r="AQ46" s="21">
        <f>IF(AQ23&gt;0,VLOOKUP(AQ23,'[3]2010_Envelope'!$BH$6:$CR$128,5),"")</f>
        <v>19.112041666666666</v>
      </c>
      <c r="AR46" s="21">
        <f>IF(AR23&gt;0,VLOOKUP(AR23,'[3]2010_Envelope'!$BH$6:$CR$128,5),"")</f>
        <v>31.804842664571428</v>
      </c>
      <c r="AS46" s="21">
        <f>IF(AS23&gt;0,VLOOKUP(AS23,'[3]2010_Envelope'!$BH$6:$CR$128,5),"")</f>
        <v>32.46706833333333</v>
      </c>
      <c r="AT46" s="21" t="str">
        <f>IF(AT23&gt;0,VLOOKUP(AT23,'[3]2010_Envelope'!$BH$6:$CR$128,5),"")</f>
        <v/>
      </c>
      <c r="AU46" s="21">
        <f>IF(AU23&gt;0,VLOOKUP(AU23,'[3]2010_Envelope'!$BH$6:$CR$128,5),"")</f>
        <v>65.558337295000001</v>
      </c>
      <c r="AV46" s="21">
        <f>IF(AV23&gt;0,VLOOKUP(AV23,'[3]2010_Envelope'!$BH$6:$CR$128,5),"")</f>
        <v>29.795850371571422</v>
      </c>
      <c r="AW46" s="20" t="str">
        <f>IF(AW23&gt;0,VLOOKUP(AW23,'[3]2010_HVAC'!$EY$7:$KA$83,23),"")</f>
        <v/>
      </c>
      <c r="AX46" s="20" t="str">
        <f>IF(AX23&gt;0,VLOOKUP(AX23,'[3]2010_HVAC'!$EY$7:$KA$83,23),"")</f>
        <v/>
      </c>
      <c r="AY46" s="20">
        <f>IF(AY23&gt;0,VLOOKUP(AY23,'[3]2010_HVAC'!$EY$7:$KA$83,23),"")</f>
        <v>46.665849999999999</v>
      </c>
      <c r="AZ46" s="20">
        <f>IF(AZ23&gt;0,VLOOKUP(AZ23,'[3]2010_HVAC'!$EY$7:$KA$83,23),"")</f>
        <v>8.9868799999999993</v>
      </c>
      <c r="BA46" s="55">
        <f>VLOOKUP($C46,[2]Performance!$A$3:$K$36,8)</f>
        <v>1</v>
      </c>
      <c r="BB46" s="55">
        <f t="shared" si="36"/>
        <v>24</v>
      </c>
      <c r="BC46" s="20">
        <f>IF(BC23&gt;0,VLOOKUP(BC23,'[3]2010_HVAC'!$EY$7:$KA$83,BB46),"")</f>
        <v>7.0983970352649441</v>
      </c>
      <c r="BD46" s="20">
        <f>IF(BD23&gt;0,VLOOKUP(BD23,'[3]2010_HVAC'!$EY$7:$KA$83,$BB46),"")</f>
        <v>22.551196504901888</v>
      </c>
      <c r="BE46" s="20">
        <f>IF(BE23&gt;0,VLOOKUP(BE23,'[3]2010_HVAC'!$EY$7:$KA$83,23),"")</f>
        <v>90.49196400000001</v>
      </c>
      <c r="BF46" s="20" t="str">
        <f>IF(BF23&gt;0,VLOOKUP(BF23,'[3]2010_HVAC'!$EY$7:$KA$83,23),"")</f>
        <v/>
      </c>
      <c r="BG46" s="20">
        <f>IF(BG23&gt;0,VLOOKUP(BG23,'[3]2010_HVAC'!$EY$7:$KA$83,23),"")</f>
        <v>2.6206788142857143</v>
      </c>
      <c r="BH46" s="20" t="str">
        <f>IF(BH23&gt;0,VLOOKUP(BH23,'[3]2010_HVAC'!$EY$7:$KA$83,23),"")</f>
        <v/>
      </c>
      <c r="BI46" s="20" t="str">
        <f>IF(BI23&gt;0,VLOOKUP(BI23,'[3]2010_HVAC'!$EY$7:$KA$83,23),"")</f>
        <v/>
      </c>
      <c r="BJ46" s="13">
        <f t="shared" si="37"/>
        <v>1125032.2860596257</v>
      </c>
      <c r="BK46" s="19">
        <f>IF($N46&gt;0,VLOOKUP($C46,[1]Rome!$AB$7:$AN$40,$N46))/((IF($P46=1,'3 PlantsCodes'!$D$26,IF($P46=2,'3 PlantsCodes'!$D$27,IF($P46=3,'3 PlantsCodes'!$D$28,IF($P46=4,'3 PlantsCodes'!$D$29)))))*IF($R46=1,'3 PlantsCodes'!$D$31,IF($R46=2,'3 PlantsCodes'!$D$32)))</f>
        <v>14.074542638009776</v>
      </c>
      <c r="BL46" s="19">
        <f>(IF($O46=20,VLOOKUP($C46,[1]Rome!$AB$7:$AN$40,12),IF($O46&gt;0,VLOOKUP($C46,[1]Rome!$AB$7:$AN$40,$O46),0))/(IF($Q46=1,'3 PlantsCodes'!$E$26,IF($Q46=3,'3 PlantsCodes'!$E$28,IF($Q46=4,'3 PlantsCodes'!$E$29,1)))*IF($R46=1,'3 PlantsCodes'!$E$31,IF($R46=2,'3 PlantsCodes'!$E$32))))</f>
        <v>17.112945553800198</v>
      </c>
      <c r="BM46" s="19">
        <f>VLOOKUP($C46,[1]Rome!$AB$6:$AZ$40,$S46)</f>
        <v>7.4736842105263159</v>
      </c>
      <c r="BN46" s="19">
        <f>VLOOKUP($C46,[1]Rome!$B$7:$Y$40,18)</f>
        <v>7.0466600723413251</v>
      </c>
      <c r="BO46" s="19">
        <f>VLOOKUP($C46,[1]Rome!$B$7:$AA$40,26)</f>
        <v>0.23956881966899615</v>
      </c>
      <c r="BP46" s="20">
        <f>IF($U46=1,-[4]Office!$E$10,0)</f>
        <v>0</v>
      </c>
      <c r="BQ46" s="57" t="s">
        <v>30</v>
      </c>
      <c r="BR46" s="19">
        <f>IF($N46&gt;0,VLOOKUP($C46,[2]Rome!$AB$7:$AN$40,$N46))/((IF($P46=1,'3 PlantsCodes'!$D$26,IF($P46=2,'3 PlantsCodes'!$D$27,IF($P46=3,'3 PlantsCodes'!$D$28,IF($P46=4,'3 PlantsCodes'!$D$29)))))*IF($R46=1,'3 PlantsCodes'!$D$31,IF($R46=2,'3 PlantsCodes'!$D$32)))</f>
        <v>14.410022197766244</v>
      </c>
      <c r="BS46" s="19">
        <f>(IF($O46=20,VLOOKUP($C46,[2]Rome!$AB$7:$AN$40,12),IF($O46&gt;0,VLOOKUP($C46,[2]Rome!$AB$7:$AN$40,$O46),0))/(IF($Q46=1,'3 PlantsCodes'!$E$26,IF($Q46=3,'3 PlantsCodes'!$E$28,IF($Q46=4,'3 PlantsCodes'!$E$29,1)))*IF($R46=1,'3 PlantsCodes'!$E$31,IF($R46=2,'3 PlantsCodes'!$E$32))))</f>
        <v>13.064938820679382</v>
      </c>
      <c r="BT46" s="19">
        <f>VLOOKUP($C46,[2]Rome!$AB$6:$AZ$40,$S46)</f>
        <v>10.947368421052632</v>
      </c>
      <c r="BU46" s="19">
        <f>VLOOKUP($C46,[2]Rome!$B$7:$Y$40,18)</f>
        <v>7.4593645571497236</v>
      </c>
      <c r="BV46" s="19">
        <f>VLOOKUP($C46,[2]Rome!$B$7:$AA$40,26)</f>
        <v>0.43069382192550348</v>
      </c>
      <c r="BW46" s="20">
        <f>IF($U46=1,-[4]School!$E$10,0)</f>
        <v>0</v>
      </c>
      <c r="BX46" s="57" t="s">
        <v>30</v>
      </c>
    </row>
    <row r="47" spans="1:76" ht="15" customHeight="1" x14ac:dyDescent="0.25">
      <c r="A47" s="151"/>
      <c r="B47" s="17">
        <v>19</v>
      </c>
      <c r="C47" s="22">
        <f t="shared" si="39"/>
        <v>30</v>
      </c>
      <c r="D47" s="50" t="str">
        <f t="shared" si="39"/>
        <v/>
      </c>
      <c r="E47" s="50" t="str">
        <f t="shared" si="39"/>
        <v/>
      </c>
      <c r="F47" s="49" t="str">
        <f t="shared" si="39"/>
        <v/>
      </c>
      <c r="G47" s="49" t="str">
        <f t="shared" si="39"/>
        <v/>
      </c>
      <c r="H47" s="49">
        <f t="shared" si="39"/>
        <v>1</v>
      </c>
      <c r="I47" s="49">
        <f t="shared" si="39"/>
        <v>3</v>
      </c>
      <c r="J47" s="49">
        <f t="shared" si="39"/>
        <v>2</v>
      </c>
      <c r="K47" s="49">
        <f t="shared" si="39"/>
        <v>3</v>
      </c>
      <c r="L47" s="49">
        <f t="shared" si="39"/>
        <v>2</v>
      </c>
      <c r="M47" s="49">
        <f t="shared" si="39"/>
        <v>3232</v>
      </c>
      <c r="N47" s="49">
        <f t="shared" si="39"/>
        <v>5</v>
      </c>
      <c r="O47" s="49">
        <f t="shared" si="38"/>
        <v>20</v>
      </c>
      <c r="P47" s="49">
        <f t="shared" si="38"/>
        <v>4</v>
      </c>
      <c r="Q47" s="49">
        <f t="shared" si="38"/>
        <v>4</v>
      </c>
      <c r="R47" s="49">
        <f t="shared" si="38"/>
        <v>2</v>
      </c>
      <c r="S47" s="22">
        <f t="shared" si="38"/>
        <v>15</v>
      </c>
      <c r="T47" s="49">
        <f t="shared" si="38"/>
        <v>0</v>
      </c>
      <c r="U47" s="49">
        <f t="shared" si="38"/>
        <v>1</v>
      </c>
      <c r="V47" s="18" t="str">
        <f t="shared" si="38"/>
        <v/>
      </c>
      <c r="W47" s="21">
        <f>IF(W24&gt;0,VLOOKUP(W24,'[3]2010_Envelope'!$BH$6:$CR$128,4),"")</f>
        <v>7.8430778461538457</v>
      </c>
      <c r="X47" s="21">
        <f>IF(X24&gt;0,VLOOKUP(X24,'[3]2010_Envelope'!$BH$6:$CR$128,4),"")</f>
        <v>17.658626403846153</v>
      </c>
      <c r="Y47" s="21">
        <f>IF(Y24&gt;0,VLOOKUP(Y24,'[3]2010_Envelope'!$BH$6:$CR$128,4),"")</f>
        <v>13.186048615384616</v>
      </c>
      <c r="Z47" s="21">
        <f>IF(Z24&gt;0,VLOOKUP(Z24,'[3]2010_Envelope'!$BH$6:$CR$128,4),"")</f>
        <v>110.43433735042737</v>
      </c>
      <c r="AA47" s="21">
        <f>IF(AA24&gt;0,VLOOKUP(AA24,'[3]2010_Envelope'!$BH$6:$CR$128,4),"")</f>
        <v>97.385716477029902</v>
      </c>
      <c r="AB47" s="21">
        <f>IF(AB24&gt;0,VLOOKUP(AB24,'[3]2010_Envelope'!$BH$6:$CR$128,4),"")</f>
        <v>44.261193254807687</v>
      </c>
      <c r="AC47" s="20">
        <f>IF(AC24&gt;0,VLOOKUP(AC24,'[3]2010_HVAC'!$EY$7:$KA$83,20),"")</f>
        <v>31.347648749999998</v>
      </c>
      <c r="AD47" s="20">
        <f>IF(AD24&gt;0,VLOOKUP(AD24,'[3]2010_HVAC'!$EY$7:$KA$83,20),"")</f>
        <v>15.445649999999999</v>
      </c>
      <c r="AE47" s="20">
        <f>IF(AE24&gt;0,VLOOKUP(AE24,'[3]2010_HVAC'!$EY$7:$KA$83,20),"")</f>
        <v>46.665849999999999</v>
      </c>
      <c r="AF47" s="20">
        <f>IF(AF24&gt;0,VLOOKUP(AF24,'[3]2010_HVAC'!$EY$7:$KA$83,20),"")</f>
        <v>8.9868799999999993</v>
      </c>
      <c r="AG47" s="55">
        <f>VLOOKUP($C47,[1]Performance!$A$3:$K$38,8)</f>
        <v>1</v>
      </c>
      <c r="AH47" s="55">
        <f t="shared" si="34"/>
        <v>21</v>
      </c>
      <c r="AI47" s="20">
        <f>IF(AI24&gt;0,VLOOKUP(AI24,'[3]2010_HVAC'!$EY$7:$KA$83,AH47),"")</f>
        <v>5.7860934600276979</v>
      </c>
      <c r="AJ47" s="20">
        <f>IF(AJ24&gt;0,VLOOKUP(AJ24,'[3]2010_HVAC'!$EY$7:$KA$83,$AH47),"")</f>
        <v>18.240836934258546</v>
      </c>
      <c r="AK47" s="20">
        <f>IF(AK24&gt;0,VLOOKUP(AK24,'[3]2010_HVAC'!$EY$7:$KA$83,20),"")</f>
        <v>90.491963999999996</v>
      </c>
      <c r="AL47" s="20" t="str">
        <f>IF(AL24&gt;0,VLOOKUP(AL24,'[3]2010_HVAC'!$EY$7:$KA$83,20),"")</f>
        <v/>
      </c>
      <c r="AM47" s="20">
        <f>IF(AM24&gt;0,VLOOKUP(AM24,'[3]2010_HVAC'!$EY$7:$KA$83,20),"")</f>
        <v>2.3518912435897432</v>
      </c>
      <c r="AN47" s="20" t="str">
        <f>IF(AN24&gt;0,VLOOKUP(AN24,'[3]2010_HVAC'!$EY$7:$KA$83,20),"")</f>
        <v/>
      </c>
      <c r="AO47" s="20">
        <f>IF(AO24&gt;0,VLOOKUP(AO24,'[3]2010_HVAC'!$EY$7:$KA$83,20),"")</f>
        <v>27.923060700000001</v>
      </c>
      <c r="AP47" s="13">
        <f t="shared" si="35"/>
        <v>1258940.7675831297</v>
      </c>
      <c r="AQ47" s="21">
        <f>IF(AQ24&gt;0,VLOOKUP(AQ24,'[3]2010_Envelope'!$BH$6:$CR$128,5),"")</f>
        <v>19.112041666666666</v>
      </c>
      <c r="AR47" s="21">
        <f>IF(AR24&gt;0,VLOOKUP(AR24,'[3]2010_Envelope'!$BH$6:$CR$128,5),"")</f>
        <v>31.804842664571428</v>
      </c>
      <c r="AS47" s="21">
        <f>IF(AS24&gt;0,VLOOKUP(AS24,'[3]2010_Envelope'!$BH$6:$CR$128,5),"")</f>
        <v>32.46706833333333</v>
      </c>
      <c r="AT47" s="21">
        <f>IF(AT24&gt;0,VLOOKUP(AT24,'[3]2010_Envelope'!$BH$6:$CR$128,5),"")</f>
        <v>95.047154766142881</v>
      </c>
      <c r="AU47" s="21">
        <f>IF(AU24&gt;0,VLOOKUP(AU24,'[3]2010_Envelope'!$BH$6:$CR$128,5),"")</f>
        <v>65.558337295000001</v>
      </c>
      <c r="AV47" s="21">
        <f>IF(AV24&gt;0,VLOOKUP(AV24,'[3]2010_Envelope'!$BH$6:$CR$128,5),"")</f>
        <v>29.795850371571422</v>
      </c>
      <c r="AW47" s="20">
        <f>IF(AW24&gt;0,VLOOKUP(AW24,'[3]2010_HVAC'!$EY$7:$KA$83,23),"")</f>
        <v>31.347648750000001</v>
      </c>
      <c r="AX47" s="20">
        <f>IF(AX24&gt;0,VLOOKUP(AX24,'[3]2010_HVAC'!$EY$7:$KA$83,23),"")</f>
        <v>15.445650000000001</v>
      </c>
      <c r="AY47" s="20">
        <f>IF(AY24&gt;0,VLOOKUP(AY24,'[3]2010_HVAC'!$EY$7:$KA$83,23),"")</f>
        <v>46.665849999999999</v>
      </c>
      <c r="AZ47" s="20">
        <f>IF(AZ24&gt;0,VLOOKUP(AZ24,'[3]2010_HVAC'!$EY$7:$KA$83,23),"")</f>
        <v>8.9868799999999993</v>
      </c>
      <c r="BA47" s="55">
        <f>VLOOKUP($C47,[2]Performance!$A$3:$K$36,8)</f>
        <v>0</v>
      </c>
      <c r="BB47" s="55">
        <f t="shared" si="36"/>
        <v>23</v>
      </c>
      <c r="BC47" s="20">
        <f>IF(BC24&gt;0,VLOOKUP(BC24,'[3]2010_HVAC'!$EY$7:$KA$83,BB47),"")</f>
        <v>10.560505436194834</v>
      </c>
      <c r="BD47" s="20">
        <f>IF(BD24&gt;0,VLOOKUP(BD24,'[3]2010_HVAC'!$EY$7:$KA$83,$BB47),"")</f>
        <v>20.322361469729124</v>
      </c>
      <c r="BE47" s="20">
        <f>IF(BE24&gt;0,VLOOKUP(BE24,'[3]2010_HVAC'!$EY$7:$KA$83,23),"")</f>
        <v>90.49196400000001</v>
      </c>
      <c r="BF47" s="20" t="str">
        <f>IF(BF24&gt;0,VLOOKUP(BF24,'[3]2010_HVAC'!$EY$7:$KA$83,23),"")</f>
        <v/>
      </c>
      <c r="BG47" s="20">
        <f>IF(BG24&gt;0,VLOOKUP(BG24,'[3]2010_HVAC'!$EY$7:$KA$83,23),"")</f>
        <v>2.6206788142857143</v>
      </c>
      <c r="BH47" s="20" t="str">
        <f>IF(BH24&gt;0,VLOOKUP(BH24,'[3]2010_HVAC'!$EY$7:$KA$83,23),"")</f>
        <v/>
      </c>
      <c r="BI47" s="20">
        <f>IF(BI24&gt;0,VLOOKUP(BI24,'[3]2010_HVAC'!$EY$7:$KA$83,23),"")</f>
        <v>28.80950707142857</v>
      </c>
      <c r="BJ47" s="13">
        <f t="shared" si="37"/>
        <v>1666464.4730126106</v>
      </c>
      <c r="BK47" s="19">
        <f>IF($N47&gt;0,VLOOKUP($C47,[1]Rome!$AB$7:$AN$40,$N47))/((IF($P47=1,'3 PlantsCodes'!$D$26,IF($P47=2,'3 PlantsCodes'!$D$27,IF($P47=3,'3 PlantsCodes'!$D$28,IF($P47=4,'3 PlantsCodes'!$D$29)))))*IF($R47=1,'3 PlantsCodes'!$D$31,IF($R47=2,'3 PlantsCodes'!$D$32)))</f>
        <v>31.745588839862936</v>
      </c>
      <c r="BL47" s="19">
        <f>(IF($O47=20,VLOOKUP($C47,[1]Rome!$AB$7:$AN$40,12),IF($O47&gt;0,VLOOKUP($C47,[1]Rome!$AB$7:$AN$40,$O47),0))/(IF($Q47=1,'3 PlantsCodes'!$E$26,IF($Q47=3,'3 PlantsCodes'!$E$28,IF($Q47=4,'3 PlantsCodes'!$E$29,1)))*IF($R47=1,'3 PlantsCodes'!$E$31,IF($R47=2,'3 PlantsCodes'!$E$32))))</f>
        <v>18.510673053000716</v>
      </c>
      <c r="BM47" s="19">
        <f>VLOOKUP($C47,[1]Rome!$AB$6:$AZ$40,$S47)</f>
        <v>7.4736842105263159</v>
      </c>
      <c r="BN47" s="19">
        <f>VLOOKUP($C47,[1]Rome!$B$7:$Y$40,18)</f>
        <v>6.9006892967120725</v>
      </c>
      <c r="BO47" s="19">
        <f>VLOOKUP($C47,[1]Rome!$B$7:$AA$40,26)</f>
        <v>1.3320601126192151</v>
      </c>
      <c r="BP47" s="20">
        <f>IF($U47=1,-[4]Office!$E$10,0)</f>
        <v>-9.2179487179487172</v>
      </c>
      <c r="BQ47" s="57" t="s">
        <v>30</v>
      </c>
      <c r="BR47" s="19">
        <f>IF($N47&gt;0,VLOOKUP($C47,[2]Rome!$AB$7:$AN$40,$N47))/((IF($P47=1,'3 PlantsCodes'!$D$26,IF($P47=2,'3 PlantsCodes'!$D$27,IF($P47=3,'3 PlantsCodes'!$D$28,IF($P47=4,'3 PlantsCodes'!$D$29)))))*IF($R47=1,'3 PlantsCodes'!$D$31,IF($R47=2,'3 PlantsCodes'!$D$32)))</f>
        <v>19.91955880747177</v>
      </c>
      <c r="BS47" s="19">
        <f>(IF($O47=20,VLOOKUP($C47,[2]Rome!$AB$7:$AN$40,12),IF($O47&gt;0,VLOOKUP($C47,[2]Rome!$AB$7:$AN$40,$O47),0))/(IF($Q47=1,'3 PlantsCodes'!$E$26,IF($Q47=3,'3 PlantsCodes'!$E$28,IF($Q47=4,'3 PlantsCodes'!$E$29,1)))*IF($R47=1,'3 PlantsCodes'!$E$31,IF($R47=2,'3 PlantsCodes'!$E$32))))</f>
        <v>13.485675649189462</v>
      </c>
      <c r="BT47" s="19">
        <f>VLOOKUP($C47,[2]Rome!$AB$6:$AZ$40,$S47)</f>
        <v>10.947368421052632</v>
      </c>
      <c r="BU47" s="19">
        <f>VLOOKUP($C47,[2]Rome!$B$7:$Y$40,18)</f>
        <v>7.3147517493575167</v>
      </c>
      <c r="BV47" s="19">
        <f>VLOOKUP($C47,[2]Rome!$B$7:$AA$40,26)</f>
        <v>4.3224514636261286</v>
      </c>
      <c r="BW47" s="20">
        <f>IF($U47=1,-[4]School!$E$10,0)</f>
        <v>-9.6066666666666674</v>
      </c>
      <c r="BX47" s="57" t="s">
        <v>30</v>
      </c>
    </row>
    <row r="48" spans="1:76" ht="15" customHeight="1" x14ac:dyDescent="0.25">
      <c r="A48" s="152"/>
      <c r="B48" s="17">
        <v>20</v>
      </c>
      <c r="C48" s="22">
        <f t="shared" si="39"/>
        <v>18</v>
      </c>
      <c r="D48" s="50" t="str">
        <f t="shared" si="39"/>
        <v/>
      </c>
      <c r="E48" s="50" t="str">
        <f t="shared" si="39"/>
        <v/>
      </c>
      <c r="F48" s="49" t="str">
        <f t="shared" si="39"/>
        <v/>
      </c>
      <c r="G48" s="49" t="str">
        <f t="shared" si="39"/>
        <v/>
      </c>
      <c r="H48" s="49">
        <f t="shared" si="39"/>
        <v>0</v>
      </c>
      <c r="I48" s="49">
        <f t="shared" si="39"/>
        <v>4</v>
      </c>
      <c r="J48" s="49">
        <f t="shared" si="39"/>
        <v>3</v>
      </c>
      <c r="K48" s="49">
        <f t="shared" si="39"/>
        <v>3</v>
      </c>
      <c r="L48" s="49">
        <f t="shared" si="39"/>
        <v>1</v>
      </c>
      <c r="M48" s="49">
        <f t="shared" si="39"/>
        <v>4331</v>
      </c>
      <c r="N48" s="49">
        <f t="shared" si="39"/>
        <v>7</v>
      </c>
      <c r="O48" s="49">
        <f t="shared" si="38"/>
        <v>12</v>
      </c>
      <c r="P48" s="49">
        <f t="shared" si="38"/>
        <v>3</v>
      </c>
      <c r="Q48" s="49">
        <f t="shared" si="38"/>
        <v>3</v>
      </c>
      <c r="R48" s="49">
        <f t="shared" si="38"/>
        <v>2</v>
      </c>
      <c r="S48" s="22">
        <f t="shared" si="38"/>
        <v>22</v>
      </c>
      <c r="T48" s="49">
        <f t="shared" si="38"/>
        <v>1</v>
      </c>
      <c r="U48" s="49">
        <f t="shared" si="38"/>
        <v>1</v>
      </c>
      <c r="V48" s="18" t="str">
        <f t="shared" si="38"/>
        <v/>
      </c>
      <c r="W48" s="21">
        <f>IF(W25&gt;0,VLOOKUP(W25,'[3]2010_Envelope'!$BH$6:$CR$128,4),"")</f>
        <v>12.626308820512818</v>
      </c>
      <c r="X48" s="21">
        <f>IF(X25&gt;0,VLOOKUP(X25,'[3]2010_Envelope'!$BH$6:$CR$128,4),"")</f>
        <v>21.804139253205129</v>
      </c>
      <c r="Y48" s="21">
        <f>IF(Y25&gt;0,VLOOKUP(Y25,'[3]2010_Envelope'!$BH$6:$CR$128,4),"")</f>
        <v>14.865268000000002</v>
      </c>
      <c r="Z48" s="21">
        <f>IF(Z25&gt;0,VLOOKUP(Z25,'[3]2010_Envelope'!$BH$6:$CR$128,4),"")</f>
        <v>120.82846771581198</v>
      </c>
      <c r="AA48" s="21">
        <f>IF(AA25&gt;0,VLOOKUP(AA25,'[3]2010_Envelope'!$BH$6:$CR$128,4),"")</f>
        <v>97.385716477029902</v>
      </c>
      <c r="AB48" s="21">
        <f>IF(AB25&gt;0,VLOOKUP(AB25,'[3]2010_Envelope'!$BH$6:$CR$128,4),"")</f>
        <v>44.261193254807687</v>
      </c>
      <c r="AC48" s="20" t="str">
        <f>IF(AC25&gt;0,VLOOKUP(AC25,'[3]2010_HVAC'!$EY$7:$KA$83,20),"")</f>
        <v/>
      </c>
      <c r="AD48" s="20" t="str">
        <f>IF(AD25&gt;0,VLOOKUP(AD25,'[3]2010_HVAC'!$EY$7:$KA$83,20),"")</f>
        <v/>
      </c>
      <c r="AE48" s="20">
        <f>IF(AE25&gt;0,VLOOKUP(AE25,'[3]2010_HVAC'!$EY$7:$KA$83,20),"")</f>
        <v>46.665849999999999</v>
      </c>
      <c r="AF48" s="20">
        <f>IF(AF25&gt;0,VLOOKUP(AF25,'[3]2010_HVAC'!$EY$7:$KA$83,20),"")</f>
        <v>8.9868799999999993</v>
      </c>
      <c r="AG48" s="55">
        <f>VLOOKUP($C48,[1]Performance!$A$3:$K$38,8)</f>
        <v>2</v>
      </c>
      <c r="AH48" s="55">
        <f t="shared" ref="AH48" si="40">IF(AG48=0,20,IF(AG48=1,21,22))</f>
        <v>22</v>
      </c>
      <c r="AI48" s="20">
        <f>IF(AI25&gt;0,VLOOKUP(AI25,'[3]2010_HVAC'!$EY$7:$KA$83,AH48),"")</f>
        <v>10.768850193454334</v>
      </c>
      <c r="AJ48" s="20" t="str">
        <f>IF(AJ25&gt;0,VLOOKUP(AJ25,'[3]2010_HVAC'!$EY$7:$KA$83,$AH48),"")</f>
        <v/>
      </c>
      <c r="AK48" s="20">
        <f>IF(AK25&gt;0,VLOOKUP(AK25,'[3]2010_HVAC'!$EY$7:$KA$83,20),"")</f>
        <v>91.721706999999995</v>
      </c>
      <c r="AL48" s="20" t="str">
        <f>IF(AL25&gt;0,VLOOKUP(AL25,'[3]2010_HVAC'!$EY$7:$KA$83,20),"")</f>
        <v/>
      </c>
      <c r="AM48" s="20">
        <f>IF(AM25&gt;0,VLOOKUP(AM25,'[3]2010_HVAC'!$EY$7:$KA$83,20),"")</f>
        <v>2.3518912435897432</v>
      </c>
      <c r="AN48" s="20">
        <f>IF(AN25&gt;0,VLOOKUP(AN25,'[3]2010_HVAC'!$EY$7:$KA$83,20),"")</f>
        <v>9.4306684188034193</v>
      </c>
      <c r="AO48" s="20">
        <f>IF(AO25&gt;0,VLOOKUP(AO25,'[3]2010_HVAC'!$EY$7:$KA$83,20),"")</f>
        <v>27.923060700000001</v>
      </c>
      <c r="AP48" s="13">
        <f t="shared" ref="AP48" si="41">(SUM(W48:AF48)+SUM(AI48:AO48))*$AP$5</f>
        <v>1192510.802520683</v>
      </c>
      <c r="AQ48" s="21">
        <f>IF(AQ25&gt;0,VLOOKUP(AQ25,'[3]2010_Envelope'!$BH$6:$CR$128,5),"")</f>
        <v>30.776887777777773</v>
      </c>
      <c r="AR48" s="21">
        <f>IF(AR25&gt;0,VLOOKUP(AR25,'[3]2010_Envelope'!$BH$6:$CR$128,5),"")</f>
        <v>39.271300186380948</v>
      </c>
      <c r="AS48" s="21">
        <f>IF(AS25&gt;0,VLOOKUP(AS25,'[3]2010_Envelope'!$BH$6:$CR$128,5),"")</f>
        <v>36.601509999999998</v>
      </c>
      <c r="AT48" s="21" t="str">
        <f>IF(AT25&gt;0,VLOOKUP(AT25,'[3]2010_Envelope'!$BH$6:$CR$128,5),"")</f>
        <v/>
      </c>
      <c r="AU48" s="21">
        <f>IF(AU25&gt;0,VLOOKUP(AU25,'[3]2010_Envelope'!$BH$6:$CR$128,5),"")</f>
        <v>65.558337295000001</v>
      </c>
      <c r="AV48" s="21">
        <f>IF(AV25&gt;0,VLOOKUP(AV25,'[3]2010_Envelope'!$BH$6:$CR$128,5),"")</f>
        <v>29.795850371571422</v>
      </c>
      <c r="AW48" s="20" t="str">
        <f>IF(AW25&gt;0,VLOOKUP(AW25,'[3]2010_HVAC'!$EY$7:$KA$83,23),"")</f>
        <v/>
      </c>
      <c r="AX48" s="20" t="str">
        <f>IF(AX25&gt;0,VLOOKUP(AX25,'[3]2010_HVAC'!$EY$7:$KA$83,23),"")</f>
        <v/>
      </c>
      <c r="AY48" s="20">
        <f>IF(AY25&gt;0,VLOOKUP(AY25,'[3]2010_HVAC'!$EY$7:$KA$83,23),"")</f>
        <v>46.665849999999999</v>
      </c>
      <c r="AZ48" s="20">
        <f>IF(AZ25&gt;0,VLOOKUP(AZ25,'[3]2010_HVAC'!$EY$7:$KA$83,23),"")</f>
        <v>8.9868799999999993</v>
      </c>
      <c r="BA48" s="55">
        <f>VLOOKUP($C48,[2]Performance!$A$3:$K$36,8)</f>
        <v>2</v>
      </c>
      <c r="BB48" s="55">
        <f t="shared" ref="BB48" si="42">IF(BA48=0,23,IF(BA48=1,24,25))</f>
        <v>25</v>
      </c>
      <c r="BC48" s="20">
        <f>IF(BC25&gt;0,VLOOKUP(BC25,'[3]2010_HVAC'!$EY$7:$KA$83,BB48),"")</f>
        <v>10.895042494313342</v>
      </c>
      <c r="BD48" s="20" t="str">
        <f>IF(BD25&gt;0,VLOOKUP(BD25,'[3]2010_HVAC'!$EY$7:$KA$83,$BB48),"")</f>
        <v/>
      </c>
      <c r="BE48" s="20">
        <f>IF(BE25&gt;0,VLOOKUP(BE25,'[3]2010_HVAC'!$EY$7:$KA$83,23),"")</f>
        <v>91.721707000000009</v>
      </c>
      <c r="BF48" s="20" t="str">
        <f>IF(BF25&gt;0,VLOOKUP(BF25,'[3]2010_HVAC'!$EY$7:$KA$83,23),"")</f>
        <v/>
      </c>
      <c r="BG48" s="20">
        <f>IF(BG25&gt;0,VLOOKUP(BG25,'[3]2010_HVAC'!$EY$7:$KA$83,23),"")</f>
        <v>2.6206788142857143</v>
      </c>
      <c r="BH48" s="20">
        <f>IF(BH25&gt;0,VLOOKUP(BH25,'[3]2010_HVAC'!$EY$7:$KA$83,23),"")</f>
        <v>14.011278793650794</v>
      </c>
      <c r="BI48" s="20">
        <f>IF(BI25&gt;0,VLOOKUP(BI25,'[3]2010_HVAC'!$EY$7:$KA$83,23),"")</f>
        <v>28.80950707142857</v>
      </c>
      <c r="BJ48" s="13">
        <f t="shared" ref="BJ48" si="43">(SUM(AQ48:AZ48)+SUM(BC48:BI48))*$BJ$5</f>
        <v>1278001.713883887</v>
      </c>
      <c r="BK48" s="19">
        <f>IF($N48&gt;0,VLOOKUP($C48,[1]Rome!$AB$7:$AN$40,$N48))/((IF($P48=1,'3 PlantsCodes'!$D$26,IF($P48=2,'3 PlantsCodes'!$D$27,IF($P48=3,'3 PlantsCodes'!$D$28,IF($P48=4,'3 PlantsCodes'!$D$29)))))*IF($R48=1,'3 PlantsCodes'!$D$31,IF($R48=2,'3 PlantsCodes'!$D$32)))</f>
        <v>5.4271583949495765</v>
      </c>
      <c r="BL48" s="19">
        <f>(IF($O48=20,VLOOKUP($C48,[1]Rome!$AB$7:$AN$40,12),IF($O48&gt;0,VLOOKUP($C48,[1]Rome!$AB$7:$AN$40,$O48),0))/(IF($Q48=1,'3 PlantsCodes'!$E$26,IF($Q48=3,'3 PlantsCodes'!$E$28,IF($Q48=4,'3 PlantsCodes'!$E$29,1)))*IF($R48=1,'3 PlantsCodes'!$E$31,IF($R48=2,'3 PlantsCodes'!$E$32))))</f>
        <v>17.188075624629867</v>
      </c>
      <c r="BM48" s="19">
        <f>VLOOKUP($C48,[1]Rome!$AB$6:$AZ$40,$S48)</f>
        <v>1.0898891414002707</v>
      </c>
      <c r="BN48" s="19">
        <f>VLOOKUP($C48,[1]Rome!$B$7:$Y$40,18)</f>
        <v>7.0466600723413251</v>
      </c>
      <c r="BO48" s="19">
        <f>VLOOKUP($C48,[1]Rome!$B$7:$AA$40,26)</f>
        <v>0.23840237311118317</v>
      </c>
      <c r="BP48" s="20">
        <f>IF($U48=1,-[4]Office!$E$10,0)</f>
        <v>-9.2179487179487172</v>
      </c>
      <c r="BQ48" s="57" t="s">
        <v>30</v>
      </c>
      <c r="BR48" s="19">
        <f>IF($N48&gt;0,VLOOKUP($C48,[2]Rome!$AB$7:$AN$40,$N48))/((IF($P48=1,'3 PlantsCodes'!$D$26,IF($P48=2,'3 PlantsCodes'!$D$27,IF($P48=3,'3 PlantsCodes'!$D$28,IF($P48=4,'3 PlantsCodes'!$D$29)))))*IF($R48=1,'3 PlantsCodes'!$D$31,IF($R48=2,'3 PlantsCodes'!$D$32)))</f>
        <v>4.1565487912932984</v>
      </c>
      <c r="BS48" s="19">
        <f>(IF($O48=20,VLOOKUP($C48,[2]Rome!$AB$7:$AN$40,12),IF($O48&gt;0,VLOOKUP($C48,[2]Rome!$AB$7:$AN$40,$O48),0))/(IF($Q48=1,'3 PlantsCodes'!$E$26,IF($Q48=3,'3 PlantsCodes'!$E$28,IF($Q48=4,'3 PlantsCodes'!$E$29,1)))*IF($R48=1,'3 PlantsCodes'!$E$31,IF($R48=2,'3 PlantsCodes'!$E$32))))</f>
        <v>13.067291512846925</v>
      </c>
      <c r="BT48" s="19">
        <f>VLOOKUP($C48,[2]Rome!$AB$6:$AZ$40,$S48)</f>
        <v>1.7984701683811266</v>
      </c>
      <c r="BU48" s="19">
        <f>VLOOKUP($C48,[2]Rome!$B$7:$Y$40,18)</f>
        <v>7.4593645571497236</v>
      </c>
      <c r="BV48" s="19">
        <f>VLOOKUP($C48,[2]Rome!$B$7:$AA$40,26)</f>
        <v>0.42503521896380847</v>
      </c>
      <c r="BW48" s="20">
        <f>IF($U48=1,-[4]School!$E$10,0)</f>
        <v>-9.6066666666666674</v>
      </c>
      <c r="BX48" s="57" t="s">
        <v>30</v>
      </c>
    </row>
    <row r="50" spans="1:76" ht="15.75" thickBot="1" x14ac:dyDescent="0.3"/>
    <row r="51" spans="1:76" ht="40.5"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30</v>
      </c>
      <c r="F54" s="49" t="s">
        <v>34</v>
      </c>
      <c r="G54" s="49" t="s">
        <v>34</v>
      </c>
      <c r="H54" s="49">
        <v>0</v>
      </c>
      <c r="I54" s="49">
        <f>IF(D54="-",1,IF(D54="o-",2,IF(D54="o",3,IF(D54="o+",4))))</f>
        <v>1</v>
      </c>
      <c r="J54" s="49">
        <f>IF(E54="-",1,IF(E54="o",2,IF(E54="o+",3)))</f>
        <v>1</v>
      </c>
      <c r="K54" s="49">
        <f>IF(G54="o",1,IF(G54="o+",2,IF(G54="+",3)))</f>
        <v>1</v>
      </c>
      <c r="L54" s="49">
        <f>IF(H54=0,1,IF(H54=1,2))</f>
        <v>1</v>
      </c>
      <c r="M54" s="49">
        <f>I54*1000+J54*100+K54*10+L54*1</f>
        <v>1111</v>
      </c>
      <c r="N54" s="49">
        <v>2</v>
      </c>
      <c r="O54" s="49">
        <v>11</v>
      </c>
      <c r="P54" s="49">
        <v>2</v>
      </c>
      <c r="Q54" s="49">
        <v>3</v>
      </c>
      <c r="R54" s="49">
        <v>1</v>
      </c>
      <c r="S54" s="22">
        <f t="shared" ref="S54:S73" si="44">IF(T54=0,IF(N54=3,14,IF(N54=7,16,IF(N54=8,17,IF(N54=9,18,IF(N54=10,19,15))))),IF(T54=1,IF(N54=3,20,IF(N54=7,22,IF(N54=8,23,IF(N54=9,24,IF(N54=10,25,21)))))))</f>
        <v>15</v>
      </c>
      <c r="T54" s="49">
        <v>0</v>
      </c>
      <c r="U54" s="49">
        <v>0</v>
      </c>
      <c r="V54" s="6"/>
      <c r="W54" s="10">
        <f>VLOOKUP($C54,[1]Rome!$BB$7:$BK$42,5)</f>
        <v>1</v>
      </c>
      <c r="X54" s="10">
        <f>VLOOKUP($C54,[1]Rome!$BB$7:$BK$42,6)</f>
        <v>24</v>
      </c>
      <c r="Y54" s="10">
        <f>VLOOKUP($C54,[1]Rome!$BB$7:$BK$42,7)</f>
        <v>0</v>
      </c>
      <c r="Z54" s="10">
        <f>VLOOKUP($C54,[1]Rome!$BB$7:$BK$42,8)</f>
        <v>81</v>
      </c>
      <c r="AA54" s="10">
        <f>VLOOKUP($C54,[1]Rome!$BB$7:$BK$42,9)</f>
        <v>0</v>
      </c>
      <c r="AB54" s="10">
        <f>VLOOKUP($C54,[1]Rome!$BB$7:$BK$42,10)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141</v>
      </c>
      <c r="AK54" s="11">
        <f>IF($P54=1,149,IF($P54=2,153,IF($P54=3,155,IF($P54=4,157,0))))</f>
        <v>153</v>
      </c>
      <c r="AL54" s="11">
        <f>IF($P54=$Q54,0,IF($Q54=1,149,IF($Q54=2,153,IF($Q54=3,155,IF($Q54=4,157,0)))))</f>
        <v>155</v>
      </c>
      <c r="AM54" s="11">
        <f>IF($R54=1,160,IF($R54=2,162))</f>
        <v>160</v>
      </c>
      <c r="AN54" s="11">
        <f>IF($T54=1,186,0)</f>
        <v>0</v>
      </c>
      <c r="AO54" s="11">
        <f>IF($U54=1,184,0)</f>
        <v>0</v>
      </c>
      <c r="AP54" s="13">
        <f t="shared" ref="AP54:AP73" si="45">AP77/$AP$5</f>
        <v>202.46490334753355</v>
      </c>
      <c r="AQ54" s="10">
        <f>VLOOKUP($C54,[2]Rome!$BB$7:$BK$40,5)</f>
        <v>2</v>
      </c>
      <c r="AR54" s="10">
        <f>VLOOKUP($C54,[2]Rome!$BB$7:$BK$40,6)</f>
        <v>24</v>
      </c>
      <c r="AS54" s="10">
        <f>VLOOKUP($C54,[2]Rome!$BB$7:$BK$40,7)</f>
        <v>0</v>
      </c>
      <c r="AT54" s="10">
        <f>VLOOKUP($C54,[2]Rome!$BB$7:$BK$40,8)</f>
        <v>0</v>
      </c>
      <c r="AU54" s="10">
        <f>VLOOKUP($C54,[2]Rome!$BB$7:$BK$40,9)</f>
        <v>0</v>
      </c>
      <c r="AV54" s="10">
        <f>VLOOKUP($C54,[2]Rome!$BB$7:$BK$40,10)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141</v>
      </c>
      <c r="BE54" s="11">
        <f>IF($P54=1,149,IF($P54=2,153,IF($P54=3,155,IF($P54=4,157,0))))</f>
        <v>153</v>
      </c>
      <c r="BF54" s="11">
        <f>IF($P54=$Q54,0,IF($Q54=1,149,IF($Q54=2,153,IF($Q54=3,155,IF($Q54=4,157,0)))))</f>
        <v>155</v>
      </c>
      <c r="BG54" s="11">
        <f>IF($R54=1,160,IF($R54=2,162))</f>
        <v>160</v>
      </c>
      <c r="BH54" s="11">
        <f>IF($T54=1,186,0)</f>
        <v>0</v>
      </c>
      <c r="BI54" s="11">
        <f>IF($U54=1,184,0)</f>
        <v>0</v>
      </c>
      <c r="BJ54" s="13">
        <f t="shared" ref="BJ54:BJ73" si="46">BJ77/$BJ$5</f>
        <v>195.55720995412622</v>
      </c>
      <c r="BK54" s="19">
        <f>IF($N54=2,BK77*'4 PEF'!$H$4,IF(OR($N54=3,$N54=4,$N54=5,$N54=6),BK77*'4 PEF'!$H$5,IF(OR($N54=7,$N54=8),BK77*'4 PEF'!$H$10,IF($N54=9,BK77*'4 PEF'!$H$7,IF($N54=10,BK77*'4 PEF'!$H$6)))))</f>
        <v>139.59460803309634</v>
      </c>
      <c r="BL54" s="19">
        <f>BL77*'4 PEF'!$H$10</f>
        <v>54.191452602918588</v>
      </c>
      <c r="BM54" s="19">
        <f>IF($N54=2,BM77*'4 PEF'!$H$4,IF(OR($N54=3,$N54=4,$N54=5,$N54=6),BM77*'4 PEF'!$H$5,IF(OR($N54=7,$N54=8),BM77*'4 PEF'!$H$10,IF($N54=9,BM77*'4 PEF'!$H$7,IF($N54=10,BM77*'4 PEF'!$H$6)))))</f>
        <v>7.4736842105263159</v>
      </c>
      <c r="BN54" s="19">
        <f>BN77*'4 PEF'!$H$10</f>
        <v>48.524225976560359</v>
      </c>
      <c r="BO54" s="19">
        <f>BO77*'4 PEF'!$H$10</f>
        <v>0.97089933149297758</v>
      </c>
      <c r="BP54" s="33">
        <f>BP77*'4 PEF'!$H$10</f>
        <v>0</v>
      </c>
      <c r="BQ54" s="34">
        <f>SUM(BK54:BP54)</f>
        <v>250.75487015459458</v>
      </c>
      <c r="BR54" s="19">
        <f>IF($N54=2,BR77*'4 PEF'!$H$4,IF(OR($N54=3,$N54=4,$N54=5,$N54=6),BR77*'4 PEF'!$H$5,IF(OR($N54=7,$N54=8),BR77*'4 PEF'!$H$10,IF($N54=9,BR77*'4 PEF'!$H$7,IF($N54=10,BR77*'4 PEF'!$H$6)))))</f>
        <v>117.98017296215053</v>
      </c>
      <c r="BS54" s="19">
        <f>BS77*'4 PEF'!$H$10</f>
        <v>33.432334814725465</v>
      </c>
      <c r="BT54" s="19">
        <f>IF($N54=2,BT77*'4 PEF'!$H$4,IF(OR($N54=3,$N54=4,$N54=5,$N54=6),BT77*'4 PEF'!$H$5,IF(OR($N54=7,$N54=8),BT77*'4 PEF'!$H$10,IF($N54=9,BT77*'4 PEF'!$H$7,IF($N54=10,BT77*'4 PEF'!$H$6)))))</f>
        <v>10.947368421052632</v>
      </c>
      <c r="BU54" s="19">
        <f>BU77*'4 PEF'!$H$10</f>
        <v>46.879247243750704</v>
      </c>
      <c r="BV54" s="19">
        <f>BV77*'4 PEF'!$H$10</f>
        <v>1.2071357372991713</v>
      </c>
      <c r="BW54" s="33">
        <f>BW77*'4 PEF'!$H$10</f>
        <v>0</v>
      </c>
      <c r="BX54" s="34">
        <f>SUM(BR54:BW54)</f>
        <v>210.44625917897852</v>
      </c>
    </row>
    <row r="55" spans="1:76" x14ac:dyDescent="0.25">
      <c r="A55" s="151"/>
      <c r="B55" s="17">
        <v>2</v>
      </c>
      <c r="C55" s="97">
        <f>VLOOKUP(M55,[1]aux!$A$2:$B$37,2,FALSE)</f>
        <v>3</v>
      </c>
      <c r="D55" s="50" t="s">
        <v>30</v>
      </c>
      <c r="E55" s="50" t="s">
        <v>34</v>
      </c>
      <c r="F55" s="49" t="s">
        <v>31</v>
      </c>
      <c r="G55" s="49" t="s">
        <v>34</v>
      </c>
      <c r="H55" s="49">
        <v>0</v>
      </c>
      <c r="I55" s="49">
        <f t="shared" ref="I55:I65" si="47">IF(D55="-",1,IF(D55="o-",2,IF(D55="o",3,IF(D55="o+",4))))</f>
        <v>1</v>
      </c>
      <c r="J55" s="49">
        <f t="shared" ref="J55:J65" si="48">IF(E55="-",1,IF(E55="o",2,IF(E55="o+",3)))</f>
        <v>2</v>
      </c>
      <c r="K55" s="49">
        <f t="shared" ref="K55:K65" si="49">IF(G55="o",1,IF(G55="o+",2,IF(G55="+",3)))</f>
        <v>1</v>
      </c>
      <c r="L55" s="49">
        <f t="shared" ref="L55:L65" si="50">IF(H55=0,1,IF(H55=1,2))</f>
        <v>1</v>
      </c>
      <c r="M55" s="49">
        <f t="shared" ref="M55:M73" si="51">I55*1000+J55*100+K55*10+L55*1</f>
        <v>1211</v>
      </c>
      <c r="N55" s="49">
        <v>7</v>
      </c>
      <c r="O55" s="49">
        <v>12</v>
      </c>
      <c r="P55" s="49">
        <v>4</v>
      </c>
      <c r="Q55" s="49">
        <v>4</v>
      </c>
      <c r="R55" s="49">
        <v>2</v>
      </c>
      <c r="S55" s="22">
        <f t="shared" si="44"/>
        <v>16</v>
      </c>
      <c r="T55" s="49">
        <v>0</v>
      </c>
      <c r="U55" s="49">
        <v>0</v>
      </c>
      <c r="V55" s="18"/>
      <c r="W55" s="10">
        <f>VLOOKUP($C55,[1]Rome!$BB$7:$BK$42,5)</f>
        <v>1</v>
      </c>
      <c r="X55" s="10">
        <f>VLOOKUP($C55,[1]Rome!$BB$7:$BK$42,6)</f>
        <v>24</v>
      </c>
      <c r="Y55" s="10">
        <f>VLOOKUP($C55,[1]Rome!$BB$7:$BK$42,7)</f>
        <v>0</v>
      </c>
      <c r="Z55" s="10">
        <f>VLOOKUP($C55,[1]Rome!$BB$7:$BK$42,8)</f>
        <v>89</v>
      </c>
      <c r="AA55" s="10">
        <f>VLOOKUP($C55,[1]Rome!$BB$7:$BK$42,9)</f>
        <v>0</v>
      </c>
      <c r="AB55" s="10">
        <f>VLOOKUP($C55,[1]Rome!$BB$7:$BK$42,10)</f>
        <v>0</v>
      </c>
      <c r="AC55" s="11">
        <f t="shared" ref="AC55:AC73" si="52">IF($H55=1,170,0)</f>
        <v>0</v>
      </c>
      <c r="AD55" s="11">
        <f t="shared" ref="AD55:AD73" si="53">IF($H55=1,168,0)</f>
        <v>0</v>
      </c>
      <c r="AE55" s="11">
        <f>VLOOKUP($C55,[1]Vienna!$BB$7:$BM$42,11)</f>
        <v>0</v>
      </c>
      <c r="AF55" s="11">
        <f>VLOOKUP($C55,[1]Vienna!$BB$7:$BM$42,12)</f>
        <v>0</v>
      </c>
      <c r="AG55" s="11" t="s">
        <v>30</v>
      </c>
      <c r="AH55" s="11" t="s">
        <v>30</v>
      </c>
      <c r="AI55" s="11">
        <f t="shared" ref="AI55:AI73" si="54">IF($N55=2,147,IF($N55=3,120,IF(OR($N55=4,$N55=5,$N55=6),123,IF($N55=7,129,IF($N55=8,135,IF($N55=9,138,IF($N55=10,191,0)))))))</f>
        <v>129</v>
      </c>
      <c r="AJ55" s="11">
        <f t="shared" ref="AJ55:AJ73" si="55">IF($O55=11,141,IF($O55=20,144,0))</f>
        <v>0</v>
      </c>
      <c r="AK55" s="11">
        <f t="shared" ref="AK55:AK73" si="56">IF($P55=1,149,IF($P55=2,153,IF($P55=3,155,IF($P55=4,157,0))))</f>
        <v>157</v>
      </c>
      <c r="AL55" s="11">
        <f t="shared" ref="AL55:AL73" si="57">IF(P55=Q55,0,IF($Q55=1,149,IF($Q55=2,153,IF($Q55=3,155,IF($Q55=4,157,0)))))</f>
        <v>0</v>
      </c>
      <c r="AM55" s="11">
        <f t="shared" ref="AM55:AM73" si="58">IF($R55=1,160,IF($R55=2,162))</f>
        <v>162</v>
      </c>
      <c r="AN55" s="11">
        <f t="shared" ref="AN55:AN73" si="59">IF($T55=1,186,0)</f>
        <v>0</v>
      </c>
      <c r="AO55" s="11">
        <f t="shared" ref="AO55:AO73" si="60">IF($U55=1,184,0)</f>
        <v>0</v>
      </c>
      <c r="AP55" s="13">
        <f t="shared" si="45"/>
        <v>243.88158242365836</v>
      </c>
      <c r="AQ55" s="10">
        <f>VLOOKUP($C55,[2]Rome!$BB$7:$BK$40,5)</f>
        <v>2</v>
      </c>
      <c r="AR55" s="10">
        <f>VLOOKUP($C55,[2]Rome!$BB$7:$BK$40,6)</f>
        <v>24</v>
      </c>
      <c r="AS55" s="10">
        <f>VLOOKUP($C55,[2]Rome!$BB$7:$BK$40,7)</f>
        <v>0</v>
      </c>
      <c r="AT55" s="10">
        <f>VLOOKUP($C55,[2]Rome!$BB$7:$BK$40,8)</f>
        <v>93</v>
      </c>
      <c r="AU55" s="10">
        <f>VLOOKUP($C55,[2]Rome!$BB$7:$BK$40,9)</f>
        <v>0</v>
      </c>
      <c r="AV55" s="10">
        <f>VLOOKUP($C55,[2]Rome!$BB$7:$BK$40,10)</f>
        <v>0</v>
      </c>
      <c r="AW55" s="11">
        <f t="shared" ref="AW55:AW73" si="61">IF($H55=1,170,0)</f>
        <v>0</v>
      </c>
      <c r="AX55" s="11">
        <f t="shared" ref="AX55:AX73" si="62">IF($H55=1,168,0)</f>
        <v>0</v>
      </c>
      <c r="AY55" s="11">
        <f>VLOOKUP($C55,[2]Vienna!$BB$7:$BM$42,11)</f>
        <v>0</v>
      </c>
      <c r="AZ55" s="11">
        <f>VLOOKUP($C55,[2]Vienna!$BB$7:$BM$42,12)</f>
        <v>0</v>
      </c>
      <c r="BA55" s="11" t="s">
        <v>30</v>
      </c>
      <c r="BB55" s="11" t="s">
        <v>30</v>
      </c>
      <c r="BC55" s="11">
        <f t="shared" ref="BC55:BC73" si="63">IF($N55=2,147,IF($N55=3,120,IF(OR($N55=4,$N55=5,$N55=6),123,IF($N55=7,129,IF($N55=8,135,IF($N55=9,138,IF($N55=10,191,0)))))))</f>
        <v>129</v>
      </c>
      <c r="BD55" s="11">
        <f t="shared" ref="BD55:BD73" si="64">IF($O55=11,141,IF($O55=20,144,0))</f>
        <v>0</v>
      </c>
      <c r="BE55" s="11">
        <f t="shared" ref="BE55:BE73" si="65">IF($P55=1,149,IF($P55=2,153,IF($P55=3,155,IF($P55=4,157,0))))</f>
        <v>157</v>
      </c>
      <c r="BF55" s="11">
        <f t="shared" ref="BF55:BF73" si="66">IF($P55=$Q55,0,IF($Q55=1,149,IF($Q55=2,153,IF($Q55=3,155,IF($Q55=4,157,0)))))</f>
        <v>0</v>
      </c>
      <c r="BG55" s="11">
        <f t="shared" ref="BG55:BG73" si="67">IF($R55=1,160,IF($R55=2,162))</f>
        <v>162</v>
      </c>
      <c r="BH55" s="11">
        <f t="shared" ref="BH55:BH73" si="68">IF($T55=1,186,0)</f>
        <v>0</v>
      </c>
      <c r="BI55" s="11">
        <f t="shared" ref="BI55:BI73" si="69">IF($U55=1,184,0)</f>
        <v>0</v>
      </c>
      <c r="BJ55" s="13">
        <f t="shared" si="46"/>
        <v>249.3634566792513</v>
      </c>
      <c r="BK55" s="19">
        <f>IF($N55=2,BK78*'4 PEF'!$H$4,IF(OR($N55=3,$N55=4,$N55=5,$N55=6),BK78*'4 PEF'!$H$5,IF(OR($N55=7,$N55=8),BK78*'4 PEF'!$H$10,IF($N55=9,BK78*'4 PEF'!$H$7,IF($N55=10,BK78*'4 PEF'!$H$6)))))</f>
        <v>30.880645349274705</v>
      </c>
      <c r="BL55" s="19">
        <f>BL78*'4 PEF'!$H$10</f>
        <v>67.395671285594261</v>
      </c>
      <c r="BM55" s="19">
        <f>IF($N55=2,BM78*'4 PEF'!$H$4,IF(OR($N55=3,$N55=4,$N55=5,$N55=6),BM78*'4 PEF'!$H$5,IF(OR($N55=7,$N55=8),BM78*'4 PEF'!$H$10,IF($N55=9,BM78*'4 PEF'!$H$7,IF($N55=10,BM78*'4 PEF'!$H$6)))))</f>
        <v>5.2915539014105217</v>
      </c>
      <c r="BN55" s="19">
        <f>BN78*'4 PEF'!$H$10</f>
        <v>49.400597460935124</v>
      </c>
      <c r="BO55" s="19">
        <f>BO78*'4 PEF'!$H$10</f>
        <v>0.78440729666345843</v>
      </c>
      <c r="BP55" s="33">
        <f>BP78*'4 PEF'!$H$10</f>
        <v>0</v>
      </c>
      <c r="BQ55" s="34">
        <f t="shared" ref="BQ55:BQ73" si="70">SUM(BK55:BP55)</f>
        <v>153.75287529387808</v>
      </c>
      <c r="BR55" s="19">
        <f>IF($N55=2,BR78*'4 PEF'!$H$4,IF(OR($N55=3,$N55=4,$N55=5,$N55=6),BR78*'4 PEF'!$H$5,IF(OR($N55=7,$N55=8),BR78*'4 PEF'!$H$10,IF($N55=9,BR78*'4 PEF'!$H$7,IF($N55=10,BR78*'4 PEF'!$H$6)))))</f>
        <v>33.50904546540368</v>
      </c>
      <c r="BS55" s="19">
        <f>BS78*'4 PEF'!$H$10</f>
        <v>39.889277354829055</v>
      </c>
      <c r="BT55" s="19">
        <f>IF($N55=2,BT78*'4 PEF'!$H$4,IF(OR($N55=3,$N55=4,$N55=5,$N55=6),BT78*'4 PEF'!$H$5,IF(OR($N55=7,$N55=8),BT78*'4 PEF'!$H$10,IF($N55=9,BT78*'4 PEF'!$H$7,IF($N55=10,BT78*'4 PEF'!$H$6)))))</f>
        <v>7.1436820320116894</v>
      </c>
      <c r="BU55" s="19">
        <f>BU78*'4 PEF'!$H$10</f>
        <v>47.605962585715098</v>
      </c>
      <c r="BV55" s="19">
        <f>BV78*'4 PEF'!$H$10</f>
        <v>1.0580397473475891</v>
      </c>
      <c r="BW55" s="33">
        <f>BW78*'4 PEF'!$H$10</f>
        <v>0</v>
      </c>
      <c r="BX55" s="34">
        <f t="shared" ref="BX55:BX73" si="71">SUM(BR55:BW55)</f>
        <v>129.2060071853071</v>
      </c>
    </row>
    <row r="56" spans="1:76" x14ac:dyDescent="0.25">
      <c r="A56" s="151"/>
      <c r="B56" s="17">
        <v>3</v>
      </c>
      <c r="C56" s="97">
        <f>VLOOKUP(M56,[1]aux!$A$2:$B$37,2,FALSE)</f>
        <v>5</v>
      </c>
      <c r="D56" s="50" t="s">
        <v>31</v>
      </c>
      <c r="E56" s="50" t="s">
        <v>30</v>
      </c>
      <c r="F56" s="49" t="s">
        <v>31</v>
      </c>
      <c r="G56" s="49" t="s">
        <v>34</v>
      </c>
      <c r="H56" s="49">
        <v>0</v>
      </c>
      <c r="I56" s="49">
        <f t="shared" si="47"/>
        <v>2</v>
      </c>
      <c r="J56" s="49">
        <f t="shared" si="48"/>
        <v>1</v>
      </c>
      <c r="K56" s="49">
        <f t="shared" si="49"/>
        <v>1</v>
      </c>
      <c r="L56" s="49">
        <f t="shared" si="50"/>
        <v>1</v>
      </c>
      <c r="M56" s="49">
        <f t="shared" si="51"/>
        <v>2111</v>
      </c>
      <c r="N56" s="49">
        <v>7</v>
      </c>
      <c r="O56" s="49">
        <v>12</v>
      </c>
      <c r="P56" s="49">
        <v>4</v>
      </c>
      <c r="Q56" s="49">
        <v>4</v>
      </c>
      <c r="R56" s="49">
        <v>2</v>
      </c>
      <c r="S56" s="22">
        <f t="shared" si="44"/>
        <v>16</v>
      </c>
      <c r="T56" s="49">
        <v>0</v>
      </c>
      <c r="U56" s="49">
        <v>0</v>
      </c>
      <c r="V56" s="18"/>
      <c r="W56" s="10">
        <f>VLOOKUP($C56,[1]Rome!$BB$7:$BK$42,5)</f>
        <v>9</v>
      </c>
      <c r="X56" s="10">
        <f>VLOOKUP($C56,[1]Rome!$BB$7:$BK$42,6)</f>
        <v>32</v>
      </c>
      <c r="Y56" s="10">
        <f>VLOOKUP($C56,[1]Rome!$BB$7:$BK$42,7)</f>
        <v>63</v>
      </c>
      <c r="Z56" s="10">
        <f>VLOOKUP($C56,[1]Rome!$BB$7:$BK$42,8)</f>
        <v>81</v>
      </c>
      <c r="AA56" s="10">
        <f>VLOOKUP($C56,[1]Rome!$BB$7:$BK$42,9)</f>
        <v>0</v>
      </c>
      <c r="AB56" s="10">
        <f>VLOOKUP($C56,[1]Rome!$BB$7:$BK$42,10)</f>
        <v>0</v>
      </c>
      <c r="AC56" s="11">
        <f t="shared" si="52"/>
        <v>0</v>
      </c>
      <c r="AD56" s="11">
        <f t="shared" si="53"/>
        <v>0</v>
      </c>
      <c r="AE56" s="11">
        <f>VLOOKUP($C56,[1]Vienna!$BB$7:$BM$42,11)</f>
        <v>0</v>
      </c>
      <c r="AF56" s="11">
        <f>VLOOKUP($C56,[1]Vienna!$BB$7:$BM$42,12)</f>
        <v>0</v>
      </c>
      <c r="AG56" s="11" t="s">
        <v>30</v>
      </c>
      <c r="AH56" s="11" t="s">
        <v>30</v>
      </c>
      <c r="AI56" s="11">
        <f t="shared" si="54"/>
        <v>129</v>
      </c>
      <c r="AJ56" s="11">
        <f t="shared" si="55"/>
        <v>0</v>
      </c>
      <c r="AK56" s="11">
        <f t="shared" si="56"/>
        <v>157</v>
      </c>
      <c r="AL56" s="11">
        <f t="shared" si="57"/>
        <v>0</v>
      </c>
      <c r="AM56" s="11">
        <f t="shared" si="58"/>
        <v>162</v>
      </c>
      <c r="AN56" s="11">
        <f t="shared" si="59"/>
        <v>0</v>
      </c>
      <c r="AO56" s="11">
        <f t="shared" si="60"/>
        <v>0</v>
      </c>
      <c r="AP56" s="13">
        <f t="shared" si="45"/>
        <v>177.65843426647018</v>
      </c>
      <c r="AQ56" s="10">
        <f>VLOOKUP($C56,[2]Rome!$BB$7:$BK$40,5)</f>
        <v>10</v>
      </c>
      <c r="AR56" s="10">
        <f>VLOOKUP($C56,[2]Rome!$BB$7:$BK$40,6)</f>
        <v>32</v>
      </c>
      <c r="AS56" s="10">
        <f>VLOOKUP($C56,[2]Rome!$BB$7:$BK$40,7)</f>
        <v>64</v>
      </c>
      <c r="AT56" s="10">
        <f>VLOOKUP($C56,[2]Rome!$BB$7:$BK$40,8)</f>
        <v>0</v>
      </c>
      <c r="AU56" s="10">
        <f>VLOOKUP($C56,[2]Rome!$BB$7:$BK$40,9)</f>
        <v>0</v>
      </c>
      <c r="AV56" s="10">
        <f>VLOOKUP($C56,[2]Rome!$BB$7:$BK$40,10)</f>
        <v>0</v>
      </c>
      <c r="AW56" s="11">
        <f t="shared" si="61"/>
        <v>0</v>
      </c>
      <c r="AX56" s="11">
        <f t="shared" si="62"/>
        <v>0</v>
      </c>
      <c r="AY56" s="11">
        <f>VLOOKUP($C56,[2]Vienna!$BB$7:$BM$42,11)</f>
        <v>0</v>
      </c>
      <c r="AZ56" s="11">
        <f>VLOOKUP($C56,[2]Vienna!$BB$7:$BM$42,12)</f>
        <v>0</v>
      </c>
      <c r="BA56" s="11" t="s">
        <v>30</v>
      </c>
      <c r="BB56" s="11" t="s">
        <v>30</v>
      </c>
      <c r="BC56" s="11">
        <f t="shared" si="63"/>
        <v>129</v>
      </c>
      <c r="BD56" s="11">
        <f t="shared" si="64"/>
        <v>0</v>
      </c>
      <c r="BE56" s="11">
        <f t="shared" si="65"/>
        <v>157</v>
      </c>
      <c r="BF56" s="11">
        <f t="shared" si="66"/>
        <v>0</v>
      </c>
      <c r="BG56" s="11">
        <f t="shared" si="67"/>
        <v>162</v>
      </c>
      <c r="BH56" s="11">
        <f t="shared" si="68"/>
        <v>0</v>
      </c>
      <c r="BI56" s="11">
        <f t="shared" si="69"/>
        <v>0</v>
      </c>
      <c r="BJ56" s="13">
        <f t="shared" si="46"/>
        <v>183.5050544457508</v>
      </c>
      <c r="BK56" s="19">
        <f>IF($N56=2,BK79*'4 PEF'!$H$4,IF(OR($N56=3,$N56=4,$N56=5,$N56=6),BK79*'4 PEF'!$H$5,IF(OR($N56=7,$N56=8),BK79*'4 PEF'!$H$10,IF($N56=9,BK79*'4 PEF'!$H$7,IF($N56=10,BK79*'4 PEF'!$H$6)))))</f>
        <v>52.83127608672465</v>
      </c>
      <c r="BL56" s="19">
        <f>BL79*'4 PEF'!$H$10</f>
        <v>67.235948324984406</v>
      </c>
      <c r="BM56" s="19">
        <f>IF($N56=2,BM79*'4 PEF'!$H$4,IF(OR($N56=3,$N56=4,$N56=5,$N56=6),BM79*'4 PEF'!$H$5,IF(OR($N56=7,$N56=8),BM79*'4 PEF'!$H$10,IF($N56=9,BM79*'4 PEF'!$H$7,IF($N56=10,BM79*'4 PEF'!$H$6)))))</f>
        <v>4.8352648004078613</v>
      </c>
      <c r="BN56" s="19">
        <f>BN79*'4 PEF'!$H$10</f>
        <v>48.524225976560359</v>
      </c>
      <c r="BO56" s="19">
        <f>BO79*'4 PEF'!$H$10</f>
        <v>0.90710832755920578</v>
      </c>
      <c r="BP56" s="33">
        <f>BP79*'4 PEF'!$H$10</f>
        <v>0</v>
      </c>
      <c r="BQ56" s="34">
        <f t="shared" si="70"/>
        <v>174.33382351623646</v>
      </c>
      <c r="BR56" s="19">
        <f>IF($N56=2,BR79*'4 PEF'!$H$4,IF(OR($N56=3,$N56=4,$N56=5,$N56=6),BR79*'4 PEF'!$H$5,IF(OR($N56=7,$N56=8),BR79*'4 PEF'!$H$10,IF($N56=9,BR79*'4 PEF'!$H$7,IF($N56=10,BR79*'4 PEF'!$H$6)))))</f>
        <v>36.637549426044458</v>
      </c>
      <c r="BS56" s="19">
        <f>BS79*'4 PEF'!$H$10</f>
        <v>48.415209088223683</v>
      </c>
      <c r="BT56" s="19">
        <f>IF($N56=2,BT79*'4 PEF'!$H$4,IF(OR($N56=3,$N56=4,$N56=5,$N56=6),BT79*'4 PEF'!$H$5,IF(OR($N56=7,$N56=8),BT79*'4 PEF'!$H$10,IF($N56=9,BT79*'4 PEF'!$H$7,IF($N56=10,BT79*'4 PEF'!$H$6)))))</f>
        <v>7.4180770550276343</v>
      </c>
      <c r="BU56" s="19">
        <f>BU79*'4 PEF'!$H$10</f>
        <v>46.888003496429299</v>
      </c>
      <c r="BV56" s="19">
        <f>BV79*'4 PEF'!$H$10</f>
        <v>1.1294474943366322</v>
      </c>
      <c r="BW56" s="33">
        <f>BW79*'4 PEF'!$H$10</f>
        <v>0</v>
      </c>
      <c r="BX56" s="34">
        <f t="shared" si="71"/>
        <v>140.48828656006171</v>
      </c>
    </row>
    <row r="57" spans="1:76" x14ac:dyDescent="0.25">
      <c r="A57" s="151"/>
      <c r="B57" s="17">
        <v>4</v>
      </c>
      <c r="C57" s="97">
        <f>VLOOKUP(M57,[1]aux!$A$2:$B$37,2,FALSE)</f>
        <v>21</v>
      </c>
      <c r="D57" s="50" t="s">
        <v>30</v>
      </c>
      <c r="E57" s="50" t="s">
        <v>34</v>
      </c>
      <c r="F57" s="49" t="s">
        <v>31</v>
      </c>
      <c r="G57" s="49" t="s">
        <v>34</v>
      </c>
      <c r="H57" s="49">
        <v>1</v>
      </c>
      <c r="I57" s="49">
        <f t="shared" si="47"/>
        <v>1</v>
      </c>
      <c r="J57" s="49">
        <f t="shared" si="48"/>
        <v>2</v>
      </c>
      <c r="K57" s="49">
        <f t="shared" si="49"/>
        <v>1</v>
      </c>
      <c r="L57" s="49">
        <f t="shared" si="50"/>
        <v>2</v>
      </c>
      <c r="M57" s="49">
        <f t="shared" si="51"/>
        <v>1212</v>
      </c>
      <c r="N57" s="49">
        <v>9</v>
      </c>
      <c r="O57" s="49">
        <v>20</v>
      </c>
      <c r="P57" s="49">
        <v>4</v>
      </c>
      <c r="Q57" s="49">
        <v>4</v>
      </c>
      <c r="R57" s="49">
        <v>2</v>
      </c>
      <c r="S57" s="22">
        <f t="shared" si="44"/>
        <v>18</v>
      </c>
      <c r="T57" s="49">
        <v>0</v>
      </c>
      <c r="U57" s="49">
        <v>0</v>
      </c>
      <c r="V57" s="18"/>
      <c r="W57" s="10">
        <f>VLOOKUP($C57,[1]Rome!$BB$7:$BK$42,5)</f>
        <v>1</v>
      </c>
      <c r="X57" s="10">
        <f>VLOOKUP($C57,[1]Rome!$BB$7:$BK$42,6)</f>
        <v>24</v>
      </c>
      <c r="Y57" s="10">
        <f>VLOOKUP($C57,[1]Rome!$BB$7:$BK$42,7)</f>
        <v>0</v>
      </c>
      <c r="Z57" s="10">
        <f>VLOOKUP($C57,[1]Rome!$BB$7:$BK$42,8)</f>
        <v>89</v>
      </c>
      <c r="AA57" s="10">
        <f>VLOOKUP($C57,[1]Rome!$BB$7:$BK$42,9)</f>
        <v>0</v>
      </c>
      <c r="AB57" s="10">
        <f>VLOOKUP($C57,[1]Rome!$BB$7:$BK$42,10)</f>
        <v>0</v>
      </c>
      <c r="AC57" s="11">
        <f t="shared" si="52"/>
        <v>170</v>
      </c>
      <c r="AD57" s="11">
        <f t="shared" si="53"/>
        <v>168</v>
      </c>
      <c r="AE57" s="11">
        <f>VLOOKUP($C57,[1]Vienna!$BB$7:$BM$42,11)</f>
        <v>0</v>
      </c>
      <c r="AF57" s="11">
        <f>VLOOKUP($C57,[1]Vienna!$BB$7:$BM$42,12)</f>
        <v>0</v>
      </c>
      <c r="AG57" s="11" t="s">
        <v>30</v>
      </c>
      <c r="AH57" s="11" t="s">
        <v>30</v>
      </c>
      <c r="AI57" s="11">
        <f t="shared" si="54"/>
        <v>138</v>
      </c>
      <c r="AJ57" s="11">
        <f t="shared" si="55"/>
        <v>144</v>
      </c>
      <c r="AK57" s="11">
        <f t="shared" si="56"/>
        <v>157</v>
      </c>
      <c r="AL57" s="11">
        <f t="shared" si="57"/>
        <v>0</v>
      </c>
      <c r="AM57" s="11">
        <f t="shared" si="58"/>
        <v>162</v>
      </c>
      <c r="AN57" s="11">
        <f t="shared" si="59"/>
        <v>0</v>
      </c>
      <c r="AO57" s="11">
        <f t="shared" si="60"/>
        <v>0</v>
      </c>
      <c r="AP57" s="13">
        <f t="shared" si="45"/>
        <v>285.43125665715735</v>
      </c>
      <c r="AQ57" s="10">
        <f>VLOOKUP($C57,[2]Rome!$BB$7:$BK$40,5)</f>
        <v>2</v>
      </c>
      <c r="AR57" s="10">
        <f>VLOOKUP($C57,[2]Rome!$BB$7:$BK$40,6)</f>
        <v>24</v>
      </c>
      <c r="AS57" s="10">
        <f>VLOOKUP($C57,[2]Rome!$BB$7:$BK$40,7)</f>
        <v>0</v>
      </c>
      <c r="AT57" s="10">
        <f>VLOOKUP($C57,[2]Rome!$BB$7:$BK$40,8)</f>
        <v>93</v>
      </c>
      <c r="AU57" s="10">
        <f>VLOOKUP($C57,[2]Rome!$BB$7:$BK$40,9)</f>
        <v>0</v>
      </c>
      <c r="AV57" s="10">
        <f>VLOOKUP($C57,[2]Rome!$BB$7:$BK$40,10)</f>
        <v>0</v>
      </c>
      <c r="AW57" s="11">
        <f t="shared" si="61"/>
        <v>170</v>
      </c>
      <c r="AX57" s="11">
        <f t="shared" si="62"/>
        <v>168</v>
      </c>
      <c r="AY57" s="11">
        <f>VLOOKUP($C57,[2]Vienna!$BB$7:$BM$42,11)</f>
        <v>0</v>
      </c>
      <c r="AZ57" s="11">
        <f>VLOOKUP($C57,[2]Vienna!$BB$7:$BM$42,12)</f>
        <v>0</v>
      </c>
      <c r="BA57" s="11" t="s">
        <v>30</v>
      </c>
      <c r="BB57" s="11" t="s">
        <v>30</v>
      </c>
      <c r="BC57" s="11">
        <f t="shared" si="63"/>
        <v>138</v>
      </c>
      <c r="BD57" s="11">
        <f t="shared" si="64"/>
        <v>144</v>
      </c>
      <c r="BE57" s="11">
        <f t="shared" si="65"/>
        <v>157</v>
      </c>
      <c r="BF57" s="11">
        <f t="shared" si="66"/>
        <v>0</v>
      </c>
      <c r="BG57" s="11">
        <f t="shared" si="67"/>
        <v>162</v>
      </c>
      <c r="BH57" s="11">
        <f t="shared" si="68"/>
        <v>0</v>
      </c>
      <c r="BI57" s="11">
        <f t="shared" si="69"/>
        <v>0</v>
      </c>
      <c r="BJ57" s="13">
        <f t="shared" si="46"/>
        <v>298.26230107929837</v>
      </c>
      <c r="BK57" s="19">
        <f>IF($N57=2,BK80*'4 PEF'!$H$4,IF(OR($N57=3,$N57=4,$N57=5,$N57=6),BK80*'4 PEF'!$H$5,IF(OR($N57=7,$N57=8),BK80*'4 PEF'!$H$10,IF($N57=9,BK80*'4 PEF'!$H$7,IF($N57=10,BK80*'4 PEF'!$H$6)))))</f>
        <v>48.939679532062456</v>
      </c>
      <c r="BL57" s="19">
        <f>BL80*'4 PEF'!$H$10</f>
        <v>67.258797006024892</v>
      </c>
      <c r="BM57" s="19">
        <f>IF($N57=2,BM80*'4 PEF'!$H$4,IF(OR($N57=3,$N57=4,$N57=5,$N57=6),BM80*'4 PEF'!$H$5,IF(OR($N57=7,$N57=8),BM80*'4 PEF'!$H$10,IF($N57=9,BM80*'4 PEF'!$H$7,IF($N57=10,BM80*'4 PEF'!$H$6)))))</f>
        <v>8.52</v>
      </c>
      <c r="BN57" s="19">
        <f>BN80*'4 PEF'!$H$10</f>
        <v>49.400597460935124</v>
      </c>
      <c r="BO57" s="19">
        <f>BO80*'4 PEF'!$H$10</f>
        <v>5.105077520410795</v>
      </c>
      <c r="BP57" s="33">
        <f>BP80*'4 PEF'!$H$10</f>
        <v>0</v>
      </c>
      <c r="BQ57" s="34">
        <f t="shared" si="70"/>
        <v>179.22415151943326</v>
      </c>
      <c r="BR57" s="19">
        <f>IF($N57=2,BR80*'4 PEF'!$H$4,IF(OR($N57=3,$N57=4,$N57=5,$N57=6),BR80*'4 PEF'!$H$5,IF(OR($N57=7,$N57=8),BR80*'4 PEF'!$H$10,IF($N57=9,BR80*'4 PEF'!$H$7,IF($N57=10,BR80*'4 PEF'!$H$6)))))</f>
        <v>48.853238611227205</v>
      </c>
      <c r="BS57" s="19">
        <f>BS80*'4 PEF'!$H$10</f>
        <v>39.057952919856746</v>
      </c>
      <c r="BT57" s="19">
        <f>IF($N57=2,BT80*'4 PEF'!$H$4,IF(OR($N57=3,$N57=4,$N57=5,$N57=6),BT80*'4 PEF'!$H$5,IF(OR($N57=7,$N57=8),BT80*'4 PEF'!$H$10,IF($N57=9,BT80*'4 PEF'!$H$7,IF($N57=10,BT80*'4 PEF'!$H$6)))))</f>
        <v>12.48</v>
      </c>
      <c r="BU57" s="19">
        <f>BU80*'4 PEF'!$H$10</f>
        <v>47.605962585715098</v>
      </c>
      <c r="BV57" s="19">
        <f>BV80*'4 PEF'!$H$10</f>
        <v>9.2022726622300457</v>
      </c>
      <c r="BW57" s="33">
        <f>BW80*'4 PEF'!$H$10</f>
        <v>0</v>
      </c>
      <c r="BX57" s="34">
        <f t="shared" si="71"/>
        <v>157.1994267790291</v>
      </c>
    </row>
    <row r="58" spans="1:76" x14ac:dyDescent="0.25">
      <c r="A58" s="151"/>
      <c r="B58" s="17">
        <v>5</v>
      </c>
      <c r="C58" s="97">
        <f>VLOOKUP(M58,[1]aux!$A$2:$B$37,2,FALSE)</f>
        <v>23</v>
      </c>
      <c r="D58" s="50" t="s">
        <v>31</v>
      </c>
      <c r="E58" s="50" t="s">
        <v>30</v>
      </c>
      <c r="F58" s="49" t="s">
        <v>31</v>
      </c>
      <c r="G58" s="49" t="s">
        <v>34</v>
      </c>
      <c r="H58" s="49">
        <v>1</v>
      </c>
      <c r="I58" s="49">
        <f t="shared" si="47"/>
        <v>2</v>
      </c>
      <c r="J58" s="49">
        <f t="shared" si="48"/>
        <v>1</v>
      </c>
      <c r="K58" s="49">
        <f t="shared" si="49"/>
        <v>1</v>
      </c>
      <c r="L58" s="49">
        <f t="shared" si="50"/>
        <v>2</v>
      </c>
      <c r="M58" s="49">
        <f t="shared" si="51"/>
        <v>2112</v>
      </c>
      <c r="N58" s="49">
        <v>9</v>
      </c>
      <c r="O58" s="49">
        <v>20</v>
      </c>
      <c r="P58" s="49">
        <v>4</v>
      </c>
      <c r="Q58" s="49">
        <v>4</v>
      </c>
      <c r="R58" s="49">
        <v>2</v>
      </c>
      <c r="S58" s="22">
        <f t="shared" si="44"/>
        <v>18</v>
      </c>
      <c r="T58" s="49">
        <v>0</v>
      </c>
      <c r="U58" s="49">
        <v>0</v>
      </c>
      <c r="V58" s="18"/>
      <c r="W58" s="10">
        <f>VLOOKUP($C58,[1]Rome!$BB$7:$BK$42,5)</f>
        <v>9</v>
      </c>
      <c r="X58" s="10">
        <f>VLOOKUP($C58,[1]Rome!$BB$7:$BK$42,6)</f>
        <v>32</v>
      </c>
      <c r="Y58" s="10">
        <f>VLOOKUP($C58,[1]Rome!$BB$7:$BK$42,7)</f>
        <v>63</v>
      </c>
      <c r="Z58" s="10">
        <f>VLOOKUP($C58,[1]Rome!$BB$7:$BK$42,8)</f>
        <v>81</v>
      </c>
      <c r="AA58" s="10">
        <f>VLOOKUP($C58,[1]Rome!$BB$7:$BK$42,9)</f>
        <v>0</v>
      </c>
      <c r="AB58" s="10">
        <f>VLOOKUP($C58,[1]Rome!$BB$7:$BK$42,10)</f>
        <v>0</v>
      </c>
      <c r="AC58" s="11">
        <f t="shared" si="52"/>
        <v>170</v>
      </c>
      <c r="AD58" s="11">
        <f t="shared" si="53"/>
        <v>168</v>
      </c>
      <c r="AE58" s="11">
        <f>VLOOKUP($C58,[1]Vienna!$BB$7:$BM$42,11)</f>
        <v>0</v>
      </c>
      <c r="AF58" s="11">
        <f>VLOOKUP($C58,[1]Vienna!$BB$7:$BM$42,12)</f>
        <v>0</v>
      </c>
      <c r="AG58" s="11" t="s">
        <v>30</v>
      </c>
      <c r="AH58" s="11" t="s">
        <v>30</v>
      </c>
      <c r="AI58" s="11">
        <f t="shared" si="54"/>
        <v>138</v>
      </c>
      <c r="AJ58" s="11">
        <f t="shared" si="55"/>
        <v>144</v>
      </c>
      <c r="AK58" s="11">
        <f t="shared" si="56"/>
        <v>157</v>
      </c>
      <c r="AL58" s="11">
        <f t="shared" si="57"/>
        <v>0</v>
      </c>
      <c r="AM58" s="11">
        <f t="shared" si="58"/>
        <v>162</v>
      </c>
      <c r="AN58" s="11">
        <f t="shared" si="59"/>
        <v>0</v>
      </c>
      <c r="AO58" s="11">
        <f t="shared" si="60"/>
        <v>0</v>
      </c>
      <c r="AP58" s="13">
        <f t="shared" si="45"/>
        <v>219.20810849996917</v>
      </c>
      <c r="AQ58" s="10">
        <f>VLOOKUP($C58,[2]Rome!$BB$7:$BK$40,5)</f>
        <v>10</v>
      </c>
      <c r="AR58" s="10">
        <f>VLOOKUP($C58,[2]Rome!$BB$7:$BK$40,6)</f>
        <v>32</v>
      </c>
      <c r="AS58" s="10">
        <f>VLOOKUP($C58,[2]Rome!$BB$7:$BK$40,7)</f>
        <v>64</v>
      </c>
      <c r="AT58" s="10">
        <f>VLOOKUP($C58,[2]Rome!$BB$7:$BK$40,8)</f>
        <v>0</v>
      </c>
      <c r="AU58" s="10">
        <f>VLOOKUP($C58,[2]Rome!$BB$7:$BK$40,9)</f>
        <v>0</v>
      </c>
      <c r="AV58" s="10">
        <f>VLOOKUP($C58,[2]Rome!$BB$7:$BK$40,10)</f>
        <v>0</v>
      </c>
      <c r="AW58" s="11">
        <f t="shared" si="61"/>
        <v>170</v>
      </c>
      <c r="AX58" s="11">
        <f t="shared" si="62"/>
        <v>168</v>
      </c>
      <c r="AY58" s="11">
        <f>VLOOKUP($C58,[2]Vienna!$BB$7:$BM$42,11)</f>
        <v>0</v>
      </c>
      <c r="AZ58" s="11">
        <f>VLOOKUP($C58,[2]Vienna!$BB$7:$BM$42,12)</f>
        <v>0</v>
      </c>
      <c r="BA58" s="11" t="s">
        <v>30</v>
      </c>
      <c r="BB58" s="11" t="s">
        <v>30</v>
      </c>
      <c r="BC58" s="11">
        <f t="shared" si="63"/>
        <v>138</v>
      </c>
      <c r="BD58" s="11">
        <f t="shared" si="64"/>
        <v>144</v>
      </c>
      <c r="BE58" s="11">
        <f t="shared" si="65"/>
        <v>157</v>
      </c>
      <c r="BF58" s="11">
        <f t="shared" si="66"/>
        <v>0</v>
      </c>
      <c r="BG58" s="11">
        <f t="shared" si="67"/>
        <v>162</v>
      </c>
      <c r="BH58" s="11">
        <f t="shared" si="68"/>
        <v>0</v>
      </c>
      <c r="BI58" s="11">
        <f t="shared" si="69"/>
        <v>0</v>
      </c>
      <c r="BJ58" s="13">
        <f t="shared" si="46"/>
        <v>220.35375218938609</v>
      </c>
      <c r="BK58" s="19">
        <f>IF($N58=2,BK81*'4 PEF'!$H$4,IF(OR($N58=3,$N58=4,$N58=5,$N58=6),BK81*'4 PEF'!$H$5,IF(OR($N58=7,$N58=8),BK81*'4 PEF'!$H$10,IF($N58=9,BK81*'4 PEF'!$H$7,IF($N58=10,BK81*'4 PEF'!$H$6)))))</f>
        <v>92.798813653160309</v>
      </c>
      <c r="BL58" s="19">
        <f>BL81*'4 PEF'!$H$10</f>
        <v>67.212222151475913</v>
      </c>
      <c r="BM58" s="19">
        <f>IF($N58=2,BM81*'4 PEF'!$H$4,IF(OR($N58=3,$N58=4,$N58=5,$N58=6),BM81*'4 PEF'!$H$5,IF(OR($N58=7,$N58=8),BM81*'4 PEF'!$H$10,IF($N58=9,BM81*'4 PEF'!$H$7,IF($N58=10,BM81*'4 PEF'!$H$6)))))</f>
        <v>8.52</v>
      </c>
      <c r="BN58" s="19">
        <f>BN81*'4 PEF'!$H$10</f>
        <v>48.524225976560359</v>
      </c>
      <c r="BO58" s="19">
        <f>BO81*'4 PEF'!$H$10</f>
        <v>4.0721622790538516</v>
      </c>
      <c r="BP58" s="33">
        <f>BP81*'4 PEF'!$H$10</f>
        <v>0</v>
      </c>
      <c r="BQ58" s="34">
        <f t="shared" si="70"/>
        <v>221.12742406025043</v>
      </c>
      <c r="BR58" s="19">
        <f>IF($N58=2,BR81*'4 PEF'!$H$4,IF(OR($N58=3,$N58=4,$N58=5,$N58=6),BR81*'4 PEF'!$H$5,IF(OR($N58=7,$N58=8),BR81*'4 PEF'!$H$10,IF($N58=9,BR81*'4 PEF'!$H$7,IF($N58=10,BR81*'4 PEF'!$H$6)))))</f>
        <v>54.188501294297758</v>
      </c>
      <c r="BS58" s="19">
        <f>BS81*'4 PEF'!$H$10</f>
        <v>47.77314879266013</v>
      </c>
      <c r="BT58" s="19">
        <f>IF($N58=2,BT81*'4 PEF'!$H$4,IF(OR($N58=3,$N58=4,$N58=5,$N58=6),BT81*'4 PEF'!$H$5,IF(OR($N58=7,$N58=8),BT81*'4 PEF'!$H$10,IF($N58=9,BT81*'4 PEF'!$H$7,IF($N58=10,BT81*'4 PEF'!$H$6)))))</f>
        <v>12.48</v>
      </c>
      <c r="BU58" s="19">
        <f>BU81*'4 PEF'!$H$10</f>
        <v>46.888003496429299</v>
      </c>
      <c r="BV58" s="19">
        <f>BV81*'4 PEF'!$H$10</f>
        <v>8.8368846628223707</v>
      </c>
      <c r="BW58" s="33">
        <f>BW81*'4 PEF'!$H$10</f>
        <v>0</v>
      </c>
      <c r="BX58" s="34">
        <f t="shared" si="71"/>
        <v>170.16653824620957</v>
      </c>
    </row>
    <row r="59" spans="1:76" x14ac:dyDescent="0.25">
      <c r="A59" s="151"/>
      <c r="B59" s="17">
        <v>6</v>
      </c>
      <c r="C59" s="97">
        <f>VLOOKUP(M59,[1]aux!$A$2:$B$37,2,FALSE)</f>
        <v>14</v>
      </c>
      <c r="D59" s="50" t="s">
        <v>34</v>
      </c>
      <c r="E59" s="50" t="s">
        <v>32</v>
      </c>
      <c r="F59" s="49" t="s">
        <v>33</v>
      </c>
      <c r="G59" s="49" t="s">
        <v>33</v>
      </c>
      <c r="H59" s="49">
        <v>0</v>
      </c>
      <c r="I59" s="49">
        <f t="shared" si="47"/>
        <v>3</v>
      </c>
      <c r="J59" s="49">
        <f t="shared" si="48"/>
        <v>3</v>
      </c>
      <c r="K59" s="49">
        <f t="shared" si="49"/>
        <v>3</v>
      </c>
      <c r="L59" s="49">
        <f t="shared" si="50"/>
        <v>1</v>
      </c>
      <c r="M59" s="49">
        <f t="shared" si="51"/>
        <v>3331</v>
      </c>
      <c r="N59" s="49">
        <v>5</v>
      </c>
      <c r="O59" s="49">
        <v>20</v>
      </c>
      <c r="P59" s="49">
        <v>3</v>
      </c>
      <c r="Q59" s="49">
        <v>3</v>
      </c>
      <c r="R59" s="49">
        <v>2</v>
      </c>
      <c r="S59" s="22">
        <f t="shared" si="44"/>
        <v>15</v>
      </c>
      <c r="T59" s="49">
        <v>0</v>
      </c>
      <c r="U59" s="49">
        <v>1</v>
      </c>
      <c r="V59" s="18"/>
      <c r="W59" s="10">
        <f>VLOOKUP($C59,[1]Rome!$BB$7:$BK$42,5)</f>
        <v>13</v>
      </c>
      <c r="X59" s="10">
        <f>VLOOKUP($C59,[1]Rome!$BB$7:$BK$42,6)</f>
        <v>34</v>
      </c>
      <c r="Y59" s="10">
        <f>VLOOKUP($C59,[1]Rome!$BB$7:$BK$42,7)</f>
        <v>65</v>
      </c>
      <c r="Z59" s="10">
        <f>VLOOKUP($C59,[1]Rome!$BB$7:$BK$42,8)</f>
        <v>91</v>
      </c>
      <c r="AA59" s="10">
        <f>VLOOKUP($C59,[1]Rome!$BB$7:$BK$42,9)</f>
        <v>117</v>
      </c>
      <c r="AB59" s="10">
        <f>VLOOKUP($C59,[1]Rome!$BB$7:$BK$42,10)</f>
        <v>109</v>
      </c>
      <c r="AC59" s="11">
        <f t="shared" si="52"/>
        <v>0</v>
      </c>
      <c r="AD59" s="11">
        <f t="shared" si="53"/>
        <v>0</v>
      </c>
      <c r="AE59" s="11">
        <f>VLOOKUP($C59,[1]Vienna!$BB$7:$BM$42,11)</f>
        <v>177</v>
      </c>
      <c r="AF59" s="11">
        <f>VLOOKUP($C59,[1]Vienna!$BB$7:$BM$42,12)</f>
        <v>182</v>
      </c>
      <c r="AG59" s="11" t="s">
        <v>30</v>
      </c>
      <c r="AH59" s="11" t="s">
        <v>30</v>
      </c>
      <c r="AI59" s="11">
        <f t="shared" si="54"/>
        <v>123</v>
      </c>
      <c r="AJ59" s="11">
        <f t="shared" si="55"/>
        <v>144</v>
      </c>
      <c r="AK59" s="11">
        <f t="shared" si="56"/>
        <v>155</v>
      </c>
      <c r="AL59" s="11">
        <f t="shared" si="57"/>
        <v>0</v>
      </c>
      <c r="AM59" s="11">
        <f t="shared" si="58"/>
        <v>162</v>
      </c>
      <c r="AN59" s="11">
        <f t="shared" si="59"/>
        <v>0</v>
      </c>
      <c r="AO59" s="11">
        <f t="shared" si="60"/>
        <v>184</v>
      </c>
      <c r="AP59" s="13">
        <f t="shared" si="45"/>
        <v>473.15223262743729</v>
      </c>
      <c r="AQ59" s="10">
        <f>VLOOKUP($C59,[2]Rome!$BB$7:$BK$40,5)</f>
        <v>14</v>
      </c>
      <c r="AR59" s="10">
        <f>VLOOKUP($C59,[2]Rome!$BB$7:$BK$40,6)</f>
        <v>34</v>
      </c>
      <c r="AS59" s="10">
        <f>VLOOKUP($C59,[2]Rome!$BB$7:$BK$40,7)</f>
        <v>66</v>
      </c>
      <c r="AT59" s="10">
        <f>VLOOKUP($C59,[2]Rome!$BB$7:$BK$40,8)</f>
        <v>95</v>
      </c>
      <c r="AU59" s="10">
        <f>VLOOKUP($C59,[2]Rome!$BB$7:$BK$40,9)</f>
        <v>117</v>
      </c>
      <c r="AV59" s="10">
        <f>VLOOKUP($C59,[2]Rome!$BB$7:$BK$40,10)</f>
        <v>109</v>
      </c>
      <c r="AW59" s="11">
        <f t="shared" si="61"/>
        <v>0</v>
      </c>
      <c r="AX59" s="11">
        <f t="shared" si="62"/>
        <v>0</v>
      </c>
      <c r="AY59" s="11">
        <f>VLOOKUP($C59,[2]Vienna!$BB$7:$BM$42,11)</f>
        <v>177</v>
      </c>
      <c r="AZ59" s="11">
        <f>VLOOKUP($C59,[2]Vienna!$BB$7:$BM$42,12)</f>
        <v>182</v>
      </c>
      <c r="BA59" s="11" t="s">
        <v>30</v>
      </c>
      <c r="BB59" s="11" t="s">
        <v>30</v>
      </c>
      <c r="BC59" s="11">
        <f t="shared" si="63"/>
        <v>123</v>
      </c>
      <c r="BD59" s="11">
        <f t="shared" si="64"/>
        <v>144</v>
      </c>
      <c r="BE59" s="11">
        <f t="shared" si="65"/>
        <v>155</v>
      </c>
      <c r="BF59" s="11">
        <f t="shared" si="66"/>
        <v>0</v>
      </c>
      <c r="BG59" s="11">
        <f t="shared" si="67"/>
        <v>162</v>
      </c>
      <c r="BH59" s="11">
        <f t="shared" si="68"/>
        <v>0</v>
      </c>
      <c r="BI59" s="11">
        <f t="shared" si="69"/>
        <v>184</v>
      </c>
      <c r="BJ59" s="13">
        <f t="shared" si="46"/>
        <v>358.84724610374644</v>
      </c>
      <c r="BK59" s="19">
        <f>IF($N59=2,BK82*'4 PEF'!$H$4,IF(OR($N59=3,$N59=4,$N59=5,$N59=6),BK82*'4 PEF'!$H$5,IF(OR($N59=7,$N59=8),BK82*'4 PEF'!$H$10,IF($N59=9,BK82*'4 PEF'!$H$7,IF($N59=10,BK82*'4 PEF'!$H$6)))))</f>
        <v>13.630083396809468</v>
      </c>
      <c r="BL59" s="19">
        <f>BL82*'4 PEF'!$H$10</f>
        <v>30.488982588709337</v>
      </c>
      <c r="BM59" s="19">
        <f>IF($N59=2,BM82*'4 PEF'!$H$4,IF(OR($N59=3,$N59=4,$N59=5,$N59=6),BM82*'4 PEF'!$H$5,IF(OR($N59=7,$N59=8),BM82*'4 PEF'!$H$10,IF($N59=9,BM82*'4 PEF'!$H$7,IF($N59=10,BM82*'4 PEF'!$H$6)))))</f>
        <v>7.4736842105263159</v>
      </c>
      <c r="BN59" s="19">
        <f>BN82*'4 PEF'!$H$10</f>
        <v>12.683988130214386</v>
      </c>
      <c r="BO59" s="19">
        <f>BO82*'4 PEF'!$H$10</f>
        <v>0.4312238754041931</v>
      </c>
      <c r="BP59" s="33">
        <f>BP82*'4 PEF'!$H$10</f>
        <v>-16.592307692307692</v>
      </c>
      <c r="BQ59" s="34">
        <f t="shared" si="70"/>
        <v>48.115654509356013</v>
      </c>
      <c r="BR59" s="19">
        <f>IF($N59=2,BR82*'4 PEF'!$H$4,IF(OR($N59=3,$N59=4,$N59=5,$N59=6),BR82*'4 PEF'!$H$5,IF(OR($N59=7,$N59=8),BR82*'4 PEF'!$H$10,IF($N59=9,BR82*'4 PEF'!$H$7,IF($N59=10,BR82*'4 PEF'!$H$6)))))</f>
        <v>13.954968865205206</v>
      </c>
      <c r="BS59" s="19">
        <f>BS82*'4 PEF'!$H$10</f>
        <v>23.276921613169595</v>
      </c>
      <c r="BT59" s="19">
        <f>IF($N59=2,BT82*'4 PEF'!$H$4,IF(OR($N59=3,$N59=4,$N59=5,$N59=6),BT82*'4 PEF'!$H$5,IF(OR($N59=7,$N59=8),BT82*'4 PEF'!$H$10,IF($N59=9,BT82*'4 PEF'!$H$7,IF($N59=10,BT82*'4 PEF'!$H$6)))))</f>
        <v>10.947368421052632</v>
      </c>
      <c r="BU59" s="19">
        <f>BU82*'4 PEF'!$H$10</f>
        <v>13.426856202869503</v>
      </c>
      <c r="BV59" s="19">
        <f>BV82*'4 PEF'!$H$10</f>
        <v>0.77524887946590626</v>
      </c>
      <c r="BW59" s="33">
        <f>BW82*'4 PEF'!$H$10</f>
        <v>-17.292000000000002</v>
      </c>
      <c r="BX59" s="34">
        <f t="shared" si="71"/>
        <v>45.089363981762837</v>
      </c>
    </row>
    <row r="60" spans="1:76" x14ac:dyDescent="0.25">
      <c r="A60" s="151"/>
      <c r="B60" s="17">
        <v>7</v>
      </c>
      <c r="C60" s="97">
        <f>VLOOKUP(M60,[1]aux!$A$2:$B$37,2,FALSE)</f>
        <v>18</v>
      </c>
      <c r="D60" s="50" t="s">
        <v>32</v>
      </c>
      <c r="E60" s="50" t="s">
        <v>32</v>
      </c>
      <c r="F60" s="49" t="s">
        <v>33</v>
      </c>
      <c r="G60" s="49" t="s">
        <v>33</v>
      </c>
      <c r="H60" s="49">
        <v>0</v>
      </c>
      <c r="I60" s="49">
        <f t="shared" si="47"/>
        <v>4</v>
      </c>
      <c r="J60" s="49">
        <f t="shared" si="48"/>
        <v>3</v>
      </c>
      <c r="K60" s="49">
        <f t="shared" si="49"/>
        <v>3</v>
      </c>
      <c r="L60" s="49">
        <f t="shared" si="50"/>
        <v>1</v>
      </c>
      <c r="M60" s="49">
        <f t="shared" si="51"/>
        <v>4331</v>
      </c>
      <c r="N60" s="49">
        <v>5</v>
      </c>
      <c r="O60" s="49">
        <v>20</v>
      </c>
      <c r="P60" s="49">
        <v>3</v>
      </c>
      <c r="Q60" s="49">
        <v>3</v>
      </c>
      <c r="R60" s="49">
        <v>2</v>
      </c>
      <c r="S60" s="22">
        <f t="shared" si="44"/>
        <v>15</v>
      </c>
      <c r="T60" s="49">
        <v>0</v>
      </c>
      <c r="U60" s="49">
        <v>1</v>
      </c>
      <c r="V60" s="18"/>
      <c r="W60" s="10" t="str">
        <f>VLOOKUP($C60,[1]Rome!$BB$7:$BK$42,5)</f>
        <v>a</v>
      </c>
      <c r="X60" s="10">
        <f>VLOOKUP($C60,[1]Rome!$BB$7:$BK$42,6)</f>
        <v>38</v>
      </c>
      <c r="Y60" s="10">
        <f>VLOOKUP($C60,[1]Rome!$BB$7:$BK$42,7)</f>
        <v>67</v>
      </c>
      <c r="Z60" s="10">
        <f>VLOOKUP($C60,[1]Rome!$BB$7:$BK$42,8)</f>
        <v>91</v>
      </c>
      <c r="AA60" s="10">
        <f>VLOOKUP($C60,[1]Rome!$BB$7:$BK$42,9)</f>
        <v>117</v>
      </c>
      <c r="AB60" s="10">
        <f>VLOOKUP($C60,[1]Rome!$BB$7:$BK$42,10)</f>
        <v>109</v>
      </c>
      <c r="AC60" s="11">
        <f t="shared" si="52"/>
        <v>0</v>
      </c>
      <c r="AD60" s="11">
        <f t="shared" si="53"/>
        <v>0</v>
      </c>
      <c r="AE60" s="11">
        <f>VLOOKUP($C60,[1]Vienna!$BB$7:$BM$42,11)</f>
        <v>177</v>
      </c>
      <c r="AF60" s="11">
        <f>VLOOKUP($C60,[1]Vienna!$BB$7:$BM$42,12)</f>
        <v>182</v>
      </c>
      <c r="AG60" s="11" t="s">
        <v>30</v>
      </c>
      <c r="AH60" s="11" t="s">
        <v>30</v>
      </c>
      <c r="AI60" s="11">
        <f t="shared" si="54"/>
        <v>123</v>
      </c>
      <c r="AJ60" s="11">
        <f t="shared" si="55"/>
        <v>144</v>
      </c>
      <c r="AK60" s="11">
        <f t="shared" si="56"/>
        <v>155</v>
      </c>
      <c r="AL60" s="11">
        <f t="shared" si="57"/>
        <v>0</v>
      </c>
      <c r="AM60" s="11">
        <f t="shared" si="58"/>
        <v>162</v>
      </c>
      <c r="AN60" s="11">
        <f t="shared" si="59"/>
        <v>0</v>
      </c>
      <c r="AO60" s="11">
        <f t="shared" si="60"/>
        <v>184</v>
      </c>
      <c r="AP60" s="13">
        <f t="shared" si="45"/>
        <v>483.18987523317196</v>
      </c>
      <c r="AQ60" s="10" t="str">
        <f>VLOOKUP($C60,[2]Rome!$BB$7:$BK$40,5)</f>
        <v>b</v>
      </c>
      <c r="AR60" s="10">
        <f>VLOOKUP($C60,[2]Rome!$BB$7:$BK$40,6)</f>
        <v>38</v>
      </c>
      <c r="AS60" s="10">
        <f>VLOOKUP($C60,[2]Rome!$BB$7:$BK$40,7)</f>
        <v>68</v>
      </c>
      <c r="AT60" s="10">
        <f>VLOOKUP($C60,[2]Rome!$BB$7:$BK$40,8)</f>
        <v>95</v>
      </c>
      <c r="AU60" s="10">
        <f>VLOOKUP($C60,[2]Rome!$BB$7:$BK$40,9)</f>
        <v>117</v>
      </c>
      <c r="AV60" s="10">
        <f>VLOOKUP($C60,[2]Rome!$BB$7:$BK$40,10)</f>
        <v>109</v>
      </c>
      <c r="AW60" s="11">
        <f t="shared" si="61"/>
        <v>0</v>
      </c>
      <c r="AX60" s="11">
        <f t="shared" si="62"/>
        <v>0</v>
      </c>
      <c r="AY60" s="11">
        <f>VLOOKUP($C60,[2]Vienna!$BB$7:$BM$42,11)</f>
        <v>177</v>
      </c>
      <c r="AZ60" s="11">
        <f>VLOOKUP($C60,[2]Vienna!$BB$7:$BM$42,12)</f>
        <v>182</v>
      </c>
      <c r="BA60" s="11" t="s">
        <v>30</v>
      </c>
      <c r="BB60" s="11" t="s">
        <v>30</v>
      </c>
      <c r="BC60" s="11">
        <f t="shared" si="63"/>
        <v>123</v>
      </c>
      <c r="BD60" s="11">
        <f t="shared" si="64"/>
        <v>144</v>
      </c>
      <c r="BE60" s="11">
        <f t="shared" si="65"/>
        <v>155</v>
      </c>
      <c r="BF60" s="11">
        <f t="shared" si="66"/>
        <v>0</v>
      </c>
      <c r="BG60" s="11">
        <f t="shared" si="67"/>
        <v>162</v>
      </c>
      <c r="BH60" s="11">
        <f t="shared" si="68"/>
        <v>0</v>
      </c>
      <c r="BI60" s="11">
        <f t="shared" si="69"/>
        <v>184</v>
      </c>
      <c r="BJ60" s="13">
        <f t="shared" si="46"/>
        <v>379.6288715160934</v>
      </c>
      <c r="BK60" s="19">
        <f>IF($N60=2,BK83*'4 PEF'!$H$4,IF(OR($N60=3,$N60=4,$N60=5,$N60=6),BK83*'4 PEF'!$H$5,IF(OR($N60=7,$N60=8),BK83*'4 PEF'!$H$10,IF($N60=9,BK83*'4 PEF'!$H$7,IF($N60=10,BK83*'4 PEF'!$H$6)))))</f>
        <v>11.846671320235567</v>
      </c>
      <c r="BL60" s="19">
        <f>BL83*'4 PEF'!$H$10</f>
        <v>30.938536124333762</v>
      </c>
      <c r="BM60" s="19">
        <f>IF($N60=2,BM83*'4 PEF'!$H$4,IF(OR($N60=3,$N60=4,$N60=5,$N60=6),BM83*'4 PEF'!$H$5,IF(OR($N60=7,$N60=8),BM83*'4 PEF'!$H$10,IF($N60=9,BM83*'4 PEF'!$H$7,IF($N60=10,BM83*'4 PEF'!$H$6)))))</f>
        <v>7.4736842105263159</v>
      </c>
      <c r="BN60" s="19">
        <f>BN83*'4 PEF'!$H$10</f>
        <v>12.683988130214386</v>
      </c>
      <c r="BO60" s="19">
        <f>BO83*'4 PEF'!$H$10</f>
        <v>0.42912427160012973</v>
      </c>
      <c r="BP60" s="33">
        <f>BP83*'4 PEF'!$H$10</f>
        <v>-16.592307692307692</v>
      </c>
      <c r="BQ60" s="34">
        <f t="shared" si="70"/>
        <v>46.779696364602472</v>
      </c>
      <c r="BR60" s="19">
        <f>IF($N60=2,BR83*'4 PEF'!$H$4,IF(OR($N60=3,$N60=4,$N60=5,$N60=6),BR83*'4 PEF'!$H$5,IF(OR($N60=7,$N60=8),BR83*'4 PEF'!$H$10,IF($N60=9,BR83*'4 PEF'!$H$7,IF($N60=10,BR83*'4 PEF'!$H$6)))))</f>
        <v>10.407964210517422</v>
      </c>
      <c r="BS60" s="19">
        <f>BS83*'4 PEF'!$H$10</f>
        <v>23.521124723124466</v>
      </c>
      <c r="BT60" s="19">
        <f>IF($N60=2,BT83*'4 PEF'!$H$4,IF(OR($N60=3,$N60=4,$N60=5,$N60=6),BT83*'4 PEF'!$H$5,IF(OR($N60=7,$N60=8),BT83*'4 PEF'!$H$10,IF($N60=9,BT83*'4 PEF'!$H$7,IF($N60=10,BT83*'4 PEF'!$H$6)))))</f>
        <v>10.947368421052632</v>
      </c>
      <c r="BU60" s="19">
        <f>BU83*'4 PEF'!$H$10</f>
        <v>13.426856202869503</v>
      </c>
      <c r="BV60" s="19">
        <f>BV83*'4 PEF'!$H$10</f>
        <v>0.76506339413485525</v>
      </c>
      <c r="BW60" s="33">
        <f>BW83*'4 PEF'!$H$10</f>
        <v>-17.292000000000002</v>
      </c>
      <c r="BX60" s="34">
        <f t="shared" si="71"/>
        <v>41.776376951698872</v>
      </c>
    </row>
    <row r="61" spans="1:76" x14ac:dyDescent="0.25">
      <c r="A61" s="151"/>
      <c r="B61" s="17">
        <v>8</v>
      </c>
      <c r="C61" s="97">
        <f>VLOOKUP(M61,[1]aux!$A$2:$B$37,2,FALSE)</f>
        <v>32</v>
      </c>
      <c r="D61" s="50" t="s">
        <v>34</v>
      </c>
      <c r="E61" s="50" t="s">
        <v>32</v>
      </c>
      <c r="F61" s="49" t="s">
        <v>33</v>
      </c>
      <c r="G61" s="49" t="s">
        <v>33</v>
      </c>
      <c r="H61" s="49">
        <v>1</v>
      </c>
      <c r="I61" s="49">
        <f t="shared" si="47"/>
        <v>3</v>
      </c>
      <c r="J61" s="49">
        <f t="shared" si="48"/>
        <v>3</v>
      </c>
      <c r="K61" s="49">
        <f t="shared" si="49"/>
        <v>3</v>
      </c>
      <c r="L61" s="49">
        <f t="shared" si="50"/>
        <v>2</v>
      </c>
      <c r="M61" s="49">
        <f t="shared" si="51"/>
        <v>3332</v>
      </c>
      <c r="N61" s="49">
        <v>5</v>
      </c>
      <c r="O61" s="49">
        <v>20</v>
      </c>
      <c r="P61" s="49">
        <v>3</v>
      </c>
      <c r="Q61" s="49">
        <v>3</v>
      </c>
      <c r="R61" s="49">
        <v>2</v>
      </c>
      <c r="S61" s="22">
        <f t="shared" si="44"/>
        <v>15</v>
      </c>
      <c r="T61" s="49">
        <v>0</v>
      </c>
      <c r="U61" s="49">
        <v>1</v>
      </c>
      <c r="V61" s="18"/>
      <c r="W61" s="10">
        <f>VLOOKUP($C61,[1]Rome!$BB$7:$BK$42,5)</f>
        <v>13</v>
      </c>
      <c r="X61" s="10">
        <f>VLOOKUP($C61,[1]Rome!$BB$7:$BK$42,6)</f>
        <v>34</v>
      </c>
      <c r="Y61" s="10">
        <f>VLOOKUP($C61,[1]Rome!$BB$7:$BK$42,7)</f>
        <v>65</v>
      </c>
      <c r="Z61" s="10">
        <f>VLOOKUP($C61,[1]Rome!$BB$7:$BK$42,8)</f>
        <v>91</v>
      </c>
      <c r="AA61" s="10">
        <f>VLOOKUP($C61,[1]Rome!$BB$7:$BK$42,9)</f>
        <v>117</v>
      </c>
      <c r="AB61" s="10">
        <f>VLOOKUP($C61,[1]Rome!$BB$7:$BK$42,10)</f>
        <v>109</v>
      </c>
      <c r="AC61" s="11">
        <f t="shared" si="52"/>
        <v>170</v>
      </c>
      <c r="AD61" s="11">
        <f t="shared" si="53"/>
        <v>168</v>
      </c>
      <c r="AE61" s="11">
        <f>VLOOKUP($C61,[1]Vienna!$BB$7:$BM$42,11)</f>
        <v>177</v>
      </c>
      <c r="AF61" s="11">
        <f>VLOOKUP($C61,[1]Vienna!$BB$7:$BM$42,12)</f>
        <v>182</v>
      </c>
      <c r="AG61" s="11" t="s">
        <v>30</v>
      </c>
      <c r="AH61" s="11" t="s">
        <v>30</v>
      </c>
      <c r="AI61" s="11">
        <f t="shared" si="54"/>
        <v>123</v>
      </c>
      <c r="AJ61" s="11">
        <f t="shared" si="55"/>
        <v>144</v>
      </c>
      <c r="AK61" s="11">
        <f t="shared" si="56"/>
        <v>155</v>
      </c>
      <c r="AL61" s="11">
        <f t="shared" si="57"/>
        <v>0</v>
      </c>
      <c r="AM61" s="11">
        <f t="shared" si="58"/>
        <v>162</v>
      </c>
      <c r="AN61" s="11">
        <f t="shared" si="59"/>
        <v>0</v>
      </c>
      <c r="AO61" s="11">
        <f t="shared" si="60"/>
        <v>184</v>
      </c>
      <c r="AP61" s="13">
        <f t="shared" si="45"/>
        <v>519.63661837743734</v>
      </c>
      <c r="AQ61" s="10">
        <f>VLOOKUP($C61,[2]Rome!$BB$7:$BK$40,5)</f>
        <v>14</v>
      </c>
      <c r="AR61" s="10">
        <f>VLOOKUP($C61,[2]Rome!$BB$7:$BK$40,6)</f>
        <v>34</v>
      </c>
      <c r="AS61" s="10">
        <f>VLOOKUP($C61,[2]Rome!$BB$7:$BK$40,7)</f>
        <v>66</v>
      </c>
      <c r="AT61" s="10">
        <f>VLOOKUP($C61,[2]Rome!$BB$7:$BK$40,8)</f>
        <v>95</v>
      </c>
      <c r="AU61" s="10">
        <f>VLOOKUP($C61,[2]Rome!$BB$7:$BK$40,9)</f>
        <v>117</v>
      </c>
      <c r="AV61" s="10">
        <f>VLOOKUP($C61,[2]Rome!$BB$7:$BK$40,10)</f>
        <v>109</v>
      </c>
      <c r="AW61" s="11">
        <f t="shared" si="61"/>
        <v>170</v>
      </c>
      <c r="AX61" s="11">
        <f t="shared" si="62"/>
        <v>168</v>
      </c>
      <c r="AY61" s="11">
        <f>VLOOKUP($C61,[2]Vienna!$BB$7:$BM$42,11)</f>
        <v>177</v>
      </c>
      <c r="AZ61" s="11">
        <f>VLOOKUP($C61,[2]Vienna!$BB$7:$BM$42,12)</f>
        <v>182</v>
      </c>
      <c r="BA61" s="11" t="s">
        <v>30</v>
      </c>
      <c r="BB61" s="11" t="s">
        <v>30</v>
      </c>
      <c r="BC61" s="11">
        <f t="shared" si="63"/>
        <v>123</v>
      </c>
      <c r="BD61" s="11">
        <f t="shared" si="64"/>
        <v>144</v>
      </c>
      <c r="BE61" s="11">
        <f t="shared" si="65"/>
        <v>155</v>
      </c>
      <c r="BF61" s="11">
        <f t="shared" si="66"/>
        <v>0</v>
      </c>
      <c r="BG61" s="11">
        <f t="shared" si="67"/>
        <v>162</v>
      </c>
      <c r="BH61" s="11">
        <f t="shared" si="68"/>
        <v>0</v>
      </c>
      <c r="BI61" s="11">
        <f t="shared" si="69"/>
        <v>184</v>
      </c>
      <c r="BJ61" s="13">
        <f t="shared" si="46"/>
        <v>405.33163185374633</v>
      </c>
      <c r="BK61" s="19">
        <f>IF($N61=2,BK84*'4 PEF'!$H$4,IF(OR($N61=3,$N61=4,$N61=5,$N61=6),BK84*'4 PEF'!$H$5,IF(OR($N61=7,$N61=8),BK84*'4 PEF'!$H$10,IF($N61=9,BK84*'4 PEF'!$H$7,IF($N61=10,BK84*'4 PEF'!$H$6)))))</f>
        <v>11.570876271471299</v>
      </c>
      <c r="BL61" s="19">
        <f>BL84*'4 PEF'!$H$10</f>
        <v>30.20917274870656</v>
      </c>
      <c r="BM61" s="19">
        <f>IF($N61=2,BM84*'4 PEF'!$H$4,IF(OR($N61=3,$N61=4,$N61=5,$N61=6),BM84*'4 PEF'!$H$5,IF(OR($N61=7,$N61=8),BM84*'4 PEF'!$H$10,IF($N61=9,BM84*'4 PEF'!$H$7,IF($N61=10,BM84*'4 PEF'!$H$6)))))</f>
        <v>7.4736842105263159</v>
      </c>
      <c r="BN61" s="19">
        <f>BN84*'4 PEF'!$H$10</f>
        <v>12.683988130214386</v>
      </c>
      <c r="BO61" s="19">
        <f>BO84*'4 PEF'!$H$10</f>
        <v>3.6749478249359888</v>
      </c>
      <c r="BP61" s="33">
        <f>BP84*'4 PEF'!$H$10</f>
        <v>-16.592307692307692</v>
      </c>
      <c r="BQ61" s="34">
        <f t="shared" si="70"/>
        <v>49.020361493546851</v>
      </c>
      <c r="BR61" s="19">
        <f>IF($N61=2,BR84*'4 PEF'!$H$4,IF(OR($N61=3,$N61=4,$N61=5,$N61=6),BR84*'4 PEF'!$H$5,IF(OR($N61=7,$N61=8),BR84*'4 PEF'!$H$10,IF($N61=9,BR84*'4 PEF'!$H$7,IF($N61=10,BR84*'4 PEF'!$H$6)))))</f>
        <v>8.4146600182218876</v>
      </c>
      <c r="BS61" s="19">
        <f>BS84*'4 PEF'!$H$10</f>
        <v>22.846374425729053</v>
      </c>
      <c r="BT61" s="19">
        <f>IF($N61=2,BT84*'4 PEF'!$H$4,IF(OR($N61=3,$N61=4,$N61=5,$N61=6),BT84*'4 PEF'!$H$5,IF(OR($N61=7,$N61=8),BT84*'4 PEF'!$H$10,IF($N61=9,BT84*'4 PEF'!$H$7,IF($N61=10,BT84*'4 PEF'!$H$6)))))</f>
        <v>10.947368421052632</v>
      </c>
      <c r="BU61" s="19">
        <f>BU84*'4 PEF'!$H$10</f>
        <v>13.426856202869503</v>
      </c>
      <c r="BV61" s="19">
        <f>BV84*'4 PEF'!$H$10</f>
        <v>8.7461634163396269</v>
      </c>
      <c r="BW61" s="33">
        <f>BW84*'4 PEF'!$H$10</f>
        <v>-17.292000000000002</v>
      </c>
      <c r="BX61" s="34">
        <f t="shared" si="71"/>
        <v>47.08942248421269</v>
      </c>
    </row>
    <row r="62" spans="1:76" x14ac:dyDescent="0.25">
      <c r="A62" s="151"/>
      <c r="B62" s="17">
        <v>9</v>
      </c>
      <c r="C62" s="97">
        <f>VLOOKUP(M62,[1]aux!$A$2:$B$37,2,FALSE)</f>
        <v>36</v>
      </c>
      <c r="D62" s="50" t="s">
        <v>32</v>
      </c>
      <c r="E62" s="50" t="s">
        <v>32</v>
      </c>
      <c r="F62" s="49" t="s">
        <v>33</v>
      </c>
      <c r="G62" s="49" t="s">
        <v>33</v>
      </c>
      <c r="H62" s="49">
        <v>1</v>
      </c>
      <c r="I62" s="49">
        <f t="shared" si="47"/>
        <v>4</v>
      </c>
      <c r="J62" s="49">
        <f t="shared" si="48"/>
        <v>3</v>
      </c>
      <c r="K62" s="49">
        <f t="shared" si="49"/>
        <v>3</v>
      </c>
      <c r="L62" s="49">
        <f t="shared" si="50"/>
        <v>2</v>
      </c>
      <c r="M62" s="49">
        <f t="shared" si="51"/>
        <v>4332</v>
      </c>
      <c r="N62" s="49">
        <v>5</v>
      </c>
      <c r="O62" s="49">
        <v>20</v>
      </c>
      <c r="P62" s="49">
        <v>3</v>
      </c>
      <c r="Q62" s="49">
        <v>3</v>
      </c>
      <c r="R62" s="49">
        <v>2</v>
      </c>
      <c r="S62" s="22">
        <f t="shared" si="44"/>
        <v>15</v>
      </c>
      <c r="T62" s="49">
        <v>0</v>
      </c>
      <c r="U62" s="49">
        <v>1</v>
      </c>
      <c r="V62" s="18"/>
      <c r="W62" s="10" t="str">
        <f>VLOOKUP($C62,[1]Rome!$BB$7:$BK$42,5)</f>
        <v>a</v>
      </c>
      <c r="X62" s="10">
        <f>VLOOKUP($C62,[1]Rome!$BB$7:$BK$42,6)</f>
        <v>38</v>
      </c>
      <c r="Y62" s="10">
        <f>VLOOKUP($C62,[1]Rome!$BB$7:$BK$42,7)</f>
        <v>67</v>
      </c>
      <c r="Z62" s="10">
        <f>VLOOKUP($C62,[1]Rome!$BB$7:$BK$42,8)</f>
        <v>91</v>
      </c>
      <c r="AA62" s="10">
        <f>VLOOKUP($C62,[1]Rome!$BB$7:$BK$42,9)</f>
        <v>117</v>
      </c>
      <c r="AB62" s="10">
        <f>VLOOKUP($C62,[1]Rome!$BB$7:$BK$42,10)</f>
        <v>109</v>
      </c>
      <c r="AC62" s="11">
        <f t="shared" si="52"/>
        <v>170</v>
      </c>
      <c r="AD62" s="11">
        <f t="shared" si="53"/>
        <v>168</v>
      </c>
      <c r="AE62" s="11">
        <f>VLOOKUP($C62,[1]Vienna!$BB$7:$BM$42,11)</f>
        <v>177</v>
      </c>
      <c r="AF62" s="11">
        <f>VLOOKUP($C62,[1]Vienna!$BB$7:$BM$42,12)</f>
        <v>182</v>
      </c>
      <c r="AG62" s="11" t="s">
        <v>30</v>
      </c>
      <c r="AH62" s="11" t="s">
        <v>30</v>
      </c>
      <c r="AI62" s="11">
        <f t="shared" si="54"/>
        <v>123</v>
      </c>
      <c r="AJ62" s="11">
        <f t="shared" si="55"/>
        <v>144</v>
      </c>
      <c r="AK62" s="11">
        <f t="shared" si="56"/>
        <v>155</v>
      </c>
      <c r="AL62" s="11">
        <f t="shared" si="57"/>
        <v>0</v>
      </c>
      <c r="AM62" s="11">
        <f t="shared" si="58"/>
        <v>162</v>
      </c>
      <c r="AN62" s="11">
        <f t="shared" si="59"/>
        <v>0</v>
      </c>
      <c r="AO62" s="11">
        <f t="shared" si="60"/>
        <v>184</v>
      </c>
      <c r="AP62" s="13">
        <f t="shared" si="45"/>
        <v>529.67426098317196</v>
      </c>
      <c r="AQ62" s="10" t="str">
        <f>VLOOKUP($C62,[2]Rome!$BB$7:$BK$40,5)</f>
        <v>b</v>
      </c>
      <c r="AR62" s="10">
        <f>VLOOKUP($C62,[2]Rome!$BB$7:$BK$40,6)</f>
        <v>38</v>
      </c>
      <c r="AS62" s="10">
        <f>VLOOKUP($C62,[2]Rome!$BB$7:$BK$40,7)</f>
        <v>68</v>
      </c>
      <c r="AT62" s="10">
        <f>VLOOKUP($C62,[2]Rome!$BB$7:$BK$40,8)</f>
        <v>93</v>
      </c>
      <c r="AU62" s="10">
        <f>VLOOKUP($C62,[2]Rome!$BB$7:$BK$40,9)</f>
        <v>117</v>
      </c>
      <c r="AV62" s="10">
        <f>VLOOKUP($C62,[2]Rome!$BB$7:$BK$40,10)</f>
        <v>109</v>
      </c>
      <c r="AW62" s="11">
        <f t="shared" si="61"/>
        <v>170</v>
      </c>
      <c r="AX62" s="11">
        <f t="shared" si="62"/>
        <v>168</v>
      </c>
      <c r="AY62" s="11">
        <f>VLOOKUP($C62,[2]Vienna!$BB$7:$BM$42,11)</f>
        <v>177</v>
      </c>
      <c r="AZ62" s="11">
        <f>VLOOKUP($C62,[2]Vienna!$BB$7:$BM$42,12)</f>
        <v>182</v>
      </c>
      <c r="BA62" s="11" t="s">
        <v>30</v>
      </c>
      <c r="BB62" s="11" t="s">
        <v>30</v>
      </c>
      <c r="BC62" s="11">
        <f t="shared" si="63"/>
        <v>123</v>
      </c>
      <c r="BD62" s="11">
        <f t="shared" si="64"/>
        <v>144</v>
      </c>
      <c r="BE62" s="11">
        <f t="shared" si="65"/>
        <v>155</v>
      </c>
      <c r="BF62" s="11">
        <f t="shared" si="66"/>
        <v>0</v>
      </c>
      <c r="BG62" s="11">
        <f t="shared" si="67"/>
        <v>162</v>
      </c>
      <c r="BH62" s="11">
        <f t="shared" si="68"/>
        <v>0</v>
      </c>
      <c r="BI62" s="11">
        <f t="shared" si="69"/>
        <v>184</v>
      </c>
      <c r="BJ62" s="13">
        <f t="shared" si="46"/>
        <v>520.39269266607448</v>
      </c>
      <c r="BK62" s="19">
        <f>IF($N62=2,BK85*'4 PEF'!$H$4,IF(OR($N62=3,$N62=4,$N62=5,$N62=6),BK85*'4 PEF'!$H$5,IF(OR($N62=7,$N62=8),BK85*'4 PEF'!$H$10,IF($N62=9,BK85*'4 PEF'!$H$7,IF($N62=10,BK85*'4 PEF'!$H$6)))))</f>
        <v>28.504954763569124</v>
      </c>
      <c r="BL62" s="19">
        <f>BL85*'4 PEF'!$H$10</f>
        <v>33.329482584649455</v>
      </c>
      <c r="BM62" s="19">
        <f>IF($N62=2,BM85*'4 PEF'!$H$4,IF(OR($N62=3,$N62=4,$N62=5,$N62=6),BM85*'4 PEF'!$H$5,IF(OR($N62=7,$N62=8),BM85*'4 PEF'!$H$10,IF($N62=9,BM85*'4 PEF'!$H$7,IF($N62=10,BM85*'4 PEF'!$H$6)))))</f>
        <v>7.4736842105263159</v>
      </c>
      <c r="BN62" s="19">
        <f>BN85*'4 PEF'!$H$10</f>
        <v>12.421240734081731</v>
      </c>
      <c r="BO62" s="19">
        <f>BO85*'4 PEF'!$H$10</f>
        <v>2.4105341585182241</v>
      </c>
      <c r="BP62" s="33">
        <f>BP85*'4 PEF'!$H$10</f>
        <v>-16.592307692307692</v>
      </c>
      <c r="BQ62" s="34">
        <f t="shared" si="70"/>
        <v>67.547588759037154</v>
      </c>
      <c r="BR62" s="19">
        <f>IF($N62=2,BR85*'4 PEF'!$H$4,IF(OR($N62=3,$N62=4,$N62=5,$N62=6),BR85*'4 PEF'!$H$5,IF(OR($N62=7,$N62=8),BR85*'4 PEF'!$H$10,IF($N62=9,BR85*'4 PEF'!$H$7,IF($N62=10,BR85*'4 PEF'!$H$6)))))</f>
        <v>15.772329918335373</v>
      </c>
      <c r="BS62" s="19">
        <f>BS85*'4 PEF'!$H$10</f>
        <v>24.355528755892713</v>
      </c>
      <c r="BT62" s="19">
        <f>IF($N62=2,BT85*'4 PEF'!$H$4,IF(OR($N62=3,$N62=4,$N62=5,$N62=6),BT85*'4 PEF'!$H$5,IF(OR($N62=7,$N62=8),BT85*'4 PEF'!$H$10,IF($N62=9,BT85*'4 PEF'!$H$7,IF($N62=10,BT85*'4 PEF'!$H$6)))))</f>
        <v>10.947368421052632</v>
      </c>
      <c r="BU62" s="19">
        <f>BU85*'4 PEF'!$H$10</f>
        <v>13.16655314884353</v>
      </c>
      <c r="BV62" s="19">
        <f>BV85*'4 PEF'!$H$10</f>
        <v>7.794053658690606</v>
      </c>
      <c r="BW62" s="33">
        <f>BW85*'4 PEF'!$H$10</f>
        <v>-17.292000000000002</v>
      </c>
      <c r="BX62" s="34">
        <f t="shared" si="71"/>
        <v>54.743833902814842</v>
      </c>
    </row>
    <row r="63" spans="1:76" x14ac:dyDescent="0.25">
      <c r="A63" s="151"/>
      <c r="B63" s="17">
        <v>10</v>
      </c>
      <c r="C63" s="97">
        <f>VLOOKUP(M63,[1]aux!$A$2:$B$37,2,FALSE)</f>
        <v>18</v>
      </c>
      <c r="D63" s="50" t="s">
        <v>32</v>
      </c>
      <c r="E63" s="50" t="s">
        <v>32</v>
      </c>
      <c r="F63" s="49" t="s">
        <v>33</v>
      </c>
      <c r="G63" s="49" t="s">
        <v>33</v>
      </c>
      <c r="H63" s="49">
        <v>0</v>
      </c>
      <c r="I63" s="49">
        <f t="shared" si="47"/>
        <v>4</v>
      </c>
      <c r="J63" s="49">
        <f t="shared" si="48"/>
        <v>3</v>
      </c>
      <c r="K63" s="49">
        <f t="shared" si="49"/>
        <v>3</v>
      </c>
      <c r="L63" s="49">
        <f t="shared" si="50"/>
        <v>1</v>
      </c>
      <c r="M63" s="49">
        <f t="shared" si="51"/>
        <v>4331</v>
      </c>
      <c r="N63" s="49">
        <v>7</v>
      </c>
      <c r="O63" s="49">
        <v>12</v>
      </c>
      <c r="P63" s="49">
        <v>3</v>
      </c>
      <c r="Q63" s="49">
        <v>3</v>
      </c>
      <c r="R63" s="49">
        <v>2</v>
      </c>
      <c r="S63" s="22">
        <f t="shared" si="44"/>
        <v>22</v>
      </c>
      <c r="T63" s="49">
        <v>1</v>
      </c>
      <c r="U63" s="49">
        <v>1</v>
      </c>
      <c r="V63" s="18"/>
      <c r="W63" s="10" t="str">
        <f>VLOOKUP($C63,[1]Rome!$BB$7:$BK$42,5)</f>
        <v>a</v>
      </c>
      <c r="X63" s="10">
        <f>VLOOKUP($C63,[1]Rome!$BB$7:$BK$42,6)</f>
        <v>38</v>
      </c>
      <c r="Y63" s="10">
        <f>VLOOKUP($C63,[1]Rome!$BB$7:$BK$42,7)</f>
        <v>67</v>
      </c>
      <c r="Z63" s="10">
        <f>VLOOKUP($C63,[1]Rome!$BB$7:$BK$42,8)</f>
        <v>91</v>
      </c>
      <c r="AA63" s="10">
        <f>VLOOKUP($C63,[1]Rome!$BB$7:$BK$42,9)</f>
        <v>117</v>
      </c>
      <c r="AB63" s="10">
        <f>VLOOKUP($C63,[1]Rome!$BB$7:$BK$42,10)</f>
        <v>109</v>
      </c>
      <c r="AC63" s="11">
        <f t="shared" si="52"/>
        <v>0</v>
      </c>
      <c r="AD63" s="11">
        <f t="shared" si="53"/>
        <v>0</v>
      </c>
      <c r="AE63" s="11">
        <f>VLOOKUP($C63,[1]Vienna!$BB$7:$BM$42,11)</f>
        <v>177</v>
      </c>
      <c r="AF63" s="11">
        <f>VLOOKUP($C63,[1]Vienna!$BB$7:$BM$42,12)</f>
        <v>182</v>
      </c>
      <c r="AG63" s="11" t="s">
        <v>30</v>
      </c>
      <c r="AH63" s="11" t="s">
        <v>30</v>
      </c>
      <c r="AI63" s="11">
        <f t="shared" si="54"/>
        <v>129</v>
      </c>
      <c r="AJ63" s="11">
        <f t="shared" si="55"/>
        <v>0</v>
      </c>
      <c r="AK63" s="11">
        <f t="shared" si="56"/>
        <v>155</v>
      </c>
      <c r="AL63" s="11">
        <f t="shared" si="57"/>
        <v>0</v>
      </c>
      <c r="AM63" s="11">
        <f t="shared" si="58"/>
        <v>162</v>
      </c>
      <c r="AN63" s="11">
        <f t="shared" si="59"/>
        <v>186</v>
      </c>
      <c r="AO63" s="11">
        <f t="shared" si="60"/>
        <v>184</v>
      </c>
      <c r="AP63" s="13">
        <f t="shared" si="45"/>
        <v>480.06074860905136</v>
      </c>
      <c r="AQ63" s="10" t="str">
        <f>VLOOKUP($C63,[2]Rome!$BB$7:$BK$40,5)</f>
        <v>b</v>
      </c>
      <c r="AR63" s="10">
        <f>VLOOKUP($C63,[2]Rome!$BB$7:$BK$40,6)</f>
        <v>38</v>
      </c>
      <c r="AS63" s="10">
        <f>VLOOKUP($C63,[2]Rome!$BB$7:$BK$40,7)</f>
        <v>68</v>
      </c>
      <c r="AT63" s="10">
        <f>VLOOKUP($C63,[2]Rome!$BB$7:$BK$40,8)</f>
        <v>95</v>
      </c>
      <c r="AU63" s="10">
        <f>VLOOKUP($C63,[2]Rome!$BB$7:$BK$40,9)</f>
        <v>117</v>
      </c>
      <c r="AV63" s="10">
        <f>VLOOKUP($C63,[2]Rome!$BB$7:$BK$40,10)</f>
        <v>109</v>
      </c>
      <c r="AW63" s="11">
        <f t="shared" si="61"/>
        <v>0</v>
      </c>
      <c r="AX63" s="11">
        <f t="shared" si="62"/>
        <v>0</v>
      </c>
      <c r="AY63" s="11">
        <f>VLOOKUP($C63,[2]Vienna!$BB$7:$BM$42,11)</f>
        <v>177</v>
      </c>
      <c r="AZ63" s="11">
        <f>VLOOKUP($C63,[2]Vienna!$BB$7:$BM$42,12)</f>
        <v>182</v>
      </c>
      <c r="BA63" s="11" t="s">
        <v>30</v>
      </c>
      <c r="BB63" s="11" t="s">
        <v>30</v>
      </c>
      <c r="BC63" s="11">
        <f t="shared" si="63"/>
        <v>129</v>
      </c>
      <c r="BD63" s="11">
        <f t="shared" si="64"/>
        <v>0</v>
      </c>
      <c r="BE63" s="11">
        <f t="shared" si="65"/>
        <v>155</v>
      </c>
      <c r="BF63" s="11">
        <f t="shared" si="66"/>
        <v>0</v>
      </c>
      <c r="BG63" s="11">
        <f t="shared" si="67"/>
        <v>162</v>
      </c>
      <c r="BH63" s="11">
        <f t="shared" si="68"/>
        <v>186</v>
      </c>
      <c r="BI63" s="11">
        <f t="shared" si="69"/>
        <v>184</v>
      </c>
      <c r="BJ63" s="13">
        <f t="shared" si="46"/>
        <v>374.9788052172043</v>
      </c>
      <c r="BK63" s="19">
        <f>IF($N63=2,BK86*'4 PEF'!$H$4,IF(OR($N63=3,$N63=4,$N63=5,$N63=6),BK86*'4 PEF'!$H$5,IF(OR($N63=7,$N63=8),BK86*'4 PEF'!$H$10,IF($N63=9,BK86*'4 PEF'!$H$7,IF($N63=10,BK86*'4 PEF'!$H$6)))))</f>
        <v>9.7688851109092383</v>
      </c>
      <c r="BL63" s="19">
        <f>BL86*'4 PEF'!$H$10</f>
        <v>30.938536124333762</v>
      </c>
      <c r="BM63" s="19">
        <f>IF($N63=2,BM86*'4 PEF'!$H$4,IF(OR($N63=3,$N63=4,$N63=5,$N63=6),BM86*'4 PEF'!$H$5,IF(OR($N63=7,$N63=8),BM86*'4 PEF'!$H$10,IF($N63=9,BM86*'4 PEF'!$H$7,IF($N63=10,BM86*'4 PEF'!$H$6)))))</f>
        <v>1.9618004545204872</v>
      </c>
      <c r="BN63" s="19">
        <f>BN86*'4 PEF'!$H$10</f>
        <v>12.683988130214386</v>
      </c>
      <c r="BO63" s="19">
        <f>BO86*'4 PEF'!$H$10</f>
        <v>0.42912427160012973</v>
      </c>
      <c r="BP63" s="33">
        <f>BP86*'4 PEF'!$H$10</f>
        <v>-16.592307692307692</v>
      </c>
      <c r="BQ63" s="34">
        <f t="shared" si="70"/>
        <v>39.190026399270316</v>
      </c>
      <c r="BR63" s="19">
        <f>IF($N63=2,BR86*'4 PEF'!$H$4,IF(OR($N63=3,$N63=4,$N63=5,$N63=6),BR86*'4 PEF'!$H$5,IF(OR($N63=7,$N63=8),BR86*'4 PEF'!$H$10,IF($N63=9,BR86*'4 PEF'!$H$7,IF($N63=10,BR86*'4 PEF'!$H$6)))))</f>
        <v>7.4817878243279372</v>
      </c>
      <c r="BS63" s="19">
        <f>BS86*'4 PEF'!$H$10</f>
        <v>23.521124723124466</v>
      </c>
      <c r="BT63" s="19">
        <f>IF($N63=2,BT86*'4 PEF'!$H$4,IF(OR($N63=3,$N63=4,$N63=5,$N63=6),BT86*'4 PEF'!$H$5,IF(OR($N63=7,$N63=8),BT86*'4 PEF'!$H$10,IF($N63=9,BT86*'4 PEF'!$H$7,IF($N63=10,BT86*'4 PEF'!$H$6)))))</f>
        <v>3.2372463030860281</v>
      </c>
      <c r="BU63" s="19">
        <f>BU86*'4 PEF'!$H$10</f>
        <v>13.426856202869503</v>
      </c>
      <c r="BV63" s="19">
        <f>BV86*'4 PEF'!$H$10</f>
        <v>0.76506339413485525</v>
      </c>
      <c r="BW63" s="33">
        <f>BW86*'4 PEF'!$H$10</f>
        <v>-17.292000000000002</v>
      </c>
      <c r="BX63" s="34">
        <f t="shared" si="71"/>
        <v>31.140078447542791</v>
      </c>
    </row>
    <row r="64" spans="1:76" x14ac:dyDescent="0.25">
      <c r="A64" s="151"/>
      <c r="B64" s="17">
        <v>11</v>
      </c>
      <c r="C64" s="97">
        <f>VLOOKUP(M64,[1]aux!$A$2:$B$37,2,FALSE)</f>
        <v>32</v>
      </c>
      <c r="D64" s="50" t="s">
        <v>34</v>
      </c>
      <c r="E64" s="50" t="s">
        <v>32</v>
      </c>
      <c r="F64" s="49" t="s">
        <v>33</v>
      </c>
      <c r="G64" s="49" t="s">
        <v>33</v>
      </c>
      <c r="H64" s="49">
        <v>1</v>
      </c>
      <c r="I64" s="49">
        <f t="shared" si="47"/>
        <v>3</v>
      </c>
      <c r="J64" s="49">
        <f t="shared" si="48"/>
        <v>3</v>
      </c>
      <c r="K64" s="49">
        <f t="shared" si="49"/>
        <v>3</v>
      </c>
      <c r="L64" s="49">
        <f t="shared" si="50"/>
        <v>2</v>
      </c>
      <c r="M64" s="49">
        <f t="shared" si="51"/>
        <v>3332</v>
      </c>
      <c r="N64" s="49">
        <v>7</v>
      </c>
      <c r="O64" s="49">
        <v>12</v>
      </c>
      <c r="P64" s="49">
        <v>3</v>
      </c>
      <c r="Q64" s="49">
        <v>3</v>
      </c>
      <c r="R64" s="49">
        <v>2</v>
      </c>
      <c r="S64" s="22">
        <f t="shared" si="44"/>
        <v>22</v>
      </c>
      <c r="T64" s="49">
        <v>1</v>
      </c>
      <c r="U64" s="49">
        <v>1</v>
      </c>
      <c r="V64" s="18"/>
      <c r="W64" s="10">
        <f>VLOOKUP($C64,[1]Rome!$BB$7:$BK$42,5)</f>
        <v>13</v>
      </c>
      <c r="X64" s="10">
        <f>VLOOKUP($C64,[1]Rome!$BB$7:$BK$42,6)</f>
        <v>34</v>
      </c>
      <c r="Y64" s="10">
        <f>VLOOKUP($C64,[1]Rome!$BB$7:$BK$42,7)</f>
        <v>65</v>
      </c>
      <c r="Z64" s="10">
        <f>VLOOKUP($C64,[1]Rome!$BB$7:$BK$42,8)</f>
        <v>91</v>
      </c>
      <c r="AA64" s="10">
        <f>VLOOKUP($C64,[1]Rome!$BB$7:$BK$42,9)</f>
        <v>117</v>
      </c>
      <c r="AB64" s="10">
        <f>VLOOKUP($C64,[1]Rome!$BB$7:$BK$42,10)</f>
        <v>109</v>
      </c>
      <c r="AC64" s="11">
        <f t="shared" si="52"/>
        <v>170</v>
      </c>
      <c r="AD64" s="11">
        <f t="shared" si="53"/>
        <v>168</v>
      </c>
      <c r="AE64" s="11">
        <f>VLOOKUP($C64,[1]Vienna!$BB$7:$BM$42,11)</f>
        <v>177</v>
      </c>
      <c r="AF64" s="11">
        <f>VLOOKUP($C64,[1]Vienna!$BB$7:$BM$42,12)</f>
        <v>182</v>
      </c>
      <c r="AG64" s="11" t="s">
        <v>30</v>
      </c>
      <c r="AH64" s="11" t="s">
        <v>30</v>
      </c>
      <c r="AI64" s="11">
        <f t="shared" si="54"/>
        <v>129</v>
      </c>
      <c r="AJ64" s="11">
        <f t="shared" si="55"/>
        <v>0</v>
      </c>
      <c r="AK64" s="11">
        <f t="shared" si="56"/>
        <v>155</v>
      </c>
      <c r="AL64" s="11">
        <f t="shared" si="57"/>
        <v>0</v>
      </c>
      <c r="AM64" s="11">
        <f t="shared" si="58"/>
        <v>162</v>
      </c>
      <c r="AN64" s="11">
        <f t="shared" si="59"/>
        <v>186</v>
      </c>
      <c r="AO64" s="11">
        <f t="shared" si="60"/>
        <v>184</v>
      </c>
      <c r="AP64" s="13">
        <f t="shared" si="45"/>
        <v>516.50749175331669</v>
      </c>
      <c r="AQ64" s="10">
        <f>VLOOKUP($C64,[2]Rome!$BB$7:$BK$40,5)</f>
        <v>14</v>
      </c>
      <c r="AR64" s="10">
        <f>VLOOKUP($C64,[2]Rome!$BB$7:$BK$40,6)</f>
        <v>34</v>
      </c>
      <c r="AS64" s="10">
        <f>VLOOKUP($C64,[2]Rome!$BB$7:$BK$40,7)</f>
        <v>66</v>
      </c>
      <c r="AT64" s="10">
        <f>VLOOKUP($C64,[2]Rome!$BB$7:$BK$40,8)</f>
        <v>95</v>
      </c>
      <c r="AU64" s="10">
        <f>VLOOKUP($C64,[2]Rome!$BB$7:$BK$40,9)</f>
        <v>117</v>
      </c>
      <c r="AV64" s="10">
        <f>VLOOKUP($C64,[2]Rome!$BB$7:$BK$40,10)</f>
        <v>109</v>
      </c>
      <c r="AW64" s="11">
        <f t="shared" si="61"/>
        <v>170</v>
      </c>
      <c r="AX64" s="11">
        <f t="shared" si="62"/>
        <v>168</v>
      </c>
      <c r="AY64" s="11">
        <f>VLOOKUP($C64,[2]Vienna!$BB$7:$BM$42,11)</f>
        <v>177</v>
      </c>
      <c r="AZ64" s="11">
        <f>VLOOKUP($C64,[2]Vienna!$BB$7:$BM$42,12)</f>
        <v>182</v>
      </c>
      <c r="BA64" s="11" t="s">
        <v>30</v>
      </c>
      <c r="BB64" s="11" t="s">
        <v>30</v>
      </c>
      <c r="BC64" s="11">
        <f t="shared" si="63"/>
        <v>129</v>
      </c>
      <c r="BD64" s="11">
        <f t="shared" si="64"/>
        <v>0</v>
      </c>
      <c r="BE64" s="11">
        <f t="shared" si="65"/>
        <v>155</v>
      </c>
      <c r="BF64" s="11">
        <f t="shared" si="66"/>
        <v>0</v>
      </c>
      <c r="BG64" s="11">
        <f t="shared" si="67"/>
        <v>162</v>
      </c>
      <c r="BH64" s="11">
        <f t="shared" si="68"/>
        <v>186</v>
      </c>
      <c r="BI64" s="11">
        <f t="shared" si="69"/>
        <v>184</v>
      </c>
      <c r="BJ64" s="13">
        <f t="shared" si="46"/>
        <v>409.26960381033911</v>
      </c>
      <c r="BK64" s="19">
        <f>IF($N64=2,BK87*'4 PEF'!$H$4,IF(OR($N64=3,$N64=4,$N64=5,$N64=6),BK87*'4 PEF'!$H$5,IF(OR($N64=7,$N64=8),BK87*'4 PEF'!$H$10,IF($N64=9,BK87*'4 PEF'!$H$7,IF($N64=10,BK87*'4 PEF'!$H$6)))))</f>
        <v>9.9106553637540582</v>
      </c>
      <c r="BL64" s="19">
        <f>BL87*'4 PEF'!$H$10</f>
        <v>30.20917274870656</v>
      </c>
      <c r="BM64" s="19">
        <f>IF($N64=2,BM87*'4 PEF'!$H$4,IF(OR($N64=3,$N64=4,$N64=5,$N64=6),BM87*'4 PEF'!$H$5,IF(OR($N64=7,$N64=8),BM87*'4 PEF'!$H$10,IF($N64=9,BM87*'4 PEF'!$H$7,IF($N64=10,BM87*'4 PEF'!$H$6)))))</f>
        <v>2.0377096051764476</v>
      </c>
      <c r="BN64" s="19">
        <f>BN87*'4 PEF'!$H$10</f>
        <v>12.683988130214386</v>
      </c>
      <c r="BO64" s="19">
        <f>BO87*'4 PEF'!$H$10</f>
        <v>3.6749478249359888</v>
      </c>
      <c r="BP64" s="33">
        <f>BP87*'4 PEF'!$H$10</f>
        <v>-16.592307692307692</v>
      </c>
      <c r="BQ64" s="34">
        <f t="shared" si="70"/>
        <v>41.924165980479749</v>
      </c>
      <c r="BR64" s="19">
        <f>IF($N64=2,BR87*'4 PEF'!$H$4,IF(OR($N64=3,$N64=4,$N64=5,$N64=6),BR87*'4 PEF'!$H$5,IF(OR($N64=7,$N64=8),BR87*'4 PEF'!$H$10,IF($N64=9,BR87*'4 PEF'!$H$7,IF($N64=10,BR87*'4 PEF'!$H$6)))))</f>
        <v>7.3579788890535616</v>
      </c>
      <c r="BS64" s="19">
        <f>BS87*'4 PEF'!$H$10</f>
        <v>22.846374425729053</v>
      </c>
      <c r="BT64" s="19">
        <f>IF($N64=2,BT87*'4 PEF'!$H$4,IF(OR($N64=3,$N64=4,$N64=5,$N64=6),BT87*'4 PEF'!$H$5,IF(OR($N64=7,$N64=8),BT87*'4 PEF'!$H$10,IF($N64=9,BT87*'4 PEF'!$H$7,IF($N64=10,BT87*'4 PEF'!$H$6)))))</f>
        <v>3.9378403943126794</v>
      </c>
      <c r="BU64" s="19">
        <f>BU87*'4 PEF'!$H$10</f>
        <v>13.426856202869503</v>
      </c>
      <c r="BV64" s="19">
        <f>BV87*'4 PEF'!$H$10</f>
        <v>8.7461634163396269</v>
      </c>
      <c r="BW64" s="33">
        <f>BW87*'4 PEF'!$H$10</f>
        <v>-17.292000000000002</v>
      </c>
      <c r="BX64" s="34">
        <f t="shared" si="71"/>
        <v>39.023213328304422</v>
      </c>
    </row>
    <row r="65" spans="1:76" x14ac:dyDescent="0.25">
      <c r="A65" s="151"/>
      <c r="B65" s="17">
        <v>12</v>
      </c>
      <c r="C65" s="97">
        <f>VLOOKUP(M65,[1]aux!$A$2:$B$37,2,FALSE)</f>
        <v>36</v>
      </c>
      <c r="D65" s="50" t="s">
        <v>32</v>
      </c>
      <c r="E65" s="50" t="s">
        <v>32</v>
      </c>
      <c r="F65" s="49" t="s">
        <v>33</v>
      </c>
      <c r="G65" s="49" t="s">
        <v>33</v>
      </c>
      <c r="H65" s="49">
        <v>1</v>
      </c>
      <c r="I65" s="49">
        <f t="shared" si="47"/>
        <v>4</v>
      </c>
      <c r="J65" s="49">
        <f t="shared" si="48"/>
        <v>3</v>
      </c>
      <c r="K65" s="49">
        <f t="shared" si="49"/>
        <v>3</v>
      </c>
      <c r="L65" s="49">
        <f t="shared" si="50"/>
        <v>2</v>
      </c>
      <c r="M65" s="49">
        <f t="shared" si="51"/>
        <v>4332</v>
      </c>
      <c r="N65" s="49">
        <v>7</v>
      </c>
      <c r="O65" s="49">
        <v>12</v>
      </c>
      <c r="P65" s="49">
        <v>3</v>
      </c>
      <c r="Q65" s="49">
        <v>3</v>
      </c>
      <c r="R65" s="49">
        <v>2</v>
      </c>
      <c r="S65" s="22">
        <f t="shared" si="44"/>
        <v>22</v>
      </c>
      <c r="T65" s="49">
        <v>1</v>
      </c>
      <c r="U65" s="49">
        <v>1</v>
      </c>
      <c r="V65" s="18"/>
      <c r="W65" s="10" t="str">
        <f>VLOOKUP($C65,[1]Rome!$BB$7:$BK$42,5)</f>
        <v>a</v>
      </c>
      <c r="X65" s="10">
        <f>VLOOKUP($C65,[1]Rome!$BB$7:$BK$42,6)</f>
        <v>38</v>
      </c>
      <c r="Y65" s="10">
        <f>VLOOKUP($C65,[1]Rome!$BB$7:$BK$42,7)</f>
        <v>67</v>
      </c>
      <c r="Z65" s="10">
        <f>VLOOKUP($C65,[1]Rome!$BB$7:$BK$42,8)</f>
        <v>91</v>
      </c>
      <c r="AA65" s="10">
        <f>VLOOKUP($C65,[1]Rome!$BB$7:$BK$42,9)</f>
        <v>117</v>
      </c>
      <c r="AB65" s="10">
        <f>VLOOKUP($C65,[1]Rome!$BB$7:$BK$42,10)</f>
        <v>109</v>
      </c>
      <c r="AC65" s="11">
        <f t="shared" si="52"/>
        <v>170</v>
      </c>
      <c r="AD65" s="11">
        <f t="shared" si="53"/>
        <v>168</v>
      </c>
      <c r="AE65" s="11">
        <f>VLOOKUP($C65,[1]Vienna!$BB$7:$BM$42,11)</f>
        <v>177</v>
      </c>
      <c r="AF65" s="11">
        <f>VLOOKUP($C65,[1]Vienna!$BB$7:$BM$42,12)</f>
        <v>182</v>
      </c>
      <c r="AG65" s="11" t="s">
        <v>30</v>
      </c>
      <c r="AH65" s="11" t="s">
        <v>30</v>
      </c>
      <c r="AI65" s="11">
        <f t="shared" si="54"/>
        <v>129</v>
      </c>
      <c r="AJ65" s="11">
        <f t="shared" si="55"/>
        <v>0</v>
      </c>
      <c r="AK65" s="11">
        <f t="shared" si="56"/>
        <v>155</v>
      </c>
      <c r="AL65" s="11">
        <f t="shared" si="57"/>
        <v>0</v>
      </c>
      <c r="AM65" s="11">
        <f t="shared" si="58"/>
        <v>162</v>
      </c>
      <c r="AN65" s="11">
        <f t="shared" si="59"/>
        <v>186</v>
      </c>
      <c r="AO65" s="11">
        <f t="shared" si="60"/>
        <v>184</v>
      </c>
      <c r="AP65" s="13">
        <f t="shared" si="45"/>
        <v>526.54513435905142</v>
      </c>
      <c r="AQ65" s="10" t="str">
        <f>VLOOKUP($C65,[2]Rome!$BB$7:$BK$40,5)</f>
        <v>b</v>
      </c>
      <c r="AR65" s="10">
        <f>VLOOKUP($C65,[2]Rome!$BB$7:$BK$40,6)</f>
        <v>38</v>
      </c>
      <c r="AS65" s="10">
        <f>VLOOKUP($C65,[2]Rome!$BB$7:$BK$40,7)</f>
        <v>68</v>
      </c>
      <c r="AT65" s="10">
        <f>VLOOKUP($C65,[2]Rome!$BB$7:$BK$40,8)</f>
        <v>93</v>
      </c>
      <c r="AU65" s="10">
        <f>VLOOKUP($C65,[2]Rome!$BB$7:$BK$40,9)</f>
        <v>117</v>
      </c>
      <c r="AV65" s="10">
        <f>VLOOKUP($C65,[2]Rome!$BB$7:$BK$40,10)</f>
        <v>109</v>
      </c>
      <c r="AW65" s="11">
        <f t="shared" si="61"/>
        <v>170</v>
      </c>
      <c r="AX65" s="11">
        <f t="shared" si="62"/>
        <v>168</v>
      </c>
      <c r="AY65" s="11">
        <f>VLOOKUP($C65,[2]Vienna!$BB$7:$BM$42,11)</f>
        <v>177</v>
      </c>
      <c r="AZ65" s="11">
        <f>VLOOKUP($C65,[2]Vienna!$BB$7:$BM$42,12)</f>
        <v>182</v>
      </c>
      <c r="BA65" s="11" t="s">
        <v>30</v>
      </c>
      <c r="BB65" s="11" t="s">
        <v>30</v>
      </c>
      <c r="BC65" s="11">
        <f t="shared" si="63"/>
        <v>129</v>
      </c>
      <c r="BD65" s="11">
        <f t="shared" si="64"/>
        <v>0</v>
      </c>
      <c r="BE65" s="11">
        <f t="shared" si="65"/>
        <v>155</v>
      </c>
      <c r="BF65" s="11">
        <f t="shared" si="66"/>
        <v>0</v>
      </c>
      <c r="BG65" s="11">
        <f t="shared" si="67"/>
        <v>162</v>
      </c>
      <c r="BH65" s="11">
        <f t="shared" si="68"/>
        <v>186</v>
      </c>
      <c r="BI65" s="11">
        <f t="shared" si="69"/>
        <v>184</v>
      </c>
      <c r="BJ65" s="13">
        <f t="shared" si="46"/>
        <v>524.33066462266731</v>
      </c>
      <c r="BK65" s="19">
        <f>IF($N65=2,BK88*'4 PEF'!$H$4,IF(OR($N65=3,$N65=4,$N65=5,$N65=6),BK88*'4 PEF'!$H$5,IF(OR($N65=7,$N65=8),BK88*'4 PEF'!$H$10,IF($N65=9,BK88*'4 PEF'!$H$7,IF($N65=10,BK88*'4 PEF'!$H$6)))))</f>
        <v>21.053186494083565</v>
      </c>
      <c r="BL65" s="19">
        <f>BL88*'4 PEF'!$H$10</f>
        <v>33.329482584649455</v>
      </c>
      <c r="BM65" s="19">
        <f>IF($N65=2,BM88*'4 PEF'!$H$4,IF(OR($N65=3,$N65=4,$N65=5,$N65=6),BM88*'4 PEF'!$H$5,IF(OR($N65=7,$N65=8),BM88*'4 PEF'!$H$10,IF($N65=9,BM88*'4 PEF'!$H$7,IF($N65=10,BM88*'4 PEF'!$H$6)))))</f>
        <v>1.757129012506975</v>
      </c>
      <c r="BN65" s="19">
        <f>BN88*'4 PEF'!$H$10</f>
        <v>12.421240734081731</v>
      </c>
      <c r="BO65" s="19">
        <f>BO88*'4 PEF'!$H$10</f>
        <v>2.4105341585182241</v>
      </c>
      <c r="BP65" s="33">
        <f>BP88*'4 PEF'!$H$10</f>
        <v>-16.592307692307692</v>
      </c>
      <c r="BQ65" s="34">
        <f t="shared" si="70"/>
        <v>54.379265291532242</v>
      </c>
      <c r="BR65" s="19">
        <f>IF($N65=2,BR88*'4 PEF'!$H$4,IF(OR($N65=3,$N65=4,$N65=5,$N65=6),BR88*'4 PEF'!$H$5,IF(OR($N65=7,$N65=8),BR88*'4 PEF'!$H$10,IF($N65=9,BR88*'4 PEF'!$H$7,IF($N65=10,BR88*'4 PEF'!$H$6)))))</f>
        <v>12.403875767437516</v>
      </c>
      <c r="BS65" s="19">
        <f>BS88*'4 PEF'!$H$10</f>
        <v>24.355528755892713</v>
      </c>
      <c r="BT65" s="19">
        <f>IF($N65=2,BT88*'4 PEF'!$H$4,IF(OR($N65=3,$N65=4,$N65=5,$N65=6),BT88*'4 PEF'!$H$5,IF(OR($N65=7,$N65=8),BT88*'4 PEF'!$H$10,IF($N65=9,BT88*'4 PEF'!$H$7,IF($N65=10,BT88*'4 PEF'!$H$6)))))</f>
        <v>3.5415852549568223</v>
      </c>
      <c r="BU65" s="19">
        <f>BU88*'4 PEF'!$H$10</f>
        <v>13.16655314884353</v>
      </c>
      <c r="BV65" s="19">
        <f>BV88*'4 PEF'!$H$10</f>
        <v>7.794053658690606</v>
      </c>
      <c r="BW65" s="33">
        <f>BW88*'4 PEF'!$H$10</f>
        <v>-17.292000000000002</v>
      </c>
      <c r="BX65" s="34">
        <f t="shared" si="71"/>
        <v>43.969596585821186</v>
      </c>
    </row>
    <row r="66" spans="1:76" x14ac:dyDescent="0.25">
      <c r="A66" s="151"/>
      <c r="B66" s="17">
        <v>13</v>
      </c>
      <c r="C66" s="97">
        <f>VLOOKUP(M66,[1]aux!$A$2:$B$37,2,FALSE)</f>
        <v>3</v>
      </c>
      <c r="D66" s="50"/>
      <c r="E66" s="50"/>
      <c r="F66" s="49"/>
      <c r="G66" s="49"/>
      <c r="H66" s="31">
        <f>IF(L66=1,0,IF(L66=2,1))</f>
        <v>0</v>
      </c>
      <c r="I66" s="49">
        <v>1</v>
      </c>
      <c r="J66" s="49">
        <v>2</v>
      </c>
      <c r="K66" s="49">
        <v>1</v>
      </c>
      <c r="L66" s="49">
        <v>1</v>
      </c>
      <c r="M66" s="49">
        <f t="shared" si="51"/>
        <v>1211</v>
      </c>
      <c r="N66" s="49">
        <v>7</v>
      </c>
      <c r="O66" s="49">
        <v>12</v>
      </c>
      <c r="P66" s="49">
        <v>3</v>
      </c>
      <c r="Q66" s="49">
        <v>3</v>
      </c>
      <c r="R66" s="49">
        <v>2</v>
      </c>
      <c r="S66" s="22">
        <f t="shared" si="44"/>
        <v>22</v>
      </c>
      <c r="T66" s="49">
        <v>1</v>
      </c>
      <c r="U66" s="49">
        <v>1</v>
      </c>
      <c r="V66" s="18"/>
      <c r="W66" s="10">
        <f>VLOOKUP($C66,[1]Rome!$BB$7:$BK$42,5)</f>
        <v>1</v>
      </c>
      <c r="X66" s="10">
        <f>VLOOKUP($C66,[1]Rome!$BB$7:$BK$42,6)</f>
        <v>24</v>
      </c>
      <c r="Y66" s="10">
        <f>VLOOKUP($C66,[1]Rome!$BB$7:$BK$42,7)</f>
        <v>0</v>
      </c>
      <c r="Z66" s="10">
        <f>VLOOKUP($C66,[1]Rome!$BB$7:$BK$42,8)</f>
        <v>89</v>
      </c>
      <c r="AA66" s="10">
        <f>VLOOKUP($C66,[1]Rome!$BB$7:$BK$42,9)</f>
        <v>0</v>
      </c>
      <c r="AB66" s="10">
        <f>VLOOKUP($C66,[1]Rome!$BB$7:$BK$42,10)</f>
        <v>0</v>
      </c>
      <c r="AC66" s="11">
        <f t="shared" si="52"/>
        <v>0</v>
      </c>
      <c r="AD66" s="11">
        <f t="shared" si="53"/>
        <v>0</v>
      </c>
      <c r="AE66" s="11">
        <f>VLOOKUP($C66,[1]Vienna!$BB$7:$BM$42,11)</f>
        <v>0</v>
      </c>
      <c r="AF66" s="11">
        <f>VLOOKUP($C66,[1]Vienna!$BB$7:$BM$42,12)</f>
        <v>0</v>
      </c>
      <c r="AG66" s="11" t="s">
        <v>30</v>
      </c>
      <c r="AH66" s="11" t="s">
        <v>30</v>
      </c>
      <c r="AI66" s="11">
        <f t="shared" si="54"/>
        <v>129</v>
      </c>
      <c r="AJ66" s="11">
        <f t="shared" si="55"/>
        <v>0</v>
      </c>
      <c r="AK66" s="11">
        <f t="shared" si="56"/>
        <v>155</v>
      </c>
      <c r="AL66" s="11">
        <f t="shared" si="57"/>
        <v>0</v>
      </c>
      <c r="AM66" s="11">
        <f t="shared" si="58"/>
        <v>162</v>
      </c>
      <c r="AN66" s="11">
        <f t="shared" si="59"/>
        <v>186</v>
      </c>
      <c r="AO66" s="11">
        <f t="shared" si="60"/>
        <v>184</v>
      </c>
      <c r="AP66" s="13">
        <f t="shared" si="45"/>
        <v>268.00593943545095</v>
      </c>
      <c r="AQ66" s="10">
        <f>VLOOKUP($C66,[2]Rome!$BB$7:$BK$40,5)</f>
        <v>2</v>
      </c>
      <c r="AR66" s="10">
        <f>VLOOKUP($C66,[2]Rome!$BB$7:$BK$40,6)</f>
        <v>24</v>
      </c>
      <c r="AS66" s="10">
        <f>VLOOKUP($C66,[2]Rome!$BB$7:$BK$40,7)</f>
        <v>0</v>
      </c>
      <c r="AT66" s="10">
        <f>VLOOKUP($C66,[2]Rome!$BB$7:$BK$40,8)</f>
        <v>93</v>
      </c>
      <c r="AU66" s="10">
        <f>VLOOKUP($C66,[2]Rome!$BB$7:$BK$40,9)</f>
        <v>0</v>
      </c>
      <c r="AV66" s="10">
        <f>VLOOKUP($C66,[2]Rome!$BB$7:$BK$40,10)</f>
        <v>0</v>
      </c>
      <c r="AW66" s="11">
        <f t="shared" si="61"/>
        <v>0</v>
      </c>
      <c r="AX66" s="11">
        <f t="shared" si="62"/>
        <v>0</v>
      </c>
      <c r="AY66" s="11">
        <f>VLOOKUP($C66,[2]Vienna!$BB$7:$BM$42,11)</f>
        <v>0</v>
      </c>
      <c r="AZ66" s="11">
        <f>VLOOKUP($C66,[2]Vienna!$BB$7:$BM$42,12)</f>
        <v>0</v>
      </c>
      <c r="BA66" s="11" t="s">
        <v>30</v>
      </c>
      <c r="BB66" s="11" t="s">
        <v>30</v>
      </c>
      <c r="BC66" s="11">
        <f t="shared" si="63"/>
        <v>129</v>
      </c>
      <c r="BD66" s="11">
        <f t="shared" si="64"/>
        <v>0</v>
      </c>
      <c r="BE66" s="11">
        <f t="shared" si="65"/>
        <v>155</v>
      </c>
      <c r="BF66" s="11">
        <f t="shared" si="66"/>
        <v>0</v>
      </c>
      <c r="BG66" s="11">
        <f t="shared" si="67"/>
        <v>162</v>
      </c>
      <c r="BH66" s="11">
        <f t="shared" si="68"/>
        <v>186</v>
      </c>
      <c r="BI66" s="11">
        <f t="shared" si="69"/>
        <v>184</v>
      </c>
      <c r="BJ66" s="13">
        <f t="shared" si="46"/>
        <v>278.32460194707971</v>
      </c>
      <c r="BK66" s="19">
        <f>IF($N66=2,BK89*'4 PEF'!$H$4,IF(OR($N66=3,$N66=4,$N66=5,$N66=6),BK89*'4 PEF'!$H$5,IF(OR($N66=7,$N66=8),BK89*'4 PEF'!$H$10,IF($N66=9,BK89*'4 PEF'!$H$7,IF($N66=10,BK89*'4 PEF'!$H$6)))))</f>
        <v>30.230526499816296</v>
      </c>
      <c r="BL66" s="19">
        <f>BL89*'4 PEF'!$H$10</f>
        <v>66.707960354108607</v>
      </c>
      <c r="BM66" s="19">
        <f>IF($N66=2,BM89*'4 PEF'!$H$4,IF(OR($N66=3,$N66=4,$N66=5,$N66=6),BM89*'4 PEF'!$H$5,IF(OR($N66=7,$N66=8),BM89*'4 PEF'!$H$10,IF($N66=9,BM89*'4 PEF'!$H$7,IF($N66=10,BM89*'4 PEF'!$H$6)))))</f>
        <v>1.7198983428203214</v>
      </c>
      <c r="BN66" s="19">
        <f>BN89*'4 PEF'!$H$10</f>
        <v>49.400597460935124</v>
      </c>
      <c r="BO66" s="19">
        <f>BO89*'4 PEF'!$H$10</f>
        <v>0.78440729666345843</v>
      </c>
      <c r="BP66" s="33">
        <f>BP89*'4 PEF'!$H$10</f>
        <v>-16.592307692307692</v>
      </c>
      <c r="BQ66" s="34">
        <f t="shared" si="70"/>
        <v>132.25108226203611</v>
      </c>
      <c r="BR66" s="19">
        <f>IF($N66=2,BR89*'4 PEF'!$H$4,IF(OR($N66=3,$N66=4,$N66=5,$N66=6),BR89*'4 PEF'!$H$5,IF(OR($N66=7,$N66=8),BR89*'4 PEF'!$H$10,IF($N66=9,BR89*'4 PEF'!$H$7,IF($N66=10,BR89*'4 PEF'!$H$6)))))</f>
        <v>32.803591876658338</v>
      </c>
      <c r="BS66" s="19">
        <f>BS89*'4 PEF'!$H$10</f>
        <v>39.482243912432843</v>
      </c>
      <c r="BT66" s="19">
        <f>IF($N66=2,BT89*'4 PEF'!$H$4,IF(OR($N66=3,$N66=4,$N66=5,$N66=6),BT89*'4 PEF'!$H$5,IF(OR($N66=7,$N66=8),BT89*'4 PEF'!$H$10,IF($N66=9,BT89*'4 PEF'!$H$7,IF($N66=10,BT89*'4 PEF'!$H$6)))))</f>
        <v>3.0005209023345802</v>
      </c>
      <c r="BU66" s="19">
        <f>BU89*'4 PEF'!$H$10</f>
        <v>47.605962585715098</v>
      </c>
      <c r="BV66" s="19">
        <f>BV89*'4 PEF'!$H$10</f>
        <v>1.0580397473475891</v>
      </c>
      <c r="BW66" s="33">
        <f>BW89*'4 PEF'!$H$10</f>
        <v>-17.292000000000002</v>
      </c>
      <c r="BX66" s="34">
        <f t="shared" si="71"/>
        <v>106.65835902448846</v>
      </c>
    </row>
    <row r="67" spans="1:76" x14ac:dyDescent="0.25">
      <c r="A67" s="151"/>
      <c r="B67" s="17">
        <v>14</v>
      </c>
      <c r="C67" s="97">
        <f>VLOOKUP(M67,[1]aux!$A$2:$B$37,2,FALSE)</f>
        <v>28</v>
      </c>
      <c r="D67" s="50"/>
      <c r="E67" s="50"/>
      <c r="F67" s="49"/>
      <c r="G67" s="49"/>
      <c r="H67" s="31">
        <f t="shared" ref="H67:H73" si="72">IF(L67=1,0,IF(L67=2,1))</f>
        <v>1</v>
      </c>
      <c r="I67" s="49">
        <v>2</v>
      </c>
      <c r="J67" s="49">
        <v>3</v>
      </c>
      <c r="K67" s="49">
        <v>3</v>
      </c>
      <c r="L67" s="49">
        <v>2</v>
      </c>
      <c r="M67" s="49">
        <f t="shared" si="51"/>
        <v>2332</v>
      </c>
      <c r="N67" s="49">
        <v>9</v>
      </c>
      <c r="O67" s="49">
        <v>20</v>
      </c>
      <c r="P67" s="49">
        <v>4</v>
      </c>
      <c r="Q67" s="49">
        <v>4</v>
      </c>
      <c r="R67" s="49">
        <v>2</v>
      </c>
      <c r="S67" s="22">
        <f t="shared" si="44"/>
        <v>18</v>
      </c>
      <c r="T67" s="49">
        <v>0</v>
      </c>
      <c r="U67" s="49">
        <v>0</v>
      </c>
      <c r="V67" s="18"/>
      <c r="W67" s="10">
        <f>VLOOKUP($C67,[1]Rome!$BB$7:$BK$42,5)</f>
        <v>9</v>
      </c>
      <c r="X67" s="10">
        <f>VLOOKUP($C67,[1]Rome!$BB$7:$BK$42,6)</f>
        <v>32</v>
      </c>
      <c r="Y67" s="10">
        <f>VLOOKUP($C67,[1]Rome!$BB$7:$BK$42,7)</f>
        <v>63</v>
      </c>
      <c r="Z67" s="10">
        <f>VLOOKUP($C67,[1]Rome!$BB$7:$BK$42,8)</f>
        <v>91</v>
      </c>
      <c r="AA67" s="10">
        <f>VLOOKUP($C67,[1]Rome!$BB$7:$BK$42,9)</f>
        <v>117</v>
      </c>
      <c r="AB67" s="10">
        <f>VLOOKUP($C67,[1]Rome!$BB$7:$BK$42,10)</f>
        <v>109</v>
      </c>
      <c r="AC67" s="11">
        <f t="shared" si="52"/>
        <v>170</v>
      </c>
      <c r="AD67" s="11">
        <f t="shared" si="53"/>
        <v>168</v>
      </c>
      <c r="AE67" s="11">
        <f>VLOOKUP($C67,[1]Vienna!$BB$7:$BM$42,11)</f>
        <v>177</v>
      </c>
      <c r="AF67" s="11">
        <f>VLOOKUP($C67,[1]Vienna!$BB$7:$BM$42,12)</f>
        <v>182</v>
      </c>
      <c r="AG67" s="11" t="s">
        <v>30</v>
      </c>
      <c r="AH67" s="11" t="s">
        <v>30</v>
      </c>
      <c r="AI67" s="11">
        <f t="shared" si="54"/>
        <v>138</v>
      </c>
      <c r="AJ67" s="11">
        <f t="shared" si="55"/>
        <v>144</v>
      </c>
      <c r="AK67" s="11">
        <f t="shared" si="56"/>
        <v>157</v>
      </c>
      <c r="AL67" s="11">
        <f t="shared" si="57"/>
        <v>0</v>
      </c>
      <c r="AM67" s="11">
        <f t="shared" si="58"/>
        <v>162</v>
      </c>
      <c r="AN67" s="11">
        <f t="shared" si="59"/>
        <v>0</v>
      </c>
      <c r="AO67" s="11">
        <f t="shared" si="60"/>
        <v>0</v>
      </c>
      <c r="AP67" s="13">
        <f t="shared" si="45"/>
        <v>492.90033160360218</v>
      </c>
      <c r="AQ67" s="10">
        <f>VLOOKUP($C67,[2]Rome!$BB$7:$BK$40,5)</f>
        <v>10</v>
      </c>
      <c r="AR67" s="10">
        <f>VLOOKUP($C67,[2]Rome!$BB$7:$BK$40,6)</f>
        <v>32</v>
      </c>
      <c r="AS67" s="10">
        <f>VLOOKUP($C67,[2]Rome!$BB$7:$BK$40,7)</f>
        <v>64</v>
      </c>
      <c r="AT67" s="10">
        <f>VLOOKUP($C67,[2]Rome!$BB$7:$BK$40,8)</f>
        <v>95</v>
      </c>
      <c r="AU67" s="10">
        <f>VLOOKUP($C67,[2]Rome!$BB$7:$BK$40,9)</f>
        <v>117</v>
      </c>
      <c r="AV67" s="10">
        <f>VLOOKUP($C67,[2]Rome!$BB$7:$BK$40,10)</f>
        <v>109</v>
      </c>
      <c r="AW67" s="11">
        <f t="shared" si="61"/>
        <v>170</v>
      </c>
      <c r="AX67" s="11">
        <f t="shared" si="62"/>
        <v>168</v>
      </c>
      <c r="AY67" s="11">
        <f>VLOOKUP($C67,[2]Vienna!$BB$7:$BM$42,11)</f>
        <v>177</v>
      </c>
      <c r="AZ67" s="11">
        <f>VLOOKUP($C67,[2]Vienna!$BB$7:$BM$42,12)</f>
        <v>182</v>
      </c>
      <c r="BA67" s="11" t="s">
        <v>30</v>
      </c>
      <c r="BB67" s="11" t="s">
        <v>30</v>
      </c>
      <c r="BC67" s="11">
        <f t="shared" si="63"/>
        <v>138</v>
      </c>
      <c r="BD67" s="11">
        <f t="shared" si="64"/>
        <v>144</v>
      </c>
      <c r="BE67" s="11">
        <f t="shared" si="65"/>
        <v>157</v>
      </c>
      <c r="BF67" s="11">
        <f t="shared" si="66"/>
        <v>0</v>
      </c>
      <c r="BG67" s="11">
        <f t="shared" si="67"/>
        <v>162</v>
      </c>
      <c r="BH67" s="11">
        <f t="shared" si="68"/>
        <v>0</v>
      </c>
      <c r="BI67" s="11">
        <f t="shared" si="69"/>
        <v>0</v>
      </c>
      <c r="BJ67" s="13">
        <f t="shared" si="46"/>
        <v>362.0274998559575</v>
      </c>
      <c r="BK67" s="19">
        <f>IF($N67=2,BK90*'4 PEF'!$H$4,IF(OR($N67=3,$N67=4,$N67=5,$N67=6),BK90*'4 PEF'!$H$5,IF(OR($N67=7,$N67=8),BK90*'4 PEF'!$H$10,IF($N67=9,BK90*'4 PEF'!$H$7,IF($N67=10,BK90*'4 PEF'!$H$6)))))</f>
        <v>18.503072757426306</v>
      </c>
      <c r="BL67" s="19">
        <f>BL90*'4 PEF'!$H$10</f>
        <v>30.155809196691219</v>
      </c>
      <c r="BM67" s="19">
        <f>IF($N67=2,BM90*'4 PEF'!$H$4,IF(OR($N67=3,$N67=4,$N67=5,$N67=6),BM90*'4 PEF'!$H$5,IF(OR($N67=7,$N67=8),BM90*'4 PEF'!$H$10,IF($N67=9,BM90*'4 PEF'!$H$7,IF($N67=10,BM90*'4 PEF'!$H$6)))))</f>
        <v>8.52</v>
      </c>
      <c r="BN67" s="19">
        <f>BN90*'4 PEF'!$H$10</f>
        <v>12.683988130214386</v>
      </c>
      <c r="BO67" s="19">
        <f>BO90*'4 PEF'!$H$10</f>
        <v>3.6553562953780356</v>
      </c>
      <c r="BP67" s="33">
        <f>BP90*'4 PEF'!$H$10</f>
        <v>0</v>
      </c>
      <c r="BQ67" s="34">
        <f t="shared" si="70"/>
        <v>73.518226379709958</v>
      </c>
      <c r="BR67" s="19">
        <f>IF($N67=2,BR90*'4 PEF'!$H$4,IF(OR($N67=3,$N67=4,$N67=5,$N67=6),BR90*'4 PEF'!$H$5,IF(OR($N67=7,$N67=8),BR90*'4 PEF'!$H$10,IF($N67=9,BR90*'4 PEF'!$H$7,IF($N67=10,BR90*'4 PEF'!$H$6)))))</f>
        <v>17.80730541218113</v>
      </c>
      <c r="BS67" s="19">
        <f>BS90*'4 PEF'!$H$10</f>
        <v>22.624209646958246</v>
      </c>
      <c r="BT67" s="19">
        <f>IF($N67=2,BT90*'4 PEF'!$H$4,IF(OR($N67=3,$N67=4,$N67=5,$N67=6),BT90*'4 PEF'!$H$5,IF(OR($N67=7,$N67=8),BT90*'4 PEF'!$H$10,IF($N67=9,BT90*'4 PEF'!$H$7,IF($N67=10,BT90*'4 PEF'!$H$6)))))</f>
        <v>12.48</v>
      </c>
      <c r="BU67" s="19">
        <f>BU90*'4 PEF'!$H$10</f>
        <v>13.426856202869503</v>
      </c>
      <c r="BV67" s="19">
        <f>BV90*'4 PEF'!$H$10</f>
        <v>8.7331368355487164</v>
      </c>
      <c r="BW67" s="33">
        <f>BW90*'4 PEF'!$H$10</f>
        <v>0</v>
      </c>
      <c r="BX67" s="34">
        <f t="shared" si="71"/>
        <v>75.071508097557597</v>
      </c>
    </row>
    <row r="68" spans="1:76" x14ac:dyDescent="0.25">
      <c r="A68" s="151"/>
      <c r="B68" s="17">
        <v>15</v>
      </c>
      <c r="C68" s="97">
        <f>VLOOKUP(M68,[1]aux!$A$2:$B$37,2,FALSE)</f>
        <v>32</v>
      </c>
      <c r="D68" s="50"/>
      <c r="E68" s="50"/>
      <c r="F68" s="49"/>
      <c r="G68" s="49"/>
      <c r="H68" s="31">
        <f t="shared" si="72"/>
        <v>1</v>
      </c>
      <c r="I68" s="49">
        <v>3</v>
      </c>
      <c r="J68" s="49">
        <v>3</v>
      </c>
      <c r="K68" s="49">
        <v>3</v>
      </c>
      <c r="L68" s="49">
        <v>2</v>
      </c>
      <c r="M68" s="49">
        <f t="shared" si="51"/>
        <v>3332</v>
      </c>
      <c r="N68" s="49">
        <v>9</v>
      </c>
      <c r="O68" s="49">
        <v>20</v>
      </c>
      <c r="P68" s="49">
        <v>4</v>
      </c>
      <c r="Q68" s="49">
        <v>4</v>
      </c>
      <c r="R68" s="49">
        <v>2</v>
      </c>
      <c r="S68" s="22">
        <f t="shared" si="44"/>
        <v>18</v>
      </c>
      <c r="T68" s="49">
        <v>0</v>
      </c>
      <c r="U68" s="49">
        <v>1</v>
      </c>
      <c r="V68" s="18"/>
      <c r="W68" s="10">
        <f>VLOOKUP($C68,[1]Rome!$BB$7:$BK$42,5)</f>
        <v>13</v>
      </c>
      <c r="X68" s="10">
        <f>VLOOKUP($C68,[1]Rome!$BB$7:$BK$42,6)</f>
        <v>34</v>
      </c>
      <c r="Y68" s="10">
        <f>VLOOKUP($C68,[1]Rome!$BB$7:$BK$42,7)</f>
        <v>65</v>
      </c>
      <c r="Z68" s="10">
        <f>VLOOKUP($C68,[1]Rome!$BB$7:$BK$42,8)</f>
        <v>91</v>
      </c>
      <c r="AA68" s="10">
        <f>VLOOKUP($C68,[1]Rome!$BB$7:$BK$42,9)</f>
        <v>117</v>
      </c>
      <c r="AB68" s="10">
        <f>VLOOKUP($C68,[1]Rome!$BB$7:$BK$42,10)</f>
        <v>109</v>
      </c>
      <c r="AC68" s="11">
        <f t="shared" si="52"/>
        <v>170</v>
      </c>
      <c r="AD68" s="11">
        <f t="shared" si="53"/>
        <v>168</v>
      </c>
      <c r="AE68" s="11">
        <f>VLOOKUP($C68,[1]Vienna!$BB$7:$BM$42,11)</f>
        <v>177</v>
      </c>
      <c r="AF68" s="11">
        <f>VLOOKUP($C68,[1]Vienna!$BB$7:$BM$42,12)</f>
        <v>182</v>
      </c>
      <c r="AG68" s="11" t="s">
        <v>30</v>
      </c>
      <c r="AH68" s="11" t="s">
        <v>30</v>
      </c>
      <c r="AI68" s="11">
        <f t="shared" si="54"/>
        <v>138</v>
      </c>
      <c r="AJ68" s="11">
        <f t="shared" si="55"/>
        <v>144</v>
      </c>
      <c r="AK68" s="11">
        <f t="shared" si="56"/>
        <v>157</v>
      </c>
      <c r="AL68" s="11">
        <f t="shared" si="57"/>
        <v>0</v>
      </c>
      <c r="AM68" s="11">
        <f t="shared" si="58"/>
        <v>162</v>
      </c>
      <c r="AN68" s="11">
        <f t="shared" si="59"/>
        <v>0</v>
      </c>
      <c r="AO68" s="11">
        <f t="shared" si="60"/>
        <v>184</v>
      </c>
      <c r="AP68" s="13">
        <f t="shared" si="45"/>
        <v>514.81270421346494</v>
      </c>
      <c r="AQ68" s="10">
        <f>VLOOKUP($C68,[2]Rome!$BB$7:$BK$40,5)</f>
        <v>14</v>
      </c>
      <c r="AR68" s="10">
        <f>VLOOKUP($C68,[2]Rome!$BB$7:$BK$40,6)</f>
        <v>34</v>
      </c>
      <c r="AS68" s="10">
        <f>VLOOKUP($C68,[2]Rome!$BB$7:$BK$40,7)</f>
        <v>66</v>
      </c>
      <c r="AT68" s="10">
        <f>VLOOKUP($C68,[2]Rome!$BB$7:$BK$40,8)</f>
        <v>95</v>
      </c>
      <c r="AU68" s="10">
        <f>VLOOKUP($C68,[2]Rome!$BB$7:$BK$40,9)</f>
        <v>117</v>
      </c>
      <c r="AV68" s="10">
        <f>VLOOKUP($C68,[2]Rome!$BB$7:$BK$40,10)</f>
        <v>109</v>
      </c>
      <c r="AW68" s="11">
        <f t="shared" si="61"/>
        <v>170</v>
      </c>
      <c r="AX68" s="11">
        <f t="shared" si="62"/>
        <v>168</v>
      </c>
      <c r="AY68" s="11">
        <f>VLOOKUP($C68,[2]Vienna!$BB$7:$BM$42,11)</f>
        <v>177</v>
      </c>
      <c r="AZ68" s="11">
        <f>VLOOKUP($C68,[2]Vienna!$BB$7:$BM$42,12)</f>
        <v>182</v>
      </c>
      <c r="BA68" s="11" t="s">
        <v>30</v>
      </c>
      <c r="BB68" s="11" t="s">
        <v>30</v>
      </c>
      <c r="BC68" s="11">
        <f t="shared" si="63"/>
        <v>138</v>
      </c>
      <c r="BD68" s="11">
        <f t="shared" si="64"/>
        <v>144</v>
      </c>
      <c r="BE68" s="11">
        <f t="shared" si="65"/>
        <v>157</v>
      </c>
      <c r="BF68" s="11">
        <f t="shared" si="66"/>
        <v>0</v>
      </c>
      <c r="BG68" s="11">
        <f t="shared" si="67"/>
        <v>162</v>
      </c>
      <c r="BH68" s="11">
        <f t="shared" si="68"/>
        <v>0</v>
      </c>
      <c r="BI68" s="11">
        <f t="shared" si="69"/>
        <v>184</v>
      </c>
      <c r="BJ68" s="13">
        <f t="shared" si="46"/>
        <v>397.00349181848139</v>
      </c>
      <c r="BK68" s="19">
        <f>IF($N68=2,BK91*'4 PEF'!$H$4,IF(OR($N68=3,$N68=4,$N68=5,$N68=6),BK91*'4 PEF'!$H$5,IF(OR($N68=7,$N68=8),BK91*'4 PEF'!$H$10,IF($N68=9,BK91*'4 PEF'!$H$7,IF($N68=10,BK91*'4 PEF'!$H$6)))))</f>
        <v>13.90769019673148</v>
      </c>
      <c r="BL68" s="19">
        <f>BL91*'4 PEF'!$H$10</f>
        <v>30.520607519311781</v>
      </c>
      <c r="BM68" s="19">
        <f>IF($N68=2,BM91*'4 PEF'!$H$4,IF(OR($N68=3,$N68=4,$N68=5,$N68=6),BM91*'4 PEF'!$H$5,IF(OR($N68=7,$N68=8),BM91*'4 PEF'!$H$10,IF($N68=9,BM91*'4 PEF'!$H$7,IF($N68=10,BM91*'4 PEF'!$H$6)))))</f>
        <v>8.52</v>
      </c>
      <c r="BN68" s="19">
        <f>BN91*'4 PEF'!$H$10</f>
        <v>12.683988130214386</v>
      </c>
      <c r="BO68" s="19">
        <f>BO91*'4 PEF'!$H$10</f>
        <v>3.6749478249359888</v>
      </c>
      <c r="BP68" s="33">
        <f>BP91*'4 PEF'!$H$10</f>
        <v>-16.592307692307692</v>
      </c>
      <c r="BQ68" s="34">
        <f t="shared" si="70"/>
        <v>52.714925978885937</v>
      </c>
      <c r="BR68" s="19">
        <f>IF($N68=2,BR91*'4 PEF'!$H$4,IF(OR($N68=3,$N68=4,$N68=5,$N68=6),BR91*'4 PEF'!$H$5,IF(OR($N68=7,$N68=8),BR91*'4 PEF'!$H$10,IF($N68=9,BR91*'4 PEF'!$H$7,IF($N68=10,BR91*'4 PEF'!$H$6)))))</f>
        <v>10.114055487119305</v>
      </c>
      <c r="BS68" s="19">
        <f>BS91*'4 PEF'!$H$10</f>
        <v>23.081904058983991</v>
      </c>
      <c r="BT68" s="19">
        <f>IF($N68=2,BT91*'4 PEF'!$H$4,IF(OR($N68=3,$N68=4,$N68=5,$N68=6),BT91*'4 PEF'!$H$5,IF(OR($N68=7,$N68=8),BT91*'4 PEF'!$H$10,IF($N68=9,BT91*'4 PEF'!$H$7,IF($N68=10,BT91*'4 PEF'!$H$6)))))</f>
        <v>12.48</v>
      </c>
      <c r="BU68" s="19">
        <f>BU91*'4 PEF'!$H$10</f>
        <v>13.426856202869503</v>
      </c>
      <c r="BV68" s="19">
        <f>BV91*'4 PEF'!$H$10</f>
        <v>8.7461634163396269</v>
      </c>
      <c r="BW68" s="33">
        <f>BW91*'4 PEF'!$H$10</f>
        <v>-17.292000000000002</v>
      </c>
      <c r="BX68" s="34">
        <f t="shared" si="71"/>
        <v>50.556979165312427</v>
      </c>
    </row>
    <row r="69" spans="1:76" x14ac:dyDescent="0.25">
      <c r="A69" s="151"/>
      <c r="B69" s="17">
        <v>16</v>
      </c>
      <c r="C69" s="97">
        <f>VLOOKUP(M69,[1]aux!$A$2:$B$37,2,FALSE)</f>
        <v>18</v>
      </c>
      <c r="D69" s="50"/>
      <c r="E69" s="50"/>
      <c r="F69" s="49"/>
      <c r="G69" s="49"/>
      <c r="H69" s="31">
        <f t="shared" si="72"/>
        <v>0</v>
      </c>
      <c r="I69" s="49">
        <v>4</v>
      </c>
      <c r="J69" s="49">
        <v>3</v>
      </c>
      <c r="K69" s="49">
        <v>3</v>
      </c>
      <c r="L69" s="49">
        <v>1</v>
      </c>
      <c r="M69" s="49">
        <f t="shared" si="51"/>
        <v>4331</v>
      </c>
      <c r="N69" s="49">
        <v>8</v>
      </c>
      <c r="O69" s="49">
        <v>13</v>
      </c>
      <c r="P69" s="49">
        <v>3</v>
      </c>
      <c r="Q69" s="49">
        <v>3</v>
      </c>
      <c r="R69" s="49">
        <v>2</v>
      </c>
      <c r="S69" s="22">
        <f t="shared" si="44"/>
        <v>23</v>
      </c>
      <c r="T69" s="49">
        <v>1</v>
      </c>
      <c r="U69" s="49">
        <v>1</v>
      </c>
      <c r="V69" s="18"/>
      <c r="W69" s="10" t="str">
        <f>VLOOKUP($C69,[1]Rome!$BB$7:$BK$42,5)</f>
        <v>a</v>
      </c>
      <c r="X69" s="10">
        <f>VLOOKUP($C69,[1]Rome!$BB$7:$BK$42,6)</f>
        <v>38</v>
      </c>
      <c r="Y69" s="10">
        <f>VLOOKUP($C69,[1]Rome!$BB$7:$BK$42,7)</f>
        <v>67</v>
      </c>
      <c r="Z69" s="10">
        <f>VLOOKUP($C69,[1]Rome!$BB$7:$BK$42,8)</f>
        <v>91</v>
      </c>
      <c r="AA69" s="10">
        <f>VLOOKUP($C69,[1]Rome!$BB$7:$BK$42,9)</f>
        <v>117</v>
      </c>
      <c r="AB69" s="10">
        <f>VLOOKUP($C69,[1]Rome!$BB$7:$BK$42,10)</f>
        <v>109</v>
      </c>
      <c r="AC69" s="11">
        <f t="shared" si="52"/>
        <v>0</v>
      </c>
      <c r="AD69" s="11">
        <f t="shared" si="53"/>
        <v>0</v>
      </c>
      <c r="AE69" s="11">
        <f>VLOOKUP($C69,[1]Vienna!$BB$7:$BM$42,11)</f>
        <v>177</v>
      </c>
      <c r="AF69" s="11">
        <f>VLOOKUP($C69,[1]Vienna!$BB$7:$BM$42,12)</f>
        <v>182</v>
      </c>
      <c r="AG69" s="11" t="s">
        <v>30</v>
      </c>
      <c r="AH69" s="11" t="s">
        <v>30</v>
      </c>
      <c r="AI69" s="11">
        <f t="shared" si="54"/>
        <v>135</v>
      </c>
      <c r="AJ69" s="11">
        <f t="shared" si="55"/>
        <v>0</v>
      </c>
      <c r="AK69" s="11">
        <f t="shared" si="56"/>
        <v>155</v>
      </c>
      <c r="AL69" s="11">
        <f t="shared" si="57"/>
        <v>0</v>
      </c>
      <c r="AM69" s="11">
        <f t="shared" si="58"/>
        <v>162</v>
      </c>
      <c r="AN69" s="11">
        <f t="shared" si="59"/>
        <v>186</v>
      </c>
      <c r="AO69" s="11">
        <f t="shared" si="60"/>
        <v>184</v>
      </c>
      <c r="AP69" s="13">
        <f t="shared" si="45"/>
        <v>510.66160528766852</v>
      </c>
      <c r="AQ69" s="10" t="str">
        <f>VLOOKUP($C69,[2]Rome!$BB$7:$BK$40,5)</f>
        <v>b</v>
      </c>
      <c r="AR69" s="10">
        <f>VLOOKUP($C69,[2]Rome!$BB$7:$BK$40,6)</f>
        <v>38</v>
      </c>
      <c r="AS69" s="10">
        <f>VLOOKUP($C69,[2]Rome!$BB$7:$BK$40,7)</f>
        <v>68</v>
      </c>
      <c r="AT69" s="10">
        <f>VLOOKUP($C69,[2]Rome!$BB$7:$BK$40,8)</f>
        <v>95</v>
      </c>
      <c r="AU69" s="10">
        <f>VLOOKUP($C69,[2]Rome!$BB$7:$BK$40,9)</f>
        <v>117</v>
      </c>
      <c r="AV69" s="10">
        <f>VLOOKUP($C69,[2]Rome!$BB$7:$BK$40,10)</f>
        <v>109</v>
      </c>
      <c r="AW69" s="11">
        <f t="shared" si="61"/>
        <v>0</v>
      </c>
      <c r="AX69" s="11">
        <f t="shared" si="62"/>
        <v>0</v>
      </c>
      <c r="AY69" s="11">
        <f>VLOOKUP($C69,[2]Vienna!$BB$7:$BM$42,11)</f>
        <v>177</v>
      </c>
      <c r="AZ69" s="11">
        <f>VLOOKUP($C69,[2]Vienna!$BB$7:$BM$42,12)</f>
        <v>182</v>
      </c>
      <c r="BA69" s="11" t="s">
        <v>30</v>
      </c>
      <c r="BB69" s="11" t="s">
        <v>30</v>
      </c>
      <c r="BC69" s="11">
        <f t="shared" si="63"/>
        <v>135</v>
      </c>
      <c r="BD69" s="11">
        <f t="shared" si="64"/>
        <v>0</v>
      </c>
      <c r="BE69" s="11">
        <f t="shared" si="65"/>
        <v>155</v>
      </c>
      <c r="BF69" s="11">
        <f t="shared" si="66"/>
        <v>0</v>
      </c>
      <c r="BG69" s="11">
        <f t="shared" si="67"/>
        <v>162</v>
      </c>
      <c r="BH69" s="11">
        <f t="shared" si="68"/>
        <v>186</v>
      </c>
      <c r="BI69" s="11">
        <f t="shared" si="69"/>
        <v>184</v>
      </c>
      <c r="BJ69" s="13">
        <f t="shared" si="46"/>
        <v>405.93825101565881</v>
      </c>
      <c r="BK69" s="19">
        <f>IF($N69=2,BK92*'4 PEF'!$H$4,IF(OR($N69=3,$N69=4,$N69=5,$N69=6),BK92*'4 PEF'!$H$5,IF(OR($N69=7,$N69=8),BK92*'4 PEF'!$H$10,IF($N69=9,BK92*'4 PEF'!$H$7,IF($N69=10,BK92*'4 PEF'!$H$6)))))</f>
        <v>7.066346235524855</v>
      </c>
      <c r="BL69" s="19">
        <f>BL92*'4 PEF'!$H$10</f>
        <v>16.803886055329528</v>
      </c>
      <c r="BM69" s="19">
        <f>IF($N69=2,BM92*'4 PEF'!$H$4,IF(OR($N69=3,$N69=4,$N69=5,$N69=6),BM92*'4 PEF'!$H$5,IF(OR($N69=7,$N69=8),BM92*'4 PEF'!$H$10,IF($N69=9,BM92*'4 PEF'!$H$7,IF($N69=10,BM92*'4 PEF'!$H$6)))))</f>
        <v>1.4190730159341098</v>
      </c>
      <c r="BN69" s="19">
        <f>BN92*'4 PEF'!$H$10</f>
        <v>12.683988130214386</v>
      </c>
      <c r="BO69" s="19">
        <f>BO92*'4 PEF'!$H$10</f>
        <v>0.42912427160012973</v>
      </c>
      <c r="BP69" s="33">
        <f>BP92*'4 PEF'!$H$10</f>
        <v>-16.592307692307692</v>
      </c>
      <c r="BQ69" s="34">
        <f t="shared" si="70"/>
        <v>21.810110016295319</v>
      </c>
      <c r="BR69" s="19">
        <f>IF($N69=2,BR92*'4 PEF'!$H$4,IF(OR($N69=3,$N69=4,$N69=5,$N69=6),BR92*'4 PEF'!$H$5,IF(OR($N69=7,$N69=8),BR92*'4 PEF'!$H$10,IF($N69=9,BR92*'4 PEF'!$H$7,IF($N69=10,BR92*'4 PEF'!$H$6)))))</f>
        <v>5.7907632816874859</v>
      </c>
      <c r="BS69" s="19">
        <f>BS92*'4 PEF'!$H$10</f>
        <v>12.886695378164891</v>
      </c>
      <c r="BT69" s="19">
        <f>IF($N69=2,BT92*'4 PEF'!$H$4,IF(OR($N69=3,$N69=4,$N69=5,$N69=6),BT92*'4 PEF'!$H$5,IF(OR($N69=7,$N69=8),BT92*'4 PEF'!$H$10,IF($N69=9,BT92*'4 PEF'!$H$7,IF($N69=10,BT92*'4 PEF'!$H$6)))))</f>
        <v>2.5055678490017899</v>
      </c>
      <c r="BU69" s="19">
        <f>BU92*'4 PEF'!$H$10</f>
        <v>13.426856202869503</v>
      </c>
      <c r="BV69" s="19">
        <f>BV92*'4 PEF'!$H$10</f>
        <v>0.76506339413485525</v>
      </c>
      <c r="BW69" s="33">
        <f>BW92*'4 PEF'!$H$10</f>
        <v>-17.292000000000002</v>
      </c>
      <c r="BX69" s="34">
        <f t="shared" si="71"/>
        <v>18.082946105858525</v>
      </c>
    </row>
    <row r="70" spans="1:76" x14ac:dyDescent="0.25">
      <c r="A70" s="151"/>
      <c r="B70" s="17">
        <v>17</v>
      </c>
      <c r="C70" s="97">
        <f>VLOOKUP(M70,[1]aux!$A$2:$B$37,2,FALSE)</f>
        <v>3</v>
      </c>
      <c r="D70" s="50"/>
      <c r="E70" s="50"/>
      <c r="F70" s="49"/>
      <c r="G70" s="49"/>
      <c r="H70" s="31">
        <f t="shared" si="72"/>
        <v>0</v>
      </c>
      <c r="I70" s="49">
        <v>1</v>
      </c>
      <c r="J70" s="49">
        <v>2</v>
      </c>
      <c r="K70" s="49">
        <v>1</v>
      </c>
      <c r="L70" s="49">
        <v>1</v>
      </c>
      <c r="M70" s="49">
        <f t="shared" si="51"/>
        <v>1211</v>
      </c>
      <c r="N70" s="49">
        <v>5</v>
      </c>
      <c r="O70" s="49">
        <v>20</v>
      </c>
      <c r="P70" s="49">
        <v>3</v>
      </c>
      <c r="Q70" s="49">
        <v>3</v>
      </c>
      <c r="R70" s="49">
        <v>2</v>
      </c>
      <c r="S70" s="22">
        <f t="shared" si="44"/>
        <v>21</v>
      </c>
      <c r="T70" s="49">
        <v>1</v>
      </c>
      <c r="U70" s="49">
        <v>1</v>
      </c>
      <c r="V70" s="18"/>
      <c r="W70" s="10">
        <f>VLOOKUP($C70,[1]Rome!$BB$7:$BK$42,5)</f>
        <v>1</v>
      </c>
      <c r="X70" s="10">
        <f>VLOOKUP($C70,[1]Rome!$BB$7:$BK$42,6)</f>
        <v>24</v>
      </c>
      <c r="Y70" s="10">
        <f>VLOOKUP($C70,[1]Rome!$BB$7:$BK$42,7)</f>
        <v>0</v>
      </c>
      <c r="Z70" s="10">
        <f>VLOOKUP($C70,[1]Rome!$BB$7:$BK$42,8)</f>
        <v>89</v>
      </c>
      <c r="AA70" s="10">
        <f>VLOOKUP($C70,[1]Rome!$BB$7:$BK$42,9)</f>
        <v>0</v>
      </c>
      <c r="AB70" s="10">
        <f>VLOOKUP($C70,[1]Rome!$BB$7:$BK$42,10)</f>
        <v>0</v>
      </c>
      <c r="AC70" s="11">
        <f t="shared" si="52"/>
        <v>0</v>
      </c>
      <c r="AD70" s="11">
        <f t="shared" si="53"/>
        <v>0</v>
      </c>
      <c r="AE70" s="11">
        <f>VLOOKUP($C70,[1]Vienna!$BB$7:$BM$42,11)</f>
        <v>0</v>
      </c>
      <c r="AF70" s="11">
        <f>VLOOKUP($C70,[1]Vienna!$BB$7:$BM$42,12)</f>
        <v>0</v>
      </c>
      <c r="AG70" s="11" t="s">
        <v>30</v>
      </c>
      <c r="AH70" s="11" t="s">
        <v>30</v>
      </c>
      <c r="AI70" s="11">
        <f t="shared" si="54"/>
        <v>123</v>
      </c>
      <c r="AJ70" s="11">
        <f t="shared" si="55"/>
        <v>144</v>
      </c>
      <c r="AK70" s="11">
        <f t="shared" si="56"/>
        <v>155</v>
      </c>
      <c r="AL70" s="11">
        <f t="shared" si="57"/>
        <v>0</v>
      </c>
      <c r="AM70" s="11">
        <f t="shared" si="58"/>
        <v>162</v>
      </c>
      <c r="AN70" s="11">
        <f t="shared" si="59"/>
        <v>186</v>
      </c>
      <c r="AO70" s="11">
        <f t="shared" si="60"/>
        <v>184</v>
      </c>
      <c r="AP70" s="13">
        <f t="shared" si="45"/>
        <v>271.04924367503304</v>
      </c>
      <c r="AQ70" s="10">
        <f>VLOOKUP($C70,[2]Rome!$BB$7:$BK$40,5)</f>
        <v>2</v>
      </c>
      <c r="AR70" s="10">
        <f>VLOOKUP($C70,[2]Rome!$BB$7:$BK$40,6)</f>
        <v>24</v>
      </c>
      <c r="AS70" s="10">
        <f>VLOOKUP($C70,[2]Rome!$BB$7:$BK$40,7)</f>
        <v>0</v>
      </c>
      <c r="AT70" s="10">
        <f>VLOOKUP($C70,[2]Rome!$BB$7:$BK$40,8)</f>
        <v>93</v>
      </c>
      <c r="AU70" s="10">
        <f>VLOOKUP($C70,[2]Rome!$BB$7:$BK$40,9)</f>
        <v>0</v>
      </c>
      <c r="AV70" s="10">
        <f>VLOOKUP($C70,[2]Rome!$BB$7:$BK$40,10)</f>
        <v>0</v>
      </c>
      <c r="AW70" s="11">
        <f t="shared" si="61"/>
        <v>0</v>
      </c>
      <c r="AX70" s="11">
        <f t="shared" si="62"/>
        <v>0</v>
      </c>
      <c r="AY70" s="11">
        <f>VLOOKUP($C70,[2]Vienna!$BB$7:$BM$42,11)</f>
        <v>0</v>
      </c>
      <c r="AZ70" s="11">
        <f>VLOOKUP($C70,[2]Vienna!$BB$7:$BM$42,12)</f>
        <v>0</v>
      </c>
      <c r="BA70" s="11" t="s">
        <v>30</v>
      </c>
      <c r="BB70" s="11" t="s">
        <v>30</v>
      </c>
      <c r="BC70" s="11">
        <f t="shared" si="63"/>
        <v>123</v>
      </c>
      <c r="BD70" s="11">
        <f t="shared" si="64"/>
        <v>144</v>
      </c>
      <c r="BE70" s="11">
        <f t="shared" si="65"/>
        <v>155</v>
      </c>
      <c r="BF70" s="11">
        <f t="shared" si="66"/>
        <v>0</v>
      </c>
      <c r="BG70" s="11">
        <f t="shared" si="67"/>
        <v>162</v>
      </c>
      <c r="BH70" s="11">
        <f t="shared" si="68"/>
        <v>186</v>
      </c>
      <c r="BI70" s="11">
        <f t="shared" si="69"/>
        <v>184</v>
      </c>
      <c r="BJ70" s="13">
        <f t="shared" si="46"/>
        <v>287.83745763239165</v>
      </c>
      <c r="BK70" s="19">
        <f>IF($N70=2,BK93*'4 PEF'!$H$4,IF(OR($N70=3,$N70=4,$N70=5,$N70=6),BK93*'4 PEF'!$H$5,IF(OR($N70=7,$N70=8),BK93*'4 PEF'!$H$10,IF($N70=9,BK93*'4 PEF'!$H$7,IF($N70=10,BK93*'4 PEF'!$H$6)))))</f>
        <v>41.816636833875428</v>
      </c>
      <c r="BL70" s="19">
        <f>BL93*'4 PEF'!$H$10</f>
        <v>66.707960354108607</v>
      </c>
      <c r="BM70" s="19">
        <f>IF($N70=2,BM93*'4 PEF'!$H$4,IF(OR($N70=3,$N70=4,$N70=5,$N70=6),BM93*'4 PEF'!$H$5,IF(OR($N70=7,$N70=8),BM93*'4 PEF'!$H$10,IF($N70=9,BM93*'4 PEF'!$H$7,IF($N70=10,BM93*'4 PEF'!$H$6)))))</f>
        <v>2.42914979757085</v>
      </c>
      <c r="BN70" s="19">
        <f>BN93*'4 PEF'!$H$10</f>
        <v>49.400597460935124</v>
      </c>
      <c r="BO70" s="19">
        <f>BO93*'4 PEF'!$H$10</f>
        <v>0.78440729666345843</v>
      </c>
      <c r="BP70" s="33">
        <f>BP93*'4 PEF'!$H$10</f>
        <v>-16.592307692307692</v>
      </c>
      <c r="BQ70" s="34">
        <f t="shared" si="70"/>
        <v>144.54644405084576</v>
      </c>
      <c r="BR70" s="19">
        <f>IF($N70=2,BR93*'4 PEF'!$H$4,IF(OR($N70=3,$N70=4,$N70=5,$N70=6),BR93*'4 PEF'!$H$5,IF(OR($N70=7,$N70=8),BR93*'4 PEF'!$H$10,IF($N70=9,BR93*'4 PEF'!$H$7,IF($N70=10,BR93*'4 PEF'!$H$6)))))</f>
        <v>49.233520243378386</v>
      </c>
      <c r="BS70" s="19">
        <f>BS93*'4 PEF'!$H$10</f>
        <v>39.482243912432843</v>
      </c>
      <c r="BT70" s="19">
        <f>IF($N70=2,BT93*'4 PEF'!$H$4,IF(OR($N70=3,$N70=4,$N70=5,$N70=6),BT93*'4 PEF'!$H$5,IF(OR($N70=7,$N70=8),BT93*'4 PEF'!$H$10,IF($N70=9,BT93*'4 PEF'!$H$7,IF($N70=10,BT93*'4 PEF'!$H$6)))))</f>
        <v>4.598162071846283</v>
      </c>
      <c r="BU70" s="19">
        <f>BU93*'4 PEF'!$H$10</f>
        <v>47.605962585715098</v>
      </c>
      <c r="BV70" s="19">
        <f>BV93*'4 PEF'!$H$10</f>
        <v>1.0580397473475891</v>
      </c>
      <c r="BW70" s="33">
        <f>BW93*'4 PEF'!$H$10</f>
        <v>-17.292000000000002</v>
      </c>
      <c r="BX70" s="34">
        <f t="shared" si="71"/>
        <v>124.68592856072019</v>
      </c>
    </row>
    <row r="71" spans="1:76" x14ac:dyDescent="0.25">
      <c r="A71" s="151"/>
      <c r="B71" s="17">
        <v>18</v>
      </c>
      <c r="C71" s="97">
        <f>VLOOKUP(M71,[1]aux!$A$2:$B$37,2,FALSE)</f>
        <v>14</v>
      </c>
      <c r="D71" s="50"/>
      <c r="E71" s="50"/>
      <c r="F71" s="49"/>
      <c r="G71" s="49"/>
      <c r="H71" s="31">
        <f t="shared" si="72"/>
        <v>0</v>
      </c>
      <c r="I71" s="49">
        <v>3</v>
      </c>
      <c r="J71" s="49">
        <v>3</v>
      </c>
      <c r="K71" s="49">
        <v>3</v>
      </c>
      <c r="L71" s="49">
        <v>1</v>
      </c>
      <c r="M71" s="49">
        <f t="shared" si="51"/>
        <v>3331</v>
      </c>
      <c r="N71" s="49">
        <v>5</v>
      </c>
      <c r="O71" s="49">
        <v>20</v>
      </c>
      <c r="P71" s="49">
        <v>4</v>
      </c>
      <c r="Q71" s="49">
        <v>4</v>
      </c>
      <c r="R71" s="49">
        <v>2</v>
      </c>
      <c r="S71" s="22">
        <f t="shared" si="44"/>
        <v>15</v>
      </c>
      <c r="T71" s="49">
        <v>0</v>
      </c>
      <c r="U71" s="49">
        <v>0</v>
      </c>
      <c r="V71" s="18"/>
      <c r="W71" s="10">
        <f>VLOOKUP($C71,[1]Rome!$BB$7:$BK$42,5)</f>
        <v>13</v>
      </c>
      <c r="X71" s="10">
        <f>VLOOKUP($C71,[1]Rome!$BB$7:$BK$42,6)</f>
        <v>34</v>
      </c>
      <c r="Y71" s="10">
        <f>VLOOKUP($C71,[1]Rome!$BB$7:$BK$42,7)</f>
        <v>65</v>
      </c>
      <c r="Z71" s="10">
        <f>VLOOKUP($C71,[1]Rome!$BB$7:$BK$42,8)</f>
        <v>91</v>
      </c>
      <c r="AA71" s="10">
        <f>VLOOKUP($C71,[1]Rome!$BB$7:$BK$42,9)</f>
        <v>117</v>
      </c>
      <c r="AB71" s="10">
        <f>VLOOKUP($C71,[1]Rome!$BB$7:$BK$42,10)</f>
        <v>109</v>
      </c>
      <c r="AC71" s="11">
        <f t="shared" si="52"/>
        <v>0</v>
      </c>
      <c r="AD71" s="11">
        <f t="shared" si="53"/>
        <v>0</v>
      </c>
      <c r="AE71" s="11">
        <f>VLOOKUP($C71,[1]Vienna!$BB$7:$BM$42,11)</f>
        <v>177</v>
      </c>
      <c r="AF71" s="11">
        <f>VLOOKUP($C71,[1]Vienna!$BB$7:$BM$42,12)</f>
        <v>182</v>
      </c>
      <c r="AG71" s="11" t="s">
        <v>30</v>
      </c>
      <c r="AH71" s="11" t="s">
        <v>30</v>
      </c>
      <c r="AI71" s="11">
        <f t="shared" si="54"/>
        <v>123</v>
      </c>
      <c r="AJ71" s="11">
        <f t="shared" si="55"/>
        <v>144</v>
      </c>
      <c r="AK71" s="11">
        <f t="shared" si="56"/>
        <v>157</v>
      </c>
      <c r="AL71" s="11">
        <f t="shared" si="57"/>
        <v>0</v>
      </c>
      <c r="AM71" s="11">
        <f t="shared" si="58"/>
        <v>162</v>
      </c>
      <c r="AN71" s="11">
        <f t="shared" si="59"/>
        <v>0</v>
      </c>
      <c r="AO71" s="11">
        <f t="shared" si="60"/>
        <v>0</v>
      </c>
      <c r="AP71" s="13">
        <f t="shared" si="45"/>
        <v>458.08131729769588</v>
      </c>
      <c r="AQ71" s="10">
        <f>VLOOKUP($C71,[2]Rome!$BB$7:$BK$40,5)</f>
        <v>14</v>
      </c>
      <c r="AR71" s="10">
        <f>VLOOKUP($C71,[2]Rome!$BB$7:$BK$40,6)</f>
        <v>34</v>
      </c>
      <c r="AS71" s="10">
        <f>VLOOKUP($C71,[2]Rome!$BB$7:$BK$40,7)</f>
        <v>66</v>
      </c>
      <c r="AT71" s="10">
        <f>VLOOKUP($C71,[2]Rome!$BB$7:$BK$40,8)</f>
        <v>95</v>
      </c>
      <c r="AU71" s="10">
        <f>VLOOKUP($C71,[2]Rome!$BB$7:$BK$40,9)</f>
        <v>117</v>
      </c>
      <c r="AV71" s="10">
        <f>VLOOKUP($C71,[2]Rome!$BB$7:$BK$40,10)</f>
        <v>109</v>
      </c>
      <c r="AW71" s="11">
        <f t="shared" si="61"/>
        <v>0</v>
      </c>
      <c r="AX71" s="11">
        <f t="shared" si="62"/>
        <v>0</v>
      </c>
      <c r="AY71" s="11">
        <f>VLOOKUP($C71,[2]Vienna!$BB$7:$BM$42,11)</f>
        <v>177</v>
      </c>
      <c r="AZ71" s="11">
        <f>VLOOKUP($C71,[2]Vienna!$BB$7:$BM$42,12)</f>
        <v>182</v>
      </c>
      <c r="BA71" s="11" t="s">
        <v>30</v>
      </c>
      <c r="BB71" s="11" t="s">
        <v>30</v>
      </c>
      <c r="BC71" s="11">
        <f t="shared" si="63"/>
        <v>123</v>
      </c>
      <c r="BD71" s="11">
        <f t="shared" si="64"/>
        <v>144</v>
      </c>
      <c r="BE71" s="11">
        <f t="shared" si="65"/>
        <v>157</v>
      </c>
      <c r="BF71" s="11">
        <f t="shared" si="66"/>
        <v>0</v>
      </c>
      <c r="BG71" s="11">
        <f t="shared" si="67"/>
        <v>162</v>
      </c>
      <c r="BH71" s="11">
        <f t="shared" si="68"/>
        <v>0</v>
      </c>
      <c r="BI71" s="11">
        <f t="shared" si="69"/>
        <v>0</v>
      </c>
      <c r="BJ71" s="13">
        <f t="shared" si="46"/>
        <v>343.33692847782282</v>
      </c>
      <c r="BK71" s="19">
        <f>IF($N71=2,BK94*'4 PEF'!$H$4,IF(OR($N71=3,$N71=4,$N71=5,$N71=6),BK94*'4 PEF'!$H$5,IF(OR($N71=7,$N71=8),BK94*'4 PEF'!$H$10,IF($N71=9,BK94*'4 PEF'!$H$7,IF($N71=10,BK94*'4 PEF'!$H$6)))))</f>
        <v>14.074542638009776</v>
      </c>
      <c r="BL71" s="19">
        <f>BL94*'4 PEF'!$H$10</f>
        <v>30.803301996840357</v>
      </c>
      <c r="BM71" s="19">
        <f>IF($N71=2,BM94*'4 PEF'!$H$4,IF(OR($N71=3,$N71=4,$N71=5,$N71=6),BM94*'4 PEF'!$H$5,IF(OR($N71=7,$N71=8),BM94*'4 PEF'!$H$10,IF($N71=9,BM94*'4 PEF'!$H$7,IF($N71=10,BM94*'4 PEF'!$H$6)))))</f>
        <v>7.4736842105263159</v>
      </c>
      <c r="BN71" s="19">
        <f>BN94*'4 PEF'!$H$10</f>
        <v>12.683988130214386</v>
      </c>
      <c r="BO71" s="19">
        <f>BO94*'4 PEF'!$H$10</f>
        <v>0.4312238754041931</v>
      </c>
      <c r="BP71" s="33">
        <f>BP94*'4 PEF'!$H$10</f>
        <v>0</v>
      </c>
      <c r="BQ71" s="34">
        <f t="shared" si="70"/>
        <v>65.466740850995038</v>
      </c>
      <c r="BR71" s="19">
        <f>IF($N71=2,BR94*'4 PEF'!$H$4,IF(OR($N71=3,$N71=4,$N71=5,$N71=6),BR94*'4 PEF'!$H$5,IF(OR($N71=7,$N71=8),BR94*'4 PEF'!$H$10,IF($N71=9,BR94*'4 PEF'!$H$7,IF($N71=10,BR94*'4 PEF'!$H$6)))))</f>
        <v>14.410022197766244</v>
      </c>
      <c r="BS71" s="19">
        <f>BS94*'4 PEF'!$H$10</f>
        <v>23.516889877222887</v>
      </c>
      <c r="BT71" s="19">
        <f>IF($N71=2,BT94*'4 PEF'!$H$4,IF(OR($N71=3,$N71=4,$N71=5,$N71=6),BT94*'4 PEF'!$H$5,IF(OR($N71=7,$N71=8),BT94*'4 PEF'!$H$10,IF($N71=9,BT94*'4 PEF'!$H$7,IF($N71=10,BT94*'4 PEF'!$H$6)))))</f>
        <v>10.947368421052632</v>
      </c>
      <c r="BU71" s="19">
        <f>BU94*'4 PEF'!$H$10</f>
        <v>13.426856202869503</v>
      </c>
      <c r="BV71" s="19">
        <f>BV94*'4 PEF'!$H$10</f>
        <v>0.77524887946590626</v>
      </c>
      <c r="BW71" s="33">
        <f>BW94*'4 PEF'!$H$10</f>
        <v>0</v>
      </c>
      <c r="BX71" s="34">
        <f t="shared" si="71"/>
        <v>63.07638557837717</v>
      </c>
    </row>
    <row r="72" spans="1:76" x14ac:dyDescent="0.25">
      <c r="A72" s="151"/>
      <c r="B72" s="17">
        <v>19</v>
      </c>
      <c r="C72" s="97">
        <f>VLOOKUP(M72,[1]aux!$A$2:$B$37,2,FALSE)</f>
        <v>30</v>
      </c>
      <c r="D72" s="50"/>
      <c r="E72" s="50"/>
      <c r="F72" s="49"/>
      <c r="G72" s="49"/>
      <c r="H72" s="31">
        <f t="shared" si="72"/>
        <v>1</v>
      </c>
      <c r="I72" s="49">
        <v>3</v>
      </c>
      <c r="J72" s="49">
        <v>2</v>
      </c>
      <c r="K72" s="49">
        <v>3</v>
      </c>
      <c r="L72" s="49">
        <v>2</v>
      </c>
      <c r="M72" s="49">
        <f t="shared" si="51"/>
        <v>3232</v>
      </c>
      <c r="N72" s="49">
        <v>5</v>
      </c>
      <c r="O72" s="49">
        <v>20</v>
      </c>
      <c r="P72" s="49">
        <v>4</v>
      </c>
      <c r="Q72" s="49">
        <v>4</v>
      </c>
      <c r="R72" s="49">
        <v>2</v>
      </c>
      <c r="S72" s="22">
        <f t="shared" si="44"/>
        <v>15</v>
      </c>
      <c r="T72" s="49">
        <v>0</v>
      </c>
      <c r="U72" s="49">
        <v>1</v>
      </c>
      <c r="V72" s="18"/>
      <c r="W72" s="10">
        <f>VLOOKUP($C72,[1]Rome!$BB$7:$BK$42,5)</f>
        <v>13</v>
      </c>
      <c r="X72" s="10">
        <f>VLOOKUP($C72,[1]Rome!$BB$7:$BK$42,6)</f>
        <v>34</v>
      </c>
      <c r="Y72" s="10">
        <f>VLOOKUP($C72,[1]Rome!$BB$7:$BK$42,7)</f>
        <v>65</v>
      </c>
      <c r="Z72" s="10">
        <f>VLOOKUP($C72,[1]Rome!$BB$7:$BK$42,8)</f>
        <v>89</v>
      </c>
      <c r="AA72" s="10">
        <f>VLOOKUP($C72,[1]Rome!$BB$7:$BK$42,9)</f>
        <v>117</v>
      </c>
      <c r="AB72" s="10">
        <f>VLOOKUP($C72,[1]Rome!$BB$7:$BK$42,10)</f>
        <v>109</v>
      </c>
      <c r="AC72" s="11">
        <f t="shared" si="52"/>
        <v>170</v>
      </c>
      <c r="AD72" s="11">
        <f t="shared" si="53"/>
        <v>168</v>
      </c>
      <c r="AE72" s="11">
        <f>VLOOKUP($C72,[1]Vienna!$BB$7:$BM$42,11)</f>
        <v>177</v>
      </c>
      <c r="AF72" s="11">
        <f>VLOOKUP($C72,[1]Vienna!$BB$7:$BM$42,12)</f>
        <v>182</v>
      </c>
      <c r="AG72" s="11" t="s">
        <v>30</v>
      </c>
      <c r="AH72" s="11" t="s">
        <v>30</v>
      </c>
      <c r="AI72" s="11">
        <f t="shared" si="54"/>
        <v>123</v>
      </c>
      <c r="AJ72" s="11">
        <f t="shared" si="55"/>
        <v>144</v>
      </c>
      <c r="AK72" s="11">
        <f t="shared" si="56"/>
        <v>157</v>
      </c>
      <c r="AL72" s="11">
        <f t="shared" si="57"/>
        <v>0</v>
      </c>
      <c r="AM72" s="11">
        <f t="shared" si="58"/>
        <v>162</v>
      </c>
      <c r="AN72" s="11">
        <f t="shared" si="59"/>
        <v>0</v>
      </c>
      <c r="AO72" s="11">
        <f t="shared" si="60"/>
        <v>184</v>
      </c>
      <c r="AP72" s="13">
        <f t="shared" si="45"/>
        <v>509.87998353417038</v>
      </c>
      <c r="AQ72" s="10">
        <f>VLOOKUP($C72,[2]Rome!$BB$7:$BK$40,5)</f>
        <v>14</v>
      </c>
      <c r="AR72" s="10">
        <f>VLOOKUP($C72,[2]Rome!$BB$7:$BK$40,6)</f>
        <v>34</v>
      </c>
      <c r="AS72" s="10">
        <f>VLOOKUP($C72,[2]Rome!$BB$7:$BK$40,7)</f>
        <v>66</v>
      </c>
      <c r="AT72" s="10">
        <f>VLOOKUP($C72,[2]Rome!$BB$7:$BK$40,8)</f>
        <v>93</v>
      </c>
      <c r="AU72" s="10">
        <f>VLOOKUP($C72,[2]Rome!$BB$7:$BK$40,9)</f>
        <v>117</v>
      </c>
      <c r="AV72" s="10">
        <f>VLOOKUP($C72,[2]Rome!$BB$7:$BK$40,10)</f>
        <v>109</v>
      </c>
      <c r="AW72" s="11">
        <f t="shared" si="61"/>
        <v>170</v>
      </c>
      <c r="AX72" s="11">
        <f t="shared" si="62"/>
        <v>168</v>
      </c>
      <c r="AY72" s="11">
        <f>VLOOKUP($C72,[2]Vienna!$BB$7:$BM$42,11)</f>
        <v>177</v>
      </c>
      <c r="AZ72" s="11">
        <f>VLOOKUP($C72,[2]Vienna!$BB$7:$BM$42,12)</f>
        <v>182</v>
      </c>
      <c r="BA72" s="11" t="s">
        <v>30</v>
      </c>
      <c r="BB72" s="11" t="s">
        <v>30</v>
      </c>
      <c r="BC72" s="11">
        <f t="shared" si="63"/>
        <v>123</v>
      </c>
      <c r="BD72" s="11">
        <f t="shared" si="64"/>
        <v>144</v>
      </c>
      <c r="BE72" s="11">
        <f t="shared" si="65"/>
        <v>157</v>
      </c>
      <c r="BF72" s="11">
        <f t="shared" si="66"/>
        <v>0</v>
      </c>
      <c r="BG72" s="11">
        <f t="shared" si="67"/>
        <v>162</v>
      </c>
      <c r="BH72" s="11">
        <f t="shared" si="68"/>
        <v>0</v>
      </c>
      <c r="BI72" s="11">
        <f t="shared" si="69"/>
        <v>184</v>
      </c>
      <c r="BJ72" s="13">
        <f t="shared" si="46"/>
        <v>498.3813242537276</v>
      </c>
      <c r="BK72" s="19">
        <f>IF($N72=2,BK95*'4 PEF'!$H$4,IF(OR($N72=3,$N72=4,$N72=5,$N72=6),BK95*'4 PEF'!$H$5,IF(OR($N72=7,$N72=8),BK95*'4 PEF'!$H$10,IF($N72=9,BK95*'4 PEF'!$H$7,IF($N72=10,BK95*'4 PEF'!$H$6)))))</f>
        <v>31.745588839862936</v>
      </c>
      <c r="BL72" s="19">
        <f>BL95*'4 PEF'!$H$10</f>
        <v>33.319211495401291</v>
      </c>
      <c r="BM72" s="19">
        <f>IF($N72=2,BM95*'4 PEF'!$H$4,IF(OR($N72=3,$N72=4,$N72=5,$N72=6),BM95*'4 PEF'!$H$5,IF(OR($N72=7,$N72=8),BM95*'4 PEF'!$H$10,IF($N72=9,BM95*'4 PEF'!$H$7,IF($N72=10,BM95*'4 PEF'!$H$6)))))</f>
        <v>7.4736842105263159</v>
      </c>
      <c r="BN72" s="19">
        <f>BN95*'4 PEF'!$H$10</f>
        <v>12.421240734081731</v>
      </c>
      <c r="BO72" s="19">
        <f>BO95*'4 PEF'!$H$10</f>
        <v>2.3977082027145871</v>
      </c>
      <c r="BP72" s="33">
        <f>BP95*'4 PEF'!$H$10</f>
        <v>-16.592307692307692</v>
      </c>
      <c r="BQ72" s="34">
        <f t="shared" si="70"/>
        <v>70.765125790279171</v>
      </c>
      <c r="BR72" s="19">
        <f>IF($N72=2,BR95*'4 PEF'!$H$4,IF(OR($N72=3,$N72=4,$N72=5,$N72=6),BR95*'4 PEF'!$H$5,IF(OR($N72=7,$N72=8),BR95*'4 PEF'!$H$10,IF($N72=9,BR95*'4 PEF'!$H$7,IF($N72=10,BR95*'4 PEF'!$H$6)))))</f>
        <v>19.91955880747177</v>
      </c>
      <c r="BS72" s="19">
        <f>BS95*'4 PEF'!$H$10</f>
        <v>24.274216168541031</v>
      </c>
      <c r="BT72" s="19">
        <f>IF($N72=2,BT95*'4 PEF'!$H$4,IF(OR($N72=3,$N72=4,$N72=5,$N72=6),BT95*'4 PEF'!$H$5,IF(OR($N72=7,$N72=8),BT95*'4 PEF'!$H$10,IF($N72=9,BT95*'4 PEF'!$H$7,IF($N72=10,BT95*'4 PEF'!$H$6)))))</f>
        <v>10.947368421052632</v>
      </c>
      <c r="BU72" s="19">
        <f>BU95*'4 PEF'!$H$10</f>
        <v>13.16655314884353</v>
      </c>
      <c r="BV72" s="19">
        <f>BV95*'4 PEF'!$H$10</f>
        <v>7.7804126345270319</v>
      </c>
      <c r="BW72" s="33">
        <f>BW95*'4 PEF'!$H$10</f>
        <v>-17.292000000000002</v>
      </c>
      <c r="BX72" s="34">
        <f t="shared" si="71"/>
        <v>58.796109180435991</v>
      </c>
    </row>
    <row r="73" spans="1:76" x14ac:dyDescent="0.25">
      <c r="A73" s="152"/>
      <c r="B73" s="17">
        <v>20</v>
      </c>
      <c r="C73" s="97">
        <f>VLOOKUP(M73,[1]aux!$A$2:$B$37,2,FALSE)</f>
        <v>18</v>
      </c>
      <c r="D73" s="50"/>
      <c r="E73" s="50"/>
      <c r="F73" s="49"/>
      <c r="G73" s="49"/>
      <c r="H73" s="31">
        <f t="shared" si="72"/>
        <v>0</v>
      </c>
      <c r="I73" s="49">
        <v>4</v>
      </c>
      <c r="J73" s="49">
        <v>3</v>
      </c>
      <c r="K73" s="49">
        <v>3</v>
      </c>
      <c r="L73" s="49">
        <v>1</v>
      </c>
      <c r="M73" s="49">
        <f t="shared" si="51"/>
        <v>4331</v>
      </c>
      <c r="N73" s="49">
        <v>7</v>
      </c>
      <c r="O73" s="49">
        <v>12</v>
      </c>
      <c r="P73" s="49">
        <v>3</v>
      </c>
      <c r="Q73" s="49">
        <v>3</v>
      </c>
      <c r="R73" s="49">
        <v>2</v>
      </c>
      <c r="S73" s="22">
        <f t="shared" si="44"/>
        <v>22</v>
      </c>
      <c r="T73" s="49">
        <v>1</v>
      </c>
      <c r="U73" s="49">
        <v>1</v>
      </c>
      <c r="V73" s="18"/>
      <c r="W73" s="10" t="str">
        <f>VLOOKUP($C73,[1]Rome!$BB$7:$BK$42,5)</f>
        <v>a</v>
      </c>
      <c r="X73" s="10">
        <f>VLOOKUP($C73,[1]Rome!$BB$7:$BK$42,6)</f>
        <v>38</v>
      </c>
      <c r="Y73" s="10">
        <f>VLOOKUP($C73,[1]Rome!$BB$7:$BK$42,7)</f>
        <v>67</v>
      </c>
      <c r="Z73" s="10">
        <f>VLOOKUP($C73,[1]Rome!$BB$7:$BK$42,8)</f>
        <v>91</v>
      </c>
      <c r="AA73" s="10">
        <f>VLOOKUP($C73,[1]Rome!$BB$7:$BK$42,9)</f>
        <v>117</v>
      </c>
      <c r="AB73" s="10">
        <f>VLOOKUP($C73,[1]Rome!$BB$7:$BK$42,10)</f>
        <v>109</v>
      </c>
      <c r="AC73" s="11">
        <f t="shared" si="52"/>
        <v>0</v>
      </c>
      <c r="AD73" s="11">
        <f t="shared" si="53"/>
        <v>0</v>
      </c>
      <c r="AE73" s="11">
        <f>VLOOKUP($C73,[1]Vienna!$BB$7:$BM$42,11)</f>
        <v>177</v>
      </c>
      <c r="AF73" s="11">
        <f>VLOOKUP($C73,[1]Vienna!$BB$7:$BM$42,12)</f>
        <v>182</v>
      </c>
      <c r="AG73" s="11" t="s">
        <v>30</v>
      </c>
      <c r="AH73" s="11" t="s">
        <v>30</v>
      </c>
      <c r="AI73" s="11">
        <f t="shared" si="54"/>
        <v>129</v>
      </c>
      <c r="AJ73" s="11">
        <f t="shared" si="55"/>
        <v>0</v>
      </c>
      <c r="AK73" s="11">
        <f t="shared" si="56"/>
        <v>155</v>
      </c>
      <c r="AL73" s="11">
        <f t="shared" si="57"/>
        <v>0</v>
      </c>
      <c r="AM73" s="11">
        <f t="shared" si="58"/>
        <v>162</v>
      </c>
      <c r="AN73" s="11">
        <f t="shared" si="59"/>
        <v>186</v>
      </c>
      <c r="AO73" s="11">
        <f t="shared" si="60"/>
        <v>184</v>
      </c>
      <c r="AP73" s="13">
        <f t="shared" si="45"/>
        <v>480.06074860905136</v>
      </c>
      <c r="AQ73" s="10" t="str">
        <f>VLOOKUP($C73,[2]Rome!$BB$7:$BK$40,5)</f>
        <v>b</v>
      </c>
      <c r="AR73" s="10">
        <f>VLOOKUP($C73,[2]Rome!$BB$7:$BK$40,6)</f>
        <v>38</v>
      </c>
      <c r="AS73" s="10">
        <f>VLOOKUP($C73,[2]Rome!$BB$7:$BK$40,7)</f>
        <v>68</v>
      </c>
      <c r="AT73" s="10">
        <f>VLOOKUP($C73,[2]Rome!$BB$7:$BK$40,8)</f>
        <v>95</v>
      </c>
      <c r="AU73" s="10">
        <f>VLOOKUP($C73,[2]Rome!$BB$7:$BK$40,9)</f>
        <v>117</v>
      </c>
      <c r="AV73" s="10">
        <f>VLOOKUP($C73,[2]Rome!$BB$7:$BK$40,10)</f>
        <v>109</v>
      </c>
      <c r="AW73" s="11">
        <f t="shared" si="61"/>
        <v>0</v>
      </c>
      <c r="AX73" s="11">
        <f t="shared" si="62"/>
        <v>0</v>
      </c>
      <c r="AY73" s="11">
        <f>VLOOKUP($C73,[2]Vienna!$BB$7:$BM$42,11)</f>
        <v>177</v>
      </c>
      <c r="AZ73" s="11">
        <f>VLOOKUP($C73,[2]Vienna!$BB$7:$BM$42,12)</f>
        <v>182</v>
      </c>
      <c r="BA73" s="11" t="s">
        <v>30</v>
      </c>
      <c r="BB73" s="11" t="s">
        <v>30</v>
      </c>
      <c r="BC73" s="11">
        <f t="shared" si="63"/>
        <v>129</v>
      </c>
      <c r="BD73" s="11">
        <f t="shared" si="64"/>
        <v>0</v>
      </c>
      <c r="BE73" s="11">
        <f t="shared" si="65"/>
        <v>155</v>
      </c>
      <c r="BF73" s="11">
        <f t="shared" si="66"/>
        <v>0</v>
      </c>
      <c r="BG73" s="11">
        <f t="shared" si="67"/>
        <v>162</v>
      </c>
      <c r="BH73" s="11">
        <f t="shared" si="68"/>
        <v>186</v>
      </c>
      <c r="BI73" s="11">
        <f t="shared" si="69"/>
        <v>184</v>
      </c>
      <c r="BJ73" s="13">
        <f t="shared" si="46"/>
        <v>374.9788052172043</v>
      </c>
      <c r="BK73" s="19">
        <f>IF($N73=2,BK96*'4 PEF'!$H$4,IF(OR($N73=3,$N73=4,$N73=5,$N73=6),BK96*'4 PEF'!$H$5,IF(OR($N73=7,$N73=8),BK96*'4 PEF'!$H$10,IF($N73=9,BK96*'4 PEF'!$H$7,IF($N73=10,BK96*'4 PEF'!$H$6)))))</f>
        <v>9.7688851109092383</v>
      </c>
      <c r="BL73" s="19">
        <f>BL96*'4 PEF'!$H$10</f>
        <v>30.938536124333762</v>
      </c>
      <c r="BM73" s="19">
        <f>IF($N73=2,BM96*'4 PEF'!$H$4,IF(OR($N73=3,$N73=4,$N73=5,$N73=6),BM96*'4 PEF'!$H$5,IF(OR($N73=7,$N73=8),BM96*'4 PEF'!$H$10,IF($N73=9,BM96*'4 PEF'!$H$7,IF($N73=10,BM96*'4 PEF'!$H$6)))))</f>
        <v>1.9618004545204872</v>
      </c>
      <c r="BN73" s="19">
        <f>BN96*'4 PEF'!$H$10</f>
        <v>12.683988130214386</v>
      </c>
      <c r="BO73" s="19">
        <f>BO96*'4 PEF'!$H$10</f>
        <v>0.42912427160012973</v>
      </c>
      <c r="BP73" s="33">
        <f>BP96*'4 PEF'!$H$10</f>
        <v>-16.592307692307692</v>
      </c>
      <c r="BQ73" s="34">
        <f t="shared" si="70"/>
        <v>39.190026399270316</v>
      </c>
      <c r="BR73" s="19">
        <f>IF($N73=2,BR96*'4 PEF'!$H$4,IF(OR($N73=3,$N73=4,$N73=5,$N73=6),BR96*'4 PEF'!$H$5,IF(OR($N73=7,$N73=8),BR96*'4 PEF'!$H$10,IF($N73=9,BR96*'4 PEF'!$H$7,IF($N73=10,BR96*'4 PEF'!$H$6)))))</f>
        <v>7.4817878243279372</v>
      </c>
      <c r="BS73" s="19">
        <f>BS96*'4 PEF'!$H$10</f>
        <v>23.521124723124466</v>
      </c>
      <c r="BT73" s="19">
        <f>IF($N73=2,BT96*'4 PEF'!$H$4,IF(OR($N73=3,$N73=4,$N73=5,$N73=6),BT96*'4 PEF'!$H$5,IF(OR($N73=7,$N73=8),BT96*'4 PEF'!$H$10,IF($N73=9,BT96*'4 PEF'!$H$7,IF($N73=10,BT96*'4 PEF'!$H$6)))))</f>
        <v>3.2372463030860281</v>
      </c>
      <c r="BU73" s="19">
        <f>BU96*'4 PEF'!$H$10</f>
        <v>13.426856202869503</v>
      </c>
      <c r="BV73" s="19">
        <f>BV96*'4 PEF'!$H$10</f>
        <v>0.76506339413485525</v>
      </c>
      <c r="BW73" s="33">
        <f>BW96*'4 PEF'!$H$10</f>
        <v>-17.292000000000002</v>
      </c>
      <c r="BX73" s="34">
        <f t="shared" si="71"/>
        <v>31.140078447542791</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4"/>
      <c r="J76" s="24"/>
      <c r="K76" s="24"/>
      <c r="L76" s="24"/>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V77" si="73">IF(C54="","",C54)</f>
        <v>1</v>
      </c>
      <c r="D77" s="49" t="str">
        <f t="shared" si="73"/>
        <v>-</v>
      </c>
      <c r="E77" s="49" t="str">
        <f t="shared" si="73"/>
        <v>-</v>
      </c>
      <c r="F77" s="49" t="str">
        <f t="shared" si="73"/>
        <v>o</v>
      </c>
      <c r="G77" s="49" t="str">
        <f t="shared" si="73"/>
        <v>o</v>
      </c>
      <c r="H77" s="49">
        <f t="shared" si="73"/>
        <v>0</v>
      </c>
      <c r="I77" s="49">
        <f t="shared" si="73"/>
        <v>1</v>
      </c>
      <c r="J77" s="49">
        <f t="shared" si="73"/>
        <v>1</v>
      </c>
      <c r="K77" s="49">
        <f t="shared" si="73"/>
        <v>1</v>
      </c>
      <c r="L77" s="49">
        <f t="shared" si="73"/>
        <v>1</v>
      </c>
      <c r="M77" s="49">
        <f t="shared" si="73"/>
        <v>1111</v>
      </c>
      <c r="N77" s="49">
        <f t="shared" si="73"/>
        <v>2</v>
      </c>
      <c r="O77" s="49">
        <f t="shared" si="73"/>
        <v>11</v>
      </c>
      <c r="P77" s="49">
        <f t="shared" si="73"/>
        <v>2</v>
      </c>
      <c r="Q77" s="49">
        <f t="shared" si="73"/>
        <v>3</v>
      </c>
      <c r="R77" s="49">
        <f t="shared" si="73"/>
        <v>1</v>
      </c>
      <c r="S77" s="22">
        <f t="shared" si="73"/>
        <v>15</v>
      </c>
      <c r="T77" s="49">
        <f t="shared" si="73"/>
        <v>0</v>
      </c>
      <c r="U77" s="49">
        <f t="shared" si="73"/>
        <v>0</v>
      </c>
      <c r="V77" s="6" t="str">
        <f t="shared" si="73"/>
        <v/>
      </c>
      <c r="W77" s="21">
        <f>IF(W54&gt;0,VLOOKUP(W54,'[3]2020_Envelope'!$BH$6:$CR$128,4),"")</f>
        <v>9.8214502343534598</v>
      </c>
      <c r="X77" s="21">
        <f>IF(X54&gt;0,VLOOKUP(X54,'[3]2020_Envelope'!$BH$6:$CR$128,4),"")</f>
        <v>10.474832133535521</v>
      </c>
      <c r="Y77" s="21" t="str">
        <f>IF(Y54&gt;0,VLOOKUP(Y54,'[3]2020_Envelope'!$BH$6:$CR$128,4),"")</f>
        <v/>
      </c>
      <c r="Z77" s="21">
        <f>IF(Z54&gt;0,VLOOKUP(Z54,'[3]2020_Envelope'!$BH$6:$CR$128,4),"")</f>
        <v>33.645972271153852</v>
      </c>
      <c r="AA77" s="21" t="str">
        <f>IF(AA54&gt;0,VLOOKUP(AA54,'[3]2020_Envelope'!$BH$6:$CR$128,4),"")</f>
        <v/>
      </c>
      <c r="AB77" s="21" t="str">
        <f>IF(AB54&gt;0,VLOOKUP(AB54,'[3]2020_Envelope'!$BH$6:$CR$128,4),"")</f>
        <v/>
      </c>
      <c r="AC77" s="20" t="str">
        <f>IF(AC54&gt;0,VLOOKUP(AC54,'[3]2020_HVAC'!$EY$7:$KA$83,20),"")</f>
        <v/>
      </c>
      <c r="AD77" s="20" t="str">
        <f>IF(AD54&gt;0,VLOOKUP(AD54,'[3]2020_HVAC'!$EY$7:$KA$83,20),"")</f>
        <v/>
      </c>
      <c r="AE77" s="20" t="str">
        <f>IF(AE54&gt;0,VLOOKUP(AE54,'[3]2020_HVAC'!$EY$7:$KA$83,20),"")</f>
        <v/>
      </c>
      <c r="AF77" s="20" t="str">
        <f>IF(AF54&gt;0,VLOOKUP(AF54,'[3]2020_HVAC'!$EY$7:$KA$83,20),"")</f>
        <v/>
      </c>
      <c r="AG77" s="55">
        <f>VLOOKUP($C77,[1]Performance!$A$3:$K$38,8)</f>
        <v>0</v>
      </c>
      <c r="AH77" s="55">
        <f>IF(AG77=0,20,IF(AG77=1,21,22))</f>
        <v>20</v>
      </c>
      <c r="AI77" s="20">
        <f>IF(AI54&gt;0,VLOOKUP(AI54,'[3]2020_HVAC'!$EY$7:$KA$83,AH77),"")</f>
        <v>6.0378319423931881</v>
      </c>
      <c r="AJ77" s="20">
        <f>IF(AJ54&gt;0,VLOOKUP(AJ54,'[3]2020_HVAC'!$EY$7:$KA$83,$AH77),"")</f>
        <v>14.562327855200081</v>
      </c>
      <c r="AK77" s="20">
        <f>IF(AK54&gt;0,VLOOKUP(AK54,'[3]2020_HVAC'!$EY$7:$KA$83,20),"")</f>
        <v>35.6259145</v>
      </c>
      <c r="AL77" s="20">
        <f>IF(AL54&gt;0,VLOOKUP(AL54,'[3]2020_HVAC'!$EY$7:$KA$83,20),"")</f>
        <v>91.721706999999995</v>
      </c>
      <c r="AM77" s="20">
        <f>IF(AM54&gt;0,VLOOKUP(AM54,'[3]2020_HVAC'!$EY$7:$KA$83,20),"")</f>
        <v>0.57486741089743598</v>
      </c>
      <c r="AN77" s="20" t="str">
        <f>IF(AN54&gt;0,VLOOKUP(AN54,'[3]2020_HVAC'!$EY$7:$KA$83,20),"")</f>
        <v/>
      </c>
      <c r="AO77" s="20" t="str">
        <f>IF(AO54&gt;0,VLOOKUP(AO54,'[3]2020_HVAC'!$EY$7:$KA$83,20),"")</f>
        <v/>
      </c>
      <c r="AP77" s="13">
        <f>(SUM(W77:AF77)+SUM(AI77:AO77))*$AP$5</f>
        <v>473767.87383322848</v>
      </c>
      <c r="AQ77" s="21">
        <f>IF(AQ54&gt;0,VLOOKUP(AQ54,'[3]2020_Envelope'!$BH$6:$CR$128,5),"")</f>
        <v>24.201758685782558</v>
      </c>
      <c r="AR77" s="21">
        <f>IF(AR54&gt;0,VLOOKUP(AR54,'[3]2020_Envelope'!$BH$6:$CR$128,5),"")</f>
        <v>18.866155290104111</v>
      </c>
      <c r="AS77" s="21" t="str">
        <f>IF(AS54&gt;0,VLOOKUP(AS54,'[3]2020_Envelope'!$BH$6:$CR$128,5),"")</f>
        <v/>
      </c>
      <c r="AT77" s="21" t="str">
        <f>IF(AT54&gt;0,VLOOKUP(AT54,'[3]2020_Envelope'!$BH$6:$CR$128,5),"")</f>
        <v/>
      </c>
      <c r="AU77" s="21" t="str">
        <f>IF(AU54&gt;0,VLOOKUP(AU54,'[3]2020_Envelope'!$BH$6:$CR$128,5),"")</f>
        <v/>
      </c>
      <c r="AV77" s="21" t="str">
        <f>IF(AV54&gt;0,VLOOKUP(AV54,'[3]2020_Envelope'!$BH$6:$CR$128,5),"")</f>
        <v/>
      </c>
      <c r="AW77" s="20" t="str">
        <f>IF(AW54&gt;0,VLOOKUP(AW54,'[3]2020_HVAC'!$EY$7:$KA$83,23),"")</f>
        <v/>
      </c>
      <c r="AX77" s="20" t="str">
        <f>IF(AX54&gt;0,VLOOKUP(AX54,'[3]2020_HVAC'!$EY$7:$KA$83,23),"")</f>
        <v/>
      </c>
      <c r="AY77" s="20" t="str">
        <f>IF(AY54&gt;0,VLOOKUP(AY54,'[3]2020_HVAC'!$EY$7:$KA$83,23),"")</f>
        <v/>
      </c>
      <c r="AZ77" s="20" t="str">
        <f>IF(AZ54&gt;0,VLOOKUP(AZ54,'[3]2020_HVAC'!$EY$7:$KA$83,23),"")</f>
        <v/>
      </c>
      <c r="BA77" s="55">
        <f>VLOOKUP($C77,[2]Performance!$A$3:$K$36,8)</f>
        <v>0</v>
      </c>
      <c r="BB77" s="55">
        <f>IF(BA77=0,23,IF(BA77=1,24,25))</f>
        <v>23</v>
      </c>
      <c r="BC77" s="20">
        <f>IF(BC54&gt;0,VLOOKUP(BC54,'[3]2020_HVAC'!$EY$7:$KA$83,BB77),"")</f>
        <v>7.9922826677619652</v>
      </c>
      <c r="BD77" s="20">
        <f>IF(BD54&gt;0,VLOOKUP(BD54,'[3]2020_HVAC'!$EY$7:$KA$83,$BB77),"")</f>
        <v>16.722347448096659</v>
      </c>
      <c r="BE77" s="20">
        <f>IF(BE54&gt;0,VLOOKUP(BE54,'[3]2020_HVAC'!$EY$7:$KA$83,23),"")</f>
        <v>35.6259145</v>
      </c>
      <c r="BF77" s="20">
        <f>IF(BF54&gt;0,VLOOKUP(BF54,'[3]2020_HVAC'!$EY$7:$KA$83,23),"")</f>
        <v>91.721707000000009</v>
      </c>
      <c r="BG77" s="20">
        <f>IF(BG54&gt;0,VLOOKUP(BG54,'[3]2020_HVAC'!$EY$7:$KA$83,23),"")</f>
        <v>0.42704436238095239</v>
      </c>
      <c r="BH77" s="20" t="str">
        <f>IF(BH54&gt;0,VLOOKUP(BH54,'[3]2020_HVAC'!$EY$7:$KA$83,23),"")</f>
        <v/>
      </c>
      <c r="BI77" s="20" t="str">
        <f>IF(BI54&gt;0,VLOOKUP(BI54,'[3]2020_HVAC'!$EY$7:$KA$83,23),"")</f>
        <v/>
      </c>
      <c r="BJ77" s="13">
        <f>(SUM(AQ77:AZ77)+SUM(BC77:BI77))*$BJ$5</f>
        <v>616005.21135549759</v>
      </c>
      <c r="BK77" s="19">
        <f>IF($N77&gt;0,VLOOKUP($C77,[1]Rome!$AB$7:$AN$40,$N77))/((IF($P77=1,'3 PlantsCodes'!$D$26,IF($P77=2,'3 PlantsCodes'!$D$27,IF($P77=3,'3 PlantsCodes'!$D$28,IF($P77=4,'3 PlantsCodes'!$D$29)))))*IF($R77=1,'3 PlantsCodes'!$D$31,IF($R77=2,'3 PlantsCodes'!$D$32)))</f>
        <v>139.59460803309634</v>
      </c>
      <c r="BL77" s="19">
        <f>(IF($O77=20,VLOOKUP($C77,[1]Rome!$AB$7:$AN$40,12),IF($O77&gt;0,VLOOKUP($C77,[1]Rome!$AB$7:$AN$40,$O77),0))/(IF($Q77=1,'3 PlantsCodes'!$E$26,IF($Q77=3,'3 PlantsCodes'!$E$28,IF($Q77=4,'3 PlantsCodes'!$E$29,1)))*IF($R77=1,'3 PlantsCodes'!$E$31,IF($R77=2,'3 PlantsCodes'!$E$32))))</f>
        <v>30.106362557176993</v>
      </c>
      <c r="BM77" s="19">
        <f>VLOOKUP($C77,[1]Rome!$AB$6:$AZ$40,$S77)</f>
        <v>7.4736842105263159</v>
      </c>
      <c r="BN77" s="19">
        <f>VLOOKUP($C77,[1]Rome!$B$7:$Y$40,18)</f>
        <v>26.95790332031131</v>
      </c>
      <c r="BO77" s="19">
        <f>VLOOKUP($C77,[1]Rome!$B$7:$AA$40,26)</f>
        <v>0.53938851749609862</v>
      </c>
      <c r="BP77" s="20">
        <f>IF($U77=1,-[4]Office!$E$10,0)</f>
        <v>0</v>
      </c>
      <c r="BQ77" s="57" t="s">
        <v>30</v>
      </c>
      <c r="BR77" s="19">
        <f>IF($N77&gt;0,VLOOKUP($C77,[2]Rome!$AB$7:$AN$40,$N77))/((IF($P77=1,'3 PlantsCodes'!$D$26,IF($P77=2,'3 PlantsCodes'!$D$27,IF($P77=3,'3 PlantsCodes'!$D$28,IF($P77=4,'3 PlantsCodes'!$D$29)))))*IF($R77=1,'3 PlantsCodes'!$D$31,IF($R77=2,'3 PlantsCodes'!$D$32)))</f>
        <v>117.98017296215053</v>
      </c>
      <c r="BS77" s="19">
        <f>(IF($O77=20,VLOOKUP($C77,[2]Rome!$AB$7:$AN$40,12),IF($O77&gt;0,VLOOKUP($C77,[2]Rome!$AB$7:$AN$40,$O77),0))/(IF($Q77=1,'3 PlantsCodes'!$E$26,IF($Q77=3,'3 PlantsCodes'!$E$28,IF($Q77=4,'3 PlantsCodes'!$E$29,1)))*IF($R77=1,'3 PlantsCodes'!$E$31,IF($R77=2,'3 PlantsCodes'!$E$32))))</f>
        <v>18.573519341514146</v>
      </c>
      <c r="BT77" s="19">
        <f>VLOOKUP($C77,[2]Rome!$AB$6:$AZ$40,$S77)</f>
        <v>10.947368421052632</v>
      </c>
      <c r="BU77" s="19">
        <f>VLOOKUP($C77,[2]Rome!$B$7:$Y$40,18)</f>
        <v>26.044026246528169</v>
      </c>
      <c r="BV77" s="19">
        <f>VLOOKUP($C77,[2]Rome!$B$7:$AA$40,26)</f>
        <v>0.67063096516620624</v>
      </c>
      <c r="BW77" s="20">
        <f>IF($U77=1,-[4]School!$E$10,0)</f>
        <v>0</v>
      </c>
      <c r="BX77" s="57" t="s">
        <v>30</v>
      </c>
    </row>
    <row r="78" spans="1:76" x14ac:dyDescent="0.25">
      <c r="A78" s="151"/>
      <c r="B78" s="17">
        <v>2</v>
      </c>
      <c r="C78" s="22">
        <f t="shared" ref="C78:O78" si="74">IF(C55="","",C55)</f>
        <v>3</v>
      </c>
      <c r="D78" s="50" t="str">
        <f t="shared" si="74"/>
        <v>-</v>
      </c>
      <c r="E78" s="50" t="str">
        <f t="shared" si="74"/>
        <v>o</v>
      </c>
      <c r="F78" s="49" t="str">
        <f t="shared" si="74"/>
        <v>o-</v>
      </c>
      <c r="G78" s="49" t="str">
        <f t="shared" si="74"/>
        <v>o</v>
      </c>
      <c r="H78" s="49">
        <f t="shared" si="74"/>
        <v>0</v>
      </c>
      <c r="I78" s="49">
        <f t="shared" si="74"/>
        <v>1</v>
      </c>
      <c r="J78" s="49">
        <f t="shared" si="74"/>
        <v>2</v>
      </c>
      <c r="K78" s="49">
        <f t="shared" si="74"/>
        <v>1</v>
      </c>
      <c r="L78" s="49">
        <f t="shared" si="74"/>
        <v>1</v>
      </c>
      <c r="M78" s="49">
        <f t="shared" si="74"/>
        <v>1211</v>
      </c>
      <c r="N78" s="49">
        <f t="shared" si="74"/>
        <v>7</v>
      </c>
      <c r="O78" s="49">
        <f t="shared" si="74"/>
        <v>12</v>
      </c>
      <c r="P78" s="49">
        <v>2</v>
      </c>
      <c r="Q78" s="49">
        <f t="shared" ref="Q78:V78" si="75">IF(Q55="","",Q55)</f>
        <v>4</v>
      </c>
      <c r="R78" s="49">
        <f t="shared" si="75"/>
        <v>2</v>
      </c>
      <c r="S78" s="22">
        <f t="shared" si="75"/>
        <v>16</v>
      </c>
      <c r="T78" s="49">
        <f t="shared" si="75"/>
        <v>0</v>
      </c>
      <c r="U78" s="49">
        <f t="shared" si="75"/>
        <v>0</v>
      </c>
      <c r="V78" s="18" t="str">
        <f t="shared" si="75"/>
        <v/>
      </c>
      <c r="W78" s="21">
        <f>IF(W55&gt;0,VLOOKUP(W55,'[3]2020_Envelope'!$BH$6:$CR$128,4),"")</f>
        <v>9.8214502343534598</v>
      </c>
      <c r="X78" s="21">
        <f>IF(X55&gt;0,VLOOKUP(X55,'[3]2020_Envelope'!$BH$6:$CR$128,4),"")</f>
        <v>10.474832133535521</v>
      </c>
      <c r="Y78" s="21" t="str">
        <f>IF(Y55&gt;0,VLOOKUP(Y55,'[3]2020_Envelope'!$BH$6:$CR$128,4),"")</f>
        <v/>
      </c>
      <c r="Z78" s="21">
        <f>IF(Z55&gt;0,VLOOKUP(Z55,'[3]2020_Envelope'!$BH$6:$CR$128,4),"")</f>
        <v>108.10940393252362</v>
      </c>
      <c r="AA78" s="21" t="str">
        <f>IF(AA55&gt;0,VLOOKUP(AA55,'[3]2020_Envelope'!$BH$6:$CR$128,4),"")</f>
        <v/>
      </c>
      <c r="AB78" s="21" t="str">
        <f>IF(AB55&gt;0,VLOOKUP(AB55,'[3]2020_Envelope'!$BH$6:$CR$128,4),"")</f>
        <v/>
      </c>
      <c r="AC78" s="20" t="str">
        <f>IF(AC55&gt;0,VLOOKUP(AC55,'[3]2020_HVAC'!$EY$7:$KA$83,20),"")</f>
        <v/>
      </c>
      <c r="AD78" s="20" t="str">
        <f>IF(AD55&gt;0,VLOOKUP(AD55,'[3]2020_HVAC'!$EY$7:$KA$83,20),"")</f>
        <v/>
      </c>
      <c r="AE78" s="20" t="str">
        <f>IF(AE55&gt;0,VLOOKUP(AE55,'[3]2020_HVAC'!$EY$7:$KA$83,20),"")</f>
        <v/>
      </c>
      <c r="AF78" s="20" t="str">
        <f>IF(AF55&gt;0,VLOOKUP(AF55,'[3]2020_HVAC'!$EY$7:$KA$83,20),"")</f>
        <v/>
      </c>
      <c r="AG78" s="55">
        <f>VLOOKUP($C78,[1]Performance!$A$3:$K$38,8)</f>
        <v>0</v>
      </c>
      <c r="AH78" s="55">
        <f t="shared" ref="AH78:AH96" si="76">IF(AG78=0,20,IF(AG78=1,21,22))</f>
        <v>20</v>
      </c>
      <c r="AI78" s="20">
        <f>IF(AI55&gt;0,VLOOKUP(AI55,'[3]2020_HVAC'!$EY$7:$KA$83,AH78),"")</f>
        <v>22.632040879655989</v>
      </c>
      <c r="AJ78" s="20" t="str">
        <f>IF(AJ55&gt;0,VLOOKUP(AJ55,'[3]2020_HVAC'!$EY$7:$KA$83,$AH78),"")</f>
        <v/>
      </c>
      <c r="AK78" s="20">
        <f>IF(AK55&gt;0,VLOOKUP(AK55,'[3]2020_HVAC'!$EY$7:$KA$83,20),"")</f>
        <v>90.491963999999996</v>
      </c>
      <c r="AL78" s="20" t="str">
        <f>IF(AL55&gt;0,VLOOKUP(AL55,'[3]2020_HVAC'!$EY$7:$KA$83,20),"")</f>
        <v/>
      </c>
      <c r="AM78" s="20">
        <f>IF(AM55&gt;0,VLOOKUP(AM55,'[3]2020_HVAC'!$EY$7:$KA$83,20),"")</f>
        <v>2.3518912435897432</v>
      </c>
      <c r="AN78" s="20" t="str">
        <f>IF(AN55&gt;0,VLOOKUP(AN55,'[3]2020_HVAC'!$EY$7:$KA$83,20),"")</f>
        <v/>
      </c>
      <c r="AO78" s="20" t="str">
        <f>IF(AO55&gt;0,VLOOKUP(AO55,'[3]2020_HVAC'!$EY$7:$KA$83,20),"")</f>
        <v/>
      </c>
      <c r="AP78" s="13">
        <f t="shared" ref="AP78:AP95" si="77">(SUM(W78:AF78)+SUM(AI78:AO78))*$AP$5</f>
        <v>570682.90287136054</v>
      </c>
      <c r="AQ78" s="21">
        <f>IF(AQ55&gt;0,VLOOKUP(AQ55,'[3]2020_Envelope'!$BH$6:$CR$128,5),"")</f>
        <v>24.201758685782558</v>
      </c>
      <c r="AR78" s="21">
        <f>IF(AR55&gt;0,VLOOKUP(AR55,'[3]2020_Envelope'!$BH$6:$CR$128,5),"")</f>
        <v>18.866155290104111</v>
      </c>
      <c r="AS78" s="21" t="str">
        <f>IF(AS55&gt;0,VLOOKUP(AS55,'[3]2020_Envelope'!$BH$6:$CR$128,5),"")</f>
        <v/>
      </c>
      <c r="AT78" s="21">
        <f>IF(AT55&gt;0,VLOOKUP(AT55,'[3]2020_Envelope'!$BH$6:$CR$128,5),"")</f>
        <v>93.046162034224082</v>
      </c>
      <c r="AU78" s="21" t="str">
        <f>IF(AU55&gt;0,VLOOKUP(AU55,'[3]2020_Envelope'!$BH$6:$CR$128,5),"")</f>
        <v/>
      </c>
      <c r="AV78" s="21" t="str">
        <f>IF(AV55&gt;0,VLOOKUP(AV55,'[3]2020_Envelope'!$BH$6:$CR$128,5),"")</f>
        <v/>
      </c>
      <c r="AW78" s="20" t="str">
        <f>IF(AW55&gt;0,VLOOKUP(AW55,'[3]2020_HVAC'!$EY$7:$KA$83,23),"")</f>
        <v/>
      </c>
      <c r="AX78" s="20" t="str">
        <f>IF(AX55&gt;0,VLOOKUP(AX55,'[3]2020_HVAC'!$EY$7:$KA$83,23),"")</f>
        <v/>
      </c>
      <c r="AY78" s="20" t="str">
        <f>IF(AY55&gt;0,VLOOKUP(AY55,'[3]2020_HVAC'!$EY$7:$KA$83,23),"")</f>
        <v/>
      </c>
      <c r="AZ78" s="20" t="str">
        <f>IF(AZ55&gt;0,VLOOKUP(AZ55,'[3]2020_HVAC'!$EY$7:$KA$83,23),"")</f>
        <v/>
      </c>
      <c r="BA78" s="55">
        <f>VLOOKUP($C78,[2]Performance!$A$3:$K$36,8)</f>
        <v>1</v>
      </c>
      <c r="BB78" s="55">
        <f t="shared" ref="BB78:BB96" si="78">IF(BA78=0,23,IF(BA78=1,24,25))</f>
        <v>24</v>
      </c>
      <c r="BC78" s="20">
        <f>IF(BC55&gt;0,VLOOKUP(BC55,'[3]2020_HVAC'!$EY$7:$KA$83,BB78),"")</f>
        <v>20.136737854854847</v>
      </c>
      <c r="BD78" s="20" t="str">
        <f>IF(BD55&gt;0,VLOOKUP(BD55,'[3]2020_HVAC'!$EY$7:$KA$83,$BB78),"")</f>
        <v/>
      </c>
      <c r="BE78" s="20">
        <f>IF(BE55&gt;0,VLOOKUP(BE55,'[3]2020_HVAC'!$EY$7:$KA$83,23),"")</f>
        <v>90.49196400000001</v>
      </c>
      <c r="BF78" s="20" t="str">
        <f>IF(BF55&gt;0,VLOOKUP(BF55,'[3]2020_HVAC'!$EY$7:$KA$83,23),"")</f>
        <v/>
      </c>
      <c r="BG78" s="20">
        <f>IF(BG55&gt;0,VLOOKUP(BG55,'[3]2020_HVAC'!$EY$7:$KA$83,23),"")</f>
        <v>2.6206788142857143</v>
      </c>
      <c r="BH78" s="20" t="str">
        <f>IF(BH55&gt;0,VLOOKUP(BH55,'[3]2020_HVAC'!$EY$7:$KA$83,23),"")</f>
        <v/>
      </c>
      <c r="BI78" s="20" t="str">
        <f>IF(BI55&gt;0,VLOOKUP(BI55,'[3]2020_HVAC'!$EY$7:$KA$83,23),"")</f>
        <v/>
      </c>
      <c r="BJ78" s="13">
        <f t="shared" ref="BJ78:BJ95" si="79">(SUM(AQ78:AZ78)+SUM(BC78:BI78))*$BJ$5</f>
        <v>785494.88853964163</v>
      </c>
      <c r="BK78" s="19">
        <f>IF($N78&gt;0,VLOOKUP($C78,[1]Rome!$AB$7:$AN$40,$N78))/((IF($P78=1,'3 PlantsCodes'!$D$26,IF($P78=2,'3 PlantsCodes'!$D$27,IF($P78=3,'3 PlantsCodes'!$D$28,IF($P78=4,'3 PlantsCodes'!$D$29)))))*IF($R78=1,'3 PlantsCodes'!$D$31,IF($R78=2,'3 PlantsCodes'!$D$32)))</f>
        <v>17.155914082930391</v>
      </c>
      <c r="BL78" s="19">
        <f>(IF($O78=20,VLOOKUP($C78,[1]Rome!$AB$7:$AN$40,12),IF($O78&gt;0,VLOOKUP($C78,[1]Rome!$AB$7:$AN$40,$O78),0))/(IF($Q78=1,'3 PlantsCodes'!$E$26,IF($Q78=3,'3 PlantsCodes'!$E$28,IF($Q78=4,'3 PlantsCodes'!$E$29,1)))*IF($R78=1,'3 PlantsCodes'!$E$31,IF($R78=2,'3 PlantsCodes'!$E$32))))</f>
        <v>37.442039603107922</v>
      </c>
      <c r="BM78" s="19">
        <f>VLOOKUP($C78,[1]Rome!$AB$6:$AZ$40,$S78)</f>
        <v>2.93975216745029</v>
      </c>
      <c r="BN78" s="19">
        <f>VLOOKUP($C78,[1]Rome!$B$7:$Y$40,18)</f>
        <v>27.444776367186179</v>
      </c>
      <c r="BO78" s="19">
        <f>VLOOKUP($C78,[1]Rome!$B$7:$AA$40,26)</f>
        <v>0.43578183147969912</v>
      </c>
      <c r="BP78" s="20">
        <f>IF($U78=1,-[4]Office!$E$10,0)</f>
        <v>0</v>
      </c>
      <c r="BQ78" s="57" t="s">
        <v>30</v>
      </c>
      <c r="BR78" s="19">
        <f>IF($N78&gt;0,VLOOKUP($C78,[2]Rome!$AB$7:$AN$40,$N78))/((IF($P78=1,'3 PlantsCodes'!$D$26,IF($P78=2,'3 PlantsCodes'!$D$27,IF($P78=3,'3 PlantsCodes'!$D$28,IF($P78=4,'3 PlantsCodes'!$D$29)))))*IF($R78=1,'3 PlantsCodes'!$D$31,IF($R78=2,'3 PlantsCodes'!$D$32)))</f>
        <v>18.616136369668709</v>
      </c>
      <c r="BS78" s="19">
        <f>(IF($O78=20,VLOOKUP($C78,[2]Rome!$AB$7:$AN$40,12),IF($O78&gt;0,VLOOKUP($C78,[2]Rome!$AB$7:$AN$40,$O78),0))/(IF($Q78=1,'3 PlantsCodes'!$E$26,IF($Q78=3,'3 PlantsCodes'!$E$28,IF($Q78=4,'3 PlantsCodes'!$E$29,1)))*IF($R78=1,'3 PlantsCodes'!$E$31,IF($R78=2,'3 PlantsCodes'!$E$32))))</f>
        <v>22.160709641571696</v>
      </c>
      <c r="BT78" s="19">
        <f>VLOOKUP($C78,[2]Rome!$AB$6:$AZ$40,$S78)</f>
        <v>3.9687122400064938</v>
      </c>
      <c r="BU78" s="19">
        <f>VLOOKUP($C78,[2]Rome!$B$7:$Y$40,18)</f>
        <v>26.447756992063944</v>
      </c>
      <c r="BV78" s="19">
        <f>VLOOKUP($C78,[2]Rome!$B$7:$AA$40,26)</f>
        <v>0.58779985963754944</v>
      </c>
      <c r="BW78" s="20">
        <f>IF($U78=1,-[4]School!$E$10,0)</f>
        <v>0</v>
      </c>
      <c r="BX78" s="57" t="s">
        <v>30</v>
      </c>
    </row>
    <row r="79" spans="1:76" x14ac:dyDescent="0.25">
      <c r="A79" s="151"/>
      <c r="B79" s="17">
        <v>3</v>
      </c>
      <c r="C79" s="22">
        <f t="shared" ref="C79:V79" si="80">IF(C56="","",C56)</f>
        <v>5</v>
      </c>
      <c r="D79" s="50" t="str">
        <f t="shared" si="80"/>
        <v>o-</v>
      </c>
      <c r="E79" s="50" t="str">
        <f t="shared" si="80"/>
        <v>-</v>
      </c>
      <c r="F79" s="49" t="str">
        <f t="shared" si="80"/>
        <v>o-</v>
      </c>
      <c r="G79" s="49" t="str">
        <f t="shared" si="80"/>
        <v>o</v>
      </c>
      <c r="H79" s="49">
        <f t="shared" si="80"/>
        <v>0</v>
      </c>
      <c r="I79" s="49">
        <f t="shared" si="80"/>
        <v>2</v>
      </c>
      <c r="J79" s="49">
        <f t="shared" si="80"/>
        <v>1</v>
      </c>
      <c r="K79" s="49">
        <f t="shared" si="80"/>
        <v>1</v>
      </c>
      <c r="L79" s="49">
        <f t="shared" si="80"/>
        <v>1</v>
      </c>
      <c r="M79" s="49">
        <f t="shared" si="80"/>
        <v>2111</v>
      </c>
      <c r="N79" s="49">
        <f t="shared" si="80"/>
        <v>7</v>
      </c>
      <c r="O79" s="49">
        <f t="shared" si="80"/>
        <v>12</v>
      </c>
      <c r="P79" s="49">
        <f t="shared" si="80"/>
        <v>4</v>
      </c>
      <c r="Q79" s="49">
        <f t="shared" si="80"/>
        <v>4</v>
      </c>
      <c r="R79" s="49">
        <f t="shared" si="80"/>
        <v>2</v>
      </c>
      <c r="S79" s="22">
        <f t="shared" si="80"/>
        <v>16</v>
      </c>
      <c r="T79" s="49">
        <f t="shared" si="80"/>
        <v>0</v>
      </c>
      <c r="U79" s="49">
        <f t="shared" si="80"/>
        <v>0</v>
      </c>
      <c r="V79" s="18" t="str">
        <f t="shared" si="80"/>
        <v/>
      </c>
      <c r="W79" s="21">
        <f>IF(W56&gt;0,VLOOKUP(W56,'[3]2020_Envelope'!$BH$6:$CR$128,4),"")</f>
        <v>2.894430491315136</v>
      </c>
      <c r="X79" s="21">
        <f>IF(X56&gt;0,VLOOKUP(X56,'[3]2020_Envelope'!$BH$6:$CR$128,4),"")</f>
        <v>14.751227430383235</v>
      </c>
      <c r="Y79" s="21">
        <f>IF(Y56&gt;0,VLOOKUP(Y56,'[3]2020_Envelope'!$BH$6:$CR$128,4),"")</f>
        <v>10.890907950372208</v>
      </c>
      <c r="Z79" s="21">
        <f>IF(Z56&gt;0,VLOOKUP(Z56,'[3]2020_Envelope'!$BH$6:$CR$128,4),"")</f>
        <v>33.645972271153852</v>
      </c>
      <c r="AA79" s="21" t="str">
        <f>IF(AA56&gt;0,VLOOKUP(AA56,'[3]2020_Envelope'!$BH$6:$CR$128,4),"")</f>
        <v/>
      </c>
      <c r="AB79" s="21" t="str">
        <f>IF(AB56&gt;0,VLOOKUP(AB56,'[3]2020_Envelope'!$BH$6:$CR$128,4),"")</f>
        <v/>
      </c>
      <c r="AC79" s="20" t="str">
        <f>IF(AC56&gt;0,VLOOKUP(AC56,'[3]2020_HVAC'!$EY$7:$KA$83,20),"")</f>
        <v/>
      </c>
      <c r="AD79" s="20" t="str">
        <f>IF(AD56&gt;0,VLOOKUP(AD56,'[3]2020_HVAC'!$EY$7:$KA$83,20),"")</f>
        <v/>
      </c>
      <c r="AE79" s="20" t="str">
        <f>IF(AE56&gt;0,VLOOKUP(AE56,'[3]2020_HVAC'!$EY$7:$KA$83,20),"")</f>
        <v/>
      </c>
      <c r="AF79" s="20" t="str">
        <f>IF(AF56&gt;0,VLOOKUP(AF56,'[3]2020_HVAC'!$EY$7:$KA$83,20),"")</f>
        <v/>
      </c>
      <c r="AG79" s="55">
        <f>VLOOKUP($C79,[1]Performance!$A$3:$K$38,8)</f>
        <v>0</v>
      </c>
      <c r="AH79" s="55">
        <f t="shared" si="76"/>
        <v>20</v>
      </c>
      <c r="AI79" s="20">
        <f>IF(AI56&gt;0,VLOOKUP(AI56,'[3]2020_HVAC'!$EY$7:$KA$83,AH79),"")</f>
        <v>22.632040879655989</v>
      </c>
      <c r="AJ79" s="20" t="str">
        <f>IF(AJ56&gt;0,VLOOKUP(AJ56,'[3]2020_HVAC'!$EY$7:$KA$83,$AH79),"")</f>
        <v/>
      </c>
      <c r="AK79" s="20">
        <f>IF(AK56&gt;0,VLOOKUP(AK56,'[3]2020_HVAC'!$EY$7:$KA$83,20),"")</f>
        <v>90.491963999999996</v>
      </c>
      <c r="AL79" s="20" t="str">
        <f>IF(AL56&gt;0,VLOOKUP(AL56,'[3]2020_HVAC'!$EY$7:$KA$83,20),"")</f>
        <v/>
      </c>
      <c r="AM79" s="20">
        <f>IF(AM56&gt;0,VLOOKUP(AM56,'[3]2020_HVAC'!$EY$7:$KA$83,20),"")</f>
        <v>2.3518912435897432</v>
      </c>
      <c r="AN79" s="20" t="str">
        <f>IF(AN56&gt;0,VLOOKUP(AN56,'[3]2020_HVAC'!$EY$7:$KA$83,20),"")</f>
        <v/>
      </c>
      <c r="AO79" s="20" t="str">
        <f>IF(AO56&gt;0,VLOOKUP(AO56,'[3]2020_HVAC'!$EY$7:$KA$83,20),"")</f>
        <v/>
      </c>
      <c r="AP79" s="13">
        <f t="shared" si="77"/>
        <v>415720.7361835402</v>
      </c>
      <c r="AQ79" s="21">
        <f>IF(AQ56&gt;0,VLOOKUP(AQ56,'[3]2020_Envelope'!$BH$6:$CR$128,5),"")</f>
        <v>7.0492691756272396</v>
      </c>
      <c r="AR79" s="21">
        <f>IF(AR56&gt;0,VLOOKUP(AR56,'[3]2020_Envelope'!$BH$6:$CR$128,5),"")</f>
        <v>26.568344377593444</v>
      </c>
      <c r="AS79" s="21">
        <f>IF(AS56&gt;0,VLOOKUP(AS56,'[3]2020_Envelope'!$BH$6:$CR$128,5),"")</f>
        <v>26.81674860215054</v>
      </c>
      <c r="AT79" s="21" t="str">
        <f>IF(AT56&gt;0,VLOOKUP(AT56,'[3]2020_Envelope'!$BH$6:$CR$128,5),"")</f>
        <v/>
      </c>
      <c r="AU79" s="21" t="str">
        <f>IF(AU56&gt;0,VLOOKUP(AU56,'[3]2020_Envelope'!$BH$6:$CR$128,5),"")</f>
        <v/>
      </c>
      <c r="AV79" s="21" t="str">
        <f>IF(AV56&gt;0,VLOOKUP(AV56,'[3]2020_Envelope'!$BH$6:$CR$128,5),"")</f>
        <v/>
      </c>
      <c r="AW79" s="20" t="str">
        <f>IF(AW56&gt;0,VLOOKUP(AW56,'[3]2020_HVAC'!$EY$7:$KA$83,23),"")</f>
        <v/>
      </c>
      <c r="AX79" s="20" t="str">
        <f>IF(AX56&gt;0,VLOOKUP(AX56,'[3]2020_HVAC'!$EY$7:$KA$83,23),"")</f>
        <v/>
      </c>
      <c r="AY79" s="20" t="str">
        <f>IF(AY56&gt;0,VLOOKUP(AY56,'[3]2020_HVAC'!$EY$7:$KA$83,23),"")</f>
        <v/>
      </c>
      <c r="AZ79" s="20" t="str">
        <f>IF(AZ56&gt;0,VLOOKUP(AZ56,'[3]2020_HVAC'!$EY$7:$KA$83,23),"")</f>
        <v/>
      </c>
      <c r="BA79" s="55">
        <f>VLOOKUP($C79,[2]Performance!$A$3:$K$36,8)</f>
        <v>0</v>
      </c>
      <c r="BB79" s="55">
        <f t="shared" si="78"/>
        <v>23</v>
      </c>
      <c r="BC79" s="20">
        <f>IF(BC56&gt;0,VLOOKUP(BC56,'[3]2020_HVAC'!$EY$7:$KA$83,BB79),"")</f>
        <v>29.958049476093823</v>
      </c>
      <c r="BD79" s="20" t="str">
        <f>IF(BD56&gt;0,VLOOKUP(BD56,'[3]2020_HVAC'!$EY$7:$KA$83,$BB79),"")</f>
        <v/>
      </c>
      <c r="BE79" s="20">
        <f>IF(BE56&gt;0,VLOOKUP(BE56,'[3]2020_HVAC'!$EY$7:$KA$83,23),"")</f>
        <v>90.49196400000001</v>
      </c>
      <c r="BF79" s="20" t="str">
        <f>IF(BF56&gt;0,VLOOKUP(BF56,'[3]2020_HVAC'!$EY$7:$KA$83,23),"")</f>
        <v/>
      </c>
      <c r="BG79" s="20">
        <f>IF(BG56&gt;0,VLOOKUP(BG56,'[3]2020_HVAC'!$EY$7:$KA$83,23),"")</f>
        <v>2.6206788142857143</v>
      </c>
      <c r="BH79" s="20" t="str">
        <f>IF(BH56&gt;0,VLOOKUP(BH56,'[3]2020_HVAC'!$EY$7:$KA$83,23),"")</f>
        <v/>
      </c>
      <c r="BI79" s="20" t="str">
        <f>IF(BI56&gt;0,VLOOKUP(BI56,'[3]2020_HVAC'!$EY$7:$KA$83,23),"")</f>
        <v/>
      </c>
      <c r="BJ79" s="13">
        <f t="shared" si="79"/>
        <v>578040.92150411499</v>
      </c>
      <c r="BK79" s="19">
        <f>IF($N79&gt;0,VLOOKUP($C79,[1]Rome!$AB$7:$AN$40,$N79))/((IF($P79=1,'3 PlantsCodes'!$D$26,IF($P79=2,'3 PlantsCodes'!$D$27,IF($P79=3,'3 PlantsCodes'!$D$28,IF($P79=4,'3 PlantsCodes'!$D$29)))))*IF($R79=1,'3 PlantsCodes'!$D$31,IF($R79=2,'3 PlantsCodes'!$D$32)))</f>
        <v>29.35070893706925</v>
      </c>
      <c r="BL79" s="19">
        <f>(IF($O79=20,VLOOKUP($C79,[1]Rome!$AB$7:$AN$40,12),IF($O79&gt;0,VLOOKUP($C79,[1]Rome!$AB$7:$AN$40,$O79),0))/(IF($Q79=1,'3 PlantsCodes'!$E$26,IF($Q79=3,'3 PlantsCodes'!$E$28,IF($Q79=4,'3 PlantsCodes'!$E$29,1)))*IF($R79=1,'3 PlantsCodes'!$E$31,IF($R79=2,'3 PlantsCodes'!$E$32))))</f>
        <v>37.353304624991338</v>
      </c>
      <c r="BM79" s="19">
        <f>VLOOKUP($C79,[1]Rome!$AB$6:$AZ$40,$S79)</f>
        <v>2.6862582224488118</v>
      </c>
      <c r="BN79" s="19">
        <f>VLOOKUP($C79,[1]Rome!$B$7:$Y$40,18)</f>
        <v>26.95790332031131</v>
      </c>
      <c r="BO79" s="19">
        <f>VLOOKUP($C79,[1]Rome!$B$7:$AA$40,26)</f>
        <v>0.50394907086622542</v>
      </c>
      <c r="BP79" s="20">
        <f>IF($U79=1,-[4]Office!$E$10,0)</f>
        <v>0</v>
      </c>
      <c r="BQ79" s="57" t="s">
        <v>30</v>
      </c>
      <c r="BR79" s="19">
        <f>IF($N79&gt;0,VLOOKUP($C79,[2]Rome!$AB$7:$AN$40,$N79))/((IF($P79=1,'3 PlantsCodes'!$D$26,IF($P79=2,'3 PlantsCodes'!$D$27,IF($P79=3,'3 PlantsCodes'!$D$28,IF($P79=4,'3 PlantsCodes'!$D$29)))))*IF($R79=1,'3 PlantsCodes'!$D$31,IF($R79=2,'3 PlantsCodes'!$D$32)))</f>
        <v>20.354194125580253</v>
      </c>
      <c r="BS79" s="19">
        <f>(IF($O79=20,VLOOKUP($C79,[2]Rome!$AB$7:$AN$40,12),IF($O79&gt;0,VLOOKUP($C79,[2]Rome!$AB$7:$AN$40,$O79),0))/(IF($Q79=1,'3 PlantsCodes'!$E$26,IF($Q79=3,'3 PlantsCodes'!$E$28,IF($Q79=4,'3 PlantsCodes'!$E$29,1)))*IF($R79=1,'3 PlantsCodes'!$E$31,IF($R79=2,'3 PlantsCodes'!$E$32))))</f>
        <v>26.89733838234649</v>
      </c>
      <c r="BT79" s="19">
        <f>VLOOKUP($C79,[2]Rome!$AB$6:$AZ$40,$S79)</f>
        <v>4.1211539194597968</v>
      </c>
      <c r="BU79" s="19">
        <f>VLOOKUP($C79,[2]Rome!$B$7:$Y$40,18)</f>
        <v>26.04889083134961</v>
      </c>
      <c r="BV79" s="19">
        <f>VLOOKUP($C79,[2]Rome!$B$7:$AA$40,26)</f>
        <v>0.62747083018701788</v>
      </c>
      <c r="BW79" s="20">
        <f>IF($U79=1,-[4]School!$E$10,0)</f>
        <v>0</v>
      </c>
      <c r="BX79" s="57" t="s">
        <v>30</v>
      </c>
    </row>
    <row r="80" spans="1:76" x14ac:dyDescent="0.25">
      <c r="A80" s="151"/>
      <c r="B80" s="17">
        <v>4</v>
      </c>
      <c r="C80" s="22">
        <f t="shared" ref="C80:V80" si="81">IF(C57="","",C57)</f>
        <v>21</v>
      </c>
      <c r="D80" s="50" t="str">
        <f t="shared" si="81"/>
        <v>-</v>
      </c>
      <c r="E80" s="50" t="str">
        <f t="shared" si="81"/>
        <v>o</v>
      </c>
      <c r="F80" s="49" t="str">
        <f t="shared" si="81"/>
        <v>o-</v>
      </c>
      <c r="G80" s="49" t="str">
        <f t="shared" si="81"/>
        <v>o</v>
      </c>
      <c r="H80" s="49">
        <f t="shared" si="81"/>
        <v>1</v>
      </c>
      <c r="I80" s="49">
        <f t="shared" si="81"/>
        <v>1</v>
      </c>
      <c r="J80" s="49">
        <f t="shared" si="81"/>
        <v>2</v>
      </c>
      <c r="K80" s="49">
        <f t="shared" si="81"/>
        <v>1</v>
      </c>
      <c r="L80" s="49">
        <f t="shared" si="81"/>
        <v>2</v>
      </c>
      <c r="M80" s="49">
        <f t="shared" si="81"/>
        <v>1212</v>
      </c>
      <c r="N80" s="49">
        <f t="shared" si="81"/>
        <v>9</v>
      </c>
      <c r="O80" s="49">
        <f t="shared" si="81"/>
        <v>20</v>
      </c>
      <c r="P80" s="49">
        <f t="shared" si="81"/>
        <v>4</v>
      </c>
      <c r="Q80" s="49">
        <f t="shared" si="81"/>
        <v>4</v>
      </c>
      <c r="R80" s="49">
        <f t="shared" si="81"/>
        <v>2</v>
      </c>
      <c r="S80" s="22">
        <f t="shared" si="81"/>
        <v>18</v>
      </c>
      <c r="T80" s="49">
        <f t="shared" si="81"/>
        <v>0</v>
      </c>
      <c r="U80" s="49">
        <f t="shared" si="81"/>
        <v>0</v>
      </c>
      <c r="V80" s="18" t="str">
        <f t="shared" si="81"/>
        <v/>
      </c>
      <c r="W80" s="21">
        <f>IF(W57&gt;0,VLOOKUP(W57,'[3]2020_Envelope'!$BH$6:$CR$128,4),"")</f>
        <v>9.8214502343534598</v>
      </c>
      <c r="X80" s="21">
        <f>IF(X57&gt;0,VLOOKUP(X57,'[3]2020_Envelope'!$BH$6:$CR$128,4),"")</f>
        <v>10.474832133535521</v>
      </c>
      <c r="Y80" s="21" t="str">
        <f>IF(Y57&gt;0,VLOOKUP(Y57,'[3]2020_Envelope'!$BH$6:$CR$128,4),"")</f>
        <v/>
      </c>
      <c r="Z80" s="21">
        <f>IF(Z57&gt;0,VLOOKUP(Z57,'[3]2020_Envelope'!$BH$6:$CR$128,4),"")</f>
        <v>108.10940393252362</v>
      </c>
      <c r="AA80" s="21" t="str">
        <f>IF(AA57&gt;0,VLOOKUP(AA57,'[3]2020_Envelope'!$BH$6:$CR$128,4),"")</f>
        <v/>
      </c>
      <c r="AB80" s="21" t="str">
        <f>IF(AB57&gt;0,VLOOKUP(AB57,'[3]2020_Envelope'!$BH$6:$CR$128,4),"")</f>
        <v/>
      </c>
      <c r="AC80" s="20">
        <f>IF(AC57&gt;0,VLOOKUP(AC57,'[3]2020_HVAC'!$EY$7:$KA$83,20),"")</f>
        <v>31.347648749999998</v>
      </c>
      <c r="AD80" s="20">
        <f>IF(AD57&gt;0,VLOOKUP(AD57,'[3]2020_HVAC'!$EY$7:$KA$83,20),"")</f>
        <v>15.136737</v>
      </c>
      <c r="AE80" s="20" t="str">
        <f>IF(AE57&gt;0,VLOOKUP(AE57,'[3]2020_HVAC'!$EY$7:$KA$83,20),"")</f>
        <v/>
      </c>
      <c r="AF80" s="20" t="str">
        <f>IF(AF57&gt;0,VLOOKUP(AF57,'[3]2020_HVAC'!$EY$7:$KA$83,20),"")</f>
        <v/>
      </c>
      <c r="AG80" s="55">
        <f>VLOOKUP($C80,[1]Performance!$A$3:$K$38,8)</f>
        <v>0</v>
      </c>
      <c r="AH80" s="55">
        <f t="shared" si="76"/>
        <v>20</v>
      </c>
      <c r="AI80" s="20" t="str">
        <f>IF(AI57&gt;0,VLOOKUP(AI57,'[3]2020_HVAC'!$EY$7:$KA$83,AH80),"")</f>
        <v/>
      </c>
      <c r="AJ80" s="20">
        <f>IF(AJ57&gt;0,VLOOKUP(AJ57,'[3]2020_HVAC'!$EY$7:$KA$83,$AH80),"")</f>
        <v>17.697329363155006</v>
      </c>
      <c r="AK80" s="20">
        <f>IF(AK57&gt;0,VLOOKUP(AK57,'[3]2020_HVAC'!$EY$7:$KA$83,20),"")</f>
        <v>90.491963999999996</v>
      </c>
      <c r="AL80" s="20" t="str">
        <f>IF(AL57&gt;0,VLOOKUP(AL57,'[3]2020_HVAC'!$EY$7:$KA$83,20),"")</f>
        <v/>
      </c>
      <c r="AM80" s="20">
        <f>IF(AM57&gt;0,VLOOKUP(AM57,'[3]2020_HVAC'!$EY$7:$KA$83,20),"")</f>
        <v>2.3518912435897432</v>
      </c>
      <c r="AN80" s="20" t="str">
        <f>IF(AN57&gt;0,VLOOKUP(AN57,'[3]2020_HVAC'!$EY$7:$KA$83,20),"")</f>
        <v/>
      </c>
      <c r="AO80" s="20" t="str">
        <f>IF(AO57&gt;0,VLOOKUP(AO57,'[3]2020_HVAC'!$EY$7:$KA$83,20),"")</f>
        <v/>
      </c>
      <c r="AP80" s="13">
        <f t="shared" si="77"/>
        <v>667909.14057774819</v>
      </c>
      <c r="AQ80" s="21">
        <f>IF(AQ57&gt;0,VLOOKUP(AQ57,'[3]2020_Envelope'!$BH$6:$CR$128,5),"")</f>
        <v>24.201758685782558</v>
      </c>
      <c r="AR80" s="21">
        <f>IF(AR57&gt;0,VLOOKUP(AR57,'[3]2020_Envelope'!$BH$6:$CR$128,5),"")</f>
        <v>18.866155290104111</v>
      </c>
      <c r="AS80" s="21" t="str">
        <f>IF(AS57&gt;0,VLOOKUP(AS57,'[3]2020_Envelope'!$BH$6:$CR$128,5),"")</f>
        <v/>
      </c>
      <c r="AT80" s="21">
        <f>IF(AT57&gt;0,VLOOKUP(AT57,'[3]2020_Envelope'!$BH$6:$CR$128,5),"")</f>
        <v>93.046162034224082</v>
      </c>
      <c r="AU80" s="21" t="str">
        <f>IF(AU57&gt;0,VLOOKUP(AU57,'[3]2020_Envelope'!$BH$6:$CR$128,5),"")</f>
        <v/>
      </c>
      <c r="AV80" s="21" t="str">
        <f>IF(AV57&gt;0,VLOOKUP(AV57,'[3]2020_Envelope'!$BH$6:$CR$128,5),"")</f>
        <v/>
      </c>
      <c r="AW80" s="20">
        <f>IF(AW57&gt;0,VLOOKUP(AW57,'[3]2020_HVAC'!$EY$7:$KA$83,23),"")</f>
        <v>31.347648750000001</v>
      </c>
      <c r="AX80" s="20">
        <f>IF(AX57&gt;0,VLOOKUP(AX57,'[3]2020_HVAC'!$EY$7:$KA$83,23),"")</f>
        <v>15.136737</v>
      </c>
      <c r="AY80" s="20" t="str">
        <f>IF(AY57&gt;0,VLOOKUP(AY57,'[3]2020_HVAC'!$EY$7:$KA$83,23),"")</f>
        <v/>
      </c>
      <c r="AZ80" s="20" t="str">
        <f>IF(AZ57&gt;0,VLOOKUP(AZ57,'[3]2020_HVAC'!$EY$7:$KA$83,23),"")</f>
        <v/>
      </c>
      <c r="BA80" s="55">
        <f>VLOOKUP($C80,[2]Performance!$A$3:$K$36,8)</f>
        <v>1</v>
      </c>
      <c r="BB80" s="55">
        <f t="shared" si="78"/>
        <v>24</v>
      </c>
      <c r="BC80" s="20" t="str">
        <f>IF(BC57&gt;0,VLOOKUP(BC57,'[3]2020_HVAC'!$EY$7:$KA$83,BB80),"")</f>
        <v/>
      </c>
      <c r="BD80" s="20">
        <f>IF(BD57&gt;0,VLOOKUP(BD57,'[3]2020_HVAC'!$EY$7:$KA$83,$BB80),"")</f>
        <v>22.551196504901888</v>
      </c>
      <c r="BE80" s="20">
        <f>IF(BE57&gt;0,VLOOKUP(BE57,'[3]2020_HVAC'!$EY$7:$KA$83,23),"")</f>
        <v>90.49196400000001</v>
      </c>
      <c r="BF80" s="20" t="str">
        <f>IF(BF57&gt;0,VLOOKUP(BF57,'[3]2020_HVAC'!$EY$7:$KA$83,23),"")</f>
        <v/>
      </c>
      <c r="BG80" s="20">
        <f>IF(BG57&gt;0,VLOOKUP(BG57,'[3]2020_HVAC'!$EY$7:$KA$83,23),"")</f>
        <v>2.6206788142857143</v>
      </c>
      <c r="BH80" s="20" t="str">
        <f>IF(BH57&gt;0,VLOOKUP(BH57,'[3]2020_HVAC'!$EY$7:$KA$83,23),"")</f>
        <v/>
      </c>
      <c r="BI80" s="20" t="str">
        <f>IF(BI57&gt;0,VLOOKUP(BI57,'[3]2020_HVAC'!$EY$7:$KA$83,23),"")</f>
        <v/>
      </c>
      <c r="BJ80" s="13">
        <f t="shared" si="79"/>
        <v>939526.24839978991</v>
      </c>
      <c r="BK80" s="19">
        <f>IF($N80&gt;0,VLOOKUP($C80,[1]Rome!$AB$7:$AN$40,$N80))/((IF($P80=1,'3 PlantsCodes'!$D$26,IF($P80=2,'3 PlantsCodes'!$D$27,IF($P80=3,'3 PlantsCodes'!$D$28,IF($P80=4,'3 PlantsCodes'!$D$29)))))*IF($R80=1,'3 PlantsCodes'!$D$31,IF($R80=2,'3 PlantsCodes'!$D$32)))</f>
        <v>40.783066276718714</v>
      </c>
      <c r="BL80" s="19">
        <f>(IF($O80=20,VLOOKUP($C80,[1]Rome!$AB$7:$AN$40,12),IF($O80&gt;0,VLOOKUP($C80,[1]Rome!$AB$7:$AN$40,$O80),0))/(IF($Q80=1,'3 PlantsCodes'!$E$26,IF($Q80=3,'3 PlantsCodes'!$E$28,IF($Q80=4,'3 PlantsCodes'!$E$29,1)))*IF($R80=1,'3 PlantsCodes'!$E$31,IF($R80=2,'3 PlantsCodes'!$E$32))))</f>
        <v>37.365998336680491</v>
      </c>
      <c r="BM80" s="19">
        <f>VLOOKUP($C80,[1]Rome!$AB$6:$AZ$40,$S80)</f>
        <v>7.1</v>
      </c>
      <c r="BN80" s="19">
        <f>VLOOKUP($C80,[1]Rome!$B$7:$Y$40,18)</f>
        <v>27.444776367186179</v>
      </c>
      <c r="BO80" s="19">
        <f>VLOOKUP($C80,[1]Rome!$B$7:$AA$40,26)</f>
        <v>2.8361541780059971</v>
      </c>
      <c r="BP80" s="20">
        <f>IF($U80=1,-[4]Office!$E$10,0)</f>
        <v>0</v>
      </c>
      <c r="BQ80" s="57" t="s">
        <v>30</v>
      </c>
      <c r="BR80" s="19">
        <f>IF($N80&gt;0,VLOOKUP($C80,[2]Rome!$AB$7:$AN$40,$N80))/((IF($P80=1,'3 PlantsCodes'!$D$26,IF($P80=2,'3 PlantsCodes'!$D$27,IF($P80=3,'3 PlantsCodes'!$D$28,IF($P80=4,'3 PlantsCodes'!$D$29)))))*IF($R80=1,'3 PlantsCodes'!$D$31,IF($R80=2,'3 PlantsCodes'!$D$32)))</f>
        <v>40.71103217602267</v>
      </c>
      <c r="BS80" s="19">
        <f>(IF($O80=20,VLOOKUP($C80,[2]Rome!$AB$7:$AN$40,12),IF($O80&gt;0,VLOOKUP($C80,[2]Rome!$AB$7:$AN$40,$O80),0))/(IF($Q80=1,'3 PlantsCodes'!$E$26,IF($Q80=3,'3 PlantsCodes'!$E$28,IF($Q80=4,'3 PlantsCodes'!$E$29,1)))*IF($R80=1,'3 PlantsCodes'!$E$31,IF($R80=2,'3 PlantsCodes'!$E$32))))</f>
        <v>21.698862733253748</v>
      </c>
      <c r="BT80" s="19">
        <f>VLOOKUP($C80,[2]Rome!$AB$6:$AZ$40,$S80)</f>
        <v>10.4</v>
      </c>
      <c r="BU80" s="19">
        <f>VLOOKUP($C80,[2]Rome!$B$7:$Y$40,18)</f>
        <v>26.447756992063944</v>
      </c>
      <c r="BV80" s="19">
        <f>VLOOKUP($C80,[2]Rome!$B$7:$AA$40,26)</f>
        <v>5.1123737012389139</v>
      </c>
      <c r="BW80" s="20">
        <f>IF($U80=1,-[4]School!$E$10,0)</f>
        <v>0</v>
      </c>
      <c r="BX80" s="57" t="s">
        <v>30</v>
      </c>
    </row>
    <row r="81" spans="1:76" x14ac:dyDescent="0.25">
      <c r="A81" s="151"/>
      <c r="B81" s="17">
        <v>5</v>
      </c>
      <c r="C81" s="22">
        <f t="shared" ref="C81:V81" si="82">IF(C58="","",C58)</f>
        <v>23</v>
      </c>
      <c r="D81" s="50" t="str">
        <f t="shared" si="82"/>
        <v>o-</v>
      </c>
      <c r="E81" s="50" t="str">
        <f t="shared" si="82"/>
        <v>-</v>
      </c>
      <c r="F81" s="49" t="str">
        <f t="shared" si="82"/>
        <v>o-</v>
      </c>
      <c r="G81" s="49" t="str">
        <f t="shared" si="82"/>
        <v>o</v>
      </c>
      <c r="H81" s="49">
        <f t="shared" si="82"/>
        <v>1</v>
      </c>
      <c r="I81" s="49">
        <f t="shared" si="82"/>
        <v>2</v>
      </c>
      <c r="J81" s="49">
        <f t="shared" si="82"/>
        <v>1</v>
      </c>
      <c r="K81" s="49">
        <f t="shared" si="82"/>
        <v>1</v>
      </c>
      <c r="L81" s="49">
        <f t="shared" si="82"/>
        <v>2</v>
      </c>
      <c r="M81" s="49">
        <f t="shared" si="82"/>
        <v>2112</v>
      </c>
      <c r="N81" s="49">
        <f t="shared" si="82"/>
        <v>9</v>
      </c>
      <c r="O81" s="49">
        <f t="shared" si="82"/>
        <v>20</v>
      </c>
      <c r="P81" s="49">
        <f t="shared" si="82"/>
        <v>4</v>
      </c>
      <c r="Q81" s="49">
        <f t="shared" si="82"/>
        <v>4</v>
      </c>
      <c r="R81" s="49">
        <f t="shared" si="82"/>
        <v>2</v>
      </c>
      <c r="S81" s="22">
        <f t="shared" si="82"/>
        <v>18</v>
      </c>
      <c r="T81" s="49">
        <f t="shared" si="82"/>
        <v>0</v>
      </c>
      <c r="U81" s="49">
        <f t="shared" si="82"/>
        <v>0</v>
      </c>
      <c r="V81" s="18" t="str">
        <f t="shared" si="82"/>
        <v/>
      </c>
      <c r="W81" s="21">
        <f>IF(W58&gt;0,VLOOKUP(W58,'[3]2020_Envelope'!$BH$6:$CR$128,4),"")</f>
        <v>2.894430491315136</v>
      </c>
      <c r="X81" s="21">
        <f>IF(X58&gt;0,VLOOKUP(X58,'[3]2020_Envelope'!$BH$6:$CR$128,4),"")</f>
        <v>14.751227430383235</v>
      </c>
      <c r="Y81" s="21">
        <f>IF(Y58&gt;0,VLOOKUP(Y58,'[3]2020_Envelope'!$BH$6:$CR$128,4),"")</f>
        <v>10.890907950372208</v>
      </c>
      <c r="Z81" s="21">
        <f>IF(Z58&gt;0,VLOOKUP(Z58,'[3]2020_Envelope'!$BH$6:$CR$128,4),"")</f>
        <v>33.645972271153852</v>
      </c>
      <c r="AA81" s="21" t="str">
        <f>IF(AA58&gt;0,VLOOKUP(AA58,'[3]2020_Envelope'!$BH$6:$CR$128,4),"")</f>
        <v/>
      </c>
      <c r="AB81" s="21" t="str">
        <f>IF(AB58&gt;0,VLOOKUP(AB58,'[3]2020_Envelope'!$BH$6:$CR$128,4),"")</f>
        <v/>
      </c>
      <c r="AC81" s="20">
        <f>IF(AC58&gt;0,VLOOKUP(AC58,'[3]2020_HVAC'!$EY$7:$KA$83,20),"")</f>
        <v>31.347648749999998</v>
      </c>
      <c r="AD81" s="20">
        <f>IF(AD58&gt;0,VLOOKUP(AD58,'[3]2020_HVAC'!$EY$7:$KA$83,20),"")</f>
        <v>15.136737</v>
      </c>
      <c r="AE81" s="20" t="str">
        <f>IF(AE58&gt;0,VLOOKUP(AE58,'[3]2020_HVAC'!$EY$7:$KA$83,20),"")</f>
        <v/>
      </c>
      <c r="AF81" s="20" t="str">
        <f>IF(AF58&gt;0,VLOOKUP(AF58,'[3]2020_HVAC'!$EY$7:$KA$83,20),"")</f>
        <v/>
      </c>
      <c r="AG81" s="55">
        <f>VLOOKUP($C81,[1]Performance!$A$3:$K$38,8)</f>
        <v>0</v>
      </c>
      <c r="AH81" s="55">
        <f t="shared" si="76"/>
        <v>20</v>
      </c>
      <c r="AI81" s="20" t="str">
        <f>IF(AI58&gt;0,VLOOKUP(AI58,'[3]2020_HVAC'!$EY$7:$KA$83,AH81),"")</f>
        <v/>
      </c>
      <c r="AJ81" s="20">
        <f>IF(AJ58&gt;0,VLOOKUP(AJ58,'[3]2020_HVAC'!$EY$7:$KA$83,$AH81),"")</f>
        <v>17.697329363155006</v>
      </c>
      <c r="AK81" s="20">
        <f>IF(AK58&gt;0,VLOOKUP(AK58,'[3]2020_HVAC'!$EY$7:$KA$83,20),"")</f>
        <v>90.491963999999996</v>
      </c>
      <c r="AL81" s="20" t="str">
        <f>IF(AL58&gt;0,VLOOKUP(AL58,'[3]2020_HVAC'!$EY$7:$KA$83,20),"")</f>
        <v/>
      </c>
      <c r="AM81" s="20">
        <f>IF(AM58&gt;0,VLOOKUP(AM58,'[3]2020_HVAC'!$EY$7:$KA$83,20),"")</f>
        <v>2.3518912435897432</v>
      </c>
      <c r="AN81" s="20" t="str">
        <f>IF(AN58&gt;0,VLOOKUP(AN58,'[3]2020_HVAC'!$EY$7:$KA$83,20),"")</f>
        <v/>
      </c>
      <c r="AO81" s="20" t="str">
        <f>IF(AO58&gt;0,VLOOKUP(AO58,'[3]2020_HVAC'!$EY$7:$KA$83,20),"")</f>
        <v/>
      </c>
      <c r="AP81" s="13">
        <f t="shared" si="77"/>
        <v>512946.97388992785</v>
      </c>
      <c r="AQ81" s="21">
        <f>IF(AQ58&gt;0,VLOOKUP(AQ58,'[3]2020_Envelope'!$BH$6:$CR$128,5),"")</f>
        <v>7.0492691756272396</v>
      </c>
      <c r="AR81" s="21">
        <f>IF(AR58&gt;0,VLOOKUP(AR58,'[3]2020_Envelope'!$BH$6:$CR$128,5),"")</f>
        <v>26.568344377593444</v>
      </c>
      <c r="AS81" s="21">
        <f>IF(AS58&gt;0,VLOOKUP(AS58,'[3]2020_Envelope'!$BH$6:$CR$128,5),"")</f>
        <v>26.81674860215054</v>
      </c>
      <c r="AT81" s="21" t="str">
        <f>IF(AT58&gt;0,VLOOKUP(AT58,'[3]2020_Envelope'!$BH$6:$CR$128,5),"")</f>
        <v/>
      </c>
      <c r="AU81" s="21" t="str">
        <f>IF(AU58&gt;0,VLOOKUP(AU58,'[3]2020_Envelope'!$BH$6:$CR$128,5),"")</f>
        <v/>
      </c>
      <c r="AV81" s="21" t="str">
        <f>IF(AV58&gt;0,VLOOKUP(AV58,'[3]2020_Envelope'!$BH$6:$CR$128,5),"")</f>
        <v/>
      </c>
      <c r="AW81" s="20">
        <f>IF(AW58&gt;0,VLOOKUP(AW58,'[3]2020_HVAC'!$EY$7:$KA$83,23),"")</f>
        <v>31.347648750000001</v>
      </c>
      <c r="AX81" s="20">
        <f>IF(AX58&gt;0,VLOOKUP(AX58,'[3]2020_HVAC'!$EY$7:$KA$83,23),"")</f>
        <v>15.136737</v>
      </c>
      <c r="AY81" s="20" t="str">
        <f>IF(AY58&gt;0,VLOOKUP(AY58,'[3]2020_HVAC'!$EY$7:$KA$83,23),"")</f>
        <v/>
      </c>
      <c r="AZ81" s="20" t="str">
        <f>IF(AZ58&gt;0,VLOOKUP(AZ58,'[3]2020_HVAC'!$EY$7:$KA$83,23),"")</f>
        <v/>
      </c>
      <c r="BA81" s="55">
        <f>VLOOKUP($C81,[2]Performance!$A$3:$K$36,8)</f>
        <v>0</v>
      </c>
      <c r="BB81" s="55">
        <f t="shared" si="78"/>
        <v>23</v>
      </c>
      <c r="BC81" s="20" t="str">
        <f>IF(BC58&gt;0,VLOOKUP(BC58,'[3]2020_HVAC'!$EY$7:$KA$83,BB81),"")</f>
        <v/>
      </c>
      <c r="BD81" s="20">
        <f>IF(BD58&gt;0,VLOOKUP(BD58,'[3]2020_HVAC'!$EY$7:$KA$83,$BB81),"")</f>
        <v>20.322361469729124</v>
      </c>
      <c r="BE81" s="20">
        <f>IF(BE58&gt;0,VLOOKUP(BE58,'[3]2020_HVAC'!$EY$7:$KA$83,23),"")</f>
        <v>90.49196400000001</v>
      </c>
      <c r="BF81" s="20" t="str">
        <f>IF(BF58&gt;0,VLOOKUP(BF58,'[3]2020_HVAC'!$EY$7:$KA$83,23),"")</f>
        <v/>
      </c>
      <c r="BG81" s="20">
        <f>IF(BG58&gt;0,VLOOKUP(BG58,'[3]2020_HVAC'!$EY$7:$KA$83,23),"")</f>
        <v>2.6206788142857143</v>
      </c>
      <c r="BH81" s="20" t="str">
        <f>IF(BH58&gt;0,VLOOKUP(BH58,'[3]2020_HVAC'!$EY$7:$KA$83,23),"")</f>
        <v/>
      </c>
      <c r="BI81" s="20" t="str">
        <f>IF(BI58&gt;0,VLOOKUP(BI58,'[3]2020_HVAC'!$EY$7:$KA$83,23),"")</f>
        <v/>
      </c>
      <c r="BJ81" s="13">
        <f t="shared" si="79"/>
        <v>694114.31939656613</v>
      </c>
      <c r="BK81" s="19">
        <f>IF($N81&gt;0,VLOOKUP($C81,[1]Rome!$AB$7:$AN$40,$N81))/((IF($P81=1,'3 PlantsCodes'!$D$26,IF($P81=2,'3 PlantsCodes'!$D$27,IF($P81=3,'3 PlantsCodes'!$D$28,IF($P81=4,'3 PlantsCodes'!$D$29)))))*IF($R81=1,'3 PlantsCodes'!$D$31,IF($R81=2,'3 PlantsCodes'!$D$32)))</f>
        <v>77.332344710966922</v>
      </c>
      <c r="BL81" s="19">
        <f>(IF($O81=20,VLOOKUP($C81,[1]Rome!$AB$7:$AN$40,12),IF($O81&gt;0,VLOOKUP($C81,[1]Rome!$AB$7:$AN$40,$O81),0))/(IF($Q81=1,'3 PlantsCodes'!$E$26,IF($Q81=3,'3 PlantsCodes'!$E$28,IF($Q81=4,'3 PlantsCodes'!$E$29,1)))*IF($R81=1,'3 PlantsCodes'!$E$31,IF($R81=2,'3 PlantsCodes'!$E$32))))</f>
        <v>37.340123417486616</v>
      </c>
      <c r="BM81" s="19">
        <f>VLOOKUP($C81,[1]Rome!$AB$6:$AZ$40,$S81)</f>
        <v>7.1</v>
      </c>
      <c r="BN81" s="19">
        <f>VLOOKUP($C81,[1]Rome!$B$7:$Y$40,18)</f>
        <v>26.95790332031131</v>
      </c>
      <c r="BO81" s="19">
        <f>VLOOKUP($C81,[1]Rome!$B$7:$AA$40,26)</f>
        <v>2.2623123772521399</v>
      </c>
      <c r="BP81" s="20">
        <f>IF($U81=1,-[4]Office!$E$10,0)</f>
        <v>0</v>
      </c>
      <c r="BQ81" s="57" t="s">
        <v>30</v>
      </c>
      <c r="BR81" s="19">
        <f>IF($N81&gt;0,VLOOKUP($C81,[2]Rome!$AB$7:$AN$40,$N81))/((IF($P81=1,'3 PlantsCodes'!$D$26,IF($P81=2,'3 PlantsCodes'!$D$27,IF($P81=3,'3 PlantsCodes'!$D$28,IF($P81=4,'3 PlantsCodes'!$D$29)))))*IF($R81=1,'3 PlantsCodes'!$D$31,IF($R81=2,'3 PlantsCodes'!$D$32)))</f>
        <v>45.157084411914802</v>
      </c>
      <c r="BS81" s="19">
        <f>(IF($O81=20,VLOOKUP($C81,[2]Rome!$AB$7:$AN$40,12),IF($O81&gt;0,VLOOKUP($C81,[2]Rome!$AB$7:$AN$40,$O81),0))/(IF($Q81=1,'3 PlantsCodes'!$E$26,IF($Q81=3,'3 PlantsCodes'!$E$28,IF($Q81=4,'3 PlantsCodes'!$E$29,1)))*IF($R81=1,'3 PlantsCodes'!$E$31,IF($R81=2,'3 PlantsCodes'!$E$32))))</f>
        <v>26.540638218144515</v>
      </c>
      <c r="BT81" s="19">
        <f>VLOOKUP($C81,[2]Rome!$AB$6:$AZ$40,$S81)</f>
        <v>10.4</v>
      </c>
      <c r="BU81" s="19">
        <f>VLOOKUP($C81,[2]Rome!$B$7:$Y$40,18)</f>
        <v>26.04889083134961</v>
      </c>
      <c r="BV81" s="19">
        <f>VLOOKUP($C81,[2]Rome!$B$7:$AA$40,26)</f>
        <v>4.9093803682346504</v>
      </c>
      <c r="BW81" s="20">
        <f>IF($U81=1,-[4]School!$E$10,0)</f>
        <v>0</v>
      </c>
      <c r="BX81" s="57" t="s">
        <v>30</v>
      </c>
    </row>
    <row r="82" spans="1:76" x14ac:dyDescent="0.25">
      <c r="A82" s="151"/>
      <c r="B82" s="17">
        <v>6</v>
      </c>
      <c r="C82" s="22">
        <f t="shared" ref="C82:V82" si="83">IF(C59="","",C59)</f>
        <v>14</v>
      </c>
      <c r="D82" s="50" t="str">
        <f t="shared" si="83"/>
        <v>o</v>
      </c>
      <c r="E82" s="50" t="str">
        <f t="shared" si="83"/>
        <v>o+</v>
      </c>
      <c r="F82" s="49" t="str">
        <f t="shared" si="83"/>
        <v>+</v>
      </c>
      <c r="G82" s="49" t="str">
        <f t="shared" si="83"/>
        <v>+</v>
      </c>
      <c r="H82" s="49">
        <f t="shared" si="83"/>
        <v>0</v>
      </c>
      <c r="I82" s="49">
        <f t="shared" si="83"/>
        <v>3</v>
      </c>
      <c r="J82" s="49">
        <f t="shared" si="83"/>
        <v>3</v>
      </c>
      <c r="K82" s="49">
        <f t="shared" si="83"/>
        <v>3</v>
      </c>
      <c r="L82" s="49">
        <f t="shared" si="83"/>
        <v>1</v>
      </c>
      <c r="M82" s="49">
        <f t="shared" si="83"/>
        <v>3331</v>
      </c>
      <c r="N82" s="49">
        <f t="shared" si="83"/>
        <v>5</v>
      </c>
      <c r="O82" s="49">
        <f t="shared" si="83"/>
        <v>20</v>
      </c>
      <c r="P82" s="49">
        <f t="shared" si="83"/>
        <v>3</v>
      </c>
      <c r="Q82" s="49">
        <f t="shared" si="83"/>
        <v>3</v>
      </c>
      <c r="R82" s="49">
        <f t="shared" si="83"/>
        <v>2</v>
      </c>
      <c r="S82" s="22">
        <f t="shared" si="83"/>
        <v>15</v>
      </c>
      <c r="T82" s="49">
        <f t="shared" si="83"/>
        <v>0</v>
      </c>
      <c r="U82" s="49">
        <f t="shared" si="83"/>
        <v>1</v>
      </c>
      <c r="V82" s="18" t="str">
        <f t="shared" si="83"/>
        <v/>
      </c>
      <c r="W82" s="21">
        <f>IF(W59&gt;0,VLOOKUP(W59,'[3]2020_Envelope'!$BH$6:$CR$128,4),"")</f>
        <v>7.4214069942100904</v>
      </c>
      <c r="X82" s="21">
        <f>IF(X59&gt;0,VLOOKUP(X59,'[3]2020_Envelope'!$BH$6:$CR$128,4),"")</f>
        <v>16.709237887510341</v>
      </c>
      <c r="Y82" s="21">
        <f>IF(Y59&gt;0,VLOOKUP(Y59,'[3]2020_Envelope'!$BH$6:$CR$128,4),"")</f>
        <v>12.477121270471462</v>
      </c>
      <c r="Z82" s="21">
        <f>IF(Z59&gt;0,VLOOKUP(Z59,'[3]2020_Envelope'!$BH$6:$CR$128,4),"")</f>
        <v>118.28471050074224</v>
      </c>
      <c r="AA82" s="21">
        <f>IF(AA59&gt;0,VLOOKUP(AA59,'[3]2020_Envelope'!$BH$6:$CR$128,4),"")</f>
        <v>97.385716477029902</v>
      </c>
      <c r="AB82" s="21">
        <f>IF(AB59&gt;0,VLOOKUP(AB59,'[3]2020_Envelope'!$BH$6:$CR$128,4),"")</f>
        <v>44.261193254807687</v>
      </c>
      <c r="AC82" s="20" t="str">
        <f>IF(AC59&gt;0,VLOOKUP(AC59,'[3]2020_HVAC'!$EY$7:$KA$83,20),"")</f>
        <v/>
      </c>
      <c r="AD82" s="20" t="str">
        <f>IF(AD59&gt;0,VLOOKUP(AD59,'[3]2020_HVAC'!$EY$7:$KA$83,20),"")</f>
        <v/>
      </c>
      <c r="AE82" s="20">
        <f>IF(AE59&gt;0,VLOOKUP(AE59,'[3]2020_HVAC'!$EY$7:$KA$83,20),"")</f>
        <v>37.332680000000003</v>
      </c>
      <c r="AF82" s="20">
        <f>IF(AF59&gt;0,VLOOKUP(AF59,'[3]2020_HVAC'!$EY$7:$KA$83,20),"")</f>
        <v>8.9868799999999993</v>
      </c>
      <c r="AG82" s="55">
        <f>VLOOKUP($C82,[1]Performance!$A$3:$K$38,8)</f>
        <v>2</v>
      </c>
      <c r="AH82" s="55">
        <f t="shared" si="76"/>
        <v>22</v>
      </c>
      <c r="AI82" s="20">
        <f>IF(AI59&gt;0,VLOOKUP(AI59,'[3]2020_HVAC'!$EY$7:$KA$83,AH82),"")</f>
        <v>3.594171163972391</v>
      </c>
      <c r="AJ82" s="20">
        <f>IF(AJ59&gt;0,VLOOKUP(AJ59,'[3]2020_HVAC'!$EY$7:$KA$83,$AH82),"")</f>
        <v>18.784344505362085</v>
      </c>
      <c r="AK82" s="20">
        <f>IF(AK59&gt;0,VLOOKUP(AK59,'[3]2020_HVAC'!$EY$7:$KA$83,20),"")</f>
        <v>91.721706999999995</v>
      </c>
      <c r="AL82" s="20" t="str">
        <f>IF(AL59&gt;0,VLOOKUP(AL59,'[3]2020_HVAC'!$EY$7:$KA$83,20),"")</f>
        <v/>
      </c>
      <c r="AM82" s="20">
        <f>IF(AM59&gt;0,VLOOKUP(AM59,'[3]2020_HVAC'!$EY$7:$KA$83,20),"")</f>
        <v>2.3518912435897432</v>
      </c>
      <c r="AN82" s="20" t="str">
        <f>IF(AN59&gt;0,VLOOKUP(AN59,'[3]2020_HVAC'!$EY$7:$KA$83,20),"")</f>
        <v/>
      </c>
      <c r="AO82" s="20">
        <f>IF(AO59&gt;0,VLOOKUP(AO59,'[3]2020_HVAC'!$EY$7:$KA$83,20),"")</f>
        <v>13.841172329741381</v>
      </c>
      <c r="AP82" s="13">
        <f t="shared" si="77"/>
        <v>1107176.2243482033</v>
      </c>
      <c r="AQ82" s="21">
        <f>IF(AQ59&gt;0,VLOOKUP(AQ59,'[3]2020_Envelope'!$BH$6:$CR$128,5),"")</f>
        <v>18.084512544802863</v>
      </c>
      <c r="AR82" s="21">
        <f>IF(AR59&gt;0,VLOOKUP(AR59,'[3]2020_Envelope'!$BH$6:$CR$128,5),"")</f>
        <v>30.094904886906296</v>
      </c>
      <c r="AS82" s="21">
        <f>IF(AS59&gt;0,VLOOKUP(AS59,'[3]2020_Envelope'!$BH$6:$CR$128,5),"")</f>
        <v>30.7215270250896</v>
      </c>
      <c r="AT82" s="21" t="str">
        <f>IF(AT59&gt;0,VLOOKUP(AT59,'[3]2020_Envelope'!$BH$6:$CR$128,5),"")</f>
        <v/>
      </c>
      <c r="AU82" s="21">
        <f>IF(AU59&gt;0,VLOOKUP(AU59,'[3]2020_Envelope'!$BH$6:$CR$128,5),"")</f>
        <v>65.558337295000001</v>
      </c>
      <c r="AV82" s="21">
        <f>IF(AV59&gt;0,VLOOKUP(AV59,'[3]2020_Envelope'!$BH$6:$CR$128,5),"")</f>
        <v>29.795850371571422</v>
      </c>
      <c r="AW82" s="20" t="str">
        <f>IF(AW59&gt;0,VLOOKUP(AW59,'[3]2020_HVAC'!$EY$7:$KA$83,23),"")</f>
        <v/>
      </c>
      <c r="AX82" s="20" t="str">
        <f>IF(AX59&gt;0,VLOOKUP(AX59,'[3]2020_HVAC'!$EY$7:$KA$83,23),"")</f>
        <v/>
      </c>
      <c r="AY82" s="20">
        <f>IF(AY59&gt;0,VLOOKUP(AY59,'[3]2020_HVAC'!$EY$7:$KA$83,23),"")</f>
        <v>37.332680000000003</v>
      </c>
      <c r="AZ82" s="20">
        <f>IF(AZ59&gt;0,VLOOKUP(AZ59,'[3]2020_HVAC'!$EY$7:$KA$83,23),"")</f>
        <v>8.9868799999999993</v>
      </c>
      <c r="BA82" s="55">
        <f>VLOOKUP($C82,[2]Performance!$A$3:$K$36,8)</f>
        <v>1</v>
      </c>
      <c r="BB82" s="55">
        <f t="shared" si="78"/>
        <v>24</v>
      </c>
      <c r="BC82" s="20">
        <f>IF(BC59&gt;0,VLOOKUP(BC59,'[3]2020_HVAC'!$EY$7:$KA$83,BB82),"")</f>
        <v>7.0983970352649441</v>
      </c>
      <c r="BD82" s="20">
        <f>IF(BD59&gt;0,VLOOKUP(BD59,'[3]2020_HVAC'!$EY$7:$KA$83,$BB82),"")</f>
        <v>22.551196504901888</v>
      </c>
      <c r="BE82" s="20">
        <f>IF(BE59&gt;0,VLOOKUP(BE59,'[3]2020_HVAC'!$EY$7:$KA$83,23),"")</f>
        <v>91.721707000000009</v>
      </c>
      <c r="BF82" s="20" t="str">
        <f>IF(BF59&gt;0,VLOOKUP(BF59,'[3]2020_HVAC'!$EY$7:$KA$83,23),"")</f>
        <v/>
      </c>
      <c r="BG82" s="20">
        <f>IF(BG59&gt;0,VLOOKUP(BG59,'[3]2020_HVAC'!$EY$7:$KA$83,23),"")</f>
        <v>2.6206788142857143</v>
      </c>
      <c r="BH82" s="20" t="str">
        <f>IF(BH59&gt;0,VLOOKUP(BH59,'[3]2020_HVAC'!$EY$7:$KA$83,23),"")</f>
        <v/>
      </c>
      <c r="BI82" s="20">
        <f>IF(BI59&gt;0,VLOOKUP(BI59,'[3]2020_HVAC'!$EY$7:$KA$83,23),"")</f>
        <v>14.280574625923647</v>
      </c>
      <c r="BJ82" s="13">
        <f t="shared" si="79"/>
        <v>1130368.8252268012</v>
      </c>
      <c r="BK82" s="19">
        <f>IF($N82&gt;0,VLOOKUP($C82,[1]Rome!$AB$7:$AN$40,$N82))/((IF($P82=1,'3 PlantsCodes'!$D$26,IF($P82=2,'3 PlantsCodes'!$D$27,IF($P82=3,'3 PlantsCodes'!$D$28,IF($P82=4,'3 PlantsCodes'!$D$29)))))*IF($R82=1,'3 PlantsCodes'!$D$31,IF($R82=2,'3 PlantsCodes'!$D$32)))</f>
        <v>13.630083396809468</v>
      </c>
      <c r="BL82" s="19">
        <f>(IF($O82=20,VLOOKUP($C82,[1]Rome!$AB$7:$AN$40,12),IF($O82&gt;0,VLOOKUP($C82,[1]Rome!$AB$7:$AN$40,$O82),0))/(IF($Q82=1,'3 PlantsCodes'!$E$26,IF($Q82=3,'3 PlantsCodes'!$E$28,IF($Q82=4,'3 PlantsCodes'!$E$29,1)))*IF($R82=1,'3 PlantsCodes'!$E$31,IF($R82=2,'3 PlantsCodes'!$E$32))))</f>
        <v>16.938323660394076</v>
      </c>
      <c r="BM82" s="19">
        <f>VLOOKUP($C82,[1]Rome!$AB$6:$AZ$40,$S82)</f>
        <v>7.4736842105263159</v>
      </c>
      <c r="BN82" s="19">
        <f>VLOOKUP($C82,[1]Rome!$B$7:$Y$40,18)</f>
        <v>7.0466600723413251</v>
      </c>
      <c r="BO82" s="19">
        <f>VLOOKUP($C82,[1]Rome!$B$7:$AA$40,26)</f>
        <v>0.23956881966899615</v>
      </c>
      <c r="BP82" s="20">
        <f>IF($U82=1,-[4]Office!$E$10,0)</f>
        <v>-9.2179487179487172</v>
      </c>
      <c r="BQ82" s="57" t="s">
        <v>30</v>
      </c>
      <c r="BR82" s="19">
        <f>IF($N82&gt;0,VLOOKUP($C82,[2]Rome!$AB$7:$AN$40,$N82))/((IF($P82=1,'3 PlantsCodes'!$D$26,IF($P82=2,'3 PlantsCodes'!$D$27,IF($P82=3,'3 PlantsCodes'!$D$28,IF($P82=4,'3 PlantsCodes'!$D$29)))))*IF($R82=1,'3 PlantsCodes'!$D$31,IF($R82=2,'3 PlantsCodes'!$D$32)))</f>
        <v>13.954968865205206</v>
      </c>
      <c r="BS82" s="19">
        <f>(IF($O82=20,VLOOKUP($C82,[2]Rome!$AB$7:$AN$40,12),IF($O82&gt;0,VLOOKUP($C82,[2]Rome!$AB$7:$AN$40,$O82),0))/(IF($Q82=1,'3 PlantsCodes'!$E$26,IF($Q82=3,'3 PlantsCodes'!$E$28,IF($Q82=4,'3 PlantsCodes'!$E$29,1)))*IF($R82=1,'3 PlantsCodes'!$E$31,IF($R82=2,'3 PlantsCodes'!$E$32))))</f>
        <v>12.931623118427552</v>
      </c>
      <c r="BT82" s="19">
        <f>VLOOKUP($C82,[2]Rome!$AB$6:$AZ$40,$S82)</f>
        <v>10.947368421052632</v>
      </c>
      <c r="BU82" s="19">
        <f>VLOOKUP($C82,[2]Rome!$B$7:$Y$40,18)</f>
        <v>7.4593645571497236</v>
      </c>
      <c r="BV82" s="19">
        <f>VLOOKUP($C82,[2]Rome!$B$7:$AA$40,26)</f>
        <v>0.43069382192550348</v>
      </c>
      <c r="BW82" s="20">
        <f>IF($U82=1,-[4]School!$E$10,0)</f>
        <v>-9.6066666666666674</v>
      </c>
      <c r="BX82" s="57" t="s">
        <v>30</v>
      </c>
    </row>
    <row r="83" spans="1:76" x14ac:dyDescent="0.25">
      <c r="A83" s="151"/>
      <c r="B83" s="17">
        <v>7</v>
      </c>
      <c r="C83" s="22">
        <f t="shared" ref="C83:V83" si="84">IF(C60="","",C60)</f>
        <v>18</v>
      </c>
      <c r="D83" s="50" t="str">
        <f t="shared" si="84"/>
        <v>o+</v>
      </c>
      <c r="E83" s="50" t="str">
        <f t="shared" si="84"/>
        <v>o+</v>
      </c>
      <c r="F83" s="49" t="str">
        <f t="shared" si="84"/>
        <v>+</v>
      </c>
      <c r="G83" s="49" t="str">
        <f t="shared" si="84"/>
        <v>+</v>
      </c>
      <c r="H83" s="49">
        <f t="shared" si="84"/>
        <v>0</v>
      </c>
      <c r="I83" s="49">
        <f t="shared" si="84"/>
        <v>4</v>
      </c>
      <c r="J83" s="49">
        <f t="shared" si="84"/>
        <v>3</v>
      </c>
      <c r="K83" s="49">
        <f t="shared" si="84"/>
        <v>3</v>
      </c>
      <c r="L83" s="49">
        <f t="shared" si="84"/>
        <v>1</v>
      </c>
      <c r="M83" s="49">
        <f t="shared" si="84"/>
        <v>4331</v>
      </c>
      <c r="N83" s="49">
        <f t="shared" si="84"/>
        <v>5</v>
      </c>
      <c r="O83" s="49">
        <f t="shared" si="84"/>
        <v>20</v>
      </c>
      <c r="P83" s="49">
        <f t="shared" si="84"/>
        <v>3</v>
      </c>
      <c r="Q83" s="49">
        <f t="shared" si="84"/>
        <v>3</v>
      </c>
      <c r="R83" s="49">
        <f t="shared" si="84"/>
        <v>2</v>
      </c>
      <c r="S83" s="22">
        <f t="shared" si="84"/>
        <v>15</v>
      </c>
      <c r="T83" s="49">
        <f t="shared" si="84"/>
        <v>0</v>
      </c>
      <c r="U83" s="49">
        <f t="shared" si="84"/>
        <v>1</v>
      </c>
      <c r="V83" s="18" t="str">
        <f t="shared" si="84"/>
        <v/>
      </c>
      <c r="W83" s="21">
        <f>IF(W60&gt;0,VLOOKUP(W60,'[3]2020_Envelope'!$BH$6:$CR$128,4),"")</f>
        <v>11.947475012958364</v>
      </c>
      <c r="X83" s="21">
        <f>IF(X60&gt;0,VLOOKUP(X60,'[3]2020_Envelope'!$BH$6:$CR$128,4),"")</f>
        <v>20.631873701957538</v>
      </c>
      <c r="Y83" s="21">
        <f>IF(Y60&gt;0,VLOOKUP(Y60,'[3]2020_Envelope'!$BH$6:$CR$128,4),"")</f>
        <v>14.066060043010753</v>
      </c>
      <c r="Z83" s="21">
        <f>IF(Z60&gt;0,VLOOKUP(Z60,'[3]2020_Envelope'!$BH$6:$CR$128,4),"")</f>
        <v>118.28471050074224</v>
      </c>
      <c r="AA83" s="21">
        <f>IF(AA60&gt;0,VLOOKUP(AA60,'[3]2020_Envelope'!$BH$6:$CR$128,4),"")</f>
        <v>97.385716477029902</v>
      </c>
      <c r="AB83" s="21">
        <f>IF(AB60&gt;0,VLOOKUP(AB60,'[3]2020_Envelope'!$BH$6:$CR$128,4),"")</f>
        <v>44.261193254807687</v>
      </c>
      <c r="AC83" s="20" t="str">
        <f>IF(AC60&gt;0,VLOOKUP(AC60,'[3]2020_HVAC'!$EY$7:$KA$83,20),"")</f>
        <v/>
      </c>
      <c r="AD83" s="20" t="str">
        <f>IF(AD60&gt;0,VLOOKUP(AD60,'[3]2020_HVAC'!$EY$7:$KA$83,20),"")</f>
        <v/>
      </c>
      <c r="AE83" s="20">
        <f>IF(AE60&gt;0,VLOOKUP(AE60,'[3]2020_HVAC'!$EY$7:$KA$83,20),"")</f>
        <v>37.332680000000003</v>
      </c>
      <c r="AF83" s="20">
        <f>IF(AF60&gt;0,VLOOKUP(AF60,'[3]2020_HVAC'!$EY$7:$KA$83,20),"")</f>
        <v>8.9868799999999993</v>
      </c>
      <c r="AG83" s="55">
        <f>VLOOKUP($C83,[1]Performance!$A$3:$K$38,8)</f>
        <v>2</v>
      </c>
      <c r="AH83" s="55">
        <f t="shared" si="76"/>
        <v>22</v>
      </c>
      <c r="AI83" s="20">
        <f>IF(AI60&gt;0,VLOOKUP(AI60,'[3]2020_HVAC'!$EY$7:$KA$83,AH83),"")</f>
        <v>3.594171163972391</v>
      </c>
      <c r="AJ83" s="20">
        <f>IF(AJ60&gt;0,VLOOKUP(AJ60,'[3]2020_HVAC'!$EY$7:$KA$83,$AH83),"")</f>
        <v>18.784344505362085</v>
      </c>
      <c r="AK83" s="20">
        <f>IF(AK60&gt;0,VLOOKUP(AK60,'[3]2020_HVAC'!$EY$7:$KA$83,20),"")</f>
        <v>91.721706999999995</v>
      </c>
      <c r="AL83" s="20" t="str">
        <f>IF(AL60&gt;0,VLOOKUP(AL60,'[3]2020_HVAC'!$EY$7:$KA$83,20),"")</f>
        <v/>
      </c>
      <c r="AM83" s="20">
        <f>IF(AM60&gt;0,VLOOKUP(AM60,'[3]2020_HVAC'!$EY$7:$KA$83,20),"")</f>
        <v>2.3518912435897432</v>
      </c>
      <c r="AN83" s="20" t="str">
        <f>IF(AN60&gt;0,VLOOKUP(AN60,'[3]2020_HVAC'!$EY$7:$KA$83,20),"")</f>
        <v/>
      </c>
      <c r="AO83" s="20">
        <f>IF(AO60&gt;0,VLOOKUP(AO60,'[3]2020_HVAC'!$EY$7:$KA$83,20),"")</f>
        <v>13.841172329741381</v>
      </c>
      <c r="AP83" s="13">
        <f t="shared" si="77"/>
        <v>1130664.3080456224</v>
      </c>
      <c r="AQ83" s="21">
        <f>IF(AQ60&gt;0,VLOOKUP(AQ60,'[3]2020_Envelope'!$BH$6:$CR$128,5),"")</f>
        <v>29.122216391875742</v>
      </c>
      <c r="AR83" s="21">
        <f>IF(AR60&gt;0,VLOOKUP(AR60,'[3]2020_Envelope'!$BH$6:$CR$128,5),"")</f>
        <v>37.159939961306705</v>
      </c>
      <c r="AS83" s="21">
        <f>IF(AS60&gt;0,VLOOKUP(AS60,'[3]2020_Envelope'!$BH$6:$CR$128,5),"")</f>
        <v>34.633686881720429</v>
      </c>
      <c r="AT83" s="21" t="str">
        <f>IF(AT60&gt;0,VLOOKUP(AT60,'[3]2020_Envelope'!$BH$6:$CR$128,5),"")</f>
        <v/>
      </c>
      <c r="AU83" s="21">
        <f>IF(AU60&gt;0,VLOOKUP(AU60,'[3]2020_Envelope'!$BH$6:$CR$128,5),"")</f>
        <v>65.558337295000001</v>
      </c>
      <c r="AV83" s="21">
        <f>IF(AV60&gt;0,VLOOKUP(AV60,'[3]2020_Envelope'!$BH$6:$CR$128,5),"")</f>
        <v>29.795850371571422</v>
      </c>
      <c r="AW83" s="20" t="str">
        <f>IF(AW60&gt;0,VLOOKUP(AW60,'[3]2020_HVAC'!$EY$7:$KA$83,23),"")</f>
        <v/>
      </c>
      <c r="AX83" s="20" t="str">
        <f>IF(AX60&gt;0,VLOOKUP(AX60,'[3]2020_HVAC'!$EY$7:$KA$83,23),"")</f>
        <v/>
      </c>
      <c r="AY83" s="20">
        <f>IF(AY60&gt;0,VLOOKUP(AY60,'[3]2020_HVAC'!$EY$7:$KA$83,23),"")</f>
        <v>37.332680000000003</v>
      </c>
      <c r="AZ83" s="20">
        <f>IF(AZ60&gt;0,VLOOKUP(AZ60,'[3]2020_HVAC'!$EY$7:$KA$83,23),"")</f>
        <v>8.9868799999999993</v>
      </c>
      <c r="BA83" s="55">
        <f>VLOOKUP($C83,[2]Performance!$A$3:$K$36,8)</f>
        <v>2</v>
      </c>
      <c r="BB83" s="55">
        <f t="shared" si="78"/>
        <v>25</v>
      </c>
      <c r="BC83" s="20">
        <f>IF(BC60&gt;0,VLOOKUP(BC60,'[3]2020_HVAC'!$EY$7:$KA$83,BB83),"")</f>
        <v>3.6362886343350547</v>
      </c>
      <c r="BD83" s="20">
        <f>IF(BD60&gt;0,VLOOKUP(BD60,'[3]2020_HVAC'!$EY$7:$KA$83,$BB83),"")</f>
        <v>24.780031540074653</v>
      </c>
      <c r="BE83" s="20">
        <f>IF(BE60&gt;0,VLOOKUP(BE60,'[3]2020_HVAC'!$EY$7:$KA$83,23),"")</f>
        <v>91.721707000000009</v>
      </c>
      <c r="BF83" s="20" t="str">
        <f>IF(BF60&gt;0,VLOOKUP(BF60,'[3]2020_HVAC'!$EY$7:$KA$83,23),"")</f>
        <v/>
      </c>
      <c r="BG83" s="20">
        <f>IF(BG60&gt;0,VLOOKUP(BG60,'[3]2020_HVAC'!$EY$7:$KA$83,23),"")</f>
        <v>2.6206788142857143</v>
      </c>
      <c r="BH83" s="20" t="str">
        <f>IF(BH60&gt;0,VLOOKUP(BH60,'[3]2020_HVAC'!$EY$7:$KA$83,23),"")</f>
        <v/>
      </c>
      <c r="BI83" s="20">
        <f>IF(BI60&gt;0,VLOOKUP(BI60,'[3]2020_HVAC'!$EY$7:$KA$83,23),"")</f>
        <v>14.280574625923647</v>
      </c>
      <c r="BJ83" s="13">
        <f t="shared" si="79"/>
        <v>1195830.9452756941</v>
      </c>
      <c r="BK83" s="19">
        <f>IF($N83&gt;0,VLOOKUP($C83,[1]Rome!$AB$7:$AN$40,$N83))/((IF($P83=1,'3 PlantsCodes'!$D$26,IF($P83=2,'3 PlantsCodes'!$D$27,IF($P83=3,'3 PlantsCodes'!$D$28,IF($P83=4,'3 PlantsCodes'!$D$29)))))*IF($R83=1,'3 PlantsCodes'!$D$31,IF($R83=2,'3 PlantsCodes'!$D$32)))</f>
        <v>11.846671320235567</v>
      </c>
      <c r="BL83" s="19">
        <f>(IF($O83=20,VLOOKUP($C83,[1]Rome!$AB$7:$AN$40,12),IF($O83&gt;0,VLOOKUP($C83,[1]Rome!$AB$7:$AN$40,$O83),0))/(IF($Q83=1,'3 PlantsCodes'!$E$26,IF($Q83=3,'3 PlantsCodes'!$E$28,IF($Q83=4,'3 PlantsCodes'!$E$29,1)))*IF($R83=1,'3 PlantsCodes'!$E$31,IF($R83=2,'3 PlantsCodes'!$E$32))))</f>
        <v>17.188075624629867</v>
      </c>
      <c r="BM83" s="19">
        <f>VLOOKUP($C83,[1]Rome!$AB$6:$AZ$40,$S83)</f>
        <v>7.4736842105263159</v>
      </c>
      <c r="BN83" s="19">
        <f>VLOOKUP($C83,[1]Rome!$B$7:$Y$40,18)</f>
        <v>7.0466600723413251</v>
      </c>
      <c r="BO83" s="19">
        <f>VLOOKUP($C83,[1]Rome!$B$7:$AA$40,26)</f>
        <v>0.23840237311118317</v>
      </c>
      <c r="BP83" s="20">
        <f>IF($U83=1,-[4]Office!$E$10,0)</f>
        <v>-9.2179487179487172</v>
      </c>
      <c r="BQ83" s="57" t="s">
        <v>30</v>
      </c>
      <c r="BR83" s="19">
        <f>IF($N83&gt;0,VLOOKUP($C83,[2]Rome!$AB$7:$AN$40,$N83))/((IF($P83=1,'3 PlantsCodes'!$D$26,IF($P83=2,'3 PlantsCodes'!$D$27,IF($P83=3,'3 PlantsCodes'!$D$28,IF($P83=4,'3 PlantsCodes'!$D$29)))))*IF($R83=1,'3 PlantsCodes'!$D$31,IF($R83=2,'3 PlantsCodes'!$D$32)))</f>
        <v>10.407964210517422</v>
      </c>
      <c r="BS83" s="19">
        <f>(IF($O83=20,VLOOKUP($C83,[2]Rome!$AB$7:$AN$40,12),IF($O83&gt;0,VLOOKUP($C83,[2]Rome!$AB$7:$AN$40,$O83),0))/(IF($Q83=1,'3 PlantsCodes'!$E$26,IF($Q83=3,'3 PlantsCodes'!$E$28,IF($Q83=4,'3 PlantsCodes'!$E$29,1)))*IF($R83=1,'3 PlantsCodes'!$E$31,IF($R83=2,'3 PlantsCodes'!$E$32))))</f>
        <v>13.067291512846925</v>
      </c>
      <c r="BT83" s="19">
        <f>VLOOKUP($C83,[2]Rome!$AB$6:$AZ$40,$S83)</f>
        <v>10.947368421052632</v>
      </c>
      <c r="BU83" s="19">
        <f>VLOOKUP($C83,[2]Rome!$B$7:$Y$40,18)</f>
        <v>7.4593645571497236</v>
      </c>
      <c r="BV83" s="19">
        <f>VLOOKUP($C83,[2]Rome!$B$7:$AA$40,26)</f>
        <v>0.42503521896380847</v>
      </c>
      <c r="BW83" s="20">
        <f>IF($U83=1,-[4]School!$E$10,0)</f>
        <v>-9.6066666666666674</v>
      </c>
      <c r="BX83" s="57" t="s">
        <v>30</v>
      </c>
    </row>
    <row r="84" spans="1:76" x14ac:dyDescent="0.25">
      <c r="A84" s="151"/>
      <c r="B84" s="17">
        <v>8</v>
      </c>
      <c r="C84" s="22">
        <f t="shared" ref="C84:V84" si="85">IF(C61="","",C61)</f>
        <v>32</v>
      </c>
      <c r="D84" s="50" t="str">
        <f t="shared" si="85"/>
        <v>o</v>
      </c>
      <c r="E84" s="50" t="str">
        <f t="shared" si="85"/>
        <v>o+</v>
      </c>
      <c r="F84" s="49" t="str">
        <f t="shared" si="85"/>
        <v>+</v>
      </c>
      <c r="G84" s="49" t="str">
        <f t="shared" si="85"/>
        <v>+</v>
      </c>
      <c r="H84" s="49">
        <f t="shared" si="85"/>
        <v>1</v>
      </c>
      <c r="I84" s="49">
        <f t="shared" si="85"/>
        <v>3</v>
      </c>
      <c r="J84" s="49">
        <f t="shared" si="85"/>
        <v>3</v>
      </c>
      <c r="K84" s="49">
        <f t="shared" si="85"/>
        <v>3</v>
      </c>
      <c r="L84" s="49">
        <f t="shared" si="85"/>
        <v>2</v>
      </c>
      <c r="M84" s="49">
        <f t="shared" si="85"/>
        <v>3332</v>
      </c>
      <c r="N84" s="49">
        <f t="shared" si="85"/>
        <v>5</v>
      </c>
      <c r="O84" s="49">
        <f t="shared" si="85"/>
        <v>20</v>
      </c>
      <c r="P84" s="49">
        <f t="shared" si="85"/>
        <v>3</v>
      </c>
      <c r="Q84" s="49">
        <f t="shared" si="85"/>
        <v>3</v>
      </c>
      <c r="R84" s="49">
        <f t="shared" si="85"/>
        <v>2</v>
      </c>
      <c r="S84" s="22">
        <f t="shared" si="85"/>
        <v>15</v>
      </c>
      <c r="T84" s="49">
        <f t="shared" si="85"/>
        <v>0</v>
      </c>
      <c r="U84" s="49">
        <f t="shared" si="85"/>
        <v>1</v>
      </c>
      <c r="V84" s="18" t="str">
        <f t="shared" si="85"/>
        <v/>
      </c>
      <c r="W84" s="21">
        <f>IF(W61&gt;0,VLOOKUP(W61,'[3]2020_Envelope'!$BH$6:$CR$128,4),"")</f>
        <v>7.4214069942100904</v>
      </c>
      <c r="X84" s="21">
        <f>IF(X61&gt;0,VLOOKUP(X61,'[3]2020_Envelope'!$BH$6:$CR$128,4),"")</f>
        <v>16.709237887510341</v>
      </c>
      <c r="Y84" s="21">
        <f>IF(Y61&gt;0,VLOOKUP(Y61,'[3]2020_Envelope'!$BH$6:$CR$128,4),"")</f>
        <v>12.477121270471462</v>
      </c>
      <c r="Z84" s="21">
        <f>IF(Z61&gt;0,VLOOKUP(Z61,'[3]2020_Envelope'!$BH$6:$CR$128,4),"")</f>
        <v>118.28471050074224</v>
      </c>
      <c r="AA84" s="21">
        <f>IF(AA61&gt;0,VLOOKUP(AA61,'[3]2020_Envelope'!$BH$6:$CR$128,4),"")</f>
        <v>97.385716477029902</v>
      </c>
      <c r="AB84" s="21">
        <f>IF(AB61&gt;0,VLOOKUP(AB61,'[3]2020_Envelope'!$BH$6:$CR$128,4),"")</f>
        <v>44.261193254807687</v>
      </c>
      <c r="AC84" s="20">
        <f>IF(AC61&gt;0,VLOOKUP(AC61,'[3]2020_HVAC'!$EY$7:$KA$83,20),"")</f>
        <v>31.347648749999998</v>
      </c>
      <c r="AD84" s="20">
        <f>IF(AD61&gt;0,VLOOKUP(AD61,'[3]2020_HVAC'!$EY$7:$KA$83,20),"")</f>
        <v>15.136737</v>
      </c>
      <c r="AE84" s="20">
        <f>IF(AE61&gt;0,VLOOKUP(AE61,'[3]2020_HVAC'!$EY$7:$KA$83,20),"")</f>
        <v>37.332680000000003</v>
      </c>
      <c r="AF84" s="20">
        <f>IF(AF61&gt;0,VLOOKUP(AF61,'[3]2020_HVAC'!$EY$7:$KA$83,20),"")</f>
        <v>8.9868799999999993</v>
      </c>
      <c r="AG84" s="55">
        <f>VLOOKUP($C84,[1]Performance!$A$3:$K$38,8)</f>
        <v>2</v>
      </c>
      <c r="AH84" s="55">
        <f t="shared" si="76"/>
        <v>22</v>
      </c>
      <c r="AI84" s="20">
        <f>IF(AI61&gt;0,VLOOKUP(AI61,'[3]2020_HVAC'!$EY$7:$KA$83,AH84),"")</f>
        <v>3.594171163972391</v>
      </c>
      <c r="AJ84" s="20">
        <f>IF(AJ61&gt;0,VLOOKUP(AJ61,'[3]2020_HVAC'!$EY$7:$KA$83,$AH84),"")</f>
        <v>18.784344505362085</v>
      </c>
      <c r="AK84" s="20">
        <f>IF(AK61&gt;0,VLOOKUP(AK61,'[3]2020_HVAC'!$EY$7:$KA$83,20),"")</f>
        <v>91.721706999999995</v>
      </c>
      <c r="AL84" s="20" t="str">
        <f>IF(AL61&gt;0,VLOOKUP(AL61,'[3]2020_HVAC'!$EY$7:$KA$83,20),"")</f>
        <v/>
      </c>
      <c r="AM84" s="20">
        <f>IF(AM61&gt;0,VLOOKUP(AM61,'[3]2020_HVAC'!$EY$7:$KA$83,20),"")</f>
        <v>2.3518912435897432</v>
      </c>
      <c r="AN84" s="20" t="str">
        <f>IF(AN61&gt;0,VLOOKUP(AN61,'[3]2020_HVAC'!$EY$7:$KA$83,20),"")</f>
        <v/>
      </c>
      <c r="AO84" s="20">
        <f>IF(AO61&gt;0,VLOOKUP(AO61,'[3]2020_HVAC'!$EY$7:$KA$83,20),"")</f>
        <v>13.841172329741381</v>
      </c>
      <c r="AP84" s="13">
        <f t="shared" si="77"/>
        <v>1215949.6870032034</v>
      </c>
      <c r="AQ84" s="21">
        <f>IF(AQ61&gt;0,VLOOKUP(AQ61,'[3]2020_Envelope'!$BH$6:$CR$128,5),"")</f>
        <v>18.084512544802863</v>
      </c>
      <c r="AR84" s="21">
        <f>IF(AR61&gt;0,VLOOKUP(AR61,'[3]2020_Envelope'!$BH$6:$CR$128,5),"")</f>
        <v>30.094904886906296</v>
      </c>
      <c r="AS84" s="21">
        <f>IF(AS61&gt;0,VLOOKUP(AS61,'[3]2020_Envelope'!$BH$6:$CR$128,5),"")</f>
        <v>30.7215270250896</v>
      </c>
      <c r="AT84" s="21" t="str">
        <f>IF(AT61&gt;0,VLOOKUP(AT61,'[3]2020_Envelope'!$BH$6:$CR$128,5),"")</f>
        <v/>
      </c>
      <c r="AU84" s="21">
        <f>IF(AU61&gt;0,VLOOKUP(AU61,'[3]2020_Envelope'!$BH$6:$CR$128,5),"")</f>
        <v>65.558337295000001</v>
      </c>
      <c r="AV84" s="21">
        <f>IF(AV61&gt;0,VLOOKUP(AV61,'[3]2020_Envelope'!$BH$6:$CR$128,5),"")</f>
        <v>29.795850371571422</v>
      </c>
      <c r="AW84" s="20">
        <f>IF(AW61&gt;0,VLOOKUP(AW61,'[3]2020_HVAC'!$EY$7:$KA$83,23),"")</f>
        <v>31.347648750000001</v>
      </c>
      <c r="AX84" s="20">
        <f>IF(AX61&gt;0,VLOOKUP(AX61,'[3]2020_HVAC'!$EY$7:$KA$83,23),"")</f>
        <v>15.136737</v>
      </c>
      <c r="AY84" s="20">
        <f>IF(AY61&gt;0,VLOOKUP(AY61,'[3]2020_HVAC'!$EY$7:$KA$83,23),"")</f>
        <v>37.332680000000003</v>
      </c>
      <c r="AZ84" s="20">
        <f>IF(AZ61&gt;0,VLOOKUP(AZ61,'[3]2020_HVAC'!$EY$7:$KA$83,23),"")</f>
        <v>8.9868799999999993</v>
      </c>
      <c r="BA84" s="55">
        <f>VLOOKUP($C84,[2]Performance!$A$3:$K$36,8)</f>
        <v>1</v>
      </c>
      <c r="BB84" s="55">
        <f t="shared" si="78"/>
        <v>24</v>
      </c>
      <c r="BC84" s="20">
        <f>IF(BC61&gt;0,VLOOKUP(BC61,'[3]2020_HVAC'!$EY$7:$KA$83,BB84),"")</f>
        <v>7.0983970352649441</v>
      </c>
      <c r="BD84" s="20">
        <f>IF(BD61&gt;0,VLOOKUP(BD61,'[3]2020_HVAC'!$EY$7:$KA$83,$BB84),"")</f>
        <v>22.551196504901888</v>
      </c>
      <c r="BE84" s="20">
        <f>IF(BE61&gt;0,VLOOKUP(BE61,'[3]2020_HVAC'!$EY$7:$KA$83,23),"")</f>
        <v>91.721707000000009</v>
      </c>
      <c r="BF84" s="20" t="str">
        <f>IF(BF61&gt;0,VLOOKUP(BF61,'[3]2020_HVAC'!$EY$7:$KA$83,23),"")</f>
        <v/>
      </c>
      <c r="BG84" s="20">
        <f>IF(BG61&gt;0,VLOOKUP(BG61,'[3]2020_HVAC'!$EY$7:$KA$83,23),"")</f>
        <v>2.6206788142857143</v>
      </c>
      <c r="BH84" s="20" t="str">
        <f>IF(BH61&gt;0,VLOOKUP(BH61,'[3]2020_HVAC'!$EY$7:$KA$83,23),"")</f>
        <v/>
      </c>
      <c r="BI84" s="20">
        <f>IF(BI61&gt;0,VLOOKUP(BI61,'[3]2020_HVAC'!$EY$7:$KA$83,23),"")</f>
        <v>14.280574625923647</v>
      </c>
      <c r="BJ84" s="13">
        <f t="shared" si="79"/>
        <v>1276794.640339301</v>
      </c>
      <c r="BK84" s="19">
        <f>IF($N84&gt;0,VLOOKUP($C84,[1]Rome!$AB$7:$AN$40,$N84))/((IF($P84=1,'3 PlantsCodes'!$D$26,IF($P84=2,'3 PlantsCodes'!$D$27,IF($P84=3,'3 PlantsCodes'!$D$28,IF($P84=4,'3 PlantsCodes'!$D$29)))))*IF($R84=1,'3 PlantsCodes'!$D$31,IF($R84=2,'3 PlantsCodes'!$D$32)))</f>
        <v>11.570876271471299</v>
      </c>
      <c r="BL84" s="19">
        <f>(IF($O84=20,VLOOKUP($C84,[1]Rome!$AB$7:$AN$40,12),IF($O84&gt;0,VLOOKUP($C84,[1]Rome!$AB$7:$AN$40,$O84),0))/(IF($Q84=1,'3 PlantsCodes'!$E$26,IF($Q84=3,'3 PlantsCodes'!$E$28,IF($Q84=4,'3 PlantsCodes'!$E$29,1)))*IF($R84=1,'3 PlantsCodes'!$E$31,IF($R84=2,'3 PlantsCodes'!$E$32))))</f>
        <v>16.782873749281421</v>
      </c>
      <c r="BM84" s="19">
        <f>VLOOKUP($C84,[1]Rome!$AB$6:$AZ$40,$S84)</f>
        <v>7.4736842105263159</v>
      </c>
      <c r="BN84" s="19">
        <f>VLOOKUP($C84,[1]Rome!$B$7:$Y$40,18)</f>
        <v>7.0466600723413251</v>
      </c>
      <c r="BO84" s="19">
        <f>VLOOKUP($C84,[1]Rome!$B$7:$AA$40,26)</f>
        <v>2.0416376805199938</v>
      </c>
      <c r="BP84" s="20">
        <f>IF($U84=1,-[4]Office!$E$10,0)</f>
        <v>-9.2179487179487172</v>
      </c>
      <c r="BQ84" s="57" t="s">
        <v>30</v>
      </c>
      <c r="BR84" s="19">
        <f>IF($N84&gt;0,VLOOKUP($C84,[2]Rome!$AB$7:$AN$40,$N84))/((IF($P84=1,'3 PlantsCodes'!$D$26,IF($P84=2,'3 PlantsCodes'!$D$27,IF($P84=3,'3 PlantsCodes'!$D$28,IF($P84=4,'3 PlantsCodes'!$D$29)))))*IF($R84=1,'3 PlantsCodes'!$D$31,IF($R84=2,'3 PlantsCodes'!$D$32)))</f>
        <v>8.4146600182218876</v>
      </c>
      <c r="BS84" s="19">
        <f>(IF($O84=20,VLOOKUP($C84,[2]Rome!$AB$7:$AN$40,12),IF($O84&gt;0,VLOOKUP($C84,[2]Rome!$AB$7:$AN$40,$O84),0))/(IF($Q84=1,'3 PlantsCodes'!$E$26,IF($Q84=3,'3 PlantsCodes'!$E$28,IF($Q84=4,'3 PlantsCodes'!$E$29,1)))*IF($R84=1,'3 PlantsCodes'!$E$31,IF($R84=2,'3 PlantsCodes'!$E$32))))</f>
        <v>12.69243023651614</v>
      </c>
      <c r="BT84" s="19">
        <f>VLOOKUP($C84,[2]Rome!$AB$6:$AZ$40,$S84)</f>
        <v>10.947368421052632</v>
      </c>
      <c r="BU84" s="19">
        <f>VLOOKUP($C84,[2]Rome!$B$7:$Y$40,18)</f>
        <v>7.4593645571497236</v>
      </c>
      <c r="BV84" s="19">
        <f>VLOOKUP($C84,[2]Rome!$B$7:$AA$40,26)</f>
        <v>4.8589796757442372</v>
      </c>
      <c r="BW84" s="20">
        <f>IF($U84=1,-[4]School!$E$10,0)</f>
        <v>-9.6066666666666674</v>
      </c>
      <c r="BX84" s="57" t="s">
        <v>30</v>
      </c>
    </row>
    <row r="85" spans="1:76" x14ac:dyDescent="0.25">
      <c r="A85" s="151"/>
      <c r="B85" s="17">
        <v>9</v>
      </c>
      <c r="C85" s="22">
        <f t="shared" ref="C85:V85" si="86">IF(C62="","",C62)</f>
        <v>36</v>
      </c>
      <c r="D85" s="50" t="str">
        <f t="shared" si="86"/>
        <v>o+</v>
      </c>
      <c r="E85" s="50" t="str">
        <f t="shared" si="86"/>
        <v>o+</v>
      </c>
      <c r="F85" s="49" t="str">
        <f t="shared" si="86"/>
        <v>+</v>
      </c>
      <c r="G85" s="49" t="str">
        <f t="shared" si="86"/>
        <v>+</v>
      </c>
      <c r="H85" s="49">
        <f t="shared" si="86"/>
        <v>1</v>
      </c>
      <c r="I85" s="49">
        <f t="shared" si="86"/>
        <v>4</v>
      </c>
      <c r="J85" s="49">
        <f t="shared" si="86"/>
        <v>3</v>
      </c>
      <c r="K85" s="49">
        <f t="shared" si="86"/>
        <v>3</v>
      </c>
      <c r="L85" s="49">
        <f t="shared" si="86"/>
        <v>2</v>
      </c>
      <c r="M85" s="49">
        <f t="shared" si="86"/>
        <v>4332</v>
      </c>
      <c r="N85" s="49">
        <f t="shared" si="86"/>
        <v>5</v>
      </c>
      <c r="O85" s="49">
        <f t="shared" si="86"/>
        <v>20</v>
      </c>
      <c r="P85" s="49">
        <f t="shared" si="86"/>
        <v>3</v>
      </c>
      <c r="Q85" s="49">
        <f t="shared" si="86"/>
        <v>3</v>
      </c>
      <c r="R85" s="49">
        <f t="shared" si="86"/>
        <v>2</v>
      </c>
      <c r="S85" s="22">
        <f t="shared" si="86"/>
        <v>15</v>
      </c>
      <c r="T85" s="49">
        <f t="shared" si="86"/>
        <v>0</v>
      </c>
      <c r="U85" s="49">
        <f t="shared" si="86"/>
        <v>1</v>
      </c>
      <c r="V85" s="18" t="str">
        <f t="shared" si="86"/>
        <v/>
      </c>
      <c r="W85" s="21">
        <f>IF(W62&gt;0,VLOOKUP(W62,'[3]2020_Envelope'!$BH$6:$CR$128,4),"")</f>
        <v>11.947475012958364</v>
      </c>
      <c r="X85" s="21">
        <f>IF(X62&gt;0,VLOOKUP(X62,'[3]2020_Envelope'!$BH$6:$CR$128,4),"")</f>
        <v>20.631873701957538</v>
      </c>
      <c r="Y85" s="21">
        <f>IF(Y62&gt;0,VLOOKUP(Y62,'[3]2020_Envelope'!$BH$6:$CR$128,4),"")</f>
        <v>14.066060043010753</v>
      </c>
      <c r="Z85" s="21">
        <f>IF(Z62&gt;0,VLOOKUP(Z62,'[3]2020_Envelope'!$BH$6:$CR$128,4),"")</f>
        <v>118.28471050074224</v>
      </c>
      <c r="AA85" s="21">
        <f>IF(AA62&gt;0,VLOOKUP(AA62,'[3]2020_Envelope'!$BH$6:$CR$128,4),"")</f>
        <v>97.385716477029902</v>
      </c>
      <c r="AB85" s="21">
        <f>IF(AB62&gt;0,VLOOKUP(AB62,'[3]2020_Envelope'!$BH$6:$CR$128,4),"")</f>
        <v>44.261193254807687</v>
      </c>
      <c r="AC85" s="20">
        <f>IF(AC62&gt;0,VLOOKUP(AC62,'[3]2020_HVAC'!$EY$7:$KA$83,20),"")</f>
        <v>31.347648749999998</v>
      </c>
      <c r="AD85" s="20">
        <f>IF(AD62&gt;0,VLOOKUP(AD62,'[3]2020_HVAC'!$EY$7:$KA$83,20),"")</f>
        <v>15.136737</v>
      </c>
      <c r="AE85" s="20">
        <f>IF(AE62&gt;0,VLOOKUP(AE62,'[3]2020_HVAC'!$EY$7:$KA$83,20),"")</f>
        <v>37.332680000000003</v>
      </c>
      <c r="AF85" s="20">
        <f>IF(AF62&gt;0,VLOOKUP(AF62,'[3]2020_HVAC'!$EY$7:$KA$83,20),"")</f>
        <v>8.9868799999999993</v>
      </c>
      <c r="AG85" s="55">
        <f>VLOOKUP($C85,[1]Performance!$A$3:$K$38,8)</f>
        <v>2</v>
      </c>
      <c r="AH85" s="55">
        <f t="shared" si="76"/>
        <v>22</v>
      </c>
      <c r="AI85" s="20">
        <f>IF(AI62&gt;0,VLOOKUP(AI62,'[3]2020_HVAC'!$EY$7:$KA$83,AH85),"")</f>
        <v>3.594171163972391</v>
      </c>
      <c r="AJ85" s="20">
        <f>IF(AJ62&gt;0,VLOOKUP(AJ62,'[3]2020_HVAC'!$EY$7:$KA$83,$AH85),"")</f>
        <v>18.784344505362085</v>
      </c>
      <c r="AK85" s="20">
        <f>IF(AK62&gt;0,VLOOKUP(AK62,'[3]2020_HVAC'!$EY$7:$KA$83,20),"")</f>
        <v>91.721706999999995</v>
      </c>
      <c r="AL85" s="20" t="str">
        <f>IF(AL62&gt;0,VLOOKUP(AL62,'[3]2020_HVAC'!$EY$7:$KA$83,20),"")</f>
        <v/>
      </c>
      <c r="AM85" s="20">
        <f>IF(AM62&gt;0,VLOOKUP(AM62,'[3]2020_HVAC'!$EY$7:$KA$83,20),"")</f>
        <v>2.3518912435897432</v>
      </c>
      <c r="AN85" s="20" t="str">
        <f>IF(AN62&gt;0,VLOOKUP(AN62,'[3]2020_HVAC'!$EY$7:$KA$83,20),"")</f>
        <v/>
      </c>
      <c r="AO85" s="20">
        <f>IF(AO62&gt;0,VLOOKUP(AO62,'[3]2020_HVAC'!$EY$7:$KA$83,20),"")</f>
        <v>13.841172329741381</v>
      </c>
      <c r="AP85" s="13">
        <f t="shared" si="77"/>
        <v>1239437.7707006223</v>
      </c>
      <c r="AQ85" s="21">
        <f>IF(AQ62&gt;0,VLOOKUP(AQ62,'[3]2020_Envelope'!$BH$6:$CR$128,5),"")</f>
        <v>29.122216391875742</v>
      </c>
      <c r="AR85" s="21">
        <f>IF(AR62&gt;0,VLOOKUP(AR62,'[3]2020_Envelope'!$BH$6:$CR$128,5),"")</f>
        <v>37.159939961306705</v>
      </c>
      <c r="AS85" s="21">
        <f>IF(AS62&gt;0,VLOOKUP(AS62,'[3]2020_Envelope'!$BH$6:$CR$128,5),"")</f>
        <v>34.633686881720429</v>
      </c>
      <c r="AT85" s="21">
        <f>IF(AT62&gt;0,VLOOKUP(AT62,'[3]2020_Envelope'!$BH$6:$CR$128,5),"")</f>
        <v>93.046162034224082</v>
      </c>
      <c r="AU85" s="21">
        <f>IF(AU62&gt;0,VLOOKUP(AU62,'[3]2020_Envelope'!$BH$6:$CR$128,5),"")</f>
        <v>65.558337295000001</v>
      </c>
      <c r="AV85" s="21">
        <f>IF(AV62&gt;0,VLOOKUP(AV62,'[3]2020_Envelope'!$BH$6:$CR$128,5),"")</f>
        <v>29.795850371571422</v>
      </c>
      <c r="AW85" s="20">
        <f>IF(AW62&gt;0,VLOOKUP(AW62,'[3]2020_HVAC'!$EY$7:$KA$83,23),"")</f>
        <v>31.347648750000001</v>
      </c>
      <c r="AX85" s="20">
        <f>IF(AX62&gt;0,VLOOKUP(AX62,'[3]2020_HVAC'!$EY$7:$KA$83,23),"")</f>
        <v>15.136737</v>
      </c>
      <c r="AY85" s="20">
        <f>IF(AY62&gt;0,VLOOKUP(AY62,'[3]2020_HVAC'!$EY$7:$KA$83,23),"")</f>
        <v>37.332680000000003</v>
      </c>
      <c r="AZ85" s="20">
        <f>IF(AZ62&gt;0,VLOOKUP(AZ62,'[3]2020_HVAC'!$EY$7:$KA$83,23),"")</f>
        <v>8.9868799999999993</v>
      </c>
      <c r="BA85" s="55">
        <f>VLOOKUP($C85,[2]Performance!$A$3:$K$36,8)</f>
        <v>1</v>
      </c>
      <c r="BB85" s="55">
        <f t="shared" si="78"/>
        <v>24</v>
      </c>
      <c r="BC85" s="20">
        <f>IF(BC62&gt;0,VLOOKUP(BC62,'[3]2020_HVAC'!$EY$7:$KA$83,BB85),"")</f>
        <v>7.0983970352649441</v>
      </c>
      <c r="BD85" s="20">
        <f>IF(BD62&gt;0,VLOOKUP(BD62,'[3]2020_HVAC'!$EY$7:$KA$83,$BB85),"")</f>
        <v>22.551196504901888</v>
      </c>
      <c r="BE85" s="20">
        <f>IF(BE62&gt;0,VLOOKUP(BE62,'[3]2020_HVAC'!$EY$7:$KA$83,23),"")</f>
        <v>91.721707000000009</v>
      </c>
      <c r="BF85" s="20" t="str">
        <f>IF(BF62&gt;0,VLOOKUP(BF62,'[3]2020_HVAC'!$EY$7:$KA$83,23),"")</f>
        <v/>
      </c>
      <c r="BG85" s="20">
        <f>IF(BG62&gt;0,VLOOKUP(BG62,'[3]2020_HVAC'!$EY$7:$KA$83,23),"")</f>
        <v>2.6206788142857143</v>
      </c>
      <c r="BH85" s="20" t="str">
        <f>IF(BH62&gt;0,VLOOKUP(BH62,'[3]2020_HVAC'!$EY$7:$KA$83,23),"")</f>
        <v/>
      </c>
      <c r="BI85" s="20">
        <f>IF(BI62&gt;0,VLOOKUP(BI62,'[3]2020_HVAC'!$EY$7:$KA$83,23),"")</f>
        <v>14.280574625923647</v>
      </c>
      <c r="BJ85" s="13">
        <f t="shared" si="79"/>
        <v>1639236.9818981346</v>
      </c>
      <c r="BK85" s="19">
        <f>IF($N85&gt;0,VLOOKUP($C85,[1]Rome!$AB$7:$AN$40,$N85))/((IF($P85=1,'3 PlantsCodes'!$D$26,IF($P85=2,'3 PlantsCodes'!$D$27,IF($P85=3,'3 PlantsCodes'!$D$28,IF($P85=4,'3 PlantsCodes'!$D$29)))))*IF($R85=1,'3 PlantsCodes'!$D$31,IF($R85=2,'3 PlantsCodes'!$D$32)))</f>
        <v>28.504954763569124</v>
      </c>
      <c r="BL85" s="19">
        <f>(IF($O85=20,VLOOKUP($C85,[1]Rome!$AB$7:$AN$40,12),IF($O85&gt;0,VLOOKUP($C85,[1]Rome!$AB$7:$AN$40,$O85),0))/(IF($Q85=1,'3 PlantsCodes'!$E$26,IF($Q85=3,'3 PlantsCodes'!$E$28,IF($Q85=4,'3 PlantsCodes'!$E$29,1)))*IF($R85=1,'3 PlantsCodes'!$E$31,IF($R85=2,'3 PlantsCodes'!$E$32))))</f>
        <v>18.51637921369414</v>
      </c>
      <c r="BM85" s="19">
        <f>VLOOKUP($C85,[1]Rome!$AB$6:$AZ$40,$S85)</f>
        <v>7.4736842105263159</v>
      </c>
      <c r="BN85" s="19">
        <f>VLOOKUP($C85,[1]Rome!$B$7:$Y$40,18)</f>
        <v>6.9006892967120725</v>
      </c>
      <c r="BO85" s="19">
        <f>VLOOKUP($C85,[1]Rome!$B$7:$AA$40,26)</f>
        <v>1.3391856436212355</v>
      </c>
      <c r="BP85" s="20">
        <f>IF($U85=1,-[4]Office!$E$10,0)</f>
        <v>-9.2179487179487172</v>
      </c>
      <c r="BQ85" s="57" t="s">
        <v>30</v>
      </c>
      <c r="BR85" s="19">
        <f>IF($N85&gt;0,VLOOKUP($C85,[2]Rome!$AB$7:$AN$40,$N85))/((IF($P85=1,'3 PlantsCodes'!$D$26,IF($P85=2,'3 PlantsCodes'!$D$27,IF($P85=3,'3 PlantsCodes'!$D$28,IF($P85=4,'3 PlantsCodes'!$D$29)))))*IF($R85=1,'3 PlantsCodes'!$D$31,IF($R85=2,'3 PlantsCodes'!$D$32)))</f>
        <v>15.772329918335373</v>
      </c>
      <c r="BS85" s="19">
        <f>(IF($O85=20,VLOOKUP($C85,[2]Rome!$AB$7:$AN$40,12),IF($O85&gt;0,VLOOKUP($C85,[2]Rome!$AB$7:$AN$40,$O85),0))/(IF($Q85=1,'3 PlantsCodes'!$E$26,IF($Q85=3,'3 PlantsCodes'!$E$28,IF($Q85=4,'3 PlantsCodes'!$E$29,1)))*IF($R85=1,'3 PlantsCodes'!$E$31,IF($R85=2,'3 PlantsCodes'!$E$32))))</f>
        <v>13.530849308829286</v>
      </c>
      <c r="BT85" s="19">
        <f>VLOOKUP($C85,[2]Rome!$AB$6:$AZ$40,$S85)</f>
        <v>10.947368421052632</v>
      </c>
      <c r="BU85" s="19">
        <f>VLOOKUP($C85,[2]Rome!$B$7:$Y$40,18)</f>
        <v>7.3147517493575167</v>
      </c>
      <c r="BV85" s="19">
        <f>VLOOKUP($C85,[2]Rome!$B$7:$AA$40,26)</f>
        <v>4.3300298103836701</v>
      </c>
      <c r="BW85" s="20">
        <f>IF($U85=1,-[4]School!$E$10,0)</f>
        <v>-9.6066666666666674</v>
      </c>
      <c r="BX85" s="57" t="s">
        <v>30</v>
      </c>
    </row>
    <row r="86" spans="1:76" x14ac:dyDescent="0.25">
      <c r="A86" s="151"/>
      <c r="B86" s="17">
        <v>10</v>
      </c>
      <c r="C86" s="22">
        <f t="shared" ref="C86:V86" si="87">IF(C63="","",C63)</f>
        <v>18</v>
      </c>
      <c r="D86" s="50" t="str">
        <f t="shared" si="87"/>
        <v>o+</v>
      </c>
      <c r="E86" s="50" t="str">
        <f t="shared" si="87"/>
        <v>o+</v>
      </c>
      <c r="F86" s="49" t="str">
        <f t="shared" si="87"/>
        <v>+</v>
      </c>
      <c r="G86" s="49" t="str">
        <f t="shared" si="87"/>
        <v>+</v>
      </c>
      <c r="H86" s="49">
        <f t="shared" si="87"/>
        <v>0</v>
      </c>
      <c r="I86" s="49">
        <f t="shared" si="87"/>
        <v>4</v>
      </c>
      <c r="J86" s="49">
        <f t="shared" si="87"/>
        <v>3</v>
      </c>
      <c r="K86" s="49">
        <f t="shared" si="87"/>
        <v>3</v>
      </c>
      <c r="L86" s="49">
        <f t="shared" si="87"/>
        <v>1</v>
      </c>
      <c r="M86" s="49">
        <f t="shared" si="87"/>
        <v>4331</v>
      </c>
      <c r="N86" s="49">
        <f t="shared" si="87"/>
        <v>7</v>
      </c>
      <c r="O86" s="49">
        <f t="shared" si="87"/>
        <v>12</v>
      </c>
      <c r="P86" s="49">
        <f t="shared" si="87"/>
        <v>3</v>
      </c>
      <c r="Q86" s="49">
        <f t="shared" si="87"/>
        <v>3</v>
      </c>
      <c r="R86" s="49">
        <f t="shared" si="87"/>
        <v>2</v>
      </c>
      <c r="S86" s="22">
        <f t="shared" si="87"/>
        <v>22</v>
      </c>
      <c r="T86" s="49">
        <f t="shared" si="87"/>
        <v>1</v>
      </c>
      <c r="U86" s="49">
        <f t="shared" si="87"/>
        <v>1</v>
      </c>
      <c r="V86" s="18" t="str">
        <f t="shared" si="87"/>
        <v/>
      </c>
      <c r="W86" s="21">
        <f>IF(W63&gt;0,VLOOKUP(W63,'[3]2020_Envelope'!$BH$6:$CR$128,4),"")</f>
        <v>11.947475012958364</v>
      </c>
      <c r="X86" s="21">
        <f>IF(X63&gt;0,VLOOKUP(X63,'[3]2020_Envelope'!$BH$6:$CR$128,4),"")</f>
        <v>20.631873701957538</v>
      </c>
      <c r="Y86" s="21">
        <f>IF(Y63&gt;0,VLOOKUP(Y63,'[3]2020_Envelope'!$BH$6:$CR$128,4),"")</f>
        <v>14.066060043010753</v>
      </c>
      <c r="Z86" s="21">
        <f>IF(Z63&gt;0,VLOOKUP(Z63,'[3]2020_Envelope'!$BH$6:$CR$128,4),"")</f>
        <v>118.28471050074224</v>
      </c>
      <c r="AA86" s="21">
        <f>IF(AA63&gt;0,VLOOKUP(AA63,'[3]2020_Envelope'!$BH$6:$CR$128,4),"")</f>
        <v>97.385716477029902</v>
      </c>
      <c r="AB86" s="21">
        <f>IF(AB63&gt;0,VLOOKUP(AB63,'[3]2020_Envelope'!$BH$6:$CR$128,4),"")</f>
        <v>44.261193254807687</v>
      </c>
      <c r="AC86" s="20" t="str">
        <f>IF(AC63&gt;0,VLOOKUP(AC63,'[3]2020_HVAC'!$EY$7:$KA$83,20),"")</f>
        <v/>
      </c>
      <c r="AD86" s="20" t="str">
        <f>IF(AD63&gt;0,VLOOKUP(AD63,'[3]2020_HVAC'!$EY$7:$KA$83,20),"")</f>
        <v/>
      </c>
      <c r="AE86" s="20">
        <f>IF(AE63&gt;0,VLOOKUP(AE63,'[3]2020_HVAC'!$EY$7:$KA$83,20),"")</f>
        <v>37.332680000000003</v>
      </c>
      <c r="AF86" s="20">
        <f>IF(AF63&gt;0,VLOOKUP(AF63,'[3]2020_HVAC'!$EY$7:$KA$83,20),"")</f>
        <v>8.9868799999999993</v>
      </c>
      <c r="AG86" s="55">
        <f>VLOOKUP($C86,[1]Performance!$A$3:$K$38,8)</f>
        <v>2</v>
      </c>
      <c r="AH86" s="55">
        <f t="shared" si="76"/>
        <v>22</v>
      </c>
      <c r="AI86" s="20">
        <f>IF(AI63&gt;0,VLOOKUP(AI63,'[3]2020_HVAC'!$EY$7:$KA$83,AH86),"")</f>
        <v>10.195947363162562</v>
      </c>
      <c r="AJ86" s="20" t="str">
        <f>IF(AJ63&gt;0,VLOOKUP(AJ63,'[3]2020_HVAC'!$EY$7:$KA$83,$AH86),"")</f>
        <v/>
      </c>
      <c r="AK86" s="20">
        <f>IF(AK63&gt;0,VLOOKUP(AK63,'[3]2020_HVAC'!$EY$7:$KA$83,20),"")</f>
        <v>91.721706999999995</v>
      </c>
      <c r="AL86" s="20" t="str">
        <f>IF(AL63&gt;0,VLOOKUP(AL63,'[3]2020_HVAC'!$EY$7:$KA$83,20),"")</f>
        <v/>
      </c>
      <c r="AM86" s="20">
        <f>IF(AM63&gt;0,VLOOKUP(AM63,'[3]2020_HVAC'!$EY$7:$KA$83,20),"")</f>
        <v>2.3518912435897432</v>
      </c>
      <c r="AN86" s="20">
        <f>IF(AN63&gt;0,VLOOKUP(AN63,'[3]2020_HVAC'!$EY$7:$KA$83,20),"")</f>
        <v>9.0534416820512718</v>
      </c>
      <c r="AO86" s="20">
        <f>IF(AO63&gt;0,VLOOKUP(AO63,'[3]2020_HVAC'!$EY$7:$KA$83,20),"")</f>
        <v>13.841172329741381</v>
      </c>
      <c r="AP86" s="13">
        <f t="shared" si="77"/>
        <v>1123342.1517451801</v>
      </c>
      <c r="AQ86" s="21">
        <f>IF(AQ63&gt;0,VLOOKUP(AQ63,'[3]2020_Envelope'!$BH$6:$CR$128,5),"")</f>
        <v>29.122216391875742</v>
      </c>
      <c r="AR86" s="21">
        <f>IF(AR63&gt;0,VLOOKUP(AR63,'[3]2020_Envelope'!$BH$6:$CR$128,5),"")</f>
        <v>37.159939961306705</v>
      </c>
      <c r="AS86" s="21">
        <f>IF(AS63&gt;0,VLOOKUP(AS63,'[3]2020_Envelope'!$BH$6:$CR$128,5),"")</f>
        <v>34.633686881720429</v>
      </c>
      <c r="AT86" s="21" t="str">
        <f>IF(AT63&gt;0,VLOOKUP(AT63,'[3]2020_Envelope'!$BH$6:$CR$128,5),"")</f>
        <v/>
      </c>
      <c r="AU86" s="21">
        <f>IF(AU63&gt;0,VLOOKUP(AU63,'[3]2020_Envelope'!$BH$6:$CR$128,5),"")</f>
        <v>65.558337295000001</v>
      </c>
      <c r="AV86" s="21">
        <f>IF(AV63&gt;0,VLOOKUP(AV63,'[3]2020_Envelope'!$BH$6:$CR$128,5),"")</f>
        <v>29.795850371571422</v>
      </c>
      <c r="AW86" s="20" t="str">
        <f>IF(AW63&gt;0,VLOOKUP(AW63,'[3]2020_HVAC'!$EY$7:$KA$83,23),"")</f>
        <v/>
      </c>
      <c r="AX86" s="20" t="str">
        <f>IF(AX63&gt;0,VLOOKUP(AX63,'[3]2020_HVAC'!$EY$7:$KA$83,23),"")</f>
        <v/>
      </c>
      <c r="AY86" s="20">
        <f>IF(AY63&gt;0,VLOOKUP(AY63,'[3]2020_HVAC'!$EY$7:$KA$83,23),"")</f>
        <v>37.332680000000003</v>
      </c>
      <c r="AZ86" s="20">
        <f>IF(AZ63&gt;0,VLOOKUP(AZ63,'[3]2020_HVAC'!$EY$7:$KA$83,23),"")</f>
        <v>8.9868799999999993</v>
      </c>
      <c r="BA86" s="55">
        <f>VLOOKUP($C86,[2]Performance!$A$3:$K$36,8)</f>
        <v>2</v>
      </c>
      <c r="BB86" s="55">
        <f t="shared" si="78"/>
        <v>25</v>
      </c>
      <c r="BC86" s="20">
        <f>IF(BC63&gt;0,VLOOKUP(BC63,'[3]2020_HVAC'!$EY$7:$KA$83,BB86),"")</f>
        <v>10.315426233615872</v>
      </c>
      <c r="BD86" s="20" t="str">
        <f>IF(BD63&gt;0,VLOOKUP(BD63,'[3]2020_HVAC'!$EY$7:$KA$83,$BB86),"")</f>
        <v/>
      </c>
      <c r="BE86" s="20">
        <f>IF(BE63&gt;0,VLOOKUP(BE63,'[3]2020_HVAC'!$EY$7:$KA$83,23),"")</f>
        <v>91.721707000000009</v>
      </c>
      <c r="BF86" s="20" t="str">
        <f>IF(BF63&gt;0,VLOOKUP(BF63,'[3]2020_HVAC'!$EY$7:$KA$83,23),"")</f>
        <v/>
      </c>
      <c r="BG86" s="20">
        <f>IF(BG63&gt;0,VLOOKUP(BG63,'[3]2020_HVAC'!$EY$7:$KA$83,23),"")</f>
        <v>2.6206788142857143</v>
      </c>
      <c r="BH86" s="20">
        <f>IF(BH63&gt;0,VLOOKUP(BH63,'[3]2020_HVAC'!$EY$7:$KA$83,23),"")</f>
        <v>13.450827641904748</v>
      </c>
      <c r="BI86" s="20">
        <f>IF(BI63&gt;0,VLOOKUP(BI63,'[3]2020_HVAC'!$EY$7:$KA$83,23),"")</f>
        <v>14.280574625923647</v>
      </c>
      <c r="BJ86" s="13">
        <f t="shared" si="79"/>
        <v>1181183.2364341936</v>
      </c>
      <c r="BK86" s="19">
        <f>IF($N86&gt;0,VLOOKUP($C86,[1]Rome!$AB$7:$AN$40,$N86))/((IF($P86=1,'3 PlantsCodes'!$D$26,IF($P86=2,'3 PlantsCodes'!$D$27,IF($P86=3,'3 PlantsCodes'!$D$28,IF($P86=4,'3 PlantsCodes'!$D$29)))))*IF($R86=1,'3 PlantsCodes'!$D$31,IF($R86=2,'3 PlantsCodes'!$D$32)))</f>
        <v>5.4271583949495765</v>
      </c>
      <c r="BL86" s="19">
        <f>(IF($O86=20,VLOOKUP($C86,[1]Rome!$AB$7:$AN$40,12),IF($O86&gt;0,VLOOKUP($C86,[1]Rome!$AB$7:$AN$40,$O86),0))/(IF($Q86=1,'3 PlantsCodes'!$E$26,IF($Q86=3,'3 PlantsCodes'!$E$28,IF($Q86=4,'3 PlantsCodes'!$E$29,1)))*IF($R86=1,'3 PlantsCodes'!$E$31,IF($R86=2,'3 PlantsCodes'!$E$32))))</f>
        <v>17.188075624629867</v>
      </c>
      <c r="BM86" s="19">
        <f>VLOOKUP($C86,[1]Rome!$AB$6:$AZ$40,$S86)</f>
        <v>1.0898891414002707</v>
      </c>
      <c r="BN86" s="19">
        <f>VLOOKUP($C86,[1]Rome!$B$7:$Y$40,18)</f>
        <v>7.0466600723413251</v>
      </c>
      <c r="BO86" s="19">
        <f>VLOOKUP($C86,[1]Rome!$B$7:$AA$40,26)</f>
        <v>0.23840237311118317</v>
      </c>
      <c r="BP86" s="20">
        <f>IF($U86=1,-[4]Office!$E$10,0)</f>
        <v>-9.2179487179487172</v>
      </c>
      <c r="BQ86" s="57" t="s">
        <v>30</v>
      </c>
      <c r="BR86" s="19">
        <f>IF($N86&gt;0,VLOOKUP($C86,[2]Rome!$AB$7:$AN$40,$N86))/((IF($P86=1,'3 PlantsCodes'!$D$26,IF($P86=2,'3 PlantsCodes'!$D$27,IF($P86=3,'3 PlantsCodes'!$D$28,IF($P86=4,'3 PlantsCodes'!$D$29)))))*IF($R86=1,'3 PlantsCodes'!$D$31,IF($R86=2,'3 PlantsCodes'!$D$32)))</f>
        <v>4.1565487912932984</v>
      </c>
      <c r="BS86" s="19">
        <f>(IF($O86=20,VLOOKUP($C86,[2]Rome!$AB$7:$AN$40,12),IF($O86&gt;0,VLOOKUP($C86,[2]Rome!$AB$7:$AN$40,$O86),0))/(IF($Q86=1,'3 PlantsCodes'!$E$26,IF($Q86=3,'3 PlantsCodes'!$E$28,IF($Q86=4,'3 PlantsCodes'!$E$29,1)))*IF($R86=1,'3 PlantsCodes'!$E$31,IF($R86=2,'3 PlantsCodes'!$E$32))))</f>
        <v>13.067291512846925</v>
      </c>
      <c r="BT86" s="19">
        <f>VLOOKUP($C86,[2]Rome!$AB$6:$AZ$40,$S86)</f>
        <v>1.7984701683811266</v>
      </c>
      <c r="BU86" s="19">
        <f>VLOOKUP($C86,[2]Rome!$B$7:$Y$40,18)</f>
        <v>7.4593645571497236</v>
      </c>
      <c r="BV86" s="19">
        <f>VLOOKUP($C86,[2]Rome!$B$7:$AA$40,26)</f>
        <v>0.42503521896380847</v>
      </c>
      <c r="BW86" s="20">
        <f>IF($U86=1,-[4]School!$E$10,0)</f>
        <v>-9.6066666666666674</v>
      </c>
      <c r="BX86" s="57" t="s">
        <v>30</v>
      </c>
    </row>
    <row r="87" spans="1:76" x14ac:dyDescent="0.25">
      <c r="A87" s="151"/>
      <c r="B87" s="17">
        <v>11</v>
      </c>
      <c r="C87" s="22">
        <f t="shared" ref="C87:V87" si="88">IF(C64="","",C64)</f>
        <v>32</v>
      </c>
      <c r="D87" s="50" t="str">
        <f t="shared" si="88"/>
        <v>o</v>
      </c>
      <c r="E87" s="50" t="str">
        <f t="shared" si="88"/>
        <v>o+</v>
      </c>
      <c r="F87" s="49" t="str">
        <f t="shared" si="88"/>
        <v>+</v>
      </c>
      <c r="G87" s="49" t="str">
        <f t="shared" si="88"/>
        <v>+</v>
      </c>
      <c r="H87" s="49">
        <f t="shared" si="88"/>
        <v>1</v>
      </c>
      <c r="I87" s="49">
        <f t="shared" si="88"/>
        <v>3</v>
      </c>
      <c r="J87" s="49">
        <f t="shared" si="88"/>
        <v>3</v>
      </c>
      <c r="K87" s="49">
        <f t="shared" si="88"/>
        <v>3</v>
      </c>
      <c r="L87" s="49">
        <f t="shared" si="88"/>
        <v>2</v>
      </c>
      <c r="M87" s="49">
        <f t="shared" si="88"/>
        <v>3332</v>
      </c>
      <c r="N87" s="49">
        <f t="shared" si="88"/>
        <v>7</v>
      </c>
      <c r="O87" s="49">
        <f t="shared" si="88"/>
        <v>12</v>
      </c>
      <c r="P87" s="49">
        <f t="shared" si="88"/>
        <v>3</v>
      </c>
      <c r="Q87" s="49">
        <f t="shared" si="88"/>
        <v>3</v>
      </c>
      <c r="R87" s="49">
        <f t="shared" si="88"/>
        <v>2</v>
      </c>
      <c r="S87" s="22">
        <f t="shared" si="88"/>
        <v>22</v>
      </c>
      <c r="T87" s="49">
        <f t="shared" si="88"/>
        <v>1</v>
      </c>
      <c r="U87" s="49">
        <f t="shared" si="88"/>
        <v>1</v>
      </c>
      <c r="V87" s="18" t="str">
        <f t="shared" si="88"/>
        <v/>
      </c>
      <c r="W87" s="21">
        <f>IF(W64&gt;0,VLOOKUP(W64,'[3]2020_Envelope'!$BH$6:$CR$128,4),"")</f>
        <v>7.4214069942100904</v>
      </c>
      <c r="X87" s="21">
        <f>IF(X64&gt;0,VLOOKUP(X64,'[3]2020_Envelope'!$BH$6:$CR$128,4),"")</f>
        <v>16.709237887510341</v>
      </c>
      <c r="Y87" s="21">
        <f>IF(Y64&gt;0,VLOOKUP(Y64,'[3]2020_Envelope'!$BH$6:$CR$128,4),"")</f>
        <v>12.477121270471462</v>
      </c>
      <c r="Z87" s="21">
        <f>IF(Z64&gt;0,VLOOKUP(Z64,'[3]2020_Envelope'!$BH$6:$CR$128,4),"")</f>
        <v>118.28471050074224</v>
      </c>
      <c r="AA87" s="21">
        <f>IF(AA64&gt;0,VLOOKUP(AA64,'[3]2020_Envelope'!$BH$6:$CR$128,4),"")</f>
        <v>97.385716477029902</v>
      </c>
      <c r="AB87" s="21">
        <f>IF(AB64&gt;0,VLOOKUP(AB64,'[3]2020_Envelope'!$BH$6:$CR$128,4),"")</f>
        <v>44.261193254807687</v>
      </c>
      <c r="AC87" s="20">
        <f>IF(AC64&gt;0,VLOOKUP(AC64,'[3]2020_HVAC'!$EY$7:$KA$83,20),"")</f>
        <v>31.347648749999998</v>
      </c>
      <c r="AD87" s="20">
        <f>IF(AD64&gt;0,VLOOKUP(AD64,'[3]2020_HVAC'!$EY$7:$KA$83,20),"")</f>
        <v>15.136737</v>
      </c>
      <c r="AE87" s="20">
        <f>IF(AE64&gt;0,VLOOKUP(AE64,'[3]2020_HVAC'!$EY$7:$KA$83,20),"")</f>
        <v>37.332680000000003</v>
      </c>
      <c r="AF87" s="20">
        <f>IF(AF64&gt;0,VLOOKUP(AF64,'[3]2020_HVAC'!$EY$7:$KA$83,20),"")</f>
        <v>8.9868799999999993</v>
      </c>
      <c r="AG87" s="55">
        <f>VLOOKUP($C87,[1]Performance!$A$3:$K$38,8)</f>
        <v>2</v>
      </c>
      <c r="AH87" s="55">
        <f t="shared" si="76"/>
        <v>22</v>
      </c>
      <c r="AI87" s="20">
        <f>IF(AI64&gt;0,VLOOKUP(AI64,'[3]2020_HVAC'!$EY$7:$KA$83,AH87),"")</f>
        <v>10.195947363162562</v>
      </c>
      <c r="AJ87" s="20" t="str">
        <f>IF(AJ64&gt;0,VLOOKUP(AJ64,'[3]2020_HVAC'!$EY$7:$KA$83,$AH87),"")</f>
        <v/>
      </c>
      <c r="AK87" s="20">
        <f>IF(AK64&gt;0,VLOOKUP(AK64,'[3]2020_HVAC'!$EY$7:$KA$83,20),"")</f>
        <v>91.721706999999995</v>
      </c>
      <c r="AL87" s="20" t="str">
        <f>IF(AL64&gt;0,VLOOKUP(AL64,'[3]2020_HVAC'!$EY$7:$KA$83,20),"")</f>
        <v/>
      </c>
      <c r="AM87" s="20">
        <f>IF(AM64&gt;0,VLOOKUP(AM64,'[3]2020_HVAC'!$EY$7:$KA$83,20),"")</f>
        <v>2.3518912435897432</v>
      </c>
      <c r="AN87" s="20">
        <f>IF(AN64&gt;0,VLOOKUP(AN64,'[3]2020_HVAC'!$EY$7:$KA$83,20),"")</f>
        <v>9.0534416820512718</v>
      </c>
      <c r="AO87" s="20">
        <f>IF(AO64&gt;0,VLOOKUP(AO64,'[3]2020_HVAC'!$EY$7:$KA$83,20),"")</f>
        <v>13.841172329741381</v>
      </c>
      <c r="AP87" s="13">
        <f t="shared" si="77"/>
        <v>1208627.5307027611</v>
      </c>
      <c r="AQ87" s="21">
        <f>IF(AQ64&gt;0,VLOOKUP(AQ64,'[3]2020_Envelope'!$BH$6:$CR$128,5),"")</f>
        <v>18.084512544802863</v>
      </c>
      <c r="AR87" s="21">
        <f>IF(AR64&gt;0,VLOOKUP(AR64,'[3]2020_Envelope'!$BH$6:$CR$128,5),"")</f>
        <v>30.094904886906296</v>
      </c>
      <c r="AS87" s="21">
        <f>IF(AS64&gt;0,VLOOKUP(AS64,'[3]2020_Envelope'!$BH$6:$CR$128,5),"")</f>
        <v>30.7215270250896</v>
      </c>
      <c r="AT87" s="21" t="str">
        <f>IF(AT64&gt;0,VLOOKUP(AT64,'[3]2020_Envelope'!$BH$6:$CR$128,5),"")</f>
        <v/>
      </c>
      <c r="AU87" s="21">
        <f>IF(AU64&gt;0,VLOOKUP(AU64,'[3]2020_Envelope'!$BH$6:$CR$128,5),"")</f>
        <v>65.558337295000001</v>
      </c>
      <c r="AV87" s="21">
        <f>IF(AV64&gt;0,VLOOKUP(AV64,'[3]2020_Envelope'!$BH$6:$CR$128,5),"")</f>
        <v>29.795850371571422</v>
      </c>
      <c r="AW87" s="20">
        <f>IF(AW64&gt;0,VLOOKUP(AW64,'[3]2020_HVAC'!$EY$7:$KA$83,23),"")</f>
        <v>31.347648750000001</v>
      </c>
      <c r="AX87" s="20">
        <f>IF(AX64&gt;0,VLOOKUP(AX64,'[3]2020_HVAC'!$EY$7:$KA$83,23),"")</f>
        <v>15.136737</v>
      </c>
      <c r="AY87" s="20">
        <f>IF(AY64&gt;0,VLOOKUP(AY64,'[3]2020_HVAC'!$EY$7:$KA$83,23),"")</f>
        <v>37.332680000000003</v>
      </c>
      <c r="AZ87" s="20">
        <f>IF(AZ64&gt;0,VLOOKUP(AZ64,'[3]2020_HVAC'!$EY$7:$KA$83,23),"")</f>
        <v>8.9868799999999993</v>
      </c>
      <c r="BA87" s="55">
        <f>VLOOKUP($C87,[2]Performance!$A$3:$K$36,8)</f>
        <v>1</v>
      </c>
      <c r="BB87" s="55">
        <f t="shared" si="78"/>
        <v>24</v>
      </c>
      <c r="BC87" s="20">
        <f>IF(BC64&gt;0,VLOOKUP(BC64,'[3]2020_HVAC'!$EY$7:$KA$83,BB87),"")</f>
        <v>20.136737854854847</v>
      </c>
      <c r="BD87" s="20" t="str">
        <f>IF(BD64&gt;0,VLOOKUP(BD64,'[3]2020_HVAC'!$EY$7:$KA$83,$BB87),"")</f>
        <v/>
      </c>
      <c r="BE87" s="20">
        <f>IF(BE64&gt;0,VLOOKUP(BE64,'[3]2020_HVAC'!$EY$7:$KA$83,23),"")</f>
        <v>91.721707000000009</v>
      </c>
      <c r="BF87" s="20" t="str">
        <f>IF(BF64&gt;0,VLOOKUP(BF64,'[3]2020_HVAC'!$EY$7:$KA$83,23),"")</f>
        <v/>
      </c>
      <c r="BG87" s="20">
        <f>IF(BG64&gt;0,VLOOKUP(BG64,'[3]2020_HVAC'!$EY$7:$KA$83,23),"")</f>
        <v>2.6206788142857143</v>
      </c>
      <c r="BH87" s="20">
        <f>IF(BH64&gt;0,VLOOKUP(BH64,'[3]2020_HVAC'!$EY$7:$KA$83,23),"")</f>
        <v>13.450827641904748</v>
      </c>
      <c r="BI87" s="20">
        <f>IF(BI64&gt;0,VLOOKUP(BI64,'[3]2020_HVAC'!$EY$7:$KA$83,23),"")</f>
        <v>14.280574625923647</v>
      </c>
      <c r="BJ87" s="13">
        <f t="shared" si="79"/>
        <v>1289199.2520025682</v>
      </c>
      <c r="BK87" s="19">
        <f>IF($N87&gt;0,VLOOKUP($C87,[1]Rome!$AB$7:$AN$40,$N87))/((IF($P87=1,'3 PlantsCodes'!$D$26,IF($P87=2,'3 PlantsCodes'!$D$27,IF($P87=3,'3 PlantsCodes'!$D$28,IF($P87=4,'3 PlantsCodes'!$D$29)))))*IF($R87=1,'3 PlantsCodes'!$D$31,IF($R87=2,'3 PlantsCodes'!$D$32)))</f>
        <v>5.5059196465300326</v>
      </c>
      <c r="BL87" s="19">
        <f>(IF($O87=20,VLOOKUP($C87,[1]Rome!$AB$7:$AN$40,12),IF($O87&gt;0,VLOOKUP($C87,[1]Rome!$AB$7:$AN$40,$O87),0))/(IF($Q87=1,'3 PlantsCodes'!$E$26,IF($Q87=3,'3 PlantsCodes'!$E$28,IF($Q87=4,'3 PlantsCodes'!$E$29,1)))*IF($R87=1,'3 PlantsCodes'!$E$31,IF($R87=2,'3 PlantsCodes'!$E$32))))</f>
        <v>16.782873749281421</v>
      </c>
      <c r="BM87" s="19">
        <f>VLOOKUP($C87,[1]Rome!$AB$6:$AZ$40,$S87)</f>
        <v>1.132060891764693</v>
      </c>
      <c r="BN87" s="19">
        <f>VLOOKUP($C87,[1]Rome!$B$7:$Y$40,18)</f>
        <v>7.0466600723413251</v>
      </c>
      <c r="BO87" s="19">
        <f>VLOOKUP($C87,[1]Rome!$B$7:$AA$40,26)</f>
        <v>2.0416376805199938</v>
      </c>
      <c r="BP87" s="20">
        <f>IF($U87=1,-[4]Office!$E$10,0)</f>
        <v>-9.2179487179487172</v>
      </c>
      <c r="BQ87" s="57" t="s">
        <v>30</v>
      </c>
      <c r="BR87" s="19">
        <f>IF($N87&gt;0,VLOOKUP($C87,[2]Rome!$AB$7:$AN$40,$N87))/((IF($P87=1,'3 PlantsCodes'!$D$26,IF($P87=2,'3 PlantsCodes'!$D$27,IF($P87=3,'3 PlantsCodes'!$D$28,IF($P87=4,'3 PlantsCodes'!$D$29)))))*IF($R87=1,'3 PlantsCodes'!$D$31,IF($R87=2,'3 PlantsCodes'!$D$32)))</f>
        <v>4.087766049474201</v>
      </c>
      <c r="BS87" s="19">
        <f>(IF($O87=20,VLOOKUP($C87,[2]Rome!$AB$7:$AN$40,12),IF($O87&gt;0,VLOOKUP($C87,[2]Rome!$AB$7:$AN$40,$O87),0))/(IF($Q87=1,'3 PlantsCodes'!$E$26,IF($Q87=3,'3 PlantsCodes'!$E$28,IF($Q87=4,'3 PlantsCodes'!$E$29,1)))*IF($R87=1,'3 PlantsCodes'!$E$31,IF($R87=2,'3 PlantsCodes'!$E$32))))</f>
        <v>12.69243023651614</v>
      </c>
      <c r="BT87" s="19">
        <f>VLOOKUP($C87,[2]Rome!$AB$6:$AZ$40,$S87)</f>
        <v>2.1876891079514884</v>
      </c>
      <c r="BU87" s="19">
        <f>VLOOKUP($C87,[2]Rome!$B$7:$Y$40,18)</f>
        <v>7.4593645571497236</v>
      </c>
      <c r="BV87" s="19">
        <f>VLOOKUP($C87,[2]Rome!$B$7:$AA$40,26)</f>
        <v>4.8589796757442372</v>
      </c>
      <c r="BW87" s="20">
        <f>IF($U87=1,-[4]School!$E$10,0)</f>
        <v>-9.6066666666666674</v>
      </c>
      <c r="BX87" s="57" t="s">
        <v>30</v>
      </c>
    </row>
    <row r="88" spans="1:76" x14ac:dyDescent="0.25">
      <c r="A88" s="151"/>
      <c r="B88" s="17">
        <v>12</v>
      </c>
      <c r="C88" s="22">
        <f t="shared" ref="C88:V88" si="89">IF(C65="","",C65)</f>
        <v>36</v>
      </c>
      <c r="D88" s="50" t="str">
        <f t="shared" si="89"/>
        <v>o+</v>
      </c>
      <c r="E88" s="50" t="str">
        <f t="shared" si="89"/>
        <v>o+</v>
      </c>
      <c r="F88" s="49" t="str">
        <f t="shared" si="89"/>
        <v>+</v>
      </c>
      <c r="G88" s="49" t="str">
        <f t="shared" si="89"/>
        <v>+</v>
      </c>
      <c r="H88" s="49">
        <f t="shared" si="89"/>
        <v>1</v>
      </c>
      <c r="I88" s="49">
        <f t="shared" si="89"/>
        <v>4</v>
      </c>
      <c r="J88" s="49">
        <f t="shared" si="89"/>
        <v>3</v>
      </c>
      <c r="K88" s="49">
        <f t="shared" si="89"/>
        <v>3</v>
      </c>
      <c r="L88" s="49">
        <f t="shared" si="89"/>
        <v>2</v>
      </c>
      <c r="M88" s="49">
        <f t="shared" si="89"/>
        <v>4332</v>
      </c>
      <c r="N88" s="49">
        <f t="shared" si="89"/>
        <v>7</v>
      </c>
      <c r="O88" s="49">
        <f t="shared" si="89"/>
        <v>12</v>
      </c>
      <c r="P88" s="49">
        <f t="shared" si="89"/>
        <v>3</v>
      </c>
      <c r="Q88" s="49">
        <f t="shared" si="89"/>
        <v>3</v>
      </c>
      <c r="R88" s="49">
        <f t="shared" si="89"/>
        <v>2</v>
      </c>
      <c r="S88" s="22">
        <f t="shared" si="89"/>
        <v>22</v>
      </c>
      <c r="T88" s="49">
        <f t="shared" si="89"/>
        <v>1</v>
      </c>
      <c r="U88" s="49">
        <f t="shared" si="89"/>
        <v>1</v>
      </c>
      <c r="V88" s="18" t="str">
        <f t="shared" si="89"/>
        <v/>
      </c>
      <c r="W88" s="21">
        <f>IF(W65&gt;0,VLOOKUP(W65,'[3]2020_Envelope'!$BH$6:$CR$128,4),"")</f>
        <v>11.947475012958364</v>
      </c>
      <c r="X88" s="21">
        <f>IF(X65&gt;0,VLOOKUP(X65,'[3]2020_Envelope'!$BH$6:$CR$128,4),"")</f>
        <v>20.631873701957538</v>
      </c>
      <c r="Y88" s="21">
        <f>IF(Y65&gt;0,VLOOKUP(Y65,'[3]2020_Envelope'!$BH$6:$CR$128,4),"")</f>
        <v>14.066060043010753</v>
      </c>
      <c r="Z88" s="21">
        <f>IF(Z65&gt;0,VLOOKUP(Z65,'[3]2020_Envelope'!$BH$6:$CR$128,4),"")</f>
        <v>118.28471050074224</v>
      </c>
      <c r="AA88" s="21">
        <f>IF(AA65&gt;0,VLOOKUP(AA65,'[3]2020_Envelope'!$BH$6:$CR$128,4),"")</f>
        <v>97.385716477029902</v>
      </c>
      <c r="AB88" s="21">
        <f>IF(AB65&gt;0,VLOOKUP(AB65,'[3]2020_Envelope'!$BH$6:$CR$128,4),"")</f>
        <v>44.261193254807687</v>
      </c>
      <c r="AC88" s="20">
        <f>IF(AC65&gt;0,VLOOKUP(AC65,'[3]2020_HVAC'!$EY$7:$KA$83,20),"")</f>
        <v>31.347648749999998</v>
      </c>
      <c r="AD88" s="20">
        <f>IF(AD65&gt;0,VLOOKUP(AD65,'[3]2020_HVAC'!$EY$7:$KA$83,20),"")</f>
        <v>15.136737</v>
      </c>
      <c r="AE88" s="20">
        <f>IF(AE65&gt;0,VLOOKUP(AE65,'[3]2020_HVAC'!$EY$7:$KA$83,20),"")</f>
        <v>37.332680000000003</v>
      </c>
      <c r="AF88" s="20">
        <f>IF(AF65&gt;0,VLOOKUP(AF65,'[3]2020_HVAC'!$EY$7:$KA$83,20),"")</f>
        <v>8.9868799999999993</v>
      </c>
      <c r="AG88" s="55">
        <f>VLOOKUP($C88,[1]Performance!$A$3:$K$38,8)</f>
        <v>2</v>
      </c>
      <c r="AH88" s="55">
        <f t="shared" si="76"/>
        <v>22</v>
      </c>
      <c r="AI88" s="20">
        <f>IF(AI65&gt;0,VLOOKUP(AI65,'[3]2020_HVAC'!$EY$7:$KA$83,AH88),"")</f>
        <v>10.195947363162562</v>
      </c>
      <c r="AJ88" s="20" t="str">
        <f>IF(AJ65&gt;0,VLOOKUP(AJ65,'[3]2020_HVAC'!$EY$7:$KA$83,$AH88),"")</f>
        <v/>
      </c>
      <c r="AK88" s="20">
        <f>IF(AK65&gt;0,VLOOKUP(AK65,'[3]2020_HVAC'!$EY$7:$KA$83,20),"")</f>
        <v>91.721706999999995</v>
      </c>
      <c r="AL88" s="20" t="str">
        <f>IF(AL65&gt;0,VLOOKUP(AL65,'[3]2020_HVAC'!$EY$7:$KA$83,20),"")</f>
        <v/>
      </c>
      <c r="AM88" s="20">
        <f>IF(AM65&gt;0,VLOOKUP(AM65,'[3]2020_HVAC'!$EY$7:$KA$83,20),"")</f>
        <v>2.3518912435897432</v>
      </c>
      <c r="AN88" s="20">
        <f>IF(AN65&gt;0,VLOOKUP(AN65,'[3]2020_HVAC'!$EY$7:$KA$83,20),"")</f>
        <v>9.0534416820512718</v>
      </c>
      <c r="AO88" s="20">
        <f>IF(AO65&gt;0,VLOOKUP(AO65,'[3]2020_HVAC'!$EY$7:$KA$83,20),"")</f>
        <v>13.841172329741381</v>
      </c>
      <c r="AP88" s="13">
        <f t="shared" si="77"/>
        <v>1232115.6144001803</v>
      </c>
      <c r="AQ88" s="21">
        <f>IF(AQ65&gt;0,VLOOKUP(AQ65,'[3]2020_Envelope'!$BH$6:$CR$128,5),"")</f>
        <v>29.122216391875742</v>
      </c>
      <c r="AR88" s="21">
        <f>IF(AR65&gt;0,VLOOKUP(AR65,'[3]2020_Envelope'!$BH$6:$CR$128,5),"")</f>
        <v>37.159939961306705</v>
      </c>
      <c r="AS88" s="21">
        <f>IF(AS65&gt;0,VLOOKUP(AS65,'[3]2020_Envelope'!$BH$6:$CR$128,5),"")</f>
        <v>34.633686881720429</v>
      </c>
      <c r="AT88" s="21">
        <f>IF(AT65&gt;0,VLOOKUP(AT65,'[3]2020_Envelope'!$BH$6:$CR$128,5),"")</f>
        <v>93.046162034224082</v>
      </c>
      <c r="AU88" s="21">
        <f>IF(AU65&gt;0,VLOOKUP(AU65,'[3]2020_Envelope'!$BH$6:$CR$128,5),"")</f>
        <v>65.558337295000001</v>
      </c>
      <c r="AV88" s="21">
        <f>IF(AV65&gt;0,VLOOKUP(AV65,'[3]2020_Envelope'!$BH$6:$CR$128,5),"")</f>
        <v>29.795850371571422</v>
      </c>
      <c r="AW88" s="20">
        <f>IF(AW65&gt;0,VLOOKUP(AW65,'[3]2020_HVAC'!$EY$7:$KA$83,23),"")</f>
        <v>31.347648750000001</v>
      </c>
      <c r="AX88" s="20">
        <f>IF(AX65&gt;0,VLOOKUP(AX65,'[3]2020_HVAC'!$EY$7:$KA$83,23),"")</f>
        <v>15.136737</v>
      </c>
      <c r="AY88" s="20">
        <f>IF(AY65&gt;0,VLOOKUP(AY65,'[3]2020_HVAC'!$EY$7:$KA$83,23),"")</f>
        <v>37.332680000000003</v>
      </c>
      <c r="AZ88" s="20">
        <f>IF(AZ65&gt;0,VLOOKUP(AZ65,'[3]2020_HVAC'!$EY$7:$KA$83,23),"")</f>
        <v>8.9868799999999993</v>
      </c>
      <c r="BA88" s="55">
        <f>VLOOKUP($C88,[2]Performance!$A$3:$K$36,8)</f>
        <v>1</v>
      </c>
      <c r="BB88" s="55">
        <f t="shared" si="78"/>
        <v>24</v>
      </c>
      <c r="BC88" s="20">
        <f>IF(BC65&gt;0,VLOOKUP(BC65,'[3]2020_HVAC'!$EY$7:$KA$83,BB88),"")</f>
        <v>20.136737854854847</v>
      </c>
      <c r="BD88" s="20" t="str">
        <f>IF(BD65&gt;0,VLOOKUP(BD65,'[3]2020_HVAC'!$EY$7:$KA$83,$BB88),"")</f>
        <v/>
      </c>
      <c r="BE88" s="20">
        <f>IF(BE65&gt;0,VLOOKUP(BE65,'[3]2020_HVAC'!$EY$7:$KA$83,23),"")</f>
        <v>91.721707000000009</v>
      </c>
      <c r="BF88" s="20" t="str">
        <f>IF(BF65&gt;0,VLOOKUP(BF65,'[3]2020_HVAC'!$EY$7:$KA$83,23),"")</f>
        <v/>
      </c>
      <c r="BG88" s="20">
        <f>IF(BG65&gt;0,VLOOKUP(BG65,'[3]2020_HVAC'!$EY$7:$KA$83,23),"")</f>
        <v>2.6206788142857143</v>
      </c>
      <c r="BH88" s="20">
        <f>IF(BH65&gt;0,VLOOKUP(BH65,'[3]2020_HVAC'!$EY$7:$KA$83,23),"")</f>
        <v>13.450827641904748</v>
      </c>
      <c r="BI88" s="20">
        <f>IF(BI65&gt;0,VLOOKUP(BI65,'[3]2020_HVAC'!$EY$7:$KA$83,23),"")</f>
        <v>14.280574625923647</v>
      </c>
      <c r="BJ88" s="13">
        <f t="shared" si="79"/>
        <v>1651641.5935614021</v>
      </c>
      <c r="BK88" s="19">
        <f>IF($N88&gt;0,VLOOKUP($C88,[1]Rome!$AB$7:$AN$40,$N88))/((IF($P88=1,'3 PlantsCodes'!$D$26,IF($P88=2,'3 PlantsCodes'!$D$27,IF($P88=3,'3 PlantsCodes'!$D$28,IF($P88=4,'3 PlantsCodes'!$D$29)))))*IF($R88=1,'3 PlantsCodes'!$D$31,IF($R88=2,'3 PlantsCodes'!$D$32)))</f>
        <v>11.696214718935314</v>
      </c>
      <c r="BL88" s="19">
        <f>(IF($O88=20,VLOOKUP($C88,[1]Rome!$AB$7:$AN$40,12),IF($O88&gt;0,VLOOKUP($C88,[1]Rome!$AB$7:$AN$40,$O88),0))/(IF($Q88=1,'3 PlantsCodes'!$E$26,IF($Q88=3,'3 PlantsCodes'!$E$28,IF($Q88=4,'3 PlantsCodes'!$E$29,1)))*IF($R88=1,'3 PlantsCodes'!$E$31,IF($R88=2,'3 PlantsCodes'!$E$32))))</f>
        <v>18.51637921369414</v>
      </c>
      <c r="BM88" s="19">
        <f>VLOOKUP($C88,[1]Rome!$AB$6:$AZ$40,$S88)</f>
        <v>0.97618278472609721</v>
      </c>
      <c r="BN88" s="19">
        <f>VLOOKUP($C88,[1]Rome!$B$7:$Y$40,18)</f>
        <v>6.9006892967120725</v>
      </c>
      <c r="BO88" s="19">
        <f>VLOOKUP($C88,[1]Rome!$B$7:$AA$40,26)</f>
        <v>1.3391856436212355</v>
      </c>
      <c r="BP88" s="20">
        <f>IF($U88=1,-[4]Office!$E$10,0)</f>
        <v>-9.2179487179487172</v>
      </c>
      <c r="BQ88" s="57" t="s">
        <v>30</v>
      </c>
      <c r="BR88" s="19">
        <f>IF($N88&gt;0,VLOOKUP($C88,[2]Rome!$AB$7:$AN$40,$N88))/((IF($P88=1,'3 PlantsCodes'!$D$26,IF($P88=2,'3 PlantsCodes'!$D$27,IF($P88=3,'3 PlantsCodes'!$D$28,IF($P88=4,'3 PlantsCodes'!$D$29)))))*IF($R88=1,'3 PlantsCodes'!$D$31,IF($R88=2,'3 PlantsCodes'!$D$32)))</f>
        <v>6.8910420930208414</v>
      </c>
      <c r="BS88" s="19">
        <f>(IF($O88=20,VLOOKUP($C88,[2]Rome!$AB$7:$AN$40,12),IF($O88&gt;0,VLOOKUP($C88,[2]Rome!$AB$7:$AN$40,$O88),0))/(IF($Q88=1,'3 PlantsCodes'!$E$26,IF($Q88=3,'3 PlantsCodes'!$E$28,IF($Q88=4,'3 PlantsCodes'!$E$29,1)))*IF($R88=1,'3 PlantsCodes'!$E$31,IF($R88=2,'3 PlantsCodes'!$E$32))))</f>
        <v>13.530849308829286</v>
      </c>
      <c r="BT88" s="19">
        <f>VLOOKUP($C88,[2]Rome!$AB$6:$AZ$40,$S88)</f>
        <v>1.9675473638649013</v>
      </c>
      <c r="BU88" s="19">
        <f>VLOOKUP($C88,[2]Rome!$B$7:$Y$40,18)</f>
        <v>7.3147517493575167</v>
      </c>
      <c r="BV88" s="19">
        <f>VLOOKUP($C88,[2]Rome!$B$7:$AA$40,26)</f>
        <v>4.3300298103836701</v>
      </c>
      <c r="BW88" s="20">
        <f>IF($U88=1,-[4]School!$E$10,0)</f>
        <v>-9.6066666666666674</v>
      </c>
      <c r="BX88" s="57" t="s">
        <v>30</v>
      </c>
    </row>
    <row r="89" spans="1:76" x14ac:dyDescent="0.25">
      <c r="A89" s="151"/>
      <c r="B89" s="17">
        <v>13</v>
      </c>
      <c r="C89" s="22">
        <f t="shared" ref="C89:V89" si="90">IF(C66="","",C66)</f>
        <v>3</v>
      </c>
      <c r="D89" s="50" t="str">
        <f t="shared" si="90"/>
        <v/>
      </c>
      <c r="E89" s="50" t="str">
        <f t="shared" si="90"/>
        <v/>
      </c>
      <c r="F89" s="49" t="str">
        <f t="shared" si="90"/>
        <v/>
      </c>
      <c r="G89" s="49" t="str">
        <f t="shared" si="90"/>
        <v/>
      </c>
      <c r="H89" s="49">
        <f t="shared" si="90"/>
        <v>0</v>
      </c>
      <c r="I89" s="49">
        <f t="shared" si="90"/>
        <v>1</v>
      </c>
      <c r="J89" s="49">
        <f t="shared" si="90"/>
        <v>2</v>
      </c>
      <c r="K89" s="49">
        <f t="shared" si="90"/>
        <v>1</v>
      </c>
      <c r="L89" s="49">
        <f t="shared" si="90"/>
        <v>1</v>
      </c>
      <c r="M89" s="49">
        <f t="shared" si="90"/>
        <v>1211</v>
      </c>
      <c r="N89" s="49">
        <f t="shared" si="90"/>
        <v>7</v>
      </c>
      <c r="O89" s="49">
        <f t="shared" si="90"/>
        <v>12</v>
      </c>
      <c r="P89" s="49">
        <f t="shared" si="90"/>
        <v>3</v>
      </c>
      <c r="Q89" s="49">
        <f t="shared" si="90"/>
        <v>3</v>
      </c>
      <c r="R89" s="49">
        <f t="shared" si="90"/>
        <v>2</v>
      </c>
      <c r="S89" s="22">
        <f t="shared" si="90"/>
        <v>22</v>
      </c>
      <c r="T89" s="49">
        <f t="shared" si="90"/>
        <v>1</v>
      </c>
      <c r="U89" s="49">
        <f t="shared" si="90"/>
        <v>1</v>
      </c>
      <c r="V89" s="18" t="str">
        <f t="shared" si="90"/>
        <v/>
      </c>
      <c r="W89" s="21">
        <f>IF(W66&gt;0,VLOOKUP(W66,'[3]2020_Envelope'!$BH$6:$CR$128,4),"")</f>
        <v>9.8214502343534598</v>
      </c>
      <c r="X89" s="21">
        <f>IF(X66&gt;0,VLOOKUP(X66,'[3]2020_Envelope'!$BH$6:$CR$128,4),"")</f>
        <v>10.474832133535521</v>
      </c>
      <c r="Y89" s="21" t="str">
        <f>IF(Y66&gt;0,VLOOKUP(Y66,'[3]2020_Envelope'!$BH$6:$CR$128,4),"")</f>
        <v/>
      </c>
      <c r="Z89" s="21">
        <f>IF(Z66&gt;0,VLOOKUP(Z66,'[3]2020_Envelope'!$BH$6:$CR$128,4),"")</f>
        <v>108.10940393252362</v>
      </c>
      <c r="AA89" s="21" t="str">
        <f>IF(AA66&gt;0,VLOOKUP(AA66,'[3]2020_Envelope'!$BH$6:$CR$128,4),"")</f>
        <v/>
      </c>
      <c r="AB89" s="21" t="str">
        <f>IF(AB66&gt;0,VLOOKUP(AB66,'[3]2020_Envelope'!$BH$6:$CR$128,4),"")</f>
        <v/>
      </c>
      <c r="AC89" s="20" t="str">
        <f>IF(AC66&gt;0,VLOOKUP(AC66,'[3]2020_HVAC'!$EY$7:$KA$83,20),"")</f>
        <v/>
      </c>
      <c r="AD89" s="20" t="str">
        <f>IF(AD66&gt;0,VLOOKUP(AD66,'[3]2020_HVAC'!$EY$7:$KA$83,20),"")</f>
        <v/>
      </c>
      <c r="AE89" s="20" t="str">
        <f>IF(AE66&gt;0,VLOOKUP(AE66,'[3]2020_HVAC'!$EY$7:$KA$83,20),"")</f>
        <v/>
      </c>
      <c r="AF89" s="20" t="str">
        <f>IF(AF66&gt;0,VLOOKUP(AF66,'[3]2020_HVAC'!$EY$7:$KA$83,20),"")</f>
        <v/>
      </c>
      <c r="AG89" s="55">
        <f>VLOOKUP($C89,[1]Performance!$A$3:$K$38,8)</f>
        <v>0</v>
      </c>
      <c r="AH89" s="55">
        <f t="shared" si="76"/>
        <v>20</v>
      </c>
      <c r="AI89" s="20">
        <f>IF(AI66&gt;0,VLOOKUP(AI66,'[3]2020_HVAC'!$EY$7:$KA$83,AH89),"")</f>
        <v>22.632040879655989</v>
      </c>
      <c r="AJ89" s="20" t="str">
        <f>IF(AJ66&gt;0,VLOOKUP(AJ66,'[3]2020_HVAC'!$EY$7:$KA$83,$AH89),"")</f>
        <v/>
      </c>
      <c r="AK89" s="20">
        <f>IF(AK66&gt;0,VLOOKUP(AK66,'[3]2020_HVAC'!$EY$7:$KA$83,20),"")</f>
        <v>91.721706999999995</v>
      </c>
      <c r="AL89" s="20" t="str">
        <f>IF(AL66&gt;0,VLOOKUP(AL66,'[3]2020_HVAC'!$EY$7:$KA$83,20),"")</f>
        <v/>
      </c>
      <c r="AM89" s="20">
        <f>IF(AM66&gt;0,VLOOKUP(AM66,'[3]2020_HVAC'!$EY$7:$KA$83,20),"")</f>
        <v>2.3518912435897432</v>
      </c>
      <c r="AN89" s="20">
        <f>IF(AN66&gt;0,VLOOKUP(AN66,'[3]2020_HVAC'!$EY$7:$KA$83,20),"")</f>
        <v>9.0534416820512718</v>
      </c>
      <c r="AO89" s="20">
        <f>IF(AO66&gt;0,VLOOKUP(AO66,'[3]2020_HVAC'!$EY$7:$KA$83,20),"")</f>
        <v>13.841172329741381</v>
      </c>
      <c r="AP89" s="13">
        <f t="shared" si="77"/>
        <v>627133.89827895525</v>
      </c>
      <c r="AQ89" s="21">
        <f>IF(AQ66&gt;0,VLOOKUP(AQ66,'[3]2020_Envelope'!$BH$6:$CR$128,5),"")</f>
        <v>24.201758685782558</v>
      </c>
      <c r="AR89" s="21">
        <f>IF(AR66&gt;0,VLOOKUP(AR66,'[3]2020_Envelope'!$BH$6:$CR$128,5),"")</f>
        <v>18.866155290104111</v>
      </c>
      <c r="AS89" s="21" t="str">
        <f>IF(AS66&gt;0,VLOOKUP(AS66,'[3]2020_Envelope'!$BH$6:$CR$128,5),"")</f>
        <v/>
      </c>
      <c r="AT89" s="21">
        <f>IF(AT66&gt;0,VLOOKUP(AT66,'[3]2020_Envelope'!$BH$6:$CR$128,5),"")</f>
        <v>93.046162034224082</v>
      </c>
      <c r="AU89" s="21" t="str">
        <f>IF(AU66&gt;0,VLOOKUP(AU66,'[3]2020_Envelope'!$BH$6:$CR$128,5),"")</f>
        <v/>
      </c>
      <c r="AV89" s="21" t="str">
        <f>IF(AV66&gt;0,VLOOKUP(AV66,'[3]2020_Envelope'!$BH$6:$CR$128,5),"")</f>
        <v/>
      </c>
      <c r="AW89" s="20" t="str">
        <f>IF(AW66&gt;0,VLOOKUP(AW66,'[3]2020_HVAC'!$EY$7:$KA$83,23),"")</f>
        <v/>
      </c>
      <c r="AX89" s="20" t="str">
        <f>IF(AX66&gt;0,VLOOKUP(AX66,'[3]2020_HVAC'!$EY$7:$KA$83,23),"")</f>
        <v/>
      </c>
      <c r="AY89" s="20" t="str">
        <f>IF(AY66&gt;0,VLOOKUP(AY66,'[3]2020_HVAC'!$EY$7:$KA$83,23),"")</f>
        <v/>
      </c>
      <c r="AZ89" s="20" t="str">
        <f>IF(AZ66&gt;0,VLOOKUP(AZ66,'[3]2020_HVAC'!$EY$7:$KA$83,23),"")</f>
        <v/>
      </c>
      <c r="BA89" s="55">
        <f>VLOOKUP($C89,[2]Performance!$A$3:$K$36,8)</f>
        <v>1</v>
      </c>
      <c r="BB89" s="55">
        <f t="shared" si="78"/>
        <v>24</v>
      </c>
      <c r="BC89" s="20">
        <f>IF(BC66&gt;0,VLOOKUP(BC66,'[3]2020_HVAC'!$EY$7:$KA$83,BB89),"")</f>
        <v>20.136737854854847</v>
      </c>
      <c r="BD89" s="20" t="str">
        <f>IF(BD66&gt;0,VLOOKUP(BD66,'[3]2020_HVAC'!$EY$7:$KA$83,$BB89),"")</f>
        <v/>
      </c>
      <c r="BE89" s="20">
        <f>IF(BE66&gt;0,VLOOKUP(BE66,'[3]2020_HVAC'!$EY$7:$KA$83,23),"")</f>
        <v>91.721707000000009</v>
      </c>
      <c r="BF89" s="20" t="str">
        <f>IF(BF66&gt;0,VLOOKUP(BF66,'[3]2020_HVAC'!$EY$7:$KA$83,23),"")</f>
        <v/>
      </c>
      <c r="BG89" s="20">
        <f>IF(BG66&gt;0,VLOOKUP(BG66,'[3]2020_HVAC'!$EY$7:$KA$83,23),"")</f>
        <v>2.6206788142857143</v>
      </c>
      <c r="BH89" s="20">
        <f>IF(BH66&gt;0,VLOOKUP(BH66,'[3]2020_HVAC'!$EY$7:$KA$83,23),"")</f>
        <v>13.450827641904748</v>
      </c>
      <c r="BI89" s="20">
        <f>IF(BI66&gt;0,VLOOKUP(BI66,'[3]2020_HVAC'!$EY$7:$KA$83,23),"")</f>
        <v>14.280574625923647</v>
      </c>
      <c r="BJ89" s="13">
        <f t="shared" si="79"/>
        <v>876722.49613330106</v>
      </c>
      <c r="BK89" s="19">
        <f>IF($N89&gt;0,VLOOKUP($C89,[1]Rome!$AB$7:$AN$40,$N89))/((IF($P89=1,'3 PlantsCodes'!$D$26,IF($P89=2,'3 PlantsCodes'!$D$27,IF($P89=3,'3 PlantsCodes'!$D$28,IF($P89=4,'3 PlantsCodes'!$D$29)))))*IF($R89=1,'3 PlantsCodes'!$D$31,IF($R89=2,'3 PlantsCodes'!$D$32)))</f>
        <v>16.794736944342386</v>
      </c>
      <c r="BL89" s="19">
        <f>(IF($O89=20,VLOOKUP($C89,[1]Rome!$AB$7:$AN$40,12),IF($O89&gt;0,VLOOKUP($C89,[1]Rome!$AB$7:$AN$40,$O89),0))/(IF($Q89=1,'3 PlantsCodes'!$E$26,IF($Q89=3,'3 PlantsCodes'!$E$28,IF($Q89=4,'3 PlantsCodes'!$E$29,1)))*IF($R89=1,'3 PlantsCodes'!$E$31,IF($R89=2,'3 PlantsCodes'!$E$32))))</f>
        <v>37.059977974504783</v>
      </c>
      <c r="BM89" s="19">
        <f>VLOOKUP($C89,[1]Rome!$AB$6:$AZ$40,$S89)</f>
        <v>0.95549907934462297</v>
      </c>
      <c r="BN89" s="19">
        <f>VLOOKUP($C89,[1]Rome!$B$7:$Y$40,18)</f>
        <v>27.444776367186179</v>
      </c>
      <c r="BO89" s="19">
        <f>VLOOKUP($C89,[1]Rome!$B$7:$AA$40,26)</f>
        <v>0.43578183147969912</v>
      </c>
      <c r="BP89" s="20">
        <f>IF($U89=1,-[4]Office!$E$10,0)</f>
        <v>-9.2179487179487172</v>
      </c>
      <c r="BQ89" s="57" t="s">
        <v>30</v>
      </c>
      <c r="BR89" s="19">
        <f>IF($N89&gt;0,VLOOKUP($C89,[2]Rome!$AB$7:$AN$40,$N89))/((IF($P89=1,'3 PlantsCodes'!$D$26,IF($P89=2,'3 PlantsCodes'!$D$27,IF($P89=3,'3 PlantsCodes'!$D$28,IF($P89=4,'3 PlantsCodes'!$D$29)))))*IF($R89=1,'3 PlantsCodes'!$D$31,IF($R89=2,'3 PlantsCodes'!$D$32)))</f>
        <v>18.224217709254631</v>
      </c>
      <c r="BS89" s="19">
        <f>(IF($O89=20,VLOOKUP($C89,[2]Rome!$AB$7:$AN$40,12),IF($O89&gt;0,VLOOKUP($C89,[2]Rome!$AB$7:$AN$40,$O89),0))/(IF($Q89=1,'3 PlantsCodes'!$E$26,IF($Q89=3,'3 PlantsCodes'!$E$28,IF($Q89=4,'3 PlantsCodes'!$E$29,1)))*IF($R89=1,'3 PlantsCodes'!$E$31,IF($R89=2,'3 PlantsCodes'!$E$32))))</f>
        <v>21.93457995135158</v>
      </c>
      <c r="BT89" s="19">
        <f>VLOOKUP($C89,[2]Rome!$AB$6:$AZ$40,$S89)</f>
        <v>1.6669560568525446</v>
      </c>
      <c r="BU89" s="19">
        <f>VLOOKUP($C89,[2]Rome!$B$7:$Y$40,18)</f>
        <v>26.447756992063944</v>
      </c>
      <c r="BV89" s="19">
        <f>VLOOKUP($C89,[2]Rome!$B$7:$AA$40,26)</f>
        <v>0.58779985963754944</v>
      </c>
      <c r="BW89" s="20">
        <f>IF($U89=1,-[4]School!$E$10,0)</f>
        <v>-9.6066666666666674</v>
      </c>
      <c r="BX89" s="57" t="s">
        <v>30</v>
      </c>
    </row>
    <row r="90" spans="1:76" x14ac:dyDescent="0.25">
      <c r="A90" s="151"/>
      <c r="B90" s="17">
        <v>14</v>
      </c>
      <c r="C90" s="22">
        <f t="shared" ref="C90:V90" si="91">IF(C67="","",C67)</f>
        <v>28</v>
      </c>
      <c r="D90" s="50" t="str">
        <f t="shared" si="91"/>
        <v/>
      </c>
      <c r="E90" s="50" t="str">
        <f t="shared" si="91"/>
        <v/>
      </c>
      <c r="F90" s="49" t="str">
        <f t="shared" si="91"/>
        <v/>
      </c>
      <c r="G90" s="49" t="str">
        <f t="shared" si="91"/>
        <v/>
      </c>
      <c r="H90" s="49">
        <f t="shared" si="91"/>
        <v>1</v>
      </c>
      <c r="I90" s="49">
        <f t="shared" si="91"/>
        <v>2</v>
      </c>
      <c r="J90" s="49">
        <f t="shared" si="91"/>
        <v>3</v>
      </c>
      <c r="K90" s="49">
        <f t="shared" si="91"/>
        <v>3</v>
      </c>
      <c r="L90" s="49">
        <f t="shared" si="91"/>
        <v>2</v>
      </c>
      <c r="M90" s="49">
        <f t="shared" si="91"/>
        <v>2332</v>
      </c>
      <c r="N90" s="49">
        <f t="shared" si="91"/>
        <v>9</v>
      </c>
      <c r="O90" s="49">
        <f t="shared" si="91"/>
        <v>20</v>
      </c>
      <c r="P90" s="49">
        <f t="shared" si="91"/>
        <v>4</v>
      </c>
      <c r="Q90" s="49">
        <f t="shared" si="91"/>
        <v>4</v>
      </c>
      <c r="R90" s="49">
        <f t="shared" si="91"/>
        <v>2</v>
      </c>
      <c r="S90" s="22">
        <f t="shared" si="91"/>
        <v>18</v>
      </c>
      <c r="T90" s="49">
        <f t="shared" si="91"/>
        <v>0</v>
      </c>
      <c r="U90" s="49">
        <f t="shared" si="91"/>
        <v>0</v>
      </c>
      <c r="V90" s="18" t="str">
        <f t="shared" si="91"/>
        <v/>
      </c>
      <c r="W90" s="21">
        <f>IF(W67&gt;0,VLOOKUP(W67,'[3]2020_Envelope'!$BH$6:$CR$128,4),"")</f>
        <v>2.894430491315136</v>
      </c>
      <c r="X90" s="21">
        <f>IF(X67&gt;0,VLOOKUP(X67,'[3]2020_Envelope'!$BH$6:$CR$128,4),"")</f>
        <v>14.751227430383235</v>
      </c>
      <c r="Y90" s="21">
        <f>IF(Y67&gt;0,VLOOKUP(Y67,'[3]2020_Envelope'!$BH$6:$CR$128,4),"")</f>
        <v>10.890907950372208</v>
      </c>
      <c r="Z90" s="21">
        <f>IF(Z67&gt;0,VLOOKUP(Z67,'[3]2020_Envelope'!$BH$6:$CR$128,4),"")</f>
        <v>118.28471050074224</v>
      </c>
      <c r="AA90" s="21">
        <f>IF(AA67&gt;0,VLOOKUP(AA67,'[3]2020_Envelope'!$BH$6:$CR$128,4),"")</f>
        <v>97.385716477029902</v>
      </c>
      <c r="AB90" s="21">
        <f>IF(AB67&gt;0,VLOOKUP(AB67,'[3]2020_Envelope'!$BH$6:$CR$128,4),"")</f>
        <v>44.261193254807687</v>
      </c>
      <c r="AC90" s="20">
        <f>IF(AC67&gt;0,VLOOKUP(AC67,'[3]2020_HVAC'!$EY$7:$KA$83,20),"")</f>
        <v>31.347648749999998</v>
      </c>
      <c r="AD90" s="20">
        <f>IF(AD67&gt;0,VLOOKUP(AD67,'[3]2020_HVAC'!$EY$7:$KA$83,20),"")</f>
        <v>15.136737</v>
      </c>
      <c r="AE90" s="20">
        <f>IF(AE67&gt;0,VLOOKUP(AE67,'[3]2020_HVAC'!$EY$7:$KA$83,20),"")</f>
        <v>37.332680000000003</v>
      </c>
      <c r="AF90" s="20">
        <f>IF(AF67&gt;0,VLOOKUP(AF67,'[3]2020_HVAC'!$EY$7:$KA$83,20),"")</f>
        <v>8.9868799999999993</v>
      </c>
      <c r="AG90" s="55">
        <f>VLOOKUP($C90,[1]Performance!$A$3:$K$38,8)</f>
        <v>2</v>
      </c>
      <c r="AH90" s="55">
        <f t="shared" si="76"/>
        <v>22</v>
      </c>
      <c r="AI90" s="20" t="str">
        <f>IF(AI67&gt;0,VLOOKUP(AI67,'[3]2020_HVAC'!$EY$7:$KA$83,AH90),"")</f>
        <v/>
      </c>
      <c r="AJ90" s="20">
        <f>IF(AJ67&gt;0,VLOOKUP(AJ67,'[3]2020_HVAC'!$EY$7:$KA$83,$AH90),"")</f>
        <v>18.784344505362085</v>
      </c>
      <c r="AK90" s="20">
        <f>IF(AK67&gt;0,VLOOKUP(AK67,'[3]2020_HVAC'!$EY$7:$KA$83,20),"")</f>
        <v>90.491963999999996</v>
      </c>
      <c r="AL90" s="20" t="str">
        <f>IF(AL67&gt;0,VLOOKUP(AL67,'[3]2020_HVAC'!$EY$7:$KA$83,20),"")</f>
        <v/>
      </c>
      <c r="AM90" s="20">
        <f>IF(AM67&gt;0,VLOOKUP(AM67,'[3]2020_HVAC'!$EY$7:$KA$83,20),"")</f>
        <v>2.3518912435897432</v>
      </c>
      <c r="AN90" s="20" t="str">
        <f>IF(AN67&gt;0,VLOOKUP(AN67,'[3]2020_HVAC'!$EY$7:$KA$83,20),"")</f>
        <v/>
      </c>
      <c r="AO90" s="20" t="str">
        <f>IF(AO67&gt;0,VLOOKUP(AO67,'[3]2020_HVAC'!$EY$7:$KA$83,20),"")</f>
        <v/>
      </c>
      <c r="AP90" s="13">
        <f t="shared" si="77"/>
        <v>1153386.775952429</v>
      </c>
      <c r="AQ90" s="21">
        <f>IF(AQ67&gt;0,VLOOKUP(AQ67,'[3]2020_Envelope'!$BH$6:$CR$128,5),"")</f>
        <v>7.0492691756272396</v>
      </c>
      <c r="AR90" s="21">
        <f>IF(AR67&gt;0,VLOOKUP(AR67,'[3]2020_Envelope'!$BH$6:$CR$128,5),"")</f>
        <v>26.568344377593444</v>
      </c>
      <c r="AS90" s="21">
        <f>IF(AS67&gt;0,VLOOKUP(AS67,'[3]2020_Envelope'!$BH$6:$CR$128,5),"")</f>
        <v>26.81674860215054</v>
      </c>
      <c r="AT90" s="21" t="str">
        <f>IF(AT67&gt;0,VLOOKUP(AT67,'[3]2020_Envelope'!$BH$6:$CR$128,5),"")</f>
        <v/>
      </c>
      <c r="AU90" s="21">
        <f>IF(AU67&gt;0,VLOOKUP(AU67,'[3]2020_Envelope'!$BH$6:$CR$128,5),"")</f>
        <v>65.558337295000001</v>
      </c>
      <c r="AV90" s="21">
        <f>IF(AV67&gt;0,VLOOKUP(AV67,'[3]2020_Envelope'!$BH$6:$CR$128,5),"")</f>
        <v>29.795850371571422</v>
      </c>
      <c r="AW90" s="20">
        <f>IF(AW67&gt;0,VLOOKUP(AW67,'[3]2020_HVAC'!$EY$7:$KA$83,23),"")</f>
        <v>31.347648750000001</v>
      </c>
      <c r="AX90" s="20">
        <f>IF(AX67&gt;0,VLOOKUP(AX67,'[3]2020_HVAC'!$EY$7:$KA$83,23),"")</f>
        <v>15.136737</v>
      </c>
      <c r="AY90" s="20">
        <f>IF(AY67&gt;0,VLOOKUP(AY67,'[3]2020_HVAC'!$EY$7:$KA$83,23),"")</f>
        <v>37.332680000000003</v>
      </c>
      <c r="AZ90" s="20">
        <f>IF(AZ67&gt;0,VLOOKUP(AZ67,'[3]2020_HVAC'!$EY$7:$KA$83,23),"")</f>
        <v>8.9868799999999993</v>
      </c>
      <c r="BA90" s="55">
        <f>VLOOKUP($C90,[2]Performance!$A$3:$K$36,8)</f>
        <v>0</v>
      </c>
      <c r="BB90" s="55">
        <f t="shared" si="78"/>
        <v>23</v>
      </c>
      <c r="BC90" s="20" t="str">
        <f>IF(BC67&gt;0,VLOOKUP(BC67,'[3]2020_HVAC'!$EY$7:$KA$83,BB90),"")</f>
        <v/>
      </c>
      <c r="BD90" s="20">
        <f>IF(BD67&gt;0,VLOOKUP(BD67,'[3]2020_HVAC'!$EY$7:$KA$83,$BB90),"")</f>
        <v>20.322361469729124</v>
      </c>
      <c r="BE90" s="20">
        <f>IF(BE67&gt;0,VLOOKUP(BE67,'[3]2020_HVAC'!$EY$7:$KA$83,23),"")</f>
        <v>90.49196400000001</v>
      </c>
      <c r="BF90" s="20" t="str">
        <f>IF(BF67&gt;0,VLOOKUP(BF67,'[3]2020_HVAC'!$EY$7:$KA$83,23),"")</f>
        <v/>
      </c>
      <c r="BG90" s="20">
        <f>IF(BG67&gt;0,VLOOKUP(BG67,'[3]2020_HVAC'!$EY$7:$KA$83,23),"")</f>
        <v>2.6206788142857143</v>
      </c>
      <c r="BH90" s="20" t="str">
        <f>IF(BH67&gt;0,VLOOKUP(BH67,'[3]2020_HVAC'!$EY$7:$KA$83,23),"")</f>
        <v/>
      </c>
      <c r="BI90" s="20" t="str">
        <f>IF(BI67&gt;0,VLOOKUP(BI67,'[3]2020_HVAC'!$EY$7:$KA$83,23),"")</f>
        <v/>
      </c>
      <c r="BJ90" s="13">
        <f t="shared" si="79"/>
        <v>1140386.6245462662</v>
      </c>
      <c r="BK90" s="19">
        <f>IF($N90&gt;0,VLOOKUP($C90,[1]Rome!$AB$7:$AN$40,$N90))/((IF($P90=1,'3 PlantsCodes'!$D$26,IF($P90=2,'3 PlantsCodes'!$D$27,IF($P90=3,'3 PlantsCodes'!$D$28,IF($P90=4,'3 PlantsCodes'!$D$29)))))*IF($R90=1,'3 PlantsCodes'!$D$31,IF($R90=2,'3 PlantsCodes'!$D$32)))</f>
        <v>15.419227297855256</v>
      </c>
      <c r="BL90" s="19">
        <f>(IF($O90=20,VLOOKUP($C90,[1]Rome!$AB$7:$AN$40,12),IF($O90&gt;0,VLOOKUP($C90,[1]Rome!$AB$7:$AN$40,$O90),0))/(IF($Q90=1,'3 PlantsCodes'!$E$26,IF($Q90=3,'3 PlantsCodes'!$E$28,IF($Q90=4,'3 PlantsCodes'!$E$29,1)))*IF($R90=1,'3 PlantsCodes'!$E$31,IF($R90=2,'3 PlantsCodes'!$E$32))))</f>
        <v>16.753227331495122</v>
      </c>
      <c r="BM90" s="19">
        <f>VLOOKUP($C90,[1]Rome!$AB$6:$AZ$40,$S90)</f>
        <v>7.1</v>
      </c>
      <c r="BN90" s="19">
        <f>VLOOKUP($C90,[1]Rome!$B$7:$Y$40,18)</f>
        <v>7.0466600723413251</v>
      </c>
      <c r="BO90" s="19">
        <f>VLOOKUP($C90,[1]Rome!$B$7:$AA$40,26)</f>
        <v>2.0307534974322419</v>
      </c>
      <c r="BP90" s="20">
        <f>IF($U90=1,-[4]Office!$E$10,0)</f>
        <v>0</v>
      </c>
      <c r="BQ90" s="57" t="s">
        <v>30</v>
      </c>
      <c r="BR90" s="19">
        <f>IF($N90&gt;0,VLOOKUP($C90,[2]Rome!$AB$7:$AN$40,$N90))/((IF($P90=1,'3 PlantsCodes'!$D$26,IF($P90=2,'3 PlantsCodes'!$D$27,IF($P90=3,'3 PlantsCodes'!$D$28,IF($P90=4,'3 PlantsCodes'!$D$29)))))*IF($R90=1,'3 PlantsCodes'!$D$31,IF($R90=2,'3 PlantsCodes'!$D$32)))</f>
        <v>14.839421176817609</v>
      </c>
      <c r="BS90" s="19">
        <f>(IF($O90=20,VLOOKUP($C90,[2]Rome!$AB$7:$AN$40,12),IF($O90&gt;0,VLOOKUP($C90,[2]Rome!$AB$7:$AN$40,$O90),0))/(IF($Q90=1,'3 PlantsCodes'!$E$26,IF($Q90=3,'3 PlantsCodes'!$E$28,IF($Q90=4,'3 PlantsCodes'!$E$29,1)))*IF($R90=1,'3 PlantsCodes'!$E$31,IF($R90=2,'3 PlantsCodes'!$E$32))))</f>
        <v>12.569005359421247</v>
      </c>
      <c r="BT90" s="19">
        <f>VLOOKUP($C90,[2]Rome!$AB$6:$AZ$40,$S90)</f>
        <v>10.4</v>
      </c>
      <c r="BU90" s="19">
        <f>VLOOKUP($C90,[2]Rome!$B$7:$Y$40,18)</f>
        <v>7.4593645571497236</v>
      </c>
      <c r="BV90" s="19">
        <f>VLOOKUP($C90,[2]Rome!$B$7:$AA$40,26)</f>
        <v>4.8517426864159532</v>
      </c>
      <c r="BW90" s="20">
        <f>IF($U90=1,-[4]School!$E$10,0)</f>
        <v>0</v>
      </c>
      <c r="BX90" s="57" t="s">
        <v>30</v>
      </c>
    </row>
    <row r="91" spans="1:76" x14ac:dyDescent="0.25">
      <c r="A91" s="151"/>
      <c r="B91" s="17">
        <v>15</v>
      </c>
      <c r="C91" s="22">
        <f t="shared" ref="C91:V91" si="92">IF(C68="","",C68)</f>
        <v>32</v>
      </c>
      <c r="D91" s="50" t="str">
        <f t="shared" si="92"/>
        <v/>
      </c>
      <c r="E91" s="50" t="str">
        <f t="shared" si="92"/>
        <v/>
      </c>
      <c r="F91" s="49" t="str">
        <f t="shared" si="92"/>
        <v/>
      </c>
      <c r="G91" s="49" t="str">
        <f t="shared" si="92"/>
        <v/>
      </c>
      <c r="H91" s="49">
        <f t="shared" si="92"/>
        <v>1</v>
      </c>
      <c r="I91" s="49">
        <f t="shared" si="92"/>
        <v>3</v>
      </c>
      <c r="J91" s="49">
        <f t="shared" si="92"/>
        <v>3</v>
      </c>
      <c r="K91" s="49">
        <f t="shared" si="92"/>
        <v>3</v>
      </c>
      <c r="L91" s="49">
        <f t="shared" si="92"/>
        <v>2</v>
      </c>
      <c r="M91" s="49">
        <f t="shared" si="92"/>
        <v>3332</v>
      </c>
      <c r="N91" s="49">
        <f t="shared" si="92"/>
        <v>9</v>
      </c>
      <c r="O91" s="49">
        <f t="shared" si="92"/>
        <v>20</v>
      </c>
      <c r="P91" s="49">
        <f t="shared" si="92"/>
        <v>4</v>
      </c>
      <c r="Q91" s="49">
        <f t="shared" si="92"/>
        <v>4</v>
      </c>
      <c r="R91" s="49">
        <f t="shared" si="92"/>
        <v>2</v>
      </c>
      <c r="S91" s="22">
        <f t="shared" si="92"/>
        <v>18</v>
      </c>
      <c r="T91" s="49">
        <f t="shared" si="92"/>
        <v>0</v>
      </c>
      <c r="U91" s="49">
        <f t="shared" si="92"/>
        <v>1</v>
      </c>
      <c r="V91" s="18" t="str">
        <f t="shared" si="92"/>
        <v/>
      </c>
      <c r="W91" s="21">
        <f>IF(W68&gt;0,VLOOKUP(W68,'[3]2020_Envelope'!$BH$6:$CR$128,4),"")</f>
        <v>7.4214069942100904</v>
      </c>
      <c r="X91" s="21">
        <f>IF(X68&gt;0,VLOOKUP(X68,'[3]2020_Envelope'!$BH$6:$CR$128,4),"")</f>
        <v>16.709237887510341</v>
      </c>
      <c r="Y91" s="21">
        <f>IF(Y68&gt;0,VLOOKUP(Y68,'[3]2020_Envelope'!$BH$6:$CR$128,4),"")</f>
        <v>12.477121270471462</v>
      </c>
      <c r="Z91" s="21">
        <f>IF(Z68&gt;0,VLOOKUP(Z68,'[3]2020_Envelope'!$BH$6:$CR$128,4),"")</f>
        <v>118.28471050074224</v>
      </c>
      <c r="AA91" s="21">
        <f>IF(AA68&gt;0,VLOOKUP(AA68,'[3]2020_Envelope'!$BH$6:$CR$128,4),"")</f>
        <v>97.385716477029902</v>
      </c>
      <c r="AB91" s="21">
        <f>IF(AB68&gt;0,VLOOKUP(AB68,'[3]2020_Envelope'!$BH$6:$CR$128,4),"")</f>
        <v>44.261193254807687</v>
      </c>
      <c r="AC91" s="20">
        <f>IF(AC68&gt;0,VLOOKUP(AC68,'[3]2020_HVAC'!$EY$7:$KA$83,20),"")</f>
        <v>31.347648749999998</v>
      </c>
      <c r="AD91" s="20">
        <f>IF(AD68&gt;0,VLOOKUP(AD68,'[3]2020_HVAC'!$EY$7:$KA$83,20),"")</f>
        <v>15.136737</v>
      </c>
      <c r="AE91" s="20">
        <f>IF(AE68&gt;0,VLOOKUP(AE68,'[3]2020_HVAC'!$EY$7:$KA$83,20),"")</f>
        <v>37.332680000000003</v>
      </c>
      <c r="AF91" s="20">
        <f>IF(AF68&gt;0,VLOOKUP(AF68,'[3]2020_HVAC'!$EY$7:$KA$83,20),"")</f>
        <v>8.9868799999999993</v>
      </c>
      <c r="AG91" s="55">
        <f>VLOOKUP($C91,[1]Performance!$A$3:$K$38,8)</f>
        <v>2</v>
      </c>
      <c r="AH91" s="55">
        <f t="shared" si="76"/>
        <v>22</v>
      </c>
      <c r="AI91" s="20" t="str">
        <f>IF(AI68&gt;0,VLOOKUP(AI68,'[3]2020_HVAC'!$EY$7:$KA$83,AH91),"")</f>
        <v/>
      </c>
      <c r="AJ91" s="20">
        <f>IF(AJ68&gt;0,VLOOKUP(AJ68,'[3]2020_HVAC'!$EY$7:$KA$83,$AH91),"")</f>
        <v>18.784344505362085</v>
      </c>
      <c r="AK91" s="20">
        <f>IF(AK68&gt;0,VLOOKUP(AK68,'[3]2020_HVAC'!$EY$7:$KA$83,20),"")</f>
        <v>90.491963999999996</v>
      </c>
      <c r="AL91" s="20" t="str">
        <f>IF(AL68&gt;0,VLOOKUP(AL68,'[3]2020_HVAC'!$EY$7:$KA$83,20),"")</f>
        <v/>
      </c>
      <c r="AM91" s="20">
        <f>IF(AM68&gt;0,VLOOKUP(AM68,'[3]2020_HVAC'!$EY$7:$KA$83,20),"")</f>
        <v>2.3518912435897432</v>
      </c>
      <c r="AN91" s="20" t="str">
        <f>IF(AN68&gt;0,VLOOKUP(AN68,'[3]2020_HVAC'!$EY$7:$KA$83,20),"")</f>
        <v/>
      </c>
      <c r="AO91" s="20">
        <f>IF(AO68&gt;0,VLOOKUP(AO68,'[3]2020_HVAC'!$EY$7:$KA$83,20),"")</f>
        <v>13.841172329741381</v>
      </c>
      <c r="AP91" s="13">
        <f t="shared" si="77"/>
        <v>1204661.727859508</v>
      </c>
      <c r="AQ91" s="21">
        <f>IF(AQ68&gt;0,VLOOKUP(AQ68,'[3]2020_Envelope'!$BH$6:$CR$128,5),"")</f>
        <v>18.084512544802863</v>
      </c>
      <c r="AR91" s="21">
        <f>IF(AR68&gt;0,VLOOKUP(AR68,'[3]2020_Envelope'!$BH$6:$CR$128,5),"")</f>
        <v>30.094904886906296</v>
      </c>
      <c r="AS91" s="21">
        <f>IF(AS68&gt;0,VLOOKUP(AS68,'[3]2020_Envelope'!$BH$6:$CR$128,5),"")</f>
        <v>30.7215270250896</v>
      </c>
      <c r="AT91" s="21" t="str">
        <f>IF(AT68&gt;0,VLOOKUP(AT68,'[3]2020_Envelope'!$BH$6:$CR$128,5),"")</f>
        <v/>
      </c>
      <c r="AU91" s="21">
        <f>IF(AU68&gt;0,VLOOKUP(AU68,'[3]2020_Envelope'!$BH$6:$CR$128,5),"")</f>
        <v>65.558337295000001</v>
      </c>
      <c r="AV91" s="21">
        <f>IF(AV68&gt;0,VLOOKUP(AV68,'[3]2020_Envelope'!$BH$6:$CR$128,5),"")</f>
        <v>29.795850371571422</v>
      </c>
      <c r="AW91" s="20">
        <f>IF(AW68&gt;0,VLOOKUP(AW68,'[3]2020_HVAC'!$EY$7:$KA$83,23),"")</f>
        <v>31.347648750000001</v>
      </c>
      <c r="AX91" s="20">
        <f>IF(AX68&gt;0,VLOOKUP(AX68,'[3]2020_HVAC'!$EY$7:$KA$83,23),"")</f>
        <v>15.136737</v>
      </c>
      <c r="AY91" s="20">
        <f>IF(AY68&gt;0,VLOOKUP(AY68,'[3]2020_HVAC'!$EY$7:$KA$83,23),"")</f>
        <v>37.332680000000003</v>
      </c>
      <c r="AZ91" s="20">
        <f>IF(AZ68&gt;0,VLOOKUP(AZ68,'[3]2020_HVAC'!$EY$7:$KA$83,23),"")</f>
        <v>8.9868799999999993</v>
      </c>
      <c r="BA91" s="55">
        <f>VLOOKUP($C91,[2]Performance!$A$3:$K$36,8)</f>
        <v>1</v>
      </c>
      <c r="BB91" s="55">
        <f t="shared" si="78"/>
        <v>24</v>
      </c>
      <c r="BC91" s="20" t="str">
        <f>IF(BC68&gt;0,VLOOKUP(BC68,'[3]2020_HVAC'!$EY$7:$KA$83,BB91),"")</f>
        <v/>
      </c>
      <c r="BD91" s="20">
        <f>IF(BD68&gt;0,VLOOKUP(BD68,'[3]2020_HVAC'!$EY$7:$KA$83,$BB91),"")</f>
        <v>22.551196504901888</v>
      </c>
      <c r="BE91" s="20">
        <f>IF(BE68&gt;0,VLOOKUP(BE68,'[3]2020_HVAC'!$EY$7:$KA$83,23),"")</f>
        <v>90.49196400000001</v>
      </c>
      <c r="BF91" s="20" t="str">
        <f>IF(BF68&gt;0,VLOOKUP(BF68,'[3]2020_HVAC'!$EY$7:$KA$83,23),"")</f>
        <v/>
      </c>
      <c r="BG91" s="20">
        <f>IF(BG68&gt;0,VLOOKUP(BG68,'[3]2020_HVAC'!$EY$7:$KA$83,23),"")</f>
        <v>2.6206788142857143</v>
      </c>
      <c r="BH91" s="20" t="str">
        <f>IF(BH68&gt;0,VLOOKUP(BH68,'[3]2020_HVAC'!$EY$7:$KA$83,23),"")</f>
        <v/>
      </c>
      <c r="BI91" s="20">
        <f>IF(BI68&gt;0,VLOOKUP(BI68,'[3]2020_HVAC'!$EY$7:$KA$83,23),"")</f>
        <v>14.280574625923647</v>
      </c>
      <c r="BJ91" s="13">
        <f t="shared" si="79"/>
        <v>1250560.9992282165</v>
      </c>
      <c r="BK91" s="19">
        <f>IF($N91&gt;0,VLOOKUP($C91,[1]Rome!$AB$7:$AN$40,$N91))/((IF($P91=1,'3 PlantsCodes'!$D$26,IF($P91=2,'3 PlantsCodes'!$D$27,IF($P91=3,'3 PlantsCodes'!$D$28,IF($P91=4,'3 PlantsCodes'!$D$29)))))*IF($R91=1,'3 PlantsCodes'!$D$31,IF($R91=2,'3 PlantsCodes'!$D$32)))</f>
        <v>11.589741830609567</v>
      </c>
      <c r="BL91" s="19">
        <f>(IF($O91=20,VLOOKUP($C91,[1]Rome!$AB$7:$AN$40,12),IF($O91&gt;0,VLOOKUP($C91,[1]Rome!$AB$7:$AN$40,$O91),0))/(IF($Q91=1,'3 PlantsCodes'!$E$26,IF($Q91=3,'3 PlantsCodes'!$E$28,IF($Q91=4,'3 PlantsCodes'!$E$29,1)))*IF($R91=1,'3 PlantsCodes'!$E$31,IF($R91=2,'3 PlantsCodes'!$E$32))))</f>
        <v>16.955893066284322</v>
      </c>
      <c r="BM91" s="19">
        <f>VLOOKUP($C91,[1]Rome!$AB$6:$AZ$40,$S91)</f>
        <v>7.1</v>
      </c>
      <c r="BN91" s="19">
        <f>VLOOKUP($C91,[1]Rome!$B$7:$Y$40,18)</f>
        <v>7.0466600723413251</v>
      </c>
      <c r="BO91" s="19">
        <f>VLOOKUP($C91,[1]Rome!$B$7:$AA$40,26)</f>
        <v>2.0416376805199938</v>
      </c>
      <c r="BP91" s="20">
        <f>IF($U91=1,-[4]Office!$E$10,0)</f>
        <v>-9.2179487179487172</v>
      </c>
      <c r="BQ91" s="57" t="s">
        <v>30</v>
      </c>
      <c r="BR91" s="19">
        <f>IF($N91&gt;0,VLOOKUP($C91,[2]Rome!$AB$7:$AN$40,$N91))/((IF($P91=1,'3 PlantsCodes'!$D$26,IF($P91=2,'3 PlantsCodes'!$D$27,IF($P91=3,'3 PlantsCodes'!$D$28,IF($P91=4,'3 PlantsCodes'!$D$29)))))*IF($R91=1,'3 PlantsCodes'!$D$31,IF($R91=2,'3 PlantsCodes'!$D$32)))</f>
        <v>8.4283795725994217</v>
      </c>
      <c r="BS91" s="19">
        <f>(IF($O91=20,VLOOKUP($C91,[2]Rome!$AB$7:$AN$40,12),IF($O91&gt;0,VLOOKUP($C91,[2]Rome!$AB$7:$AN$40,$O91),0))/(IF($Q91=1,'3 PlantsCodes'!$E$26,IF($Q91=3,'3 PlantsCodes'!$E$28,IF($Q91=4,'3 PlantsCodes'!$E$29,1)))*IF($R91=1,'3 PlantsCodes'!$E$31,IF($R91=2,'3 PlantsCodes'!$E$32))))</f>
        <v>12.823280032768883</v>
      </c>
      <c r="BT91" s="19">
        <f>VLOOKUP($C91,[2]Rome!$AB$6:$AZ$40,$S91)</f>
        <v>10.4</v>
      </c>
      <c r="BU91" s="19">
        <f>VLOOKUP($C91,[2]Rome!$B$7:$Y$40,18)</f>
        <v>7.4593645571497236</v>
      </c>
      <c r="BV91" s="19">
        <f>VLOOKUP($C91,[2]Rome!$B$7:$AA$40,26)</f>
        <v>4.8589796757442372</v>
      </c>
      <c r="BW91" s="20">
        <f>IF($U91=1,-[4]School!$E$10,0)</f>
        <v>-9.6066666666666674</v>
      </c>
      <c r="BX91" s="57" t="s">
        <v>30</v>
      </c>
    </row>
    <row r="92" spans="1:76" x14ac:dyDescent="0.25">
      <c r="A92" s="151"/>
      <c r="B92" s="17">
        <v>16</v>
      </c>
      <c r="C92" s="22">
        <f t="shared" ref="C92:V92" si="93">IF(C69="","",C69)</f>
        <v>18</v>
      </c>
      <c r="D92" s="50" t="str">
        <f t="shared" si="93"/>
        <v/>
      </c>
      <c r="E92" s="50" t="str">
        <f t="shared" si="93"/>
        <v/>
      </c>
      <c r="F92" s="49" t="str">
        <f t="shared" si="93"/>
        <v/>
      </c>
      <c r="G92" s="49" t="str">
        <f t="shared" si="93"/>
        <v/>
      </c>
      <c r="H92" s="49">
        <f t="shared" si="93"/>
        <v>0</v>
      </c>
      <c r="I92" s="49">
        <f t="shared" si="93"/>
        <v>4</v>
      </c>
      <c r="J92" s="49">
        <f t="shared" si="93"/>
        <v>3</v>
      </c>
      <c r="K92" s="49">
        <f t="shared" si="93"/>
        <v>3</v>
      </c>
      <c r="L92" s="49">
        <f t="shared" si="93"/>
        <v>1</v>
      </c>
      <c r="M92" s="49">
        <f t="shared" si="93"/>
        <v>4331</v>
      </c>
      <c r="N92" s="49">
        <f t="shared" si="93"/>
        <v>8</v>
      </c>
      <c r="O92" s="49">
        <f t="shared" si="93"/>
        <v>13</v>
      </c>
      <c r="P92" s="49">
        <f t="shared" si="93"/>
        <v>3</v>
      </c>
      <c r="Q92" s="49">
        <f t="shared" si="93"/>
        <v>3</v>
      </c>
      <c r="R92" s="49">
        <f t="shared" si="93"/>
        <v>2</v>
      </c>
      <c r="S92" s="22">
        <f t="shared" si="93"/>
        <v>23</v>
      </c>
      <c r="T92" s="49">
        <f t="shared" si="93"/>
        <v>1</v>
      </c>
      <c r="U92" s="49">
        <f t="shared" si="93"/>
        <v>1</v>
      </c>
      <c r="V92" s="18" t="str">
        <f t="shared" si="93"/>
        <v/>
      </c>
      <c r="W92" s="21">
        <f>IF(W69&gt;0,VLOOKUP(W69,'[3]2020_Envelope'!$BH$6:$CR$128,4),"")</f>
        <v>11.947475012958364</v>
      </c>
      <c r="X92" s="21">
        <f>IF(X69&gt;0,VLOOKUP(X69,'[3]2020_Envelope'!$BH$6:$CR$128,4),"")</f>
        <v>20.631873701957538</v>
      </c>
      <c r="Y92" s="21">
        <f>IF(Y69&gt;0,VLOOKUP(Y69,'[3]2020_Envelope'!$BH$6:$CR$128,4),"")</f>
        <v>14.066060043010753</v>
      </c>
      <c r="Z92" s="21">
        <f>IF(Z69&gt;0,VLOOKUP(Z69,'[3]2020_Envelope'!$BH$6:$CR$128,4),"")</f>
        <v>118.28471050074224</v>
      </c>
      <c r="AA92" s="21">
        <f>IF(AA69&gt;0,VLOOKUP(AA69,'[3]2020_Envelope'!$BH$6:$CR$128,4),"")</f>
        <v>97.385716477029902</v>
      </c>
      <c r="AB92" s="21">
        <f>IF(AB69&gt;0,VLOOKUP(AB69,'[3]2020_Envelope'!$BH$6:$CR$128,4),"")</f>
        <v>44.261193254807687</v>
      </c>
      <c r="AC92" s="20" t="str">
        <f>IF(AC69&gt;0,VLOOKUP(AC69,'[3]2020_HVAC'!$EY$7:$KA$83,20),"")</f>
        <v/>
      </c>
      <c r="AD92" s="20" t="str">
        <f>IF(AD69&gt;0,VLOOKUP(AD69,'[3]2020_HVAC'!$EY$7:$KA$83,20),"")</f>
        <v/>
      </c>
      <c r="AE92" s="20">
        <f>IF(AE69&gt;0,VLOOKUP(AE69,'[3]2020_HVAC'!$EY$7:$KA$83,20),"")</f>
        <v>37.332680000000003</v>
      </c>
      <c r="AF92" s="20">
        <f>IF(AF69&gt;0,VLOOKUP(AF69,'[3]2020_HVAC'!$EY$7:$KA$83,20),"")</f>
        <v>8.9868799999999993</v>
      </c>
      <c r="AG92" s="55">
        <f>VLOOKUP($C92,[1]Performance!$A$3:$K$38,8)</f>
        <v>2</v>
      </c>
      <c r="AH92" s="55">
        <f t="shared" si="76"/>
        <v>22</v>
      </c>
      <c r="AI92" s="20">
        <f>IF(AI69&gt;0,VLOOKUP(AI69,'[3]2020_HVAC'!$EY$7:$KA$83,AH92),"")</f>
        <v>40.79680404177973</v>
      </c>
      <c r="AJ92" s="20" t="str">
        <f>IF(AJ69&gt;0,VLOOKUP(AJ69,'[3]2020_HVAC'!$EY$7:$KA$83,$AH92),"")</f>
        <v/>
      </c>
      <c r="AK92" s="20">
        <f>IF(AK69&gt;0,VLOOKUP(AK69,'[3]2020_HVAC'!$EY$7:$KA$83,20),"")</f>
        <v>91.721706999999995</v>
      </c>
      <c r="AL92" s="20" t="str">
        <f>IF(AL69&gt;0,VLOOKUP(AL69,'[3]2020_HVAC'!$EY$7:$KA$83,20),"")</f>
        <v/>
      </c>
      <c r="AM92" s="20">
        <f>IF(AM69&gt;0,VLOOKUP(AM69,'[3]2020_HVAC'!$EY$7:$KA$83,20),"")</f>
        <v>2.3518912435897432</v>
      </c>
      <c r="AN92" s="20">
        <f>IF(AN69&gt;0,VLOOKUP(AN69,'[3]2020_HVAC'!$EY$7:$KA$83,20),"")</f>
        <v>9.0534416820512718</v>
      </c>
      <c r="AO92" s="20">
        <f>IF(AO69&gt;0,VLOOKUP(AO69,'[3]2020_HVAC'!$EY$7:$KA$83,20),"")</f>
        <v>13.841172329741381</v>
      </c>
      <c r="AP92" s="13">
        <f t="shared" si="77"/>
        <v>1194948.1563731444</v>
      </c>
      <c r="AQ92" s="21">
        <f>IF(AQ69&gt;0,VLOOKUP(AQ69,'[3]2020_Envelope'!$BH$6:$CR$128,5),"")</f>
        <v>29.122216391875742</v>
      </c>
      <c r="AR92" s="21">
        <f>IF(AR69&gt;0,VLOOKUP(AR69,'[3]2020_Envelope'!$BH$6:$CR$128,5),"")</f>
        <v>37.159939961306705</v>
      </c>
      <c r="AS92" s="21">
        <f>IF(AS69&gt;0,VLOOKUP(AS69,'[3]2020_Envelope'!$BH$6:$CR$128,5),"")</f>
        <v>34.633686881720429</v>
      </c>
      <c r="AT92" s="21" t="str">
        <f>IF(AT69&gt;0,VLOOKUP(AT69,'[3]2020_Envelope'!$BH$6:$CR$128,5),"")</f>
        <v/>
      </c>
      <c r="AU92" s="21">
        <f>IF(AU69&gt;0,VLOOKUP(AU69,'[3]2020_Envelope'!$BH$6:$CR$128,5),"")</f>
        <v>65.558337295000001</v>
      </c>
      <c r="AV92" s="21">
        <f>IF(AV69&gt;0,VLOOKUP(AV69,'[3]2020_Envelope'!$BH$6:$CR$128,5),"")</f>
        <v>29.795850371571422</v>
      </c>
      <c r="AW92" s="20" t="str">
        <f>IF(AW69&gt;0,VLOOKUP(AW69,'[3]2020_HVAC'!$EY$7:$KA$83,23),"")</f>
        <v/>
      </c>
      <c r="AX92" s="20" t="str">
        <f>IF(AX69&gt;0,VLOOKUP(AX69,'[3]2020_HVAC'!$EY$7:$KA$83,23),"")</f>
        <v/>
      </c>
      <c r="AY92" s="20">
        <f>IF(AY69&gt;0,VLOOKUP(AY69,'[3]2020_HVAC'!$EY$7:$KA$83,23),"")</f>
        <v>37.332680000000003</v>
      </c>
      <c r="AZ92" s="20">
        <f>IF(AZ69&gt;0,VLOOKUP(AZ69,'[3]2020_HVAC'!$EY$7:$KA$83,23),"")</f>
        <v>8.9868799999999993</v>
      </c>
      <c r="BA92" s="55">
        <f>VLOOKUP($C92,[2]Performance!$A$3:$K$36,8)</f>
        <v>2</v>
      </c>
      <c r="BB92" s="55">
        <f t="shared" si="78"/>
        <v>25</v>
      </c>
      <c r="BC92" s="20">
        <f>IF(BC69&gt;0,VLOOKUP(BC69,'[3]2020_HVAC'!$EY$7:$KA$83,BB92),"")</f>
        <v>41.274872032070427</v>
      </c>
      <c r="BD92" s="20" t="str">
        <f>IF(BD69&gt;0,VLOOKUP(BD69,'[3]2020_HVAC'!$EY$7:$KA$83,$BB92),"")</f>
        <v/>
      </c>
      <c r="BE92" s="20">
        <f>IF(BE69&gt;0,VLOOKUP(BE69,'[3]2020_HVAC'!$EY$7:$KA$83,23),"")</f>
        <v>91.721707000000009</v>
      </c>
      <c r="BF92" s="20" t="str">
        <f>IF(BF69&gt;0,VLOOKUP(BF69,'[3]2020_HVAC'!$EY$7:$KA$83,23),"")</f>
        <v/>
      </c>
      <c r="BG92" s="20">
        <f>IF(BG69&gt;0,VLOOKUP(BG69,'[3]2020_HVAC'!$EY$7:$KA$83,23),"")</f>
        <v>2.6206788142857143</v>
      </c>
      <c r="BH92" s="20">
        <f>IF(BH69&gt;0,VLOOKUP(BH69,'[3]2020_HVAC'!$EY$7:$KA$83,23),"")</f>
        <v>13.450827641904748</v>
      </c>
      <c r="BI92" s="20">
        <f>IF(BI69&gt;0,VLOOKUP(BI69,'[3]2020_HVAC'!$EY$7:$KA$83,23),"")</f>
        <v>14.280574625923647</v>
      </c>
      <c r="BJ92" s="13">
        <f t="shared" si="79"/>
        <v>1278705.4906993252</v>
      </c>
      <c r="BK92" s="19">
        <f>IF($N92&gt;0,VLOOKUP($C92,[1]Rome!$AB$7:$AN$40,$N92))/((IF($P92=1,'3 PlantsCodes'!$D$26,IF($P92=2,'3 PlantsCodes'!$D$27,IF($P92=3,'3 PlantsCodes'!$D$28,IF($P92=4,'3 PlantsCodes'!$D$29)))))*IF($R92=1,'3 PlantsCodes'!$D$31,IF($R92=2,'3 PlantsCodes'!$D$32)))</f>
        <v>3.9257479086249192</v>
      </c>
      <c r="BL92" s="19">
        <f>(IF($O92=20,VLOOKUP($C92,[1]Rome!$AB$7:$AN$40,12),IF($O92&gt;0,VLOOKUP($C92,[1]Rome!$AB$7:$AN$40,$O92),0))/(IF($Q92=1,'3 PlantsCodes'!$E$26,IF($Q92=3,'3 PlantsCodes'!$E$28,IF($Q92=4,'3 PlantsCodes'!$E$29,1)))*IF($R92=1,'3 PlantsCodes'!$E$31,IF($R92=2,'3 PlantsCodes'!$E$32))))</f>
        <v>9.3354922529608491</v>
      </c>
      <c r="BM92" s="19">
        <f>VLOOKUP($C92,[1]Rome!$AB$6:$AZ$40,$S92)</f>
        <v>0.78837389774117206</v>
      </c>
      <c r="BN92" s="19">
        <f>VLOOKUP($C92,[1]Rome!$B$7:$Y$40,18)</f>
        <v>7.0466600723413251</v>
      </c>
      <c r="BO92" s="19">
        <f>VLOOKUP($C92,[1]Rome!$B$7:$AA$40,26)</f>
        <v>0.23840237311118317</v>
      </c>
      <c r="BP92" s="20">
        <f>IF($U92=1,-[4]Office!$E$10,0)</f>
        <v>-9.2179487179487172</v>
      </c>
      <c r="BQ92" s="57" t="s">
        <v>30</v>
      </c>
      <c r="BR92" s="19">
        <f>IF($N92&gt;0,VLOOKUP($C92,[2]Rome!$AB$7:$AN$40,$N92))/((IF($P92=1,'3 PlantsCodes'!$D$26,IF($P92=2,'3 PlantsCodes'!$D$27,IF($P92=3,'3 PlantsCodes'!$D$28,IF($P92=4,'3 PlantsCodes'!$D$29)))))*IF($R92=1,'3 PlantsCodes'!$D$31,IF($R92=2,'3 PlantsCodes'!$D$32)))</f>
        <v>3.2170907120486034</v>
      </c>
      <c r="BS92" s="19">
        <f>(IF($O92=20,VLOOKUP($C92,[2]Rome!$AB$7:$AN$40,12),IF($O92&gt;0,VLOOKUP($C92,[2]Rome!$AB$7:$AN$40,$O92),0))/(IF($Q92=1,'3 PlantsCodes'!$E$26,IF($Q92=3,'3 PlantsCodes'!$E$28,IF($Q92=4,'3 PlantsCodes'!$E$29,1)))*IF($R92=1,'3 PlantsCodes'!$E$31,IF($R92=2,'3 PlantsCodes'!$E$32))))</f>
        <v>7.1592752100916055</v>
      </c>
      <c r="BT92" s="19">
        <f>VLOOKUP($C92,[2]Rome!$AB$6:$AZ$40,$S92)</f>
        <v>1.3919821383343276</v>
      </c>
      <c r="BU92" s="19">
        <f>VLOOKUP($C92,[2]Rome!$B$7:$Y$40,18)</f>
        <v>7.4593645571497236</v>
      </c>
      <c r="BV92" s="19">
        <f>VLOOKUP($C92,[2]Rome!$B$7:$AA$40,26)</f>
        <v>0.42503521896380847</v>
      </c>
      <c r="BW92" s="20">
        <f>IF($U92=1,-[4]School!$E$10,0)</f>
        <v>-9.6066666666666674</v>
      </c>
      <c r="BX92" s="57" t="s">
        <v>30</v>
      </c>
    </row>
    <row r="93" spans="1:76" x14ac:dyDescent="0.25">
      <c r="A93" s="151"/>
      <c r="B93" s="17">
        <v>17</v>
      </c>
      <c r="C93" s="22">
        <f t="shared" ref="C93:V93" si="94">IF(C70="","",C70)</f>
        <v>3</v>
      </c>
      <c r="D93" s="50" t="str">
        <f t="shared" si="94"/>
        <v/>
      </c>
      <c r="E93" s="50" t="str">
        <f t="shared" si="94"/>
        <v/>
      </c>
      <c r="F93" s="49" t="str">
        <f t="shared" si="94"/>
        <v/>
      </c>
      <c r="G93" s="49" t="str">
        <f t="shared" si="94"/>
        <v/>
      </c>
      <c r="H93" s="49">
        <f t="shared" si="94"/>
        <v>0</v>
      </c>
      <c r="I93" s="49">
        <f t="shared" si="94"/>
        <v>1</v>
      </c>
      <c r="J93" s="49">
        <f t="shared" si="94"/>
        <v>2</v>
      </c>
      <c r="K93" s="49">
        <f t="shared" si="94"/>
        <v>1</v>
      </c>
      <c r="L93" s="49">
        <f t="shared" si="94"/>
        <v>1</v>
      </c>
      <c r="M93" s="49">
        <f t="shared" si="94"/>
        <v>1211</v>
      </c>
      <c r="N93" s="49">
        <f t="shared" si="94"/>
        <v>5</v>
      </c>
      <c r="O93" s="49">
        <f t="shared" si="94"/>
        <v>20</v>
      </c>
      <c r="P93" s="49">
        <f t="shared" si="94"/>
        <v>3</v>
      </c>
      <c r="Q93" s="49">
        <f t="shared" si="94"/>
        <v>3</v>
      </c>
      <c r="R93" s="49">
        <f t="shared" si="94"/>
        <v>2</v>
      </c>
      <c r="S93" s="22">
        <f t="shared" si="94"/>
        <v>21</v>
      </c>
      <c r="T93" s="49">
        <f t="shared" si="94"/>
        <v>1</v>
      </c>
      <c r="U93" s="49">
        <f t="shared" si="94"/>
        <v>1</v>
      </c>
      <c r="V93" s="18" t="str">
        <f t="shared" si="94"/>
        <v/>
      </c>
      <c r="W93" s="21">
        <f>IF(W70&gt;0,VLOOKUP(W70,'[3]2020_Envelope'!$BH$6:$CR$128,4),"")</f>
        <v>9.8214502343534598</v>
      </c>
      <c r="X93" s="21">
        <f>IF(X70&gt;0,VLOOKUP(X70,'[3]2020_Envelope'!$BH$6:$CR$128,4),"")</f>
        <v>10.474832133535521</v>
      </c>
      <c r="Y93" s="21" t="str">
        <f>IF(Y70&gt;0,VLOOKUP(Y70,'[3]2020_Envelope'!$BH$6:$CR$128,4),"")</f>
        <v/>
      </c>
      <c r="Z93" s="21">
        <f>IF(Z70&gt;0,VLOOKUP(Z70,'[3]2020_Envelope'!$BH$6:$CR$128,4),"")</f>
        <v>108.10940393252362</v>
      </c>
      <c r="AA93" s="21" t="str">
        <f>IF(AA70&gt;0,VLOOKUP(AA70,'[3]2020_Envelope'!$BH$6:$CR$128,4),"")</f>
        <v/>
      </c>
      <c r="AB93" s="21" t="str">
        <f>IF(AB70&gt;0,VLOOKUP(AB70,'[3]2020_Envelope'!$BH$6:$CR$128,4),"")</f>
        <v/>
      </c>
      <c r="AC93" s="20" t="str">
        <f>IF(AC70&gt;0,VLOOKUP(AC70,'[3]2020_HVAC'!$EY$7:$KA$83,20),"")</f>
        <v/>
      </c>
      <c r="AD93" s="20" t="str">
        <f>IF(AD70&gt;0,VLOOKUP(AD70,'[3]2020_HVAC'!$EY$7:$KA$83,20),"")</f>
        <v/>
      </c>
      <c r="AE93" s="20" t="str">
        <f>IF(AE70&gt;0,VLOOKUP(AE70,'[3]2020_HVAC'!$EY$7:$KA$83,20),"")</f>
        <v/>
      </c>
      <c r="AF93" s="20" t="str">
        <f>IF(AF70&gt;0,VLOOKUP(AF70,'[3]2020_HVAC'!$EY$7:$KA$83,20),"")</f>
        <v/>
      </c>
      <c r="AG93" s="55">
        <f>VLOOKUP($C93,[1]Performance!$A$3:$K$38,8)</f>
        <v>0</v>
      </c>
      <c r="AH93" s="55">
        <f t="shared" si="76"/>
        <v>20</v>
      </c>
      <c r="AI93" s="20">
        <f>IF(AI70&gt;0,VLOOKUP(AI70,'[3]2020_HVAC'!$EY$7:$KA$83,AH93),"")</f>
        <v>7.9780157560830061</v>
      </c>
      <c r="AJ93" s="20">
        <f>IF(AJ70&gt;0,VLOOKUP(AJ70,'[3]2020_HVAC'!$EY$7:$KA$83,$AH93),"")</f>
        <v>17.697329363155006</v>
      </c>
      <c r="AK93" s="20">
        <f>IF(AK70&gt;0,VLOOKUP(AK70,'[3]2020_HVAC'!$EY$7:$KA$83,20),"")</f>
        <v>91.721706999999995</v>
      </c>
      <c r="AL93" s="20" t="str">
        <f>IF(AL70&gt;0,VLOOKUP(AL70,'[3]2020_HVAC'!$EY$7:$KA$83,20),"")</f>
        <v/>
      </c>
      <c r="AM93" s="20">
        <f>IF(AM70&gt;0,VLOOKUP(AM70,'[3]2020_HVAC'!$EY$7:$KA$83,20),"")</f>
        <v>2.3518912435897432</v>
      </c>
      <c r="AN93" s="20">
        <f>IF(AN70&gt;0,VLOOKUP(AN70,'[3]2020_HVAC'!$EY$7:$KA$83,20),"")</f>
        <v>9.0534416820512718</v>
      </c>
      <c r="AO93" s="20">
        <f>IF(AO70&gt;0,VLOOKUP(AO70,'[3]2020_HVAC'!$EY$7:$KA$83,20),"")</f>
        <v>13.841172329741381</v>
      </c>
      <c r="AP93" s="13">
        <f t="shared" si="77"/>
        <v>634255.23019957729</v>
      </c>
      <c r="AQ93" s="21">
        <f>IF(AQ70&gt;0,VLOOKUP(AQ70,'[3]2020_Envelope'!$BH$6:$CR$128,5),"")</f>
        <v>24.201758685782558</v>
      </c>
      <c r="AR93" s="21">
        <f>IF(AR70&gt;0,VLOOKUP(AR70,'[3]2020_Envelope'!$BH$6:$CR$128,5),"")</f>
        <v>18.866155290104111</v>
      </c>
      <c r="AS93" s="21" t="str">
        <f>IF(AS70&gt;0,VLOOKUP(AS70,'[3]2020_Envelope'!$BH$6:$CR$128,5),"")</f>
        <v/>
      </c>
      <c r="AT93" s="21">
        <f>IF(AT70&gt;0,VLOOKUP(AT70,'[3]2020_Envelope'!$BH$6:$CR$128,5),"")</f>
        <v>93.046162034224082</v>
      </c>
      <c r="AU93" s="21" t="str">
        <f>IF(AU70&gt;0,VLOOKUP(AU70,'[3]2020_Envelope'!$BH$6:$CR$128,5),"")</f>
        <v/>
      </c>
      <c r="AV93" s="21" t="str">
        <f>IF(AV70&gt;0,VLOOKUP(AV70,'[3]2020_Envelope'!$BH$6:$CR$128,5),"")</f>
        <v/>
      </c>
      <c r="AW93" s="20" t="str">
        <f>IF(AW70&gt;0,VLOOKUP(AW70,'[3]2020_HVAC'!$EY$7:$KA$83,23),"")</f>
        <v/>
      </c>
      <c r="AX93" s="20" t="str">
        <f>IF(AX70&gt;0,VLOOKUP(AX70,'[3]2020_HVAC'!$EY$7:$KA$83,23),"")</f>
        <v/>
      </c>
      <c r="AY93" s="20" t="str">
        <f>IF(AY70&gt;0,VLOOKUP(AY70,'[3]2020_HVAC'!$EY$7:$KA$83,23),"")</f>
        <v/>
      </c>
      <c r="AZ93" s="20" t="str">
        <f>IF(AZ70&gt;0,VLOOKUP(AZ70,'[3]2020_HVAC'!$EY$7:$KA$83,23),"")</f>
        <v/>
      </c>
      <c r="BA93" s="55">
        <f>VLOOKUP($C93,[2]Performance!$A$3:$K$36,8)</f>
        <v>1</v>
      </c>
      <c r="BB93" s="55">
        <f t="shared" si="78"/>
        <v>24</v>
      </c>
      <c r="BC93" s="20">
        <f>IF(BC70&gt;0,VLOOKUP(BC70,'[3]2020_HVAC'!$EY$7:$KA$83,BB93),"")</f>
        <v>7.0983970352649441</v>
      </c>
      <c r="BD93" s="20">
        <f>IF(BD70&gt;0,VLOOKUP(BD70,'[3]2020_HVAC'!$EY$7:$KA$83,$BB93),"")</f>
        <v>22.551196504901888</v>
      </c>
      <c r="BE93" s="20">
        <f>IF(BE70&gt;0,VLOOKUP(BE70,'[3]2020_HVAC'!$EY$7:$KA$83,23),"")</f>
        <v>91.721707000000009</v>
      </c>
      <c r="BF93" s="20" t="str">
        <f>IF(BF70&gt;0,VLOOKUP(BF70,'[3]2020_HVAC'!$EY$7:$KA$83,23),"")</f>
        <v/>
      </c>
      <c r="BG93" s="20">
        <f>IF(BG70&gt;0,VLOOKUP(BG70,'[3]2020_HVAC'!$EY$7:$KA$83,23),"")</f>
        <v>2.6206788142857143</v>
      </c>
      <c r="BH93" s="20">
        <f>IF(BH70&gt;0,VLOOKUP(BH70,'[3]2020_HVAC'!$EY$7:$KA$83,23),"")</f>
        <v>13.450827641904748</v>
      </c>
      <c r="BI93" s="20">
        <f>IF(BI70&gt;0,VLOOKUP(BI70,'[3]2020_HVAC'!$EY$7:$KA$83,23),"")</f>
        <v>14.280574625923647</v>
      </c>
      <c r="BJ93" s="13">
        <f t="shared" si="79"/>
        <v>906687.99154203373</v>
      </c>
      <c r="BK93" s="19">
        <f>IF($N93&gt;0,VLOOKUP($C93,[1]Rome!$AB$7:$AN$40,$N93))/((IF($P93=1,'3 PlantsCodes'!$D$26,IF($P93=2,'3 PlantsCodes'!$D$27,IF($P93=3,'3 PlantsCodes'!$D$28,IF($P93=4,'3 PlantsCodes'!$D$29)))))*IF($R93=1,'3 PlantsCodes'!$D$31,IF($R93=2,'3 PlantsCodes'!$D$32)))</f>
        <v>41.816636833875428</v>
      </c>
      <c r="BL93" s="19">
        <f>(IF($O93=20,VLOOKUP($C93,[1]Rome!$AB$7:$AN$40,12),IF($O93&gt;0,VLOOKUP($C93,[1]Rome!$AB$7:$AN$40,$O93),0))/(IF($Q93=1,'3 PlantsCodes'!$E$26,IF($Q93=3,'3 PlantsCodes'!$E$28,IF($Q93=4,'3 PlantsCodes'!$E$29,1)))*IF($R93=1,'3 PlantsCodes'!$E$31,IF($R93=2,'3 PlantsCodes'!$E$32))))</f>
        <v>37.059977974504783</v>
      </c>
      <c r="BM93" s="19">
        <f>VLOOKUP($C93,[1]Rome!$AB$6:$AZ$40,$S93)</f>
        <v>2.42914979757085</v>
      </c>
      <c r="BN93" s="19">
        <f>VLOOKUP($C93,[1]Rome!$B$7:$Y$40,18)</f>
        <v>27.444776367186179</v>
      </c>
      <c r="BO93" s="19">
        <f>VLOOKUP($C93,[1]Rome!$B$7:$AA$40,26)</f>
        <v>0.43578183147969912</v>
      </c>
      <c r="BP93" s="20">
        <f>IF($U93=1,-[4]Office!$E$10,0)</f>
        <v>-9.2179487179487172</v>
      </c>
      <c r="BQ93" s="57" t="s">
        <v>30</v>
      </c>
      <c r="BR93" s="19">
        <f>IF($N93&gt;0,VLOOKUP($C93,[2]Rome!$AB$7:$AN$40,$N93))/((IF($P93=1,'3 PlantsCodes'!$D$26,IF($P93=2,'3 PlantsCodes'!$D$27,IF($P93=3,'3 PlantsCodes'!$D$28,IF($P93=4,'3 PlantsCodes'!$D$29)))))*IF($R93=1,'3 PlantsCodes'!$D$31,IF($R93=2,'3 PlantsCodes'!$D$32)))</f>
        <v>49.233520243378386</v>
      </c>
      <c r="BS93" s="19">
        <f>(IF($O93=20,VLOOKUP($C93,[2]Rome!$AB$7:$AN$40,12),IF($O93&gt;0,VLOOKUP($C93,[2]Rome!$AB$7:$AN$40,$O93),0))/(IF($Q93=1,'3 PlantsCodes'!$E$26,IF($Q93=3,'3 PlantsCodes'!$E$28,IF($Q93=4,'3 PlantsCodes'!$E$29,1)))*IF($R93=1,'3 PlantsCodes'!$E$31,IF($R93=2,'3 PlantsCodes'!$E$32))))</f>
        <v>21.93457995135158</v>
      </c>
      <c r="BT93" s="19">
        <f>VLOOKUP($C93,[2]Rome!$AB$6:$AZ$40,$S93)</f>
        <v>4.598162071846283</v>
      </c>
      <c r="BU93" s="19">
        <f>VLOOKUP($C93,[2]Rome!$B$7:$Y$40,18)</f>
        <v>26.447756992063944</v>
      </c>
      <c r="BV93" s="19">
        <f>VLOOKUP($C93,[2]Rome!$B$7:$AA$40,26)</f>
        <v>0.58779985963754944</v>
      </c>
      <c r="BW93" s="20">
        <f>IF($U93=1,-[4]School!$E$10,0)</f>
        <v>-9.6066666666666674</v>
      </c>
      <c r="BX93" s="57" t="s">
        <v>30</v>
      </c>
    </row>
    <row r="94" spans="1:76" x14ac:dyDescent="0.25">
      <c r="A94" s="151"/>
      <c r="B94" s="17">
        <v>18</v>
      </c>
      <c r="C94" s="22">
        <f t="shared" ref="C94:V94" si="95">IF(C71="","",C71)</f>
        <v>14</v>
      </c>
      <c r="D94" s="50" t="str">
        <f t="shared" si="95"/>
        <v/>
      </c>
      <c r="E94" s="50" t="str">
        <f t="shared" si="95"/>
        <v/>
      </c>
      <c r="F94" s="49" t="str">
        <f t="shared" si="95"/>
        <v/>
      </c>
      <c r="G94" s="49" t="str">
        <f t="shared" si="95"/>
        <v/>
      </c>
      <c r="H94" s="49">
        <f t="shared" si="95"/>
        <v>0</v>
      </c>
      <c r="I94" s="49">
        <f t="shared" si="95"/>
        <v>3</v>
      </c>
      <c r="J94" s="49">
        <f t="shared" si="95"/>
        <v>3</v>
      </c>
      <c r="K94" s="49">
        <f t="shared" si="95"/>
        <v>3</v>
      </c>
      <c r="L94" s="49">
        <f t="shared" si="95"/>
        <v>1</v>
      </c>
      <c r="M94" s="49">
        <f t="shared" si="95"/>
        <v>3331</v>
      </c>
      <c r="N94" s="49">
        <f t="shared" si="95"/>
        <v>5</v>
      </c>
      <c r="O94" s="49">
        <f t="shared" si="95"/>
        <v>20</v>
      </c>
      <c r="P94" s="49">
        <f t="shared" si="95"/>
        <v>4</v>
      </c>
      <c r="Q94" s="49">
        <f t="shared" si="95"/>
        <v>4</v>
      </c>
      <c r="R94" s="49">
        <f t="shared" si="95"/>
        <v>2</v>
      </c>
      <c r="S94" s="22">
        <f t="shared" si="95"/>
        <v>15</v>
      </c>
      <c r="T94" s="49">
        <f t="shared" si="95"/>
        <v>0</v>
      </c>
      <c r="U94" s="49">
        <f t="shared" si="95"/>
        <v>0</v>
      </c>
      <c r="V94" s="18" t="str">
        <f t="shared" si="95"/>
        <v/>
      </c>
      <c r="W94" s="21">
        <f>IF(W71&gt;0,VLOOKUP(W71,'[3]2020_Envelope'!$BH$6:$CR$128,4),"")</f>
        <v>7.4214069942100904</v>
      </c>
      <c r="X94" s="21">
        <f>IF(X71&gt;0,VLOOKUP(X71,'[3]2020_Envelope'!$BH$6:$CR$128,4),"")</f>
        <v>16.709237887510341</v>
      </c>
      <c r="Y94" s="21">
        <f>IF(Y71&gt;0,VLOOKUP(Y71,'[3]2020_Envelope'!$BH$6:$CR$128,4),"")</f>
        <v>12.477121270471462</v>
      </c>
      <c r="Z94" s="21">
        <f>IF(Z71&gt;0,VLOOKUP(Z71,'[3]2020_Envelope'!$BH$6:$CR$128,4),"")</f>
        <v>118.28471050074224</v>
      </c>
      <c r="AA94" s="21">
        <f>IF(AA71&gt;0,VLOOKUP(AA71,'[3]2020_Envelope'!$BH$6:$CR$128,4),"")</f>
        <v>97.385716477029902</v>
      </c>
      <c r="AB94" s="21">
        <f>IF(AB71&gt;0,VLOOKUP(AB71,'[3]2020_Envelope'!$BH$6:$CR$128,4),"")</f>
        <v>44.261193254807687</v>
      </c>
      <c r="AC94" s="20" t="str">
        <f>IF(AC71&gt;0,VLOOKUP(AC71,'[3]2020_HVAC'!$EY$7:$KA$83,20),"")</f>
        <v/>
      </c>
      <c r="AD94" s="20" t="str">
        <f>IF(AD71&gt;0,VLOOKUP(AD71,'[3]2020_HVAC'!$EY$7:$KA$83,20),"")</f>
        <v/>
      </c>
      <c r="AE94" s="20">
        <f>IF(AE71&gt;0,VLOOKUP(AE71,'[3]2020_HVAC'!$EY$7:$KA$83,20),"")</f>
        <v>37.332680000000003</v>
      </c>
      <c r="AF94" s="20">
        <f>IF(AF71&gt;0,VLOOKUP(AF71,'[3]2020_HVAC'!$EY$7:$KA$83,20),"")</f>
        <v>8.9868799999999993</v>
      </c>
      <c r="AG94" s="55">
        <f>VLOOKUP($C94,[1]Performance!$A$3:$K$38,8)</f>
        <v>2</v>
      </c>
      <c r="AH94" s="55">
        <f t="shared" si="76"/>
        <v>22</v>
      </c>
      <c r="AI94" s="20">
        <f>IF(AI71&gt;0,VLOOKUP(AI71,'[3]2020_HVAC'!$EY$7:$KA$83,AH94),"")</f>
        <v>3.594171163972391</v>
      </c>
      <c r="AJ94" s="20">
        <f>IF(AJ71&gt;0,VLOOKUP(AJ71,'[3]2020_HVAC'!$EY$7:$KA$83,$AH94),"")</f>
        <v>18.784344505362085</v>
      </c>
      <c r="AK94" s="20">
        <f>IF(AK71&gt;0,VLOOKUP(AK71,'[3]2020_HVAC'!$EY$7:$KA$83,20),"")</f>
        <v>90.491963999999996</v>
      </c>
      <c r="AL94" s="20" t="str">
        <f>IF(AL71&gt;0,VLOOKUP(AL71,'[3]2020_HVAC'!$EY$7:$KA$83,20),"")</f>
        <v/>
      </c>
      <c r="AM94" s="20">
        <f>IF(AM71&gt;0,VLOOKUP(AM71,'[3]2020_HVAC'!$EY$7:$KA$83,20),"")</f>
        <v>2.3518912435897432</v>
      </c>
      <c r="AN94" s="20" t="str">
        <f>IF(AN71&gt;0,VLOOKUP(AN71,'[3]2020_HVAC'!$EY$7:$KA$83,20),"")</f>
        <v/>
      </c>
      <c r="AO94" s="20" t="str">
        <f>IF(AO71&gt;0,VLOOKUP(AO71,'[3]2020_HVAC'!$EY$7:$KA$83,20),"")</f>
        <v/>
      </c>
      <c r="AP94" s="13">
        <f t="shared" si="77"/>
        <v>1071910.2824766084</v>
      </c>
      <c r="AQ94" s="21">
        <f>IF(AQ71&gt;0,VLOOKUP(AQ71,'[3]2020_Envelope'!$BH$6:$CR$128,5),"")</f>
        <v>18.084512544802863</v>
      </c>
      <c r="AR94" s="21">
        <f>IF(AR71&gt;0,VLOOKUP(AR71,'[3]2020_Envelope'!$BH$6:$CR$128,5),"")</f>
        <v>30.094904886906296</v>
      </c>
      <c r="AS94" s="21">
        <f>IF(AS71&gt;0,VLOOKUP(AS71,'[3]2020_Envelope'!$BH$6:$CR$128,5),"")</f>
        <v>30.7215270250896</v>
      </c>
      <c r="AT94" s="21" t="str">
        <f>IF(AT71&gt;0,VLOOKUP(AT71,'[3]2020_Envelope'!$BH$6:$CR$128,5),"")</f>
        <v/>
      </c>
      <c r="AU94" s="21">
        <f>IF(AU71&gt;0,VLOOKUP(AU71,'[3]2020_Envelope'!$BH$6:$CR$128,5),"")</f>
        <v>65.558337295000001</v>
      </c>
      <c r="AV94" s="21">
        <f>IF(AV71&gt;0,VLOOKUP(AV71,'[3]2020_Envelope'!$BH$6:$CR$128,5),"")</f>
        <v>29.795850371571422</v>
      </c>
      <c r="AW94" s="20" t="str">
        <f>IF(AW71&gt;0,VLOOKUP(AW71,'[3]2020_HVAC'!$EY$7:$KA$83,23),"")</f>
        <v/>
      </c>
      <c r="AX94" s="20" t="str">
        <f>IF(AX71&gt;0,VLOOKUP(AX71,'[3]2020_HVAC'!$EY$7:$KA$83,23),"")</f>
        <v/>
      </c>
      <c r="AY94" s="20">
        <f>IF(AY71&gt;0,VLOOKUP(AY71,'[3]2020_HVAC'!$EY$7:$KA$83,23),"")</f>
        <v>37.332680000000003</v>
      </c>
      <c r="AZ94" s="20">
        <f>IF(AZ71&gt;0,VLOOKUP(AZ71,'[3]2020_HVAC'!$EY$7:$KA$83,23),"")</f>
        <v>8.9868799999999993</v>
      </c>
      <c r="BA94" s="55">
        <f>VLOOKUP($C94,[2]Performance!$A$3:$K$36,8)</f>
        <v>1</v>
      </c>
      <c r="BB94" s="55">
        <f t="shared" si="78"/>
        <v>24</v>
      </c>
      <c r="BC94" s="20">
        <f>IF(BC71&gt;0,VLOOKUP(BC71,'[3]2020_HVAC'!$EY$7:$KA$83,BB94),"")</f>
        <v>7.0983970352649441</v>
      </c>
      <c r="BD94" s="20">
        <f>IF(BD71&gt;0,VLOOKUP(BD71,'[3]2020_HVAC'!$EY$7:$KA$83,$BB94),"")</f>
        <v>22.551196504901888</v>
      </c>
      <c r="BE94" s="20">
        <f>IF(BE71&gt;0,VLOOKUP(BE71,'[3]2020_HVAC'!$EY$7:$KA$83,23),"")</f>
        <v>90.49196400000001</v>
      </c>
      <c r="BF94" s="20" t="str">
        <f>IF(BF71&gt;0,VLOOKUP(BF71,'[3]2020_HVAC'!$EY$7:$KA$83,23),"")</f>
        <v/>
      </c>
      <c r="BG94" s="20">
        <f>IF(BG71&gt;0,VLOOKUP(BG71,'[3]2020_HVAC'!$EY$7:$KA$83,23),"")</f>
        <v>2.6206788142857143</v>
      </c>
      <c r="BH94" s="20" t="str">
        <f>IF(BH71&gt;0,VLOOKUP(BH71,'[3]2020_HVAC'!$EY$7:$KA$83,23),"")</f>
        <v/>
      </c>
      <c r="BI94" s="20" t="str">
        <f>IF(BI71&gt;0,VLOOKUP(BI71,'[3]2020_HVAC'!$EY$7:$KA$83,23),"")</f>
        <v/>
      </c>
      <c r="BJ94" s="13">
        <f t="shared" si="79"/>
        <v>1081511.3247051418</v>
      </c>
      <c r="BK94" s="19">
        <f>IF($N94&gt;0,VLOOKUP($C94,[1]Rome!$AB$7:$AN$40,$N94))/((IF($P94=1,'3 PlantsCodes'!$D$26,IF($P94=2,'3 PlantsCodes'!$D$27,IF($P94=3,'3 PlantsCodes'!$D$28,IF($P94=4,'3 PlantsCodes'!$D$29)))))*IF($R94=1,'3 PlantsCodes'!$D$31,IF($R94=2,'3 PlantsCodes'!$D$32)))</f>
        <v>14.074542638009776</v>
      </c>
      <c r="BL94" s="19">
        <f>(IF($O94=20,VLOOKUP($C94,[1]Rome!$AB$7:$AN$40,12),IF($O94&gt;0,VLOOKUP($C94,[1]Rome!$AB$7:$AN$40,$O94),0))/(IF($Q94=1,'3 PlantsCodes'!$E$26,IF($Q94=3,'3 PlantsCodes'!$E$28,IF($Q94=4,'3 PlantsCodes'!$E$29,1)))*IF($R94=1,'3 PlantsCodes'!$E$31,IF($R94=2,'3 PlantsCodes'!$E$32))))</f>
        <v>17.112945553800198</v>
      </c>
      <c r="BM94" s="19">
        <f>VLOOKUP($C94,[1]Rome!$AB$6:$AZ$40,$S94)</f>
        <v>7.4736842105263159</v>
      </c>
      <c r="BN94" s="19">
        <f>VLOOKUP($C94,[1]Rome!$B$7:$Y$40,18)</f>
        <v>7.0466600723413251</v>
      </c>
      <c r="BO94" s="19">
        <f>VLOOKUP($C94,[1]Rome!$B$7:$AA$40,26)</f>
        <v>0.23956881966899615</v>
      </c>
      <c r="BP94" s="20">
        <f>IF($U94=1,-[4]Office!$E$10,0)</f>
        <v>0</v>
      </c>
      <c r="BQ94" s="57" t="s">
        <v>30</v>
      </c>
      <c r="BR94" s="19">
        <f>IF($N94&gt;0,VLOOKUP($C94,[2]Rome!$AB$7:$AN$40,$N94))/((IF($P94=1,'3 PlantsCodes'!$D$26,IF($P94=2,'3 PlantsCodes'!$D$27,IF($P94=3,'3 PlantsCodes'!$D$28,IF($P94=4,'3 PlantsCodes'!$D$29)))))*IF($R94=1,'3 PlantsCodes'!$D$31,IF($R94=2,'3 PlantsCodes'!$D$32)))</f>
        <v>14.410022197766244</v>
      </c>
      <c r="BS94" s="19">
        <f>(IF($O94=20,VLOOKUP($C94,[2]Rome!$AB$7:$AN$40,12),IF($O94&gt;0,VLOOKUP($C94,[2]Rome!$AB$7:$AN$40,$O94),0))/(IF($Q94=1,'3 PlantsCodes'!$E$26,IF($Q94=3,'3 PlantsCodes'!$E$28,IF($Q94=4,'3 PlantsCodes'!$E$29,1)))*IF($R94=1,'3 PlantsCodes'!$E$31,IF($R94=2,'3 PlantsCodes'!$E$32))))</f>
        <v>13.064938820679382</v>
      </c>
      <c r="BT94" s="19">
        <f>VLOOKUP($C94,[2]Rome!$AB$6:$AZ$40,$S94)</f>
        <v>10.947368421052632</v>
      </c>
      <c r="BU94" s="19">
        <f>VLOOKUP($C94,[2]Rome!$B$7:$Y$40,18)</f>
        <v>7.4593645571497236</v>
      </c>
      <c r="BV94" s="19">
        <f>VLOOKUP($C94,[2]Rome!$B$7:$AA$40,26)</f>
        <v>0.43069382192550348</v>
      </c>
      <c r="BW94" s="20">
        <f>IF($U94=1,-[4]School!$E$10,0)</f>
        <v>0</v>
      </c>
      <c r="BX94" s="57" t="s">
        <v>30</v>
      </c>
    </row>
    <row r="95" spans="1:76" x14ac:dyDescent="0.25">
      <c r="A95" s="151"/>
      <c r="B95" s="17">
        <v>19</v>
      </c>
      <c r="C95" s="22">
        <f t="shared" ref="C95:V95" si="96">IF(C72="","",C72)</f>
        <v>30</v>
      </c>
      <c r="D95" s="50" t="str">
        <f t="shared" si="96"/>
        <v/>
      </c>
      <c r="E95" s="50" t="str">
        <f t="shared" si="96"/>
        <v/>
      </c>
      <c r="F95" s="49" t="str">
        <f t="shared" si="96"/>
        <v/>
      </c>
      <c r="G95" s="49" t="str">
        <f t="shared" si="96"/>
        <v/>
      </c>
      <c r="H95" s="49">
        <f t="shared" si="96"/>
        <v>1</v>
      </c>
      <c r="I95" s="49">
        <f t="shared" si="96"/>
        <v>3</v>
      </c>
      <c r="J95" s="49">
        <f t="shared" si="96"/>
        <v>2</v>
      </c>
      <c r="K95" s="49">
        <f t="shared" si="96"/>
        <v>3</v>
      </c>
      <c r="L95" s="49">
        <f t="shared" si="96"/>
        <v>2</v>
      </c>
      <c r="M95" s="49">
        <f t="shared" si="96"/>
        <v>3232</v>
      </c>
      <c r="N95" s="49">
        <f t="shared" si="96"/>
        <v>5</v>
      </c>
      <c r="O95" s="49">
        <f t="shared" si="96"/>
        <v>20</v>
      </c>
      <c r="P95" s="49">
        <f t="shared" si="96"/>
        <v>4</v>
      </c>
      <c r="Q95" s="49">
        <f t="shared" si="96"/>
        <v>4</v>
      </c>
      <c r="R95" s="49">
        <f t="shared" si="96"/>
        <v>2</v>
      </c>
      <c r="S95" s="22">
        <f t="shared" si="96"/>
        <v>15</v>
      </c>
      <c r="T95" s="49">
        <f t="shared" si="96"/>
        <v>0</v>
      </c>
      <c r="U95" s="49">
        <f t="shared" si="96"/>
        <v>1</v>
      </c>
      <c r="V95" s="18" t="str">
        <f t="shared" si="96"/>
        <v/>
      </c>
      <c r="W95" s="21">
        <f>IF(W72&gt;0,VLOOKUP(W72,'[3]2020_Envelope'!$BH$6:$CR$128,4),"")</f>
        <v>7.4214069942100904</v>
      </c>
      <c r="X95" s="21">
        <f>IF(X72&gt;0,VLOOKUP(X72,'[3]2020_Envelope'!$BH$6:$CR$128,4),"")</f>
        <v>16.709237887510341</v>
      </c>
      <c r="Y95" s="21">
        <f>IF(Y72&gt;0,VLOOKUP(Y72,'[3]2020_Envelope'!$BH$6:$CR$128,4),"")</f>
        <v>12.477121270471462</v>
      </c>
      <c r="Z95" s="21">
        <f>IF(Z72&gt;0,VLOOKUP(Z72,'[3]2020_Envelope'!$BH$6:$CR$128,4),"")</f>
        <v>108.10940393252362</v>
      </c>
      <c r="AA95" s="21">
        <f>IF(AA72&gt;0,VLOOKUP(AA72,'[3]2020_Envelope'!$BH$6:$CR$128,4),"")</f>
        <v>97.385716477029902</v>
      </c>
      <c r="AB95" s="21">
        <f>IF(AB72&gt;0,VLOOKUP(AB72,'[3]2020_Envelope'!$BH$6:$CR$128,4),"")</f>
        <v>44.261193254807687</v>
      </c>
      <c r="AC95" s="20">
        <f>IF(AC72&gt;0,VLOOKUP(AC72,'[3]2020_HVAC'!$EY$7:$KA$83,20),"")</f>
        <v>31.347648749999998</v>
      </c>
      <c r="AD95" s="20">
        <f>IF(AD72&gt;0,VLOOKUP(AD72,'[3]2020_HVAC'!$EY$7:$KA$83,20),"")</f>
        <v>15.136737</v>
      </c>
      <c r="AE95" s="20">
        <f>IF(AE72&gt;0,VLOOKUP(AE72,'[3]2020_HVAC'!$EY$7:$KA$83,20),"")</f>
        <v>37.332680000000003</v>
      </c>
      <c r="AF95" s="20">
        <f>IF(AF72&gt;0,VLOOKUP(AF72,'[3]2020_HVAC'!$EY$7:$KA$83,20),"")</f>
        <v>8.9868799999999993</v>
      </c>
      <c r="AG95" s="55">
        <f>VLOOKUP($C95,[1]Performance!$A$3:$K$38,8)</f>
        <v>1</v>
      </c>
      <c r="AH95" s="55">
        <f t="shared" si="76"/>
        <v>21</v>
      </c>
      <c r="AI95" s="20">
        <f>IF(AI72&gt;0,VLOOKUP(AI72,'[3]2020_HVAC'!$EY$7:$KA$83,AH95),"")</f>
        <v>5.7860934600276979</v>
      </c>
      <c r="AJ95" s="20">
        <f>IF(AJ72&gt;0,VLOOKUP(AJ72,'[3]2020_HVAC'!$EY$7:$KA$83,$AH95),"")</f>
        <v>18.240836934258546</v>
      </c>
      <c r="AK95" s="20">
        <f>IF(AK72&gt;0,VLOOKUP(AK72,'[3]2020_HVAC'!$EY$7:$KA$83,20),"")</f>
        <v>90.491963999999996</v>
      </c>
      <c r="AL95" s="20" t="str">
        <f>IF(AL72&gt;0,VLOOKUP(AL72,'[3]2020_HVAC'!$EY$7:$KA$83,20),"")</f>
        <v/>
      </c>
      <c r="AM95" s="20">
        <f>IF(AM72&gt;0,VLOOKUP(AM72,'[3]2020_HVAC'!$EY$7:$KA$83,20),"")</f>
        <v>2.3518912435897432</v>
      </c>
      <c r="AN95" s="20" t="str">
        <f>IF(AN72&gt;0,VLOOKUP(AN72,'[3]2020_HVAC'!$EY$7:$KA$83,20),"")</f>
        <v/>
      </c>
      <c r="AO95" s="20">
        <f>IF(AO72&gt;0,VLOOKUP(AO72,'[3]2020_HVAC'!$EY$7:$KA$83,20),"")</f>
        <v>13.841172329741381</v>
      </c>
      <c r="AP95" s="13">
        <f t="shared" si="77"/>
        <v>1193119.1614699587</v>
      </c>
      <c r="AQ95" s="21">
        <f>IF(AQ72&gt;0,VLOOKUP(AQ72,'[3]2020_Envelope'!$BH$6:$CR$128,5),"")</f>
        <v>18.084512544802863</v>
      </c>
      <c r="AR95" s="21">
        <f>IF(AR72&gt;0,VLOOKUP(AR72,'[3]2020_Envelope'!$BH$6:$CR$128,5),"")</f>
        <v>30.094904886906296</v>
      </c>
      <c r="AS95" s="21">
        <f>IF(AS72&gt;0,VLOOKUP(AS72,'[3]2020_Envelope'!$BH$6:$CR$128,5),"")</f>
        <v>30.7215270250896</v>
      </c>
      <c r="AT95" s="21">
        <f>IF(AT72&gt;0,VLOOKUP(AT72,'[3]2020_Envelope'!$BH$6:$CR$128,5),"")</f>
        <v>93.046162034224082</v>
      </c>
      <c r="AU95" s="21">
        <f>IF(AU72&gt;0,VLOOKUP(AU72,'[3]2020_Envelope'!$BH$6:$CR$128,5),"")</f>
        <v>65.558337295000001</v>
      </c>
      <c r="AV95" s="21">
        <f>IF(AV72&gt;0,VLOOKUP(AV72,'[3]2020_Envelope'!$BH$6:$CR$128,5),"")</f>
        <v>29.795850371571422</v>
      </c>
      <c r="AW95" s="20">
        <f>IF(AW72&gt;0,VLOOKUP(AW72,'[3]2020_HVAC'!$EY$7:$KA$83,23),"")</f>
        <v>31.347648750000001</v>
      </c>
      <c r="AX95" s="20">
        <f>IF(AX72&gt;0,VLOOKUP(AX72,'[3]2020_HVAC'!$EY$7:$KA$83,23),"")</f>
        <v>15.136737</v>
      </c>
      <c r="AY95" s="20">
        <f>IF(AY72&gt;0,VLOOKUP(AY72,'[3]2020_HVAC'!$EY$7:$KA$83,23),"")</f>
        <v>37.332680000000003</v>
      </c>
      <c r="AZ95" s="20">
        <f>IF(AZ72&gt;0,VLOOKUP(AZ72,'[3]2020_HVAC'!$EY$7:$KA$83,23),"")</f>
        <v>8.9868799999999993</v>
      </c>
      <c r="BA95" s="55">
        <f>VLOOKUP($C95,[2]Performance!$A$3:$K$36,8)</f>
        <v>0</v>
      </c>
      <c r="BB95" s="55">
        <f t="shared" si="78"/>
        <v>23</v>
      </c>
      <c r="BC95" s="20">
        <f>IF(BC72&gt;0,VLOOKUP(BC72,'[3]2020_HVAC'!$EY$7:$KA$83,BB95),"")</f>
        <v>10.560505436194834</v>
      </c>
      <c r="BD95" s="20">
        <f>IF(BD72&gt;0,VLOOKUP(BD72,'[3]2020_HVAC'!$EY$7:$KA$83,$BB95),"")</f>
        <v>20.322361469729124</v>
      </c>
      <c r="BE95" s="20">
        <f>IF(BE72&gt;0,VLOOKUP(BE72,'[3]2020_HVAC'!$EY$7:$KA$83,23),"")</f>
        <v>90.49196400000001</v>
      </c>
      <c r="BF95" s="20" t="str">
        <f>IF(BF72&gt;0,VLOOKUP(BF72,'[3]2020_HVAC'!$EY$7:$KA$83,23),"")</f>
        <v/>
      </c>
      <c r="BG95" s="20">
        <f>IF(BG72&gt;0,VLOOKUP(BG72,'[3]2020_HVAC'!$EY$7:$KA$83,23),"")</f>
        <v>2.6206788142857143</v>
      </c>
      <c r="BH95" s="20" t="str">
        <f>IF(BH72&gt;0,VLOOKUP(BH72,'[3]2020_HVAC'!$EY$7:$KA$83,23),"")</f>
        <v/>
      </c>
      <c r="BI95" s="20">
        <f>IF(BI72&gt;0,VLOOKUP(BI72,'[3]2020_HVAC'!$EY$7:$KA$83,23),"")</f>
        <v>14.280574625923647</v>
      </c>
      <c r="BJ95" s="13">
        <f t="shared" si="79"/>
        <v>1569901.171399242</v>
      </c>
      <c r="BK95" s="19">
        <f>IF($N95&gt;0,VLOOKUP($C95,[1]Rome!$AB$7:$AN$40,$N95))/((IF($P95=1,'3 PlantsCodes'!$D$26,IF($P95=2,'3 PlantsCodes'!$D$27,IF($P95=3,'3 PlantsCodes'!$D$28,IF($P95=4,'3 PlantsCodes'!$D$29)))))*IF($R95=1,'3 PlantsCodes'!$D$31,IF($R95=2,'3 PlantsCodes'!$D$32)))</f>
        <v>31.745588839862936</v>
      </c>
      <c r="BL95" s="19">
        <f>(IF($O95=20,VLOOKUP($C95,[1]Rome!$AB$7:$AN$40,12),IF($O95&gt;0,VLOOKUP($C95,[1]Rome!$AB$7:$AN$40,$O95),0))/(IF($Q95=1,'3 PlantsCodes'!$E$26,IF($Q95=3,'3 PlantsCodes'!$E$28,IF($Q95=4,'3 PlantsCodes'!$E$29,1)))*IF($R95=1,'3 PlantsCodes'!$E$31,IF($R95=2,'3 PlantsCodes'!$E$32))))</f>
        <v>18.510673053000716</v>
      </c>
      <c r="BM95" s="19">
        <f>VLOOKUP($C95,[1]Rome!$AB$6:$AZ$40,$S95)</f>
        <v>7.4736842105263159</v>
      </c>
      <c r="BN95" s="19">
        <f>VLOOKUP($C95,[1]Rome!$B$7:$Y$40,18)</f>
        <v>6.9006892967120725</v>
      </c>
      <c r="BO95" s="19">
        <f>VLOOKUP($C95,[1]Rome!$B$7:$AA$40,26)</f>
        <v>1.3320601126192151</v>
      </c>
      <c r="BP95" s="20">
        <f>IF($U95=1,-[4]Office!$E$10,0)</f>
        <v>-9.2179487179487172</v>
      </c>
      <c r="BQ95" s="57" t="s">
        <v>30</v>
      </c>
      <c r="BR95" s="19">
        <f>IF($N95&gt;0,VLOOKUP($C95,[2]Rome!$AB$7:$AN$40,$N95))/((IF($P95=1,'3 PlantsCodes'!$D$26,IF($P95=2,'3 PlantsCodes'!$D$27,IF($P95=3,'3 PlantsCodes'!$D$28,IF($P95=4,'3 PlantsCodes'!$D$29)))))*IF($R95=1,'3 PlantsCodes'!$D$31,IF($R95=2,'3 PlantsCodes'!$D$32)))</f>
        <v>19.91955880747177</v>
      </c>
      <c r="BS95" s="19">
        <f>(IF($O95=20,VLOOKUP($C95,[2]Rome!$AB$7:$AN$40,12),IF($O95&gt;0,VLOOKUP($C95,[2]Rome!$AB$7:$AN$40,$O95),0))/(IF($Q95=1,'3 PlantsCodes'!$E$26,IF($Q95=3,'3 PlantsCodes'!$E$28,IF($Q95=4,'3 PlantsCodes'!$E$29,1)))*IF($R95=1,'3 PlantsCodes'!$E$31,IF($R95=2,'3 PlantsCodes'!$E$32))))</f>
        <v>13.485675649189462</v>
      </c>
      <c r="BT95" s="19">
        <f>VLOOKUP($C95,[2]Rome!$AB$6:$AZ$40,$S95)</f>
        <v>10.947368421052632</v>
      </c>
      <c r="BU95" s="19">
        <f>VLOOKUP($C95,[2]Rome!$B$7:$Y$40,18)</f>
        <v>7.3147517493575167</v>
      </c>
      <c r="BV95" s="19">
        <f>VLOOKUP($C95,[2]Rome!$B$7:$AA$40,26)</f>
        <v>4.3224514636261286</v>
      </c>
      <c r="BW95" s="20">
        <f>IF($U95=1,-[4]School!$E$10,0)</f>
        <v>-9.6066666666666674</v>
      </c>
      <c r="BX95" s="57" t="s">
        <v>30</v>
      </c>
    </row>
    <row r="96" spans="1:76" x14ac:dyDescent="0.25">
      <c r="A96" s="152"/>
      <c r="B96" s="17">
        <v>20</v>
      </c>
      <c r="C96" s="22">
        <f t="shared" ref="C96:V96" si="97">IF(C73="","",C73)</f>
        <v>18</v>
      </c>
      <c r="D96" s="50" t="str">
        <f t="shared" si="97"/>
        <v/>
      </c>
      <c r="E96" s="50" t="str">
        <f t="shared" si="97"/>
        <v/>
      </c>
      <c r="F96" s="49" t="str">
        <f t="shared" si="97"/>
        <v/>
      </c>
      <c r="G96" s="49" t="str">
        <f t="shared" si="97"/>
        <v/>
      </c>
      <c r="H96" s="49">
        <f t="shared" si="97"/>
        <v>0</v>
      </c>
      <c r="I96" s="49">
        <f t="shared" si="97"/>
        <v>4</v>
      </c>
      <c r="J96" s="49">
        <f t="shared" si="97"/>
        <v>3</v>
      </c>
      <c r="K96" s="49">
        <f t="shared" si="97"/>
        <v>3</v>
      </c>
      <c r="L96" s="49">
        <f t="shared" si="97"/>
        <v>1</v>
      </c>
      <c r="M96" s="49">
        <f t="shared" si="97"/>
        <v>4331</v>
      </c>
      <c r="N96" s="49">
        <f t="shared" si="97"/>
        <v>7</v>
      </c>
      <c r="O96" s="49">
        <f t="shared" si="97"/>
        <v>12</v>
      </c>
      <c r="P96" s="49">
        <f t="shared" si="97"/>
        <v>3</v>
      </c>
      <c r="Q96" s="49">
        <f t="shared" si="97"/>
        <v>3</v>
      </c>
      <c r="R96" s="49">
        <f t="shared" si="97"/>
        <v>2</v>
      </c>
      <c r="S96" s="22">
        <f t="shared" si="97"/>
        <v>22</v>
      </c>
      <c r="T96" s="49">
        <f t="shared" si="97"/>
        <v>1</v>
      </c>
      <c r="U96" s="49">
        <f t="shared" si="97"/>
        <v>1</v>
      </c>
      <c r="V96" s="18" t="str">
        <f t="shared" si="97"/>
        <v/>
      </c>
      <c r="W96" s="21">
        <f>IF(W73&gt;0,VLOOKUP(W73,'[3]2020_Envelope'!$BH$6:$CR$128,4),"")</f>
        <v>11.947475012958364</v>
      </c>
      <c r="X96" s="21">
        <f>IF(X73&gt;0,VLOOKUP(X73,'[3]2020_Envelope'!$BH$6:$CR$128,4),"")</f>
        <v>20.631873701957538</v>
      </c>
      <c r="Y96" s="21">
        <f>IF(Y73&gt;0,VLOOKUP(Y73,'[3]2020_Envelope'!$BH$6:$CR$128,4),"")</f>
        <v>14.066060043010753</v>
      </c>
      <c r="Z96" s="21">
        <f>IF(Z73&gt;0,VLOOKUP(Z73,'[3]2020_Envelope'!$BH$6:$CR$128,4),"")</f>
        <v>118.28471050074224</v>
      </c>
      <c r="AA96" s="21">
        <f>IF(AA73&gt;0,VLOOKUP(AA73,'[3]2020_Envelope'!$BH$6:$CR$128,4),"")</f>
        <v>97.385716477029902</v>
      </c>
      <c r="AB96" s="21">
        <f>IF(AB73&gt;0,VLOOKUP(AB73,'[3]2020_Envelope'!$BH$6:$CR$128,4),"")</f>
        <v>44.261193254807687</v>
      </c>
      <c r="AC96" s="20" t="str">
        <f>IF(AC73&gt;0,VLOOKUP(AC73,'[3]2020_HVAC'!$EY$7:$KA$83,20),"")</f>
        <v/>
      </c>
      <c r="AD96" s="20" t="str">
        <f>IF(AD73&gt;0,VLOOKUP(AD73,'[3]2020_HVAC'!$EY$7:$KA$83,20),"")</f>
        <v/>
      </c>
      <c r="AE96" s="20">
        <f>IF(AE73&gt;0,VLOOKUP(AE73,'[3]2020_HVAC'!$EY$7:$KA$83,20),"")</f>
        <v>37.332680000000003</v>
      </c>
      <c r="AF96" s="20">
        <f>IF(AF73&gt;0,VLOOKUP(AF73,'[3]2020_HVAC'!$EY$7:$KA$83,20),"")</f>
        <v>8.9868799999999993</v>
      </c>
      <c r="AG96" s="55">
        <f>VLOOKUP($C96,[1]Performance!$A$3:$K$38,8)</f>
        <v>2</v>
      </c>
      <c r="AH96" s="55">
        <f t="shared" si="76"/>
        <v>22</v>
      </c>
      <c r="AI96" s="20">
        <f>IF(AI73&gt;0,VLOOKUP(AI73,'[3]2020_HVAC'!$EY$7:$KA$83,AH96),"")</f>
        <v>10.195947363162562</v>
      </c>
      <c r="AJ96" s="20" t="str">
        <f>IF(AJ73&gt;0,VLOOKUP(AJ73,'[3]2020_HVAC'!$EY$7:$KA$83,$AH96),"")</f>
        <v/>
      </c>
      <c r="AK96" s="20">
        <f>IF(AK73&gt;0,VLOOKUP(AK73,'[3]2020_HVAC'!$EY$7:$KA$83,20),"")</f>
        <v>91.721706999999995</v>
      </c>
      <c r="AL96" s="20" t="str">
        <f>IF(AL73&gt;0,VLOOKUP(AL73,'[3]2020_HVAC'!$EY$7:$KA$83,20),"")</f>
        <v/>
      </c>
      <c r="AM96" s="20">
        <f>IF(AM73&gt;0,VLOOKUP(AM73,'[3]2020_HVAC'!$EY$7:$KA$83,20),"")</f>
        <v>2.3518912435897432</v>
      </c>
      <c r="AN96" s="20">
        <f>IF(AN73&gt;0,VLOOKUP(AN73,'[3]2020_HVAC'!$EY$7:$KA$83,20),"")</f>
        <v>9.0534416820512718</v>
      </c>
      <c r="AO96" s="20">
        <f>IF(AO73&gt;0,VLOOKUP(AO73,'[3]2020_HVAC'!$EY$7:$KA$83,20),"")</f>
        <v>13.841172329741381</v>
      </c>
      <c r="AP96" s="13">
        <f t="shared" ref="AP96" si="98">(SUM(W96:AF96)+SUM(AI96:AO96))*$AP$5</f>
        <v>1123342.1517451801</v>
      </c>
      <c r="AQ96" s="21">
        <f>IF(AQ73&gt;0,VLOOKUP(AQ73,'[3]2020_Envelope'!$BH$6:$CR$128,5),"")</f>
        <v>29.122216391875742</v>
      </c>
      <c r="AR96" s="21">
        <f>IF(AR73&gt;0,VLOOKUP(AR73,'[3]2020_Envelope'!$BH$6:$CR$128,5),"")</f>
        <v>37.159939961306705</v>
      </c>
      <c r="AS96" s="21">
        <f>IF(AS73&gt;0,VLOOKUP(AS73,'[3]2020_Envelope'!$BH$6:$CR$128,5),"")</f>
        <v>34.633686881720429</v>
      </c>
      <c r="AT96" s="21" t="str">
        <f>IF(AT73&gt;0,VLOOKUP(AT73,'[3]2020_Envelope'!$BH$6:$CR$128,5),"")</f>
        <v/>
      </c>
      <c r="AU96" s="21">
        <f>IF(AU73&gt;0,VLOOKUP(AU73,'[3]2020_Envelope'!$BH$6:$CR$128,5),"")</f>
        <v>65.558337295000001</v>
      </c>
      <c r="AV96" s="21">
        <f>IF(AV73&gt;0,VLOOKUP(AV73,'[3]2020_Envelope'!$BH$6:$CR$128,5),"")</f>
        <v>29.795850371571422</v>
      </c>
      <c r="AW96" s="20" t="str">
        <f>IF(AW73&gt;0,VLOOKUP(AW73,'[3]2020_HVAC'!$EY$7:$KA$83,23),"")</f>
        <v/>
      </c>
      <c r="AX96" s="20" t="str">
        <f>IF(AX73&gt;0,VLOOKUP(AX73,'[3]2020_HVAC'!$EY$7:$KA$83,23),"")</f>
        <v/>
      </c>
      <c r="AY96" s="20">
        <f>IF(AY73&gt;0,VLOOKUP(AY73,'[3]2020_HVAC'!$EY$7:$KA$83,23),"")</f>
        <v>37.332680000000003</v>
      </c>
      <c r="AZ96" s="20">
        <f>IF(AZ73&gt;0,VLOOKUP(AZ73,'[3]2020_HVAC'!$EY$7:$KA$83,23),"")</f>
        <v>8.9868799999999993</v>
      </c>
      <c r="BA96" s="55">
        <f>VLOOKUP($C96,[2]Performance!$A$3:$K$36,8)</f>
        <v>2</v>
      </c>
      <c r="BB96" s="55">
        <f t="shared" si="78"/>
        <v>25</v>
      </c>
      <c r="BC96" s="20">
        <f>IF(BC73&gt;0,VLOOKUP(BC73,'[3]2020_HVAC'!$EY$7:$KA$83,BB96),"")</f>
        <v>10.315426233615872</v>
      </c>
      <c r="BD96" s="20" t="str">
        <f>IF(BD73&gt;0,VLOOKUP(BD73,'[3]2020_HVAC'!$EY$7:$KA$83,$BB96),"")</f>
        <v/>
      </c>
      <c r="BE96" s="20">
        <f>IF(BE73&gt;0,VLOOKUP(BE73,'[3]2020_HVAC'!$EY$7:$KA$83,23),"")</f>
        <v>91.721707000000009</v>
      </c>
      <c r="BF96" s="20" t="str">
        <f>IF(BF73&gt;0,VLOOKUP(BF73,'[3]2020_HVAC'!$EY$7:$KA$83,23),"")</f>
        <v/>
      </c>
      <c r="BG96" s="20">
        <f>IF(BG73&gt;0,VLOOKUP(BG73,'[3]2020_HVAC'!$EY$7:$KA$83,23),"")</f>
        <v>2.6206788142857143</v>
      </c>
      <c r="BH96" s="20">
        <f>IF(BH73&gt;0,VLOOKUP(BH73,'[3]2020_HVAC'!$EY$7:$KA$83,23),"")</f>
        <v>13.450827641904748</v>
      </c>
      <c r="BI96" s="20">
        <f>IF(BI73&gt;0,VLOOKUP(BI73,'[3]2020_HVAC'!$EY$7:$KA$83,23),"")</f>
        <v>14.280574625923647</v>
      </c>
      <c r="BJ96" s="13">
        <f t="shared" ref="BJ96" si="99">(SUM(AQ96:AZ96)+SUM(BC96:BI96))*$BJ$5</f>
        <v>1181183.2364341936</v>
      </c>
      <c r="BK96" s="19">
        <f>IF($N96&gt;0,VLOOKUP($C96,[1]Rome!$AB$7:$AN$40,$N96))/((IF($P96=1,'3 PlantsCodes'!$D$26,IF($P96=2,'3 PlantsCodes'!$D$27,IF($P96=3,'3 PlantsCodes'!$D$28,IF($P96=4,'3 PlantsCodes'!$D$29)))))*IF($R96=1,'3 PlantsCodes'!$D$31,IF($R96=2,'3 PlantsCodes'!$D$32)))</f>
        <v>5.4271583949495765</v>
      </c>
      <c r="BL96" s="19">
        <f>(IF($O96=20,VLOOKUP($C96,[1]Rome!$AB$7:$AN$40,12),IF($O96&gt;0,VLOOKUP($C96,[1]Rome!$AB$7:$AN$40,$O96),0))/(IF($Q96=1,'3 PlantsCodes'!$E$26,IF($Q96=3,'3 PlantsCodes'!$E$28,IF($Q96=4,'3 PlantsCodes'!$E$29,1)))*IF($R96=1,'3 PlantsCodes'!$E$31,IF($R96=2,'3 PlantsCodes'!$E$32))))</f>
        <v>17.188075624629867</v>
      </c>
      <c r="BM96" s="19">
        <f>VLOOKUP($C96,[1]Rome!$AB$6:$AZ$40,$S96)</f>
        <v>1.0898891414002707</v>
      </c>
      <c r="BN96" s="19">
        <f>VLOOKUP($C96,[1]Rome!$B$7:$Y$40,18)</f>
        <v>7.0466600723413251</v>
      </c>
      <c r="BO96" s="19">
        <f>VLOOKUP($C96,[1]Rome!$B$7:$AA$40,26)</f>
        <v>0.23840237311118317</v>
      </c>
      <c r="BP96" s="20">
        <f>IF($U96=1,-[4]Office!$E$10,0)</f>
        <v>-9.2179487179487172</v>
      </c>
      <c r="BQ96" s="57" t="s">
        <v>30</v>
      </c>
      <c r="BR96" s="19">
        <f>IF($N96&gt;0,VLOOKUP($C96,[2]Rome!$AB$7:$AN$40,$N96))/((IF($P96=1,'3 PlantsCodes'!$D$26,IF($P96=2,'3 PlantsCodes'!$D$27,IF($P96=3,'3 PlantsCodes'!$D$28,IF($P96=4,'3 PlantsCodes'!$D$29)))))*IF($R96=1,'3 PlantsCodes'!$D$31,IF($R96=2,'3 PlantsCodes'!$D$32)))</f>
        <v>4.1565487912932984</v>
      </c>
      <c r="BS96" s="19">
        <f>(IF($O96=20,VLOOKUP($C96,[2]Rome!$AB$7:$AN$40,12),IF($O96&gt;0,VLOOKUP($C96,[2]Rome!$AB$7:$AN$40,$O96),0))/(IF($Q96=1,'3 PlantsCodes'!$E$26,IF($Q96=3,'3 PlantsCodes'!$E$28,IF($Q96=4,'3 PlantsCodes'!$E$29,1)))*IF($R96=1,'3 PlantsCodes'!$E$31,IF($R96=2,'3 PlantsCodes'!$E$32))))</f>
        <v>13.067291512846925</v>
      </c>
      <c r="BT96" s="19">
        <f>VLOOKUP($C96,[2]Rome!$AB$6:$AZ$40,$S96)</f>
        <v>1.7984701683811266</v>
      </c>
      <c r="BU96" s="19">
        <f>VLOOKUP($C96,[2]Rome!$B$7:$Y$40,18)</f>
        <v>7.4593645571497236</v>
      </c>
      <c r="BV96" s="19">
        <f>VLOOKUP($C96,[2]Rome!$B$7:$AA$40,26)</f>
        <v>0.42503521896380847</v>
      </c>
      <c r="BW96" s="20">
        <f>IF($U96=1,-[4]School!$E$10,0)</f>
        <v>-9.6066666666666674</v>
      </c>
      <c r="BX96" s="57" t="s">
        <v>30</v>
      </c>
    </row>
  </sheetData>
  <sheetProtection password="CDDA" sheet="1" objects="1" scenarios="1"/>
  <mergeCells count="27">
    <mergeCell ref="A54:A73"/>
    <mergeCell ref="BK75:BQ75"/>
    <mergeCell ref="BR75:BX75"/>
    <mergeCell ref="A77:A96"/>
    <mergeCell ref="B51:V51"/>
    <mergeCell ref="W51:BJ51"/>
    <mergeCell ref="BK51:BX51"/>
    <mergeCell ref="A52:A53"/>
    <mergeCell ref="D52:U52"/>
    <mergeCell ref="W52:AO52"/>
    <mergeCell ref="AQ52:BI52"/>
    <mergeCell ref="BK52:BP52"/>
    <mergeCell ref="BR52:BW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6:M25">
    <cfRule type="cellIs" dxfId="63" priority="13" operator="equal">
      <formula>4</formula>
    </cfRule>
    <cfRule type="cellIs" dxfId="62" priority="14" operator="equal">
      <formula>3</formula>
    </cfRule>
    <cfRule type="cellIs" dxfId="61" priority="15" operator="equal">
      <formula>2</formula>
    </cfRule>
    <cfRule type="cellIs" dxfId="60" priority="16" operator="equal">
      <formula>1</formula>
    </cfRule>
  </conditionalFormatting>
  <conditionalFormatting sqref="I29:M48">
    <cfRule type="cellIs" dxfId="59" priority="9" operator="equal">
      <formula>4</formula>
    </cfRule>
    <cfRule type="cellIs" dxfId="58" priority="10" operator="equal">
      <formula>3</formula>
    </cfRule>
    <cfRule type="cellIs" dxfId="57" priority="11" operator="equal">
      <formula>2</formula>
    </cfRule>
    <cfRule type="cellIs" dxfId="56" priority="12" operator="equal">
      <formula>1</formula>
    </cfRule>
  </conditionalFormatting>
  <conditionalFormatting sqref="I54:M73">
    <cfRule type="cellIs" dxfId="55" priority="5" operator="equal">
      <formula>4</formula>
    </cfRule>
    <cfRule type="cellIs" dxfId="54" priority="6" operator="equal">
      <formula>3</formula>
    </cfRule>
    <cfRule type="cellIs" dxfId="53" priority="7" operator="equal">
      <formula>2</formula>
    </cfRule>
    <cfRule type="cellIs" dxfId="52" priority="8" operator="equal">
      <formula>1</formula>
    </cfRule>
  </conditionalFormatting>
  <conditionalFormatting sqref="I77:M96">
    <cfRule type="cellIs" dxfId="51" priority="1" operator="equal">
      <formula>4</formula>
    </cfRule>
    <cfRule type="cellIs" dxfId="50" priority="2" operator="equal">
      <formula>3</formula>
    </cfRule>
    <cfRule type="cellIs" dxfId="49" priority="3" operator="equal">
      <formula>2</formula>
    </cfRule>
    <cfRule type="cellIs" dxfId="48" priority="4" operator="equal">
      <formula>1</formula>
    </cfRule>
  </conditionalFormatting>
  <pageMargins left="0.7" right="0.7" top="0.75" bottom="0.75" header="0.3" footer="0.3"/>
  <pageSetup paperSize="8" scale="5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W6" activePane="bottomRight" state="frozenSplit"/>
      <selection pane="topRight" activeCell="H1" sqref="H1"/>
      <selection pane="bottomLeft" activeCell="A7" sqref="A7"/>
      <selection pane="bottomRight" activeCell="B51" sqref="B51:V51"/>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10.5703125" style="14" customWidth="1"/>
    <col min="23" max="23" width="8" style="14" hidden="1" customWidth="1" outlineLevel="1"/>
    <col min="24" max="40" width="8.85546875" style="14" hidden="1" customWidth="1" outlineLevel="1"/>
    <col min="41" max="41" width="7.42578125" style="14" hidden="1" customWidth="1" outlineLevel="1"/>
    <col min="42" max="42" width="13.140625"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0.710937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54</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7"/>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34</v>
      </c>
      <c r="F6" s="49" t="s">
        <v>34</v>
      </c>
      <c r="G6" s="49" t="s">
        <v>34</v>
      </c>
      <c r="H6" s="49">
        <v>0</v>
      </c>
      <c r="I6" s="49">
        <f>IF(D6="-",1,IF(D6="o-",2,IF(D6="o",3,IF(D6="o+",4))))</f>
        <v>1</v>
      </c>
      <c r="J6" s="49">
        <f>IF(E6="o",1,IF(E6="o+",2,IF(E6="+",3)))</f>
        <v>1</v>
      </c>
      <c r="K6" s="49">
        <f>IF(G6="o",1,IF(G6="o+",2,IF(G6="+",3)))</f>
        <v>1</v>
      </c>
      <c r="L6" s="49">
        <f>IF(H6=0,1,IF(H6=1,2))</f>
        <v>1</v>
      </c>
      <c r="M6" s="49">
        <f>I6*1000+J6*100+K6*10+L6*1</f>
        <v>1111</v>
      </c>
      <c r="N6" s="49">
        <v>2</v>
      </c>
      <c r="O6" s="49">
        <v>11</v>
      </c>
      <c r="P6" s="49">
        <v>2</v>
      </c>
      <c r="Q6" s="49">
        <v>3</v>
      </c>
      <c r="R6" s="49">
        <v>1</v>
      </c>
      <c r="S6" s="22">
        <f t="shared" ref="S6:S25" si="0">IF(T6=0,IF(N6=3,14,IF(N6=7,16,IF(N6=8,17,IF(N6=9,18,IF(N6=10,19,15))))),IF(T6=1,IF(N6=3,20,IF(N6=7,22,IF(N6=8,23,IF(N6=9,24,IF(N6=10,25,21)))))))</f>
        <v>15</v>
      </c>
      <c r="T6" s="49">
        <v>0</v>
      </c>
      <c r="U6" s="49">
        <v>0</v>
      </c>
      <c r="V6" s="6"/>
      <c r="W6" s="10">
        <f>VLOOKUP($C6,[1]Bucharest!$BB$7:$BK$42,5)</f>
        <v>1</v>
      </c>
      <c r="X6" s="10">
        <f>VLOOKUP($C6,[1]Bucharest!$BB$7:$BK$42,6)</f>
        <v>24</v>
      </c>
      <c r="Y6" s="10">
        <f>VLOOKUP($C6,[1]Bucharest!$BB$7:$BK$42,7)</f>
        <v>0</v>
      </c>
      <c r="Z6" s="10">
        <f>VLOOKUP($C6,[1]Bucharest!$BB$7:$BK$42,8)</f>
        <v>81</v>
      </c>
      <c r="AA6" s="10">
        <f>VLOOKUP($C6,[1]Bucharest!$BB$7:$BK$42,9)</f>
        <v>0</v>
      </c>
      <c r="AB6" s="10">
        <f>VLOOKUP($C6,[1]Bucharest!$BB$7:$BK$42,10)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141</v>
      </c>
      <c r="AK6" s="11">
        <f>IF($P6=1,149,IF($P6=2,153,IF($P6=3,155,IF($P6=4,157,0))))</f>
        <v>153</v>
      </c>
      <c r="AL6" s="11">
        <f>IF($P6=$Q6,0,IF($Q6=1,149,IF($Q6=2,153,IF($Q6=3,155,IF($Q6=4,157,0)))))</f>
        <v>155</v>
      </c>
      <c r="AM6" s="11">
        <f>IF($R6=1,160,IF($R6=2,162))</f>
        <v>160</v>
      </c>
      <c r="AN6" s="11">
        <f>IF($T6=1,186,0)</f>
        <v>0</v>
      </c>
      <c r="AO6" s="11">
        <f>IF($U6=1,184,0)</f>
        <v>0</v>
      </c>
      <c r="AP6" s="13">
        <f t="shared" ref="AP6:AP25" si="1">AP29/$AP$5</f>
        <v>70.303034520954185</v>
      </c>
      <c r="AQ6" s="10">
        <f>VLOOKUP($C6,[2]Bucharest!$BB$7:$BK$40,5)</f>
        <v>2</v>
      </c>
      <c r="AR6" s="10">
        <f>VLOOKUP($C6,[2]Bucharest!$BB$7:$BK$40,6)</f>
        <v>24</v>
      </c>
      <c r="AS6" s="10">
        <f>VLOOKUP($C6,[2]Bucharest!$BB$7:$BK$40,7)</f>
        <v>0</v>
      </c>
      <c r="AT6" s="10">
        <f>VLOOKUP($C6,[2]Bucharest!$BB$7:$BK$40,8)</f>
        <v>0</v>
      </c>
      <c r="AU6" s="10">
        <f>VLOOKUP($C6,[2]Bucharest!$BB$7:$BK$40,9)</f>
        <v>0</v>
      </c>
      <c r="AV6" s="10">
        <f>VLOOKUP($C6,[2]Bucharest!$BB$7:$BK$40,10)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141</v>
      </c>
      <c r="BE6" s="11">
        <f>IF($P6=1,149,IF($P6=2,153,IF($P6=3,155,IF($P6=4,157,0))))</f>
        <v>153</v>
      </c>
      <c r="BF6" s="11">
        <f>IF($P6=$Q6,0,IF($Q6=1,149,IF($Q6=2,153,IF($Q6=3,155,IF($Q6=4,157,0)))))</f>
        <v>155</v>
      </c>
      <c r="BG6" s="11">
        <f>IF($R6=1,160,IF($R6=2,162))</f>
        <v>160</v>
      </c>
      <c r="BH6" s="11">
        <f>IF($T6=1,186,0)</f>
        <v>0</v>
      </c>
      <c r="BI6" s="11">
        <f>IF($U6=1,184,0)</f>
        <v>0</v>
      </c>
      <c r="BJ6" s="13">
        <f t="shared" ref="BJ6:BJ25" si="2">BJ29/$BJ$5</f>
        <v>81.488385993809885</v>
      </c>
      <c r="BK6" s="19">
        <f>IF($N6=2,BK29*'4 PEF'!$I$4,IF(OR($N6=3,$N6=4,$N6=5,$N6=6),BK29*'4 PEF'!$I$5,IF(OR($N6=7,$N6=8),BK29*'4 PEF'!$I$8,IF($N6=9,BK29*'4 PEF'!$I$7,IF($N6=10,BK29*'4 PEF'!$I$6)))))</f>
        <v>211.658044843802</v>
      </c>
      <c r="BL6" s="19">
        <f>BL29*'4 PEF'!$I$8</f>
        <v>48.10702094966512</v>
      </c>
      <c r="BM6" s="19">
        <f>IF($N6=2,BM29*'4 PEF'!$I$4,IF(OR($N6=3,$N6=4,$N6=5,$N6=6),BM29*'4 PEF'!$I$5,IF(OR($N6=7,$N6=8),BM29*'4 PEF'!$I$8,IF($N6=9,BM29*'4 PEF'!$I$7,IF($N6=10,BM29*'4 PEF'!$I$6)))))</f>
        <v>10.357894736842105</v>
      </c>
      <c r="BN6" s="19">
        <f>BN29*'4 PEF'!$I$8</f>
        <v>73.700458593745424</v>
      </c>
      <c r="BO6" s="19">
        <f>BO29*'4 PEF'!$I$8</f>
        <v>1.4826177725412828</v>
      </c>
      <c r="BP6" s="33">
        <f>BP29*'4 PEF'!$I$8</f>
        <v>0</v>
      </c>
      <c r="BQ6" s="34">
        <f>SUM(BK6:BP6)</f>
        <v>345.30603689659597</v>
      </c>
      <c r="BR6" s="19">
        <f>IF($N6=2,BR29*'4 PEF'!$I$4,IF(OR($N6=3,$N6=4,$N6=5,$N6=6),BR29*'4 PEF'!$I$5,IF(OR($N6=7,$N6=8),BR29*'4 PEF'!$I$8,IF($N6=9,BR29*'4 PEF'!$I$7,IF($N6=10,BR29*'4 PEF'!$I$6)))))</f>
        <v>220.02516769421459</v>
      </c>
      <c r="BS6" s="19">
        <f>BS29*'4 PEF'!$I$8</f>
        <v>23.899181403959599</v>
      </c>
      <c r="BT6" s="19">
        <f>IF($N6=2,BT29*'4 PEF'!$I$4,IF(OR($N6=3,$N6=4,$N6=5,$N6=6),BT29*'4 PEF'!$I$5,IF(OR($N6=7,$N6=8),BT29*'4 PEF'!$I$8,IF($N6=9,BT29*'4 PEF'!$I$7,IF($N6=10,BT29*'4 PEF'!$I$6)))))</f>
        <v>15.031578947368422</v>
      </c>
      <c r="BU6" s="19">
        <f>BU29*'4 PEF'!$I$8</f>
        <v>71.592220994719611</v>
      </c>
      <c r="BV6" s="19">
        <f>BV29*'4 PEF'!$I$8</f>
        <v>1.9338195125187729</v>
      </c>
      <c r="BW6" s="33">
        <f>BW29*'4 PEF'!$I$8</f>
        <v>0</v>
      </c>
      <c r="BX6" s="34">
        <f>SUM(BR6:BW6)</f>
        <v>332.48196855278104</v>
      </c>
    </row>
    <row r="7" spans="1:76" ht="15" customHeight="1" x14ac:dyDescent="0.25">
      <c r="A7" s="151"/>
      <c r="B7" s="17">
        <v>2</v>
      </c>
      <c r="C7" s="97">
        <f>VLOOKUP(M7,[1]aux!$A$2:$B$37,2,FALSE)</f>
        <v>3</v>
      </c>
      <c r="D7" s="50" t="s">
        <v>30</v>
      </c>
      <c r="E7" s="50" t="s">
        <v>32</v>
      </c>
      <c r="F7" s="49" t="s">
        <v>31</v>
      </c>
      <c r="G7" s="49" t="s">
        <v>34</v>
      </c>
      <c r="H7" s="49">
        <v>0</v>
      </c>
      <c r="I7" s="49">
        <f t="shared" ref="I7:I17" si="3">IF(D7="-",1,IF(D7="o-",2,IF(D7="o",3,IF(D7="o+",4))))</f>
        <v>1</v>
      </c>
      <c r="J7" s="49">
        <f t="shared" ref="J7:J17" si="4">IF(E7="o",1,IF(E7="o+",2,IF(E7="+",3)))</f>
        <v>2</v>
      </c>
      <c r="K7" s="49">
        <f t="shared" ref="K7:K17" si="5">IF(G7="o",1,IF(G7="o+",2,IF(G7="+",3)))</f>
        <v>1</v>
      </c>
      <c r="L7" s="49">
        <f t="shared" ref="L7:L17" si="6">IF(H7=0,1,IF(H7=1,2))</f>
        <v>1</v>
      </c>
      <c r="M7" s="49">
        <f t="shared" ref="M7:M24" si="7">I7*1000+J7*100+K7*10+L7*1</f>
        <v>1211</v>
      </c>
      <c r="N7" s="49">
        <v>9</v>
      </c>
      <c r="O7" s="49">
        <v>20</v>
      </c>
      <c r="P7" s="49">
        <v>3</v>
      </c>
      <c r="Q7" s="49">
        <v>3</v>
      </c>
      <c r="R7" s="49">
        <v>2</v>
      </c>
      <c r="S7" s="22">
        <f t="shared" si="0"/>
        <v>18</v>
      </c>
      <c r="T7" s="49">
        <v>0</v>
      </c>
      <c r="U7" s="49">
        <v>0</v>
      </c>
      <c r="V7" s="18"/>
      <c r="W7" s="10">
        <f>VLOOKUP($C7,[1]Bucharest!$BB$7:$BK$42,5)</f>
        <v>1</v>
      </c>
      <c r="X7" s="10">
        <f>VLOOKUP($C7,[1]Bucharest!$BB$7:$BK$42,6)</f>
        <v>24</v>
      </c>
      <c r="Y7" s="10">
        <f>VLOOKUP($C7,[1]Bucharest!$BB$7:$BK$42,7)</f>
        <v>0</v>
      </c>
      <c r="Z7" s="10">
        <f>VLOOKUP($C7,[1]Bucharest!$BB$7:$BK$42,8)</f>
        <v>91</v>
      </c>
      <c r="AA7" s="10">
        <f>VLOOKUP($C7,[1]Bucharest!$BB$7:$BK$42,9)</f>
        <v>0</v>
      </c>
      <c r="AB7" s="10">
        <f>VLOOKUP($C7,[1]Bucharest!$BB$7:$BK$42,10)</f>
        <v>0</v>
      </c>
      <c r="AC7" s="11">
        <f t="shared" ref="AC7:AC25" si="8">IF($H7=1,170,0)</f>
        <v>0</v>
      </c>
      <c r="AD7" s="11">
        <f t="shared" ref="AD7:AD25" si="9">IF($H7=1,168,0)</f>
        <v>0</v>
      </c>
      <c r="AE7" s="11">
        <f>VLOOKUP($C7,[1]Vienna!$BB$7:$BM$42,11)</f>
        <v>0</v>
      </c>
      <c r="AF7" s="11">
        <f>VLOOKUP($C7,[1]Vienna!$BB$7:$BM$42,12)</f>
        <v>0</v>
      </c>
      <c r="AG7" s="11" t="s">
        <v>30</v>
      </c>
      <c r="AH7" s="11" t="s">
        <v>30</v>
      </c>
      <c r="AI7" s="11">
        <f t="shared" ref="AI7:AI25" si="10">IF($N7=2,147,IF($N7=3,120,IF(OR($N7=4,$N7=5,$N7=6),123,IF($N7=7,129,IF($N7=8,135,IF($N7=9,138,IF($N7=10,191,0)))))))</f>
        <v>138</v>
      </c>
      <c r="AJ7" s="11">
        <f t="shared" ref="AJ7:AJ25" si="11">IF($O7=11,141,IF($O7=20,144,0))</f>
        <v>144</v>
      </c>
      <c r="AK7" s="11">
        <f t="shared" ref="AK7:AK25" si="12">IF($P7=1,149,IF($P7=2,153,IF($P7=3,155,IF($P7=4,157,0))))</f>
        <v>155</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109.10615292340486</v>
      </c>
      <c r="AQ7" s="10">
        <f>VLOOKUP($C7,[2]Bucharest!$BB$7:$BK$40,5)</f>
        <v>2</v>
      </c>
      <c r="AR7" s="10">
        <f>VLOOKUP($C7,[2]Bucharest!$BB$7:$BK$40,6)</f>
        <v>24</v>
      </c>
      <c r="AS7" s="10">
        <f>VLOOKUP($C7,[2]Bucharest!$BB$7:$BK$40,7)</f>
        <v>0</v>
      </c>
      <c r="AT7" s="10">
        <f>VLOOKUP($C7,[2]Bucharest!$BB$7:$BK$40,8)</f>
        <v>93</v>
      </c>
      <c r="AU7" s="10">
        <f>VLOOKUP($C7,[2]Bucharest!$BB$7:$BK$40,9)</f>
        <v>0</v>
      </c>
      <c r="AV7" s="10">
        <f>VLOOKUP($C7,[2]Bucharest!$BB$7:$BK$40,10)</f>
        <v>0</v>
      </c>
      <c r="AW7" s="11">
        <f t="shared" ref="AW7:AW25" si="17">IF($H7=1,170,0)</f>
        <v>0</v>
      </c>
      <c r="AX7" s="11">
        <f t="shared" ref="AX7:AX25" si="18">IF($H7=1,168,0)</f>
        <v>0</v>
      </c>
      <c r="AY7" s="11">
        <f>VLOOKUP($C7,[2]Vienna!$BB$7:$BM$42,11)</f>
        <v>0</v>
      </c>
      <c r="AZ7" s="11">
        <f>VLOOKUP($C7,[2]Vienna!$BB$7:$BM$42,12)</f>
        <v>0</v>
      </c>
      <c r="BA7" s="11" t="s">
        <v>30</v>
      </c>
      <c r="BB7" s="11" t="s">
        <v>30</v>
      </c>
      <c r="BC7" s="11">
        <f t="shared" ref="BC7:BC25" si="19">IF($N7=2,147,IF($N7=3,120,IF(OR($N7=4,$N7=5,$N7=6),123,IF($N7=7,129,IF($N7=8,135,IF($N7=9,138,IF($N7=10,191,0)))))))</f>
        <v>138</v>
      </c>
      <c r="BD7" s="11">
        <f t="shared" ref="BD7:BD25" si="20">IF($O7=11,141,IF($O7=20,144,0))</f>
        <v>144</v>
      </c>
      <c r="BE7" s="11">
        <f t="shared" ref="BE7:BE25" si="21">IF($P7=1,149,IF($P7=2,153,IF($P7=3,155,IF($P7=4,157,0))))</f>
        <v>155</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120.09254661680886</v>
      </c>
      <c r="BK7" s="19">
        <f>IF($N7=2,BK30*'4 PEF'!$I$4,IF(OR($N7=3,$N7=4,$N7=5,$N7=6),BK30*'4 PEF'!$I$5,IF(OR($N7=7,$N7=8),BK30*'4 PEF'!$I$8,IF($N7=9,BK30*'4 PEF'!$I$7,IF($N7=10,BK30*'4 PEF'!$I$6)))))</f>
        <v>105.29156245347578</v>
      </c>
      <c r="BL7" s="19">
        <f>BL30*'4 PEF'!$I$8</f>
        <v>57.280695989587898</v>
      </c>
      <c r="BM7" s="19">
        <f>IF($N7=2,BM30*'4 PEF'!$I$4,IF(OR($N7=3,$N7=4,$N7=5,$N7=6),BM30*'4 PEF'!$I$5,IF(OR($N7=7,$N7=8),BM30*'4 PEF'!$I$8,IF($N7=9,BM30*'4 PEF'!$I$7,IF($N7=10,BM30*'4 PEF'!$I$6)))))</f>
        <v>9.8399999999999981</v>
      </c>
      <c r="BN7" s="19">
        <f>BN30*'4 PEF'!$I$8</f>
        <v>75.069300585932368</v>
      </c>
      <c r="BO7" s="19">
        <f>BO30*'4 PEF'!$I$8</f>
        <v>1.200786324339012</v>
      </c>
      <c r="BP7" s="33">
        <f>BP30*'4 PEF'!$I$8</f>
        <v>0</v>
      </c>
      <c r="BQ7" s="34">
        <f t="shared" ref="BQ7:BQ24" si="26">SUM(BK7:BP7)</f>
        <v>248.68234535333508</v>
      </c>
      <c r="BR7" s="19">
        <f>IF($N7=2,BR30*'4 PEF'!$I$4,IF(OR($N7=3,$N7=4,$N7=5,$N7=6),BR30*'4 PEF'!$I$5,IF(OR($N7=7,$N7=8),BR30*'4 PEF'!$I$8,IF($N7=9,BR30*'4 PEF'!$I$7,IF($N7=10,BR30*'4 PEF'!$I$6)))))</f>
        <v>142.40563460360661</v>
      </c>
      <c r="BS7" s="19">
        <f>BS30*'4 PEF'!$I$8</f>
        <v>28.554757247236505</v>
      </c>
      <c r="BT7" s="19">
        <f>IF($N7=2,BT30*'4 PEF'!$I$4,IF(OR($N7=3,$N7=4,$N7=5,$N7=6),BT30*'4 PEF'!$I$5,IF(OR($N7=7,$N7=8),BT30*'4 PEF'!$I$8,IF($N7=9,BT30*'4 PEF'!$I$7,IF($N7=10,BT30*'4 PEF'!$I$6)))))</f>
        <v>14.28</v>
      </c>
      <c r="BU7" s="19">
        <f>BU30*'4 PEF'!$I$8</f>
        <v>72.697574902085918</v>
      </c>
      <c r="BV7" s="19">
        <f>BV30*'4 PEF'!$I$8</f>
        <v>1.6984256860052718</v>
      </c>
      <c r="BW7" s="33">
        <f>BW30*'4 PEF'!$I$8</f>
        <v>0</v>
      </c>
      <c r="BX7" s="34">
        <f t="shared" ref="BX7:BX24" si="27">SUM(BR7:BW7)</f>
        <v>259.63639243893431</v>
      </c>
    </row>
    <row r="8" spans="1:76" ht="15" customHeight="1" x14ac:dyDescent="0.25">
      <c r="A8" s="151"/>
      <c r="B8" s="17">
        <v>3</v>
      </c>
      <c r="C8" s="97">
        <f>VLOOKUP(M8,[1]aux!$A$2:$B$37,2,FALSE)</f>
        <v>5</v>
      </c>
      <c r="D8" s="50" t="s">
        <v>31</v>
      </c>
      <c r="E8" s="50" t="s">
        <v>34</v>
      </c>
      <c r="F8" s="49" t="s">
        <v>31</v>
      </c>
      <c r="G8" s="49" t="s">
        <v>34</v>
      </c>
      <c r="H8" s="49">
        <v>0</v>
      </c>
      <c r="I8" s="49">
        <f t="shared" si="3"/>
        <v>2</v>
      </c>
      <c r="J8" s="49">
        <f t="shared" si="4"/>
        <v>1</v>
      </c>
      <c r="K8" s="49">
        <f t="shared" si="5"/>
        <v>1</v>
      </c>
      <c r="L8" s="49">
        <f t="shared" si="6"/>
        <v>1</v>
      </c>
      <c r="M8" s="49">
        <f t="shared" si="7"/>
        <v>2111</v>
      </c>
      <c r="N8" s="49">
        <v>9</v>
      </c>
      <c r="O8" s="49">
        <v>20</v>
      </c>
      <c r="P8" s="49">
        <v>3</v>
      </c>
      <c r="Q8" s="49">
        <v>3</v>
      </c>
      <c r="R8" s="49">
        <v>2</v>
      </c>
      <c r="S8" s="22">
        <f t="shared" si="0"/>
        <v>18</v>
      </c>
      <c r="T8" s="49">
        <v>0</v>
      </c>
      <c r="U8" s="49">
        <v>0</v>
      </c>
      <c r="V8" s="18"/>
      <c r="W8" s="10">
        <f>VLOOKUP($C8,[1]Bucharest!$BB$7:$BK$42,5)</f>
        <v>11</v>
      </c>
      <c r="X8" s="10">
        <f>VLOOKUP($C8,[1]Bucharest!$BB$7:$BK$42,6)</f>
        <v>32</v>
      </c>
      <c r="Y8" s="10">
        <f>VLOOKUP($C8,[1]Bucharest!$BB$7:$BK$42,7)</f>
        <v>63</v>
      </c>
      <c r="Z8" s="10">
        <f>VLOOKUP($C8,[1]Bucharest!$BB$7:$BK$42,8)</f>
        <v>81</v>
      </c>
      <c r="AA8" s="10">
        <f>VLOOKUP($C8,[1]Bucharest!$BB$7:$BK$42,9)</f>
        <v>0</v>
      </c>
      <c r="AB8" s="10">
        <f>VLOOKUP($C8,[1]Bucharest!$BB$7:$BK$42,10)</f>
        <v>0</v>
      </c>
      <c r="AC8" s="11">
        <f t="shared" si="8"/>
        <v>0</v>
      </c>
      <c r="AD8" s="11">
        <f t="shared" si="9"/>
        <v>0</v>
      </c>
      <c r="AE8" s="11">
        <f>VLOOKUP($C8,[1]Vienna!$BB$7:$BM$42,11)</f>
        <v>0</v>
      </c>
      <c r="AF8" s="11">
        <f>VLOOKUP($C8,[1]Vienna!$BB$7:$BM$42,12)</f>
        <v>0</v>
      </c>
      <c r="AG8" s="11" t="s">
        <v>30</v>
      </c>
      <c r="AH8" s="11" t="s">
        <v>30</v>
      </c>
      <c r="AI8" s="11">
        <f t="shared" si="10"/>
        <v>138</v>
      </c>
      <c r="AJ8" s="11">
        <f t="shared" si="11"/>
        <v>144</v>
      </c>
      <c r="AK8" s="11">
        <f t="shared" si="12"/>
        <v>155</v>
      </c>
      <c r="AL8" s="11">
        <f t="shared" si="13"/>
        <v>0</v>
      </c>
      <c r="AM8" s="11">
        <f t="shared" si="14"/>
        <v>162</v>
      </c>
      <c r="AN8" s="11">
        <f t="shared" si="15"/>
        <v>0</v>
      </c>
      <c r="AO8" s="11">
        <f t="shared" si="16"/>
        <v>0</v>
      </c>
      <c r="AP8" s="13">
        <f t="shared" si="1"/>
        <v>69.487952489585851</v>
      </c>
      <c r="AQ8" s="10">
        <f>VLOOKUP($C8,[2]Bucharest!$BB$7:$BK$40,5)</f>
        <v>12</v>
      </c>
      <c r="AR8" s="10">
        <f>VLOOKUP($C8,[2]Bucharest!$BB$7:$BK$40,6)</f>
        <v>32</v>
      </c>
      <c r="AS8" s="10">
        <f>VLOOKUP($C8,[2]Bucharest!$BB$7:$BK$40,7)</f>
        <v>64</v>
      </c>
      <c r="AT8" s="10">
        <f>VLOOKUP($C8,[2]Bucharest!$BB$7:$BK$40,8)</f>
        <v>0</v>
      </c>
      <c r="AU8" s="10">
        <f>VLOOKUP($C8,[2]Bucharest!$BB$7:$BK$40,9)</f>
        <v>0</v>
      </c>
      <c r="AV8" s="10">
        <f>VLOOKUP($C8,[2]Bucharest!$BB$7:$BK$40,10)</f>
        <v>0</v>
      </c>
      <c r="AW8" s="11">
        <f t="shared" si="17"/>
        <v>0</v>
      </c>
      <c r="AX8" s="11">
        <f t="shared" si="18"/>
        <v>0</v>
      </c>
      <c r="AY8" s="11">
        <f>VLOOKUP($C8,[2]Vienna!$BB$7:$BM$42,11)</f>
        <v>0</v>
      </c>
      <c r="AZ8" s="11">
        <f>VLOOKUP($C8,[2]Vienna!$BB$7:$BM$42,12)</f>
        <v>0</v>
      </c>
      <c r="BA8" s="11" t="s">
        <v>30</v>
      </c>
      <c r="BB8" s="11" t="s">
        <v>30</v>
      </c>
      <c r="BC8" s="11">
        <f t="shared" si="19"/>
        <v>138</v>
      </c>
      <c r="BD8" s="11">
        <f t="shared" si="20"/>
        <v>144</v>
      </c>
      <c r="BE8" s="11">
        <f t="shared" si="21"/>
        <v>155</v>
      </c>
      <c r="BF8" s="11">
        <f t="shared" si="22"/>
        <v>0</v>
      </c>
      <c r="BG8" s="11">
        <f t="shared" si="23"/>
        <v>162</v>
      </c>
      <c r="BH8" s="11">
        <f t="shared" si="24"/>
        <v>0</v>
      </c>
      <c r="BI8" s="11">
        <f t="shared" si="25"/>
        <v>0</v>
      </c>
      <c r="BJ8" s="13">
        <f t="shared" si="2"/>
        <v>95.509709407285044</v>
      </c>
      <c r="BK8" s="19">
        <f>IF($N8=2,BK31*'4 PEF'!$I$4,IF(OR($N8=3,$N8=4,$N8=5,$N8=6),BK31*'4 PEF'!$I$5,IF(OR($N8=7,$N8=8),BK31*'4 PEF'!$I$8,IF($N8=9,BK31*'4 PEF'!$I$7,IF($N8=10,BK31*'4 PEF'!$I$6)))))</f>
        <v>159.00303637703439</v>
      </c>
      <c r="BL8" s="19">
        <f>BL31*'4 PEF'!$I$8</f>
        <v>56.535459284566144</v>
      </c>
      <c r="BM8" s="19">
        <f>IF($N8=2,BM31*'4 PEF'!$I$4,IF(OR($N8=3,$N8=4,$N8=5,$N8=6),BM31*'4 PEF'!$I$5,IF(OR($N8=7,$N8=8),BM31*'4 PEF'!$I$8,IF($N8=9,BM31*'4 PEF'!$I$7,IF($N8=10,BM31*'4 PEF'!$I$6)))))</f>
        <v>9.8399999999999981</v>
      </c>
      <c r="BN8" s="19">
        <f>BN31*'4 PEF'!$I$8</f>
        <v>73.700458593745424</v>
      </c>
      <c r="BO8" s="19">
        <f>BO31*'4 PEF'!$I$8</f>
        <v>1.3808950551343526</v>
      </c>
      <c r="BP8" s="33">
        <f>BP31*'4 PEF'!$I$8</f>
        <v>0</v>
      </c>
      <c r="BQ8" s="34">
        <f t="shared" si="26"/>
        <v>300.45984931048031</v>
      </c>
      <c r="BR8" s="19">
        <f>IF($N8=2,BR31*'4 PEF'!$I$4,IF(OR($N8=3,$N8=4,$N8=5,$N8=6),BR31*'4 PEF'!$I$5,IF(OR($N8=7,$N8=8),BR31*'4 PEF'!$I$8,IF($N8=9,BR31*'4 PEF'!$I$7,IF($N8=10,BR31*'4 PEF'!$I$6)))))</f>
        <v>132.40146354166592</v>
      </c>
      <c r="BS8" s="19">
        <f>BS31*'4 PEF'!$I$8</f>
        <v>33.432721100011598</v>
      </c>
      <c r="BT8" s="19">
        <f>IF($N8=2,BT31*'4 PEF'!$I$4,IF(OR($N8=3,$N8=4,$N8=5,$N8=6),BT31*'4 PEF'!$I$5,IF(OR($N8=7,$N8=8),BT31*'4 PEF'!$I$8,IF($N8=9,BT31*'4 PEF'!$I$7,IF($N8=10,BT31*'4 PEF'!$I$6)))))</f>
        <v>14.28</v>
      </c>
      <c r="BU8" s="19">
        <f>BU31*'4 PEF'!$I$8</f>
        <v>71.552316875746357</v>
      </c>
      <c r="BV8" s="19">
        <f>BV31*'4 PEF'!$I$8</f>
        <v>1.6611131189089758</v>
      </c>
      <c r="BW8" s="33">
        <f>BW31*'4 PEF'!$I$8</f>
        <v>0</v>
      </c>
      <c r="BX8" s="34">
        <f t="shared" si="27"/>
        <v>253.32761463633287</v>
      </c>
    </row>
    <row r="9" spans="1:76" ht="15" customHeight="1" x14ac:dyDescent="0.25">
      <c r="A9" s="151"/>
      <c r="B9" s="17">
        <v>4</v>
      </c>
      <c r="C9" s="97">
        <f>VLOOKUP(M9,[1]aux!$A$2:$B$37,2,FALSE)</f>
        <v>3</v>
      </c>
      <c r="D9" s="50" t="s">
        <v>30</v>
      </c>
      <c r="E9" s="50" t="s">
        <v>32</v>
      </c>
      <c r="F9" s="49" t="s">
        <v>31</v>
      </c>
      <c r="G9" s="49" t="s">
        <v>34</v>
      </c>
      <c r="H9" s="49">
        <v>0</v>
      </c>
      <c r="I9" s="49">
        <f t="shared" si="3"/>
        <v>1</v>
      </c>
      <c r="J9" s="49">
        <f t="shared" si="4"/>
        <v>2</v>
      </c>
      <c r="K9" s="49">
        <f t="shared" si="5"/>
        <v>1</v>
      </c>
      <c r="L9" s="49">
        <f t="shared" si="6"/>
        <v>1</v>
      </c>
      <c r="M9" s="49">
        <f t="shared" si="7"/>
        <v>1211</v>
      </c>
      <c r="N9" s="49">
        <v>5</v>
      </c>
      <c r="O9" s="49">
        <v>20</v>
      </c>
      <c r="P9" s="49">
        <v>3</v>
      </c>
      <c r="Q9" s="49">
        <v>3</v>
      </c>
      <c r="R9" s="49">
        <v>2</v>
      </c>
      <c r="S9" s="22">
        <f t="shared" si="0"/>
        <v>21</v>
      </c>
      <c r="T9" s="49">
        <v>1</v>
      </c>
      <c r="U9" s="49">
        <v>1</v>
      </c>
      <c r="V9" s="18"/>
      <c r="W9" s="10">
        <f>VLOOKUP($C9,[1]Bucharest!$BB$7:$BK$42,5)</f>
        <v>1</v>
      </c>
      <c r="X9" s="10">
        <f>VLOOKUP($C9,[1]Bucharest!$BB$7:$BK$42,6)</f>
        <v>24</v>
      </c>
      <c r="Y9" s="10">
        <f>VLOOKUP($C9,[1]Bucharest!$BB$7:$BK$42,7)</f>
        <v>0</v>
      </c>
      <c r="Z9" s="10">
        <f>VLOOKUP($C9,[1]Bucharest!$BB$7:$BK$42,8)</f>
        <v>91</v>
      </c>
      <c r="AA9" s="10">
        <f>VLOOKUP($C9,[1]Bucharest!$BB$7:$BK$42,9)</f>
        <v>0</v>
      </c>
      <c r="AB9" s="10">
        <f>VLOOKUP($C9,[1]Bucharest!$BB$7:$BK$42,10)</f>
        <v>0</v>
      </c>
      <c r="AC9" s="11">
        <f t="shared" si="8"/>
        <v>0</v>
      </c>
      <c r="AD9" s="11">
        <f t="shared" si="9"/>
        <v>0</v>
      </c>
      <c r="AE9" s="11">
        <f>VLOOKUP($C9,[1]Vienna!$BB$7:$BM$42,11)</f>
        <v>0</v>
      </c>
      <c r="AF9" s="11">
        <f>VLOOKUP($C9,[1]Vienna!$BB$7:$BM$42,12)</f>
        <v>0</v>
      </c>
      <c r="AG9" s="11" t="s">
        <v>30</v>
      </c>
      <c r="AH9" s="11" t="s">
        <v>30</v>
      </c>
      <c r="AI9" s="11">
        <f t="shared" si="10"/>
        <v>123</v>
      </c>
      <c r="AJ9" s="11">
        <f t="shared" si="11"/>
        <v>144</v>
      </c>
      <c r="AK9" s="11">
        <f t="shared" si="12"/>
        <v>155</v>
      </c>
      <c r="AL9" s="11">
        <f t="shared" si="13"/>
        <v>0</v>
      </c>
      <c r="AM9" s="11">
        <f t="shared" si="14"/>
        <v>162</v>
      </c>
      <c r="AN9" s="11">
        <f t="shared" si="15"/>
        <v>186</v>
      </c>
      <c r="AO9" s="11">
        <f t="shared" si="16"/>
        <v>184</v>
      </c>
      <c r="AP9" s="13">
        <f t="shared" si="1"/>
        <v>144.30290634732978</v>
      </c>
      <c r="AQ9" s="10">
        <f>VLOOKUP($C9,[2]Bucharest!$BB$7:$BK$40,5)</f>
        <v>2</v>
      </c>
      <c r="AR9" s="10">
        <f>VLOOKUP($C9,[2]Bucharest!$BB$7:$BK$40,6)</f>
        <v>24</v>
      </c>
      <c r="AS9" s="10">
        <f>VLOOKUP($C9,[2]Bucharest!$BB$7:$BK$40,7)</f>
        <v>0</v>
      </c>
      <c r="AT9" s="10">
        <f>VLOOKUP($C9,[2]Bucharest!$BB$7:$BK$40,8)</f>
        <v>93</v>
      </c>
      <c r="AU9" s="10">
        <f>VLOOKUP($C9,[2]Bucharest!$BB$7:$BK$40,9)</f>
        <v>0</v>
      </c>
      <c r="AV9" s="10">
        <f>VLOOKUP($C9,[2]Bucharest!$BB$7:$BK$40,10)</f>
        <v>0</v>
      </c>
      <c r="AW9" s="11">
        <f t="shared" si="17"/>
        <v>0</v>
      </c>
      <c r="AX9" s="11">
        <f t="shared" si="18"/>
        <v>0</v>
      </c>
      <c r="AY9" s="11">
        <f>VLOOKUP($C9,[2]Vienna!$BB$7:$BM$42,11)</f>
        <v>0</v>
      </c>
      <c r="AZ9" s="11">
        <f>VLOOKUP($C9,[2]Vienna!$BB$7:$BM$42,12)</f>
        <v>0</v>
      </c>
      <c r="BA9" s="11" t="s">
        <v>30</v>
      </c>
      <c r="BB9" s="11" t="s">
        <v>30</v>
      </c>
      <c r="BC9" s="11">
        <f t="shared" si="19"/>
        <v>123</v>
      </c>
      <c r="BD9" s="11">
        <f t="shared" si="20"/>
        <v>144</v>
      </c>
      <c r="BE9" s="11">
        <f t="shared" si="21"/>
        <v>155</v>
      </c>
      <c r="BF9" s="11">
        <f t="shared" si="22"/>
        <v>0</v>
      </c>
      <c r="BG9" s="11">
        <f t="shared" si="23"/>
        <v>162</v>
      </c>
      <c r="BH9" s="11">
        <f t="shared" si="24"/>
        <v>186</v>
      </c>
      <c r="BI9" s="11">
        <f t="shared" si="25"/>
        <v>184</v>
      </c>
      <c r="BJ9" s="13">
        <f t="shared" si="2"/>
        <v>166.4276506274409</v>
      </c>
      <c r="BK9" s="19">
        <f>IF($N9=2,BK32*'4 PEF'!$I$4,IF(OR($N9=3,$N9=4,$N9=5,$N9=6),BK32*'4 PEF'!$I$5,IF(OR($N9=7,$N9=8),BK32*'4 PEF'!$I$8,IF($N9=9,BK32*'4 PEF'!$I$7,IF($N9=10,BK32*'4 PEF'!$I$6)))))</f>
        <v>88.552317852896081</v>
      </c>
      <c r="BL9" s="19">
        <f>BL32*'4 PEF'!$I$8</f>
        <v>57.280695989587898</v>
      </c>
      <c r="BM9" s="19">
        <f>IF($N9=2,BM32*'4 PEF'!$I$4,IF(OR($N9=3,$N9=4,$N9=5,$N9=6),BM32*'4 PEF'!$I$5,IF(OR($N9=7,$N9=8),BM32*'4 PEF'!$I$8,IF($N9=9,BM32*'4 PEF'!$I$7,IF($N9=10,BM32*'4 PEF'!$I$6)))))</f>
        <v>3.6387764282501118</v>
      </c>
      <c r="BN9" s="19">
        <f>BN32*'4 PEF'!$I$8</f>
        <v>75.069300585932368</v>
      </c>
      <c r="BO9" s="19">
        <f>BO32*'4 PEF'!$I$8</f>
        <v>1.200786324339012</v>
      </c>
      <c r="BP9" s="33">
        <f>BP32*'4 PEF'!$I$8</f>
        <v>-22.219871794871793</v>
      </c>
      <c r="BQ9" s="34">
        <f t="shared" si="26"/>
        <v>203.52200538613369</v>
      </c>
      <c r="BR9" s="19">
        <f>IF($N9=2,BR32*'4 PEF'!$I$4,IF(OR($N9=3,$N9=4,$N9=5,$N9=6),BR32*'4 PEF'!$I$5,IF(OR($N9=7,$N9=8),BR32*'4 PEF'!$I$8,IF($N9=9,BR32*'4 PEF'!$I$7,IF($N9=10,BR32*'4 PEF'!$I$6)))))</f>
        <v>119.76599763189922</v>
      </c>
      <c r="BS9" s="19">
        <f>BS32*'4 PEF'!$I$8</f>
        <v>28.554757247236505</v>
      </c>
      <c r="BT9" s="19">
        <f>IF($N9=2,BT32*'4 PEF'!$I$4,IF(OR($N9=3,$N9=4,$N9=5,$N9=6),BT32*'4 PEF'!$I$5,IF(OR($N9=7,$N9=8),BT32*'4 PEF'!$I$8,IF($N9=9,BT32*'4 PEF'!$I$7,IF($N9=10,BT32*'4 PEF'!$I$6)))))</f>
        <v>6.2954051796157069</v>
      </c>
      <c r="BU9" s="19">
        <f>BU32*'4 PEF'!$I$8</f>
        <v>72.697574902085918</v>
      </c>
      <c r="BV9" s="19">
        <f>BV32*'4 PEF'!$I$8</f>
        <v>1.6984256860052718</v>
      </c>
      <c r="BW9" s="33">
        <f>BW32*'4 PEF'!$I$8</f>
        <v>-22.383333333333333</v>
      </c>
      <c r="BX9" s="34">
        <f t="shared" si="27"/>
        <v>206.62882731350928</v>
      </c>
    </row>
    <row r="10" spans="1:76" ht="15" customHeight="1" x14ac:dyDescent="0.25">
      <c r="A10" s="151"/>
      <c r="B10" s="17">
        <v>5</v>
      </c>
      <c r="C10" s="97">
        <f>VLOOKUP(M10,[1]aux!$A$2:$B$37,2,FALSE)</f>
        <v>5</v>
      </c>
      <c r="D10" s="50" t="s">
        <v>31</v>
      </c>
      <c r="E10" s="50" t="s">
        <v>34</v>
      </c>
      <c r="F10" s="49" t="s">
        <v>31</v>
      </c>
      <c r="G10" s="49" t="s">
        <v>34</v>
      </c>
      <c r="H10" s="49">
        <v>0</v>
      </c>
      <c r="I10" s="49">
        <f t="shared" si="3"/>
        <v>2</v>
      </c>
      <c r="J10" s="49">
        <f t="shared" si="4"/>
        <v>1</v>
      </c>
      <c r="K10" s="49">
        <f t="shared" si="5"/>
        <v>1</v>
      </c>
      <c r="L10" s="49">
        <f t="shared" si="6"/>
        <v>1</v>
      </c>
      <c r="M10" s="49">
        <f t="shared" si="7"/>
        <v>2111</v>
      </c>
      <c r="N10" s="49">
        <v>5</v>
      </c>
      <c r="O10" s="49">
        <v>20</v>
      </c>
      <c r="P10" s="49">
        <v>3</v>
      </c>
      <c r="Q10" s="49">
        <v>3</v>
      </c>
      <c r="R10" s="49">
        <v>2</v>
      </c>
      <c r="S10" s="22">
        <f t="shared" si="0"/>
        <v>21</v>
      </c>
      <c r="T10" s="49">
        <v>1</v>
      </c>
      <c r="U10" s="49">
        <v>1</v>
      </c>
      <c r="V10" s="18"/>
      <c r="W10" s="10">
        <f>VLOOKUP($C10,[1]Bucharest!$BB$7:$BK$42,5)</f>
        <v>11</v>
      </c>
      <c r="X10" s="10">
        <f>VLOOKUP($C10,[1]Bucharest!$BB$7:$BK$42,6)</f>
        <v>32</v>
      </c>
      <c r="Y10" s="10">
        <f>VLOOKUP($C10,[1]Bucharest!$BB$7:$BK$42,7)</f>
        <v>63</v>
      </c>
      <c r="Z10" s="10">
        <f>VLOOKUP($C10,[1]Bucharest!$BB$7:$BK$42,8)</f>
        <v>81</v>
      </c>
      <c r="AA10" s="10">
        <f>VLOOKUP($C10,[1]Bucharest!$BB$7:$BK$42,9)</f>
        <v>0</v>
      </c>
      <c r="AB10" s="10">
        <f>VLOOKUP($C10,[1]Bucharest!$BB$7:$BK$42,10)</f>
        <v>0</v>
      </c>
      <c r="AC10" s="11">
        <f t="shared" si="8"/>
        <v>0</v>
      </c>
      <c r="AD10" s="11">
        <f t="shared" si="9"/>
        <v>0</v>
      </c>
      <c r="AE10" s="11">
        <f>VLOOKUP($C10,[1]Vienna!$BB$7:$BM$42,11)</f>
        <v>0</v>
      </c>
      <c r="AF10" s="11">
        <f>VLOOKUP($C10,[1]Vienna!$BB$7:$BM$42,12)</f>
        <v>0</v>
      </c>
      <c r="AG10" s="11" t="s">
        <v>30</v>
      </c>
      <c r="AH10" s="11" t="s">
        <v>30</v>
      </c>
      <c r="AI10" s="11">
        <f t="shared" si="10"/>
        <v>123</v>
      </c>
      <c r="AJ10" s="11">
        <f t="shared" si="11"/>
        <v>144</v>
      </c>
      <c r="AK10" s="11">
        <f t="shared" si="12"/>
        <v>155</v>
      </c>
      <c r="AL10" s="11">
        <f t="shared" si="13"/>
        <v>0</v>
      </c>
      <c r="AM10" s="11">
        <f t="shared" si="14"/>
        <v>162</v>
      </c>
      <c r="AN10" s="11">
        <f t="shared" si="15"/>
        <v>186</v>
      </c>
      <c r="AO10" s="11">
        <f t="shared" si="16"/>
        <v>184</v>
      </c>
      <c r="AP10" s="13">
        <f t="shared" si="1"/>
        <v>106.40330924234601</v>
      </c>
      <c r="AQ10" s="10">
        <f>VLOOKUP($C10,[2]Bucharest!$BB$7:$BK$40,5)</f>
        <v>12</v>
      </c>
      <c r="AR10" s="10">
        <f>VLOOKUP($C10,[2]Bucharest!$BB$7:$BK$40,6)</f>
        <v>32</v>
      </c>
      <c r="AS10" s="10">
        <f>VLOOKUP($C10,[2]Bucharest!$BB$7:$BK$40,7)</f>
        <v>64</v>
      </c>
      <c r="AT10" s="10">
        <f>VLOOKUP($C10,[2]Bucharest!$BB$7:$BK$40,8)</f>
        <v>0</v>
      </c>
      <c r="AU10" s="10">
        <f>VLOOKUP($C10,[2]Bucharest!$BB$7:$BK$40,9)</f>
        <v>0</v>
      </c>
      <c r="AV10" s="10">
        <f>VLOOKUP($C10,[2]Bucharest!$BB$7:$BK$40,10)</f>
        <v>0</v>
      </c>
      <c r="AW10" s="11">
        <f t="shared" si="17"/>
        <v>0</v>
      </c>
      <c r="AX10" s="11">
        <f t="shared" si="18"/>
        <v>0</v>
      </c>
      <c r="AY10" s="11">
        <f>VLOOKUP($C10,[2]Vienna!$BB$7:$BM$42,11)</f>
        <v>0</v>
      </c>
      <c r="AZ10" s="11">
        <f>VLOOKUP($C10,[2]Vienna!$BB$7:$BM$42,12)</f>
        <v>0</v>
      </c>
      <c r="BA10" s="11" t="s">
        <v>30</v>
      </c>
      <c r="BB10" s="11" t="s">
        <v>30</v>
      </c>
      <c r="BC10" s="11">
        <f t="shared" si="19"/>
        <v>123</v>
      </c>
      <c r="BD10" s="11">
        <f t="shared" si="20"/>
        <v>144</v>
      </c>
      <c r="BE10" s="11">
        <f t="shared" si="21"/>
        <v>155</v>
      </c>
      <c r="BF10" s="11">
        <f t="shared" si="22"/>
        <v>0</v>
      </c>
      <c r="BG10" s="11">
        <f t="shared" si="23"/>
        <v>162</v>
      </c>
      <c r="BH10" s="11">
        <f t="shared" si="24"/>
        <v>186</v>
      </c>
      <c r="BI10" s="11">
        <f t="shared" si="25"/>
        <v>184</v>
      </c>
      <c r="BJ10" s="13">
        <f t="shared" si="2"/>
        <v>141.84481341791707</v>
      </c>
      <c r="BK10" s="19">
        <f>IF($N10=2,BK33*'4 PEF'!$I$4,IF(OR($N10=3,$N10=4,$N10=5,$N10=6),BK33*'4 PEF'!$I$5,IF(OR($N10=7,$N10=8),BK33*'4 PEF'!$I$8,IF($N10=9,BK33*'4 PEF'!$I$7,IF($N10=10,BK33*'4 PEF'!$I$6)))))</f>
        <v>136.6005467156653</v>
      </c>
      <c r="BL10" s="19">
        <f>BL33*'4 PEF'!$I$8</f>
        <v>56.535459284566144</v>
      </c>
      <c r="BM10" s="19">
        <f>IF($N10=2,BM33*'4 PEF'!$I$4,IF(OR($N10=3,$N10=4,$N10=5,$N10=6),BM33*'4 PEF'!$I$5,IF(OR($N10=7,$N10=8),BM33*'4 PEF'!$I$8,IF($N10=9,BM33*'4 PEF'!$I$7,IF($N10=10,BM33*'4 PEF'!$I$6)))))</f>
        <v>3.6387764282501118</v>
      </c>
      <c r="BN10" s="19">
        <f>BN33*'4 PEF'!$I$8</f>
        <v>73.700458593745424</v>
      </c>
      <c r="BO10" s="19">
        <f>BO33*'4 PEF'!$I$8</f>
        <v>1.3808950551343526</v>
      </c>
      <c r="BP10" s="33">
        <f>BP33*'4 PEF'!$I$8</f>
        <v>-22.219871794871793</v>
      </c>
      <c r="BQ10" s="34">
        <f t="shared" si="26"/>
        <v>249.63626428248961</v>
      </c>
      <c r="BR10" s="19">
        <f>IF($N10=2,BR33*'4 PEF'!$I$4,IF(OR($N10=3,$N10=4,$N10=5,$N10=6),BR33*'4 PEF'!$I$5,IF(OR($N10=7,$N10=8),BR33*'4 PEF'!$I$8,IF($N10=9,BR33*'4 PEF'!$I$7,IF($N10=10,BR33*'4 PEF'!$I$6)))))</f>
        <v>113.74696180555492</v>
      </c>
      <c r="BS10" s="19">
        <f>BS33*'4 PEF'!$I$8</f>
        <v>33.432721100011598</v>
      </c>
      <c r="BT10" s="19">
        <f>IF($N10=2,BT33*'4 PEF'!$I$4,IF(OR($N10=3,$N10=4,$N10=5,$N10=6),BT33*'4 PEF'!$I$5,IF(OR($N10=7,$N10=8),BT33*'4 PEF'!$I$8,IF($N10=9,BT33*'4 PEF'!$I$7,IF($N10=10,BT33*'4 PEF'!$I$6)))))</f>
        <v>6.2954051796157069</v>
      </c>
      <c r="BU10" s="19">
        <f>BU33*'4 PEF'!$I$8</f>
        <v>71.552316875746357</v>
      </c>
      <c r="BV10" s="19">
        <f>BV33*'4 PEF'!$I$8</f>
        <v>1.6611131189089758</v>
      </c>
      <c r="BW10" s="33">
        <f>BW33*'4 PEF'!$I$8</f>
        <v>-22.383333333333333</v>
      </c>
      <c r="BX10" s="34">
        <f t="shared" si="27"/>
        <v>204.30518474650424</v>
      </c>
    </row>
    <row r="11" spans="1:76" ht="15" customHeight="1" x14ac:dyDescent="0.25">
      <c r="A11" s="151"/>
      <c r="B11" s="17">
        <v>6</v>
      </c>
      <c r="C11" s="97">
        <f>VLOOKUP(M11,[1]aux!$A$2:$B$37,2,FALSE)</f>
        <v>14</v>
      </c>
      <c r="D11" s="50" t="s">
        <v>34</v>
      </c>
      <c r="E11" s="50" t="s">
        <v>33</v>
      </c>
      <c r="F11" s="49" t="s">
        <v>33</v>
      </c>
      <c r="G11" s="49" t="s">
        <v>33</v>
      </c>
      <c r="H11" s="49">
        <v>0</v>
      </c>
      <c r="I11" s="49">
        <f t="shared" si="3"/>
        <v>3</v>
      </c>
      <c r="J11" s="49">
        <f t="shared" si="4"/>
        <v>3</v>
      </c>
      <c r="K11" s="49">
        <f t="shared" si="5"/>
        <v>3</v>
      </c>
      <c r="L11" s="49">
        <f t="shared" si="6"/>
        <v>1</v>
      </c>
      <c r="M11" s="49">
        <f t="shared" si="7"/>
        <v>3331</v>
      </c>
      <c r="N11" s="49">
        <v>5</v>
      </c>
      <c r="O11" s="49">
        <v>20</v>
      </c>
      <c r="P11" s="49">
        <v>3</v>
      </c>
      <c r="Q11" s="49">
        <v>3</v>
      </c>
      <c r="R11" s="49">
        <v>2</v>
      </c>
      <c r="S11" s="22">
        <f t="shared" si="0"/>
        <v>15</v>
      </c>
      <c r="T11" s="49">
        <v>0</v>
      </c>
      <c r="U11" s="49">
        <v>1</v>
      </c>
      <c r="V11" s="18"/>
      <c r="W11" s="10">
        <f>VLOOKUP($C11,[1]Bucharest!$BB$7:$BK$42,5)</f>
        <v>15</v>
      </c>
      <c r="X11" s="10">
        <f>VLOOKUP($C11,[1]Bucharest!$BB$7:$BK$42,6)</f>
        <v>34</v>
      </c>
      <c r="Y11" s="10">
        <f>VLOOKUP($C11,[1]Bucharest!$BB$7:$BK$42,7)</f>
        <v>65</v>
      </c>
      <c r="Z11" s="10">
        <f>VLOOKUP($C11,[1]Bucharest!$BB$7:$BK$42,8)</f>
        <v>93</v>
      </c>
      <c r="AA11" s="10">
        <f>VLOOKUP($C11,[1]Bucharest!$BB$7:$BK$42,9)</f>
        <v>117</v>
      </c>
      <c r="AB11" s="10">
        <f>VLOOKUP($C11,[1]Bucharest!$BB$7:$BK$42,10)</f>
        <v>109</v>
      </c>
      <c r="AC11" s="11">
        <f t="shared" si="8"/>
        <v>0</v>
      </c>
      <c r="AD11" s="11">
        <f t="shared" si="9"/>
        <v>0</v>
      </c>
      <c r="AE11" s="11">
        <f>VLOOKUP($C11,[1]Vienna!$BB$7:$BM$42,11)</f>
        <v>177</v>
      </c>
      <c r="AF11" s="11">
        <f>VLOOKUP($C11,[1]Vienna!$BB$7:$BM$42,12)</f>
        <v>182</v>
      </c>
      <c r="AG11" s="11" t="s">
        <v>30</v>
      </c>
      <c r="AH11" s="11" t="s">
        <v>30</v>
      </c>
      <c r="AI11" s="11">
        <f t="shared" si="10"/>
        <v>123</v>
      </c>
      <c r="AJ11" s="11">
        <f t="shared" si="11"/>
        <v>144</v>
      </c>
      <c r="AK11" s="11">
        <f t="shared" si="12"/>
        <v>155</v>
      </c>
      <c r="AL11" s="11">
        <f t="shared" si="13"/>
        <v>0</v>
      </c>
      <c r="AM11" s="11">
        <f t="shared" si="14"/>
        <v>162</v>
      </c>
      <c r="AN11" s="11">
        <f t="shared" si="15"/>
        <v>0</v>
      </c>
      <c r="AO11" s="11">
        <f t="shared" si="16"/>
        <v>184</v>
      </c>
      <c r="AP11" s="13">
        <f t="shared" si="1"/>
        <v>307.81998005487765</v>
      </c>
      <c r="AQ11" s="10">
        <f>VLOOKUP($C11,[2]Bucharest!$BB$7:$BK$40,5)</f>
        <v>16</v>
      </c>
      <c r="AR11" s="10">
        <f>VLOOKUP($C11,[2]Bucharest!$BB$7:$BK$40,6)</f>
        <v>34</v>
      </c>
      <c r="AS11" s="10">
        <f>VLOOKUP($C11,[2]Bucharest!$BB$7:$BK$40,7)</f>
        <v>66</v>
      </c>
      <c r="AT11" s="10">
        <f>VLOOKUP($C11,[2]Bucharest!$BB$7:$BK$40,8)</f>
        <v>95</v>
      </c>
      <c r="AU11" s="10">
        <f>VLOOKUP($C11,[2]Bucharest!$BB$7:$BK$40,9)</f>
        <v>117</v>
      </c>
      <c r="AV11" s="10">
        <f>VLOOKUP($C11,[2]Bucharest!$BB$7:$BK$40,10)</f>
        <v>109</v>
      </c>
      <c r="AW11" s="11">
        <f t="shared" si="17"/>
        <v>0</v>
      </c>
      <c r="AX11" s="11">
        <f t="shared" si="18"/>
        <v>0</v>
      </c>
      <c r="AY11" s="11">
        <f>VLOOKUP($C11,[2]Vienna!$BB$7:$BM$42,11)</f>
        <v>177</v>
      </c>
      <c r="AZ11" s="11">
        <f>VLOOKUP($C11,[2]Vienna!$BB$7:$BM$42,12)</f>
        <v>182</v>
      </c>
      <c r="BA11" s="11" t="s">
        <v>30</v>
      </c>
      <c r="BB11" s="11" t="s">
        <v>30</v>
      </c>
      <c r="BC11" s="11">
        <f t="shared" si="19"/>
        <v>123</v>
      </c>
      <c r="BD11" s="11">
        <f t="shared" si="20"/>
        <v>144</v>
      </c>
      <c r="BE11" s="11">
        <f t="shared" si="21"/>
        <v>155</v>
      </c>
      <c r="BF11" s="11">
        <f t="shared" si="22"/>
        <v>0</v>
      </c>
      <c r="BG11" s="11">
        <f t="shared" si="23"/>
        <v>162</v>
      </c>
      <c r="BH11" s="11">
        <f t="shared" si="24"/>
        <v>0</v>
      </c>
      <c r="BI11" s="11">
        <f t="shared" si="25"/>
        <v>184</v>
      </c>
      <c r="BJ11" s="13">
        <f t="shared" si="2"/>
        <v>337.35757931425593</v>
      </c>
      <c r="BK11" s="19">
        <f>IF($N11=2,BK34*'4 PEF'!$I$4,IF(OR($N11=3,$N11=4,$N11=5,$N11=6),BK34*'4 PEF'!$I$5,IF(OR($N11=7,$N11=8),BK34*'4 PEF'!$I$8,IF($N11=9,BK34*'4 PEF'!$I$7,IF($N11=10,BK34*'4 PEF'!$I$6)))))</f>
        <v>42.155318520420593</v>
      </c>
      <c r="BL11" s="19">
        <f>BL34*'4 PEF'!$I$8</f>
        <v>10.576053712477272</v>
      </c>
      <c r="BM11" s="19">
        <f>IF($N11=2,BM34*'4 PEF'!$I$4,IF(OR($N11=3,$N11=4,$N11=5,$N11=6),BM34*'4 PEF'!$I$5,IF(OR($N11=7,$N11=8),BM34*'4 PEF'!$I$8,IF($N11=9,BM34*'4 PEF'!$I$7,IF($N11=10,BM34*'4 PEF'!$I$6)))))</f>
        <v>8.6315789473684212</v>
      </c>
      <c r="BN11" s="19">
        <f>BN34*'4 PEF'!$I$8</f>
        <v>18.768978361723835</v>
      </c>
      <c r="BO11" s="19">
        <f>BO34*'4 PEF'!$I$8</f>
        <v>0.53552696602623218</v>
      </c>
      <c r="BP11" s="33">
        <f>BP34*'4 PEF'!$I$8</f>
        <v>-22.219871794871793</v>
      </c>
      <c r="BQ11" s="34">
        <f t="shared" si="26"/>
        <v>58.447584713144565</v>
      </c>
      <c r="BR11" s="19">
        <f>IF($N11=2,BR34*'4 PEF'!$I$4,IF(OR($N11=3,$N11=4,$N11=5,$N11=6),BR34*'4 PEF'!$I$5,IF(OR($N11=7,$N11=8),BR34*'4 PEF'!$I$8,IF($N11=9,BR34*'4 PEF'!$I$7,IF($N11=10,BR34*'4 PEF'!$I$6)))))</f>
        <v>60.033308545342329</v>
      </c>
      <c r="BS11" s="19">
        <f>BS34*'4 PEF'!$I$8</f>
        <v>9.6172644698942822</v>
      </c>
      <c r="BT11" s="19">
        <f>IF($N11=2,BT34*'4 PEF'!$I$4,IF(OR($N11=3,$N11=4,$N11=5,$N11=6),BT34*'4 PEF'!$I$5,IF(OR($N11=7,$N11=8),BT34*'4 PEF'!$I$8,IF($N11=9,BT34*'4 PEF'!$I$7,IF($N11=10,BT34*'4 PEF'!$I$6)))))</f>
        <v>12.526315789473685</v>
      </c>
      <c r="BU11" s="19">
        <f>BU34*'4 PEF'!$I$8</f>
        <v>19.793698784888281</v>
      </c>
      <c r="BV11" s="19">
        <f>BV34*'4 PEF'!$I$8</f>
        <v>1.1454239486778663</v>
      </c>
      <c r="BW11" s="33">
        <f>BW34*'4 PEF'!$I$8</f>
        <v>-22.383333333333333</v>
      </c>
      <c r="BX11" s="34">
        <f t="shared" si="27"/>
        <v>80.732678204943113</v>
      </c>
    </row>
    <row r="12" spans="1:76" ht="15" customHeight="1" x14ac:dyDescent="0.25">
      <c r="A12" s="151"/>
      <c r="B12" s="17">
        <v>7</v>
      </c>
      <c r="C12" s="97">
        <f>VLOOKUP(M12,[1]aux!$A$2:$B$37,2,FALSE)</f>
        <v>18</v>
      </c>
      <c r="D12" s="50" t="s">
        <v>32</v>
      </c>
      <c r="E12" s="50" t="s">
        <v>33</v>
      </c>
      <c r="F12" s="49" t="s">
        <v>33</v>
      </c>
      <c r="G12" s="49" t="s">
        <v>33</v>
      </c>
      <c r="H12" s="49">
        <v>0</v>
      </c>
      <c r="I12" s="49">
        <f t="shared" si="3"/>
        <v>4</v>
      </c>
      <c r="J12" s="49">
        <f t="shared" si="4"/>
        <v>3</v>
      </c>
      <c r="K12" s="49">
        <f t="shared" si="5"/>
        <v>3</v>
      </c>
      <c r="L12" s="49">
        <f t="shared" si="6"/>
        <v>1</v>
      </c>
      <c r="M12" s="49">
        <f t="shared" si="7"/>
        <v>4331</v>
      </c>
      <c r="N12" s="49">
        <v>5</v>
      </c>
      <c r="O12" s="49">
        <v>20</v>
      </c>
      <c r="P12" s="49">
        <v>3</v>
      </c>
      <c r="Q12" s="49">
        <v>3</v>
      </c>
      <c r="R12" s="49">
        <v>2</v>
      </c>
      <c r="S12" s="22">
        <f t="shared" si="0"/>
        <v>15</v>
      </c>
      <c r="T12" s="49">
        <v>0</v>
      </c>
      <c r="U12" s="49">
        <v>1</v>
      </c>
      <c r="V12" s="18"/>
      <c r="W12" s="10">
        <f>VLOOKUP($C12,[1]Bucharest!$BB$7:$BK$42,5)</f>
        <v>17</v>
      </c>
      <c r="X12" s="10" t="str">
        <f>VLOOKUP($C12,[1]Bucharest!$BB$7:$BK$42,6)</f>
        <v>d</v>
      </c>
      <c r="Y12" s="10">
        <f>VLOOKUP($C12,[1]Bucharest!$BB$7:$BK$42,7)</f>
        <v>67</v>
      </c>
      <c r="Z12" s="10">
        <f>VLOOKUP($C12,[1]Bucharest!$BB$7:$BK$42,8)</f>
        <v>93</v>
      </c>
      <c r="AA12" s="10">
        <f>VLOOKUP($C12,[1]Bucharest!$BB$7:$BK$42,9)</f>
        <v>117</v>
      </c>
      <c r="AB12" s="10">
        <f>VLOOKUP($C12,[1]Bucharest!$BB$7:$BK$42,10)</f>
        <v>109</v>
      </c>
      <c r="AC12" s="11">
        <f t="shared" si="8"/>
        <v>0</v>
      </c>
      <c r="AD12" s="11">
        <f t="shared" si="9"/>
        <v>0</v>
      </c>
      <c r="AE12" s="11">
        <f>VLOOKUP($C12,[1]Vienna!$BB$7:$BM$42,11)</f>
        <v>177</v>
      </c>
      <c r="AF12" s="11">
        <f>VLOOKUP($C12,[1]Vienna!$BB$7:$BM$42,12)</f>
        <v>182</v>
      </c>
      <c r="AG12" s="11" t="s">
        <v>30</v>
      </c>
      <c r="AH12" s="11" t="s">
        <v>30</v>
      </c>
      <c r="AI12" s="11">
        <f t="shared" si="10"/>
        <v>123</v>
      </c>
      <c r="AJ12" s="11">
        <f t="shared" si="11"/>
        <v>144</v>
      </c>
      <c r="AK12" s="11">
        <f t="shared" si="12"/>
        <v>155</v>
      </c>
      <c r="AL12" s="11">
        <f t="shared" si="13"/>
        <v>0</v>
      </c>
      <c r="AM12" s="11">
        <f t="shared" si="14"/>
        <v>162</v>
      </c>
      <c r="AN12" s="11">
        <f t="shared" si="15"/>
        <v>0</v>
      </c>
      <c r="AO12" s="11">
        <f t="shared" si="16"/>
        <v>184</v>
      </c>
      <c r="AP12" s="13">
        <f t="shared" si="1"/>
        <v>314.56203849504857</v>
      </c>
      <c r="AQ12" s="10">
        <f>VLOOKUP($C12,[2]Bucharest!$BB$7:$BK$40,5)</f>
        <v>18</v>
      </c>
      <c r="AR12" s="10" t="str">
        <f>VLOOKUP($C12,[2]Bucharest!$BB$7:$BK$40,6)</f>
        <v>d</v>
      </c>
      <c r="AS12" s="10">
        <f>VLOOKUP($C12,[2]Bucharest!$BB$7:$BK$40,7)</f>
        <v>68</v>
      </c>
      <c r="AT12" s="10">
        <f>VLOOKUP($C12,[2]Bucharest!$BB$7:$BK$40,8)</f>
        <v>95</v>
      </c>
      <c r="AU12" s="10">
        <f>VLOOKUP($C12,[2]Bucharest!$BB$7:$BK$40,9)</f>
        <v>117</v>
      </c>
      <c r="AV12" s="10">
        <f>VLOOKUP($C12,[2]Bucharest!$BB$7:$BK$40,10)</f>
        <v>109</v>
      </c>
      <c r="AW12" s="11">
        <f t="shared" si="17"/>
        <v>0</v>
      </c>
      <c r="AX12" s="11">
        <f t="shared" si="18"/>
        <v>0</v>
      </c>
      <c r="AY12" s="11">
        <f>VLOOKUP($C12,[2]Vienna!$BB$7:$BM$42,11)</f>
        <v>177</v>
      </c>
      <c r="AZ12" s="11">
        <f>VLOOKUP($C12,[2]Vienna!$BB$7:$BM$42,12)</f>
        <v>182</v>
      </c>
      <c r="BA12" s="11" t="s">
        <v>30</v>
      </c>
      <c r="BB12" s="11" t="s">
        <v>30</v>
      </c>
      <c r="BC12" s="11">
        <f t="shared" si="19"/>
        <v>123</v>
      </c>
      <c r="BD12" s="11">
        <f t="shared" si="20"/>
        <v>144</v>
      </c>
      <c r="BE12" s="11">
        <f t="shared" si="21"/>
        <v>155</v>
      </c>
      <c r="BF12" s="11">
        <f t="shared" si="22"/>
        <v>0</v>
      </c>
      <c r="BG12" s="11">
        <f t="shared" si="23"/>
        <v>162</v>
      </c>
      <c r="BH12" s="11">
        <f t="shared" si="24"/>
        <v>0</v>
      </c>
      <c r="BI12" s="11">
        <f t="shared" si="25"/>
        <v>184</v>
      </c>
      <c r="BJ12" s="13">
        <f t="shared" si="2"/>
        <v>351.50272415552575</v>
      </c>
      <c r="BK12" s="19">
        <f>IF($N12=2,BK35*'4 PEF'!$I$4,IF(OR($N12=3,$N12=4,$N12=5,$N12=6),BK35*'4 PEF'!$I$5,IF(OR($N12=7,$N12=8),BK35*'4 PEF'!$I$8,IF($N12=9,BK35*'4 PEF'!$I$7,IF($N12=10,BK35*'4 PEF'!$I$6)))))</f>
        <v>40.891638645525411</v>
      </c>
      <c r="BL12" s="19">
        <f>BL35*'4 PEF'!$I$8</f>
        <v>10.645212062684708</v>
      </c>
      <c r="BM12" s="19">
        <f>IF($N12=2,BM35*'4 PEF'!$I$4,IF(OR($N12=3,$N12=4,$N12=5,$N12=6),BM35*'4 PEF'!$I$5,IF(OR($N12=7,$N12=8),BM35*'4 PEF'!$I$8,IF($N12=9,BM35*'4 PEF'!$I$7,IF($N12=10,BM35*'4 PEF'!$I$6)))))</f>
        <v>8.6315789473684212</v>
      </c>
      <c r="BN12" s="19">
        <f>BN35*'4 PEF'!$I$8</f>
        <v>18.768978361723835</v>
      </c>
      <c r="BO12" s="19">
        <f>BO35*'4 PEF'!$I$8</f>
        <v>0.53135807058438234</v>
      </c>
      <c r="BP12" s="33">
        <f>BP35*'4 PEF'!$I$8</f>
        <v>-22.219871794871793</v>
      </c>
      <c r="BQ12" s="34">
        <f t="shared" si="26"/>
        <v>57.24889429301497</v>
      </c>
      <c r="BR12" s="19">
        <f>IF($N12=2,BR35*'4 PEF'!$I$4,IF(OR($N12=3,$N12=4,$N12=5,$N12=6),BR35*'4 PEF'!$I$5,IF(OR($N12=7,$N12=8),BR35*'4 PEF'!$I$8,IF($N12=9,BR35*'4 PEF'!$I$7,IF($N12=10,BR35*'4 PEF'!$I$6)))))</f>
        <v>57.00434020575517</v>
      </c>
      <c r="BS12" s="19">
        <f>BS35*'4 PEF'!$I$8</f>
        <v>9.7567805596939738</v>
      </c>
      <c r="BT12" s="19">
        <f>IF($N12=2,BT35*'4 PEF'!$I$4,IF(OR($N12=3,$N12=4,$N12=5,$N12=6),BT35*'4 PEF'!$I$5,IF(OR($N12=7,$N12=8),BT35*'4 PEF'!$I$8,IF($N12=9,BT35*'4 PEF'!$I$7,IF($N12=10,BT35*'4 PEF'!$I$6)))))</f>
        <v>12.526315789473685</v>
      </c>
      <c r="BU12" s="19">
        <f>BU35*'4 PEF'!$I$8</f>
        <v>19.793698784888281</v>
      </c>
      <c r="BV12" s="19">
        <f>BV35*'4 PEF'!$I$8</f>
        <v>1.1306930314807631</v>
      </c>
      <c r="BW12" s="33">
        <f>BW35*'4 PEF'!$I$8</f>
        <v>-22.383333333333333</v>
      </c>
      <c r="BX12" s="34">
        <f t="shared" si="27"/>
        <v>77.828495037958533</v>
      </c>
    </row>
    <row r="13" spans="1:76" ht="15" customHeight="1" x14ac:dyDescent="0.25">
      <c r="A13" s="151"/>
      <c r="B13" s="17">
        <v>8</v>
      </c>
      <c r="C13" s="97">
        <f>VLOOKUP(M13,[1]aux!$A$2:$B$37,2,FALSE)</f>
        <v>32</v>
      </c>
      <c r="D13" s="50" t="s">
        <v>34</v>
      </c>
      <c r="E13" s="50" t="s">
        <v>33</v>
      </c>
      <c r="F13" s="49" t="s">
        <v>33</v>
      </c>
      <c r="G13" s="49" t="s">
        <v>33</v>
      </c>
      <c r="H13" s="49">
        <v>1</v>
      </c>
      <c r="I13" s="49">
        <f t="shared" si="3"/>
        <v>3</v>
      </c>
      <c r="J13" s="49">
        <f t="shared" si="4"/>
        <v>3</v>
      </c>
      <c r="K13" s="49">
        <f t="shared" si="5"/>
        <v>3</v>
      </c>
      <c r="L13" s="49">
        <f t="shared" si="6"/>
        <v>2</v>
      </c>
      <c r="M13" s="49">
        <f t="shared" si="7"/>
        <v>3332</v>
      </c>
      <c r="N13" s="49">
        <v>5</v>
      </c>
      <c r="O13" s="49">
        <v>20</v>
      </c>
      <c r="P13" s="49">
        <v>3</v>
      </c>
      <c r="Q13" s="49">
        <v>3</v>
      </c>
      <c r="R13" s="49">
        <v>2</v>
      </c>
      <c r="S13" s="22">
        <f t="shared" si="0"/>
        <v>15</v>
      </c>
      <c r="T13" s="49">
        <v>0</v>
      </c>
      <c r="U13" s="49">
        <v>1</v>
      </c>
      <c r="V13" s="18"/>
      <c r="W13" s="10">
        <f>VLOOKUP($C13,[1]Bucharest!$BB$7:$BK$42,5)</f>
        <v>15</v>
      </c>
      <c r="X13" s="10">
        <f>VLOOKUP($C13,[1]Bucharest!$BB$7:$BK$42,6)</f>
        <v>34</v>
      </c>
      <c r="Y13" s="10">
        <f>VLOOKUP($C13,[1]Bucharest!$BB$7:$BK$42,7)</f>
        <v>65</v>
      </c>
      <c r="Z13" s="10">
        <f>VLOOKUP($C13,[1]Bucharest!$BB$7:$BK$42,8)</f>
        <v>93</v>
      </c>
      <c r="AA13" s="10">
        <f>VLOOKUP($C13,[1]Bucharest!$BB$7:$BK$42,9)</f>
        <v>117</v>
      </c>
      <c r="AB13" s="10">
        <f>VLOOKUP($C13,[1]Bucharest!$BB$7:$BK$42,10)</f>
        <v>109</v>
      </c>
      <c r="AC13" s="11">
        <f t="shared" si="8"/>
        <v>170</v>
      </c>
      <c r="AD13" s="11">
        <f t="shared" si="9"/>
        <v>168</v>
      </c>
      <c r="AE13" s="11">
        <f>VLOOKUP($C13,[1]Vienna!$BB$7:$BM$42,11)</f>
        <v>177</v>
      </c>
      <c r="AF13" s="11">
        <f>VLOOKUP($C13,[1]Vienna!$BB$7:$BM$42,12)</f>
        <v>182</v>
      </c>
      <c r="AG13" s="11" t="s">
        <v>30</v>
      </c>
      <c r="AH13" s="11" t="s">
        <v>30</v>
      </c>
      <c r="AI13" s="11">
        <f t="shared" si="10"/>
        <v>123</v>
      </c>
      <c r="AJ13" s="11">
        <f t="shared" si="11"/>
        <v>144</v>
      </c>
      <c r="AK13" s="11">
        <f t="shared" si="12"/>
        <v>155</v>
      </c>
      <c r="AL13" s="11">
        <f t="shared" si="13"/>
        <v>0</v>
      </c>
      <c r="AM13" s="11">
        <f t="shared" si="14"/>
        <v>162</v>
      </c>
      <c r="AN13" s="11">
        <f t="shared" si="15"/>
        <v>0</v>
      </c>
      <c r="AO13" s="11">
        <f t="shared" si="16"/>
        <v>184</v>
      </c>
      <c r="AP13" s="13">
        <f t="shared" si="1"/>
        <v>346.9759800548776</v>
      </c>
      <c r="AQ13" s="10">
        <f>VLOOKUP($C13,[2]Bucharest!$BB$7:$BK$40,5)</f>
        <v>16</v>
      </c>
      <c r="AR13" s="10">
        <f>VLOOKUP($C13,[2]Bucharest!$BB$7:$BK$40,6)</f>
        <v>34</v>
      </c>
      <c r="AS13" s="10">
        <f>VLOOKUP($C13,[2]Bucharest!$BB$7:$BK$40,7)</f>
        <v>66</v>
      </c>
      <c r="AT13" s="10">
        <f>VLOOKUP($C13,[2]Bucharest!$BB$7:$BK$40,8)</f>
        <v>95</v>
      </c>
      <c r="AU13" s="10">
        <f>VLOOKUP($C13,[2]Bucharest!$BB$7:$BK$40,9)</f>
        <v>117</v>
      </c>
      <c r="AV13" s="10">
        <f>VLOOKUP($C13,[2]Bucharest!$BB$7:$BK$40,10)</f>
        <v>109</v>
      </c>
      <c r="AW13" s="11">
        <f t="shared" si="17"/>
        <v>170</v>
      </c>
      <c r="AX13" s="11">
        <f t="shared" si="18"/>
        <v>168</v>
      </c>
      <c r="AY13" s="11">
        <f>VLOOKUP($C13,[2]Vienna!$BB$7:$BM$42,11)</f>
        <v>177</v>
      </c>
      <c r="AZ13" s="11">
        <f>VLOOKUP($C13,[2]Vienna!$BB$7:$BM$42,12)</f>
        <v>182</v>
      </c>
      <c r="BA13" s="11" t="s">
        <v>30</v>
      </c>
      <c r="BB13" s="11" t="s">
        <v>30</v>
      </c>
      <c r="BC13" s="11">
        <f t="shared" si="19"/>
        <v>123</v>
      </c>
      <c r="BD13" s="11">
        <f t="shared" si="20"/>
        <v>144</v>
      </c>
      <c r="BE13" s="11">
        <f t="shared" si="21"/>
        <v>155</v>
      </c>
      <c r="BF13" s="11">
        <f t="shared" si="22"/>
        <v>0</v>
      </c>
      <c r="BG13" s="11">
        <f t="shared" si="23"/>
        <v>162</v>
      </c>
      <c r="BH13" s="11">
        <f t="shared" si="24"/>
        <v>0</v>
      </c>
      <c r="BI13" s="11">
        <f t="shared" si="25"/>
        <v>184</v>
      </c>
      <c r="BJ13" s="13">
        <f t="shared" si="2"/>
        <v>370.39912473440427</v>
      </c>
      <c r="BK13" s="19">
        <f>IF($N13=2,BK36*'4 PEF'!$I$4,IF(OR($N13=3,$N13=4,$N13=5,$N13=6),BK36*'4 PEF'!$I$5,IF(OR($N13=7,$N13=8),BK36*'4 PEF'!$I$8,IF($N13=9,BK36*'4 PEF'!$I$7,IF($N13=10,BK36*'4 PEF'!$I$6)))))</f>
        <v>32.276707300603213</v>
      </c>
      <c r="BL13" s="19">
        <f>BL36*'4 PEF'!$I$8</f>
        <v>9.8945743928562404</v>
      </c>
      <c r="BM13" s="19">
        <f>IF($N13=2,BM36*'4 PEF'!$I$4,IF(OR($N13=3,$N13=4,$N13=5,$N13=6),BM36*'4 PEF'!$I$5,IF(OR($N13=7,$N13=8),BM36*'4 PEF'!$I$8,IF($N13=9,BM36*'4 PEF'!$I$7,IF($N13=10,BM36*'4 PEF'!$I$6)))))</f>
        <v>8.6315789473684212</v>
      </c>
      <c r="BN13" s="19">
        <f>BN36*'4 PEF'!$I$8</f>
        <v>18.768978361723835</v>
      </c>
      <c r="BO13" s="19">
        <f>BO36*'4 PEF'!$I$8</f>
        <v>4.8056078277998395</v>
      </c>
      <c r="BP13" s="33">
        <f>BP36*'4 PEF'!$I$8</f>
        <v>-22.219871794871793</v>
      </c>
      <c r="BQ13" s="34">
        <f t="shared" si="26"/>
        <v>52.157575035479752</v>
      </c>
      <c r="BR13" s="19">
        <f>IF($N13=2,BR36*'4 PEF'!$I$4,IF(OR($N13=3,$N13=4,$N13=5,$N13=6),BR36*'4 PEF'!$I$5,IF(OR($N13=7,$N13=8),BR36*'4 PEF'!$I$8,IF($N13=9,BR36*'4 PEF'!$I$7,IF($N13=10,BR36*'4 PEF'!$I$6)))))</f>
        <v>34.021059758604061</v>
      </c>
      <c r="BS13" s="19">
        <f>BS36*'4 PEF'!$I$8</f>
        <v>8.8180272095260541</v>
      </c>
      <c r="BT13" s="19">
        <f>IF($N13=2,BT36*'4 PEF'!$I$4,IF(OR($N13=3,$N13=4,$N13=5,$N13=6),BT36*'4 PEF'!$I$5,IF(OR($N13=7,$N13=8),BT36*'4 PEF'!$I$8,IF($N13=9,BT36*'4 PEF'!$I$7,IF($N13=10,BT36*'4 PEF'!$I$6)))))</f>
        <v>12.526315789473685</v>
      </c>
      <c r="BU13" s="19">
        <f>BU36*'4 PEF'!$I$8</f>
        <v>19.793698784888281</v>
      </c>
      <c r="BV13" s="19">
        <f>BV36*'4 PEF'!$I$8</f>
        <v>12.074578420625429</v>
      </c>
      <c r="BW13" s="33">
        <f>BW36*'4 PEF'!$I$8</f>
        <v>-22.383333333333333</v>
      </c>
      <c r="BX13" s="34">
        <f t="shared" si="27"/>
        <v>64.850346629784184</v>
      </c>
    </row>
    <row r="14" spans="1:76" ht="15" customHeight="1" x14ac:dyDescent="0.25">
      <c r="A14" s="151"/>
      <c r="B14" s="17">
        <v>9</v>
      </c>
      <c r="C14" s="97">
        <f>VLOOKUP(M14,[1]aux!$A$2:$B$37,2,FALSE)</f>
        <v>36</v>
      </c>
      <c r="D14" s="50" t="s">
        <v>32</v>
      </c>
      <c r="E14" s="50" t="s">
        <v>33</v>
      </c>
      <c r="F14" s="49" t="s">
        <v>33</v>
      </c>
      <c r="G14" s="49" t="s">
        <v>33</v>
      </c>
      <c r="H14" s="49">
        <v>1</v>
      </c>
      <c r="I14" s="49">
        <f t="shared" si="3"/>
        <v>4</v>
      </c>
      <c r="J14" s="49">
        <f t="shared" si="4"/>
        <v>3</v>
      </c>
      <c r="K14" s="49">
        <f t="shared" si="5"/>
        <v>3</v>
      </c>
      <c r="L14" s="49">
        <f t="shared" si="6"/>
        <v>2</v>
      </c>
      <c r="M14" s="49">
        <f t="shared" si="7"/>
        <v>4332</v>
      </c>
      <c r="N14" s="49">
        <v>5</v>
      </c>
      <c r="O14" s="49">
        <v>20</v>
      </c>
      <c r="P14" s="49">
        <v>3</v>
      </c>
      <c r="Q14" s="49">
        <v>3</v>
      </c>
      <c r="R14" s="49">
        <v>2</v>
      </c>
      <c r="S14" s="22">
        <f t="shared" si="0"/>
        <v>15</v>
      </c>
      <c r="T14" s="49">
        <v>0</v>
      </c>
      <c r="U14" s="49">
        <v>1</v>
      </c>
      <c r="V14" s="18"/>
      <c r="W14" s="10">
        <f>VLOOKUP($C14,[1]Bucharest!$BB$7:$BK$42,5)</f>
        <v>17</v>
      </c>
      <c r="X14" s="10" t="str">
        <f>VLOOKUP($C14,[1]Bucharest!$BB$7:$BK$42,6)</f>
        <v>d</v>
      </c>
      <c r="Y14" s="10">
        <f>VLOOKUP($C14,[1]Bucharest!$BB$7:$BK$42,7)</f>
        <v>67</v>
      </c>
      <c r="Z14" s="10">
        <f>VLOOKUP($C14,[1]Bucharest!$BB$7:$BK$42,8)</f>
        <v>93</v>
      </c>
      <c r="AA14" s="10">
        <f>VLOOKUP($C14,[1]Bucharest!$BB$7:$BK$42,9)</f>
        <v>117</v>
      </c>
      <c r="AB14" s="10">
        <f>VLOOKUP($C14,[1]Bucharest!$BB$7:$BK$42,10)</f>
        <v>109</v>
      </c>
      <c r="AC14" s="11">
        <f t="shared" si="8"/>
        <v>170</v>
      </c>
      <c r="AD14" s="11">
        <f t="shared" si="9"/>
        <v>168</v>
      </c>
      <c r="AE14" s="11">
        <f>VLOOKUP($C14,[1]Vienna!$BB$7:$BM$42,11)</f>
        <v>177</v>
      </c>
      <c r="AF14" s="11">
        <f>VLOOKUP($C14,[1]Vienna!$BB$7:$BM$42,12)</f>
        <v>182</v>
      </c>
      <c r="AG14" s="11" t="s">
        <v>30</v>
      </c>
      <c r="AH14" s="11" t="s">
        <v>30</v>
      </c>
      <c r="AI14" s="11">
        <f t="shared" si="10"/>
        <v>123</v>
      </c>
      <c r="AJ14" s="11">
        <f t="shared" si="11"/>
        <v>144</v>
      </c>
      <c r="AK14" s="11">
        <f t="shared" si="12"/>
        <v>155</v>
      </c>
      <c r="AL14" s="11">
        <f t="shared" si="13"/>
        <v>0</v>
      </c>
      <c r="AM14" s="11">
        <f t="shared" si="14"/>
        <v>162</v>
      </c>
      <c r="AN14" s="11">
        <f t="shared" si="15"/>
        <v>0</v>
      </c>
      <c r="AO14" s="11">
        <f t="shared" si="16"/>
        <v>184</v>
      </c>
      <c r="AP14" s="13">
        <f t="shared" si="1"/>
        <v>353.71803849504852</v>
      </c>
      <c r="AQ14" s="10">
        <f>VLOOKUP($C14,[2]Bucharest!$BB$7:$BK$40,5)</f>
        <v>18</v>
      </c>
      <c r="AR14" s="10" t="str">
        <f>VLOOKUP($C14,[2]Bucharest!$BB$7:$BK$40,6)</f>
        <v>d</v>
      </c>
      <c r="AS14" s="10">
        <f>VLOOKUP($C14,[2]Bucharest!$BB$7:$BK$40,7)</f>
        <v>68</v>
      </c>
      <c r="AT14" s="10">
        <f>VLOOKUP($C14,[2]Bucharest!$BB$7:$BK$40,8)</f>
        <v>93</v>
      </c>
      <c r="AU14" s="10">
        <f>VLOOKUP($C14,[2]Bucharest!$BB$7:$BK$40,9)</f>
        <v>117</v>
      </c>
      <c r="AV14" s="10">
        <f>VLOOKUP($C14,[2]Bucharest!$BB$7:$BK$40,10)</f>
        <v>109</v>
      </c>
      <c r="AW14" s="11">
        <f t="shared" si="17"/>
        <v>170</v>
      </c>
      <c r="AX14" s="11">
        <f t="shared" si="18"/>
        <v>168</v>
      </c>
      <c r="AY14" s="11">
        <f>VLOOKUP($C14,[2]Vienna!$BB$7:$BM$42,11)</f>
        <v>177</v>
      </c>
      <c r="AZ14" s="11">
        <f>VLOOKUP($C14,[2]Vienna!$BB$7:$BM$42,12)</f>
        <v>182</v>
      </c>
      <c r="BA14" s="11" t="s">
        <v>30</v>
      </c>
      <c r="BB14" s="11" t="s">
        <v>30</v>
      </c>
      <c r="BC14" s="11">
        <f t="shared" si="19"/>
        <v>123</v>
      </c>
      <c r="BD14" s="11">
        <f t="shared" si="20"/>
        <v>144</v>
      </c>
      <c r="BE14" s="11">
        <f t="shared" si="21"/>
        <v>155</v>
      </c>
      <c r="BF14" s="11">
        <f t="shared" si="22"/>
        <v>0</v>
      </c>
      <c r="BG14" s="11">
        <f t="shared" si="23"/>
        <v>162</v>
      </c>
      <c r="BH14" s="11">
        <f t="shared" si="24"/>
        <v>0</v>
      </c>
      <c r="BI14" s="11">
        <f t="shared" si="25"/>
        <v>184</v>
      </c>
      <c r="BJ14" s="13">
        <f t="shared" si="2"/>
        <v>350.81581468995984</v>
      </c>
      <c r="BK14" s="19">
        <f>IF($N14=2,BK37*'4 PEF'!$I$4,IF(OR($N14=3,$N14=4,$N14=5,$N14=6),BK37*'4 PEF'!$I$5,IF(OR($N14=7,$N14=8),BK37*'4 PEF'!$I$8,IF($N14=9,BK37*'4 PEF'!$I$7,IF($N14=10,BK37*'4 PEF'!$I$6)))))</f>
        <v>72.034988223776423</v>
      </c>
      <c r="BL14" s="19">
        <f>BL37*'4 PEF'!$I$8</f>
        <v>12.996387635665027</v>
      </c>
      <c r="BM14" s="19">
        <f>IF($N14=2,BM37*'4 PEF'!$I$4,IF(OR($N14=3,$N14=4,$N14=5,$N14=6),BM37*'4 PEF'!$I$5,IF(OR($N14=7,$N14=8),BM37*'4 PEF'!$I$8,IF($N14=9,BM37*'4 PEF'!$I$7,IF($N14=10,BM37*'4 PEF'!$I$6)))))</f>
        <v>8.6315789473684212</v>
      </c>
      <c r="BN14" s="19">
        <f>BN37*'4 PEF'!$I$8</f>
        <v>17.853707828775168</v>
      </c>
      <c r="BO14" s="19">
        <f>BO37*'4 PEF'!$I$8</f>
        <v>4.2748317755530394</v>
      </c>
      <c r="BP14" s="33">
        <f>BP37*'4 PEF'!$I$8</f>
        <v>-22.219871794871793</v>
      </c>
      <c r="BQ14" s="34">
        <f t="shared" si="26"/>
        <v>93.571622616266296</v>
      </c>
      <c r="BR14" s="19">
        <f>IF($N14=2,BR37*'4 PEF'!$I$4,IF(OR($N14=3,$N14=4,$N14=5,$N14=6),BR37*'4 PEF'!$I$5,IF(OR($N14=7,$N14=8),BR37*'4 PEF'!$I$8,IF($N14=9,BR37*'4 PEF'!$I$7,IF($N14=10,BR37*'4 PEF'!$I$6)))))</f>
        <v>54.372912271396096</v>
      </c>
      <c r="BS14" s="19">
        <f>BS37*'4 PEF'!$I$8</f>
        <v>10.043356560737363</v>
      </c>
      <c r="BT14" s="19">
        <f>IF($N14=2,BT37*'4 PEF'!$I$4,IF(OR($N14=3,$N14=4,$N14=5,$N14=6),BT37*'4 PEF'!$I$5,IF(OR($N14=7,$N14=8),BT37*'4 PEF'!$I$8,IF($N14=9,BT37*'4 PEF'!$I$7,IF($N14=10,BT37*'4 PEF'!$I$6)))))</f>
        <v>12.526315789473685</v>
      </c>
      <c r="BU14" s="19">
        <f>BU37*'4 PEF'!$I$8</f>
        <v>19.059115559849083</v>
      </c>
      <c r="BV14" s="19">
        <f>BV37*'4 PEF'!$I$8</f>
        <v>11.578249191640293</v>
      </c>
      <c r="BW14" s="33">
        <f>BW37*'4 PEF'!$I$8</f>
        <v>-22.383333333333333</v>
      </c>
      <c r="BX14" s="34">
        <f t="shared" si="27"/>
        <v>85.196616039763171</v>
      </c>
    </row>
    <row r="15" spans="1:76" ht="15" customHeight="1" x14ac:dyDescent="0.25">
      <c r="A15" s="151"/>
      <c r="B15" s="17">
        <v>10</v>
      </c>
      <c r="C15" s="97">
        <f>VLOOKUP(M15,[1]aux!$A$2:$B$37,2,FALSE)</f>
        <v>18</v>
      </c>
      <c r="D15" s="50" t="s">
        <v>32</v>
      </c>
      <c r="E15" s="50" t="s">
        <v>33</v>
      </c>
      <c r="F15" s="49" t="s">
        <v>33</v>
      </c>
      <c r="G15" s="49" t="s">
        <v>33</v>
      </c>
      <c r="H15" s="49">
        <v>0</v>
      </c>
      <c r="I15" s="49">
        <f t="shared" si="3"/>
        <v>4</v>
      </c>
      <c r="J15" s="49">
        <f t="shared" si="4"/>
        <v>3</v>
      </c>
      <c r="K15" s="49">
        <f t="shared" si="5"/>
        <v>3</v>
      </c>
      <c r="L15" s="49">
        <f t="shared" si="6"/>
        <v>1</v>
      </c>
      <c r="M15" s="49">
        <f t="shared" si="7"/>
        <v>4331</v>
      </c>
      <c r="N15" s="49">
        <v>8</v>
      </c>
      <c r="O15" s="49">
        <v>13</v>
      </c>
      <c r="P15" s="49">
        <v>3</v>
      </c>
      <c r="Q15" s="49">
        <v>3</v>
      </c>
      <c r="R15" s="49">
        <v>2</v>
      </c>
      <c r="S15" s="22">
        <f t="shared" si="0"/>
        <v>23</v>
      </c>
      <c r="T15" s="49">
        <v>1</v>
      </c>
      <c r="U15" s="49">
        <v>1</v>
      </c>
      <c r="V15" s="18"/>
      <c r="W15" s="10">
        <f>VLOOKUP($C15,[1]Bucharest!$BB$7:$BK$42,5)</f>
        <v>17</v>
      </c>
      <c r="X15" s="10" t="str">
        <f>VLOOKUP($C15,[1]Bucharest!$BB$7:$BK$42,6)</f>
        <v>d</v>
      </c>
      <c r="Y15" s="10">
        <f>VLOOKUP($C15,[1]Bucharest!$BB$7:$BK$42,7)</f>
        <v>67</v>
      </c>
      <c r="Z15" s="10">
        <f>VLOOKUP($C15,[1]Bucharest!$BB$7:$BK$42,8)</f>
        <v>93</v>
      </c>
      <c r="AA15" s="10">
        <f>VLOOKUP($C15,[1]Bucharest!$BB$7:$BK$42,9)</f>
        <v>117</v>
      </c>
      <c r="AB15" s="10">
        <f>VLOOKUP($C15,[1]Bucharest!$BB$7:$BK$42,10)</f>
        <v>109</v>
      </c>
      <c r="AC15" s="11">
        <f t="shared" si="8"/>
        <v>0</v>
      </c>
      <c r="AD15" s="11">
        <f t="shared" si="9"/>
        <v>0</v>
      </c>
      <c r="AE15" s="11">
        <f>VLOOKUP($C15,[1]Vienna!$BB$7:$BM$42,11)</f>
        <v>177</v>
      </c>
      <c r="AF15" s="11">
        <f>VLOOKUP($C15,[1]Vienna!$BB$7:$BM$42,12)</f>
        <v>182</v>
      </c>
      <c r="AG15" s="11" t="s">
        <v>30</v>
      </c>
      <c r="AH15" s="11" t="s">
        <v>30</v>
      </c>
      <c r="AI15" s="11">
        <f t="shared" si="10"/>
        <v>135</v>
      </c>
      <c r="AJ15" s="11">
        <f t="shared" si="11"/>
        <v>0</v>
      </c>
      <c r="AK15" s="11">
        <f t="shared" si="12"/>
        <v>155</v>
      </c>
      <c r="AL15" s="11">
        <f t="shared" si="13"/>
        <v>0</v>
      </c>
      <c r="AM15" s="11">
        <f t="shared" si="14"/>
        <v>162</v>
      </c>
      <c r="AN15" s="11">
        <f t="shared" si="15"/>
        <v>186</v>
      </c>
      <c r="AO15" s="11">
        <f t="shared" si="16"/>
        <v>184</v>
      </c>
      <c r="AP15" s="13">
        <f t="shared" si="1"/>
        <v>335.49144206175356</v>
      </c>
      <c r="AQ15" s="10">
        <f>VLOOKUP($C15,[2]Bucharest!$BB$7:$BK$40,5)</f>
        <v>18</v>
      </c>
      <c r="AR15" s="10" t="str">
        <f>VLOOKUP($C15,[2]Bucharest!$BB$7:$BK$40,6)</f>
        <v>d</v>
      </c>
      <c r="AS15" s="10">
        <f>VLOOKUP($C15,[2]Bucharest!$BB$7:$BK$40,7)</f>
        <v>68</v>
      </c>
      <c r="AT15" s="10">
        <f>VLOOKUP($C15,[2]Bucharest!$BB$7:$BK$40,8)</f>
        <v>95</v>
      </c>
      <c r="AU15" s="10">
        <f>VLOOKUP($C15,[2]Bucharest!$BB$7:$BK$40,9)</f>
        <v>117</v>
      </c>
      <c r="AV15" s="10">
        <f>VLOOKUP($C15,[2]Bucharest!$BB$7:$BK$40,10)</f>
        <v>109</v>
      </c>
      <c r="AW15" s="11">
        <f t="shared" si="17"/>
        <v>0</v>
      </c>
      <c r="AX15" s="11">
        <f t="shared" si="18"/>
        <v>0</v>
      </c>
      <c r="AY15" s="11">
        <f>VLOOKUP($C15,[2]Vienna!$BB$7:$BM$42,11)</f>
        <v>177</v>
      </c>
      <c r="AZ15" s="11">
        <f>VLOOKUP($C15,[2]Vienna!$BB$7:$BM$42,12)</f>
        <v>182</v>
      </c>
      <c r="BA15" s="11" t="s">
        <v>30</v>
      </c>
      <c r="BB15" s="11" t="s">
        <v>30</v>
      </c>
      <c r="BC15" s="11">
        <f t="shared" si="19"/>
        <v>135</v>
      </c>
      <c r="BD15" s="11">
        <f t="shared" si="20"/>
        <v>0</v>
      </c>
      <c r="BE15" s="11">
        <f t="shared" si="21"/>
        <v>155</v>
      </c>
      <c r="BF15" s="11">
        <f t="shared" si="22"/>
        <v>0</v>
      </c>
      <c r="BG15" s="11">
        <f t="shared" si="23"/>
        <v>162</v>
      </c>
      <c r="BH15" s="11">
        <f t="shared" si="24"/>
        <v>186</v>
      </c>
      <c r="BI15" s="11">
        <f t="shared" si="25"/>
        <v>184</v>
      </c>
      <c r="BJ15" s="13">
        <f t="shared" si="2"/>
        <v>409.12676677519346</v>
      </c>
      <c r="BK15" s="19">
        <f>IF($N15=2,BK38*'4 PEF'!$I$4,IF(OR($N15=3,$N15=4,$N15=5,$N15=6),BK38*'4 PEF'!$I$5,IF(OR($N15=7,$N15=8),BK38*'4 PEF'!$I$8,IF($N15=9,BK38*'4 PEF'!$I$7,IF($N15=10,BK38*'4 PEF'!$I$6)))))</f>
        <v>30.027803751774268</v>
      </c>
      <c r="BL15" s="19">
        <f>BL38*'4 PEF'!$I$8</f>
        <v>7.000428832806687</v>
      </c>
      <c r="BM15" s="19">
        <f>IF($N15=2,BM38*'4 PEF'!$I$4,IF(OR($N15=3,$N15=4,$N15=5,$N15=6),BM38*'4 PEF'!$I$5,IF(OR($N15=7,$N15=8),BM38*'4 PEF'!$I$8,IF($N15=9,BM38*'4 PEF'!$I$7,IF($N15=10,BM38*'4 PEF'!$I$6)))))</f>
        <v>2.6169552620609777</v>
      </c>
      <c r="BN15" s="19">
        <f>BN38*'4 PEF'!$I$8</f>
        <v>18.768978361723835</v>
      </c>
      <c r="BO15" s="19">
        <f>BO38*'4 PEF'!$I$8</f>
        <v>0.53135807058438234</v>
      </c>
      <c r="BP15" s="33">
        <f>BP38*'4 PEF'!$I$8</f>
        <v>-22.219871794871793</v>
      </c>
      <c r="BQ15" s="34">
        <f t="shared" si="26"/>
        <v>36.72565248407836</v>
      </c>
      <c r="BR15" s="19">
        <f>IF($N15=2,BR38*'4 PEF'!$I$4,IF(OR($N15=3,$N15=4,$N15=5,$N15=6),BR38*'4 PEF'!$I$5,IF(OR($N15=7,$N15=8),BR38*'4 PEF'!$I$8,IF($N15=9,BR38*'4 PEF'!$I$7,IF($N15=10,BR38*'4 PEF'!$I$6)))))</f>
        <v>40.931652386796884</v>
      </c>
      <c r="BS15" s="19">
        <f>BS38*'4 PEF'!$I$8</f>
        <v>5.1258241059043099</v>
      </c>
      <c r="BT15" s="19">
        <f>IF($N15=2,BT38*'4 PEF'!$I$4,IF(OR($N15=3,$N15=4,$N15=5,$N15=6),BT38*'4 PEF'!$I$5,IF(OR($N15=7,$N15=8),BT38*'4 PEF'!$I$8,IF($N15=9,BT38*'4 PEF'!$I$7,IF($N15=10,BT38*'4 PEF'!$I$6)))))</f>
        <v>4.4271772691139901</v>
      </c>
      <c r="BU15" s="19">
        <f>BU38*'4 PEF'!$I$8</f>
        <v>19.793698784888281</v>
      </c>
      <c r="BV15" s="19">
        <f>BV38*'4 PEF'!$I$8</f>
        <v>1.1306930314807631</v>
      </c>
      <c r="BW15" s="33">
        <f>BW38*'4 PEF'!$I$8</f>
        <v>-22.383333333333333</v>
      </c>
      <c r="BX15" s="34">
        <f t="shared" si="27"/>
        <v>49.025712244850887</v>
      </c>
    </row>
    <row r="16" spans="1:76" ht="15" customHeight="1" x14ac:dyDescent="0.25">
      <c r="A16" s="151"/>
      <c r="B16" s="17">
        <v>11</v>
      </c>
      <c r="C16" s="97">
        <f>VLOOKUP(M16,[1]aux!$A$2:$B$37,2,FALSE)</f>
        <v>32</v>
      </c>
      <c r="D16" s="50" t="s">
        <v>34</v>
      </c>
      <c r="E16" s="50" t="s">
        <v>33</v>
      </c>
      <c r="F16" s="49" t="s">
        <v>33</v>
      </c>
      <c r="G16" s="49" t="s">
        <v>33</v>
      </c>
      <c r="H16" s="49">
        <v>1</v>
      </c>
      <c r="I16" s="49">
        <f t="shared" si="3"/>
        <v>3</v>
      </c>
      <c r="J16" s="49">
        <f t="shared" si="4"/>
        <v>3</v>
      </c>
      <c r="K16" s="49">
        <f t="shared" si="5"/>
        <v>3</v>
      </c>
      <c r="L16" s="49">
        <f t="shared" si="6"/>
        <v>2</v>
      </c>
      <c r="M16" s="49">
        <f t="shared" si="7"/>
        <v>3332</v>
      </c>
      <c r="N16" s="49">
        <v>8</v>
      </c>
      <c r="O16" s="49">
        <v>13</v>
      </c>
      <c r="P16" s="49">
        <v>3</v>
      </c>
      <c r="Q16" s="49">
        <v>3</v>
      </c>
      <c r="R16" s="49">
        <v>2</v>
      </c>
      <c r="S16" s="22">
        <f t="shared" si="0"/>
        <v>17</v>
      </c>
      <c r="T16" s="49">
        <v>0</v>
      </c>
      <c r="U16" s="49">
        <v>1</v>
      </c>
      <c r="V16" s="18"/>
      <c r="W16" s="10">
        <f>VLOOKUP($C16,[1]Bucharest!$BB$7:$BK$42,5)</f>
        <v>15</v>
      </c>
      <c r="X16" s="10">
        <f>VLOOKUP($C16,[1]Bucharest!$BB$7:$BK$42,6)</f>
        <v>34</v>
      </c>
      <c r="Y16" s="10">
        <f>VLOOKUP($C16,[1]Bucharest!$BB$7:$BK$42,7)</f>
        <v>65</v>
      </c>
      <c r="Z16" s="10">
        <f>VLOOKUP($C16,[1]Bucharest!$BB$7:$BK$42,8)</f>
        <v>93</v>
      </c>
      <c r="AA16" s="10">
        <f>VLOOKUP($C16,[1]Bucharest!$BB$7:$BK$42,9)</f>
        <v>117</v>
      </c>
      <c r="AB16" s="10">
        <f>VLOOKUP($C16,[1]Bucharest!$BB$7:$BK$42,10)</f>
        <v>109</v>
      </c>
      <c r="AC16" s="11">
        <f t="shared" si="8"/>
        <v>170</v>
      </c>
      <c r="AD16" s="11">
        <f t="shared" si="9"/>
        <v>168</v>
      </c>
      <c r="AE16" s="11">
        <f>VLOOKUP($C16,[1]Vienna!$BB$7:$BM$42,11)</f>
        <v>177</v>
      </c>
      <c r="AF16" s="11">
        <f>VLOOKUP($C16,[1]Vienna!$BB$7:$BM$42,12)</f>
        <v>182</v>
      </c>
      <c r="AG16" s="11" t="s">
        <v>30</v>
      </c>
      <c r="AH16" s="11" t="s">
        <v>30</v>
      </c>
      <c r="AI16" s="11">
        <f t="shared" si="10"/>
        <v>135</v>
      </c>
      <c r="AJ16" s="11">
        <f t="shared" si="11"/>
        <v>0</v>
      </c>
      <c r="AK16" s="11">
        <f t="shared" si="12"/>
        <v>155</v>
      </c>
      <c r="AL16" s="11">
        <f t="shared" si="13"/>
        <v>0</v>
      </c>
      <c r="AM16" s="11">
        <f t="shared" si="14"/>
        <v>162</v>
      </c>
      <c r="AN16" s="11">
        <f t="shared" si="15"/>
        <v>0</v>
      </c>
      <c r="AO16" s="11">
        <f t="shared" si="16"/>
        <v>184</v>
      </c>
      <c r="AP16" s="13">
        <f t="shared" si="1"/>
        <v>363.34125968995875</v>
      </c>
      <c r="AQ16" s="10">
        <f>VLOOKUP($C16,[2]Bucharest!$BB$7:$BK$40,5)</f>
        <v>16</v>
      </c>
      <c r="AR16" s="10">
        <f>VLOOKUP($C16,[2]Bucharest!$BB$7:$BK$40,6)</f>
        <v>34</v>
      </c>
      <c r="AS16" s="10">
        <f>VLOOKUP($C16,[2]Bucharest!$BB$7:$BK$40,7)</f>
        <v>66</v>
      </c>
      <c r="AT16" s="10">
        <f>VLOOKUP($C16,[2]Bucharest!$BB$7:$BK$40,8)</f>
        <v>95</v>
      </c>
      <c r="AU16" s="10">
        <f>VLOOKUP($C16,[2]Bucharest!$BB$7:$BK$40,9)</f>
        <v>117</v>
      </c>
      <c r="AV16" s="10">
        <f>VLOOKUP($C16,[2]Bucharest!$BB$7:$BK$40,10)</f>
        <v>109</v>
      </c>
      <c r="AW16" s="11">
        <f t="shared" si="17"/>
        <v>170</v>
      </c>
      <c r="AX16" s="11">
        <f t="shared" si="18"/>
        <v>168</v>
      </c>
      <c r="AY16" s="11">
        <f>VLOOKUP($C16,[2]Vienna!$BB$7:$BM$42,11)</f>
        <v>177</v>
      </c>
      <c r="AZ16" s="11">
        <f>VLOOKUP($C16,[2]Vienna!$BB$7:$BM$42,12)</f>
        <v>182</v>
      </c>
      <c r="BA16" s="11" t="s">
        <v>30</v>
      </c>
      <c r="BB16" s="11" t="s">
        <v>30</v>
      </c>
      <c r="BC16" s="11">
        <f t="shared" si="19"/>
        <v>135</v>
      </c>
      <c r="BD16" s="11">
        <f t="shared" si="20"/>
        <v>0</v>
      </c>
      <c r="BE16" s="11">
        <f t="shared" si="21"/>
        <v>155</v>
      </c>
      <c r="BF16" s="11">
        <f t="shared" si="22"/>
        <v>0</v>
      </c>
      <c r="BG16" s="11">
        <f t="shared" si="23"/>
        <v>162</v>
      </c>
      <c r="BH16" s="11">
        <f t="shared" si="24"/>
        <v>0</v>
      </c>
      <c r="BI16" s="11">
        <f t="shared" si="25"/>
        <v>184</v>
      </c>
      <c r="BJ16" s="13">
        <f t="shared" si="2"/>
        <v>395.95192754277116</v>
      </c>
      <c r="BK16" s="19">
        <f>IF($N16=2,BK39*'4 PEF'!$I$4,IF(OR($N16=3,$N16=4,$N16=5,$N16=6),BK39*'4 PEF'!$I$5,IF(OR($N16=7,$N16=8),BK39*'4 PEF'!$I$8,IF($N16=9,BK39*'4 PEF'!$I$7,IF($N16=10,BK39*'4 PEF'!$I$6)))))</f>
        <v>25.58596875231397</v>
      </c>
      <c r="BL16" s="19">
        <f>BL39*'4 PEF'!$I$8</f>
        <v>6.5785391696108508</v>
      </c>
      <c r="BM16" s="19">
        <f>IF($N16=2,BM39*'4 PEF'!$I$4,IF(OR($N16=3,$N16=4,$N16=5,$N16=6),BM39*'4 PEF'!$I$5,IF(OR($N16=7,$N16=8),BM39*'4 PEF'!$I$8,IF($N16=9,BM39*'4 PEF'!$I$7,IF($N16=10,BM39*'4 PEF'!$I$6)))))</f>
        <v>6.7012336310655236</v>
      </c>
      <c r="BN16" s="19">
        <f>BN39*'4 PEF'!$I$8</f>
        <v>18.768978361723835</v>
      </c>
      <c r="BO16" s="19">
        <f>BO39*'4 PEF'!$I$8</f>
        <v>4.8056078277998395</v>
      </c>
      <c r="BP16" s="33">
        <f>BP39*'4 PEF'!$I$8</f>
        <v>-22.219871794871793</v>
      </c>
      <c r="BQ16" s="34">
        <f t="shared" si="26"/>
        <v>40.220455947642229</v>
      </c>
      <c r="BR16" s="19">
        <f>IF($N16=2,BR39*'4 PEF'!$I$4,IF(OR($N16=3,$N16=4,$N16=5,$N16=6),BR39*'4 PEF'!$I$5,IF(OR($N16=7,$N16=8),BR39*'4 PEF'!$I$8,IF($N16=9,BR39*'4 PEF'!$I$7,IF($N16=10,BR39*'4 PEF'!$I$6)))))</f>
        <v>26.966239827598379</v>
      </c>
      <c r="BS16" s="19">
        <f>BS39*'4 PEF'!$I$8</f>
        <v>4.7455153326913893</v>
      </c>
      <c r="BT16" s="19">
        <f>IF($N16=2,BT39*'4 PEF'!$I$4,IF(OR($N16=3,$N16=4,$N16=5,$N16=6),BT39*'4 PEF'!$I$5,IF(OR($N16=7,$N16=8),BT39*'4 PEF'!$I$8,IF($N16=9,BT39*'4 PEF'!$I$7,IF($N16=10,BT39*'4 PEF'!$I$6)))))</f>
        <v>9.7240634054969508</v>
      </c>
      <c r="BU16" s="19">
        <f>BU39*'4 PEF'!$I$8</f>
        <v>19.793698784888281</v>
      </c>
      <c r="BV16" s="19">
        <f>BV39*'4 PEF'!$I$8</f>
        <v>12.074578420625429</v>
      </c>
      <c r="BW16" s="33">
        <f>BW39*'4 PEF'!$I$8</f>
        <v>-22.383333333333333</v>
      </c>
      <c r="BX16" s="34">
        <f t="shared" si="27"/>
        <v>50.920762437967092</v>
      </c>
    </row>
    <row r="17" spans="1:77" ht="15" customHeight="1" x14ac:dyDescent="0.25">
      <c r="A17" s="151"/>
      <c r="B17" s="17">
        <v>12</v>
      </c>
      <c r="C17" s="97">
        <f>VLOOKUP(M17,[1]aux!$A$2:$B$37,2,FALSE)</f>
        <v>36</v>
      </c>
      <c r="D17" s="50" t="s">
        <v>32</v>
      </c>
      <c r="E17" s="50" t="s">
        <v>33</v>
      </c>
      <c r="F17" s="49" t="s">
        <v>33</v>
      </c>
      <c r="G17" s="49" t="s">
        <v>33</v>
      </c>
      <c r="H17" s="49">
        <v>1</v>
      </c>
      <c r="I17" s="49">
        <f t="shared" si="3"/>
        <v>4</v>
      </c>
      <c r="J17" s="49">
        <f t="shared" si="4"/>
        <v>3</v>
      </c>
      <c r="K17" s="49">
        <f t="shared" si="5"/>
        <v>3</v>
      </c>
      <c r="L17" s="49">
        <f t="shared" si="6"/>
        <v>2</v>
      </c>
      <c r="M17" s="49">
        <f t="shared" si="7"/>
        <v>4332</v>
      </c>
      <c r="N17" s="49">
        <v>8</v>
      </c>
      <c r="O17" s="49">
        <v>13</v>
      </c>
      <c r="P17" s="49">
        <v>3</v>
      </c>
      <c r="Q17" s="49">
        <v>3</v>
      </c>
      <c r="R17" s="49">
        <v>2</v>
      </c>
      <c r="S17" s="22">
        <f t="shared" si="0"/>
        <v>17</v>
      </c>
      <c r="T17" s="49">
        <v>0</v>
      </c>
      <c r="U17" s="49">
        <v>1</v>
      </c>
      <c r="V17" s="18"/>
      <c r="W17" s="10">
        <f>VLOOKUP($C17,[1]Bucharest!$BB$7:$BK$42,5)</f>
        <v>17</v>
      </c>
      <c r="X17" s="10" t="str">
        <f>VLOOKUP($C17,[1]Bucharest!$BB$7:$BK$42,6)</f>
        <v>d</v>
      </c>
      <c r="Y17" s="10">
        <f>VLOOKUP($C17,[1]Bucharest!$BB$7:$BK$42,7)</f>
        <v>67</v>
      </c>
      <c r="Z17" s="10">
        <f>VLOOKUP($C17,[1]Bucharest!$BB$7:$BK$42,8)</f>
        <v>93</v>
      </c>
      <c r="AA17" s="10">
        <f>VLOOKUP($C17,[1]Bucharest!$BB$7:$BK$42,9)</f>
        <v>117</v>
      </c>
      <c r="AB17" s="10">
        <f>VLOOKUP($C17,[1]Bucharest!$BB$7:$BK$42,10)</f>
        <v>109</v>
      </c>
      <c r="AC17" s="11">
        <f t="shared" si="8"/>
        <v>170</v>
      </c>
      <c r="AD17" s="11">
        <f t="shared" si="9"/>
        <v>168</v>
      </c>
      <c r="AE17" s="11">
        <f>VLOOKUP($C17,[1]Vienna!$BB$7:$BM$42,11)</f>
        <v>177</v>
      </c>
      <c r="AF17" s="11">
        <f>VLOOKUP($C17,[1]Vienna!$BB$7:$BM$42,12)</f>
        <v>182</v>
      </c>
      <c r="AG17" s="11" t="s">
        <v>30</v>
      </c>
      <c r="AH17" s="11" t="s">
        <v>30</v>
      </c>
      <c r="AI17" s="11">
        <f t="shared" si="10"/>
        <v>135</v>
      </c>
      <c r="AJ17" s="11">
        <f t="shared" si="11"/>
        <v>0</v>
      </c>
      <c r="AK17" s="11">
        <f t="shared" si="12"/>
        <v>155</v>
      </c>
      <c r="AL17" s="11">
        <f t="shared" si="13"/>
        <v>0</v>
      </c>
      <c r="AM17" s="11">
        <f t="shared" si="14"/>
        <v>162</v>
      </c>
      <c r="AN17" s="11">
        <f t="shared" si="15"/>
        <v>0</v>
      </c>
      <c r="AO17" s="11">
        <f t="shared" si="16"/>
        <v>184</v>
      </c>
      <c r="AP17" s="13">
        <f t="shared" si="1"/>
        <v>370.08331813012967</v>
      </c>
      <c r="AQ17" s="10">
        <f>VLOOKUP($C17,[2]Bucharest!$BB$7:$BK$40,5)</f>
        <v>18</v>
      </c>
      <c r="AR17" s="10" t="str">
        <f>VLOOKUP($C17,[2]Bucharest!$BB$7:$BK$40,6)</f>
        <v>d</v>
      </c>
      <c r="AS17" s="10">
        <f>VLOOKUP($C17,[2]Bucharest!$BB$7:$BK$40,7)</f>
        <v>68</v>
      </c>
      <c r="AT17" s="10">
        <f>VLOOKUP($C17,[2]Bucharest!$BB$7:$BK$40,8)</f>
        <v>93</v>
      </c>
      <c r="AU17" s="10">
        <f>VLOOKUP($C17,[2]Bucharest!$BB$7:$BK$40,9)</f>
        <v>117</v>
      </c>
      <c r="AV17" s="10">
        <f>VLOOKUP($C17,[2]Bucharest!$BB$7:$BK$40,10)</f>
        <v>109</v>
      </c>
      <c r="AW17" s="11">
        <f t="shared" si="17"/>
        <v>170</v>
      </c>
      <c r="AX17" s="11">
        <f t="shared" si="18"/>
        <v>168</v>
      </c>
      <c r="AY17" s="11">
        <f>VLOOKUP($C17,[2]Vienna!$BB$7:$BM$42,11)</f>
        <v>177</v>
      </c>
      <c r="AZ17" s="11">
        <f>VLOOKUP($C17,[2]Vienna!$BB$7:$BM$42,12)</f>
        <v>182</v>
      </c>
      <c r="BA17" s="11" t="s">
        <v>30</v>
      </c>
      <c r="BB17" s="11" t="s">
        <v>30</v>
      </c>
      <c r="BC17" s="11">
        <f t="shared" si="19"/>
        <v>135</v>
      </c>
      <c r="BD17" s="11">
        <f t="shared" si="20"/>
        <v>0</v>
      </c>
      <c r="BE17" s="11">
        <f t="shared" si="21"/>
        <v>155</v>
      </c>
      <c r="BF17" s="11">
        <f t="shared" si="22"/>
        <v>0</v>
      </c>
      <c r="BG17" s="11">
        <f t="shared" si="23"/>
        <v>162</v>
      </c>
      <c r="BH17" s="11">
        <f t="shared" si="24"/>
        <v>0</v>
      </c>
      <c r="BI17" s="11">
        <f t="shared" si="25"/>
        <v>184</v>
      </c>
      <c r="BJ17" s="13">
        <f t="shared" si="2"/>
        <v>376.36861749832667</v>
      </c>
      <c r="BK17" s="19">
        <f>IF($N17=2,BK40*'4 PEF'!$I$4,IF(OR($N17=3,$N17=4,$N17=5,$N17=6),BK40*'4 PEF'!$I$5,IF(OR($N17=7,$N17=8),BK40*'4 PEF'!$I$8,IF($N17=9,BK40*'4 PEF'!$I$7,IF($N17=10,BK40*'4 PEF'!$I$6)))))</f>
        <v>53.089579859700649</v>
      </c>
      <c r="BL17" s="19">
        <f>BL40*'4 PEF'!$I$8</f>
        <v>8.5274803923230245</v>
      </c>
      <c r="BM17" s="19">
        <f>IF($N17=2,BM40*'4 PEF'!$I$4,IF(OR($N17=3,$N17=4,$N17=5,$N17=6),BM40*'4 PEF'!$I$5,IF(OR($N17=7,$N17=8),BM40*'4 PEF'!$I$8,IF($N17=9,BM40*'4 PEF'!$I$7,IF($N17=10,BM40*'4 PEF'!$I$6)))))</f>
        <v>6.2302850492593889</v>
      </c>
      <c r="BN17" s="19">
        <f>BN40*'4 PEF'!$I$8</f>
        <v>17.853707828775168</v>
      </c>
      <c r="BO17" s="19">
        <f>BO40*'4 PEF'!$I$8</f>
        <v>4.2748317755530394</v>
      </c>
      <c r="BP17" s="33">
        <f>BP40*'4 PEF'!$I$8</f>
        <v>-22.219871794871793</v>
      </c>
      <c r="BQ17" s="34">
        <f t="shared" si="26"/>
        <v>67.756013110739488</v>
      </c>
      <c r="BR17" s="19">
        <f>IF($N17=2,BR40*'4 PEF'!$I$4,IF(OR($N17=3,$N17=4,$N17=5,$N17=6),BR40*'4 PEF'!$I$5,IF(OR($N17=7,$N17=8),BR40*'4 PEF'!$I$8,IF($N17=9,BR40*'4 PEF'!$I$7,IF($N17=10,BR40*'4 PEF'!$I$6)))))</f>
        <v>40.544888761298189</v>
      </c>
      <c r="BS17" s="19">
        <f>BS40*'4 PEF'!$I$8</f>
        <v>5.3301866526944961</v>
      </c>
      <c r="BT17" s="19">
        <f>IF($N17=2,BT40*'4 PEF'!$I$4,IF(OR($N17=3,$N17=4,$N17=5,$N17=6),BT40*'4 PEF'!$I$5,IF(OR($N17=7,$N17=8),BT40*'4 PEF'!$I$8,IF($N17=9,BT40*'4 PEF'!$I$7,IF($N17=10,BT40*'4 PEF'!$I$6)))))</f>
        <v>9.1480545458929186</v>
      </c>
      <c r="BU17" s="19">
        <f>BU40*'4 PEF'!$I$8</f>
        <v>19.059115559849083</v>
      </c>
      <c r="BV17" s="19">
        <f>BV40*'4 PEF'!$I$8</f>
        <v>11.578249191640293</v>
      </c>
      <c r="BW17" s="33">
        <f>BW40*'4 PEF'!$I$8</f>
        <v>-22.383333333333333</v>
      </c>
      <c r="BX17" s="34">
        <f t="shared" si="27"/>
        <v>63.277161378041647</v>
      </c>
    </row>
    <row r="18" spans="1:77" ht="15" customHeight="1" x14ac:dyDescent="0.25">
      <c r="A18" s="151"/>
      <c r="B18" s="17">
        <v>13</v>
      </c>
      <c r="C18" s="97">
        <f>VLOOKUP(M18,[1]aux!$A$2:$B$37,2,FALSE)</f>
        <v>3</v>
      </c>
      <c r="D18" s="50"/>
      <c r="E18" s="50"/>
      <c r="F18" s="49"/>
      <c r="G18" s="49"/>
      <c r="H18" s="31">
        <f>IF(L18=1,0,IF(L18=2,1))</f>
        <v>0</v>
      </c>
      <c r="I18" s="49">
        <v>1</v>
      </c>
      <c r="J18" s="49">
        <v>2</v>
      </c>
      <c r="K18" s="49">
        <v>1</v>
      </c>
      <c r="L18" s="49">
        <v>1</v>
      </c>
      <c r="M18" s="49">
        <f t="shared" si="7"/>
        <v>1211</v>
      </c>
      <c r="N18" s="49">
        <v>5</v>
      </c>
      <c r="O18" s="49">
        <v>20</v>
      </c>
      <c r="P18" s="49">
        <v>3</v>
      </c>
      <c r="Q18" s="49">
        <v>3</v>
      </c>
      <c r="R18" s="49">
        <v>2</v>
      </c>
      <c r="S18" s="22">
        <f t="shared" si="0"/>
        <v>15</v>
      </c>
      <c r="T18" s="49">
        <v>0</v>
      </c>
      <c r="U18" s="49">
        <v>1</v>
      </c>
      <c r="V18" s="18"/>
      <c r="W18" s="10">
        <f>VLOOKUP($C18,[1]Bucharest!$BB$7:$BK$42,5)</f>
        <v>1</v>
      </c>
      <c r="X18" s="10">
        <f>VLOOKUP($C18,[1]Bucharest!$BB$7:$BK$42,6)</f>
        <v>24</v>
      </c>
      <c r="Y18" s="10">
        <f>VLOOKUP($C18,[1]Bucharest!$BB$7:$BK$42,7)</f>
        <v>0</v>
      </c>
      <c r="Z18" s="10">
        <f>VLOOKUP($C18,[1]Bucharest!$BB$7:$BK$42,8)</f>
        <v>91</v>
      </c>
      <c r="AA18" s="10">
        <f>VLOOKUP($C18,[1]Bucharest!$BB$7:$BK$42,9)</f>
        <v>0</v>
      </c>
      <c r="AB18" s="10">
        <f>VLOOKUP($C18,[1]Bucharest!$BB$7:$BK$42,10)</f>
        <v>0</v>
      </c>
      <c r="AC18" s="11">
        <f t="shared" si="8"/>
        <v>0</v>
      </c>
      <c r="AD18" s="11">
        <f t="shared" si="9"/>
        <v>0</v>
      </c>
      <c r="AE18" s="11">
        <f>VLOOKUP($C18,[1]Vienna!$BB$7:$BM$42,11)</f>
        <v>0</v>
      </c>
      <c r="AF18" s="11">
        <f>VLOOKUP($C18,[1]Vienna!$BB$7:$BM$42,12)</f>
        <v>0</v>
      </c>
      <c r="AG18" s="11" t="s">
        <v>30</v>
      </c>
      <c r="AH18" s="11" t="s">
        <v>30</v>
      </c>
      <c r="AI18" s="11">
        <f t="shared" si="10"/>
        <v>123</v>
      </c>
      <c r="AJ18" s="11">
        <f t="shared" si="11"/>
        <v>144</v>
      </c>
      <c r="AK18" s="11">
        <f t="shared" si="12"/>
        <v>155</v>
      </c>
      <c r="AL18" s="11">
        <f t="shared" si="13"/>
        <v>0</v>
      </c>
      <c r="AM18" s="11">
        <f t="shared" si="14"/>
        <v>162</v>
      </c>
      <c r="AN18" s="11">
        <f t="shared" si="15"/>
        <v>0</v>
      </c>
      <c r="AO18" s="11">
        <f t="shared" si="16"/>
        <v>184</v>
      </c>
      <c r="AP18" s="13">
        <f t="shared" si="1"/>
        <v>139.73878241570586</v>
      </c>
      <c r="AQ18" s="10">
        <f>VLOOKUP($C18,[2]Bucharest!$BB$7:$BK$40,5)</f>
        <v>2</v>
      </c>
      <c r="AR18" s="10">
        <f>VLOOKUP($C18,[2]Bucharest!$BB$7:$BK$40,6)</f>
        <v>24</v>
      </c>
      <c r="AS18" s="10">
        <f>VLOOKUP($C18,[2]Bucharest!$BB$7:$BK$40,7)</f>
        <v>0</v>
      </c>
      <c r="AT18" s="10">
        <f>VLOOKUP($C18,[2]Bucharest!$BB$7:$BK$40,8)</f>
        <v>93</v>
      </c>
      <c r="AU18" s="10">
        <f>VLOOKUP($C18,[2]Bucharest!$BB$7:$BK$40,9)</f>
        <v>0</v>
      </c>
      <c r="AV18" s="10">
        <f>VLOOKUP($C18,[2]Bucharest!$BB$7:$BK$40,10)</f>
        <v>0</v>
      </c>
      <c r="AW18" s="11">
        <f t="shared" si="17"/>
        <v>0</v>
      </c>
      <c r="AX18" s="11">
        <f t="shared" si="18"/>
        <v>0</v>
      </c>
      <c r="AY18" s="11">
        <f>VLOOKUP($C18,[2]Vienna!$BB$7:$BM$42,11)</f>
        <v>0</v>
      </c>
      <c r="AZ18" s="11">
        <f>VLOOKUP($C18,[2]Vienna!$BB$7:$BM$42,12)</f>
        <v>0</v>
      </c>
      <c r="BA18" s="11" t="s">
        <v>30</v>
      </c>
      <c r="BB18" s="11" t="s">
        <v>30</v>
      </c>
      <c r="BC18" s="11">
        <f t="shared" si="19"/>
        <v>123</v>
      </c>
      <c r="BD18" s="11">
        <f t="shared" si="20"/>
        <v>144</v>
      </c>
      <c r="BE18" s="11">
        <f t="shared" si="21"/>
        <v>155</v>
      </c>
      <c r="BF18" s="11">
        <f t="shared" si="22"/>
        <v>0</v>
      </c>
      <c r="BG18" s="11">
        <f t="shared" si="23"/>
        <v>162</v>
      </c>
      <c r="BH18" s="11">
        <f t="shared" si="24"/>
        <v>0</v>
      </c>
      <c r="BI18" s="11">
        <f t="shared" si="25"/>
        <v>184</v>
      </c>
      <c r="BJ18" s="13">
        <f t="shared" si="2"/>
        <v>159.64666650045677</v>
      </c>
      <c r="BK18" s="19">
        <f>IF($N18=2,BK41*'4 PEF'!$I$4,IF(OR($N18=3,$N18=4,$N18=5,$N18=6),BK41*'4 PEF'!$I$5,IF(OR($N18=7,$N18=8),BK41*'4 PEF'!$I$8,IF($N18=9,BK41*'4 PEF'!$I$7,IF($N18=10,BK41*'4 PEF'!$I$6)))))</f>
        <v>88.552317852896081</v>
      </c>
      <c r="BL18" s="19">
        <f>BL41*'4 PEF'!$I$8</f>
        <v>57.280695989587898</v>
      </c>
      <c r="BM18" s="19">
        <f>IF($N18=2,BM41*'4 PEF'!$I$4,IF(OR($N18=3,$N18=4,$N18=5,$N18=6),BM41*'4 PEF'!$I$5,IF(OR($N18=7,$N18=8),BM41*'4 PEF'!$I$8,IF($N18=9,BM41*'4 PEF'!$I$7,IF($N18=10,BM41*'4 PEF'!$I$6)))))</f>
        <v>8.6315789473684212</v>
      </c>
      <c r="BN18" s="19">
        <f>BN41*'4 PEF'!$I$8</f>
        <v>75.069300585932368</v>
      </c>
      <c r="BO18" s="19">
        <f>BO41*'4 PEF'!$I$8</f>
        <v>1.200786324339012</v>
      </c>
      <c r="BP18" s="33">
        <f>BP41*'4 PEF'!$I$8</f>
        <v>-22.219871794871793</v>
      </c>
      <c r="BQ18" s="34">
        <f t="shared" si="26"/>
        <v>208.51480790525198</v>
      </c>
      <c r="BR18" s="19">
        <f>IF($N18=2,BR41*'4 PEF'!$I$4,IF(OR($N18=3,$N18=4,$N18=5,$N18=6),BR41*'4 PEF'!$I$5,IF(OR($N18=7,$N18=8),BR41*'4 PEF'!$I$8,IF($N18=9,BR41*'4 PEF'!$I$7,IF($N18=10,BR41*'4 PEF'!$I$6)))))</f>
        <v>119.76599763189922</v>
      </c>
      <c r="BS18" s="19">
        <f>BS41*'4 PEF'!$I$8</f>
        <v>28.554757247236505</v>
      </c>
      <c r="BT18" s="19">
        <f>IF($N18=2,BT41*'4 PEF'!$I$4,IF(OR($N18=3,$N18=4,$N18=5,$N18=6),BT41*'4 PEF'!$I$5,IF(OR($N18=7,$N18=8),BT41*'4 PEF'!$I$8,IF($N18=9,BT41*'4 PEF'!$I$7,IF($N18=10,BT41*'4 PEF'!$I$6)))))</f>
        <v>12.526315789473685</v>
      </c>
      <c r="BU18" s="19">
        <f>BU41*'4 PEF'!$I$8</f>
        <v>72.697574902085918</v>
      </c>
      <c r="BV18" s="19">
        <f>BV41*'4 PEF'!$I$8</f>
        <v>1.6984256860052718</v>
      </c>
      <c r="BW18" s="33">
        <f>BW41*'4 PEF'!$I$8</f>
        <v>-22.383333333333333</v>
      </c>
      <c r="BX18" s="34">
        <f t="shared" si="27"/>
        <v>212.85973792336731</v>
      </c>
    </row>
    <row r="19" spans="1:77" ht="15" customHeight="1" x14ac:dyDescent="0.25">
      <c r="A19" s="151"/>
      <c r="B19" s="17">
        <v>14</v>
      </c>
      <c r="C19" s="97">
        <f>VLOOKUP(M19,[1]aux!$A$2:$B$37,2,FALSE)</f>
        <v>14</v>
      </c>
      <c r="D19" s="50"/>
      <c r="E19" s="50"/>
      <c r="F19" s="49"/>
      <c r="G19" s="49"/>
      <c r="H19" s="31">
        <f t="shared" ref="H19:H24" si="28">IF(L19=1,0,IF(L19=2,1))</f>
        <v>0</v>
      </c>
      <c r="I19" s="49">
        <v>3</v>
      </c>
      <c r="J19" s="49">
        <v>3</v>
      </c>
      <c r="K19" s="49">
        <v>3</v>
      </c>
      <c r="L19" s="49">
        <v>1</v>
      </c>
      <c r="M19" s="49">
        <f t="shared" si="7"/>
        <v>3331</v>
      </c>
      <c r="N19" s="49">
        <v>9</v>
      </c>
      <c r="O19" s="49">
        <v>20</v>
      </c>
      <c r="P19" s="49">
        <v>3</v>
      </c>
      <c r="Q19" s="49">
        <v>3</v>
      </c>
      <c r="R19" s="49">
        <v>2</v>
      </c>
      <c r="S19" s="22">
        <f t="shared" si="0"/>
        <v>18</v>
      </c>
      <c r="T19" s="49">
        <v>0</v>
      </c>
      <c r="U19" s="49">
        <v>0</v>
      </c>
      <c r="V19" s="18"/>
      <c r="W19" s="10">
        <f>VLOOKUP($C19,[1]Bucharest!$BB$7:$BK$42,5)</f>
        <v>15</v>
      </c>
      <c r="X19" s="10">
        <f>VLOOKUP($C19,[1]Bucharest!$BB$7:$BK$42,6)</f>
        <v>34</v>
      </c>
      <c r="Y19" s="10">
        <f>VLOOKUP($C19,[1]Bucharest!$BB$7:$BK$42,7)</f>
        <v>65</v>
      </c>
      <c r="Z19" s="10">
        <f>VLOOKUP($C19,[1]Bucharest!$BB$7:$BK$42,8)</f>
        <v>93</v>
      </c>
      <c r="AA19" s="10">
        <f>VLOOKUP($C19,[1]Bucharest!$BB$7:$BK$42,9)</f>
        <v>117</v>
      </c>
      <c r="AB19" s="10">
        <f>VLOOKUP($C19,[1]Bucharest!$BB$7:$BK$42,10)</f>
        <v>109</v>
      </c>
      <c r="AC19" s="11">
        <f t="shared" si="8"/>
        <v>0</v>
      </c>
      <c r="AD19" s="11">
        <f t="shared" si="9"/>
        <v>0</v>
      </c>
      <c r="AE19" s="11">
        <f>VLOOKUP($C19,[1]Vienna!$BB$7:$BM$42,11)</f>
        <v>177</v>
      </c>
      <c r="AF19" s="11">
        <f>VLOOKUP($C19,[1]Vienna!$BB$7:$BM$42,12)</f>
        <v>182</v>
      </c>
      <c r="AG19" s="11" t="s">
        <v>30</v>
      </c>
      <c r="AH19" s="11" t="s">
        <v>30</v>
      </c>
      <c r="AI19" s="11">
        <f t="shared" si="10"/>
        <v>138</v>
      </c>
      <c r="AJ19" s="11">
        <f t="shared" si="11"/>
        <v>144</v>
      </c>
      <c r="AK19" s="11">
        <f t="shared" si="12"/>
        <v>155</v>
      </c>
      <c r="AL19" s="11">
        <f t="shared" si="13"/>
        <v>0</v>
      </c>
      <c r="AM19" s="11">
        <f t="shared" si="14"/>
        <v>162</v>
      </c>
      <c r="AN19" s="11">
        <f t="shared" si="15"/>
        <v>0</v>
      </c>
      <c r="AO19" s="11">
        <f t="shared" si="16"/>
        <v>0</v>
      </c>
      <c r="AP19" s="13">
        <f t="shared" si="1"/>
        <v>278.90595389141191</v>
      </c>
      <c r="AQ19" s="10">
        <f>VLOOKUP($C19,[2]Bucharest!$BB$7:$BK$40,5)</f>
        <v>16</v>
      </c>
      <c r="AR19" s="10">
        <f>VLOOKUP($C19,[2]Bucharest!$BB$7:$BK$40,6)</f>
        <v>34</v>
      </c>
      <c r="AS19" s="10">
        <f>VLOOKUP($C19,[2]Bucharest!$BB$7:$BK$40,7)</f>
        <v>66</v>
      </c>
      <c r="AT19" s="10">
        <f>VLOOKUP($C19,[2]Bucharest!$BB$7:$BK$40,8)</f>
        <v>95</v>
      </c>
      <c r="AU19" s="10">
        <f>VLOOKUP($C19,[2]Bucharest!$BB$7:$BK$40,9)</f>
        <v>117</v>
      </c>
      <c r="AV19" s="10">
        <f>VLOOKUP($C19,[2]Bucharest!$BB$7:$BK$40,10)</f>
        <v>109</v>
      </c>
      <c r="AW19" s="11">
        <f t="shared" si="17"/>
        <v>0</v>
      </c>
      <c r="AX19" s="11">
        <f t="shared" si="18"/>
        <v>0</v>
      </c>
      <c r="AY19" s="11">
        <f>VLOOKUP($C19,[2]Vienna!$BB$7:$BM$42,11)</f>
        <v>177</v>
      </c>
      <c r="AZ19" s="11">
        <f>VLOOKUP($C19,[2]Vienna!$BB$7:$BM$42,12)</f>
        <v>182</v>
      </c>
      <c r="BA19" s="11" t="s">
        <v>30</v>
      </c>
      <c r="BB19" s="11" t="s">
        <v>30</v>
      </c>
      <c r="BC19" s="11">
        <f t="shared" si="19"/>
        <v>138</v>
      </c>
      <c r="BD19" s="11">
        <f t="shared" si="20"/>
        <v>144</v>
      </c>
      <c r="BE19" s="11">
        <f t="shared" si="21"/>
        <v>155</v>
      </c>
      <c r="BF19" s="11">
        <f t="shared" si="22"/>
        <v>0</v>
      </c>
      <c r="BG19" s="11">
        <f t="shared" si="23"/>
        <v>162</v>
      </c>
      <c r="BH19" s="11">
        <f t="shared" si="24"/>
        <v>0</v>
      </c>
      <c r="BI19" s="11">
        <f t="shared" si="25"/>
        <v>0</v>
      </c>
      <c r="BJ19" s="13">
        <f t="shared" si="2"/>
        <v>301.73792676661168</v>
      </c>
      <c r="BK19" s="19">
        <f>IF($N19=2,BK42*'4 PEF'!$I$4,IF(OR($N19=3,$N19=4,$N19=5,$N19=6),BK42*'4 PEF'!$I$5,IF(OR($N19=7,$N19=8),BK42*'4 PEF'!$I$8,IF($N19=9,BK42*'4 PEF'!$I$7,IF($N19=10,BK42*'4 PEF'!$I$6)))))</f>
        <v>49.06879075776957</v>
      </c>
      <c r="BL19" s="19">
        <f>BL42*'4 PEF'!$I$8</f>
        <v>10.576053712477272</v>
      </c>
      <c r="BM19" s="19">
        <f>IF($N19=2,BM42*'4 PEF'!$I$4,IF(OR($N19=3,$N19=4,$N19=5,$N19=6),BM42*'4 PEF'!$I$5,IF(OR($N19=7,$N19=8),BM42*'4 PEF'!$I$8,IF($N19=9,BM42*'4 PEF'!$I$7,IF($N19=10,BM42*'4 PEF'!$I$6)))))</f>
        <v>9.8399999999999981</v>
      </c>
      <c r="BN19" s="19">
        <f>BN42*'4 PEF'!$I$8</f>
        <v>18.768978361723835</v>
      </c>
      <c r="BO19" s="19">
        <f>BO42*'4 PEF'!$I$8</f>
        <v>0.53552696602623218</v>
      </c>
      <c r="BP19" s="33">
        <f>BP42*'4 PEF'!$I$8</f>
        <v>0</v>
      </c>
      <c r="BQ19" s="34">
        <f t="shared" si="26"/>
        <v>88.789349797996906</v>
      </c>
      <c r="BR19" s="19">
        <f>IF($N19=2,BR42*'4 PEF'!$I$4,IF(OR($N19=3,$N19=4,$N19=5,$N19=6),BR42*'4 PEF'!$I$5,IF(OR($N19=7,$N19=8),BR42*'4 PEF'!$I$8,IF($N19=9,BR42*'4 PEF'!$I$7,IF($N19=10,BR42*'4 PEF'!$I$6)))))</f>
        <v>69.878771146778462</v>
      </c>
      <c r="BS19" s="19">
        <f>BS42*'4 PEF'!$I$8</f>
        <v>9.6172644698942822</v>
      </c>
      <c r="BT19" s="19">
        <f>IF($N19=2,BT42*'4 PEF'!$I$4,IF(OR($N19=3,$N19=4,$N19=5,$N19=6),BT42*'4 PEF'!$I$5,IF(OR($N19=7,$N19=8),BT42*'4 PEF'!$I$8,IF($N19=9,BT42*'4 PEF'!$I$7,IF($N19=10,BT42*'4 PEF'!$I$6)))))</f>
        <v>14.28</v>
      </c>
      <c r="BU19" s="19">
        <f>BU42*'4 PEF'!$I$8</f>
        <v>19.793698784888281</v>
      </c>
      <c r="BV19" s="19">
        <f>BV42*'4 PEF'!$I$8</f>
        <v>1.1454239486778663</v>
      </c>
      <c r="BW19" s="33">
        <f>BW42*'4 PEF'!$I$8</f>
        <v>0</v>
      </c>
      <c r="BX19" s="34">
        <f t="shared" si="27"/>
        <v>114.71515835023889</v>
      </c>
    </row>
    <row r="20" spans="1:77" ht="15" customHeight="1" x14ac:dyDescent="0.25">
      <c r="A20" s="151"/>
      <c r="B20" s="17">
        <v>15</v>
      </c>
      <c r="C20" s="97">
        <f>VLOOKUP(M20,[1]aux!$A$2:$B$37,2,FALSE)</f>
        <v>14</v>
      </c>
      <c r="D20" s="50"/>
      <c r="E20" s="50"/>
      <c r="F20" s="49"/>
      <c r="G20" s="49"/>
      <c r="H20" s="31">
        <f t="shared" si="28"/>
        <v>0</v>
      </c>
      <c r="I20" s="49">
        <v>3</v>
      </c>
      <c r="J20" s="49">
        <v>3</v>
      </c>
      <c r="K20" s="49">
        <v>3</v>
      </c>
      <c r="L20" s="49">
        <v>1</v>
      </c>
      <c r="M20" s="49">
        <f t="shared" si="7"/>
        <v>3331</v>
      </c>
      <c r="N20" s="49">
        <v>4</v>
      </c>
      <c r="O20" s="49">
        <v>20</v>
      </c>
      <c r="P20" s="49">
        <v>2</v>
      </c>
      <c r="Q20" s="49">
        <v>3</v>
      </c>
      <c r="R20" s="49">
        <v>2</v>
      </c>
      <c r="S20" s="22">
        <f t="shared" si="0"/>
        <v>21</v>
      </c>
      <c r="T20" s="49">
        <v>1</v>
      </c>
      <c r="U20" s="49">
        <v>1</v>
      </c>
      <c r="V20" s="18"/>
      <c r="W20" s="10">
        <f>VLOOKUP($C20,[1]Bucharest!$BB$7:$BK$42,5)</f>
        <v>15</v>
      </c>
      <c r="X20" s="10">
        <f>VLOOKUP($C20,[1]Bucharest!$BB$7:$BK$42,6)</f>
        <v>34</v>
      </c>
      <c r="Y20" s="10">
        <f>VLOOKUP($C20,[1]Bucharest!$BB$7:$BK$42,7)</f>
        <v>65</v>
      </c>
      <c r="Z20" s="10">
        <f>VLOOKUP($C20,[1]Bucharest!$BB$7:$BK$42,8)</f>
        <v>93</v>
      </c>
      <c r="AA20" s="10">
        <f>VLOOKUP($C20,[1]Bucharest!$BB$7:$BK$42,9)</f>
        <v>117</v>
      </c>
      <c r="AB20" s="10">
        <f>VLOOKUP($C20,[1]Bucharest!$BB$7:$BK$42,10)</f>
        <v>109</v>
      </c>
      <c r="AC20" s="11">
        <f t="shared" si="8"/>
        <v>0</v>
      </c>
      <c r="AD20" s="11">
        <f t="shared" si="9"/>
        <v>0</v>
      </c>
      <c r="AE20" s="11">
        <f>VLOOKUP($C20,[1]Vienna!$BB$7:$BM$42,11)</f>
        <v>177</v>
      </c>
      <c r="AF20" s="11">
        <f>VLOOKUP($C20,[1]Vienna!$BB$7:$BM$42,12)</f>
        <v>182</v>
      </c>
      <c r="AG20" s="11" t="s">
        <v>30</v>
      </c>
      <c r="AH20" s="11" t="s">
        <v>30</v>
      </c>
      <c r="AI20" s="11">
        <f t="shared" si="10"/>
        <v>123</v>
      </c>
      <c r="AJ20" s="11">
        <f t="shared" si="11"/>
        <v>144</v>
      </c>
      <c r="AK20" s="11">
        <f t="shared" si="12"/>
        <v>153</v>
      </c>
      <c r="AL20" s="11">
        <f t="shared" si="13"/>
        <v>155</v>
      </c>
      <c r="AM20" s="11">
        <f t="shared" si="14"/>
        <v>162</v>
      </c>
      <c r="AN20" s="11">
        <f t="shared" si="15"/>
        <v>186</v>
      </c>
      <c r="AO20" s="11">
        <f t="shared" si="16"/>
        <v>184</v>
      </c>
      <c r="AP20" s="13">
        <f t="shared" si="1"/>
        <v>337.48410398650151</v>
      </c>
      <c r="AQ20" s="10">
        <f>VLOOKUP($C20,[2]Bucharest!$BB$7:$BK$40,5)</f>
        <v>16</v>
      </c>
      <c r="AR20" s="10">
        <f>VLOOKUP($C20,[2]Bucharest!$BB$7:$BK$40,6)</f>
        <v>34</v>
      </c>
      <c r="AS20" s="10">
        <f>VLOOKUP($C20,[2]Bucharest!$BB$7:$BK$40,7)</f>
        <v>66</v>
      </c>
      <c r="AT20" s="10">
        <f>VLOOKUP($C20,[2]Bucharest!$BB$7:$BK$40,8)</f>
        <v>95</v>
      </c>
      <c r="AU20" s="10">
        <f>VLOOKUP($C20,[2]Bucharest!$BB$7:$BK$40,9)</f>
        <v>117</v>
      </c>
      <c r="AV20" s="10">
        <f>VLOOKUP($C20,[2]Bucharest!$BB$7:$BK$40,10)</f>
        <v>109</v>
      </c>
      <c r="AW20" s="11">
        <f t="shared" si="17"/>
        <v>0</v>
      </c>
      <c r="AX20" s="11">
        <f t="shared" si="18"/>
        <v>0</v>
      </c>
      <c r="AY20" s="11">
        <f>VLOOKUP($C20,[2]Vienna!$BB$7:$BM$42,11)</f>
        <v>177</v>
      </c>
      <c r="AZ20" s="11">
        <f>VLOOKUP($C20,[2]Vienna!$BB$7:$BM$42,12)</f>
        <v>182</v>
      </c>
      <c r="BA20" s="11" t="s">
        <v>30</v>
      </c>
      <c r="BB20" s="11" t="s">
        <v>30</v>
      </c>
      <c r="BC20" s="11">
        <f t="shared" si="19"/>
        <v>123</v>
      </c>
      <c r="BD20" s="11">
        <f t="shared" si="20"/>
        <v>144</v>
      </c>
      <c r="BE20" s="11">
        <f t="shared" si="21"/>
        <v>153</v>
      </c>
      <c r="BF20" s="11">
        <f t="shared" si="22"/>
        <v>155</v>
      </c>
      <c r="BG20" s="11">
        <f t="shared" si="23"/>
        <v>162</v>
      </c>
      <c r="BH20" s="11">
        <f t="shared" si="24"/>
        <v>186</v>
      </c>
      <c r="BI20" s="11">
        <f t="shared" si="25"/>
        <v>184</v>
      </c>
      <c r="BJ20" s="13">
        <f t="shared" si="2"/>
        <v>369.23856344124005</v>
      </c>
      <c r="BK20" s="19">
        <f>IF($N20=2,BK43*'4 PEF'!$I$4,IF(OR($N20=3,$N20=4,$N20=5,$N20=6),BK43*'4 PEF'!$I$5,IF(OR($N20=7,$N20=8),BK43*'4 PEF'!$I$8,IF($N20=9,BK43*'4 PEF'!$I$7,IF($N20=10,BK43*'4 PEF'!$I$6)))))</f>
        <v>43.968450499793512</v>
      </c>
      <c r="BL20" s="19">
        <f>BL43*'4 PEF'!$I$8</f>
        <v>10.576053712477272</v>
      </c>
      <c r="BM20" s="19">
        <f>IF($N20=2,BM43*'4 PEF'!$I$4,IF(OR($N20=3,$N20=4,$N20=5,$N20=6),BM43*'4 PEF'!$I$5,IF(OR($N20=7,$N20=8),BM43*'4 PEF'!$I$8,IF($N20=9,BM43*'4 PEF'!$I$7,IF($N20=10,BM43*'4 PEF'!$I$6)))))</f>
        <v>3.6387764282501118</v>
      </c>
      <c r="BN20" s="19">
        <f>BN43*'4 PEF'!$I$8</f>
        <v>18.768978361723835</v>
      </c>
      <c r="BO20" s="19">
        <f>BO43*'4 PEF'!$I$8</f>
        <v>0.53552696602623218</v>
      </c>
      <c r="BP20" s="33">
        <f>BP43*'4 PEF'!$I$8</f>
        <v>-22.219871794871793</v>
      </c>
      <c r="BQ20" s="34">
        <f t="shared" si="26"/>
        <v>55.267914173399163</v>
      </c>
      <c r="BR20" s="19">
        <f>IF($N20=2,BR43*'4 PEF'!$I$4,IF(OR($N20=3,$N20=4,$N20=5,$N20=6),BR43*'4 PEF'!$I$5,IF(OR($N20=7,$N20=8),BR43*'4 PEF'!$I$8,IF($N20=9,BR43*'4 PEF'!$I$7,IF($N20=10,BR43*'4 PEF'!$I$6)))))</f>
        <v>62.615386332238771</v>
      </c>
      <c r="BS20" s="19">
        <f>BS43*'4 PEF'!$I$8</f>
        <v>9.6172644698942822</v>
      </c>
      <c r="BT20" s="19">
        <f>IF($N20=2,BT43*'4 PEF'!$I$4,IF(OR($N20=3,$N20=4,$N20=5,$N20=6),BT43*'4 PEF'!$I$5,IF(OR($N20=7,$N20=8),BT43*'4 PEF'!$I$8,IF($N20=9,BT43*'4 PEF'!$I$7,IF($N20=10,BT43*'4 PEF'!$I$6)))))</f>
        <v>6.2954051796157069</v>
      </c>
      <c r="BU20" s="19">
        <f>BU43*'4 PEF'!$I$8</f>
        <v>19.793698784888281</v>
      </c>
      <c r="BV20" s="19">
        <f>BV43*'4 PEF'!$I$8</f>
        <v>1.1454239486778663</v>
      </c>
      <c r="BW20" s="33">
        <f>BW43*'4 PEF'!$I$8</f>
        <v>-22.383333333333333</v>
      </c>
      <c r="BX20" s="34">
        <f t="shared" si="27"/>
        <v>77.083845381981575</v>
      </c>
    </row>
    <row r="21" spans="1:77" ht="15" customHeight="1" x14ac:dyDescent="0.25">
      <c r="A21" s="151"/>
      <c r="B21" s="17">
        <v>16</v>
      </c>
      <c r="C21" s="97">
        <f>VLOOKUP(M21,[1]aux!$A$2:$B$37,2,FALSE)</f>
        <v>18</v>
      </c>
      <c r="D21" s="50"/>
      <c r="E21" s="50"/>
      <c r="F21" s="49"/>
      <c r="G21" s="49"/>
      <c r="H21" s="31">
        <f t="shared" si="28"/>
        <v>0</v>
      </c>
      <c r="I21" s="49">
        <v>4</v>
      </c>
      <c r="J21" s="49">
        <v>3</v>
      </c>
      <c r="K21" s="49">
        <v>3</v>
      </c>
      <c r="L21" s="49">
        <v>1</v>
      </c>
      <c r="M21" s="49">
        <f t="shared" si="7"/>
        <v>4331</v>
      </c>
      <c r="N21" s="49">
        <v>8</v>
      </c>
      <c r="O21" s="49">
        <v>13</v>
      </c>
      <c r="P21" s="49">
        <v>3</v>
      </c>
      <c r="Q21" s="49">
        <v>3</v>
      </c>
      <c r="R21" s="49">
        <v>2</v>
      </c>
      <c r="S21" s="22">
        <f t="shared" si="0"/>
        <v>23</v>
      </c>
      <c r="T21" s="49">
        <v>1</v>
      </c>
      <c r="U21" s="49">
        <v>1</v>
      </c>
      <c r="V21" s="18"/>
      <c r="W21" s="10">
        <f>VLOOKUP($C21,[1]Bucharest!$BB$7:$BK$42,5)</f>
        <v>17</v>
      </c>
      <c r="X21" s="10" t="str">
        <f>VLOOKUP($C21,[1]Bucharest!$BB$7:$BK$42,6)</f>
        <v>d</v>
      </c>
      <c r="Y21" s="10">
        <f>VLOOKUP($C21,[1]Bucharest!$BB$7:$BK$42,7)</f>
        <v>67</v>
      </c>
      <c r="Z21" s="10">
        <f>VLOOKUP($C21,[1]Bucharest!$BB$7:$BK$42,8)</f>
        <v>93</v>
      </c>
      <c r="AA21" s="10">
        <f>VLOOKUP($C21,[1]Bucharest!$BB$7:$BK$42,9)</f>
        <v>117</v>
      </c>
      <c r="AB21" s="10">
        <f>VLOOKUP($C21,[1]Bucharest!$BB$7:$BK$42,10)</f>
        <v>109</v>
      </c>
      <c r="AC21" s="11">
        <f t="shared" si="8"/>
        <v>0</v>
      </c>
      <c r="AD21" s="11">
        <f t="shared" si="9"/>
        <v>0</v>
      </c>
      <c r="AE21" s="11">
        <f>VLOOKUP($C21,[1]Vienna!$BB$7:$BM$42,11)</f>
        <v>177</v>
      </c>
      <c r="AF21" s="11">
        <f>VLOOKUP($C21,[1]Vienna!$BB$7:$BM$42,12)</f>
        <v>182</v>
      </c>
      <c r="AG21" s="11" t="s">
        <v>30</v>
      </c>
      <c r="AH21" s="11" t="s">
        <v>30</v>
      </c>
      <c r="AI21" s="11">
        <f t="shared" si="10"/>
        <v>135</v>
      </c>
      <c r="AJ21" s="11">
        <f t="shared" si="11"/>
        <v>0</v>
      </c>
      <c r="AK21" s="11">
        <f t="shared" si="12"/>
        <v>155</v>
      </c>
      <c r="AL21" s="11">
        <f t="shared" si="13"/>
        <v>0</v>
      </c>
      <c r="AM21" s="11">
        <f t="shared" si="14"/>
        <v>162</v>
      </c>
      <c r="AN21" s="11">
        <f t="shared" si="15"/>
        <v>186</v>
      </c>
      <c r="AO21" s="11">
        <f t="shared" si="16"/>
        <v>184</v>
      </c>
      <c r="AP21" s="13">
        <f t="shared" si="1"/>
        <v>335.49144206175356</v>
      </c>
      <c r="AQ21" s="10">
        <f>VLOOKUP($C21,[2]Bucharest!$BB$7:$BK$40,5)</f>
        <v>18</v>
      </c>
      <c r="AR21" s="10" t="str">
        <f>VLOOKUP($C21,[2]Bucharest!$BB$7:$BK$40,6)</f>
        <v>d</v>
      </c>
      <c r="AS21" s="10">
        <f>VLOOKUP($C21,[2]Bucharest!$BB$7:$BK$40,7)</f>
        <v>68</v>
      </c>
      <c r="AT21" s="10">
        <f>VLOOKUP($C21,[2]Bucharest!$BB$7:$BK$40,8)</f>
        <v>95</v>
      </c>
      <c r="AU21" s="10">
        <f>VLOOKUP($C21,[2]Bucharest!$BB$7:$BK$40,9)</f>
        <v>117</v>
      </c>
      <c r="AV21" s="10">
        <f>VLOOKUP($C21,[2]Bucharest!$BB$7:$BK$40,10)</f>
        <v>109</v>
      </c>
      <c r="AW21" s="11">
        <f t="shared" si="17"/>
        <v>0</v>
      </c>
      <c r="AX21" s="11">
        <f t="shared" si="18"/>
        <v>0</v>
      </c>
      <c r="AY21" s="11">
        <f>VLOOKUP($C21,[2]Vienna!$BB$7:$BM$42,11)</f>
        <v>177</v>
      </c>
      <c r="AZ21" s="11">
        <f>VLOOKUP($C21,[2]Vienna!$BB$7:$BM$42,12)</f>
        <v>182</v>
      </c>
      <c r="BA21" s="11" t="s">
        <v>30</v>
      </c>
      <c r="BB21" s="11" t="s">
        <v>30</v>
      </c>
      <c r="BC21" s="11">
        <f t="shared" si="19"/>
        <v>135</v>
      </c>
      <c r="BD21" s="11">
        <f t="shared" si="20"/>
        <v>0</v>
      </c>
      <c r="BE21" s="11">
        <f t="shared" si="21"/>
        <v>155</v>
      </c>
      <c r="BF21" s="11">
        <f t="shared" si="22"/>
        <v>0</v>
      </c>
      <c r="BG21" s="11">
        <f t="shared" si="23"/>
        <v>162</v>
      </c>
      <c r="BH21" s="11">
        <f t="shared" si="24"/>
        <v>186</v>
      </c>
      <c r="BI21" s="11">
        <f t="shared" si="25"/>
        <v>184</v>
      </c>
      <c r="BJ21" s="13">
        <f t="shared" si="2"/>
        <v>409.12676677519346</v>
      </c>
      <c r="BK21" s="19">
        <f>IF($N21=2,BK44*'4 PEF'!$I$4,IF(OR($N21=3,$N21=4,$N21=5,$N21=6),BK44*'4 PEF'!$I$5,IF(OR($N21=7,$N21=8),BK44*'4 PEF'!$I$8,IF($N21=9,BK44*'4 PEF'!$I$7,IF($N21=10,BK44*'4 PEF'!$I$6)))))</f>
        <v>30.027803751774268</v>
      </c>
      <c r="BL21" s="19">
        <f>BL44*'4 PEF'!$I$8</f>
        <v>7.000428832806687</v>
      </c>
      <c r="BM21" s="19">
        <f>IF($N21=2,BM44*'4 PEF'!$I$4,IF(OR($N21=3,$N21=4,$N21=5,$N21=6),BM44*'4 PEF'!$I$5,IF(OR($N21=7,$N21=8),BM44*'4 PEF'!$I$8,IF($N21=9,BM44*'4 PEF'!$I$7,IF($N21=10,BM44*'4 PEF'!$I$6)))))</f>
        <v>2.6169552620609777</v>
      </c>
      <c r="BN21" s="19">
        <f>BN44*'4 PEF'!$I$8</f>
        <v>18.768978361723835</v>
      </c>
      <c r="BO21" s="19">
        <f>BO44*'4 PEF'!$I$8</f>
        <v>0.53135807058438234</v>
      </c>
      <c r="BP21" s="33">
        <f>BP44*'4 PEF'!$I$8</f>
        <v>-22.219871794871793</v>
      </c>
      <c r="BQ21" s="34">
        <f t="shared" si="26"/>
        <v>36.72565248407836</v>
      </c>
      <c r="BR21" s="19">
        <f>IF($N21=2,BR44*'4 PEF'!$I$4,IF(OR($N21=3,$N21=4,$N21=5,$N21=6),BR44*'4 PEF'!$I$5,IF(OR($N21=7,$N21=8),BR44*'4 PEF'!$I$8,IF($N21=9,BR44*'4 PEF'!$I$7,IF($N21=10,BR44*'4 PEF'!$I$6)))))</f>
        <v>40.931652386796884</v>
      </c>
      <c r="BS21" s="19">
        <f>BS44*'4 PEF'!$I$8</f>
        <v>5.1258241059043099</v>
      </c>
      <c r="BT21" s="19">
        <f>IF($N21=2,BT44*'4 PEF'!$I$4,IF(OR($N21=3,$N21=4,$N21=5,$N21=6),BT44*'4 PEF'!$I$5,IF(OR($N21=7,$N21=8),BT44*'4 PEF'!$I$8,IF($N21=9,BT44*'4 PEF'!$I$7,IF($N21=10,BT44*'4 PEF'!$I$6)))))</f>
        <v>4.4271772691139901</v>
      </c>
      <c r="BU21" s="19">
        <f>BU44*'4 PEF'!$I$8</f>
        <v>19.793698784888281</v>
      </c>
      <c r="BV21" s="19">
        <f>BV44*'4 PEF'!$I$8</f>
        <v>1.1306930314807631</v>
      </c>
      <c r="BW21" s="33">
        <f>BW44*'4 PEF'!$I$8</f>
        <v>-22.383333333333333</v>
      </c>
      <c r="BX21" s="34">
        <f t="shared" si="27"/>
        <v>49.025712244850887</v>
      </c>
    </row>
    <row r="22" spans="1:77" ht="15" customHeight="1" x14ac:dyDescent="0.25">
      <c r="A22" s="151"/>
      <c r="B22" s="17">
        <v>17</v>
      </c>
      <c r="C22" s="97">
        <f>VLOOKUP(M22,[1]aux!$A$2:$B$37,2,FALSE)</f>
        <v>3</v>
      </c>
      <c r="D22" s="50"/>
      <c r="E22" s="50"/>
      <c r="F22" s="49"/>
      <c r="G22" s="49"/>
      <c r="H22" s="31">
        <f t="shared" si="28"/>
        <v>0</v>
      </c>
      <c r="I22" s="49">
        <v>1</v>
      </c>
      <c r="J22" s="49">
        <v>2</v>
      </c>
      <c r="K22" s="49">
        <v>1</v>
      </c>
      <c r="L22" s="49">
        <v>1</v>
      </c>
      <c r="M22" s="49">
        <f t="shared" si="7"/>
        <v>1211</v>
      </c>
      <c r="N22" s="49">
        <v>5</v>
      </c>
      <c r="O22" s="49">
        <v>20</v>
      </c>
      <c r="P22" s="49">
        <v>3</v>
      </c>
      <c r="Q22" s="49">
        <v>3</v>
      </c>
      <c r="R22" s="49">
        <v>2</v>
      </c>
      <c r="S22" s="22">
        <f t="shared" si="0"/>
        <v>21</v>
      </c>
      <c r="T22" s="49">
        <v>1</v>
      </c>
      <c r="U22" s="49">
        <v>0</v>
      </c>
      <c r="V22" s="18"/>
      <c r="W22" s="10">
        <f>VLOOKUP($C22,[1]Bucharest!$BB$7:$BK$42,5)</f>
        <v>1</v>
      </c>
      <c r="X22" s="10">
        <f>VLOOKUP($C22,[1]Bucharest!$BB$7:$BK$42,6)</f>
        <v>24</v>
      </c>
      <c r="Y22" s="10">
        <f>VLOOKUP($C22,[1]Bucharest!$BB$7:$BK$42,7)</f>
        <v>0</v>
      </c>
      <c r="Z22" s="10">
        <f>VLOOKUP($C22,[1]Bucharest!$BB$7:$BK$42,8)</f>
        <v>91</v>
      </c>
      <c r="AA22" s="10">
        <f>VLOOKUP($C22,[1]Bucharest!$BB$7:$BK$42,9)</f>
        <v>0</v>
      </c>
      <c r="AB22" s="10">
        <f>VLOOKUP($C22,[1]Bucharest!$BB$7:$BK$42,10)</f>
        <v>0</v>
      </c>
      <c r="AC22" s="11">
        <f t="shared" si="8"/>
        <v>0</v>
      </c>
      <c r="AD22" s="11">
        <f t="shared" si="9"/>
        <v>0</v>
      </c>
      <c r="AE22" s="11">
        <f>VLOOKUP($C22,[1]Vienna!$BB$7:$BM$42,11)</f>
        <v>0</v>
      </c>
      <c r="AF22" s="11">
        <f>VLOOKUP($C22,[1]Vienna!$BB$7:$BM$42,12)</f>
        <v>0</v>
      </c>
      <c r="AG22" s="11" t="s">
        <v>30</v>
      </c>
      <c r="AH22" s="11" t="s">
        <v>30</v>
      </c>
      <c r="AI22" s="11">
        <f t="shared" si="10"/>
        <v>123</v>
      </c>
      <c r="AJ22" s="11">
        <f t="shared" si="11"/>
        <v>144</v>
      </c>
      <c r="AK22" s="11">
        <f t="shared" si="12"/>
        <v>155</v>
      </c>
      <c r="AL22" s="11">
        <f t="shared" si="13"/>
        <v>0</v>
      </c>
      <c r="AM22" s="11">
        <f t="shared" si="14"/>
        <v>162</v>
      </c>
      <c r="AN22" s="11">
        <f t="shared" si="15"/>
        <v>186</v>
      </c>
      <c r="AO22" s="11">
        <f t="shared" si="16"/>
        <v>0</v>
      </c>
      <c r="AP22" s="13">
        <f t="shared" si="1"/>
        <v>120.64080298149563</v>
      </c>
      <c r="AQ22" s="10">
        <f>VLOOKUP($C22,[2]Bucharest!$BB$7:$BK$40,5)</f>
        <v>2</v>
      </c>
      <c r="AR22" s="10">
        <f>VLOOKUP($C22,[2]Bucharest!$BB$7:$BK$40,6)</f>
        <v>24</v>
      </c>
      <c r="AS22" s="10">
        <f>VLOOKUP($C22,[2]Bucharest!$BB$7:$BK$40,7)</f>
        <v>0</v>
      </c>
      <c r="AT22" s="10">
        <f>VLOOKUP($C22,[2]Bucharest!$BB$7:$BK$40,8)</f>
        <v>93</v>
      </c>
      <c r="AU22" s="10">
        <f>VLOOKUP($C22,[2]Bucharest!$BB$7:$BK$40,9)</f>
        <v>0</v>
      </c>
      <c r="AV22" s="10">
        <f>VLOOKUP($C22,[2]Bucharest!$BB$7:$BK$40,10)</f>
        <v>0</v>
      </c>
      <c r="AW22" s="11">
        <f t="shared" si="17"/>
        <v>0</v>
      </c>
      <c r="AX22" s="11">
        <f t="shared" si="18"/>
        <v>0</v>
      </c>
      <c r="AY22" s="11">
        <f>VLOOKUP($C22,[2]Vienna!$BB$7:$BM$42,11)</f>
        <v>0</v>
      </c>
      <c r="AZ22" s="11">
        <f>VLOOKUP($C22,[2]Vienna!$BB$7:$BM$42,12)</f>
        <v>0</v>
      </c>
      <c r="BA22" s="11" t="s">
        <v>30</v>
      </c>
      <c r="BB22" s="11" t="s">
        <v>30</v>
      </c>
      <c r="BC22" s="11">
        <f t="shared" si="19"/>
        <v>123</v>
      </c>
      <c r="BD22" s="11">
        <f t="shared" si="20"/>
        <v>144</v>
      </c>
      <c r="BE22" s="11">
        <f t="shared" si="21"/>
        <v>155</v>
      </c>
      <c r="BF22" s="11">
        <f t="shared" si="22"/>
        <v>0</v>
      </c>
      <c r="BG22" s="11">
        <f t="shared" si="23"/>
        <v>162</v>
      </c>
      <c r="BH22" s="11">
        <f t="shared" si="24"/>
        <v>186</v>
      </c>
      <c r="BI22" s="11">
        <f t="shared" si="25"/>
        <v>0</v>
      </c>
      <c r="BJ22" s="13">
        <f t="shared" si="2"/>
        <v>142.01436937697707</v>
      </c>
      <c r="BK22" s="19">
        <f>IF($N22=2,BK45*'4 PEF'!$I$4,IF(OR($N22=3,$N22=4,$N22=5,$N22=6),BK45*'4 PEF'!$I$5,IF(OR($N22=7,$N22=8),BK45*'4 PEF'!$I$8,IF($N22=9,BK45*'4 PEF'!$I$7,IF($N22=10,BK45*'4 PEF'!$I$6)))))</f>
        <v>88.552317852896081</v>
      </c>
      <c r="BL22" s="19">
        <f>BL45*'4 PEF'!$I$8</f>
        <v>57.280695989587898</v>
      </c>
      <c r="BM22" s="19">
        <f>IF($N22=2,BM45*'4 PEF'!$I$4,IF(OR($N22=3,$N22=4,$N22=5,$N22=6),BM45*'4 PEF'!$I$5,IF(OR($N22=7,$N22=8),BM45*'4 PEF'!$I$8,IF($N22=9,BM45*'4 PEF'!$I$7,IF($N22=10,BM45*'4 PEF'!$I$6)))))</f>
        <v>3.6387764282501118</v>
      </c>
      <c r="BN22" s="19">
        <f>BN45*'4 PEF'!$I$8</f>
        <v>75.069300585932368</v>
      </c>
      <c r="BO22" s="19">
        <f>BO45*'4 PEF'!$I$8</f>
        <v>1.200786324339012</v>
      </c>
      <c r="BP22" s="33">
        <f>BP45*'4 PEF'!$I$8</f>
        <v>0</v>
      </c>
      <c r="BQ22" s="34">
        <f t="shared" si="26"/>
        <v>225.74187718100549</v>
      </c>
      <c r="BR22" s="19">
        <f>IF($N22=2,BR45*'4 PEF'!$I$4,IF(OR($N22=3,$N22=4,$N22=5,$N22=6),BR45*'4 PEF'!$I$5,IF(OR($N22=7,$N22=8),BR45*'4 PEF'!$I$8,IF($N22=9,BR45*'4 PEF'!$I$7,IF($N22=10,BR45*'4 PEF'!$I$6)))))</f>
        <v>119.76599763189922</v>
      </c>
      <c r="BS22" s="19">
        <f>BS45*'4 PEF'!$I$8</f>
        <v>28.554757247236505</v>
      </c>
      <c r="BT22" s="19">
        <f>IF($N22=2,BT45*'4 PEF'!$I$4,IF(OR($N22=3,$N22=4,$N22=5,$N22=6),BT45*'4 PEF'!$I$5,IF(OR($N22=7,$N22=8),BT45*'4 PEF'!$I$8,IF($N22=9,BT45*'4 PEF'!$I$7,IF($N22=10,BT45*'4 PEF'!$I$6)))))</f>
        <v>6.2954051796157069</v>
      </c>
      <c r="BU22" s="19">
        <f>BU45*'4 PEF'!$I$8</f>
        <v>72.697574902085918</v>
      </c>
      <c r="BV22" s="19">
        <f>BV45*'4 PEF'!$I$8</f>
        <v>1.6984256860052718</v>
      </c>
      <c r="BW22" s="33">
        <f>BW45*'4 PEF'!$I$8</f>
        <v>0</v>
      </c>
      <c r="BX22" s="34">
        <f t="shared" si="27"/>
        <v>229.0121606468426</v>
      </c>
    </row>
    <row r="23" spans="1:77" ht="15" customHeight="1" x14ac:dyDescent="0.25">
      <c r="A23" s="151"/>
      <c r="B23" s="17">
        <v>18</v>
      </c>
      <c r="C23" s="97">
        <f>VLOOKUP(M23,[1]aux!$A$2:$B$37,2,FALSE)</f>
        <v>9</v>
      </c>
      <c r="D23" s="50"/>
      <c r="E23" s="50"/>
      <c r="F23" s="49"/>
      <c r="G23" s="49"/>
      <c r="H23" s="31">
        <f t="shared" si="28"/>
        <v>0</v>
      </c>
      <c r="I23" s="49">
        <v>2</v>
      </c>
      <c r="J23" s="49">
        <v>3</v>
      </c>
      <c r="K23" s="49">
        <v>2</v>
      </c>
      <c r="L23" s="49">
        <v>1</v>
      </c>
      <c r="M23" s="49">
        <f t="shared" si="7"/>
        <v>2321</v>
      </c>
      <c r="N23" s="49">
        <v>9</v>
      </c>
      <c r="O23" s="49">
        <v>20</v>
      </c>
      <c r="P23" s="49">
        <v>3</v>
      </c>
      <c r="Q23" s="49">
        <v>3</v>
      </c>
      <c r="R23" s="49">
        <v>2</v>
      </c>
      <c r="S23" s="22">
        <f t="shared" si="0"/>
        <v>24</v>
      </c>
      <c r="T23" s="49">
        <v>1</v>
      </c>
      <c r="U23" s="49">
        <v>1</v>
      </c>
      <c r="V23" s="18"/>
      <c r="W23" s="10">
        <f>VLOOKUP($C23,[1]Bucharest!$BB$7:$BK$42,5)</f>
        <v>11</v>
      </c>
      <c r="X23" s="10">
        <f>VLOOKUP($C23,[1]Bucharest!$BB$7:$BK$42,6)</f>
        <v>32</v>
      </c>
      <c r="Y23" s="10">
        <f>VLOOKUP($C23,[1]Bucharest!$BB$7:$BK$42,7)</f>
        <v>63</v>
      </c>
      <c r="Z23" s="10">
        <f>VLOOKUP($C23,[1]Bucharest!$BB$7:$BK$42,8)</f>
        <v>93</v>
      </c>
      <c r="AA23" s="10">
        <f>VLOOKUP($C23,[1]Bucharest!$BB$7:$BK$42,9)</f>
        <v>0</v>
      </c>
      <c r="AB23" s="10">
        <f>VLOOKUP($C23,[1]Bucharest!$BB$7:$BK$42,10)</f>
        <v>109</v>
      </c>
      <c r="AC23" s="11">
        <f t="shared" si="8"/>
        <v>0</v>
      </c>
      <c r="AD23" s="11">
        <f t="shared" si="9"/>
        <v>0</v>
      </c>
      <c r="AE23" s="11">
        <f>VLOOKUP($C23,[1]Vienna!$BB$7:$BM$42,11)</f>
        <v>176</v>
      </c>
      <c r="AF23" s="11">
        <f>VLOOKUP($C23,[1]Vienna!$BB$7:$BM$42,12)</f>
        <v>0</v>
      </c>
      <c r="AG23" s="11" t="s">
        <v>30</v>
      </c>
      <c r="AH23" s="11" t="s">
        <v>30</v>
      </c>
      <c r="AI23" s="11">
        <f t="shared" si="10"/>
        <v>138</v>
      </c>
      <c r="AJ23" s="11">
        <f t="shared" si="11"/>
        <v>144</v>
      </c>
      <c r="AK23" s="11">
        <f t="shared" si="12"/>
        <v>155</v>
      </c>
      <c r="AL23" s="11">
        <f t="shared" si="13"/>
        <v>0</v>
      </c>
      <c r="AM23" s="11">
        <f t="shared" si="14"/>
        <v>162</v>
      </c>
      <c r="AN23" s="11">
        <f t="shared" si="15"/>
        <v>186</v>
      </c>
      <c r="AO23" s="11">
        <f t="shared" si="16"/>
        <v>184</v>
      </c>
      <c r="AP23" s="13">
        <f t="shared" si="1"/>
        <v>201.03405747092125</v>
      </c>
      <c r="AQ23" s="10">
        <f>VLOOKUP($C23,[2]Bucharest!$BB$7:$BK$40,5)</f>
        <v>12</v>
      </c>
      <c r="AR23" s="10">
        <f>VLOOKUP($C23,[2]Bucharest!$BB$7:$BK$40,6)</f>
        <v>32</v>
      </c>
      <c r="AS23" s="10">
        <f>VLOOKUP($C23,[2]Bucharest!$BB$7:$BK$40,7)</f>
        <v>64</v>
      </c>
      <c r="AT23" s="10">
        <f>VLOOKUP($C23,[2]Bucharest!$BB$7:$BK$40,8)</f>
        <v>95</v>
      </c>
      <c r="AU23" s="10">
        <f>VLOOKUP($C23,[2]Bucharest!$BB$7:$BK$40,9)</f>
        <v>0</v>
      </c>
      <c r="AV23" s="10">
        <f>VLOOKUP($C23,[2]Bucharest!$BB$7:$BK$40,10)</f>
        <v>109</v>
      </c>
      <c r="AW23" s="11">
        <f t="shared" si="17"/>
        <v>0</v>
      </c>
      <c r="AX23" s="11">
        <f t="shared" si="18"/>
        <v>0</v>
      </c>
      <c r="AY23" s="11">
        <f>VLOOKUP($C23,[2]Vienna!$BB$7:$BM$42,11)</f>
        <v>176</v>
      </c>
      <c r="AZ23" s="11">
        <f>VLOOKUP($C23,[2]Vienna!$BB$7:$BM$42,12)</f>
        <v>0</v>
      </c>
      <c r="BA23" s="11" t="s">
        <v>30</v>
      </c>
      <c r="BB23" s="11" t="s">
        <v>30</v>
      </c>
      <c r="BC23" s="11">
        <f t="shared" si="19"/>
        <v>138</v>
      </c>
      <c r="BD23" s="11">
        <f t="shared" si="20"/>
        <v>144</v>
      </c>
      <c r="BE23" s="11">
        <f t="shared" si="21"/>
        <v>155</v>
      </c>
      <c r="BF23" s="11">
        <f t="shared" si="22"/>
        <v>0</v>
      </c>
      <c r="BG23" s="11">
        <f t="shared" si="23"/>
        <v>162</v>
      </c>
      <c r="BH23" s="11">
        <f t="shared" si="24"/>
        <v>186</v>
      </c>
      <c r="BI23" s="11">
        <f t="shared" si="25"/>
        <v>184</v>
      </c>
      <c r="BJ23" s="13">
        <f t="shared" si="2"/>
        <v>238.23846182659929</v>
      </c>
      <c r="BK23" s="19">
        <f>IF($N23=2,BK46*'4 PEF'!$I$4,IF(OR($N23=3,$N23=4,$N23=5,$N23=6),BK46*'4 PEF'!$I$5,IF(OR($N23=7,$N23=8),BK46*'4 PEF'!$I$8,IF($N23=9,BK46*'4 PEF'!$I$7,IF($N23=10,BK46*'4 PEF'!$I$6)))))</f>
        <v>45.127252357215475</v>
      </c>
      <c r="BL23" s="19">
        <f>BL46*'4 PEF'!$I$8</f>
        <v>30.2816446973391</v>
      </c>
      <c r="BM23" s="19">
        <f>IF($N23=2,BM46*'4 PEF'!$I$4,IF(OR($N23=3,$N23=4,$N23=5,$N23=6),BM46*'4 PEF'!$I$5,IF(OR($N23=7,$N23=8),BM46*'4 PEF'!$I$8,IF($N23=9,BM46*'4 PEF'!$I$7,IF($N23=10,BM46*'4 PEF'!$I$6)))))</f>
        <v>4.1482051282051273</v>
      </c>
      <c r="BN23" s="19">
        <f>BN46*'4 PEF'!$I$8</f>
        <v>51.757063623046868</v>
      </c>
      <c r="BO23" s="19">
        <f>BO46*'4 PEF'!$I$8</f>
        <v>0.69235742526799016</v>
      </c>
      <c r="BP23" s="33">
        <f>BP46*'4 PEF'!$I$8</f>
        <v>-22.219871794871793</v>
      </c>
      <c r="BQ23" s="34">
        <f t="shared" si="26"/>
        <v>109.78665143620277</v>
      </c>
      <c r="BR23" s="19">
        <f>IF($N23=2,BR46*'4 PEF'!$I$4,IF(OR($N23=3,$N23=4,$N23=5,$N23=6),BR46*'4 PEF'!$I$5,IF(OR($N23=7,$N23=8),BR46*'4 PEF'!$I$8,IF($N23=9,BR46*'4 PEF'!$I$7,IF($N23=10,BR46*'4 PEF'!$I$6)))))</f>
        <v>68.586276153144098</v>
      </c>
      <c r="BS23" s="19">
        <f>BS46*'4 PEF'!$I$8</f>
        <v>16.679032296469785</v>
      </c>
      <c r="BT23" s="19">
        <f>IF($N23=2,BT46*'4 PEF'!$I$4,IF(OR($N23=3,$N23=4,$N23=5,$N23=6),BT46*'4 PEF'!$I$5,IF(OR($N23=7,$N23=8),BT46*'4 PEF'!$I$8,IF($N23=9,BT46*'4 PEF'!$I$7,IF($N23=10,BT46*'4 PEF'!$I$6)))))</f>
        <v>7.1767619047619053</v>
      </c>
      <c r="BU23" s="19">
        <f>BU46*'4 PEF'!$I$8</f>
        <v>49.689371903422561</v>
      </c>
      <c r="BV23" s="19">
        <f>BV46*'4 PEF'!$I$8</f>
        <v>1.1986142115232417</v>
      </c>
      <c r="BW23" s="33">
        <f>BW46*'4 PEF'!$I$8</f>
        <v>-22.383333333333333</v>
      </c>
      <c r="BX23" s="34">
        <f t="shared" si="27"/>
        <v>120.94672313598826</v>
      </c>
    </row>
    <row r="24" spans="1:77" ht="15" customHeight="1" x14ac:dyDescent="0.25">
      <c r="A24" s="151"/>
      <c r="B24" s="17">
        <v>19</v>
      </c>
      <c r="C24" s="97">
        <f>VLOOKUP(M24,[1]aux!$A$2:$B$37,2,FALSE)</f>
        <v>14</v>
      </c>
      <c r="D24" s="50"/>
      <c r="E24" s="50"/>
      <c r="F24" s="49"/>
      <c r="G24" s="49"/>
      <c r="H24" s="31">
        <f t="shared" si="28"/>
        <v>0</v>
      </c>
      <c r="I24" s="49">
        <v>3</v>
      </c>
      <c r="J24" s="49">
        <v>3</v>
      </c>
      <c r="K24" s="49">
        <v>3</v>
      </c>
      <c r="L24" s="49">
        <v>1</v>
      </c>
      <c r="M24" s="49">
        <f t="shared" si="7"/>
        <v>3331</v>
      </c>
      <c r="N24" s="49">
        <v>9</v>
      </c>
      <c r="O24" s="49">
        <v>20</v>
      </c>
      <c r="P24" s="49">
        <v>3</v>
      </c>
      <c r="Q24" s="49">
        <v>3</v>
      </c>
      <c r="R24" s="49">
        <v>2</v>
      </c>
      <c r="S24" s="22">
        <f t="shared" si="0"/>
        <v>24</v>
      </c>
      <c r="T24" s="49">
        <v>1</v>
      </c>
      <c r="U24" s="49">
        <v>1</v>
      </c>
      <c r="V24" s="18"/>
      <c r="W24" s="10">
        <f>VLOOKUP($C24,[1]Bucharest!$BB$7:$BK$42,5)</f>
        <v>15</v>
      </c>
      <c r="X24" s="10">
        <f>VLOOKUP($C24,[1]Bucharest!$BB$7:$BK$42,6)</f>
        <v>34</v>
      </c>
      <c r="Y24" s="10">
        <f>VLOOKUP($C24,[1]Bucharest!$BB$7:$BK$42,7)</f>
        <v>65</v>
      </c>
      <c r="Z24" s="10">
        <f>VLOOKUP($C24,[1]Bucharest!$BB$7:$BK$42,8)</f>
        <v>93</v>
      </c>
      <c r="AA24" s="10">
        <f>VLOOKUP($C24,[1]Bucharest!$BB$7:$BK$42,9)</f>
        <v>117</v>
      </c>
      <c r="AB24" s="10">
        <f>VLOOKUP($C24,[1]Bucharest!$BB$7:$BK$42,10)</f>
        <v>109</v>
      </c>
      <c r="AC24" s="11">
        <f t="shared" si="8"/>
        <v>0</v>
      </c>
      <c r="AD24" s="11">
        <f t="shared" si="9"/>
        <v>0</v>
      </c>
      <c r="AE24" s="11">
        <f>VLOOKUP($C24,[1]Vienna!$BB$7:$BM$42,11)</f>
        <v>177</v>
      </c>
      <c r="AF24" s="11">
        <f>VLOOKUP($C24,[1]Vienna!$BB$7:$BM$42,12)</f>
        <v>182</v>
      </c>
      <c r="AG24" s="11" t="s">
        <v>30</v>
      </c>
      <c r="AH24" s="11" t="s">
        <v>30</v>
      </c>
      <c r="AI24" s="11">
        <f t="shared" si="10"/>
        <v>138</v>
      </c>
      <c r="AJ24" s="11">
        <f t="shared" si="11"/>
        <v>144</v>
      </c>
      <c r="AK24" s="11">
        <f t="shared" si="12"/>
        <v>155</v>
      </c>
      <c r="AL24" s="11">
        <f t="shared" si="13"/>
        <v>0</v>
      </c>
      <c r="AM24" s="11">
        <f t="shared" si="14"/>
        <v>162</v>
      </c>
      <c r="AN24" s="11">
        <f t="shared" si="15"/>
        <v>186</v>
      </c>
      <c r="AO24" s="11">
        <f t="shared" si="16"/>
        <v>184</v>
      </c>
      <c r="AP24" s="13">
        <f t="shared" si="1"/>
        <v>307.13218118886999</v>
      </c>
      <c r="AQ24" s="10">
        <f>VLOOKUP($C24,[2]Bucharest!$BB$7:$BK$40,5)</f>
        <v>16</v>
      </c>
      <c r="AR24" s="10">
        <f>VLOOKUP($C24,[2]Bucharest!$BB$7:$BK$40,6)</f>
        <v>34</v>
      </c>
      <c r="AS24" s="10">
        <f>VLOOKUP($C24,[2]Bucharest!$BB$7:$BK$40,7)</f>
        <v>66</v>
      </c>
      <c r="AT24" s="10">
        <f>VLOOKUP($C24,[2]Bucharest!$BB$7:$BK$40,8)</f>
        <v>95</v>
      </c>
      <c r="AU24" s="10">
        <f>VLOOKUP($C24,[2]Bucharest!$BB$7:$BK$40,9)</f>
        <v>117</v>
      </c>
      <c r="AV24" s="10">
        <f>VLOOKUP($C24,[2]Bucharest!$BB$7:$BK$40,10)</f>
        <v>109</v>
      </c>
      <c r="AW24" s="11">
        <f t="shared" si="17"/>
        <v>0</v>
      </c>
      <c r="AX24" s="11">
        <f t="shared" si="18"/>
        <v>0</v>
      </c>
      <c r="AY24" s="11">
        <f>VLOOKUP($C24,[2]Vienna!$BB$7:$BM$42,11)</f>
        <v>177</v>
      </c>
      <c r="AZ24" s="11">
        <f>VLOOKUP($C24,[2]Vienna!$BB$7:$BM$42,12)</f>
        <v>182</v>
      </c>
      <c r="BA24" s="11" t="s">
        <v>30</v>
      </c>
      <c r="BB24" s="11" t="s">
        <v>30</v>
      </c>
      <c r="BC24" s="11">
        <f t="shared" si="19"/>
        <v>138</v>
      </c>
      <c r="BD24" s="11">
        <f t="shared" si="20"/>
        <v>144</v>
      </c>
      <c r="BE24" s="11">
        <f t="shared" si="21"/>
        <v>155</v>
      </c>
      <c r="BF24" s="11">
        <f t="shared" si="22"/>
        <v>0</v>
      </c>
      <c r="BG24" s="11">
        <f t="shared" si="23"/>
        <v>162</v>
      </c>
      <c r="BH24" s="11">
        <f t="shared" si="24"/>
        <v>186</v>
      </c>
      <c r="BI24" s="11">
        <f t="shared" si="25"/>
        <v>184</v>
      </c>
      <c r="BJ24" s="13">
        <f t="shared" si="2"/>
        <v>332.93219214405963</v>
      </c>
      <c r="BK24" s="19">
        <f>IF($N24=2,BK47*'4 PEF'!$I$4,IF(OR($N24=3,$N24=4,$N24=5,$N24=6),BK47*'4 PEF'!$I$5,IF(OR($N24=7,$N24=8),BK47*'4 PEF'!$I$8,IF($N24=9,BK47*'4 PEF'!$I$7,IF($N24=10,BK47*'4 PEF'!$I$6)))))</f>
        <v>49.06879075776957</v>
      </c>
      <c r="BL24" s="19">
        <f>BL47*'4 PEF'!$I$8</f>
        <v>10.576053712477272</v>
      </c>
      <c r="BM24" s="19">
        <f>IF($N24=2,BM47*'4 PEF'!$I$4,IF(OR($N24=3,$N24=4,$N24=5,$N24=6),BM47*'4 PEF'!$I$5,IF(OR($N24=7,$N24=8),BM47*'4 PEF'!$I$8,IF($N24=9,BM47*'4 PEF'!$I$7,IF($N24=10,BM47*'4 PEF'!$I$6)))))</f>
        <v>4.1482051282051273</v>
      </c>
      <c r="BN24" s="19">
        <f>BN47*'4 PEF'!$I$8</f>
        <v>18.768978361723835</v>
      </c>
      <c r="BO24" s="19">
        <f>BO47*'4 PEF'!$I$8</f>
        <v>0.53552696602623218</v>
      </c>
      <c r="BP24" s="33">
        <f>BP47*'4 PEF'!$I$8</f>
        <v>-22.219871794871793</v>
      </c>
      <c r="BQ24" s="34">
        <f t="shared" si="26"/>
        <v>60.87768313133023</v>
      </c>
      <c r="BR24" s="19">
        <f>IF($N24=2,BR47*'4 PEF'!$I$4,IF(OR($N24=3,$N24=4,$N24=5,$N24=6),BR47*'4 PEF'!$I$5,IF(OR($N24=7,$N24=8),BR47*'4 PEF'!$I$8,IF($N24=9,BR47*'4 PEF'!$I$7,IF($N24=10,BR47*'4 PEF'!$I$6)))))</f>
        <v>69.878771146778462</v>
      </c>
      <c r="BS24" s="19">
        <f>BS47*'4 PEF'!$I$8</f>
        <v>9.6172644698942822</v>
      </c>
      <c r="BT24" s="19">
        <f>IF($N24=2,BT47*'4 PEF'!$I$4,IF(OR($N24=3,$N24=4,$N24=5,$N24=6),BT47*'4 PEF'!$I$5,IF(OR($N24=7,$N24=8),BT47*'4 PEF'!$I$8,IF($N24=9,BT47*'4 PEF'!$I$7,IF($N24=10,BT47*'4 PEF'!$I$6)))))</f>
        <v>7.1767619047619053</v>
      </c>
      <c r="BU24" s="19">
        <f>BU47*'4 PEF'!$I$8</f>
        <v>19.793698784888281</v>
      </c>
      <c r="BV24" s="19">
        <f>BV47*'4 PEF'!$I$8</f>
        <v>1.1454239486778663</v>
      </c>
      <c r="BW24" s="33">
        <f>BW47*'4 PEF'!$I$8</f>
        <v>-22.383333333333333</v>
      </c>
      <c r="BX24" s="34">
        <f t="shared" si="27"/>
        <v>85.228586921667471</v>
      </c>
    </row>
    <row r="25" spans="1:77" ht="15" customHeight="1" x14ac:dyDescent="0.25">
      <c r="A25" s="152"/>
      <c r="B25" s="17">
        <v>20</v>
      </c>
      <c r="C25" s="97">
        <f>VLOOKUP(M25,[1]aux!$A$2:$B$37,2,FALSE)</f>
        <v>36</v>
      </c>
      <c r="D25" s="50"/>
      <c r="E25" s="50"/>
      <c r="F25" s="49"/>
      <c r="G25" s="49"/>
      <c r="H25" s="31">
        <f t="shared" ref="H25" si="29">IF(L25=1,0,IF(L25=2,1))</f>
        <v>1</v>
      </c>
      <c r="I25" s="49">
        <v>4</v>
      </c>
      <c r="J25" s="49">
        <v>3</v>
      </c>
      <c r="K25" s="49">
        <v>3</v>
      </c>
      <c r="L25" s="49">
        <v>2</v>
      </c>
      <c r="M25" s="49">
        <f t="shared" ref="M25" si="30">I25*1000+J25*100+K25*10+L25*1</f>
        <v>4332</v>
      </c>
      <c r="N25" s="49">
        <v>8</v>
      </c>
      <c r="O25" s="49">
        <v>13</v>
      </c>
      <c r="P25" s="49">
        <v>4</v>
      </c>
      <c r="Q25" s="49">
        <v>4</v>
      </c>
      <c r="R25" s="49">
        <v>2</v>
      </c>
      <c r="S25" s="22">
        <f t="shared" si="0"/>
        <v>23</v>
      </c>
      <c r="T25" s="49">
        <v>1</v>
      </c>
      <c r="U25" s="49">
        <v>1</v>
      </c>
      <c r="V25" s="18"/>
      <c r="W25" s="10">
        <f>VLOOKUP($C25,[1]Bucharest!$BB$7:$BK$42,5)</f>
        <v>17</v>
      </c>
      <c r="X25" s="10" t="str">
        <f>VLOOKUP($C25,[1]Bucharest!$BB$7:$BK$42,6)</f>
        <v>d</v>
      </c>
      <c r="Y25" s="10">
        <f>VLOOKUP($C25,[1]Bucharest!$BB$7:$BK$42,7)</f>
        <v>67</v>
      </c>
      <c r="Z25" s="10">
        <f>VLOOKUP($C25,[1]Bucharest!$BB$7:$BK$42,8)</f>
        <v>93</v>
      </c>
      <c r="AA25" s="10">
        <f>VLOOKUP($C25,[1]Bucharest!$BB$7:$BK$42,9)</f>
        <v>117</v>
      </c>
      <c r="AB25" s="10">
        <f>VLOOKUP($C25,[1]Bucharest!$BB$7:$BK$42,10)</f>
        <v>109</v>
      </c>
      <c r="AC25" s="11">
        <f t="shared" si="8"/>
        <v>170</v>
      </c>
      <c r="AD25" s="11">
        <f t="shared" si="9"/>
        <v>168</v>
      </c>
      <c r="AE25" s="11">
        <f>VLOOKUP($C25,[1]Vienna!$BB$7:$BM$42,11)</f>
        <v>177</v>
      </c>
      <c r="AF25" s="11">
        <f>VLOOKUP($C25,[1]Vienna!$BB$7:$BM$42,12)</f>
        <v>182</v>
      </c>
      <c r="AG25" s="11" t="s">
        <v>30</v>
      </c>
      <c r="AH25" s="11" t="s">
        <v>30</v>
      </c>
      <c r="AI25" s="11">
        <f t="shared" si="10"/>
        <v>135</v>
      </c>
      <c r="AJ25" s="11">
        <f t="shared" si="11"/>
        <v>0</v>
      </c>
      <c r="AK25" s="11">
        <f t="shared" si="12"/>
        <v>157</v>
      </c>
      <c r="AL25" s="11">
        <f t="shared" si="13"/>
        <v>0</v>
      </c>
      <c r="AM25" s="11">
        <f t="shared" si="14"/>
        <v>162</v>
      </c>
      <c r="AN25" s="11">
        <f t="shared" si="15"/>
        <v>186</v>
      </c>
      <c r="AO25" s="11">
        <f t="shared" si="16"/>
        <v>184</v>
      </c>
      <c r="AP25" s="13">
        <f t="shared" si="1"/>
        <v>409.78744206175355</v>
      </c>
      <c r="AQ25" s="10">
        <f>VLOOKUP($C25,[2]Bucharest!$BB$7:$BK$40,5)</f>
        <v>18</v>
      </c>
      <c r="AR25" s="10" t="str">
        <f>VLOOKUP($C25,[2]Bucharest!$BB$7:$BK$40,6)</f>
        <v>d</v>
      </c>
      <c r="AS25" s="10">
        <f>VLOOKUP($C25,[2]Bucharest!$BB$7:$BK$40,7)</f>
        <v>68</v>
      </c>
      <c r="AT25" s="10">
        <f>VLOOKUP($C25,[2]Bucharest!$BB$7:$BK$40,8)</f>
        <v>93</v>
      </c>
      <c r="AU25" s="10">
        <f>VLOOKUP($C25,[2]Bucharest!$BB$7:$BK$40,9)</f>
        <v>117</v>
      </c>
      <c r="AV25" s="10">
        <f>VLOOKUP($C25,[2]Bucharest!$BB$7:$BK$40,10)</f>
        <v>109</v>
      </c>
      <c r="AW25" s="11">
        <f t="shared" si="17"/>
        <v>170</v>
      </c>
      <c r="AX25" s="11">
        <f t="shared" si="18"/>
        <v>168</v>
      </c>
      <c r="AY25" s="11">
        <f>VLOOKUP($C25,[2]Vienna!$BB$7:$BM$42,11)</f>
        <v>177</v>
      </c>
      <c r="AZ25" s="11">
        <f>VLOOKUP($C25,[2]Vienna!$BB$7:$BM$42,12)</f>
        <v>182</v>
      </c>
      <c r="BA25" s="11" t="s">
        <v>30</v>
      </c>
      <c r="BB25" s="11" t="s">
        <v>30</v>
      </c>
      <c r="BC25" s="11">
        <f t="shared" si="19"/>
        <v>135</v>
      </c>
      <c r="BD25" s="11">
        <f t="shared" si="20"/>
        <v>0</v>
      </c>
      <c r="BE25" s="11">
        <f t="shared" si="21"/>
        <v>157</v>
      </c>
      <c r="BF25" s="11">
        <f t="shared" si="22"/>
        <v>0</v>
      </c>
      <c r="BG25" s="11">
        <f t="shared" si="23"/>
        <v>162</v>
      </c>
      <c r="BH25" s="11">
        <f t="shared" si="24"/>
        <v>186</v>
      </c>
      <c r="BI25" s="11">
        <f t="shared" si="25"/>
        <v>184</v>
      </c>
      <c r="BJ25" s="13">
        <f t="shared" si="2"/>
        <v>418.28960162531081</v>
      </c>
      <c r="BK25" s="19">
        <f>IF($N25=2,BK48*'4 PEF'!$I$4,IF(OR($N25=3,$N25=4,$N25=5,$N25=6),BK48*'4 PEF'!$I$5,IF(OR($N25=7,$N25=8),BK48*'4 PEF'!$I$8,IF($N25=9,BK48*'4 PEF'!$I$7,IF($N25=10,BK48*'4 PEF'!$I$6)))))</f>
        <v>54.820761811647408</v>
      </c>
      <c r="BL25" s="19">
        <f>BL48*'4 PEF'!$I$8</f>
        <v>8.6153925613160443</v>
      </c>
      <c r="BM25" s="19">
        <f>IF($N25=2,BM48*'4 PEF'!$I$4,IF(OR($N25=3,$N25=4,$N25=5,$N25=6),BM48*'4 PEF'!$I$5,IF(OR($N25=7,$N25=8),BM48*'4 PEF'!$I$8,IF($N25=9,BM48*'4 PEF'!$I$7,IF($N25=10,BM48*'4 PEF'!$I$6)))))</f>
        <v>2.6264736170241401</v>
      </c>
      <c r="BN25" s="19">
        <f>BN48*'4 PEF'!$I$8</f>
        <v>17.853707828775168</v>
      </c>
      <c r="BO25" s="19">
        <f>BO48*'4 PEF'!$I$8</f>
        <v>4.2748317755530394</v>
      </c>
      <c r="BP25" s="33">
        <f>BP48*'4 PEF'!$I$8</f>
        <v>-22.219871794871793</v>
      </c>
      <c r="BQ25" s="34">
        <f t="shared" ref="BQ25" si="31">SUM(BK25:BP25)</f>
        <v>65.971295799444007</v>
      </c>
      <c r="BR25" s="19">
        <f>IF($N25=2,BR48*'4 PEF'!$I$4,IF(OR($N25=3,$N25=4,$N25=5,$N25=6),BR48*'4 PEF'!$I$5,IF(OR($N25=7,$N25=8),BR48*'4 PEF'!$I$8,IF($N25=9,BR48*'4 PEF'!$I$7,IF($N25=10,BR48*'4 PEF'!$I$6)))))</f>
        <v>41.867004699166614</v>
      </c>
      <c r="BS25" s="19">
        <f>BS48*'4 PEF'!$I$8</f>
        <v>5.3851370305573258</v>
      </c>
      <c r="BT25" s="19">
        <f>IF($N25=2,BT48*'4 PEF'!$I$4,IF(OR($N25=3,$N25=4,$N25=5,$N25=6),BT48*'4 PEF'!$I$5,IF(OR($N25=7,$N25=8),BT48*'4 PEF'!$I$8,IF($N25=9,BT48*'4 PEF'!$I$7,IF($N25=10,BT48*'4 PEF'!$I$6)))))</f>
        <v>4.5975776868101041</v>
      </c>
      <c r="BU25" s="19">
        <f>BU48*'4 PEF'!$I$8</f>
        <v>19.059115559849083</v>
      </c>
      <c r="BV25" s="19">
        <f>BV48*'4 PEF'!$I$8</f>
        <v>11.578249191640293</v>
      </c>
      <c r="BW25" s="33">
        <f>BW48*'4 PEF'!$I$8</f>
        <v>-22.383333333333333</v>
      </c>
      <c r="BX25" s="34">
        <f t="shared" ref="BX25" si="32">SUM(BR25:BW25)</f>
        <v>60.103750834690096</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4"/>
      <c r="J28" s="24"/>
      <c r="K28" s="24"/>
      <c r="L28" s="24"/>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3">IF(C6="","",C6)</f>
        <v>1</v>
      </c>
      <c r="D29" s="49" t="str">
        <f t="shared" si="33"/>
        <v>-</v>
      </c>
      <c r="E29" s="49" t="str">
        <f t="shared" si="33"/>
        <v>o</v>
      </c>
      <c r="F29" s="49" t="str">
        <f t="shared" si="33"/>
        <v>o</v>
      </c>
      <c r="G29" s="49" t="str">
        <f t="shared" si="33"/>
        <v>o</v>
      </c>
      <c r="H29" s="49">
        <f t="shared" si="33"/>
        <v>0</v>
      </c>
      <c r="I29" s="49">
        <f t="shared" si="33"/>
        <v>1</v>
      </c>
      <c r="J29" s="49">
        <f t="shared" si="33"/>
        <v>1</v>
      </c>
      <c r="K29" s="49">
        <f t="shared" si="33"/>
        <v>1</v>
      </c>
      <c r="L29" s="49">
        <f t="shared" si="33"/>
        <v>1</v>
      </c>
      <c r="M29" s="49">
        <f t="shared" si="33"/>
        <v>1111</v>
      </c>
      <c r="N29" s="49">
        <f t="shared" si="33"/>
        <v>2</v>
      </c>
      <c r="O29" s="49">
        <f t="shared" si="33"/>
        <v>11</v>
      </c>
      <c r="P29" s="49">
        <f t="shared" si="33"/>
        <v>2</v>
      </c>
      <c r="Q29" s="49">
        <f t="shared" si="33"/>
        <v>3</v>
      </c>
      <c r="R29" s="49">
        <f t="shared" si="33"/>
        <v>1</v>
      </c>
      <c r="S29" s="22">
        <f t="shared" si="33"/>
        <v>15</v>
      </c>
      <c r="T29" s="49">
        <f t="shared" si="33"/>
        <v>0</v>
      </c>
      <c r="U29" s="49">
        <f t="shared" si="33"/>
        <v>0</v>
      </c>
      <c r="V29" s="6"/>
      <c r="W29" s="21">
        <f>IF(W6&gt;0,VLOOKUP(W6,'[3]2010_Envelope'!$BH$6:$CR$128,24),"")</f>
        <v>5.4833846153846153</v>
      </c>
      <c r="X29" s="21">
        <f>IF(X6&gt;0,VLOOKUP(X6,'[3]2010_Envelope'!$BH$6:$CR$128,24),"")</f>
        <v>3.2490555555555556</v>
      </c>
      <c r="Y29" s="21" t="str">
        <f>IF(Y6&gt;0,VLOOKUP(Y6,'[3]2010_Envelope'!$BH$6:$CR$128,24),"")</f>
        <v/>
      </c>
      <c r="Z29" s="21">
        <f>IF(Z6&gt;0,VLOOKUP(Z6,'[3]2010_Envelope'!$BH$6:$CR$128,24),"")</f>
        <v>5.560347222222223</v>
      </c>
      <c r="AA29" s="21" t="str">
        <f>IF(AA6&gt;0,VLOOKUP(AA6,'[3]2010_Envelope'!$BH$6:$CR$128,24),"")</f>
        <v/>
      </c>
      <c r="AB29" s="21" t="str">
        <f>IF(AB6&gt;0,VLOOKUP(AB6,'[3]2010_Envelope'!$BH$6:$CR$128,24),"")</f>
        <v/>
      </c>
      <c r="AC29" s="20" t="str">
        <f>IF(AC6&gt;0,VLOOKUP(AC6,'[3]2010_HVAC'!$EY$7:$KA$83,92),"")</f>
        <v/>
      </c>
      <c r="AD29" s="20" t="str">
        <f>IF(AD6&gt;0,VLOOKUP(AD6,'[3]2010_HVAC'!$EY$7:$KA$83,92),"")</f>
        <v/>
      </c>
      <c r="AE29" s="20" t="str">
        <f>IF(AE6&gt;0,VLOOKUP(AE6,'[3]2010_HVAC'!$EY$7:$KA$83,92),"")</f>
        <v/>
      </c>
      <c r="AF29" s="20" t="str">
        <f>IF(AF6&gt;0,VLOOKUP(AF6,'[3]2010_HVAC'!$EY$7:$KA$83,92),"")</f>
        <v/>
      </c>
      <c r="AG29" s="55">
        <f>VLOOKUP($C29,[1]Performance!$A$3:$K$38,9)</f>
        <v>0</v>
      </c>
      <c r="AH29" s="55">
        <f>IF(AG29=0,92,IF(AG29=1,93,94))</f>
        <v>92</v>
      </c>
      <c r="AI29" s="20">
        <f>IF(AI6&gt;0,VLOOKUP(AI6,'[3]2010_HVAC'!$EY$7:$KA$83,AH29),"")</f>
        <v>5.5742642218088712</v>
      </c>
      <c r="AJ29" s="20" t="str">
        <f>IF(AJ6&gt;0,VLOOKUP(AJ6,'[3]2010_HVAC'!$EY$7:$KA$83,$AH29),"")</f>
        <v/>
      </c>
      <c r="AK29" s="20">
        <f>IF(AK6&gt;0,VLOOKUP(AK6,'[3]2010_HVAC'!$EY$7:$KA$83,92),"")</f>
        <v>25.1</v>
      </c>
      <c r="AL29" s="20">
        <f>IF(AL6&gt;0,VLOOKUP(AL6,'[3]2010_HVAC'!$EY$7:$KA$83,92),"")</f>
        <v>25.1</v>
      </c>
      <c r="AM29" s="20">
        <f>IF(AM6&gt;0,VLOOKUP(AM6,'[3]2010_HVAC'!$EY$7:$KA$83,92),"")</f>
        <v>0.235982905982906</v>
      </c>
      <c r="AN29" s="20" t="str">
        <f>IF(AN6&gt;0,VLOOKUP(AN6,'[3]2010_HVAC'!$EY$7:$KA$83,92),"")</f>
        <v/>
      </c>
      <c r="AO29" s="20" t="str">
        <f>IF(AO6&gt;0,VLOOKUP(AO6,'[3]2010_HVAC'!$EY$7:$KA$83,92),"")</f>
        <v/>
      </c>
      <c r="AP29" s="13">
        <f>(SUM(W29:AF29)+SUM(AI29:AO29))*$AP$5</f>
        <v>164509.1007790328</v>
      </c>
      <c r="AQ29" s="21">
        <f>IF(AQ6&gt;0,VLOOKUP(AQ6,'[3]2010_Envelope'!$BH$6:$CR$128,25),"")</f>
        <v>15.548055555555559</v>
      </c>
      <c r="AR29" s="21">
        <f>IF(AR6&gt;0,VLOOKUP(AR6,'[3]2010_Envelope'!$BH$6:$CR$128,25),"")</f>
        <v>5.8518538412698407</v>
      </c>
      <c r="AS29" s="21" t="str">
        <f>IF(AS6&gt;0,VLOOKUP(AS6,'[3]2010_Envelope'!$BH$6:$CR$128,25),"")</f>
        <v/>
      </c>
      <c r="AT29" s="21" t="str">
        <f>IF(AT6&gt;0,VLOOKUP(AT6,'[3]2010_Envelope'!$BH$6:$CR$128,25),"")</f>
        <v/>
      </c>
      <c r="AU29" s="21" t="str">
        <f>IF(AU6&gt;0,VLOOKUP(AU6,'[3]2010_Envelope'!$BH$6:$CR$128,25),"")</f>
        <v/>
      </c>
      <c r="AV29" s="21" t="str">
        <f>IF(AV6&gt;0,VLOOKUP(AV6,'[3]2010_Envelope'!$BH$6:$CR$128,25),"")</f>
        <v/>
      </c>
      <c r="AW29" s="20" t="str">
        <f>IF(AW6&gt;0,VLOOKUP(AW6,'[3]2010_HVAC'!$EY$7:$KA$83,95),"")</f>
        <v/>
      </c>
      <c r="AX29" s="20" t="str">
        <f>IF(AX6&gt;0,VLOOKUP(AX6,'[3]2010_HVAC'!$EY$7:$KA$83,95),"")</f>
        <v/>
      </c>
      <c r="AY29" s="20" t="str">
        <f>IF(AY6&gt;0,VLOOKUP(AY6,'[3]2010_HVAC'!$EY$7:$KA$83,95),"")</f>
        <v/>
      </c>
      <c r="AZ29" s="20" t="str">
        <f>IF(AZ6&gt;0,VLOOKUP(AZ6,'[3]2010_HVAC'!$EY$7:$KA$83,95),"")</f>
        <v/>
      </c>
      <c r="BA29" s="55">
        <f>VLOOKUP($C29,[2]Performance!$A$3:$K$36,9)</f>
        <v>0</v>
      </c>
      <c r="BB29" s="55">
        <f>IF(BA29=0,95,IF(BA29=1,96,97))</f>
        <v>95</v>
      </c>
      <c r="BC29" s="20">
        <f>IF(BC6&gt;0,VLOOKUP(BC6,'[3]2010_HVAC'!$EY$7:$KA$83,BB29),"")</f>
        <v>9.7131750096828906</v>
      </c>
      <c r="BD29" s="20" t="str">
        <f>IF(BD6&gt;0,VLOOKUP(BD6,'[3]2010_HVAC'!$EY$7:$KA$83,$BB29),"")</f>
        <v/>
      </c>
      <c r="BE29" s="20">
        <f>IF(BE6&gt;0,VLOOKUP(BE6,'[3]2010_HVAC'!$EY$7:$KA$83,95),"")</f>
        <v>25.1</v>
      </c>
      <c r="BF29" s="20">
        <f>IF(BF6&gt;0,VLOOKUP(BF6,'[3]2010_HVAC'!$EY$7:$KA$83,95),"")</f>
        <v>25.1</v>
      </c>
      <c r="BG29" s="20">
        <f>IF(BG6&gt;0,VLOOKUP(BG6,'[3]2010_HVAC'!$EY$7:$KA$83,95),"")</f>
        <v>0.17530158730158732</v>
      </c>
      <c r="BH29" s="20" t="str">
        <f>IF(BH6&gt;0,VLOOKUP(BH6,'[3]2010_HVAC'!$EY$7:$KA$83,95),"")</f>
        <v/>
      </c>
      <c r="BI29" s="20" t="str">
        <f>IF(BI6&gt;0,VLOOKUP(BI6,'[3]2010_HVAC'!$EY$7:$KA$83,95),"")</f>
        <v/>
      </c>
      <c r="BJ29" s="13">
        <f>(SUM(AQ29:AZ29)+SUM(BC29:BI29))*$BJ$5</f>
        <v>256688.41588050112</v>
      </c>
      <c r="BK29" s="19">
        <f>IF($N29&gt;0,VLOOKUP($C29,[1]Bucharest!$AB$7:$AN$40,$N29))/((IF($P29=1,'3 PlantsCodes'!$D$26,IF($P29=2,'3 PlantsCodes'!$D$27,IF($P29=3,'3 PlantsCodes'!$D$28,IF($P29=4,'3 PlantsCodes'!$D$29)))))*IF($R29=1,'3 PlantsCodes'!$D$31,IF($R29=2,'3 PlantsCodes'!$D$32)))</f>
        <v>176.38170403650167</v>
      </c>
      <c r="BL29" s="19">
        <f>(IF($O29=20,VLOOKUP($C29,[1]Bucharest!$AB$7:$AN$40,12),IF($O29&gt;0,VLOOKUP($C29,[1]Bucharest!$AB$7:$AN$40,$O29),0))/(IF($Q29=1,'3 PlantsCodes'!$E$26,IF($Q29=3,'3 PlantsCodes'!$E$28,IF($Q29=4,'3 PlantsCodes'!$E$29,1)))*IF($R29=1,'3 PlantsCodes'!$E$31,IF($R29=2,'3 PlantsCodes'!$E$32))))</f>
        <v>18.865498411633382</v>
      </c>
      <c r="BM29" s="19">
        <f>VLOOKUP($C29,[1]Bucharest!$AB$6:$AZ$40,$S29)</f>
        <v>8.6315789473684212</v>
      </c>
      <c r="BN29" s="19">
        <f>VLOOKUP($C29,[1]Bucharest!$B$7:$Y$40,18)</f>
        <v>28.902140624998207</v>
      </c>
      <c r="BO29" s="19">
        <f>VLOOKUP($C29,[1]Bucharest!$B$7:$AA$40,26)</f>
        <v>0.58141873432991487</v>
      </c>
      <c r="BP29" s="20">
        <f>IF($U29=1,-[4]Office!$E$11,0)</f>
        <v>0</v>
      </c>
      <c r="BQ29" s="57" t="s">
        <v>30</v>
      </c>
      <c r="BR29" s="19">
        <f>IF($N29&gt;0,VLOOKUP($C29,[2]Bucharest!$AB$7:$AN$40,$N29))/((IF($P29=1,'3 PlantsCodes'!$D$26,IF($P29=2,'3 PlantsCodes'!$D$27,IF($P29=3,'3 PlantsCodes'!$D$28,IF($P29=4,'3 PlantsCodes'!$D$29)))))*IF($R29=1,'3 PlantsCodes'!$D$31,IF($R29=2,'3 PlantsCodes'!$D$32)))</f>
        <v>183.3543064118455</v>
      </c>
      <c r="BS29" s="19">
        <f>(IF($O29=20,VLOOKUP($C29,[2]Bucharest!$AB$7:$AN$40,12),IF($O29&gt;0,VLOOKUP($C29,[2]Bucharest!$AB$7:$AN$40,$O29),0))/(IF($Q29=1,'3 PlantsCodes'!$E$26,IF($Q29=3,'3 PlantsCodes'!$E$28,IF($Q29=4,'3 PlantsCodes'!$E$29,1)))*IF($R29=1,'3 PlantsCodes'!$E$31,IF($R29=2,'3 PlantsCodes'!$E$32))))</f>
        <v>9.3722280015527843</v>
      </c>
      <c r="BT29" s="19">
        <f>VLOOKUP($C29,[2]Bucharest!$AB$6:$AZ$40,$S29)</f>
        <v>12.526315789473685</v>
      </c>
      <c r="BU29" s="19">
        <f>VLOOKUP($C29,[2]Bucharest!$B$7:$Y$40,18)</f>
        <v>28.075380782242984</v>
      </c>
      <c r="BV29" s="19">
        <f>VLOOKUP($C29,[2]Bucharest!$B$7:$AA$40,26)</f>
        <v>0.7583605931446169</v>
      </c>
      <c r="BW29" s="20">
        <f>IF($U29=1,-[4]School!$E$11,0)</f>
        <v>0</v>
      </c>
      <c r="BX29" s="57" t="s">
        <v>30</v>
      </c>
    </row>
    <row r="30" spans="1:77" ht="15" customHeight="1" x14ac:dyDescent="0.25">
      <c r="A30" s="151"/>
      <c r="B30" s="17">
        <v>2</v>
      </c>
      <c r="C30" s="22">
        <f t="shared" si="33"/>
        <v>3</v>
      </c>
      <c r="D30" s="50" t="str">
        <f t="shared" si="33"/>
        <v>-</v>
      </c>
      <c r="E30" s="50" t="str">
        <f t="shared" si="33"/>
        <v>o+</v>
      </c>
      <c r="F30" s="49" t="str">
        <f t="shared" si="33"/>
        <v>o-</v>
      </c>
      <c r="G30" s="49" t="str">
        <f t="shared" si="33"/>
        <v>o</v>
      </c>
      <c r="H30" s="49">
        <f t="shared" si="33"/>
        <v>0</v>
      </c>
      <c r="I30" s="49">
        <f t="shared" si="33"/>
        <v>1</v>
      </c>
      <c r="J30" s="49">
        <f t="shared" si="33"/>
        <v>2</v>
      </c>
      <c r="K30" s="49">
        <f t="shared" si="33"/>
        <v>1</v>
      </c>
      <c r="L30" s="49">
        <f t="shared" si="33"/>
        <v>1</v>
      </c>
      <c r="M30" s="49">
        <f t="shared" si="33"/>
        <v>1211</v>
      </c>
      <c r="N30" s="49">
        <f t="shared" si="33"/>
        <v>9</v>
      </c>
      <c r="O30" s="49">
        <f t="shared" si="33"/>
        <v>20</v>
      </c>
      <c r="P30" s="49">
        <v>2</v>
      </c>
      <c r="Q30" s="49">
        <f t="shared" si="33"/>
        <v>3</v>
      </c>
      <c r="R30" s="49">
        <f t="shared" si="33"/>
        <v>2</v>
      </c>
      <c r="S30" s="22">
        <f t="shared" si="33"/>
        <v>18</v>
      </c>
      <c r="T30" s="49">
        <f t="shared" si="33"/>
        <v>0</v>
      </c>
      <c r="U30" s="49">
        <f t="shared" si="33"/>
        <v>0</v>
      </c>
      <c r="V30" s="18" t="str">
        <f t="shared" si="33"/>
        <v/>
      </c>
      <c r="W30" s="21">
        <f>IF(W7&gt;0,VLOOKUP(W7,'[3]2010_Envelope'!$BH$6:$CR$128,24),"")</f>
        <v>5.4833846153846153</v>
      </c>
      <c r="X30" s="21">
        <f>IF(X7&gt;0,VLOOKUP(X7,'[3]2010_Envelope'!$BH$6:$CR$128,24),"")</f>
        <v>3.2490555555555556</v>
      </c>
      <c r="Y30" s="21" t="str">
        <f>IF(Y7&gt;0,VLOOKUP(Y7,'[3]2010_Envelope'!$BH$6:$CR$128,24),"")</f>
        <v/>
      </c>
      <c r="Z30" s="21">
        <f>IF(Z7&gt;0,VLOOKUP(Z7,'[3]2010_Envelope'!$BH$6:$CR$128,24),"")</f>
        <v>54.260434508547007</v>
      </c>
      <c r="AA30" s="21" t="str">
        <f>IF(AA7&gt;0,VLOOKUP(AA7,'[3]2010_Envelope'!$BH$6:$CR$128,24),"")</f>
        <v/>
      </c>
      <c r="AB30" s="21" t="str">
        <f>IF(AB7&gt;0,VLOOKUP(AB7,'[3]2010_Envelope'!$BH$6:$CR$128,24),"")</f>
        <v/>
      </c>
      <c r="AC30" s="20" t="str">
        <f>IF(AC7&gt;0,VLOOKUP(AC7,'[3]2010_HVAC'!$EY$7:$KA$83,92),"")</f>
        <v/>
      </c>
      <c r="AD30" s="20" t="str">
        <f>IF(AD7&gt;0,VLOOKUP(AD7,'[3]2010_HVAC'!$EY$7:$KA$83,92),"")</f>
        <v/>
      </c>
      <c r="AE30" s="20" t="str">
        <f>IF(AE7&gt;0,VLOOKUP(AE7,'[3]2010_HVAC'!$EY$7:$KA$83,92),"")</f>
        <v/>
      </c>
      <c r="AF30" s="20" t="str">
        <f>IF(AF7&gt;0,VLOOKUP(AF7,'[3]2010_HVAC'!$EY$7:$KA$83,92),"")</f>
        <v/>
      </c>
      <c r="AG30" s="55">
        <f>VLOOKUP($C30,[1]Performance!$A$3:$K$38,9)</f>
        <v>1</v>
      </c>
      <c r="AH30" s="55">
        <f t="shared" ref="AH30:AH47" si="34">IF(AG30=0,92,IF(AG30=1,93,94))</f>
        <v>93</v>
      </c>
      <c r="AI30" s="20" t="str">
        <f>IF(AI7&gt;0,VLOOKUP(AI7,'[3]2010_HVAC'!$EY$7:$KA$83,AH30),"")</f>
        <v/>
      </c>
      <c r="AJ30" s="20">
        <f>IF(AJ7&gt;0,VLOOKUP(AJ7,'[3]2010_HVAC'!$EY$7:$KA$83,$AH30),"")</f>
        <v>21.013278243917686</v>
      </c>
      <c r="AK30" s="20">
        <f>IF(AK7&gt;0,VLOOKUP(AK7,'[3]2010_HVAC'!$EY$7:$KA$83,92),"")</f>
        <v>25.1</v>
      </c>
      <c r="AL30" s="20" t="str">
        <f>IF(AL7&gt;0,VLOOKUP(AL7,'[3]2010_HVAC'!$EY$7:$KA$83,92),"")</f>
        <v/>
      </c>
      <c r="AM30" s="20" t="str">
        <f>IF(AM7&gt;0,VLOOKUP(AM7,'[3]2010_HVAC'!$EY$7:$KA$83,92),"")</f>
        <v/>
      </c>
      <c r="AN30" s="20" t="str">
        <f>IF(AN7&gt;0,VLOOKUP(AN7,'[3]2010_HVAC'!$EY$7:$KA$83,92),"")</f>
        <v/>
      </c>
      <c r="AO30" s="20" t="str">
        <f>IF(AO7&gt;0,VLOOKUP(AO7,'[3]2010_HVAC'!$EY$7:$KA$83,92),"")</f>
        <v/>
      </c>
      <c r="AP30" s="13">
        <f t="shared" ref="AP30:AP47" si="35">(SUM(W30:AF30)+SUM(AI30:AO30))*$AP$5</f>
        <v>255308.39784076737</v>
      </c>
      <c r="AQ30" s="21">
        <f>IF(AQ7&gt;0,VLOOKUP(AQ7,'[3]2010_Envelope'!$BH$6:$CR$128,25),"")</f>
        <v>15.548055555555559</v>
      </c>
      <c r="AR30" s="21">
        <f>IF(AR7&gt;0,VLOOKUP(AR7,'[3]2010_Envelope'!$BH$6:$CR$128,25),"")</f>
        <v>5.8518538412698407</v>
      </c>
      <c r="AS30" s="21" t="str">
        <f>IF(AS7&gt;0,VLOOKUP(AS7,'[3]2010_Envelope'!$BH$6:$CR$128,25),"")</f>
        <v/>
      </c>
      <c r="AT30" s="21">
        <f>IF(AT7&gt;0,VLOOKUP(AT7,'[3]2010_Envelope'!$BH$6:$CR$128,25),"")</f>
        <v>44.013416542857144</v>
      </c>
      <c r="AU30" s="21" t="str">
        <f>IF(AU7&gt;0,VLOOKUP(AU7,'[3]2010_Envelope'!$BH$6:$CR$128,25),"")</f>
        <v/>
      </c>
      <c r="AV30" s="21" t="str">
        <f>IF(AV7&gt;0,VLOOKUP(AV7,'[3]2010_Envelope'!$BH$6:$CR$128,25),"")</f>
        <v/>
      </c>
      <c r="AW30" s="20" t="str">
        <f>IF(AW7&gt;0,VLOOKUP(AW7,'[3]2010_HVAC'!$EY$7:$KA$83,95),"")</f>
        <v/>
      </c>
      <c r="AX30" s="20" t="str">
        <f>IF(AX7&gt;0,VLOOKUP(AX7,'[3]2010_HVAC'!$EY$7:$KA$83,95),"")</f>
        <v/>
      </c>
      <c r="AY30" s="20" t="str">
        <f>IF(AY7&gt;0,VLOOKUP(AY7,'[3]2010_HVAC'!$EY$7:$KA$83,95),"")</f>
        <v/>
      </c>
      <c r="AZ30" s="20" t="str">
        <f>IF(AZ7&gt;0,VLOOKUP(AZ7,'[3]2010_HVAC'!$EY$7:$KA$83,95),"")</f>
        <v/>
      </c>
      <c r="BA30" s="55">
        <f>VLOOKUP($C30,[2]Performance!$A$3:$K$36,9)</f>
        <v>0</v>
      </c>
      <c r="BB30" s="55">
        <f t="shared" ref="BB30:BB47" si="36">IF(BA30=0,95,IF(BA30=1,96,97))</f>
        <v>95</v>
      </c>
      <c r="BC30" s="20" t="str">
        <f>IF(BC7&gt;0,VLOOKUP(BC7,'[3]2010_HVAC'!$EY$7:$KA$83,BB30),"")</f>
        <v/>
      </c>
      <c r="BD30" s="20">
        <f>IF(BD7&gt;0,VLOOKUP(BD7,'[3]2010_HVAC'!$EY$7:$KA$83,$BB30),"")</f>
        <v>29.579220677126315</v>
      </c>
      <c r="BE30" s="20">
        <f>IF(BE7&gt;0,VLOOKUP(BE7,'[3]2010_HVAC'!$EY$7:$KA$83,95),"")</f>
        <v>25.1</v>
      </c>
      <c r="BF30" s="20" t="str">
        <f>IF(BF7&gt;0,VLOOKUP(BF7,'[3]2010_HVAC'!$EY$7:$KA$83,95),"")</f>
        <v/>
      </c>
      <c r="BG30" s="20" t="str">
        <f>IF(BG7&gt;0,VLOOKUP(BG7,'[3]2010_HVAC'!$EY$7:$KA$83,95),"")</f>
        <v/>
      </c>
      <c r="BH30" s="20" t="str">
        <f>IF(BH7&gt;0,VLOOKUP(BH7,'[3]2010_HVAC'!$EY$7:$KA$83,95),"")</f>
        <v/>
      </c>
      <c r="BI30" s="20" t="str">
        <f>IF(BI7&gt;0,VLOOKUP(BI7,'[3]2010_HVAC'!$EY$7:$KA$83,95),"")</f>
        <v/>
      </c>
      <c r="BJ30" s="13">
        <f t="shared" ref="BJ30:BJ47" si="37">(SUM(AQ30:AZ30)+SUM(BC30:BI30))*$BJ$5</f>
        <v>378291.52184294793</v>
      </c>
      <c r="BK30" s="19">
        <f>IF($N30&gt;0,VLOOKUP($C30,[1]Bucharest!$AB$7:$AN$40,$N30))/((IF($P30=1,'3 PlantsCodes'!$D$26,IF($P30=2,'3 PlantsCodes'!$D$27,IF($P30=3,'3 PlantsCodes'!$D$28,IF($P30=4,'3 PlantsCodes'!$D$29)))))*IF($R30=1,'3 PlantsCodes'!$D$31,IF($R30=2,'3 PlantsCodes'!$D$32)))</f>
        <v>87.742968711229821</v>
      </c>
      <c r="BL30" s="19">
        <f>(IF($O30=20,VLOOKUP($C30,[1]Bucharest!$AB$7:$AN$40,12),IF($O30&gt;0,VLOOKUP($C30,[1]Bucharest!$AB$7:$AN$40,$O30),0))/(IF($Q30=1,'3 PlantsCodes'!$E$26,IF($Q30=3,'3 PlantsCodes'!$E$28,IF($Q30=4,'3 PlantsCodes'!$E$29,1)))*IF($R30=1,'3 PlantsCodes'!$E$31,IF($R30=2,'3 PlantsCodes'!$E$32))))</f>
        <v>22.46301803513251</v>
      </c>
      <c r="BM30" s="19">
        <f>VLOOKUP($C30,[1]Bucharest!$AB$6:$AZ$40,$S30)</f>
        <v>8.1999999999999993</v>
      </c>
      <c r="BN30" s="19">
        <f>VLOOKUP($C30,[1]Bucharest!$B$7:$Y$40,18)</f>
        <v>29.438941406247991</v>
      </c>
      <c r="BO30" s="19">
        <f>VLOOKUP($C30,[1]Bucharest!$B$7:$AA$40,26)</f>
        <v>0.4708965977800047</v>
      </c>
      <c r="BP30" s="20">
        <f>IF($U30=1,-[4]Office!$E$11,0)</f>
        <v>0</v>
      </c>
      <c r="BQ30" s="57" t="s">
        <v>30</v>
      </c>
      <c r="BR30" s="19">
        <f>IF($N30&gt;0,VLOOKUP($C30,[2]Bucharest!$AB$7:$AN$40,$N30))/((IF($P30=1,'3 PlantsCodes'!$D$26,IF($P30=2,'3 PlantsCodes'!$D$27,IF($P30=3,'3 PlantsCodes'!$D$28,IF($P30=4,'3 PlantsCodes'!$D$29)))))*IF($R30=1,'3 PlantsCodes'!$D$31,IF($R30=2,'3 PlantsCodes'!$D$32)))</f>
        <v>118.67136216967218</v>
      </c>
      <c r="BS30" s="19">
        <f>(IF($O30=20,VLOOKUP($C30,[2]Bucharest!$AB$7:$AN$40,12),IF($O30&gt;0,VLOOKUP($C30,[2]Bucharest!$AB$7:$AN$40,$O30),0))/(IF($Q30=1,'3 PlantsCodes'!$E$26,IF($Q30=3,'3 PlantsCodes'!$E$28,IF($Q30=4,'3 PlantsCodes'!$E$29,1)))*IF($R30=1,'3 PlantsCodes'!$E$31,IF($R30=2,'3 PlantsCodes'!$E$32))))</f>
        <v>11.197944018524121</v>
      </c>
      <c r="BT30" s="19">
        <f>VLOOKUP($C30,[2]Bucharest!$AB$6:$AZ$40,$S30)</f>
        <v>11.9</v>
      </c>
      <c r="BU30" s="19">
        <f>VLOOKUP($C30,[2]Bucharest!$B$7:$Y$40,18)</f>
        <v>28.508852902778795</v>
      </c>
      <c r="BV30" s="19">
        <f>VLOOKUP($C30,[2]Bucharest!$B$7:$AA$40,26)</f>
        <v>0.6660492886295184</v>
      </c>
      <c r="BW30" s="20">
        <f>IF($U30=1,-[4]School!$E$11,0)</f>
        <v>0</v>
      </c>
      <c r="BX30" s="57" t="s">
        <v>30</v>
      </c>
    </row>
    <row r="31" spans="1:77" ht="15" customHeight="1" x14ac:dyDescent="0.25">
      <c r="A31" s="151"/>
      <c r="B31" s="17">
        <v>3</v>
      </c>
      <c r="C31" s="22">
        <f t="shared" si="33"/>
        <v>5</v>
      </c>
      <c r="D31" s="50" t="str">
        <f t="shared" si="33"/>
        <v>o-</v>
      </c>
      <c r="E31" s="50" t="str">
        <f t="shared" si="33"/>
        <v>o</v>
      </c>
      <c r="F31" s="49" t="str">
        <f t="shared" si="33"/>
        <v>o-</v>
      </c>
      <c r="G31" s="49" t="str">
        <f t="shared" si="33"/>
        <v>o</v>
      </c>
      <c r="H31" s="49">
        <f t="shared" si="33"/>
        <v>0</v>
      </c>
      <c r="I31" s="49">
        <f t="shared" si="33"/>
        <v>2</v>
      </c>
      <c r="J31" s="49">
        <f t="shared" si="33"/>
        <v>1</v>
      </c>
      <c r="K31" s="49">
        <f t="shared" si="33"/>
        <v>1</v>
      </c>
      <c r="L31" s="49">
        <f t="shared" si="33"/>
        <v>1</v>
      </c>
      <c r="M31" s="49">
        <f t="shared" si="33"/>
        <v>2111</v>
      </c>
      <c r="N31" s="49">
        <f t="shared" si="33"/>
        <v>9</v>
      </c>
      <c r="O31" s="49">
        <f t="shared" si="33"/>
        <v>20</v>
      </c>
      <c r="P31" s="49">
        <f t="shared" si="33"/>
        <v>3</v>
      </c>
      <c r="Q31" s="49">
        <f t="shared" si="33"/>
        <v>3</v>
      </c>
      <c r="R31" s="49">
        <f t="shared" si="33"/>
        <v>2</v>
      </c>
      <c r="S31" s="22">
        <f t="shared" si="33"/>
        <v>18</v>
      </c>
      <c r="T31" s="49">
        <f t="shared" si="33"/>
        <v>0</v>
      </c>
      <c r="U31" s="49">
        <f t="shared" si="33"/>
        <v>0</v>
      </c>
      <c r="V31" s="18" t="str">
        <f t="shared" si="33"/>
        <v/>
      </c>
      <c r="W31" s="21">
        <f>IF(W8&gt;0,VLOOKUP(W8,'[3]2010_Envelope'!$BH$6:$CR$128,24),"")</f>
        <v>4.4150256410256414</v>
      </c>
      <c r="X31" s="21">
        <f>IF(X8&gt;0,VLOOKUP(X8,'[3]2010_Envelope'!$BH$6:$CR$128,24),"")</f>
        <v>7.185411324786326</v>
      </c>
      <c r="Y31" s="21">
        <f>IF(Y8&gt;0,VLOOKUP(Y8,'[3]2010_Envelope'!$BH$6:$CR$128,24),"")</f>
        <v>5.5039794871794836</v>
      </c>
      <c r="Z31" s="21">
        <f>IF(Z8&gt;0,VLOOKUP(Z8,'[3]2010_Envelope'!$BH$6:$CR$128,24),"")</f>
        <v>5.560347222222223</v>
      </c>
      <c r="AA31" s="21" t="str">
        <f>IF(AA8&gt;0,VLOOKUP(AA8,'[3]2010_Envelope'!$BH$6:$CR$128,24),"")</f>
        <v/>
      </c>
      <c r="AB31" s="21" t="str">
        <f>IF(AB8&gt;0,VLOOKUP(AB8,'[3]2010_Envelope'!$BH$6:$CR$128,24),"")</f>
        <v/>
      </c>
      <c r="AC31" s="20" t="str">
        <f>IF(AC8&gt;0,VLOOKUP(AC8,'[3]2010_HVAC'!$EY$7:$KA$83,92),"")</f>
        <v/>
      </c>
      <c r="AD31" s="20" t="str">
        <f>IF(AD8&gt;0,VLOOKUP(AD8,'[3]2010_HVAC'!$EY$7:$KA$83,92),"")</f>
        <v/>
      </c>
      <c r="AE31" s="20" t="str">
        <f>IF(AE8&gt;0,VLOOKUP(AE8,'[3]2010_HVAC'!$EY$7:$KA$83,92),"")</f>
        <v/>
      </c>
      <c r="AF31" s="20" t="str">
        <f>IF(AF8&gt;0,VLOOKUP(AF8,'[3]2010_HVAC'!$EY$7:$KA$83,92),"")</f>
        <v/>
      </c>
      <c r="AG31" s="55">
        <f>VLOOKUP($C31,[1]Performance!$A$3:$K$38,9)</f>
        <v>0</v>
      </c>
      <c r="AH31" s="55">
        <f t="shared" si="34"/>
        <v>92</v>
      </c>
      <c r="AI31" s="20" t="str">
        <f>IF(AI8&gt;0,VLOOKUP(AI8,'[3]2010_HVAC'!$EY$7:$KA$83,AH31),"")</f>
        <v/>
      </c>
      <c r="AJ31" s="20">
        <f>IF(AJ8&gt;0,VLOOKUP(AJ8,'[3]2010_HVAC'!$EY$7:$KA$83,$AH31),"")</f>
        <v>21.723188814372168</v>
      </c>
      <c r="AK31" s="20">
        <f>IF(AK8&gt;0,VLOOKUP(AK8,'[3]2010_HVAC'!$EY$7:$KA$83,92),"")</f>
        <v>25.1</v>
      </c>
      <c r="AL31" s="20" t="str">
        <f>IF(AL8&gt;0,VLOOKUP(AL8,'[3]2010_HVAC'!$EY$7:$KA$83,92),"")</f>
        <v/>
      </c>
      <c r="AM31" s="20" t="str">
        <f>IF(AM8&gt;0,VLOOKUP(AM8,'[3]2010_HVAC'!$EY$7:$KA$83,92),"")</f>
        <v/>
      </c>
      <c r="AN31" s="20" t="str">
        <f>IF(AN8&gt;0,VLOOKUP(AN8,'[3]2010_HVAC'!$EY$7:$KA$83,92),"")</f>
        <v/>
      </c>
      <c r="AO31" s="20" t="str">
        <f>IF(AO8&gt;0,VLOOKUP(AO8,'[3]2010_HVAC'!$EY$7:$KA$83,92),"")</f>
        <v/>
      </c>
      <c r="AP31" s="13">
        <f t="shared" si="35"/>
        <v>162601.8088256309</v>
      </c>
      <c r="AQ31" s="21">
        <f>IF(AQ8&gt;0,VLOOKUP(AQ8,'[3]2010_Envelope'!$BH$6:$CR$128,25),"")</f>
        <v>11.852777777777778</v>
      </c>
      <c r="AR31" s="21">
        <f>IF(AR8&gt;0,VLOOKUP(AR8,'[3]2010_Envelope'!$BH$6:$CR$128,25),"")</f>
        <v>12.941599841269841</v>
      </c>
      <c r="AS31" s="21">
        <f>IF(AS8&gt;0,VLOOKUP(AS8,'[3]2010_Envelope'!$BH$6:$CR$128,25),"")</f>
        <v>16.036111111111111</v>
      </c>
      <c r="AT31" s="21" t="str">
        <f>IF(AT8&gt;0,VLOOKUP(AT8,'[3]2010_Envelope'!$BH$6:$CR$128,25),"")</f>
        <v/>
      </c>
      <c r="AU31" s="21" t="str">
        <f>IF(AU8&gt;0,VLOOKUP(AU8,'[3]2010_Envelope'!$BH$6:$CR$128,25),"")</f>
        <v/>
      </c>
      <c r="AV31" s="21" t="str">
        <f>IF(AV8&gt;0,VLOOKUP(AV8,'[3]2010_Envelope'!$BH$6:$CR$128,25),"")</f>
        <v/>
      </c>
      <c r="AW31" s="20" t="str">
        <f>IF(AW8&gt;0,VLOOKUP(AW8,'[3]2010_HVAC'!$EY$7:$KA$83,95),"")</f>
        <v/>
      </c>
      <c r="AX31" s="20" t="str">
        <f>IF(AX8&gt;0,VLOOKUP(AX8,'[3]2010_HVAC'!$EY$7:$KA$83,95),"")</f>
        <v/>
      </c>
      <c r="AY31" s="20" t="str">
        <f>IF(AY8&gt;0,VLOOKUP(AY8,'[3]2010_HVAC'!$EY$7:$KA$83,95),"")</f>
        <v/>
      </c>
      <c r="AZ31" s="20" t="str">
        <f>IF(AZ8&gt;0,VLOOKUP(AZ8,'[3]2010_HVAC'!$EY$7:$KA$83,95),"")</f>
        <v/>
      </c>
      <c r="BA31" s="55">
        <f>VLOOKUP($C31,[2]Performance!$A$3:$K$36,9)</f>
        <v>0</v>
      </c>
      <c r="BB31" s="55">
        <f t="shared" si="36"/>
        <v>95</v>
      </c>
      <c r="BC31" s="20" t="str">
        <f>IF(BC8&gt;0,VLOOKUP(BC8,'[3]2010_HVAC'!$EY$7:$KA$83,BB31),"")</f>
        <v/>
      </c>
      <c r="BD31" s="20">
        <f>IF(BD8&gt;0,VLOOKUP(BD8,'[3]2010_HVAC'!$EY$7:$KA$83,$BB31),"")</f>
        <v>29.579220677126315</v>
      </c>
      <c r="BE31" s="20">
        <f>IF(BE8&gt;0,VLOOKUP(BE8,'[3]2010_HVAC'!$EY$7:$KA$83,95),"")</f>
        <v>25.1</v>
      </c>
      <c r="BF31" s="20" t="str">
        <f>IF(BF8&gt;0,VLOOKUP(BF8,'[3]2010_HVAC'!$EY$7:$KA$83,95),"")</f>
        <v/>
      </c>
      <c r="BG31" s="20" t="str">
        <f>IF(BG8&gt;0,VLOOKUP(BG8,'[3]2010_HVAC'!$EY$7:$KA$83,95),"")</f>
        <v/>
      </c>
      <c r="BH31" s="20" t="str">
        <f>IF(BH8&gt;0,VLOOKUP(BH8,'[3]2010_HVAC'!$EY$7:$KA$83,95),"")</f>
        <v/>
      </c>
      <c r="BI31" s="20" t="str">
        <f>IF(BI8&gt;0,VLOOKUP(BI8,'[3]2010_HVAC'!$EY$7:$KA$83,95),"")</f>
        <v/>
      </c>
      <c r="BJ31" s="13">
        <f t="shared" si="37"/>
        <v>300855.58463294787</v>
      </c>
      <c r="BK31" s="19">
        <f>IF($N31&gt;0,VLOOKUP($C31,[1]Bucharest!$AB$7:$AN$40,$N31))/((IF($P31=1,'3 PlantsCodes'!$D$26,IF($P31=2,'3 PlantsCodes'!$D$27,IF($P31=3,'3 PlantsCodes'!$D$28,IF($P31=4,'3 PlantsCodes'!$D$29)))))*IF($R31=1,'3 PlantsCodes'!$D$31,IF($R31=2,'3 PlantsCodes'!$D$32)))</f>
        <v>132.50253031419533</v>
      </c>
      <c r="BL31" s="19">
        <f>(IF($O31=20,VLOOKUP($C31,[1]Bucharest!$AB$7:$AN$40,12),IF($O31&gt;0,VLOOKUP($C31,[1]Bucharest!$AB$7:$AN$40,$O31),0))/(IF($Q31=1,'3 PlantsCodes'!$E$26,IF($Q31=3,'3 PlantsCodes'!$E$28,IF($Q31=4,'3 PlantsCodes'!$E$29,1)))*IF($R31=1,'3 PlantsCodes'!$E$31,IF($R31=2,'3 PlantsCodes'!$E$32))))</f>
        <v>22.170768346888686</v>
      </c>
      <c r="BM31" s="19">
        <f>VLOOKUP($C31,[1]Bucharest!$AB$6:$AZ$40,$S31)</f>
        <v>8.1999999999999993</v>
      </c>
      <c r="BN31" s="19">
        <f>VLOOKUP($C31,[1]Bucharest!$B$7:$Y$40,18)</f>
        <v>28.902140624998207</v>
      </c>
      <c r="BO31" s="19">
        <f>VLOOKUP($C31,[1]Bucharest!$B$7:$AA$40,26)</f>
        <v>0.54152747260170697</v>
      </c>
      <c r="BP31" s="20">
        <f>IF($U31=1,-[4]Office!$E$11,0)</f>
        <v>0</v>
      </c>
      <c r="BQ31" s="57" t="s">
        <v>30</v>
      </c>
      <c r="BR31" s="19">
        <f>IF($N31&gt;0,VLOOKUP($C31,[2]Bucharest!$AB$7:$AN$40,$N31))/((IF($P31=1,'3 PlantsCodes'!$D$26,IF($P31=2,'3 PlantsCodes'!$D$27,IF($P31=3,'3 PlantsCodes'!$D$28,IF($P31=4,'3 PlantsCodes'!$D$29)))))*IF($R31=1,'3 PlantsCodes'!$D$31,IF($R31=2,'3 PlantsCodes'!$D$32)))</f>
        <v>110.33455295138826</v>
      </c>
      <c r="BS31" s="19">
        <f>(IF($O31=20,VLOOKUP($C31,[2]Bucharest!$AB$7:$AN$40,12),IF($O31&gt;0,VLOOKUP($C31,[2]Bucharest!$AB$7:$AN$40,$O31),0))/(IF($Q31=1,'3 PlantsCodes'!$E$26,IF($Q31=3,'3 PlantsCodes'!$E$28,IF($Q31=4,'3 PlantsCodes'!$E$29,1)))*IF($R31=1,'3 PlantsCodes'!$E$31,IF($R31=2,'3 PlantsCodes'!$E$32))))</f>
        <v>13.110871019612391</v>
      </c>
      <c r="BT31" s="19">
        <f>VLOOKUP($C31,[2]Bucharest!$AB$6:$AZ$40,$S31)</f>
        <v>11.9</v>
      </c>
      <c r="BU31" s="19">
        <f>VLOOKUP($C31,[2]Bucharest!$B$7:$Y$40,18)</f>
        <v>28.059732108135826</v>
      </c>
      <c r="BV31" s="19">
        <f>VLOOKUP($C31,[2]Bucharest!$B$7:$AA$40,26)</f>
        <v>0.651416909376069</v>
      </c>
      <c r="BW31" s="20">
        <f>IF($U31=1,-[4]School!$E$11,0)</f>
        <v>0</v>
      </c>
      <c r="BX31" s="57" t="s">
        <v>30</v>
      </c>
    </row>
    <row r="32" spans="1:77" ht="15" customHeight="1" x14ac:dyDescent="0.25">
      <c r="A32" s="151"/>
      <c r="B32" s="17">
        <v>4</v>
      </c>
      <c r="C32" s="22">
        <f t="shared" si="33"/>
        <v>3</v>
      </c>
      <c r="D32" s="50" t="str">
        <f t="shared" si="33"/>
        <v>-</v>
      </c>
      <c r="E32" s="50" t="str">
        <f t="shared" si="33"/>
        <v>o+</v>
      </c>
      <c r="F32" s="49" t="str">
        <f t="shared" si="33"/>
        <v>o-</v>
      </c>
      <c r="G32" s="49" t="str">
        <f t="shared" si="33"/>
        <v>o</v>
      </c>
      <c r="H32" s="49">
        <f t="shared" si="33"/>
        <v>0</v>
      </c>
      <c r="I32" s="49">
        <f t="shared" si="33"/>
        <v>1</v>
      </c>
      <c r="J32" s="49">
        <f t="shared" si="33"/>
        <v>2</v>
      </c>
      <c r="K32" s="49">
        <f t="shared" si="33"/>
        <v>1</v>
      </c>
      <c r="L32" s="49">
        <f t="shared" si="33"/>
        <v>1</v>
      </c>
      <c r="M32" s="49">
        <f t="shared" si="33"/>
        <v>1211</v>
      </c>
      <c r="N32" s="49">
        <f t="shared" si="33"/>
        <v>5</v>
      </c>
      <c r="O32" s="49">
        <f t="shared" si="33"/>
        <v>20</v>
      </c>
      <c r="P32" s="49">
        <f t="shared" si="33"/>
        <v>3</v>
      </c>
      <c r="Q32" s="49">
        <f t="shared" si="33"/>
        <v>3</v>
      </c>
      <c r="R32" s="49">
        <f t="shared" si="33"/>
        <v>2</v>
      </c>
      <c r="S32" s="22">
        <f t="shared" si="33"/>
        <v>21</v>
      </c>
      <c r="T32" s="49">
        <f t="shared" si="33"/>
        <v>1</v>
      </c>
      <c r="U32" s="49">
        <f t="shared" si="33"/>
        <v>1</v>
      </c>
      <c r="V32" s="18" t="str">
        <f t="shared" si="33"/>
        <v/>
      </c>
      <c r="W32" s="21">
        <f>IF(W9&gt;0,VLOOKUP(W9,'[3]2010_Envelope'!$BH$6:$CR$128,24),"")</f>
        <v>5.4833846153846153</v>
      </c>
      <c r="X32" s="21">
        <f>IF(X9&gt;0,VLOOKUP(X9,'[3]2010_Envelope'!$BH$6:$CR$128,24),"")</f>
        <v>3.2490555555555556</v>
      </c>
      <c r="Y32" s="21" t="str">
        <f>IF(Y9&gt;0,VLOOKUP(Y9,'[3]2010_Envelope'!$BH$6:$CR$128,24),"")</f>
        <v/>
      </c>
      <c r="Z32" s="21">
        <f>IF(Z9&gt;0,VLOOKUP(Z9,'[3]2010_Envelope'!$BH$6:$CR$128,24),"")</f>
        <v>54.260434508547007</v>
      </c>
      <c r="AA32" s="21" t="str">
        <f>IF(AA9&gt;0,VLOOKUP(AA9,'[3]2010_Envelope'!$BH$6:$CR$128,24),"")</f>
        <v/>
      </c>
      <c r="AB32" s="21" t="str">
        <f>IF(AB9&gt;0,VLOOKUP(AB9,'[3]2010_Envelope'!$BH$6:$CR$128,24),"")</f>
        <v/>
      </c>
      <c r="AC32" s="20" t="str">
        <f>IF(AC9&gt;0,VLOOKUP(AC9,'[3]2010_HVAC'!$EY$7:$KA$83,92),"")</f>
        <v/>
      </c>
      <c r="AD32" s="20" t="str">
        <f>IF(AD9&gt;0,VLOOKUP(AD9,'[3]2010_HVAC'!$EY$7:$KA$83,92),"")</f>
        <v/>
      </c>
      <c r="AE32" s="20" t="str">
        <f>IF(AE9&gt;0,VLOOKUP(AE9,'[3]2010_HVAC'!$EY$7:$KA$83,92),"")</f>
        <v/>
      </c>
      <c r="AF32" s="20" t="str">
        <f>IF(AF9&gt;0,VLOOKUP(AF9,'[3]2010_HVAC'!$EY$7:$KA$83,92),"")</f>
        <v/>
      </c>
      <c r="AG32" s="55">
        <f>VLOOKUP($C32,[1]Performance!$A$3:$K$38,9)</f>
        <v>1</v>
      </c>
      <c r="AH32" s="55">
        <f t="shared" si="34"/>
        <v>93</v>
      </c>
      <c r="AI32" s="20">
        <f>IF(AI9&gt;0,VLOOKUP(AI9,'[3]2010_HVAC'!$EY$7:$KA$83,AH32),"")</f>
        <v>6.9705261264668152</v>
      </c>
      <c r="AJ32" s="20">
        <f>IF(AJ9&gt;0,VLOOKUP(AJ9,'[3]2010_HVAC'!$EY$7:$KA$83,$AH32),"")</f>
        <v>21.013278243917686</v>
      </c>
      <c r="AK32" s="20">
        <f>IF(AK9&gt;0,VLOOKUP(AK9,'[3]2010_HVAC'!$EY$7:$KA$83,92),"")</f>
        <v>25.1</v>
      </c>
      <c r="AL32" s="20" t="str">
        <f>IF(AL9&gt;0,VLOOKUP(AL9,'[3]2010_HVAC'!$EY$7:$KA$83,92),"")</f>
        <v/>
      </c>
      <c r="AM32" s="20" t="str">
        <f>IF(AM9&gt;0,VLOOKUP(AM9,'[3]2010_HVAC'!$EY$7:$KA$83,92),"")</f>
        <v/>
      </c>
      <c r="AN32" s="20">
        <f>IF(AN9&gt;0,VLOOKUP(AN9,'[3]2010_HVAC'!$EY$7:$KA$83,92),"")</f>
        <v>4.5641239316239313</v>
      </c>
      <c r="AO32" s="20">
        <f>IF(AO9&gt;0,VLOOKUP(AO9,'[3]2010_HVAC'!$EY$7:$KA$83,92),"")</f>
        <v>23.662103365834163</v>
      </c>
      <c r="AP32" s="13">
        <f t="shared" si="35"/>
        <v>337668.80085275171</v>
      </c>
      <c r="AQ32" s="21">
        <f>IF(AQ9&gt;0,VLOOKUP(AQ9,'[3]2010_Envelope'!$BH$6:$CR$128,25),"")</f>
        <v>15.548055555555559</v>
      </c>
      <c r="AR32" s="21">
        <f>IF(AR9&gt;0,VLOOKUP(AR9,'[3]2010_Envelope'!$BH$6:$CR$128,25),"")</f>
        <v>5.8518538412698407</v>
      </c>
      <c r="AS32" s="21" t="str">
        <f>IF(AS9&gt;0,VLOOKUP(AS9,'[3]2010_Envelope'!$BH$6:$CR$128,25),"")</f>
        <v/>
      </c>
      <c r="AT32" s="21">
        <f>IF(AT9&gt;0,VLOOKUP(AT9,'[3]2010_Envelope'!$BH$6:$CR$128,25),"")</f>
        <v>44.013416542857144</v>
      </c>
      <c r="AU32" s="21" t="str">
        <f>IF(AU9&gt;0,VLOOKUP(AU9,'[3]2010_Envelope'!$BH$6:$CR$128,25),"")</f>
        <v/>
      </c>
      <c r="AV32" s="21" t="str">
        <f>IF(AV9&gt;0,VLOOKUP(AV9,'[3]2010_Envelope'!$BH$6:$CR$128,25),"")</f>
        <v/>
      </c>
      <c r="AW32" s="20" t="str">
        <f>IF(AW9&gt;0,VLOOKUP(AW9,'[3]2010_HVAC'!$EY$7:$KA$83,95),"")</f>
        <v/>
      </c>
      <c r="AX32" s="20" t="str">
        <f>IF(AX9&gt;0,VLOOKUP(AX9,'[3]2010_HVAC'!$EY$7:$KA$83,95),"")</f>
        <v/>
      </c>
      <c r="AY32" s="20" t="str">
        <f>IF(AY9&gt;0,VLOOKUP(AY9,'[3]2010_HVAC'!$EY$7:$KA$83,95),"")</f>
        <v/>
      </c>
      <c r="AZ32" s="20" t="str">
        <f>IF(AZ9&gt;0,VLOOKUP(AZ9,'[3]2010_HVAC'!$EY$7:$KA$83,95),"")</f>
        <v/>
      </c>
      <c r="BA32" s="55">
        <f>VLOOKUP($C32,[2]Performance!$A$3:$K$36,9)</f>
        <v>0</v>
      </c>
      <c r="BB32" s="55">
        <f t="shared" si="36"/>
        <v>95</v>
      </c>
      <c r="BC32" s="20">
        <f>IF(BC9&gt;0,VLOOKUP(BC9,'[3]2010_HVAC'!$EY$7:$KA$83,BB32),"")</f>
        <v>15.140838633184083</v>
      </c>
      <c r="BD32" s="20">
        <f>IF(BD9&gt;0,VLOOKUP(BD9,'[3]2010_HVAC'!$EY$7:$KA$83,$BB32),"")</f>
        <v>29.579220677126315</v>
      </c>
      <c r="BE32" s="20">
        <f>IF(BE9&gt;0,VLOOKUP(BE9,'[3]2010_HVAC'!$EY$7:$KA$83,95),"")</f>
        <v>25.1</v>
      </c>
      <c r="BF32" s="20" t="str">
        <f>IF(BF9&gt;0,VLOOKUP(BF9,'[3]2010_HVAC'!$EY$7:$KA$83,95),"")</f>
        <v/>
      </c>
      <c r="BG32" s="20" t="str">
        <f>IF(BG9&gt;0,VLOOKUP(BG9,'[3]2010_HVAC'!$EY$7:$KA$83,95),"")</f>
        <v/>
      </c>
      <c r="BH32" s="20">
        <f>IF(BH9&gt;0,VLOOKUP(BH9,'[3]2010_HVAC'!$EY$7:$KA$83,95),"")</f>
        <v>6.7809841269841264</v>
      </c>
      <c r="BI32" s="20">
        <f>IF(BI9&gt;0,VLOOKUP(BI9,'[3]2010_HVAC'!$EY$7:$KA$83,95),"")</f>
        <v>24.413281250463818</v>
      </c>
      <c r="BJ32" s="13">
        <f t="shared" si="37"/>
        <v>524247.09947643883</v>
      </c>
      <c r="BK32" s="19">
        <f>IF($N32&gt;0,VLOOKUP($C32,[1]Bucharest!$AB$7:$AN$40,$N32))/((IF($P32=1,'3 PlantsCodes'!$D$26,IF($P32=2,'3 PlantsCodes'!$D$27,IF($P32=3,'3 PlantsCodes'!$D$28,IF($P32=4,'3 PlantsCodes'!$D$29)))))*IF($R32=1,'3 PlantsCodes'!$D$31,IF($R32=2,'3 PlantsCodes'!$D$32)))</f>
        <v>88.552317852896081</v>
      </c>
      <c r="BL32" s="19">
        <f>(IF($O32=20,VLOOKUP($C32,[1]Bucharest!$AB$7:$AN$40,12),IF($O32&gt;0,VLOOKUP($C32,[1]Bucharest!$AB$7:$AN$40,$O32),0))/(IF($Q32=1,'3 PlantsCodes'!$E$26,IF($Q32=3,'3 PlantsCodes'!$E$28,IF($Q32=4,'3 PlantsCodes'!$E$29,1)))*IF($R32=1,'3 PlantsCodes'!$E$31,IF($R32=2,'3 PlantsCodes'!$E$32))))</f>
        <v>22.46301803513251</v>
      </c>
      <c r="BM32" s="19">
        <f>VLOOKUP($C32,[1]Bucharest!$AB$6:$AZ$40,$S32)</f>
        <v>3.6387764282501118</v>
      </c>
      <c r="BN32" s="19">
        <f>VLOOKUP($C32,[1]Bucharest!$B$7:$Y$40,18)</f>
        <v>29.438941406247991</v>
      </c>
      <c r="BO32" s="19">
        <f>VLOOKUP($C32,[1]Bucharest!$B$7:$AA$40,26)</f>
        <v>0.4708965977800047</v>
      </c>
      <c r="BP32" s="20">
        <f>IF($U32=1,-[4]Office!$E$11,0)</f>
        <v>-8.7136752136752129</v>
      </c>
      <c r="BQ32" s="57" t="s">
        <v>30</v>
      </c>
      <c r="BR32" s="19">
        <f>IF($N32&gt;0,VLOOKUP($C32,[2]Bucharest!$AB$7:$AN$40,$N32))/((IF($P32=1,'3 PlantsCodes'!$D$26,IF($P32=2,'3 PlantsCodes'!$D$27,IF($P32=3,'3 PlantsCodes'!$D$28,IF($P32=4,'3 PlantsCodes'!$D$29)))))*IF($R32=1,'3 PlantsCodes'!$D$31,IF($R32=2,'3 PlantsCodes'!$D$32)))</f>
        <v>119.76599763189922</v>
      </c>
      <c r="BS32" s="19">
        <f>(IF($O32=20,VLOOKUP($C32,[2]Bucharest!$AB$7:$AN$40,12),IF($O32&gt;0,VLOOKUP($C32,[2]Bucharest!$AB$7:$AN$40,$O32),0))/(IF($Q32=1,'3 PlantsCodes'!$E$26,IF($Q32=3,'3 PlantsCodes'!$E$28,IF($Q32=4,'3 PlantsCodes'!$E$29,1)))*IF($R32=1,'3 PlantsCodes'!$E$31,IF($R32=2,'3 PlantsCodes'!$E$32))))</f>
        <v>11.197944018524121</v>
      </c>
      <c r="BT32" s="19">
        <f>VLOOKUP($C32,[2]Bucharest!$AB$6:$AZ$40,$S32)</f>
        <v>6.2954051796157069</v>
      </c>
      <c r="BU32" s="19">
        <f>VLOOKUP($C32,[2]Bucharest!$B$7:$Y$40,18)</f>
        <v>28.508852902778795</v>
      </c>
      <c r="BV32" s="19">
        <f>VLOOKUP($C32,[2]Bucharest!$B$7:$AA$40,26)</f>
        <v>0.6660492886295184</v>
      </c>
      <c r="BW32" s="20">
        <f>IF($U32=1,-[4]School!$E$11,0)</f>
        <v>-8.7777777777777786</v>
      </c>
      <c r="BX32" s="57" t="s">
        <v>30</v>
      </c>
    </row>
    <row r="33" spans="1:76" ht="15" customHeight="1" x14ac:dyDescent="0.25">
      <c r="A33" s="151"/>
      <c r="B33" s="17">
        <v>5</v>
      </c>
      <c r="C33" s="22">
        <f t="shared" si="33"/>
        <v>5</v>
      </c>
      <c r="D33" s="50" t="str">
        <f t="shared" si="33"/>
        <v>o-</v>
      </c>
      <c r="E33" s="50" t="str">
        <f t="shared" si="33"/>
        <v>o</v>
      </c>
      <c r="F33" s="49" t="str">
        <f t="shared" si="33"/>
        <v>o-</v>
      </c>
      <c r="G33" s="49" t="str">
        <f t="shared" si="33"/>
        <v>o</v>
      </c>
      <c r="H33" s="49">
        <f t="shared" si="33"/>
        <v>0</v>
      </c>
      <c r="I33" s="49">
        <f t="shared" si="33"/>
        <v>2</v>
      </c>
      <c r="J33" s="49">
        <f t="shared" si="33"/>
        <v>1</v>
      </c>
      <c r="K33" s="49">
        <f t="shared" si="33"/>
        <v>1</v>
      </c>
      <c r="L33" s="49">
        <f t="shared" si="33"/>
        <v>1</v>
      </c>
      <c r="M33" s="49">
        <f t="shared" si="33"/>
        <v>2111</v>
      </c>
      <c r="N33" s="49">
        <f t="shared" si="33"/>
        <v>5</v>
      </c>
      <c r="O33" s="49">
        <f t="shared" si="33"/>
        <v>20</v>
      </c>
      <c r="P33" s="49">
        <f t="shared" si="33"/>
        <v>3</v>
      </c>
      <c r="Q33" s="49">
        <f t="shared" si="33"/>
        <v>3</v>
      </c>
      <c r="R33" s="49">
        <f t="shared" si="33"/>
        <v>2</v>
      </c>
      <c r="S33" s="22">
        <f t="shared" si="33"/>
        <v>21</v>
      </c>
      <c r="T33" s="49">
        <f t="shared" si="33"/>
        <v>1</v>
      </c>
      <c r="U33" s="49">
        <f t="shared" si="33"/>
        <v>1</v>
      </c>
      <c r="V33" s="18" t="str">
        <f t="shared" si="33"/>
        <v/>
      </c>
      <c r="W33" s="21">
        <f>IF(W10&gt;0,VLOOKUP(W10,'[3]2010_Envelope'!$BH$6:$CR$128,24),"")</f>
        <v>4.4150256410256414</v>
      </c>
      <c r="X33" s="21">
        <f>IF(X10&gt;0,VLOOKUP(X10,'[3]2010_Envelope'!$BH$6:$CR$128,24),"")</f>
        <v>7.185411324786326</v>
      </c>
      <c r="Y33" s="21">
        <f>IF(Y10&gt;0,VLOOKUP(Y10,'[3]2010_Envelope'!$BH$6:$CR$128,24),"")</f>
        <v>5.5039794871794836</v>
      </c>
      <c r="Z33" s="21">
        <f>IF(Z10&gt;0,VLOOKUP(Z10,'[3]2010_Envelope'!$BH$6:$CR$128,24),"")</f>
        <v>5.560347222222223</v>
      </c>
      <c r="AA33" s="21" t="str">
        <f>IF(AA10&gt;0,VLOOKUP(AA10,'[3]2010_Envelope'!$BH$6:$CR$128,24),"")</f>
        <v/>
      </c>
      <c r="AB33" s="21" t="str">
        <f>IF(AB10&gt;0,VLOOKUP(AB10,'[3]2010_Envelope'!$BH$6:$CR$128,24),"")</f>
        <v/>
      </c>
      <c r="AC33" s="20" t="str">
        <f>IF(AC10&gt;0,VLOOKUP(AC10,'[3]2010_HVAC'!$EY$7:$KA$83,92),"")</f>
        <v/>
      </c>
      <c r="AD33" s="20" t="str">
        <f>IF(AD10&gt;0,VLOOKUP(AD10,'[3]2010_HVAC'!$EY$7:$KA$83,92),"")</f>
        <v/>
      </c>
      <c r="AE33" s="20" t="str">
        <f>IF(AE10&gt;0,VLOOKUP(AE10,'[3]2010_HVAC'!$EY$7:$KA$83,92),"")</f>
        <v/>
      </c>
      <c r="AF33" s="20" t="str">
        <f>IF(AF10&gt;0,VLOOKUP(AF10,'[3]2010_HVAC'!$EY$7:$KA$83,92),"")</f>
        <v/>
      </c>
      <c r="AG33" s="55">
        <f>VLOOKUP($C33,[1]Performance!$A$3:$K$38,9)</f>
        <v>0</v>
      </c>
      <c r="AH33" s="55">
        <f t="shared" si="34"/>
        <v>92</v>
      </c>
      <c r="AI33" s="20">
        <f>IF(AI10&gt;0,VLOOKUP(AI10,'[3]2010_HVAC'!$EY$7:$KA$83,AH33),"")</f>
        <v>8.6891294553020693</v>
      </c>
      <c r="AJ33" s="20">
        <f>IF(AJ10&gt;0,VLOOKUP(AJ10,'[3]2010_HVAC'!$EY$7:$KA$83,$AH33),"")</f>
        <v>21.723188814372168</v>
      </c>
      <c r="AK33" s="20">
        <f>IF(AK10&gt;0,VLOOKUP(AK10,'[3]2010_HVAC'!$EY$7:$KA$83,92),"")</f>
        <v>25.1</v>
      </c>
      <c r="AL33" s="20" t="str">
        <f>IF(AL10&gt;0,VLOOKUP(AL10,'[3]2010_HVAC'!$EY$7:$KA$83,92),"")</f>
        <v/>
      </c>
      <c r="AM33" s="20" t="str">
        <f>IF(AM10&gt;0,VLOOKUP(AM10,'[3]2010_HVAC'!$EY$7:$KA$83,92),"")</f>
        <v/>
      </c>
      <c r="AN33" s="20">
        <f>IF(AN10&gt;0,VLOOKUP(AN10,'[3]2010_HVAC'!$EY$7:$KA$83,92),"")</f>
        <v>4.5641239316239313</v>
      </c>
      <c r="AO33" s="20">
        <f>IF(AO10&gt;0,VLOOKUP(AO10,'[3]2010_HVAC'!$EY$7:$KA$83,92),"")</f>
        <v>23.662103365834163</v>
      </c>
      <c r="AP33" s="13">
        <f t="shared" si="35"/>
        <v>248983.74362708966</v>
      </c>
      <c r="AQ33" s="21">
        <f>IF(AQ10&gt;0,VLOOKUP(AQ10,'[3]2010_Envelope'!$BH$6:$CR$128,25),"")</f>
        <v>11.852777777777778</v>
      </c>
      <c r="AR33" s="21">
        <f>IF(AR10&gt;0,VLOOKUP(AR10,'[3]2010_Envelope'!$BH$6:$CR$128,25),"")</f>
        <v>12.941599841269841</v>
      </c>
      <c r="AS33" s="21">
        <f>IF(AS10&gt;0,VLOOKUP(AS10,'[3]2010_Envelope'!$BH$6:$CR$128,25),"")</f>
        <v>16.036111111111111</v>
      </c>
      <c r="AT33" s="21" t="str">
        <f>IF(AT10&gt;0,VLOOKUP(AT10,'[3]2010_Envelope'!$BH$6:$CR$128,25),"")</f>
        <v/>
      </c>
      <c r="AU33" s="21" t="str">
        <f>IF(AU10&gt;0,VLOOKUP(AU10,'[3]2010_Envelope'!$BH$6:$CR$128,25),"")</f>
        <v/>
      </c>
      <c r="AV33" s="21" t="str">
        <f>IF(AV10&gt;0,VLOOKUP(AV10,'[3]2010_Envelope'!$BH$6:$CR$128,25),"")</f>
        <v/>
      </c>
      <c r="AW33" s="20" t="str">
        <f>IF(AW10&gt;0,VLOOKUP(AW10,'[3]2010_HVAC'!$EY$7:$KA$83,95),"")</f>
        <v/>
      </c>
      <c r="AX33" s="20" t="str">
        <f>IF(AX10&gt;0,VLOOKUP(AX10,'[3]2010_HVAC'!$EY$7:$KA$83,95),"")</f>
        <v/>
      </c>
      <c r="AY33" s="20" t="str">
        <f>IF(AY10&gt;0,VLOOKUP(AY10,'[3]2010_HVAC'!$EY$7:$KA$83,95),"")</f>
        <v/>
      </c>
      <c r="AZ33" s="20" t="str">
        <f>IF(AZ10&gt;0,VLOOKUP(AZ10,'[3]2010_HVAC'!$EY$7:$KA$83,95),"")</f>
        <v/>
      </c>
      <c r="BA33" s="55">
        <f>VLOOKUP($C33,[2]Performance!$A$3:$K$36,9)</f>
        <v>0</v>
      </c>
      <c r="BB33" s="55">
        <f t="shared" si="36"/>
        <v>95</v>
      </c>
      <c r="BC33" s="20">
        <f>IF(BC10&gt;0,VLOOKUP(BC10,'[3]2010_HVAC'!$EY$7:$KA$83,BB33),"")</f>
        <v>15.140838633184083</v>
      </c>
      <c r="BD33" s="20">
        <f>IF(BD10&gt;0,VLOOKUP(BD10,'[3]2010_HVAC'!$EY$7:$KA$83,$BB33),"")</f>
        <v>29.579220677126315</v>
      </c>
      <c r="BE33" s="20">
        <f>IF(BE10&gt;0,VLOOKUP(BE10,'[3]2010_HVAC'!$EY$7:$KA$83,95),"")</f>
        <v>25.1</v>
      </c>
      <c r="BF33" s="20" t="str">
        <f>IF(BF10&gt;0,VLOOKUP(BF10,'[3]2010_HVAC'!$EY$7:$KA$83,95),"")</f>
        <v/>
      </c>
      <c r="BG33" s="20" t="str">
        <f>IF(BG10&gt;0,VLOOKUP(BG10,'[3]2010_HVAC'!$EY$7:$KA$83,95),"")</f>
        <v/>
      </c>
      <c r="BH33" s="20">
        <f>IF(BH10&gt;0,VLOOKUP(BH10,'[3]2010_HVAC'!$EY$7:$KA$83,95),"")</f>
        <v>6.7809841269841264</v>
      </c>
      <c r="BI33" s="20">
        <f>IF(BI10&gt;0,VLOOKUP(BI10,'[3]2010_HVAC'!$EY$7:$KA$83,95),"")</f>
        <v>24.413281250463818</v>
      </c>
      <c r="BJ33" s="13">
        <f t="shared" si="37"/>
        <v>446811.16226643877</v>
      </c>
      <c r="BK33" s="19">
        <f>IF($N33&gt;0,VLOOKUP($C33,[1]Bucharest!$AB$7:$AN$40,$N33))/((IF($P33=1,'3 PlantsCodes'!$D$26,IF($P33=2,'3 PlantsCodes'!$D$27,IF($P33=3,'3 PlantsCodes'!$D$28,IF($P33=4,'3 PlantsCodes'!$D$29)))))*IF($R33=1,'3 PlantsCodes'!$D$31,IF($R33=2,'3 PlantsCodes'!$D$32)))</f>
        <v>136.6005467156653</v>
      </c>
      <c r="BL33" s="19">
        <f>(IF($O33=20,VLOOKUP($C33,[1]Bucharest!$AB$7:$AN$40,12),IF($O33&gt;0,VLOOKUP($C33,[1]Bucharest!$AB$7:$AN$40,$O33),0))/(IF($Q33=1,'3 PlantsCodes'!$E$26,IF($Q33=3,'3 PlantsCodes'!$E$28,IF($Q33=4,'3 PlantsCodes'!$E$29,1)))*IF($R33=1,'3 PlantsCodes'!$E$31,IF($R33=2,'3 PlantsCodes'!$E$32))))</f>
        <v>22.170768346888686</v>
      </c>
      <c r="BM33" s="19">
        <f>VLOOKUP($C33,[1]Bucharest!$AB$6:$AZ$40,$S33)</f>
        <v>3.6387764282501118</v>
      </c>
      <c r="BN33" s="19">
        <f>VLOOKUP($C33,[1]Bucharest!$B$7:$Y$40,18)</f>
        <v>28.902140624998207</v>
      </c>
      <c r="BO33" s="19">
        <f>VLOOKUP($C33,[1]Bucharest!$B$7:$AA$40,26)</f>
        <v>0.54152747260170697</v>
      </c>
      <c r="BP33" s="20">
        <f>IF($U33=1,-[4]Office!$E$11,0)</f>
        <v>-8.7136752136752129</v>
      </c>
      <c r="BQ33" s="57" t="s">
        <v>30</v>
      </c>
      <c r="BR33" s="19">
        <f>IF($N33&gt;0,VLOOKUP($C33,[2]Bucharest!$AB$7:$AN$40,$N33))/((IF($P33=1,'3 PlantsCodes'!$D$26,IF($P33=2,'3 PlantsCodes'!$D$27,IF($P33=3,'3 PlantsCodes'!$D$28,IF($P33=4,'3 PlantsCodes'!$D$29)))))*IF($R33=1,'3 PlantsCodes'!$D$31,IF($R33=2,'3 PlantsCodes'!$D$32)))</f>
        <v>113.74696180555492</v>
      </c>
      <c r="BS33" s="19">
        <f>(IF($O33=20,VLOOKUP($C33,[2]Bucharest!$AB$7:$AN$40,12),IF($O33&gt;0,VLOOKUP($C33,[2]Bucharest!$AB$7:$AN$40,$O33),0))/(IF($Q33=1,'3 PlantsCodes'!$E$26,IF($Q33=3,'3 PlantsCodes'!$E$28,IF($Q33=4,'3 PlantsCodes'!$E$29,1)))*IF($R33=1,'3 PlantsCodes'!$E$31,IF($R33=2,'3 PlantsCodes'!$E$32))))</f>
        <v>13.110871019612391</v>
      </c>
      <c r="BT33" s="19">
        <f>VLOOKUP($C33,[2]Bucharest!$AB$6:$AZ$40,$S33)</f>
        <v>6.2954051796157069</v>
      </c>
      <c r="BU33" s="19">
        <f>VLOOKUP($C33,[2]Bucharest!$B$7:$Y$40,18)</f>
        <v>28.059732108135826</v>
      </c>
      <c r="BV33" s="19">
        <f>VLOOKUP($C33,[2]Bucharest!$B$7:$AA$40,26)</f>
        <v>0.651416909376069</v>
      </c>
      <c r="BW33" s="20">
        <f>IF($U33=1,-[4]School!$E$11,0)</f>
        <v>-8.7777777777777786</v>
      </c>
      <c r="BX33" s="57" t="s">
        <v>30</v>
      </c>
    </row>
    <row r="34" spans="1:76" ht="15" customHeight="1" x14ac:dyDescent="0.25">
      <c r="A34" s="151"/>
      <c r="B34" s="17">
        <v>6</v>
      </c>
      <c r="C34" s="22">
        <f t="shared" si="33"/>
        <v>14</v>
      </c>
      <c r="D34" s="50" t="str">
        <f t="shared" si="33"/>
        <v>o</v>
      </c>
      <c r="E34" s="50" t="str">
        <f t="shared" si="33"/>
        <v>+</v>
      </c>
      <c r="F34" s="49" t="str">
        <f t="shared" si="33"/>
        <v>+</v>
      </c>
      <c r="G34" s="49" t="str">
        <f t="shared" si="33"/>
        <v>+</v>
      </c>
      <c r="H34" s="49">
        <f t="shared" si="33"/>
        <v>0</v>
      </c>
      <c r="I34" s="49">
        <f t="shared" si="33"/>
        <v>3</v>
      </c>
      <c r="J34" s="49">
        <f t="shared" si="33"/>
        <v>3</v>
      </c>
      <c r="K34" s="49">
        <f t="shared" si="33"/>
        <v>3</v>
      </c>
      <c r="L34" s="49">
        <f t="shared" si="33"/>
        <v>1</v>
      </c>
      <c r="M34" s="49">
        <f t="shared" si="33"/>
        <v>3331</v>
      </c>
      <c r="N34" s="49">
        <f t="shared" si="33"/>
        <v>5</v>
      </c>
      <c r="O34" s="49">
        <f t="shared" si="33"/>
        <v>20</v>
      </c>
      <c r="P34" s="49">
        <f t="shared" si="33"/>
        <v>3</v>
      </c>
      <c r="Q34" s="49">
        <f t="shared" si="33"/>
        <v>3</v>
      </c>
      <c r="R34" s="49">
        <f t="shared" si="33"/>
        <v>2</v>
      </c>
      <c r="S34" s="22">
        <f t="shared" si="33"/>
        <v>15</v>
      </c>
      <c r="T34" s="49">
        <f t="shared" si="33"/>
        <v>0</v>
      </c>
      <c r="U34" s="49">
        <f t="shared" si="33"/>
        <v>1</v>
      </c>
      <c r="V34" s="18" t="str">
        <f t="shared" si="33"/>
        <v/>
      </c>
      <c r="W34" s="21">
        <f>IF(W11&gt;0,VLOOKUP(W11,'[3]2010_Envelope'!$BH$6:$CR$128,24),"")</f>
        <v>5.9210256410256408</v>
      </c>
      <c r="X34" s="21">
        <f>IF(X11&gt;0,VLOOKUP(X11,'[3]2010_Envelope'!$BH$6:$CR$128,24),"")</f>
        <v>8.7474572649572639</v>
      </c>
      <c r="Y34" s="21">
        <f>IF(Y11&gt;0,VLOOKUP(Y11,'[3]2010_Envelope'!$BH$6:$CR$128,24),"")</f>
        <v>7.3369230769230755</v>
      </c>
      <c r="Z34" s="21">
        <f>IF(Z11&gt;0,VLOOKUP(Z11,'[3]2010_Envelope'!$BH$6:$CR$128,24),"")</f>
        <v>65.381128952991446</v>
      </c>
      <c r="AA34" s="21">
        <f>IF(AA11&gt;0,VLOOKUP(AA11,'[3]2010_Envelope'!$BH$6:$CR$128,24),"")</f>
        <v>54.74803418803419</v>
      </c>
      <c r="AB34" s="21">
        <f>IF(AB11&gt;0,VLOOKUP(AB11,'[3]2010_Envelope'!$BH$6:$CR$128,24),"")</f>
        <v>27.374017094017095</v>
      </c>
      <c r="AC34" s="20" t="str">
        <f>IF(AC11&gt;0,VLOOKUP(AC11,'[3]2010_HVAC'!$EY$7:$KA$83,92),"")</f>
        <v/>
      </c>
      <c r="AD34" s="20" t="str">
        <f>IF(AD11&gt;0,VLOOKUP(AD11,'[3]2010_HVAC'!$EY$7:$KA$83,92),"")</f>
        <v/>
      </c>
      <c r="AE34" s="20">
        <f>IF(AE11&gt;0,VLOOKUP(AE11,'[3]2010_HVAC'!$EY$7:$KA$83,92),"")</f>
        <v>35.14</v>
      </c>
      <c r="AF34" s="20">
        <f>IF(AF11&gt;0,VLOOKUP(AF11,'[3]2010_HVAC'!$EY$7:$KA$83,92),"")</f>
        <v>28.853999999999999</v>
      </c>
      <c r="AG34" s="55">
        <f>VLOOKUP($C34,[1]Performance!$A$3:$K$38,9)</f>
        <v>2</v>
      </c>
      <c r="AH34" s="55">
        <f t="shared" si="34"/>
        <v>94</v>
      </c>
      <c r="AI34" s="20">
        <f>IF(AI11&gt;0,VLOOKUP(AI11,'[3]2010_HVAC'!$EY$7:$KA$83,AH34),"")</f>
        <v>5.251922797631563</v>
      </c>
      <c r="AJ34" s="20">
        <f>IF(AJ11&gt;0,VLOOKUP(AJ11,'[3]2010_HVAC'!$EY$7:$KA$83,$AH34),"")</f>
        <v>20.303367673463196</v>
      </c>
      <c r="AK34" s="20">
        <f>IF(AK11&gt;0,VLOOKUP(AK11,'[3]2010_HVAC'!$EY$7:$KA$83,92),"")</f>
        <v>25.1</v>
      </c>
      <c r="AL34" s="20" t="str">
        <f>IF(AL11&gt;0,VLOOKUP(AL11,'[3]2010_HVAC'!$EY$7:$KA$83,92),"")</f>
        <v/>
      </c>
      <c r="AM34" s="20" t="str">
        <f>IF(AM11&gt;0,VLOOKUP(AM11,'[3]2010_HVAC'!$EY$7:$KA$83,92),"")</f>
        <v/>
      </c>
      <c r="AN34" s="20" t="str">
        <f>IF(AN11&gt;0,VLOOKUP(AN11,'[3]2010_HVAC'!$EY$7:$KA$83,92),"")</f>
        <v/>
      </c>
      <c r="AO34" s="20">
        <f>IF(AO11&gt;0,VLOOKUP(AO11,'[3]2010_HVAC'!$EY$7:$KA$83,92),"")</f>
        <v>23.662103365834163</v>
      </c>
      <c r="AP34" s="13">
        <f t="shared" si="35"/>
        <v>720298.7533284137</v>
      </c>
      <c r="AQ34" s="21">
        <f>IF(AQ11&gt;0,VLOOKUP(AQ11,'[3]2010_Envelope'!$BH$6:$CR$128,25),"")</f>
        <v>16.245277777777776</v>
      </c>
      <c r="AR34" s="21">
        <f>IF(AR11&gt;0,VLOOKUP(AR11,'[3]2010_Envelope'!$BH$6:$CR$128,25),"")</f>
        <v>15.754991111111112</v>
      </c>
      <c r="AS34" s="21">
        <f>IF(AS11&gt;0,VLOOKUP(AS11,'[3]2010_Envelope'!$BH$6:$CR$128,25),"")</f>
        <v>20.219444444444441</v>
      </c>
      <c r="AT34" s="21">
        <f>IF(AT11&gt;0,VLOOKUP(AT11,'[3]2010_Envelope'!$BH$6:$CR$128,25),"")</f>
        <v>77.741871428571429</v>
      </c>
      <c r="AU34" s="21">
        <f>IF(AU11&gt;0,VLOOKUP(AU11,'[3]2010_Envelope'!$BH$6:$CR$128,25),"")</f>
        <v>36.855405714285723</v>
      </c>
      <c r="AV34" s="21">
        <f>IF(AV11&gt;0,VLOOKUP(AV11,'[3]2010_Envelope'!$BH$6:$CR$128,25),"")</f>
        <v>18.427702857142862</v>
      </c>
      <c r="AW34" s="20" t="str">
        <f>IF(AW11&gt;0,VLOOKUP(AW11,'[3]2010_HVAC'!$EY$7:$KA$83,95),"")</f>
        <v/>
      </c>
      <c r="AX34" s="20" t="str">
        <f>IF(AX11&gt;0,VLOOKUP(AX11,'[3]2010_HVAC'!$EY$7:$KA$83,95),"")</f>
        <v/>
      </c>
      <c r="AY34" s="20">
        <f>IF(AY11&gt;0,VLOOKUP(AY11,'[3]2010_HVAC'!$EY$7:$KA$83,95),"")</f>
        <v>35.14</v>
      </c>
      <c r="AZ34" s="20">
        <f>IF(AZ11&gt;0,VLOOKUP(AZ11,'[3]2010_HVAC'!$EY$7:$KA$83,95),"")</f>
        <v>28.853999999999996</v>
      </c>
      <c r="BA34" s="55">
        <f>VLOOKUP($C34,[2]Performance!$A$3:$K$36,9)</f>
        <v>1</v>
      </c>
      <c r="BB34" s="55">
        <f t="shared" si="36"/>
        <v>96</v>
      </c>
      <c r="BC34" s="20">
        <f>IF(BC11&gt;0,VLOOKUP(BC11,'[3]2010_HVAC'!$EY$7:$KA$83,BB34),"")</f>
        <v>11.206371297180436</v>
      </c>
      <c r="BD34" s="20">
        <f>IF(BD11&gt;0,VLOOKUP(BD11,'[3]2010_HVAC'!$EY$7:$KA$83,$BB34),"")</f>
        <v>27.399233433278315</v>
      </c>
      <c r="BE34" s="20">
        <f>IF(BE11&gt;0,VLOOKUP(BE11,'[3]2010_HVAC'!$EY$7:$KA$83,95),"")</f>
        <v>25.1</v>
      </c>
      <c r="BF34" s="20" t="str">
        <f>IF(BF11&gt;0,VLOOKUP(BF11,'[3]2010_HVAC'!$EY$7:$KA$83,95),"")</f>
        <v/>
      </c>
      <c r="BG34" s="20" t="str">
        <f>IF(BG11&gt;0,VLOOKUP(BG11,'[3]2010_HVAC'!$EY$7:$KA$83,95),"")</f>
        <v/>
      </c>
      <c r="BH34" s="20" t="str">
        <f>IF(BH11&gt;0,VLOOKUP(BH11,'[3]2010_HVAC'!$EY$7:$KA$83,95),"")</f>
        <v/>
      </c>
      <c r="BI34" s="20">
        <f>IF(BI11&gt;0,VLOOKUP(BI11,'[3]2010_HVAC'!$EY$7:$KA$83,95),"")</f>
        <v>24.413281250463818</v>
      </c>
      <c r="BJ34" s="13">
        <f t="shared" si="37"/>
        <v>1062676.3748399061</v>
      </c>
      <c r="BK34" s="19">
        <f>IF($N34&gt;0,VLOOKUP($C34,[1]Bucharest!$AB$7:$AN$40,$N34))/((IF($P34=1,'3 PlantsCodes'!$D$26,IF($P34=2,'3 PlantsCodes'!$D$27,IF($P34=3,'3 PlantsCodes'!$D$28,IF($P34=4,'3 PlantsCodes'!$D$29)))))*IF($R34=1,'3 PlantsCodes'!$D$31,IF($R34=2,'3 PlantsCodes'!$D$32)))</f>
        <v>42.155318520420593</v>
      </c>
      <c r="BL34" s="19">
        <f>(IF($O34=20,VLOOKUP($C34,[1]Bucharest!$AB$7:$AN$40,12),IF($O34&gt;0,VLOOKUP($C34,[1]Bucharest!$AB$7:$AN$40,$O34),0))/(IF($Q34=1,'3 PlantsCodes'!$E$26,IF($Q34=3,'3 PlantsCodes'!$E$28,IF($Q34=4,'3 PlantsCodes'!$E$29,1)))*IF($R34=1,'3 PlantsCodes'!$E$31,IF($R34=2,'3 PlantsCodes'!$E$32))))</f>
        <v>4.147472044108734</v>
      </c>
      <c r="BM34" s="19">
        <f>VLOOKUP($C34,[1]Bucharest!$AB$6:$AZ$40,$S34)</f>
        <v>8.6315789473684212</v>
      </c>
      <c r="BN34" s="19">
        <f>VLOOKUP($C34,[1]Bucharest!$B$7:$Y$40,18)</f>
        <v>7.3603836712642501</v>
      </c>
      <c r="BO34" s="19">
        <f>VLOOKUP($C34,[1]Bucharest!$B$7:$AA$40,26)</f>
        <v>0.21001057491224792</v>
      </c>
      <c r="BP34" s="20">
        <f>IF($U34=1,-[4]Office!$E$11,0)</f>
        <v>-8.7136752136752129</v>
      </c>
      <c r="BQ34" s="57" t="s">
        <v>30</v>
      </c>
      <c r="BR34" s="19">
        <f>IF($N34&gt;0,VLOOKUP($C34,[2]Bucharest!$AB$7:$AN$40,$N34))/((IF($P34=1,'3 PlantsCodes'!$D$26,IF($P34=2,'3 PlantsCodes'!$D$27,IF($P34=3,'3 PlantsCodes'!$D$28,IF($P34=4,'3 PlantsCodes'!$D$29)))))*IF($R34=1,'3 PlantsCodes'!$D$31,IF($R34=2,'3 PlantsCodes'!$D$32)))</f>
        <v>60.033308545342329</v>
      </c>
      <c r="BS34" s="19">
        <f>(IF($O34=20,VLOOKUP($C34,[2]Bucharest!$AB$7:$AN$40,12),IF($O34&gt;0,VLOOKUP($C34,[2]Bucharest!$AB$7:$AN$40,$O34),0))/(IF($Q34=1,'3 PlantsCodes'!$E$26,IF($Q34=3,'3 PlantsCodes'!$E$28,IF($Q34=4,'3 PlantsCodes'!$E$29,1)))*IF($R34=1,'3 PlantsCodes'!$E$31,IF($R34=2,'3 PlantsCodes'!$E$32))))</f>
        <v>3.77147626270364</v>
      </c>
      <c r="BT34" s="19">
        <f>VLOOKUP($C34,[2]Bucharest!$AB$6:$AZ$40,$S34)</f>
        <v>12.526315789473685</v>
      </c>
      <c r="BU34" s="19">
        <f>VLOOKUP($C34,[2]Bucharest!$B$7:$Y$40,18)</f>
        <v>7.7622348176032485</v>
      </c>
      <c r="BV34" s="19">
        <f>VLOOKUP($C34,[2]Bucharest!$B$7:$AA$40,26)</f>
        <v>0.44918586222661427</v>
      </c>
      <c r="BW34" s="20">
        <f>IF($U34=1,-[4]School!$E$11,0)</f>
        <v>-8.7777777777777786</v>
      </c>
      <c r="BX34" s="57" t="s">
        <v>30</v>
      </c>
    </row>
    <row r="35" spans="1:76" ht="15" customHeight="1" x14ac:dyDescent="0.25">
      <c r="A35" s="151"/>
      <c r="B35" s="17">
        <v>7</v>
      </c>
      <c r="C35" s="22">
        <f t="shared" si="33"/>
        <v>18</v>
      </c>
      <c r="D35" s="50" t="str">
        <f t="shared" si="33"/>
        <v>o+</v>
      </c>
      <c r="E35" s="50" t="str">
        <f t="shared" si="33"/>
        <v>+</v>
      </c>
      <c r="F35" s="49" t="str">
        <f t="shared" si="33"/>
        <v>+</v>
      </c>
      <c r="G35" s="49" t="str">
        <f t="shared" si="33"/>
        <v>+</v>
      </c>
      <c r="H35" s="49">
        <f t="shared" si="33"/>
        <v>0</v>
      </c>
      <c r="I35" s="49">
        <f t="shared" si="33"/>
        <v>4</v>
      </c>
      <c r="J35" s="49">
        <f t="shared" si="33"/>
        <v>3</v>
      </c>
      <c r="K35" s="49">
        <f t="shared" si="33"/>
        <v>3</v>
      </c>
      <c r="L35" s="49">
        <f t="shared" si="33"/>
        <v>1</v>
      </c>
      <c r="M35" s="49">
        <f t="shared" si="33"/>
        <v>4331</v>
      </c>
      <c r="N35" s="49">
        <f t="shared" si="33"/>
        <v>5</v>
      </c>
      <c r="O35" s="49">
        <f t="shared" si="33"/>
        <v>20</v>
      </c>
      <c r="P35" s="49">
        <f t="shared" si="33"/>
        <v>3</v>
      </c>
      <c r="Q35" s="49">
        <f t="shared" si="33"/>
        <v>3</v>
      </c>
      <c r="R35" s="49">
        <f t="shared" si="33"/>
        <v>2</v>
      </c>
      <c r="S35" s="22">
        <f t="shared" si="33"/>
        <v>15</v>
      </c>
      <c r="T35" s="49">
        <f t="shared" si="33"/>
        <v>0</v>
      </c>
      <c r="U35" s="49">
        <f t="shared" si="33"/>
        <v>1</v>
      </c>
      <c r="V35" s="18" t="str">
        <f t="shared" si="33"/>
        <v/>
      </c>
      <c r="W35" s="21">
        <f>IF(W12&gt;0,VLOOKUP(W12,'[3]2010_Envelope'!$BH$6:$CR$128,24),"")</f>
        <v>6.9250256410256403</v>
      </c>
      <c r="X35" s="21">
        <f>IF(X12&gt;0,VLOOKUP(X12,'[3]2010_Envelope'!$BH$6:$CR$128,24),"")</f>
        <v>12.652572115384615</v>
      </c>
      <c r="Y35" s="21">
        <f>IF(Y12&gt;0,VLOOKUP(Y12,'[3]2010_Envelope'!$BH$6:$CR$128,24),"")</f>
        <v>9.1698666666666693</v>
      </c>
      <c r="Z35" s="21">
        <f>IF(Z12&gt;0,VLOOKUP(Z12,'[3]2010_Envelope'!$BH$6:$CR$128,24),"")</f>
        <v>65.381128952991446</v>
      </c>
      <c r="AA35" s="21">
        <f>IF(AA12&gt;0,VLOOKUP(AA12,'[3]2010_Envelope'!$BH$6:$CR$128,24),"")</f>
        <v>54.74803418803419</v>
      </c>
      <c r="AB35" s="21">
        <f>IF(AB12&gt;0,VLOOKUP(AB12,'[3]2010_Envelope'!$BH$6:$CR$128,24),"")</f>
        <v>27.374017094017095</v>
      </c>
      <c r="AC35" s="20" t="str">
        <f>IF(AC12&gt;0,VLOOKUP(AC12,'[3]2010_HVAC'!$EY$7:$KA$83,92),"")</f>
        <v/>
      </c>
      <c r="AD35" s="20" t="str">
        <f>IF(AD12&gt;0,VLOOKUP(AD12,'[3]2010_HVAC'!$EY$7:$KA$83,92),"")</f>
        <v/>
      </c>
      <c r="AE35" s="20">
        <f>IF(AE12&gt;0,VLOOKUP(AE12,'[3]2010_HVAC'!$EY$7:$KA$83,92),"")</f>
        <v>35.14</v>
      </c>
      <c r="AF35" s="20">
        <f>IF(AF12&gt;0,VLOOKUP(AF12,'[3]2010_HVAC'!$EY$7:$KA$83,92),"")</f>
        <v>28.853999999999999</v>
      </c>
      <c r="AG35" s="55">
        <f>VLOOKUP($C35,[1]Performance!$A$3:$K$38,9)</f>
        <v>2</v>
      </c>
      <c r="AH35" s="55">
        <f t="shared" si="34"/>
        <v>94</v>
      </c>
      <c r="AI35" s="20">
        <f>IF(AI12&gt;0,VLOOKUP(AI12,'[3]2010_HVAC'!$EY$7:$KA$83,AH35),"")</f>
        <v>5.251922797631563</v>
      </c>
      <c r="AJ35" s="20">
        <f>IF(AJ12&gt;0,VLOOKUP(AJ12,'[3]2010_HVAC'!$EY$7:$KA$83,$AH35),"")</f>
        <v>20.303367673463196</v>
      </c>
      <c r="AK35" s="20">
        <f>IF(AK12&gt;0,VLOOKUP(AK12,'[3]2010_HVAC'!$EY$7:$KA$83,92),"")</f>
        <v>25.1</v>
      </c>
      <c r="AL35" s="20" t="str">
        <f>IF(AL12&gt;0,VLOOKUP(AL12,'[3]2010_HVAC'!$EY$7:$KA$83,92),"")</f>
        <v/>
      </c>
      <c r="AM35" s="20" t="str">
        <f>IF(AM12&gt;0,VLOOKUP(AM12,'[3]2010_HVAC'!$EY$7:$KA$83,92),"")</f>
        <v/>
      </c>
      <c r="AN35" s="20" t="str">
        <f>IF(AN12&gt;0,VLOOKUP(AN12,'[3]2010_HVAC'!$EY$7:$KA$83,92),"")</f>
        <v/>
      </c>
      <c r="AO35" s="20">
        <f>IF(AO12&gt;0,VLOOKUP(AO12,'[3]2010_HVAC'!$EY$7:$KA$83,92),"")</f>
        <v>23.662103365834163</v>
      </c>
      <c r="AP35" s="13">
        <f t="shared" si="35"/>
        <v>736075.17007841368</v>
      </c>
      <c r="AQ35" s="21">
        <f>IF(AQ12&gt;0,VLOOKUP(AQ12,'[3]2010_Envelope'!$BH$6:$CR$128,25),"")</f>
        <v>19.173611111111114</v>
      </c>
      <c r="AR35" s="21">
        <f>IF(AR12&gt;0,VLOOKUP(AR12,'[3]2010_Envelope'!$BH$6:$CR$128,25),"")</f>
        <v>22.788469285714285</v>
      </c>
      <c r="AS35" s="21">
        <f>IF(AS12&gt;0,VLOOKUP(AS12,'[3]2010_Envelope'!$BH$6:$CR$128,25),"")</f>
        <v>24.402777777777779</v>
      </c>
      <c r="AT35" s="21">
        <f>IF(AT12&gt;0,VLOOKUP(AT12,'[3]2010_Envelope'!$BH$6:$CR$128,25),"")</f>
        <v>77.741871428571429</v>
      </c>
      <c r="AU35" s="21">
        <f>IF(AU12&gt;0,VLOOKUP(AU12,'[3]2010_Envelope'!$BH$6:$CR$128,25),"")</f>
        <v>36.855405714285723</v>
      </c>
      <c r="AV35" s="21">
        <f>IF(AV12&gt;0,VLOOKUP(AV12,'[3]2010_Envelope'!$BH$6:$CR$128,25),"")</f>
        <v>18.427702857142862</v>
      </c>
      <c r="AW35" s="20" t="str">
        <f>IF(AW12&gt;0,VLOOKUP(AW12,'[3]2010_HVAC'!$EY$7:$KA$83,95),"")</f>
        <v/>
      </c>
      <c r="AX35" s="20" t="str">
        <f>IF(AX12&gt;0,VLOOKUP(AX12,'[3]2010_HVAC'!$EY$7:$KA$83,95),"")</f>
        <v/>
      </c>
      <c r="AY35" s="20">
        <f>IF(AY12&gt;0,VLOOKUP(AY12,'[3]2010_HVAC'!$EY$7:$KA$83,95),"")</f>
        <v>35.14</v>
      </c>
      <c r="AZ35" s="20">
        <f>IF(AZ12&gt;0,VLOOKUP(AZ12,'[3]2010_HVAC'!$EY$7:$KA$83,95),"")</f>
        <v>28.853999999999996</v>
      </c>
      <c r="BA35" s="55">
        <f>VLOOKUP($C35,[2]Performance!$A$3:$K$36,9)</f>
        <v>1</v>
      </c>
      <c r="BB35" s="55">
        <f t="shared" si="36"/>
        <v>96</v>
      </c>
      <c r="BC35" s="20">
        <f>IF(BC12&gt;0,VLOOKUP(BC12,'[3]2010_HVAC'!$EY$7:$KA$83,BB35),"")</f>
        <v>11.206371297180436</v>
      </c>
      <c r="BD35" s="20">
        <f>IF(BD12&gt;0,VLOOKUP(BD12,'[3]2010_HVAC'!$EY$7:$KA$83,$BB35),"")</f>
        <v>27.399233433278315</v>
      </c>
      <c r="BE35" s="20">
        <f>IF(BE12&gt;0,VLOOKUP(BE12,'[3]2010_HVAC'!$EY$7:$KA$83,95),"")</f>
        <v>25.1</v>
      </c>
      <c r="BF35" s="20" t="str">
        <f>IF(BF12&gt;0,VLOOKUP(BF12,'[3]2010_HVAC'!$EY$7:$KA$83,95),"")</f>
        <v/>
      </c>
      <c r="BG35" s="20" t="str">
        <f>IF(BG12&gt;0,VLOOKUP(BG12,'[3]2010_HVAC'!$EY$7:$KA$83,95),"")</f>
        <v/>
      </c>
      <c r="BH35" s="20" t="str">
        <f>IF(BH12&gt;0,VLOOKUP(BH12,'[3]2010_HVAC'!$EY$7:$KA$83,95),"")</f>
        <v/>
      </c>
      <c r="BI35" s="20">
        <f>IF(BI12&gt;0,VLOOKUP(BI12,'[3]2010_HVAC'!$EY$7:$KA$83,95),"")</f>
        <v>24.413281250463818</v>
      </c>
      <c r="BJ35" s="13">
        <f t="shared" si="37"/>
        <v>1107233.5810899062</v>
      </c>
      <c r="BK35" s="19">
        <f>IF($N35&gt;0,VLOOKUP($C35,[1]Bucharest!$AB$7:$AN$40,$N35))/((IF($P35=1,'3 PlantsCodes'!$D$26,IF($P35=2,'3 PlantsCodes'!$D$27,IF($P35=3,'3 PlantsCodes'!$D$28,IF($P35=4,'3 PlantsCodes'!$D$29)))))*IF($R35=1,'3 PlantsCodes'!$D$31,IF($R35=2,'3 PlantsCodes'!$D$32)))</f>
        <v>40.891638645525411</v>
      </c>
      <c r="BL35" s="19">
        <f>(IF($O35=20,VLOOKUP($C35,[1]Bucharest!$AB$7:$AN$40,12),IF($O35&gt;0,VLOOKUP($C35,[1]Bucharest!$AB$7:$AN$40,$O35),0))/(IF($Q35=1,'3 PlantsCodes'!$E$26,IF($Q35=3,'3 PlantsCodes'!$E$28,IF($Q35=4,'3 PlantsCodes'!$E$29,1)))*IF($R35=1,'3 PlantsCodes'!$E$31,IF($R35=2,'3 PlantsCodes'!$E$32))))</f>
        <v>4.1745929657587091</v>
      </c>
      <c r="BM35" s="19">
        <f>VLOOKUP($C35,[1]Bucharest!$AB$6:$AZ$40,$S35)</f>
        <v>8.6315789473684212</v>
      </c>
      <c r="BN35" s="19">
        <f>VLOOKUP($C35,[1]Bucharest!$B$7:$Y$40,18)</f>
        <v>7.3603836712642501</v>
      </c>
      <c r="BO35" s="19">
        <f>VLOOKUP($C35,[1]Bucharest!$B$7:$AA$40,26)</f>
        <v>0.20837571395465976</v>
      </c>
      <c r="BP35" s="20">
        <f>IF($U35=1,-[4]Office!$E$11,0)</f>
        <v>-8.7136752136752129</v>
      </c>
      <c r="BQ35" s="57" t="s">
        <v>30</v>
      </c>
      <c r="BR35" s="19">
        <f>IF($N35&gt;0,VLOOKUP($C35,[2]Bucharest!$AB$7:$AN$40,$N35))/((IF($P35=1,'3 PlantsCodes'!$D$26,IF($P35=2,'3 PlantsCodes'!$D$27,IF($P35=3,'3 PlantsCodes'!$D$28,IF($P35=4,'3 PlantsCodes'!$D$29)))))*IF($R35=1,'3 PlantsCodes'!$D$31,IF($R35=2,'3 PlantsCodes'!$D$32)))</f>
        <v>57.00434020575517</v>
      </c>
      <c r="BS35" s="19">
        <f>(IF($O35=20,VLOOKUP($C35,[2]Bucharest!$AB$7:$AN$40,12),IF($O35&gt;0,VLOOKUP($C35,[2]Bucharest!$AB$7:$AN$40,$O35),0))/(IF($Q35=1,'3 PlantsCodes'!$E$26,IF($Q35=3,'3 PlantsCodes'!$E$28,IF($Q35=4,'3 PlantsCodes'!$E$29,1)))*IF($R35=1,'3 PlantsCodes'!$E$31,IF($R35=2,'3 PlantsCodes'!$E$32))))</f>
        <v>3.8261884547819505</v>
      </c>
      <c r="BT35" s="19">
        <f>VLOOKUP($C35,[2]Bucharest!$AB$6:$AZ$40,$S35)</f>
        <v>12.526315789473685</v>
      </c>
      <c r="BU35" s="19">
        <f>VLOOKUP($C35,[2]Bucharest!$B$7:$Y$40,18)</f>
        <v>7.7622348176032485</v>
      </c>
      <c r="BV35" s="19">
        <f>VLOOKUP($C35,[2]Bucharest!$B$7:$AA$40,26)</f>
        <v>0.44340903195324044</v>
      </c>
      <c r="BW35" s="20">
        <f>IF($U35=1,-[4]School!$E$11,0)</f>
        <v>-8.7777777777777786</v>
      </c>
      <c r="BX35" s="57" t="s">
        <v>30</v>
      </c>
    </row>
    <row r="36" spans="1:76" ht="15" customHeight="1" x14ac:dyDescent="0.25">
      <c r="A36" s="151"/>
      <c r="B36" s="17">
        <v>8</v>
      </c>
      <c r="C36" s="22">
        <f t="shared" si="33"/>
        <v>32</v>
      </c>
      <c r="D36" s="50" t="str">
        <f t="shared" si="33"/>
        <v>o</v>
      </c>
      <c r="E36" s="50" t="str">
        <f t="shared" si="33"/>
        <v>+</v>
      </c>
      <c r="F36" s="49" t="str">
        <f t="shared" si="33"/>
        <v>+</v>
      </c>
      <c r="G36" s="49" t="str">
        <f t="shared" si="33"/>
        <v>+</v>
      </c>
      <c r="H36" s="49">
        <f t="shared" si="33"/>
        <v>1</v>
      </c>
      <c r="I36" s="49">
        <f t="shared" si="33"/>
        <v>3</v>
      </c>
      <c r="J36" s="49">
        <f t="shared" si="33"/>
        <v>3</v>
      </c>
      <c r="K36" s="49">
        <f t="shared" si="33"/>
        <v>3</v>
      </c>
      <c r="L36" s="49">
        <f t="shared" si="33"/>
        <v>2</v>
      </c>
      <c r="M36" s="49">
        <f t="shared" si="33"/>
        <v>3332</v>
      </c>
      <c r="N36" s="49">
        <f t="shared" si="33"/>
        <v>5</v>
      </c>
      <c r="O36" s="49">
        <f t="shared" si="33"/>
        <v>20</v>
      </c>
      <c r="P36" s="49">
        <f t="shared" si="33"/>
        <v>3</v>
      </c>
      <c r="Q36" s="49">
        <f t="shared" si="33"/>
        <v>3</v>
      </c>
      <c r="R36" s="49">
        <f t="shared" si="33"/>
        <v>2</v>
      </c>
      <c r="S36" s="22">
        <f t="shared" si="33"/>
        <v>15</v>
      </c>
      <c r="T36" s="49">
        <f t="shared" si="33"/>
        <v>0</v>
      </c>
      <c r="U36" s="49">
        <f t="shared" si="33"/>
        <v>1</v>
      </c>
      <c r="V36" s="18" t="str">
        <f t="shared" si="33"/>
        <v/>
      </c>
      <c r="W36" s="21">
        <f>IF(W13&gt;0,VLOOKUP(W13,'[3]2010_Envelope'!$BH$6:$CR$128,24),"")</f>
        <v>5.9210256410256408</v>
      </c>
      <c r="X36" s="21">
        <f>IF(X13&gt;0,VLOOKUP(X13,'[3]2010_Envelope'!$BH$6:$CR$128,24),"")</f>
        <v>8.7474572649572639</v>
      </c>
      <c r="Y36" s="21">
        <f>IF(Y13&gt;0,VLOOKUP(Y13,'[3]2010_Envelope'!$BH$6:$CR$128,24),"")</f>
        <v>7.3369230769230755</v>
      </c>
      <c r="Z36" s="21">
        <f>IF(Z13&gt;0,VLOOKUP(Z13,'[3]2010_Envelope'!$BH$6:$CR$128,24),"")</f>
        <v>65.381128952991446</v>
      </c>
      <c r="AA36" s="21">
        <f>IF(AA13&gt;0,VLOOKUP(AA13,'[3]2010_Envelope'!$BH$6:$CR$128,24),"")</f>
        <v>54.74803418803419</v>
      </c>
      <c r="AB36" s="21">
        <f>IF(AB13&gt;0,VLOOKUP(AB13,'[3]2010_Envelope'!$BH$6:$CR$128,24),"")</f>
        <v>27.374017094017095</v>
      </c>
      <c r="AC36" s="20">
        <f>IF(AC13&gt;0,VLOOKUP(AC13,'[3]2010_HVAC'!$EY$7:$KA$83,92),"")</f>
        <v>19.452500000000004</v>
      </c>
      <c r="AD36" s="20">
        <f>IF(AD13&gt;0,VLOOKUP(AD13,'[3]2010_HVAC'!$EY$7:$KA$83,92),"")</f>
        <v>19.703500000000002</v>
      </c>
      <c r="AE36" s="20">
        <f>IF(AE13&gt;0,VLOOKUP(AE13,'[3]2010_HVAC'!$EY$7:$KA$83,92),"")</f>
        <v>35.14</v>
      </c>
      <c r="AF36" s="20">
        <f>IF(AF13&gt;0,VLOOKUP(AF13,'[3]2010_HVAC'!$EY$7:$KA$83,92),"")</f>
        <v>28.853999999999999</v>
      </c>
      <c r="AG36" s="55">
        <f>VLOOKUP($C36,[1]Performance!$A$3:$K$38,9)</f>
        <v>2</v>
      </c>
      <c r="AH36" s="55">
        <f t="shared" si="34"/>
        <v>94</v>
      </c>
      <c r="AI36" s="20">
        <f>IF(AI13&gt;0,VLOOKUP(AI13,'[3]2010_HVAC'!$EY$7:$KA$83,AH36),"")</f>
        <v>5.251922797631563</v>
      </c>
      <c r="AJ36" s="20">
        <f>IF(AJ13&gt;0,VLOOKUP(AJ13,'[3]2010_HVAC'!$EY$7:$KA$83,$AH36),"")</f>
        <v>20.303367673463196</v>
      </c>
      <c r="AK36" s="20">
        <f>IF(AK13&gt;0,VLOOKUP(AK13,'[3]2010_HVAC'!$EY$7:$KA$83,92),"")</f>
        <v>25.1</v>
      </c>
      <c r="AL36" s="20" t="str">
        <f>IF(AL13&gt;0,VLOOKUP(AL13,'[3]2010_HVAC'!$EY$7:$KA$83,92),"")</f>
        <v/>
      </c>
      <c r="AM36" s="20" t="str">
        <f>IF(AM13&gt;0,VLOOKUP(AM13,'[3]2010_HVAC'!$EY$7:$KA$83,92),"")</f>
        <v/>
      </c>
      <c r="AN36" s="20" t="str">
        <f>IF(AN13&gt;0,VLOOKUP(AN13,'[3]2010_HVAC'!$EY$7:$KA$83,92),"")</f>
        <v/>
      </c>
      <c r="AO36" s="20">
        <f>IF(AO13&gt;0,VLOOKUP(AO13,'[3]2010_HVAC'!$EY$7:$KA$83,92),"")</f>
        <v>23.662103365834163</v>
      </c>
      <c r="AP36" s="13">
        <f t="shared" si="35"/>
        <v>811923.79332841362</v>
      </c>
      <c r="AQ36" s="21">
        <f>IF(AQ13&gt;0,VLOOKUP(AQ13,'[3]2010_Envelope'!$BH$6:$CR$128,25),"")</f>
        <v>16.245277777777776</v>
      </c>
      <c r="AR36" s="21">
        <f>IF(AR13&gt;0,VLOOKUP(AR13,'[3]2010_Envelope'!$BH$6:$CR$128,25),"")</f>
        <v>15.754991111111112</v>
      </c>
      <c r="AS36" s="21">
        <f>IF(AS13&gt;0,VLOOKUP(AS13,'[3]2010_Envelope'!$BH$6:$CR$128,25),"")</f>
        <v>20.219444444444441</v>
      </c>
      <c r="AT36" s="21">
        <f>IF(AT13&gt;0,VLOOKUP(AT13,'[3]2010_Envelope'!$BH$6:$CR$128,25),"")</f>
        <v>77.741871428571429</v>
      </c>
      <c r="AU36" s="21">
        <f>IF(AU13&gt;0,VLOOKUP(AU13,'[3]2010_Envelope'!$BH$6:$CR$128,25),"")</f>
        <v>36.855405714285723</v>
      </c>
      <c r="AV36" s="21">
        <f>IF(AV13&gt;0,VLOOKUP(AV13,'[3]2010_Envelope'!$BH$6:$CR$128,25),"")</f>
        <v>18.427702857142862</v>
      </c>
      <c r="AW36" s="20">
        <f>IF(AW13&gt;0,VLOOKUP(AW13,'[3]2010_HVAC'!$EY$7:$KA$83,95),"")</f>
        <v>19.452500000000001</v>
      </c>
      <c r="AX36" s="20">
        <f>IF(AX13&gt;0,VLOOKUP(AX13,'[3]2010_HVAC'!$EY$7:$KA$83,95),"")</f>
        <v>19.703500000000002</v>
      </c>
      <c r="AY36" s="20">
        <f>IF(AY13&gt;0,VLOOKUP(AY13,'[3]2010_HVAC'!$EY$7:$KA$83,95),"")</f>
        <v>35.14</v>
      </c>
      <c r="AZ36" s="20">
        <f>IF(AZ13&gt;0,VLOOKUP(AZ13,'[3]2010_HVAC'!$EY$7:$KA$83,95),"")</f>
        <v>28.853999999999996</v>
      </c>
      <c r="BA36" s="55">
        <f>VLOOKUP($C36,[2]Performance!$A$3:$K$36,9)</f>
        <v>2</v>
      </c>
      <c r="BB36" s="55">
        <f t="shared" si="36"/>
        <v>97</v>
      </c>
      <c r="BC36" s="20">
        <f>IF(BC13&gt;0,VLOOKUP(BC13,'[3]2010_HVAC'!$EY$7:$KA$83,BB36),"")</f>
        <v>7.2719039611767853</v>
      </c>
      <c r="BD36" s="20">
        <f>IF(BD13&gt;0,VLOOKUP(BD13,'[3]2010_HVAC'!$EY$7:$KA$83,$BB36),"")</f>
        <v>25.219246189430308</v>
      </c>
      <c r="BE36" s="20">
        <f>IF(BE13&gt;0,VLOOKUP(BE13,'[3]2010_HVAC'!$EY$7:$KA$83,95),"")</f>
        <v>25.1</v>
      </c>
      <c r="BF36" s="20" t="str">
        <f>IF(BF13&gt;0,VLOOKUP(BF13,'[3]2010_HVAC'!$EY$7:$KA$83,95),"")</f>
        <v/>
      </c>
      <c r="BG36" s="20" t="str">
        <f>IF(BG13&gt;0,VLOOKUP(BG13,'[3]2010_HVAC'!$EY$7:$KA$83,95),"")</f>
        <v/>
      </c>
      <c r="BH36" s="20" t="str">
        <f>IF(BH13&gt;0,VLOOKUP(BH13,'[3]2010_HVAC'!$EY$7:$KA$83,95),"")</f>
        <v/>
      </c>
      <c r="BI36" s="20">
        <f>IF(BI13&gt;0,VLOOKUP(BI13,'[3]2010_HVAC'!$EY$7:$KA$83,95),"")</f>
        <v>24.413281250463818</v>
      </c>
      <c r="BJ36" s="13">
        <f t="shared" si="37"/>
        <v>1166757.2429133735</v>
      </c>
      <c r="BK36" s="19">
        <f>IF($N36&gt;0,VLOOKUP($C36,[1]Bucharest!$AB$7:$AN$40,$N36))/((IF($P36=1,'3 PlantsCodes'!$D$26,IF($P36=2,'3 PlantsCodes'!$D$27,IF($P36=3,'3 PlantsCodes'!$D$28,IF($P36=4,'3 PlantsCodes'!$D$29)))))*IF($R36=1,'3 PlantsCodes'!$D$31,IF($R36=2,'3 PlantsCodes'!$D$32)))</f>
        <v>32.276707300603213</v>
      </c>
      <c r="BL36" s="19">
        <f>(IF($O36=20,VLOOKUP($C36,[1]Bucharest!$AB$7:$AN$40,12),IF($O36&gt;0,VLOOKUP($C36,[1]Bucharest!$AB$7:$AN$40,$O36),0))/(IF($Q36=1,'3 PlantsCodes'!$E$26,IF($Q36=3,'3 PlantsCodes'!$E$28,IF($Q36=4,'3 PlantsCodes'!$E$29,1)))*IF($R36=1,'3 PlantsCodes'!$E$31,IF($R36=2,'3 PlantsCodes'!$E$32))))</f>
        <v>3.880225252100487</v>
      </c>
      <c r="BM36" s="19">
        <f>VLOOKUP($C36,[1]Bucharest!$AB$6:$AZ$40,$S36)</f>
        <v>8.6315789473684212</v>
      </c>
      <c r="BN36" s="19">
        <f>VLOOKUP($C36,[1]Bucharest!$B$7:$Y$40,18)</f>
        <v>7.3603836712642501</v>
      </c>
      <c r="BO36" s="19">
        <f>VLOOKUP($C36,[1]Bucharest!$B$7:$AA$40,26)</f>
        <v>1.8845520893332706</v>
      </c>
      <c r="BP36" s="20">
        <f>IF($U36=1,-[4]Office!$E$11,0)</f>
        <v>-8.7136752136752129</v>
      </c>
      <c r="BQ36" s="57" t="s">
        <v>30</v>
      </c>
      <c r="BR36" s="19">
        <f>IF($N36&gt;0,VLOOKUP($C36,[2]Bucharest!$AB$7:$AN$40,$N36))/((IF($P36=1,'3 PlantsCodes'!$D$26,IF($P36=2,'3 PlantsCodes'!$D$27,IF($P36=3,'3 PlantsCodes'!$D$28,IF($P36=4,'3 PlantsCodes'!$D$29)))))*IF($R36=1,'3 PlantsCodes'!$D$31,IF($R36=2,'3 PlantsCodes'!$D$32)))</f>
        <v>34.021059758604061</v>
      </c>
      <c r="BS36" s="19">
        <f>(IF($O36=20,VLOOKUP($C36,[2]Bucharest!$AB$7:$AN$40,12),IF($O36&gt;0,VLOOKUP($C36,[2]Bucharest!$AB$7:$AN$40,$O36),0))/(IF($Q36=1,'3 PlantsCodes'!$E$26,IF($Q36=3,'3 PlantsCodes'!$E$28,IF($Q36=4,'3 PlantsCodes'!$E$29,1)))*IF($R36=1,'3 PlantsCodes'!$E$31,IF($R36=2,'3 PlantsCodes'!$E$32))))</f>
        <v>3.4580498860886486</v>
      </c>
      <c r="BT36" s="19">
        <f>VLOOKUP($C36,[2]Bucharest!$AB$6:$AZ$40,$S36)</f>
        <v>12.526315789473685</v>
      </c>
      <c r="BU36" s="19">
        <f>VLOOKUP($C36,[2]Bucharest!$B$7:$Y$40,18)</f>
        <v>7.7622348176032485</v>
      </c>
      <c r="BV36" s="19">
        <f>VLOOKUP($C36,[2]Bucharest!$B$7:$AA$40,26)</f>
        <v>4.7351287924021292</v>
      </c>
      <c r="BW36" s="20">
        <f>IF($U36=1,-[4]School!$E$11,0)</f>
        <v>-8.7777777777777786</v>
      </c>
      <c r="BX36" s="57" t="s">
        <v>30</v>
      </c>
    </row>
    <row r="37" spans="1:76" ht="15" customHeight="1" x14ac:dyDescent="0.25">
      <c r="A37" s="151"/>
      <c r="B37" s="17">
        <v>9</v>
      </c>
      <c r="C37" s="22">
        <f t="shared" si="33"/>
        <v>36</v>
      </c>
      <c r="D37" s="50" t="str">
        <f t="shared" si="33"/>
        <v>o+</v>
      </c>
      <c r="E37" s="50" t="str">
        <f t="shared" si="33"/>
        <v>+</v>
      </c>
      <c r="F37" s="49" t="str">
        <f t="shared" si="33"/>
        <v>+</v>
      </c>
      <c r="G37" s="49" t="str">
        <f t="shared" si="33"/>
        <v>+</v>
      </c>
      <c r="H37" s="49">
        <f t="shared" si="33"/>
        <v>1</v>
      </c>
      <c r="I37" s="49">
        <f t="shared" si="33"/>
        <v>4</v>
      </c>
      <c r="J37" s="49">
        <f t="shared" si="33"/>
        <v>3</v>
      </c>
      <c r="K37" s="49">
        <f t="shared" si="33"/>
        <v>3</v>
      </c>
      <c r="L37" s="49">
        <f t="shared" si="33"/>
        <v>2</v>
      </c>
      <c r="M37" s="49">
        <f t="shared" si="33"/>
        <v>4332</v>
      </c>
      <c r="N37" s="49">
        <f t="shared" si="33"/>
        <v>5</v>
      </c>
      <c r="O37" s="49">
        <f t="shared" si="33"/>
        <v>20</v>
      </c>
      <c r="P37" s="49">
        <f t="shared" si="33"/>
        <v>3</v>
      </c>
      <c r="Q37" s="49">
        <f t="shared" si="33"/>
        <v>3</v>
      </c>
      <c r="R37" s="49">
        <f t="shared" si="33"/>
        <v>2</v>
      </c>
      <c r="S37" s="22">
        <f t="shared" si="33"/>
        <v>15</v>
      </c>
      <c r="T37" s="49">
        <f t="shared" si="33"/>
        <v>0</v>
      </c>
      <c r="U37" s="49">
        <f t="shared" si="33"/>
        <v>1</v>
      </c>
      <c r="V37" s="18" t="str">
        <f t="shared" si="33"/>
        <v/>
      </c>
      <c r="W37" s="21">
        <f>IF(W14&gt;0,VLOOKUP(W14,'[3]2010_Envelope'!$BH$6:$CR$128,24),"")</f>
        <v>6.9250256410256403</v>
      </c>
      <c r="X37" s="21">
        <f>IF(X14&gt;0,VLOOKUP(X14,'[3]2010_Envelope'!$BH$6:$CR$128,24),"")</f>
        <v>12.652572115384615</v>
      </c>
      <c r="Y37" s="21">
        <f>IF(Y14&gt;0,VLOOKUP(Y14,'[3]2010_Envelope'!$BH$6:$CR$128,24),"")</f>
        <v>9.1698666666666693</v>
      </c>
      <c r="Z37" s="21">
        <f>IF(Z14&gt;0,VLOOKUP(Z14,'[3]2010_Envelope'!$BH$6:$CR$128,24),"")</f>
        <v>65.381128952991446</v>
      </c>
      <c r="AA37" s="21">
        <f>IF(AA14&gt;0,VLOOKUP(AA14,'[3]2010_Envelope'!$BH$6:$CR$128,24),"")</f>
        <v>54.74803418803419</v>
      </c>
      <c r="AB37" s="21">
        <f>IF(AB14&gt;0,VLOOKUP(AB14,'[3]2010_Envelope'!$BH$6:$CR$128,24),"")</f>
        <v>27.374017094017095</v>
      </c>
      <c r="AC37" s="20">
        <f>IF(AC14&gt;0,VLOOKUP(AC14,'[3]2010_HVAC'!$EY$7:$KA$83,92),"")</f>
        <v>19.452500000000004</v>
      </c>
      <c r="AD37" s="20">
        <f>IF(AD14&gt;0,VLOOKUP(AD14,'[3]2010_HVAC'!$EY$7:$KA$83,92),"")</f>
        <v>19.703500000000002</v>
      </c>
      <c r="AE37" s="20">
        <f>IF(AE14&gt;0,VLOOKUP(AE14,'[3]2010_HVAC'!$EY$7:$KA$83,92),"")</f>
        <v>35.14</v>
      </c>
      <c r="AF37" s="20">
        <f>IF(AF14&gt;0,VLOOKUP(AF14,'[3]2010_HVAC'!$EY$7:$KA$83,92),"")</f>
        <v>28.853999999999999</v>
      </c>
      <c r="AG37" s="55">
        <f>VLOOKUP($C37,[1]Performance!$A$3:$K$38,9)</f>
        <v>2</v>
      </c>
      <c r="AH37" s="55">
        <f t="shared" si="34"/>
        <v>94</v>
      </c>
      <c r="AI37" s="20">
        <f>IF(AI14&gt;0,VLOOKUP(AI14,'[3]2010_HVAC'!$EY$7:$KA$83,AH37),"")</f>
        <v>5.251922797631563</v>
      </c>
      <c r="AJ37" s="20">
        <f>IF(AJ14&gt;0,VLOOKUP(AJ14,'[3]2010_HVAC'!$EY$7:$KA$83,$AH37),"")</f>
        <v>20.303367673463196</v>
      </c>
      <c r="AK37" s="20">
        <f>IF(AK14&gt;0,VLOOKUP(AK14,'[3]2010_HVAC'!$EY$7:$KA$83,92),"")</f>
        <v>25.1</v>
      </c>
      <c r="AL37" s="20" t="str">
        <f>IF(AL14&gt;0,VLOOKUP(AL14,'[3]2010_HVAC'!$EY$7:$KA$83,92),"")</f>
        <v/>
      </c>
      <c r="AM37" s="20" t="str">
        <f>IF(AM14&gt;0,VLOOKUP(AM14,'[3]2010_HVAC'!$EY$7:$KA$83,92),"")</f>
        <v/>
      </c>
      <c r="AN37" s="20" t="str">
        <f>IF(AN14&gt;0,VLOOKUP(AN14,'[3]2010_HVAC'!$EY$7:$KA$83,92),"")</f>
        <v/>
      </c>
      <c r="AO37" s="20">
        <f>IF(AO14&gt;0,VLOOKUP(AO14,'[3]2010_HVAC'!$EY$7:$KA$83,92),"")</f>
        <v>23.662103365834163</v>
      </c>
      <c r="AP37" s="13">
        <f t="shared" si="35"/>
        <v>827700.21007841348</v>
      </c>
      <c r="AQ37" s="21">
        <f>IF(AQ14&gt;0,VLOOKUP(AQ14,'[3]2010_Envelope'!$BH$6:$CR$128,25),"")</f>
        <v>19.173611111111114</v>
      </c>
      <c r="AR37" s="21">
        <f>IF(AR14&gt;0,VLOOKUP(AR14,'[3]2010_Envelope'!$BH$6:$CR$128,25),"")</f>
        <v>22.788469285714285</v>
      </c>
      <c r="AS37" s="21">
        <f>IF(AS14&gt;0,VLOOKUP(AS14,'[3]2010_Envelope'!$BH$6:$CR$128,25),"")</f>
        <v>24.402777777777779</v>
      </c>
      <c r="AT37" s="21">
        <f>IF(AT14&gt;0,VLOOKUP(AT14,'[3]2010_Envelope'!$BH$6:$CR$128,25),"")</f>
        <v>44.013416542857144</v>
      </c>
      <c r="AU37" s="21">
        <f>IF(AU14&gt;0,VLOOKUP(AU14,'[3]2010_Envelope'!$BH$6:$CR$128,25),"")</f>
        <v>36.855405714285723</v>
      </c>
      <c r="AV37" s="21">
        <f>IF(AV14&gt;0,VLOOKUP(AV14,'[3]2010_Envelope'!$BH$6:$CR$128,25),"")</f>
        <v>18.427702857142862</v>
      </c>
      <c r="AW37" s="20">
        <f>IF(AW14&gt;0,VLOOKUP(AW14,'[3]2010_HVAC'!$EY$7:$KA$83,95),"")</f>
        <v>19.452500000000001</v>
      </c>
      <c r="AX37" s="20">
        <f>IF(AX14&gt;0,VLOOKUP(AX14,'[3]2010_HVAC'!$EY$7:$KA$83,95),"")</f>
        <v>19.703500000000002</v>
      </c>
      <c r="AY37" s="20">
        <f>IF(AY14&gt;0,VLOOKUP(AY14,'[3]2010_HVAC'!$EY$7:$KA$83,95),"")</f>
        <v>35.14</v>
      </c>
      <c r="AZ37" s="20">
        <f>IF(AZ14&gt;0,VLOOKUP(AZ14,'[3]2010_HVAC'!$EY$7:$KA$83,95),"")</f>
        <v>28.853999999999996</v>
      </c>
      <c r="BA37" s="55">
        <f>VLOOKUP($C37,[2]Performance!$A$3:$K$36,9)</f>
        <v>2</v>
      </c>
      <c r="BB37" s="55">
        <f t="shared" si="36"/>
        <v>97</v>
      </c>
      <c r="BC37" s="20">
        <f>IF(BC14&gt;0,VLOOKUP(BC14,'[3]2010_HVAC'!$EY$7:$KA$83,BB37),"")</f>
        <v>7.2719039611767853</v>
      </c>
      <c r="BD37" s="20">
        <f>IF(BD14&gt;0,VLOOKUP(BD14,'[3]2010_HVAC'!$EY$7:$KA$83,$BB37),"")</f>
        <v>25.219246189430308</v>
      </c>
      <c r="BE37" s="20">
        <f>IF(BE14&gt;0,VLOOKUP(BE14,'[3]2010_HVAC'!$EY$7:$KA$83,95),"")</f>
        <v>25.1</v>
      </c>
      <c r="BF37" s="20" t="str">
        <f>IF(BF14&gt;0,VLOOKUP(BF14,'[3]2010_HVAC'!$EY$7:$KA$83,95),"")</f>
        <v/>
      </c>
      <c r="BG37" s="20" t="str">
        <f>IF(BG14&gt;0,VLOOKUP(BG14,'[3]2010_HVAC'!$EY$7:$KA$83,95),"")</f>
        <v/>
      </c>
      <c r="BH37" s="20" t="str">
        <f>IF(BH14&gt;0,VLOOKUP(BH14,'[3]2010_HVAC'!$EY$7:$KA$83,95),"")</f>
        <v/>
      </c>
      <c r="BI37" s="20">
        <f>IF(BI14&gt;0,VLOOKUP(BI14,'[3]2010_HVAC'!$EY$7:$KA$83,95),"")</f>
        <v>24.413281250463818</v>
      </c>
      <c r="BJ37" s="13">
        <f t="shared" si="37"/>
        <v>1105069.8162733736</v>
      </c>
      <c r="BK37" s="19">
        <f>IF($N37&gt;0,VLOOKUP($C37,[1]Bucharest!$AB$7:$AN$40,$N37))/((IF($P37=1,'3 PlantsCodes'!$D$26,IF($P37=2,'3 PlantsCodes'!$D$27,IF($P37=3,'3 PlantsCodes'!$D$28,IF($P37=4,'3 PlantsCodes'!$D$29)))))*IF($R37=1,'3 PlantsCodes'!$D$31,IF($R37=2,'3 PlantsCodes'!$D$32)))</f>
        <v>72.034988223776423</v>
      </c>
      <c r="BL37" s="19">
        <f>(IF($O37=20,VLOOKUP($C37,[1]Bucharest!$AB$7:$AN$40,12),IF($O37&gt;0,VLOOKUP($C37,[1]Bucharest!$AB$7:$AN$40,$O37),0))/(IF($Q37=1,'3 PlantsCodes'!$E$26,IF($Q37=3,'3 PlantsCodes'!$E$28,IF($Q37=4,'3 PlantsCodes'!$E$29,1)))*IF($R37=1,'3 PlantsCodes'!$E$31,IF($R37=2,'3 PlantsCodes'!$E$32))))</f>
        <v>5.0966226022215793</v>
      </c>
      <c r="BM37" s="19">
        <f>VLOOKUP($C37,[1]Bucharest!$AB$6:$AZ$40,$S37)</f>
        <v>8.6315789473684212</v>
      </c>
      <c r="BN37" s="19">
        <f>VLOOKUP($C37,[1]Bucharest!$B$7:$Y$40,18)</f>
        <v>7.0014540505000662</v>
      </c>
      <c r="BO37" s="19">
        <f>VLOOKUP($C37,[1]Bucharest!$B$7:$AA$40,26)</f>
        <v>1.6764046178639371</v>
      </c>
      <c r="BP37" s="20">
        <f>IF($U37=1,-[4]Office!$E$11,0)</f>
        <v>-8.7136752136752129</v>
      </c>
      <c r="BQ37" s="57" t="s">
        <v>30</v>
      </c>
      <c r="BR37" s="19">
        <f>IF($N37&gt;0,VLOOKUP($C37,[2]Bucharest!$AB$7:$AN$40,$N37))/((IF($P37=1,'3 PlantsCodes'!$D$26,IF($P37=2,'3 PlantsCodes'!$D$27,IF($P37=3,'3 PlantsCodes'!$D$28,IF($P37=4,'3 PlantsCodes'!$D$29)))))*IF($R37=1,'3 PlantsCodes'!$D$31,IF($R37=2,'3 PlantsCodes'!$D$32)))</f>
        <v>54.372912271396096</v>
      </c>
      <c r="BS37" s="19">
        <f>(IF($O37=20,VLOOKUP($C37,[2]Bucharest!$AB$7:$AN$40,12),IF($O37&gt;0,VLOOKUP($C37,[2]Bucharest!$AB$7:$AN$40,$O37),0))/(IF($Q37=1,'3 PlantsCodes'!$E$26,IF($Q37=3,'3 PlantsCodes'!$E$28,IF($Q37=4,'3 PlantsCodes'!$E$29,1)))*IF($R37=1,'3 PlantsCodes'!$E$31,IF($R37=2,'3 PlantsCodes'!$E$32))))</f>
        <v>3.9385712002891622</v>
      </c>
      <c r="BT37" s="19">
        <f>VLOOKUP($C37,[2]Bucharest!$AB$6:$AZ$40,$S37)</f>
        <v>12.526315789473685</v>
      </c>
      <c r="BU37" s="19">
        <f>VLOOKUP($C37,[2]Bucharest!$B$7:$Y$40,18)</f>
        <v>7.4741629646466992</v>
      </c>
      <c r="BV37" s="19">
        <f>VLOOKUP($C37,[2]Bucharest!$B$7:$AA$40,26)</f>
        <v>4.5404898790746246</v>
      </c>
      <c r="BW37" s="20">
        <f>IF($U37=1,-[4]School!$E$11,0)</f>
        <v>-8.7777777777777786</v>
      </c>
      <c r="BX37" s="57" t="s">
        <v>30</v>
      </c>
    </row>
    <row r="38" spans="1:76" ht="15" customHeight="1" x14ac:dyDescent="0.25">
      <c r="A38" s="151"/>
      <c r="B38" s="17">
        <v>10</v>
      </c>
      <c r="C38" s="22">
        <f t="shared" si="33"/>
        <v>18</v>
      </c>
      <c r="D38" s="50" t="str">
        <f t="shared" si="33"/>
        <v>o+</v>
      </c>
      <c r="E38" s="50" t="str">
        <f t="shared" si="33"/>
        <v>+</v>
      </c>
      <c r="F38" s="49" t="str">
        <f t="shared" si="33"/>
        <v>+</v>
      </c>
      <c r="G38" s="49" t="str">
        <f t="shared" si="33"/>
        <v>+</v>
      </c>
      <c r="H38" s="49">
        <f t="shared" si="33"/>
        <v>0</v>
      </c>
      <c r="I38" s="49">
        <f t="shared" si="33"/>
        <v>4</v>
      </c>
      <c r="J38" s="49">
        <f t="shared" si="33"/>
        <v>3</v>
      </c>
      <c r="K38" s="49">
        <f t="shared" si="33"/>
        <v>3</v>
      </c>
      <c r="L38" s="49">
        <f t="shared" si="33"/>
        <v>1</v>
      </c>
      <c r="M38" s="49">
        <f t="shared" si="33"/>
        <v>4331</v>
      </c>
      <c r="N38" s="49">
        <f t="shared" si="33"/>
        <v>8</v>
      </c>
      <c r="O38" s="49">
        <f t="shared" si="33"/>
        <v>13</v>
      </c>
      <c r="P38" s="49">
        <f t="shared" si="33"/>
        <v>3</v>
      </c>
      <c r="Q38" s="49">
        <f t="shared" si="33"/>
        <v>3</v>
      </c>
      <c r="R38" s="49">
        <f t="shared" si="33"/>
        <v>2</v>
      </c>
      <c r="S38" s="22">
        <f t="shared" si="33"/>
        <v>23</v>
      </c>
      <c r="T38" s="49">
        <f t="shared" si="33"/>
        <v>1</v>
      </c>
      <c r="U38" s="49">
        <f t="shared" si="33"/>
        <v>1</v>
      </c>
      <c r="V38" s="18" t="str">
        <f t="shared" si="33"/>
        <v/>
      </c>
      <c r="W38" s="21">
        <f>IF(W15&gt;0,VLOOKUP(W15,'[3]2010_Envelope'!$BH$6:$CR$128,24),"")</f>
        <v>6.9250256410256403</v>
      </c>
      <c r="X38" s="21">
        <f>IF(X15&gt;0,VLOOKUP(X15,'[3]2010_Envelope'!$BH$6:$CR$128,24),"")</f>
        <v>12.652572115384615</v>
      </c>
      <c r="Y38" s="21">
        <f>IF(Y15&gt;0,VLOOKUP(Y15,'[3]2010_Envelope'!$BH$6:$CR$128,24),"")</f>
        <v>9.1698666666666693</v>
      </c>
      <c r="Z38" s="21">
        <f>IF(Z15&gt;0,VLOOKUP(Z15,'[3]2010_Envelope'!$BH$6:$CR$128,24),"")</f>
        <v>65.381128952991446</v>
      </c>
      <c r="AA38" s="21">
        <f>IF(AA15&gt;0,VLOOKUP(AA15,'[3]2010_Envelope'!$BH$6:$CR$128,24),"")</f>
        <v>54.74803418803419</v>
      </c>
      <c r="AB38" s="21">
        <f>IF(AB15&gt;0,VLOOKUP(AB15,'[3]2010_Envelope'!$BH$6:$CR$128,24),"")</f>
        <v>27.374017094017095</v>
      </c>
      <c r="AC38" s="20" t="str">
        <f>IF(AC15&gt;0,VLOOKUP(AC15,'[3]2010_HVAC'!$EY$7:$KA$83,92),"")</f>
        <v/>
      </c>
      <c r="AD38" s="20" t="str">
        <f>IF(AD15&gt;0,VLOOKUP(AD15,'[3]2010_HVAC'!$EY$7:$KA$83,92),"")</f>
        <v/>
      </c>
      <c r="AE38" s="20">
        <f>IF(AE15&gt;0,VLOOKUP(AE15,'[3]2010_HVAC'!$EY$7:$KA$83,92),"")</f>
        <v>35.14</v>
      </c>
      <c r="AF38" s="20">
        <f>IF(AF15&gt;0,VLOOKUP(AF15,'[3]2010_HVAC'!$EY$7:$KA$83,92),"")</f>
        <v>28.853999999999999</v>
      </c>
      <c r="AG38" s="55">
        <f>VLOOKUP($C38,[1]Performance!$A$3:$K$38,9)</f>
        <v>2</v>
      </c>
      <c r="AH38" s="55">
        <f t="shared" si="34"/>
        <v>94</v>
      </c>
      <c r="AI38" s="20">
        <f>IF(AI15&gt;0,VLOOKUP(AI15,'[3]2010_HVAC'!$EY$7:$KA$83,AH38),"")</f>
        <v>41.920570106175852</v>
      </c>
      <c r="AJ38" s="20" t="str">
        <f>IF(AJ15&gt;0,VLOOKUP(AJ15,'[3]2010_HVAC'!$EY$7:$KA$83,$AH38),"")</f>
        <v/>
      </c>
      <c r="AK38" s="20">
        <f>IF(AK15&gt;0,VLOOKUP(AK15,'[3]2010_HVAC'!$EY$7:$KA$83,92),"")</f>
        <v>25.1</v>
      </c>
      <c r="AL38" s="20" t="str">
        <f>IF(AL15&gt;0,VLOOKUP(AL15,'[3]2010_HVAC'!$EY$7:$KA$83,92),"")</f>
        <v/>
      </c>
      <c r="AM38" s="20" t="str">
        <f>IF(AM15&gt;0,VLOOKUP(AM15,'[3]2010_HVAC'!$EY$7:$KA$83,92),"")</f>
        <v/>
      </c>
      <c r="AN38" s="20">
        <f>IF(AN15&gt;0,VLOOKUP(AN15,'[3]2010_HVAC'!$EY$7:$KA$83,92),"")</f>
        <v>4.5641239316239313</v>
      </c>
      <c r="AO38" s="20">
        <f>IF(AO15&gt;0,VLOOKUP(AO15,'[3]2010_HVAC'!$EY$7:$KA$83,92),"")</f>
        <v>23.662103365834163</v>
      </c>
      <c r="AP38" s="13">
        <f t="shared" si="35"/>
        <v>785049.97442450328</v>
      </c>
      <c r="AQ38" s="21">
        <f>IF(AQ15&gt;0,VLOOKUP(AQ15,'[3]2010_Envelope'!$BH$6:$CR$128,25),"")</f>
        <v>19.173611111111114</v>
      </c>
      <c r="AR38" s="21">
        <f>IF(AR15&gt;0,VLOOKUP(AR15,'[3]2010_Envelope'!$BH$6:$CR$128,25),"")</f>
        <v>22.788469285714285</v>
      </c>
      <c r="AS38" s="21">
        <f>IF(AS15&gt;0,VLOOKUP(AS15,'[3]2010_Envelope'!$BH$6:$CR$128,25),"")</f>
        <v>24.402777777777779</v>
      </c>
      <c r="AT38" s="21">
        <f>IF(AT15&gt;0,VLOOKUP(AT15,'[3]2010_Envelope'!$BH$6:$CR$128,25),"")</f>
        <v>77.741871428571429</v>
      </c>
      <c r="AU38" s="21">
        <f>IF(AU15&gt;0,VLOOKUP(AU15,'[3]2010_Envelope'!$BH$6:$CR$128,25),"")</f>
        <v>36.855405714285723</v>
      </c>
      <c r="AV38" s="21">
        <f>IF(AV15&gt;0,VLOOKUP(AV15,'[3]2010_Envelope'!$BH$6:$CR$128,25),"")</f>
        <v>18.427702857142862</v>
      </c>
      <c r="AW38" s="20" t="str">
        <f>IF(AW15&gt;0,VLOOKUP(AW15,'[3]2010_HVAC'!$EY$7:$KA$83,95),"")</f>
        <v/>
      </c>
      <c r="AX38" s="20" t="str">
        <f>IF(AX15&gt;0,VLOOKUP(AX15,'[3]2010_HVAC'!$EY$7:$KA$83,95),"")</f>
        <v/>
      </c>
      <c r="AY38" s="20">
        <f>IF(AY15&gt;0,VLOOKUP(AY15,'[3]2010_HVAC'!$EY$7:$KA$83,95),"")</f>
        <v>35.14</v>
      </c>
      <c r="AZ38" s="20">
        <f>IF(AZ15&gt;0,VLOOKUP(AZ15,'[3]2010_HVAC'!$EY$7:$KA$83,95),"")</f>
        <v>28.853999999999996</v>
      </c>
      <c r="BA38" s="55">
        <f>VLOOKUP($C38,[2]Performance!$A$3:$K$36,9)</f>
        <v>1</v>
      </c>
      <c r="BB38" s="55">
        <f t="shared" si="36"/>
        <v>96</v>
      </c>
      <c r="BC38" s="20">
        <f>IF(BC15&gt;0,VLOOKUP(BC15,'[3]2010_HVAC'!$EY$7:$KA$83,BB38),"")</f>
        <v>89.448663223142361</v>
      </c>
      <c r="BD38" s="20" t="str">
        <f>IF(BD15&gt;0,VLOOKUP(BD15,'[3]2010_HVAC'!$EY$7:$KA$83,$BB38),"")</f>
        <v/>
      </c>
      <c r="BE38" s="20">
        <f>IF(BE15&gt;0,VLOOKUP(BE15,'[3]2010_HVAC'!$EY$7:$KA$83,95),"")</f>
        <v>25.1</v>
      </c>
      <c r="BF38" s="20" t="str">
        <f>IF(BF15&gt;0,VLOOKUP(BF15,'[3]2010_HVAC'!$EY$7:$KA$83,95),"")</f>
        <v/>
      </c>
      <c r="BG38" s="20" t="str">
        <f>IF(BG15&gt;0,VLOOKUP(BG15,'[3]2010_HVAC'!$EY$7:$KA$83,95),"")</f>
        <v/>
      </c>
      <c r="BH38" s="20">
        <f>IF(BH15&gt;0,VLOOKUP(BH15,'[3]2010_HVAC'!$EY$7:$KA$83,95),"")</f>
        <v>6.7809841269841264</v>
      </c>
      <c r="BI38" s="20">
        <f>IF(BI15&gt;0,VLOOKUP(BI15,'[3]2010_HVAC'!$EY$7:$KA$83,95),"")</f>
        <v>24.413281250463818</v>
      </c>
      <c r="BJ38" s="13">
        <f t="shared" si="37"/>
        <v>1288749.3153418594</v>
      </c>
      <c r="BK38" s="19">
        <f>IF($N38&gt;0,VLOOKUP($C38,[1]Bucharest!$AB$7:$AN$40,$N38))/((IF($P38=1,'3 PlantsCodes'!$D$26,IF($P38=2,'3 PlantsCodes'!$D$27,IF($P38=3,'3 PlantsCodes'!$D$28,IF($P38=4,'3 PlantsCodes'!$D$29)))))*IF($R38=1,'3 PlantsCodes'!$D$31,IF($R38=2,'3 PlantsCodes'!$D$32)))</f>
        <v>11.775609314421283</v>
      </c>
      <c r="BL38" s="19">
        <f>(IF($O38=20,VLOOKUP($C38,[1]Bucharest!$AB$7:$AN$40,12),IF($O38&gt;0,VLOOKUP($C38,[1]Bucharest!$AB$7:$AN$40,$O38),0))/(IF($Q38=1,'3 PlantsCodes'!$E$26,IF($Q38=3,'3 PlantsCodes'!$E$28,IF($Q38=4,'3 PlantsCodes'!$E$29,1)))*IF($R38=1,'3 PlantsCodes'!$E$31,IF($R38=2,'3 PlantsCodes'!$E$32))))</f>
        <v>2.7452662089437991</v>
      </c>
      <c r="BM38" s="19">
        <f>VLOOKUP($C38,[1]Bucharest!$AB$6:$AZ$40,$S38)</f>
        <v>1.0262569655141089</v>
      </c>
      <c r="BN38" s="19">
        <f>VLOOKUP($C38,[1]Bucharest!$B$7:$Y$40,18)</f>
        <v>7.3603836712642501</v>
      </c>
      <c r="BO38" s="19">
        <f>VLOOKUP($C38,[1]Bucharest!$B$7:$AA$40,26)</f>
        <v>0.20837571395465976</v>
      </c>
      <c r="BP38" s="20">
        <f>IF($U38=1,-[4]Office!$E$11,0)</f>
        <v>-8.7136752136752129</v>
      </c>
      <c r="BQ38" s="57" t="s">
        <v>30</v>
      </c>
      <c r="BR38" s="19">
        <f>IF($N38&gt;0,VLOOKUP($C38,[2]Bucharest!$AB$7:$AN$40,$N38))/((IF($P38=1,'3 PlantsCodes'!$D$26,IF($P38=2,'3 PlantsCodes'!$D$27,IF($P38=3,'3 PlantsCodes'!$D$28,IF($P38=4,'3 PlantsCodes'!$D$29)))))*IF($R38=1,'3 PlantsCodes'!$D$31,IF($R38=2,'3 PlantsCodes'!$D$32)))</f>
        <v>16.051628386979171</v>
      </c>
      <c r="BS38" s="19">
        <f>(IF($O38=20,VLOOKUP($C38,[2]Bucharest!$AB$7:$AN$40,12),IF($O38&gt;0,VLOOKUP($C38,[2]Bucharest!$AB$7:$AN$40,$O38),0))/(IF($Q38=1,'3 PlantsCodes'!$E$26,IF($Q38=3,'3 PlantsCodes'!$E$28,IF($Q38=4,'3 PlantsCodes'!$E$29,1)))*IF($R38=1,'3 PlantsCodes'!$E$31,IF($R38=2,'3 PlantsCodes'!$E$32))))</f>
        <v>2.0101271003546315</v>
      </c>
      <c r="BT38" s="19">
        <f>VLOOKUP($C38,[2]Bucharest!$AB$6:$AZ$40,$S38)</f>
        <v>1.7361479486721529</v>
      </c>
      <c r="BU38" s="19">
        <f>VLOOKUP($C38,[2]Bucharest!$B$7:$Y$40,18)</f>
        <v>7.7622348176032485</v>
      </c>
      <c r="BV38" s="19">
        <f>VLOOKUP($C38,[2]Bucharest!$B$7:$AA$40,26)</f>
        <v>0.44340903195324044</v>
      </c>
      <c r="BW38" s="20">
        <f>IF($U38=1,-[4]School!$E$11,0)</f>
        <v>-8.7777777777777786</v>
      </c>
      <c r="BX38" s="57" t="s">
        <v>30</v>
      </c>
    </row>
    <row r="39" spans="1:76" ht="15" customHeight="1" x14ac:dyDescent="0.25">
      <c r="A39" s="151"/>
      <c r="B39" s="17">
        <v>11</v>
      </c>
      <c r="C39" s="22">
        <f t="shared" si="33"/>
        <v>32</v>
      </c>
      <c r="D39" s="50" t="str">
        <f t="shared" si="33"/>
        <v>o</v>
      </c>
      <c r="E39" s="50" t="str">
        <f t="shared" si="33"/>
        <v>+</v>
      </c>
      <c r="F39" s="49" t="str">
        <f t="shared" si="33"/>
        <v>+</v>
      </c>
      <c r="G39" s="49" t="str">
        <f t="shared" si="33"/>
        <v>+</v>
      </c>
      <c r="H39" s="49">
        <f t="shared" si="33"/>
        <v>1</v>
      </c>
      <c r="I39" s="49">
        <f t="shared" si="33"/>
        <v>3</v>
      </c>
      <c r="J39" s="49">
        <f t="shared" si="33"/>
        <v>3</v>
      </c>
      <c r="K39" s="49">
        <f t="shared" si="33"/>
        <v>3</v>
      </c>
      <c r="L39" s="49">
        <f t="shared" si="33"/>
        <v>2</v>
      </c>
      <c r="M39" s="49">
        <f t="shared" si="33"/>
        <v>3332</v>
      </c>
      <c r="N39" s="49">
        <f t="shared" si="33"/>
        <v>8</v>
      </c>
      <c r="O39" s="49">
        <f t="shared" si="33"/>
        <v>13</v>
      </c>
      <c r="P39" s="49">
        <f t="shared" si="33"/>
        <v>3</v>
      </c>
      <c r="Q39" s="49">
        <f t="shared" si="33"/>
        <v>3</v>
      </c>
      <c r="R39" s="49">
        <f t="shared" si="33"/>
        <v>2</v>
      </c>
      <c r="S39" s="22">
        <f t="shared" si="33"/>
        <v>17</v>
      </c>
      <c r="T39" s="49">
        <f t="shared" si="33"/>
        <v>0</v>
      </c>
      <c r="U39" s="49">
        <f t="shared" si="33"/>
        <v>1</v>
      </c>
      <c r="V39" s="18" t="str">
        <f t="shared" si="33"/>
        <v/>
      </c>
      <c r="W39" s="21">
        <f>IF(W16&gt;0,VLOOKUP(W16,'[3]2010_Envelope'!$BH$6:$CR$128,24),"")</f>
        <v>5.9210256410256408</v>
      </c>
      <c r="X39" s="21">
        <f>IF(X16&gt;0,VLOOKUP(X16,'[3]2010_Envelope'!$BH$6:$CR$128,24),"")</f>
        <v>8.7474572649572639</v>
      </c>
      <c r="Y39" s="21">
        <f>IF(Y16&gt;0,VLOOKUP(Y16,'[3]2010_Envelope'!$BH$6:$CR$128,24),"")</f>
        <v>7.3369230769230755</v>
      </c>
      <c r="Z39" s="21">
        <f>IF(Z16&gt;0,VLOOKUP(Z16,'[3]2010_Envelope'!$BH$6:$CR$128,24),"")</f>
        <v>65.381128952991446</v>
      </c>
      <c r="AA39" s="21">
        <f>IF(AA16&gt;0,VLOOKUP(AA16,'[3]2010_Envelope'!$BH$6:$CR$128,24),"")</f>
        <v>54.74803418803419</v>
      </c>
      <c r="AB39" s="21">
        <f>IF(AB16&gt;0,VLOOKUP(AB16,'[3]2010_Envelope'!$BH$6:$CR$128,24),"")</f>
        <v>27.374017094017095</v>
      </c>
      <c r="AC39" s="20">
        <f>IF(AC16&gt;0,VLOOKUP(AC16,'[3]2010_HVAC'!$EY$7:$KA$83,92),"")</f>
        <v>19.452500000000004</v>
      </c>
      <c r="AD39" s="20">
        <f>IF(AD16&gt;0,VLOOKUP(AD16,'[3]2010_HVAC'!$EY$7:$KA$83,92),"")</f>
        <v>19.703500000000002</v>
      </c>
      <c r="AE39" s="20">
        <f>IF(AE16&gt;0,VLOOKUP(AE16,'[3]2010_HVAC'!$EY$7:$KA$83,92),"")</f>
        <v>35.14</v>
      </c>
      <c r="AF39" s="20">
        <f>IF(AF16&gt;0,VLOOKUP(AF16,'[3]2010_HVAC'!$EY$7:$KA$83,92),"")</f>
        <v>28.853999999999999</v>
      </c>
      <c r="AG39" s="55">
        <f>VLOOKUP($C39,[1]Performance!$A$3:$K$38,9)</f>
        <v>2</v>
      </c>
      <c r="AH39" s="55">
        <f t="shared" si="34"/>
        <v>94</v>
      </c>
      <c r="AI39" s="20">
        <f>IF(AI16&gt;0,VLOOKUP(AI16,'[3]2010_HVAC'!$EY$7:$KA$83,AH39),"")</f>
        <v>41.920570106175852</v>
      </c>
      <c r="AJ39" s="20" t="str">
        <f>IF(AJ16&gt;0,VLOOKUP(AJ16,'[3]2010_HVAC'!$EY$7:$KA$83,$AH39),"")</f>
        <v/>
      </c>
      <c r="AK39" s="20">
        <f>IF(AK16&gt;0,VLOOKUP(AK16,'[3]2010_HVAC'!$EY$7:$KA$83,92),"")</f>
        <v>25.1</v>
      </c>
      <c r="AL39" s="20" t="str">
        <f>IF(AL16&gt;0,VLOOKUP(AL16,'[3]2010_HVAC'!$EY$7:$KA$83,92),"")</f>
        <v/>
      </c>
      <c r="AM39" s="20" t="str">
        <f>IF(AM16&gt;0,VLOOKUP(AM16,'[3]2010_HVAC'!$EY$7:$KA$83,92),"")</f>
        <v/>
      </c>
      <c r="AN39" s="20" t="str">
        <f>IF(AN16&gt;0,VLOOKUP(AN16,'[3]2010_HVAC'!$EY$7:$KA$83,92),"")</f>
        <v/>
      </c>
      <c r="AO39" s="20">
        <f>IF(AO16&gt;0,VLOOKUP(AO16,'[3]2010_HVAC'!$EY$7:$KA$83,92),"")</f>
        <v>23.662103365834163</v>
      </c>
      <c r="AP39" s="13">
        <f t="shared" si="35"/>
        <v>850218.54767450341</v>
      </c>
      <c r="AQ39" s="21">
        <f>IF(AQ16&gt;0,VLOOKUP(AQ16,'[3]2010_Envelope'!$BH$6:$CR$128,25),"")</f>
        <v>16.245277777777776</v>
      </c>
      <c r="AR39" s="21">
        <f>IF(AR16&gt;0,VLOOKUP(AR16,'[3]2010_Envelope'!$BH$6:$CR$128,25),"")</f>
        <v>15.754991111111112</v>
      </c>
      <c r="AS39" s="21">
        <f>IF(AS16&gt;0,VLOOKUP(AS16,'[3]2010_Envelope'!$BH$6:$CR$128,25),"")</f>
        <v>20.219444444444441</v>
      </c>
      <c r="AT39" s="21">
        <f>IF(AT16&gt;0,VLOOKUP(AT16,'[3]2010_Envelope'!$BH$6:$CR$128,25),"")</f>
        <v>77.741871428571429</v>
      </c>
      <c r="AU39" s="21">
        <f>IF(AU16&gt;0,VLOOKUP(AU16,'[3]2010_Envelope'!$BH$6:$CR$128,25),"")</f>
        <v>36.855405714285723</v>
      </c>
      <c r="AV39" s="21">
        <f>IF(AV16&gt;0,VLOOKUP(AV16,'[3]2010_Envelope'!$BH$6:$CR$128,25),"")</f>
        <v>18.427702857142862</v>
      </c>
      <c r="AW39" s="20">
        <f>IF(AW16&gt;0,VLOOKUP(AW16,'[3]2010_HVAC'!$EY$7:$KA$83,95),"")</f>
        <v>19.452500000000001</v>
      </c>
      <c r="AX39" s="20">
        <f>IF(AX16&gt;0,VLOOKUP(AX16,'[3]2010_HVAC'!$EY$7:$KA$83,95),"")</f>
        <v>19.703500000000002</v>
      </c>
      <c r="AY39" s="20">
        <f>IF(AY16&gt;0,VLOOKUP(AY16,'[3]2010_HVAC'!$EY$7:$KA$83,95),"")</f>
        <v>35.14</v>
      </c>
      <c r="AZ39" s="20">
        <f>IF(AZ16&gt;0,VLOOKUP(AZ16,'[3]2010_HVAC'!$EY$7:$KA$83,95),"")</f>
        <v>28.853999999999996</v>
      </c>
      <c r="BA39" s="55">
        <f>VLOOKUP($C39,[2]Performance!$A$3:$K$36,9)</f>
        <v>2</v>
      </c>
      <c r="BB39" s="55">
        <f t="shared" si="36"/>
        <v>97</v>
      </c>
      <c r="BC39" s="20">
        <f>IF(BC16&gt;0,VLOOKUP(BC16,'[3]2010_HVAC'!$EY$7:$KA$83,BB39),"")</f>
        <v>58.043952958973961</v>
      </c>
      <c r="BD39" s="20" t="str">
        <f>IF(BD16&gt;0,VLOOKUP(BD16,'[3]2010_HVAC'!$EY$7:$KA$83,$BB39),"")</f>
        <v/>
      </c>
      <c r="BE39" s="20">
        <f>IF(BE16&gt;0,VLOOKUP(BE16,'[3]2010_HVAC'!$EY$7:$KA$83,95),"")</f>
        <v>25.1</v>
      </c>
      <c r="BF39" s="20" t="str">
        <f>IF(BF16&gt;0,VLOOKUP(BF16,'[3]2010_HVAC'!$EY$7:$KA$83,95),"")</f>
        <v/>
      </c>
      <c r="BG39" s="20" t="str">
        <f>IF(BG16&gt;0,VLOOKUP(BG16,'[3]2010_HVAC'!$EY$7:$KA$83,95),"")</f>
        <v/>
      </c>
      <c r="BH39" s="20" t="str">
        <f>IF(BH16&gt;0,VLOOKUP(BH16,'[3]2010_HVAC'!$EY$7:$KA$83,95),"")</f>
        <v/>
      </c>
      <c r="BI39" s="20">
        <f>IF(BI16&gt;0,VLOOKUP(BI16,'[3]2010_HVAC'!$EY$7:$KA$83,95),"")</f>
        <v>24.413281250463818</v>
      </c>
      <c r="BJ39" s="13">
        <f t="shared" si="37"/>
        <v>1247248.5717597292</v>
      </c>
      <c r="BK39" s="19">
        <f>IF($N39&gt;0,VLOOKUP($C39,[1]Bucharest!$AB$7:$AN$40,$N39))/((IF($P39=1,'3 PlantsCodes'!$D$26,IF($P39=2,'3 PlantsCodes'!$D$27,IF($P39=3,'3 PlantsCodes'!$D$28,IF($P39=4,'3 PlantsCodes'!$D$29)))))*IF($R39=1,'3 PlantsCodes'!$D$31,IF($R39=2,'3 PlantsCodes'!$D$32)))</f>
        <v>10.033713236201558</v>
      </c>
      <c r="BL39" s="19">
        <f>(IF($O39=20,VLOOKUP($C39,[1]Bucharest!$AB$7:$AN$40,12),IF($O39&gt;0,VLOOKUP($C39,[1]Bucharest!$AB$7:$AN$40,$O39),0))/(IF($Q39=1,'3 PlantsCodes'!$E$26,IF($Q39=3,'3 PlantsCodes'!$E$28,IF($Q39=4,'3 PlantsCodes'!$E$29,1)))*IF($R39=1,'3 PlantsCodes'!$E$31,IF($R39=2,'3 PlantsCodes'!$E$32))))</f>
        <v>2.5798192822003339</v>
      </c>
      <c r="BM39" s="19">
        <f>VLOOKUP($C39,[1]Bucharest!$AB$6:$AZ$40,$S39)</f>
        <v>2.6279347572805976</v>
      </c>
      <c r="BN39" s="19">
        <f>VLOOKUP($C39,[1]Bucharest!$B$7:$Y$40,18)</f>
        <v>7.3603836712642501</v>
      </c>
      <c r="BO39" s="19">
        <f>VLOOKUP($C39,[1]Bucharest!$B$7:$AA$40,26)</f>
        <v>1.8845520893332706</v>
      </c>
      <c r="BP39" s="20">
        <f>IF($U39=1,-[4]Office!$E$11,0)</f>
        <v>-8.7136752136752129</v>
      </c>
      <c r="BQ39" s="57" t="s">
        <v>30</v>
      </c>
      <c r="BR39" s="19">
        <f>IF($N39&gt;0,VLOOKUP($C39,[2]Bucharest!$AB$7:$AN$40,$N39))/((IF($P39=1,'3 PlantsCodes'!$D$26,IF($P39=2,'3 PlantsCodes'!$D$27,IF($P39=3,'3 PlantsCodes'!$D$28,IF($P39=4,'3 PlantsCodes'!$D$29)))))*IF($R39=1,'3 PlantsCodes'!$D$31,IF($R39=2,'3 PlantsCodes'!$D$32)))</f>
        <v>10.574996010822895</v>
      </c>
      <c r="BS39" s="19">
        <f>(IF($O39=20,VLOOKUP($C39,[2]Bucharest!$AB$7:$AN$40,12),IF($O39&gt;0,VLOOKUP($C39,[2]Bucharest!$AB$7:$AN$40,$O39),0))/(IF($Q39=1,'3 PlantsCodes'!$E$26,IF($Q39=3,'3 PlantsCodes'!$E$28,IF($Q39=4,'3 PlantsCodes'!$E$29,1)))*IF($R39=1,'3 PlantsCodes'!$E$31,IF($R39=2,'3 PlantsCodes'!$E$32))))</f>
        <v>1.8609864049770155</v>
      </c>
      <c r="BT39" s="19">
        <f>VLOOKUP($C39,[2]Bucharest!$AB$6:$AZ$40,$S39)</f>
        <v>3.8133581982340989</v>
      </c>
      <c r="BU39" s="19">
        <f>VLOOKUP($C39,[2]Bucharest!$B$7:$Y$40,18)</f>
        <v>7.7622348176032485</v>
      </c>
      <c r="BV39" s="19">
        <f>VLOOKUP($C39,[2]Bucharest!$B$7:$AA$40,26)</f>
        <v>4.7351287924021292</v>
      </c>
      <c r="BW39" s="20">
        <f>IF($U39=1,-[4]School!$E$11,0)</f>
        <v>-8.7777777777777786</v>
      </c>
      <c r="BX39" s="57" t="s">
        <v>30</v>
      </c>
    </row>
    <row r="40" spans="1:76" ht="15" customHeight="1" x14ac:dyDescent="0.25">
      <c r="A40" s="151"/>
      <c r="B40" s="17">
        <v>12</v>
      </c>
      <c r="C40" s="22">
        <f t="shared" si="33"/>
        <v>36</v>
      </c>
      <c r="D40" s="50" t="str">
        <f t="shared" si="33"/>
        <v>o+</v>
      </c>
      <c r="E40" s="50" t="str">
        <f t="shared" si="33"/>
        <v>+</v>
      </c>
      <c r="F40" s="49" t="str">
        <f t="shared" si="33"/>
        <v>+</v>
      </c>
      <c r="G40" s="49" t="str">
        <f t="shared" si="33"/>
        <v>+</v>
      </c>
      <c r="H40" s="49">
        <f t="shared" si="33"/>
        <v>1</v>
      </c>
      <c r="I40" s="49">
        <f t="shared" si="33"/>
        <v>4</v>
      </c>
      <c r="J40" s="49">
        <f t="shared" si="33"/>
        <v>3</v>
      </c>
      <c r="K40" s="49">
        <f t="shared" si="33"/>
        <v>3</v>
      </c>
      <c r="L40" s="49">
        <f t="shared" si="33"/>
        <v>2</v>
      </c>
      <c r="M40" s="49">
        <f t="shared" si="33"/>
        <v>4332</v>
      </c>
      <c r="N40" s="49">
        <f t="shared" si="33"/>
        <v>8</v>
      </c>
      <c r="O40" s="49">
        <f t="shared" si="33"/>
        <v>13</v>
      </c>
      <c r="P40" s="49">
        <f t="shared" si="33"/>
        <v>3</v>
      </c>
      <c r="Q40" s="49">
        <f t="shared" si="33"/>
        <v>3</v>
      </c>
      <c r="R40" s="49">
        <f t="shared" si="33"/>
        <v>2</v>
      </c>
      <c r="S40" s="22">
        <f t="shared" si="33"/>
        <v>17</v>
      </c>
      <c r="T40" s="49">
        <f t="shared" si="33"/>
        <v>0</v>
      </c>
      <c r="U40" s="49">
        <f t="shared" si="33"/>
        <v>1</v>
      </c>
      <c r="V40" s="18" t="str">
        <f t="shared" si="33"/>
        <v/>
      </c>
      <c r="W40" s="21">
        <f>IF(W17&gt;0,VLOOKUP(W17,'[3]2010_Envelope'!$BH$6:$CR$128,24),"")</f>
        <v>6.9250256410256403</v>
      </c>
      <c r="X40" s="21">
        <f>IF(X17&gt;0,VLOOKUP(X17,'[3]2010_Envelope'!$BH$6:$CR$128,24),"")</f>
        <v>12.652572115384615</v>
      </c>
      <c r="Y40" s="21">
        <f>IF(Y17&gt;0,VLOOKUP(Y17,'[3]2010_Envelope'!$BH$6:$CR$128,24),"")</f>
        <v>9.1698666666666693</v>
      </c>
      <c r="Z40" s="21">
        <f>IF(Z17&gt;0,VLOOKUP(Z17,'[3]2010_Envelope'!$BH$6:$CR$128,24),"")</f>
        <v>65.381128952991446</v>
      </c>
      <c r="AA40" s="21">
        <f>IF(AA17&gt;0,VLOOKUP(AA17,'[3]2010_Envelope'!$BH$6:$CR$128,24),"")</f>
        <v>54.74803418803419</v>
      </c>
      <c r="AB40" s="21">
        <f>IF(AB17&gt;0,VLOOKUP(AB17,'[3]2010_Envelope'!$BH$6:$CR$128,24),"")</f>
        <v>27.374017094017095</v>
      </c>
      <c r="AC40" s="20">
        <f>IF(AC17&gt;0,VLOOKUP(AC17,'[3]2010_HVAC'!$EY$7:$KA$83,92),"")</f>
        <v>19.452500000000004</v>
      </c>
      <c r="AD40" s="20">
        <f>IF(AD17&gt;0,VLOOKUP(AD17,'[3]2010_HVAC'!$EY$7:$KA$83,92),"")</f>
        <v>19.703500000000002</v>
      </c>
      <c r="AE40" s="20">
        <f>IF(AE17&gt;0,VLOOKUP(AE17,'[3]2010_HVAC'!$EY$7:$KA$83,92),"")</f>
        <v>35.14</v>
      </c>
      <c r="AF40" s="20">
        <f>IF(AF17&gt;0,VLOOKUP(AF17,'[3]2010_HVAC'!$EY$7:$KA$83,92),"")</f>
        <v>28.853999999999999</v>
      </c>
      <c r="AG40" s="55">
        <f>VLOOKUP($C40,[1]Performance!$A$3:$K$38,9)</f>
        <v>2</v>
      </c>
      <c r="AH40" s="55">
        <f t="shared" si="34"/>
        <v>94</v>
      </c>
      <c r="AI40" s="20">
        <f>IF(AI17&gt;0,VLOOKUP(AI17,'[3]2010_HVAC'!$EY$7:$KA$83,AH40),"")</f>
        <v>41.920570106175852</v>
      </c>
      <c r="AJ40" s="20" t="str">
        <f>IF(AJ17&gt;0,VLOOKUP(AJ17,'[3]2010_HVAC'!$EY$7:$KA$83,$AH40),"")</f>
        <v/>
      </c>
      <c r="AK40" s="20">
        <f>IF(AK17&gt;0,VLOOKUP(AK17,'[3]2010_HVAC'!$EY$7:$KA$83,92),"")</f>
        <v>25.1</v>
      </c>
      <c r="AL40" s="20" t="str">
        <f>IF(AL17&gt;0,VLOOKUP(AL17,'[3]2010_HVAC'!$EY$7:$KA$83,92),"")</f>
        <v/>
      </c>
      <c r="AM40" s="20" t="str">
        <f>IF(AM17&gt;0,VLOOKUP(AM17,'[3]2010_HVAC'!$EY$7:$KA$83,92),"")</f>
        <v/>
      </c>
      <c r="AN40" s="20" t="str">
        <f>IF(AN17&gt;0,VLOOKUP(AN17,'[3]2010_HVAC'!$EY$7:$KA$83,92),"")</f>
        <v/>
      </c>
      <c r="AO40" s="20">
        <f>IF(AO17&gt;0,VLOOKUP(AO17,'[3]2010_HVAC'!$EY$7:$KA$83,92),"")</f>
        <v>23.662103365834163</v>
      </c>
      <c r="AP40" s="13">
        <f t="shared" si="35"/>
        <v>865994.96442450339</v>
      </c>
      <c r="AQ40" s="21">
        <f>IF(AQ17&gt;0,VLOOKUP(AQ17,'[3]2010_Envelope'!$BH$6:$CR$128,25),"")</f>
        <v>19.173611111111114</v>
      </c>
      <c r="AR40" s="21">
        <f>IF(AR17&gt;0,VLOOKUP(AR17,'[3]2010_Envelope'!$BH$6:$CR$128,25),"")</f>
        <v>22.788469285714285</v>
      </c>
      <c r="AS40" s="21">
        <f>IF(AS17&gt;0,VLOOKUP(AS17,'[3]2010_Envelope'!$BH$6:$CR$128,25),"")</f>
        <v>24.402777777777779</v>
      </c>
      <c r="AT40" s="21">
        <f>IF(AT17&gt;0,VLOOKUP(AT17,'[3]2010_Envelope'!$BH$6:$CR$128,25),"")</f>
        <v>44.013416542857144</v>
      </c>
      <c r="AU40" s="21">
        <f>IF(AU17&gt;0,VLOOKUP(AU17,'[3]2010_Envelope'!$BH$6:$CR$128,25),"")</f>
        <v>36.855405714285723</v>
      </c>
      <c r="AV40" s="21">
        <f>IF(AV17&gt;0,VLOOKUP(AV17,'[3]2010_Envelope'!$BH$6:$CR$128,25),"")</f>
        <v>18.427702857142862</v>
      </c>
      <c r="AW40" s="20">
        <f>IF(AW17&gt;0,VLOOKUP(AW17,'[3]2010_HVAC'!$EY$7:$KA$83,95),"")</f>
        <v>19.452500000000001</v>
      </c>
      <c r="AX40" s="20">
        <f>IF(AX17&gt;0,VLOOKUP(AX17,'[3]2010_HVAC'!$EY$7:$KA$83,95),"")</f>
        <v>19.703500000000002</v>
      </c>
      <c r="AY40" s="20">
        <f>IF(AY17&gt;0,VLOOKUP(AY17,'[3]2010_HVAC'!$EY$7:$KA$83,95),"")</f>
        <v>35.14</v>
      </c>
      <c r="AZ40" s="20">
        <f>IF(AZ17&gt;0,VLOOKUP(AZ17,'[3]2010_HVAC'!$EY$7:$KA$83,95),"")</f>
        <v>28.853999999999996</v>
      </c>
      <c r="BA40" s="55">
        <f>VLOOKUP($C40,[2]Performance!$A$3:$K$36,9)</f>
        <v>2</v>
      </c>
      <c r="BB40" s="55">
        <f t="shared" si="36"/>
        <v>97</v>
      </c>
      <c r="BC40" s="20">
        <f>IF(BC17&gt;0,VLOOKUP(BC17,'[3]2010_HVAC'!$EY$7:$KA$83,BB40),"")</f>
        <v>58.043952958973961</v>
      </c>
      <c r="BD40" s="20" t="str">
        <f>IF(BD17&gt;0,VLOOKUP(BD17,'[3]2010_HVAC'!$EY$7:$KA$83,$BB40),"")</f>
        <v/>
      </c>
      <c r="BE40" s="20">
        <f>IF(BE17&gt;0,VLOOKUP(BE17,'[3]2010_HVAC'!$EY$7:$KA$83,95),"")</f>
        <v>25.1</v>
      </c>
      <c r="BF40" s="20" t="str">
        <f>IF(BF17&gt;0,VLOOKUP(BF17,'[3]2010_HVAC'!$EY$7:$KA$83,95),"")</f>
        <v/>
      </c>
      <c r="BG40" s="20" t="str">
        <f>IF(BG17&gt;0,VLOOKUP(BG17,'[3]2010_HVAC'!$EY$7:$KA$83,95),"")</f>
        <v/>
      </c>
      <c r="BH40" s="20" t="str">
        <f>IF(BH17&gt;0,VLOOKUP(BH17,'[3]2010_HVAC'!$EY$7:$KA$83,95),"")</f>
        <v/>
      </c>
      <c r="BI40" s="20">
        <f>IF(BI17&gt;0,VLOOKUP(BI17,'[3]2010_HVAC'!$EY$7:$KA$83,95),"")</f>
        <v>24.413281250463818</v>
      </c>
      <c r="BJ40" s="13">
        <f t="shared" si="37"/>
        <v>1185561.145119729</v>
      </c>
      <c r="BK40" s="19">
        <f>IF($N40&gt;0,VLOOKUP($C40,[1]Bucharest!$AB$7:$AN$40,$N40))/((IF($P40=1,'3 PlantsCodes'!$D$26,IF($P40=2,'3 PlantsCodes'!$D$27,IF($P40=3,'3 PlantsCodes'!$D$28,IF($P40=4,'3 PlantsCodes'!$D$29)))))*IF($R40=1,'3 PlantsCodes'!$D$31,IF($R40=2,'3 PlantsCodes'!$D$32)))</f>
        <v>20.819443082235551</v>
      </c>
      <c r="BL40" s="19">
        <f>(IF($O40=20,VLOOKUP($C40,[1]Bucharest!$AB$7:$AN$40,12),IF($O40&gt;0,VLOOKUP($C40,[1]Bucharest!$AB$7:$AN$40,$O40),0))/(IF($Q40=1,'3 PlantsCodes'!$E$26,IF($Q40=3,'3 PlantsCodes'!$E$28,IF($Q40=4,'3 PlantsCodes'!$E$29,1)))*IF($R40=1,'3 PlantsCodes'!$E$31,IF($R40=2,'3 PlantsCodes'!$E$32))))</f>
        <v>3.3441099577737354</v>
      </c>
      <c r="BM40" s="19">
        <f>VLOOKUP($C40,[1]Bucharest!$AB$6:$AZ$40,$S40)</f>
        <v>2.4432490389252508</v>
      </c>
      <c r="BN40" s="19">
        <f>VLOOKUP($C40,[1]Bucharest!$B$7:$Y$40,18)</f>
        <v>7.0014540505000662</v>
      </c>
      <c r="BO40" s="19">
        <f>VLOOKUP($C40,[1]Bucharest!$B$7:$AA$40,26)</f>
        <v>1.6764046178639371</v>
      </c>
      <c r="BP40" s="20">
        <f>IF($U40=1,-[4]Office!$E$11,0)</f>
        <v>-8.7136752136752129</v>
      </c>
      <c r="BQ40" s="57" t="s">
        <v>30</v>
      </c>
      <c r="BR40" s="19">
        <f>IF($N40&gt;0,VLOOKUP($C40,[2]Bucharest!$AB$7:$AN$40,$N40))/((IF($P40=1,'3 PlantsCodes'!$D$26,IF($P40=2,'3 PlantsCodes'!$D$27,IF($P40=3,'3 PlantsCodes'!$D$28,IF($P40=4,'3 PlantsCodes'!$D$29)))))*IF($R40=1,'3 PlantsCodes'!$D$31,IF($R40=2,'3 PlantsCodes'!$D$32)))</f>
        <v>15.899956376979684</v>
      </c>
      <c r="BS40" s="19">
        <f>(IF($O40=20,VLOOKUP($C40,[2]Bucharest!$AB$7:$AN$40,12),IF($O40&gt;0,VLOOKUP($C40,[2]Bucharest!$AB$7:$AN$40,$O40),0))/(IF($Q40=1,'3 PlantsCodes'!$E$26,IF($Q40=3,'3 PlantsCodes'!$E$28,IF($Q40=4,'3 PlantsCodes'!$E$29,1)))*IF($R40=1,'3 PlantsCodes'!$E$31,IF($R40=2,'3 PlantsCodes'!$E$32))))</f>
        <v>2.0902692755664694</v>
      </c>
      <c r="BT40" s="19">
        <f>VLOOKUP($C40,[2]Bucharest!$AB$6:$AZ$40,$S40)</f>
        <v>3.5874723709384</v>
      </c>
      <c r="BU40" s="19">
        <f>VLOOKUP($C40,[2]Bucharest!$B$7:$Y$40,18)</f>
        <v>7.4741629646466992</v>
      </c>
      <c r="BV40" s="19">
        <f>VLOOKUP($C40,[2]Bucharest!$B$7:$AA$40,26)</f>
        <v>4.5404898790746246</v>
      </c>
      <c r="BW40" s="20">
        <f>IF($U40=1,-[4]School!$E$11,0)</f>
        <v>-8.7777777777777786</v>
      </c>
      <c r="BX40" s="57" t="s">
        <v>30</v>
      </c>
    </row>
    <row r="41" spans="1:76" ht="15" customHeight="1" x14ac:dyDescent="0.25">
      <c r="A41" s="151"/>
      <c r="B41" s="17">
        <v>13</v>
      </c>
      <c r="C41" s="22">
        <f t="shared" si="33"/>
        <v>3</v>
      </c>
      <c r="D41" s="50" t="str">
        <f t="shared" si="33"/>
        <v/>
      </c>
      <c r="E41" s="50" t="str">
        <f t="shared" si="33"/>
        <v/>
      </c>
      <c r="F41" s="49" t="str">
        <f t="shared" si="33"/>
        <v/>
      </c>
      <c r="G41" s="49" t="str">
        <f t="shared" ref="G41:V48" si="38">IF(G18="","",G18)</f>
        <v/>
      </c>
      <c r="H41" s="49">
        <f t="shared" si="38"/>
        <v>0</v>
      </c>
      <c r="I41" s="49">
        <f t="shared" si="38"/>
        <v>1</v>
      </c>
      <c r="J41" s="49">
        <f t="shared" si="38"/>
        <v>2</v>
      </c>
      <c r="K41" s="49">
        <f t="shared" si="38"/>
        <v>1</v>
      </c>
      <c r="L41" s="49">
        <f t="shared" si="38"/>
        <v>1</v>
      </c>
      <c r="M41" s="49">
        <f t="shared" si="38"/>
        <v>1211</v>
      </c>
      <c r="N41" s="49">
        <f t="shared" si="38"/>
        <v>5</v>
      </c>
      <c r="O41" s="49">
        <f t="shared" si="38"/>
        <v>20</v>
      </c>
      <c r="P41" s="49">
        <f t="shared" si="38"/>
        <v>3</v>
      </c>
      <c r="Q41" s="49">
        <f t="shared" si="38"/>
        <v>3</v>
      </c>
      <c r="R41" s="49">
        <f t="shared" si="38"/>
        <v>2</v>
      </c>
      <c r="S41" s="22">
        <f t="shared" si="38"/>
        <v>15</v>
      </c>
      <c r="T41" s="49">
        <f t="shared" si="38"/>
        <v>0</v>
      </c>
      <c r="U41" s="49">
        <f t="shared" si="38"/>
        <v>1</v>
      </c>
      <c r="V41" s="18" t="str">
        <f t="shared" si="38"/>
        <v/>
      </c>
      <c r="W41" s="21">
        <f>IF(W18&gt;0,VLOOKUP(W18,'[3]2010_Envelope'!$BH$6:$CR$128,24),"")</f>
        <v>5.4833846153846153</v>
      </c>
      <c r="X41" s="21">
        <f>IF(X18&gt;0,VLOOKUP(X18,'[3]2010_Envelope'!$BH$6:$CR$128,24),"")</f>
        <v>3.2490555555555556</v>
      </c>
      <c r="Y41" s="21" t="str">
        <f>IF(Y18&gt;0,VLOOKUP(Y18,'[3]2010_Envelope'!$BH$6:$CR$128,24),"")</f>
        <v/>
      </c>
      <c r="Z41" s="21">
        <f>IF(Z18&gt;0,VLOOKUP(Z18,'[3]2010_Envelope'!$BH$6:$CR$128,24),"")</f>
        <v>54.260434508547007</v>
      </c>
      <c r="AA41" s="21" t="str">
        <f>IF(AA18&gt;0,VLOOKUP(AA18,'[3]2010_Envelope'!$BH$6:$CR$128,24),"")</f>
        <v/>
      </c>
      <c r="AB41" s="21" t="str">
        <f>IF(AB18&gt;0,VLOOKUP(AB18,'[3]2010_Envelope'!$BH$6:$CR$128,24),"")</f>
        <v/>
      </c>
      <c r="AC41" s="20" t="str">
        <f>IF(AC18&gt;0,VLOOKUP(AC18,'[3]2010_HVAC'!$EY$7:$KA$83,92),"")</f>
        <v/>
      </c>
      <c r="AD41" s="20" t="str">
        <f>IF(AD18&gt;0,VLOOKUP(AD18,'[3]2010_HVAC'!$EY$7:$KA$83,92),"")</f>
        <v/>
      </c>
      <c r="AE41" s="20" t="str">
        <f>IF(AE18&gt;0,VLOOKUP(AE18,'[3]2010_HVAC'!$EY$7:$KA$83,92),"")</f>
        <v/>
      </c>
      <c r="AF41" s="20" t="str">
        <f>IF(AF18&gt;0,VLOOKUP(AF18,'[3]2010_HVAC'!$EY$7:$KA$83,92),"")</f>
        <v/>
      </c>
      <c r="AG41" s="55">
        <f>VLOOKUP($C41,[1]Performance!$A$3:$K$38,9)</f>
        <v>1</v>
      </c>
      <c r="AH41" s="55">
        <f t="shared" si="34"/>
        <v>93</v>
      </c>
      <c r="AI41" s="20">
        <f>IF(AI18&gt;0,VLOOKUP(AI18,'[3]2010_HVAC'!$EY$7:$KA$83,AH41),"")</f>
        <v>6.9705261264668152</v>
      </c>
      <c r="AJ41" s="20">
        <f>IF(AJ18&gt;0,VLOOKUP(AJ18,'[3]2010_HVAC'!$EY$7:$KA$83,$AH41),"")</f>
        <v>21.013278243917686</v>
      </c>
      <c r="AK41" s="20">
        <f>IF(AK18&gt;0,VLOOKUP(AK18,'[3]2010_HVAC'!$EY$7:$KA$83,92),"")</f>
        <v>25.1</v>
      </c>
      <c r="AL41" s="20" t="str">
        <f>IF(AL18&gt;0,VLOOKUP(AL18,'[3]2010_HVAC'!$EY$7:$KA$83,92),"")</f>
        <v/>
      </c>
      <c r="AM41" s="20" t="str">
        <f>IF(AM18&gt;0,VLOOKUP(AM18,'[3]2010_HVAC'!$EY$7:$KA$83,92),"")</f>
        <v/>
      </c>
      <c r="AN41" s="20" t="str">
        <f>IF(AN18&gt;0,VLOOKUP(AN18,'[3]2010_HVAC'!$EY$7:$KA$83,92),"")</f>
        <v/>
      </c>
      <c r="AO41" s="20">
        <f>IF(AO18&gt;0,VLOOKUP(AO18,'[3]2010_HVAC'!$EY$7:$KA$83,92),"")</f>
        <v>23.662103365834163</v>
      </c>
      <c r="AP41" s="13">
        <f t="shared" si="35"/>
        <v>326988.75085275172</v>
      </c>
      <c r="AQ41" s="21">
        <f>IF(AQ18&gt;0,VLOOKUP(AQ18,'[3]2010_Envelope'!$BH$6:$CR$128,25),"")</f>
        <v>15.548055555555559</v>
      </c>
      <c r="AR41" s="21">
        <f>IF(AR18&gt;0,VLOOKUP(AR18,'[3]2010_Envelope'!$BH$6:$CR$128,25),"")</f>
        <v>5.8518538412698407</v>
      </c>
      <c r="AS41" s="21" t="str">
        <f>IF(AS18&gt;0,VLOOKUP(AS18,'[3]2010_Envelope'!$BH$6:$CR$128,25),"")</f>
        <v/>
      </c>
      <c r="AT41" s="21">
        <f>IF(AT18&gt;0,VLOOKUP(AT18,'[3]2010_Envelope'!$BH$6:$CR$128,25),"")</f>
        <v>44.013416542857144</v>
      </c>
      <c r="AU41" s="21" t="str">
        <f>IF(AU18&gt;0,VLOOKUP(AU18,'[3]2010_Envelope'!$BH$6:$CR$128,25),"")</f>
        <v/>
      </c>
      <c r="AV41" s="21" t="str">
        <f>IF(AV18&gt;0,VLOOKUP(AV18,'[3]2010_Envelope'!$BH$6:$CR$128,25),"")</f>
        <v/>
      </c>
      <c r="AW41" s="20" t="str">
        <f>IF(AW18&gt;0,VLOOKUP(AW18,'[3]2010_HVAC'!$EY$7:$KA$83,95),"")</f>
        <v/>
      </c>
      <c r="AX41" s="20" t="str">
        <f>IF(AX18&gt;0,VLOOKUP(AX18,'[3]2010_HVAC'!$EY$7:$KA$83,95),"")</f>
        <v/>
      </c>
      <c r="AY41" s="20" t="str">
        <f>IF(AY18&gt;0,VLOOKUP(AY18,'[3]2010_HVAC'!$EY$7:$KA$83,95),"")</f>
        <v/>
      </c>
      <c r="AZ41" s="20" t="str">
        <f>IF(AZ18&gt;0,VLOOKUP(AZ18,'[3]2010_HVAC'!$EY$7:$KA$83,95),"")</f>
        <v/>
      </c>
      <c r="BA41" s="55">
        <f>VLOOKUP($C41,[2]Performance!$A$3:$K$36,9)</f>
        <v>0</v>
      </c>
      <c r="BB41" s="55">
        <f t="shared" si="36"/>
        <v>95</v>
      </c>
      <c r="BC41" s="20">
        <f>IF(BC18&gt;0,VLOOKUP(BC18,'[3]2010_HVAC'!$EY$7:$KA$83,BB41),"")</f>
        <v>15.140838633184083</v>
      </c>
      <c r="BD41" s="20">
        <f>IF(BD18&gt;0,VLOOKUP(BD18,'[3]2010_HVAC'!$EY$7:$KA$83,$BB41),"")</f>
        <v>29.579220677126315</v>
      </c>
      <c r="BE41" s="20">
        <f>IF(BE18&gt;0,VLOOKUP(BE18,'[3]2010_HVAC'!$EY$7:$KA$83,95),"")</f>
        <v>25.1</v>
      </c>
      <c r="BF41" s="20" t="str">
        <f>IF(BF18&gt;0,VLOOKUP(BF18,'[3]2010_HVAC'!$EY$7:$KA$83,95),"")</f>
        <v/>
      </c>
      <c r="BG41" s="20" t="str">
        <f>IF(BG18&gt;0,VLOOKUP(BG18,'[3]2010_HVAC'!$EY$7:$KA$83,95),"")</f>
        <v/>
      </c>
      <c r="BH41" s="20" t="str">
        <f>IF(BH18&gt;0,VLOOKUP(BH18,'[3]2010_HVAC'!$EY$7:$KA$83,95),"")</f>
        <v/>
      </c>
      <c r="BI41" s="20">
        <f>IF(BI18&gt;0,VLOOKUP(BI18,'[3]2010_HVAC'!$EY$7:$KA$83,95),"")</f>
        <v>24.413281250463818</v>
      </c>
      <c r="BJ41" s="13">
        <f t="shared" si="37"/>
        <v>502886.99947643885</v>
      </c>
      <c r="BK41" s="19">
        <f>IF($N41&gt;0,VLOOKUP($C41,[1]Bucharest!$AB$7:$AN$40,$N41))/((IF($P41=1,'3 PlantsCodes'!$D$26,IF($P41=2,'3 PlantsCodes'!$D$27,IF($P41=3,'3 PlantsCodes'!$D$28,IF($P41=4,'3 PlantsCodes'!$D$29)))))*IF($R41=1,'3 PlantsCodes'!$D$31,IF($R41=2,'3 PlantsCodes'!$D$32)))</f>
        <v>88.552317852896081</v>
      </c>
      <c r="BL41" s="19">
        <f>(IF($O41=20,VLOOKUP($C41,[1]Bucharest!$AB$7:$AN$40,12),IF($O41&gt;0,VLOOKUP($C41,[1]Bucharest!$AB$7:$AN$40,$O41),0))/(IF($Q41=1,'3 PlantsCodes'!$E$26,IF($Q41=3,'3 PlantsCodes'!$E$28,IF($Q41=4,'3 PlantsCodes'!$E$29,1)))*IF($R41=1,'3 PlantsCodes'!$E$31,IF($R41=2,'3 PlantsCodes'!$E$32))))</f>
        <v>22.46301803513251</v>
      </c>
      <c r="BM41" s="19">
        <f>VLOOKUP($C41,[1]Bucharest!$AB$6:$AZ$40,$S41)</f>
        <v>8.6315789473684212</v>
      </c>
      <c r="BN41" s="19">
        <f>VLOOKUP($C41,[1]Bucharest!$B$7:$Y$40,18)</f>
        <v>29.438941406247991</v>
      </c>
      <c r="BO41" s="19">
        <f>VLOOKUP($C41,[1]Bucharest!$B$7:$AA$40,26)</f>
        <v>0.4708965977800047</v>
      </c>
      <c r="BP41" s="20">
        <f>IF($U41=1,-[4]Office!$E$11,0)</f>
        <v>-8.7136752136752129</v>
      </c>
      <c r="BQ41" s="57" t="s">
        <v>30</v>
      </c>
      <c r="BR41" s="19">
        <f>IF($N41&gt;0,VLOOKUP($C41,[2]Bucharest!$AB$7:$AN$40,$N41))/((IF($P41=1,'3 PlantsCodes'!$D$26,IF($P41=2,'3 PlantsCodes'!$D$27,IF($P41=3,'3 PlantsCodes'!$D$28,IF($P41=4,'3 PlantsCodes'!$D$29)))))*IF($R41=1,'3 PlantsCodes'!$D$31,IF($R41=2,'3 PlantsCodes'!$D$32)))</f>
        <v>119.76599763189922</v>
      </c>
      <c r="BS41" s="19">
        <f>(IF($O41=20,VLOOKUP($C41,[2]Bucharest!$AB$7:$AN$40,12),IF($O41&gt;0,VLOOKUP($C41,[2]Bucharest!$AB$7:$AN$40,$O41),0))/(IF($Q41=1,'3 PlantsCodes'!$E$26,IF($Q41=3,'3 PlantsCodes'!$E$28,IF($Q41=4,'3 PlantsCodes'!$E$29,1)))*IF($R41=1,'3 PlantsCodes'!$E$31,IF($R41=2,'3 PlantsCodes'!$E$32))))</f>
        <v>11.197944018524121</v>
      </c>
      <c r="BT41" s="19">
        <f>VLOOKUP($C41,[2]Bucharest!$AB$6:$AZ$40,$S41)</f>
        <v>12.526315789473685</v>
      </c>
      <c r="BU41" s="19">
        <f>VLOOKUP($C41,[2]Bucharest!$B$7:$Y$40,18)</f>
        <v>28.508852902778795</v>
      </c>
      <c r="BV41" s="19">
        <f>VLOOKUP($C41,[2]Bucharest!$B$7:$AA$40,26)</f>
        <v>0.6660492886295184</v>
      </c>
      <c r="BW41" s="20">
        <f>IF($U41=1,-[4]School!$E$11,0)</f>
        <v>-8.7777777777777786</v>
      </c>
      <c r="BX41" s="57" t="s">
        <v>30</v>
      </c>
    </row>
    <row r="42" spans="1:76" ht="15" customHeight="1" x14ac:dyDescent="0.25">
      <c r="A42" s="151"/>
      <c r="B42" s="17">
        <v>14</v>
      </c>
      <c r="C42" s="22">
        <f t="shared" ref="C42:N48" si="39">IF(C19="","",C19)</f>
        <v>14</v>
      </c>
      <c r="D42" s="50" t="str">
        <f t="shared" si="39"/>
        <v/>
      </c>
      <c r="E42" s="50" t="str">
        <f t="shared" si="39"/>
        <v/>
      </c>
      <c r="F42" s="49" t="str">
        <f t="shared" si="39"/>
        <v/>
      </c>
      <c r="G42" s="49" t="str">
        <f t="shared" si="39"/>
        <v/>
      </c>
      <c r="H42" s="49">
        <f t="shared" si="39"/>
        <v>0</v>
      </c>
      <c r="I42" s="49">
        <f t="shared" si="39"/>
        <v>3</v>
      </c>
      <c r="J42" s="49">
        <f t="shared" si="39"/>
        <v>3</v>
      </c>
      <c r="K42" s="49">
        <f t="shared" si="39"/>
        <v>3</v>
      </c>
      <c r="L42" s="49">
        <f t="shared" si="39"/>
        <v>1</v>
      </c>
      <c r="M42" s="49">
        <f t="shared" si="39"/>
        <v>3331</v>
      </c>
      <c r="N42" s="49">
        <f t="shared" si="39"/>
        <v>9</v>
      </c>
      <c r="O42" s="49">
        <f t="shared" si="38"/>
        <v>20</v>
      </c>
      <c r="P42" s="49">
        <f t="shared" si="38"/>
        <v>3</v>
      </c>
      <c r="Q42" s="49">
        <f t="shared" si="38"/>
        <v>3</v>
      </c>
      <c r="R42" s="49">
        <f t="shared" si="38"/>
        <v>2</v>
      </c>
      <c r="S42" s="22">
        <f t="shared" si="38"/>
        <v>18</v>
      </c>
      <c r="T42" s="49">
        <f t="shared" si="38"/>
        <v>0</v>
      </c>
      <c r="U42" s="49">
        <f t="shared" si="38"/>
        <v>0</v>
      </c>
      <c r="V42" s="18" t="str">
        <f t="shared" si="38"/>
        <v/>
      </c>
      <c r="W42" s="21">
        <f>IF(W19&gt;0,VLOOKUP(W19,'[3]2010_Envelope'!$BH$6:$CR$128,24),"")</f>
        <v>5.9210256410256408</v>
      </c>
      <c r="X42" s="21">
        <f>IF(X19&gt;0,VLOOKUP(X19,'[3]2010_Envelope'!$BH$6:$CR$128,24),"")</f>
        <v>8.7474572649572639</v>
      </c>
      <c r="Y42" s="21">
        <f>IF(Y19&gt;0,VLOOKUP(Y19,'[3]2010_Envelope'!$BH$6:$CR$128,24),"")</f>
        <v>7.3369230769230755</v>
      </c>
      <c r="Z42" s="21">
        <f>IF(Z19&gt;0,VLOOKUP(Z19,'[3]2010_Envelope'!$BH$6:$CR$128,24),"")</f>
        <v>65.381128952991446</v>
      </c>
      <c r="AA42" s="21">
        <f>IF(AA19&gt;0,VLOOKUP(AA19,'[3]2010_Envelope'!$BH$6:$CR$128,24),"")</f>
        <v>54.74803418803419</v>
      </c>
      <c r="AB42" s="21">
        <f>IF(AB19&gt;0,VLOOKUP(AB19,'[3]2010_Envelope'!$BH$6:$CR$128,24),"")</f>
        <v>27.374017094017095</v>
      </c>
      <c r="AC42" s="20" t="str">
        <f>IF(AC19&gt;0,VLOOKUP(AC19,'[3]2010_HVAC'!$EY$7:$KA$83,92),"")</f>
        <v/>
      </c>
      <c r="AD42" s="20" t="str">
        <f>IF(AD19&gt;0,VLOOKUP(AD19,'[3]2010_HVAC'!$EY$7:$KA$83,92),"")</f>
        <v/>
      </c>
      <c r="AE42" s="20">
        <f>IF(AE19&gt;0,VLOOKUP(AE19,'[3]2010_HVAC'!$EY$7:$KA$83,92),"")</f>
        <v>35.14</v>
      </c>
      <c r="AF42" s="20">
        <f>IF(AF19&gt;0,VLOOKUP(AF19,'[3]2010_HVAC'!$EY$7:$KA$83,92),"")</f>
        <v>28.853999999999999</v>
      </c>
      <c r="AG42" s="55">
        <f>VLOOKUP($C42,[1]Performance!$A$3:$K$38,9)</f>
        <v>2</v>
      </c>
      <c r="AH42" s="55">
        <f t="shared" si="34"/>
        <v>94</v>
      </c>
      <c r="AI42" s="20" t="str">
        <f>IF(AI19&gt;0,VLOOKUP(AI19,'[3]2010_HVAC'!$EY$7:$KA$83,AH42),"")</f>
        <v/>
      </c>
      <c r="AJ42" s="20">
        <f>IF(AJ19&gt;0,VLOOKUP(AJ19,'[3]2010_HVAC'!$EY$7:$KA$83,$AH42),"")</f>
        <v>20.303367673463196</v>
      </c>
      <c r="AK42" s="20">
        <f>IF(AK19&gt;0,VLOOKUP(AK19,'[3]2010_HVAC'!$EY$7:$KA$83,92),"")</f>
        <v>25.1</v>
      </c>
      <c r="AL42" s="20" t="str">
        <f>IF(AL19&gt;0,VLOOKUP(AL19,'[3]2010_HVAC'!$EY$7:$KA$83,92),"")</f>
        <v/>
      </c>
      <c r="AM42" s="20" t="str">
        <f>IF(AM19&gt;0,VLOOKUP(AM19,'[3]2010_HVAC'!$EY$7:$KA$83,92),"")</f>
        <v/>
      </c>
      <c r="AN42" s="20" t="str">
        <f>IF(AN19&gt;0,VLOOKUP(AN19,'[3]2010_HVAC'!$EY$7:$KA$83,92),"")</f>
        <v/>
      </c>
      <c r="AO42" s="20" t="str">
        <f>IF(AO19&gt;0,VLOOKUP(AO19,'[3]2010_HVAC'!$EY$7:$KA$83,92),"")</f>
        <v/>
      </c>
      <c r="AP42" s="13">
        <f t="shared" si="35"/>
        <v>652639.93210590386</v>
      </c>
      <c r="AQ42" s="21">
        <f>IF(AQ19&gt;0,VLOOKUP(AQ19,'[3]2010_Envelope'!$BH$6:$CR$128,25),"")</f>
        <v>16.245277777777776</v>
      </c>
      <c r="AR42" s="21">
        <f>IF(AR19&gt;0,VLOOKUP(AR19,'[3]2010_Envelope'!$BH$6:$CR$128,25),"")</f>
        <v>15.754991111111112</v>
      </c>
      <c r="AS42" s="21">
        <f>IF(AS19&gt;0,VLOOKUP(AS19,'[3]2010_Envelope'!$BH$6:$CR$128,25),"")</f>
        <v>20.219444444444441</v>
      </c>
      <c r="AT42" s="21">
        <f>IF(AT19&gt;0,VLOOKUP(AT19,'[3]2010_Envelope'!$BH$6:$CR$128,25),"")</f>
        <v>77.741871428571429</v>
      </c>
      <c r="AU42" s="21">
        <f>IF(AU19&gt;0,VLOOKUP(AU19,'[3]2010_Envelope'!$BH$6:$CR$128,25),"")</f>
        <v>36.855405714285723</v>
      </c>
      <c r="AV42" s="21">
        <f>IF(AV19&gt;0,VLOOKUP(AV19,'[3]2010_Envelope'!$BH$6:$CR$128,25),"")</f>
        <v>18.427702857142862</v>
      </c>
      <c r="AW42" s="20" t="str">
        <f>IF(AW19&gt;0,VLOOKUP(AW19,'[3]2010_HVAC'!$EY$7:$KA$83,95),"")</f>
        <v/>
      </c>
      <c r="AX42" s="20" t="str">
        <f>IF(AX19&gt;0,VLOOKUP(AX19,'[3]2010_HVAC'!$EY$7:$KA$83,95),"")</f>
        <v/>
      </c>
      <c r="AY42" s="20">
        <f>IF(AY19&gt;0,VLOOKUP(AY19,'[3]2010_HVAC'!$EY$7:$KA$83,95),"")</f>
        <v>35.14</v>
      </c>
      <c r="AZ42" s="20">
        <f>IF(AZ19&gt;0,VLOOKUP(AZ19,'[3]2010_HVAC'!$EY$7:$KA$83,95),"")</f>
        <v>28.853999999999996</v>
      </c>
      <c r="BA42" s="55">
        <f>VLOOKUP($C42,[2]Performance!$A$3:$K$36,9)</f>
        <v>1</v>
      </c>
      <c r="BB42" s="55">
        <f t="shared" si="36"/>
        <v>96</v>
      </c>
      <c r="BC42" s="20" t="str">
        <f>IF(BC19&gt;0,VLOOKUP(BC19,'[3]2010_HVAC'!$EY$7:$KA$83,BB42),"")</f>
        <v/>
      </c>
      <c r="BD42" s="20">
        <f>IF(BD19&gt;0,VLOOKUP(BD19,'[3]2010_HVAC'!$EY$7:$KA$83,$BB42),"")</f>
        <v>27.399233433278315</v>
      </c>
      <c r="BE42" s="20">
        <f>IF(BE19&gt;0,VLOOKUP(BE19,'[3]2010_HVAC'!$EY$7:$KA$83,95),"")</f>
        <v>25.1</v>
      </c>
      <c r="BF42" s="20" t="str">
        <f>IF(BF19&gt;0,VLOOKUP(BF19,'[3]2010_HVAC'!$EY$7:$KA$83,95),"")</f>
        <v/>
      </c>
      <c r="BG42" s="20" t="str">
        <f>IF(BG19&gt;0,VLOOKUP(BG19,'[3]2010_HVAC'!$EY$7:$KA$83,95),"")</f>
        <v/>
      </c>
      <c r="BH42" s="20" t="str">
        <f>IF(BH19&gt;0,VLOOKUP(BH19,'[3]2010_HVAC'!$EY$7:$KA$83,95),"")</f>
        <v/>
      </c>
      <c r="BI42" s="20" t="str">
        <f>IF(BI19&gt;0,VLOOKUP(BI19,'[3]2010_HVAC'!$EY$7:$KA$83,95),"")</f>
        <v/>
      </c>
      <c r="BJ42" s="13">
        <f t="shared" si="37"/>
        <v>950474.46931482677</v>
      </c>
      <c r="BK42" s="19">
        <f>IF($N42&gt;0,VLOOKUP($C42,[1]Bucharest!$AB$7:$AN$40,$N42))/((IF($P42=1,'3 PlantsCodes'!$D$26,IF($P42=2,'3 PlantsCodes'!$D$27,IF($P42=3,'3 PlantsCodes'!$D$28,IF($P42=4,'3 PlantsCodes'!$D$29)))))*IF($R42=1,'3 PlantsCodes'!$D$31,IF($R42=2,'3 PlantsCodes'!$D$32)))</f>
        <v>40.890658964807976</v>
      </c>
      <c r="BL42" s="19">
        <f>(IF($O42=20,VLOOKUP($C42,[1]Bucharest!$AB$7:$AN$40,12),IF($O42&gt;0,VLOOKUP($C42,[1]Bucharest!$AB$7:$AN$40,$O42),0))/(IF($Q42=1,'3 PlantsCodes'!$E$26,IF($Q42=3,'3 PlantsCodes'!$E$28,IF($Q42=4,'3 PlantsCodes'!$E$29,1)))*IF($R42=1,'3 PlantsCodes'!$E$31,IF($R42=2,'3 PlantsCodes'!$E$32))))</f>
        <v>4.147472044108734</v>
      </c>
      <c r="BM42" s="19">
        <f>VLOOKUP($C42,[1]Bucharest!$AB$6:$AZ$40,$S42)</f>
        <v>8.1999999999999993</v>
      </c>
      <c r="BN42" s="19">
        <f>VLOOKUP($C42,[1]Bucharest!$B$7:$Y$40,18)</f>
        <v>7.3603836712642501</v>
      </c>
      <c r="BO42" s="19">
        <f>VLOOKUP($C42,[1]Bucharest!$B$7:$AA$40,26)</f>
        <v>0.21001057491224792</v>
      </c>
      <c r="BP42" s="20">
        <f>IF($U42=1,-[4]Office!$E$11,0)</f>
        <v>0</v>
      </c>
      <c r="BQ42" s="57" t="s">
        <v>30</v>
      </c>
      <c r="BR42" s="19">
        <f>IF($N42&gt;0,VLOOKUP($C42,[2]Bucharest!$AB$7:$AN$40,$N42))/((IF($P42=1,'3 PlantsCodes'!$D$26,IF($P42=2,'3 PlantsCodes'!$D$27,IF($P42=3,'3 PlantsCodes'!$D$28,IF($P42=4,'3 PlantsCodes'!$D$29)))))*IF($R42=1,'3 PlantsCodes'!$D$31,IF($R42=2,'3 PlantsCodes'!$D$32)))</f>
        <v>58.232309288982051</v>
      </c>
      <c r="BS42" s="19">
        <f>(IF($O42=20,VLOOKUP($C42,[2]Bucharest!$AB$7:$AN$40,12),IF($O42&gt;0,VLOOKUP($C42,[2]Bucharest!$AB$7:$AN$40,$O42),0))/(IF($Q42=1,'3 PlantsCodes'!$E$26,IF($Q42=3,'3 PlantsCodes'!$E$28,IF($Q42=4,'3 PlantsCodes'!$E$29,1)))*IF($R42=1,'3 PlantsCodes'!$E$31,IF($R42=2,'3 PlantsCodes'!$E$32))))</f>
        <v>3.77147626270364</v>
      </c>
      <c r="BT42" s="19">
        <f>VLOOKUP($C42,[2]Bucharest!$AB$6:$AZ$40,$S42)</f>
        <v>11.9</v>
      </c>
      <c r="BU42" s="19">
        <f>VLOOKUP($C42,[2]Bucharest!$B$7:$Y$40,18)</f>
        <v>7.7622348176032485</v>
      </c>
      <c r="BV42" s="19">
        <f>VLOOKUP($C42,[2]Bucharest!$B$7:$AA$40,26)</f>
        <v>0.44918586222661427</v>
      </c>
      <c r="BW42" s="20">
        <f>IF($U42=1,-[4]School!$E$11,0)</f>
        <v>0</v>
      </c>
      <c r="BX42" s="57" t="s">
        <v>30</v>
      </c>
    </row>
    <row r="43" spans="1:76" ht="15" customHeight="1" x14ac:dyDescent="0.25">
      <c r="A43" s="151"/>
      <c r="B43" s="17">
        <v>15</v>
      </c>
      <c r="C43" s="22">
        <f t="shared" si="39"/>
        <v>14</v>
      </c>
      <c r="D43" s="50" t="str">
        <f t="shared" si="39"/>
        <v/>
      </c>
      <c r="E43" s="50" t="str">
        <f t="shared" si="39"/>
        <v/>
      </c>
      <c r="F43" s="49" t="str">
        <f t="shared" si="39"/>
        <v/>
      </c>
      <c r="G43" s="49" t="str">
        <f t="shared" si="39"/>
        <v/>
      </c>
      <c r="H43" s="49">
        <f t="shared" si="39"/>
        <v>0</v>
      </c>
      <c r="I43" s="49">
        <f t="shared" si="39"/>
        <v>3</v>
      </c>
      <c r="J43" s="49">
        <f t="shared" si="39"/>
        <v>3</v>
      </c>
      <c r="K43" s="49">
        <f t="shared" si="39"/>
        <v>3</v>
      </c>
      <c r="L43" s="49">
        <f t="shared" si="39"/>
        <v>1</v>
      </c>
      <c r="M43" s="49">
        <f t="shared" si="39"/>
        <v>3331</v>
      </c>
      <c r="N43" s="49">
        <f t="shared" si="39"/>
        <v>4</v>
      </c>
      <c r="O43" s="49">
        <f t="shared" si="38"/>
        <v>20</v>
      </c>
      <c r="P43" s="49">
        <f t="shared" si="38"/>
        <v>2</v>
      </c>
      <c r="Q43" s="49">
        <f t="shared" si="38"/>
        <v>3</v>
      </c>
      <c r="R43" s="49">
        <f t="shared" si="38"/>
        <v>2</v>
      </c>
      <c r="S43" s="22">
        <f t="shared" si="38"/>
        <v>21</v>
      </c>
      <c r="T43" s="49">
        <f t="shared" si="38"/>
        <v>1</v>
      </c>
      <c r="U43" s="49">
        <f t="shared" si="38"/>
        <v>1</v>
      </c>
      <c r="V43" s="18" t="str">
        <f t="shared" si="38"/>
        <v/>
      </c>
      <c r="W43" s="21">
        <f>IF(W20&gt;0,VLOOKUP(W20,'[3]2010_Envelope'!$BH$6:$CR$128,24),"")</f>
        <v>5.9210256410256408</v>
      </c>
      <c r="X43" s="21">
        <f>IF(X20&gt;0,VLOOKUP(X20,'[3]2010_Envelope'!$BH$6:$CR$128,24),"")</f>
        <v>8.7474572649572639</v>
      </c>
      <c r="Y43" s="21">
        <f>IF(Y20&gt;0,VLOOKUP(Y20,'[3]2010_Envelope'!$BH$6:$CR$128,24),"")</f>
        <v>7.3369230769230755</v>
      </c>
      <c r="Z43" s="21">
        <f>IF(Z20&gt;0,VLOOKUP(Z20,'[3]2010_Envelope'!$BH$6:$CR$128,24),"")</f>
        <v>65.381128952991446</v>
      </c>
      <c r="AA43" s="21">
        <f>IF(AA20&gt;0,VLOOKUP(AA20,'[3]2010_Envelope'!$BH$6:$CR$128,24),"")</f>
        <v>54.74803418803419</v>
      </c>
      <c r="AB43" s="21">
        <f>IF(AB20&gt;0,VLOOKUP(AB20,'[3]2010_Envelope'!$BH$6:$CR$128,24),"")</f>
        <v>27.374017094017095</v>
      </c>
      <c r="AC43" s="20" t="str">
        <f>IF(AC20&gt;0,VLOOKUP(AC20,'[3]2010_HVAC'!$EY$7:$KA$83,92),"")</f>
        <v/>
      </c>
      <c r="AD43" s="20" t="str">
        <f>IF(AD20&gt;0,VLOOKUP(AD20,'[3]2010_HVAC'!$EY$7:$KA$83,92),"")</f>
        <v/>
      </c>
      <c r="AE43" s="20">
        <f>IF(AE20&gt;0,VLOOKUP(AE20,'[3]2010_HVAC'!$EY$7:$KA$83,92),"")</f>
        <v>35.14</v>
      </c>
      <c r="AF43" s="20">
        <f>IF(AF20&gt;0,VLOOKUP(AF20,'[3]2010_HVAC'!$EY$7:$KA$83,92),"")</f>
        <v>28.853999999999999</v>
      </c>
      <c r="AG43" s="55">
        <f>VLOOKUP($C43,[1]Performance!$A$3:$K$38,9)</f>
        <v>2</v>
      </c>
      <c r="AH43" s="55">
        <f t="shared" si="34"/>
        <v>94</v>
      </c>
      <c r="AI43" s="20">
        <f>IF(AI20&gt;0,VLOOKUP(AI20,'[3]2010_HVAC'!$EY$7:$KA$83,AH43),"")</f>
        <v>5.251922797631563</v>
      </c>
      <c r="AJ43" s="20">
        <f>IF(AJ20&gt;0,VLOOKUP(AJ20,'[3]2010_HVAC'!$EY$7:$KA$83,$AH43),"")</f>
        <v>20.303367673463196</v>
      </c>
      <c r="AK43" s="20">
        <f>IF(AK20&gt;0,VLOOKUP(AK20,'[3]2010_HVAC'!$EY$7:$KA$83,92),"")</f>
        <v>25.1</v>
      </c>
      <c r="AL43" s="20">
        <f>IF(AL20&gt;0,VLOOKUP(AL20,'[3]2010_HVAC'!$EY$7:$KA$83,92),"")</f>
        <v>25.1</v>
      </c>
      <c r="AM43" s="20" t="str">
        <f>IF(AM20&gt;0,VLOOKUP(AM20,'[3]2010_HVAC'!$EY$7:$KA$83,92),"")</f>
        <v/>
      </c>
      <c r="AN43" s="20">
        <f>IF(AN20&gt;0,VLOOKUP(AN20,'[3]2010_HVAC'!$EY$7:$KA$83,92),"")</f>
        <v>4.5641239316239313</v>
      </c>
      <c r="AO43" s="20">
        <f>IF(AO20&gt;0,VLOOKUP(AO20,'[3]2010_HVAC'!$EY$7:$KA$83,92),"")</f>
        <v>23.662103365834163</v>
      </c>
      <c r="AP43" s="13">
        <f t="shared" si="35"/>
        <v>789712.80332841352</v>
      </c>
      <c r="AQ43" s="21">
        <f>IF(AQ20&gt;0,VLOOKUP(AQ20,'[3]2010_Envelope'!$BH$6:$CR$128,25),"")</f>
        <v>16.245277777777776</v>
      </c>
      <c r="AR43" s="21">
        <f>IF(AR20&gt;0,VLOOKUP(AR20,'[3]2010_Envelope'!$BH$6:$CR$128,25),"")</f>
        <v>15.754991111111112</v>
      </c>
      <c r="AS43" s="21">
        <f>IF(AS20&gt;0,VLOOKUP(AS20,'[3]2010_Envelope'!$BH$6:$CR$128,25),"")</f>
        <v>20.219444444444441</v>
      </c>
      <c r="AT43" s="21">
        <f>IF(AT20&gt;0,VLOOKUP(AT20,'[3]2010_Envelope'!$BH$6:$CR$128,25),"")</f>
        <v>77.741871428571429</v>
      </c>
      <c r="AU43" s="21">
        <f>IF(AU20&gt;0,VLOOKUP(AU20,'[3]2010_Envelope'!$BH$6:$CR$128,25),"")</f>
        <v>36.855405714285723</v>
      </c>
      <c r="AV43" s="21">
        <f>IF(AV20&gt;0,VLOOKUP(AV20,'[3]2010_Envelope'!$BH$6:$CR$128,25),"")</f>
        <v>18.427702857142862</v>
      </c>
      <c r="AW43" s="20" t="str">
        <f>IF(AW20&gt;0,VLOOKUP(AW20,'[3]2010_HVAC'!$EY$7:$KA$83,95),"")</f>
        <v/>
      </c>
      <c r="AX43" s="20" t="str">
        <f>IF(AX20&gt;0,VLOOKUP(AX20,'[3]2010_HVAC'!$EY$7:$KA$83,95),"")</f>
        <v/>
      </c>
      <c r="AY43" s="20">
        <f>IF(AY20&gt;0,VLOOKUP(AY20,'[3]2010_HVAC'!$EY$7:$KA$83,95),"")</f>
        <v>35.14</v>
      </c>
      <c r="AZ43" s="20">
        <f>IF(AZ20&gt;0,VLOOKUP(AZ20,'[3]2010_HVAC'!$EY$7:$KA$83,95),"")</f>
        <v>28.853999999999996</v>
      </c>
      <c r="BA43" s="55">
        <f>VLOOKUP($C43,[2]Performance!$A$3:$K$36,9)</f>
        <v>1</v>
      </c>
      <c r="BB43" s="55">
        <f t="shared" si="36"/>
        <v>96</v>
      </c>
      <c r="BC43" s="20">
        <f>IF(BC20&gt;0,VLOOKUP(BC20,'[3]2010_HVAC'!$EY$7:$KA$83,BB43),"")</f>
        <v>11.206371297180436</v>
      </c>
      <c r="BD43" s="20">
        <f>IF(BD20&gt;0,VLOOKUP(BD20,'[3]2010_HVAC'!$EY$7:$KA$83,$BB43),"")</f>
        <v>27.399233433278315</v>
      </c>
      <c r="BE43" s="20">
        <f>IF(BE20&gt;0,VLOOKUP(BE20,'[3]2010_HVAC'!$EY$7:$KA$83,95),"")</f>
        <v>25.1</v>
      </c>
      <c r="BF43" s="20">
        <f>IF(BF20&gt;0,VLOOKUP(BF20,'[3]2010_HVAC'!$EY$7:$KA$83,95),"")</f>
        <v>25.1</v>
      </c>
      <c r="BG43" s="20" t="str">
        <f>IF(BG20&gt;0,VLOOKUP(BG20,'[3]2010_HVAC'!$EY$7:$KA$83,95),"")</f>
        <v/>
      </c>
      <c r="BH43" s="20">
        <f>IF(BH20&gt;0,VLOOKUP(BH20,'[3]2010_HVAC'!$EY$7:$KA$83,95),"")</f>
        <v>6.7809841269841264</v>
      </c>
      <c r="BI43" s="20">
        <f>IF(BI20&gt;0,VLOOKUP(BI20,'[3]2010_HVAC'!$EY$7:$KA$83,95),"")</f>
        <v>24.413281250463818</v>
      </c>
      <c r="BJ43" s="13">
        <f t="shared" si="37"/>
        <v>1163101.4748399062</v>
      </c>
      <c r="BK43" s="19">
        <f>IF($N43&gt;0,VLOOKUP($C43,[1]Bucharest!$AB$7:$AN$40,$N43))/((IF($P43=1,'3 PlantsCodes'!$D$26,IF($P43=2,'3 PlantsCodes'!$D$27,IF($P43=3,'3 PlantsCodes'!$D$28,IF($P43=4,'3 PlantsCodes'!$D$29)))))*IF($R43=1,'3 PlantsCodes'!$D$31,IF($R43=2,'3 PlantsCodes'!$D$32)))</f>
        <v>43.968450499793512</v>
      </c>
      <c r="BL43" s="19">
        <f>(IF($O43=20,VLOOKUP($C43,[1]Bucharest!$AB$7:$AN$40,12),IF($O43&gt;0,VLOOKUP($C43,[1]Bucharest!$AB$7:$AN$40,$O43),0))/(IF($Q43=1,'3 PlantsCodes'!$E$26,IF($Q43=3,'3 PlantsCodes'!$E$28,IF($Q43=4,'3 PlantsCodes'!$E$29,1)))*IF($R43=1,'3 PlantsCodes'!$E$31,IF($R43=2,'3 PlantsCodes'!$E$32))))</f>
        <v>4.147472044108734</v>
      </c>
      <c r="BM43" s="19">
        <f>VLOOKUP($C43,[1]Bucharest!$AB$6:$AZ$40,$S43)</f>
        <v>3.6387764282501118</v>
      </c>
      <c r="BN43" s="19">
        <f>VLOOKUP($C43,[1]Bucharest!$B$7:$Y$40,18)</f>
        <v>7.3603836712642501</v>
      </c>
      <c r="BO43" s="19">
        <f>VLOOKUP($C43,[1]Bucharest!$B$7:$AA$40,26)</f>
        <v>0.21001057491224792</v>
      </c>
      <c r="BP43" s="20">
        <f>IF($U43=1,-[4]Office!$E$11,0)</f>
        <v>-8.7136752136752129</v>
      </c>
      <c r="BQ43" s="57" t="s">
        <v>30</v>
      </c>
      <c r="BR43" s="19">
        <f>IF($N43&gt;0,VLOOKUP($C43,[2]Bucharest!$AB$7:$AN$40,$N43))/((IF($P43=1,'3 PlantsCodes'!$D$26,IF($P43=2,'3 PlantsCodes'!$D$27,IF($P43=3,'3 PlantsCodes'!$D$28,IF($P43=4,'3 PlantsCodes'!$D$29)))))*IF($R43=1,'3 PlantsCodes'!$D$31,IF($R43=2,'3 PlantsCodes'!$D$32)))</f>
        <v>62.615386332238771</v>
      </c>
      <c r="BS43" s="19">
        <f>(IF($O43=20,VLOOKUP($C43,[2]Bucharest!$AB$7:$AN$40,12),IF($O43&gt;0,VLOOKUP($C43,[2]Bucharest!$AB$7:$AN$40,$O43),0))/(IF($Q43=1,'3 PlantsCodes'!$E$26,IF($Q43=3,'3 PlantsCodes'!$E$28,IF($Q43=4,'3 PlantsCodes'!$E$29,1)))*IF($R43=1,'3 PlantsCodes'!$E$31,IF($R43=2,'3 PlantsCodes'!$E$32))))</f>
        <v>3.77147626270364</v>
      </c>
      <c r="BT43" s="19">
        <f>VLOOKUP($C43,[2]Bucharest!$AB$6:$AZ$40,$S43)</f>
        <v>6.2954051796157069</v>
      </c>
      <c r="BU43" s="19">
        <f>VLOOKUP($C43,[2]Bucharest!$B$7:$Y$40,18)</f>
        <v>7.7622348176032485</v>
      </c>
      <c r="BV43" s="19">
        <f>VLOOKUP($C43,[2]Bucharest!$B$7:$AA$40,26)</f>
        <v>0.44918586222661427</v>
      </c>
      <c r="BW43" s="20">
        <f>IF($U43=1,-[4]School!$E$11,0)</f>
        <v>-8.7777777777777786</v>
      </c>
      <c r="BX43" s="57" t="s">
        <v>30</v>
      </c>
    </row>
    <row r="44" spans="1:76" ht="15" customHeight="1" x14ac:dyDescent="0.25">
      <c r="A44" s="151"/>
      <c r="B44" s="17">
        <v>16</v>
      </c>
      <c r="C44" s="22">
        <f t="shared" si="39"/>
        <v>18</v>
      </c>
      <c r="D44" s="50" t="str">
        <f t="shared" si="39"/>
        <v/>
      </c>
      <c r="E44" s="50" t="str">
        <f t="shared" si="39"/>
        <v/>
      </c>
      <c r="F44" s="49" t="str">
        <f t="shared" si="39"/>
        <v/>
      </c>
      <c r="G44" s="49" t="str">
        <f t="shared" si="39"/>
        <v/>
      </c>
      <c r="H44" s="49">
        <f t="shared" si="39"/>
        <v>0</v>
      </c>
      <c r="I44" s="49">
        <f t="shared" si="39"/>
        <v>4</v>
      </c>
      <c r="J44" s="49">
        <f t="shared" si="39"/>
        <v>3</v>
      </c>
      <c r="K44" s="49">
        <f t="shared" si="39"/>
        <v>3</v>
      </c>
      <c r="L44" s="49">
        <f t="shared" si="39"/>
        <v>1</v>
      </c>
      <c r="M44" s="49">
        <f t="shared" si="39"/>
        <v>4331</v>
      </c>
      <c r="N44" s="49">
        <f t="shared" si="39"/>
        <v>8</v>
      </c>
      <c r="O44" s="49">
        <f t="shared" si="38"/>
        <v>13</v>
      </c>
      <c r="P44" s="49">
        <f t="shared" si="38"/>
        <v>3</v>
      </c>
      <c r="Q44" s="49">
        <f t="shared" si="38"/>
        <v>3</v>
      </c>
      <c r="R44" s="49">
        <f t="shared" si="38"/>
        <v>2</v>
      </c>
      <c r="S44" s="22">
        <f t="shared" si="38"/>
        <v>23</v>
      </c>
      <c r="T44" s="49">
        <f t="shared" si="38"/>
        <v>1</v>
      </c>
      <c r="U44" s="49">
        <f t="shared" si="38"/>
        <v>1</v>
      </c>
      <c r="V44" s="18" t="str">
        <f t="shared" si="38"/>
        <v/>
      </c>
      <c r="W44" s="21">
        <f>IF(W21&gt;0,VLOOKUP(W21,'[3]2010_Envelope'!$BH$6:$CR$128,24),"")</f>
        <v>6.9250256410256403</v>
      </c>
      <c r="X44" s="21">
        <f>IF(X21&gt;0,VLOOKUP(X21,'[3]2010_Envelope'!$BH$6:$CR$128,24),"")</f>
        <v>12.652572115384615</v>
      </c>
      <c r="Y44" s="21">
        <f>IF(Y21&gt;0,VLOOKUP(Y21,'[3]2010_Envelope'!$BH$6:$CR$128,24),"")</f>
        <v>9.1698666666666693</v>
      </c>
      <c r="Z44" s="21">
        <f>IF(Z21&gt;0,VLOOKUP(Z21,'[3]2010_Envelope'!$BH$6:$CR$128,24),"")</f>
        <v>65.381128952991446</v>
      </c>
      <c r="AA44" s="21">
        <f>IF(AA21&gt;0,VLOOKUP(AA21,'[3]2010_Envelope'!$BH$6:$CR$128,24),"")</f>
        <v>54.74803418803419</v>
      </c>
      <c r="AB44" s="21">
        <f>IF(AB21&gt;0,VLOOKUP(AB21,'[3]2010_Envelope'!$BH$6:$CR$128,24),"")</f>
        <v>27.374017094017095</v>
      </c>
      <c r="AC44" s="20" t="str">
        <f>IF(AC21&gt;0,VLOOKUP(AC21,'[3]2010_HVAC'!$EY$7:$KA$83,92),"")</f>
        <v/>
      </c>
      <c r="AD44" s="20" t="str">
        <f>IF(AD21&gt;0,VLOOKUP(AD21,'[3]2010_HVAC'!$EY$7:$KA$83,92),"")</f>
        <v/>
      </c>
      <c r="AE44" s="20">
        <f>IF(AE21&gt;0,VLOOKUP(AE21,'[3]2010_HVAC'!$EY$7:$KA$83,92),"")</f>
        <v>35.14</v>
      </c>
      <c r="AF44" s="20">
        <f>IF(AF21&gt;0,VLOOKUP(AF21,'[3]2010_HVAC'!$EY$7:$KA$83,92),"")</f>
        <v>28.853999999999999</v>
      </c>
      <c r="AG44" s="55">
        <f>VLOOKUP($C44,[1]Performance!$A$3:$K$38,9)</f>
        <v>2</v>
      </c>
      <c r="AH44" s="55">
        <f t="shared" si="34"/>
        <v>94</v>
      </c>
      <c r="AI44" s="20">
        <f>IF(AI21&gt;0,VLOOKUP(AI21,'[3]2010_HVAC'!$EY$7:$KA$83,AH44),"")</f>
        <v>41.920570106175852</v>
      </c>
      <c r="AJ44" s="20" t="str">
        <f>IF(AJ21&gt;0,VLOOKUP(AJ21,'[3]2010_HVAC'!$EY$7:$KA$83,$AH44),"")</f>
        <v/>
      </c>
      <c r="AK44" s="20">
        <f>IF(AK21&gt;0,VLOOKUP(AK21,'[3]2010_HVAC'!$EY$7:$KA$83,92),"")</f>
        <v>25.1</v>
      </c>
      <c r="AL44" s="20" t="str">
        <f>IF(AL21&gt;0,VLOOKUP(AL21,'[3]2010_HVAC'!$EY$7:$KA$83,92),"")</f>
        <v/>
      </c>
      <c r="AM44" s="20" t="str">
        <f>IF(AM21&gt;0,VLOOKUP(AM21,'[3]2010_HVAC'!$EY$7:$KA$83,92),"")</f>
        <v/>
      </c>
      <c r="AN44" s="20">
        <f>IF(AN21&gt;0,VLOOKUP(AN21,'[3]2010_HVAC'!$EY$7:$KA$83,92),"")</f>
        <v>4.5641239316239313</v>
      </c>
      <c r="AO44" s="20">
        <f>IF(AO21&gt;0,VLOOKUP(AO21,'[3]2010_HVAC'!$EY$7:$KA$83,92),"")</f>
        <v>23.662103365834163</v>
      </c>
      <c r="AP44" s="13">
        <f t="shared" si="35"/>
        <v>785049.97442450328</v>
      </c>
      <c r="AQ44" s="21">
        <f>IF(AQ21&gt;0,VLOOKUP(AQ21,'[3]2010_Envelope'!$BH$6:$CR$128,25),"")</f>
        <v>19.173611111111114</v>
      </c>
      <c r="AR44" s="21">
        <f>IF(AR21&gt;0,VLOOKUP(AR21,'[3]2010_Envelope'!$BH$6:$CR$128,25),"")</f>
        <v>22.788469285714285</v>
      </c>
      <c r="AS44" s="21">
        <f>IF(AS21&gt;0,VLOOKUP(AS21,'[3]2010_Envelope'!$BH$6:$CR$128,25),"")</f>
        <v>24.402777777777779</v>
      </c>
      <c r="AT44" s="21">
        <f>IF(AT21&gt;0,VLOOKUP(AT21,'[3]2010_Envelope'!$BH$6:$CR$128,25),"")</f>
        <v>77.741871428571429</v>
      </c>
      <c r="AU44" s="21">
        <f>IF(AU21&gt;0,VLOOKUP(AU21,'[3]2010_Envelope'!$BH$6:$CR$128,25),"")</f>
        <v>36.855405714285723</v>
      </c>
      <c r="AV44" s="21">
        <f>IF(AV21&gt;0,VLOOKUP(AV21,'[3]2010_Envelope'!$BH$6:$CR$128,25),"")</f>
        <v>18.427702857142862</v>
      </c>
      <c r="AW44" s="20" t="str">
        <f>IF(AW21&gt;0,VLOOKUP(AW21,'[3]2010_HVAC'!$EY$7:$KA$83,95),"")</f>
        <v/>
      </c>
      <c r="AX44" s="20" t="str">
        <f>IF(AX21&gt;0,VLOOKUP(AX21,'[3]2010_HVAC'!$EY$7:$KA$83,95),"")</f>
        <v/>
      </c>
      <c r="AY44" s="20">
        <f>IF(AY21&gt;0,VLOOKUP(AY21,'[3]2010_HVAC'!$EY$7:$KA$83,95),"")</f>
        <v>35.14</v>
      </c>
      <c r="AZ44" s="20">
        <f>IF(AZ21&gt;0,VLOOKUP(AZ21,'[3]2010_HVAC'!$EY$7:$KA$83,95),"")</f>
        <v>28.853999999999996</v>
      </c>
      <c r="BA44" s="55">
        <f>VLOOKUP($C44,[2]Performance!$A$3:$K$36,9)</f>
        <v>1</v>
      </c>
      <c r="BB44" s="55">
        <f t="shared" si="36"/>
        <v>96</v>
      </c>
      <c r="BC44" s="20">
        <f>IF(BC21&gt;0,VLOOKUP(BC21,'[3]2010_HVAC'!$EY$7:$KA$83,BB44),"")</f>
        <v>89.448663223142361</v>
      </c>
      <c r="BD44" s="20" t="str">
        <f>IF(BD21&gt;0,VLOOKUP(BD21,'[3]2010_HVAC'!$EY$7:$KA$83,$BB44),"")</f>
        <v/>
      </c>
      <c r="BE44" s="20">
        <f>IF(BE21&gt;0,VLOOKUP(BE21,'[3]2010_HVAC'!$EY$7:$KA$83,95),"")</f>
        <v>25.1</v>
      </c>
      <c r="BF44" s="20" t="str">
        <f>IF(BF21&gt;0,VLOOKUP(BF21,'[3]2010_HVAC'!$EY$7:$KA$83,95),"")</f>
        <v/>
      </c>
      <c r="BG44" s="20" t="str">
        <f>IF(BG21&gt;0,VLOOKUP(BG21,'[3]2010_HVAC'!$EY$7:$KA$83,95),"")</f>
        <v/>
      </c>
      <c r="BH44" s="20">
        <f>IF(BH21&gt;0,VLOOKUP(BH21,'[3]2010_HVAC'!$EY$7:$KA$83,95),"")</f>
        <v>6.7809841269841264</v>
      </c>
      <c r="BI44" s="20">
        <f>IF(BI21&gt;0,VLOOKUP(BI21,'[3]2010_HVAC'!$EY$7:$KA$83,95),"")</f>
        <v>24.413281250463818</v>
      </c>
      <c r="BJ44" s="13">
        <f t="shared" si="37"/>
        <v>1288749.3153418594</v>
      </c>
      <c r="BK44" s="19">
        <f>IF($N44&gt;0,VLOOKUP($C44,[1]Bucharest!$AB$7:$AN$40,$N44))/((IF($P44=1,'3 PlantsCodes'!$D$26,IF($P44=2,'3 PlantsCodes'!$D$27,IF($P44=3,'3 PlantsCodes'!$D$28,IF($P44=4,'3 PlantsCodes'!$D$29)))))*IF($R44=1,'3 PlantsCodes'!$D$31,IF($R44=2,'3 PlantsCodes'!$D$32)))</f>
        <v>11.775609314421283</v>
      </c>
      <c r="BL44" s="19">
        <f>(IF($O44=20,VLOOKUP($C44,[1]Bucharest!$AB$7:$AN$40,12),IF($O44&gt;0,VLOOKUP($C44,[1]Bucharest!$AB$7:$AN$40,$O44),0))/(IF($Q44=1,'3 PlantsCodes'!$E$26,IF($Q44=3,'3 PlantsCodes'!$E$28,IF($Q44=4,'3 PlantsCodes'!$E$29,1)))*IF($R44=1,'3 PlantsCodes'!$E$31,IF($R44=2,'3 PlantsCodes'!$E$32))))</f>
        <v>2.7452662089437991</v>
      </c>
      <c r="BM44" s="19">
        <f>VLOOKUP($C44,[1]Bucharest!$AB$6:$AZ$40,$S44)</f>
        <v>1.0262569655141089</v>
      </c>
      <c r="BN44" s="19">
        <f>VLOOKUP($C44,[1]Bucharest!$B$7:$Y$40,18)</f>
        <v>7.3603836712642501</v>
      </c>
      <c r="BO44" s="19">
        <f>VLOOKUP($C44,[1]Bucharest!$B$7:$AA$40,26)</f>
        <v>0.20837571395465976</v>
      </c>
      <c r="BP44" s="20">
        <f>IF($U44=1,-[4]Office!$E$11,0)</f>
        <v>-8.7136752136752129</v>
      </c>
      <c r="BQ44" s="57" t="s">
        <v>30</v>
      </c>
      <c r="BR44" s="19">
        <f>IF($N44&gt;0,VLOOKUP($C44,[2]Bucharest!$AB$7:$AN$40,$N44))/((IF($P44=1,'3 PlantsCodes'!$D$26,IF($P44=2,'3 PlantsCodes'!$D$27,IF($P44=3,'3 PlantsCodes'!$D$28,IF($P44=4,'3 PlantsCodes'!$D$29)))))*IF($R44=1,'3 PlantsCodes'!$D$31,IF($R44=2,'3 PlantsCodes'!$D$32)))</f>
        <v>16.051628386979171</v>
      </c>
      <c r="BS44" s="19">
        <f>(IF($O44=20,VLOOKUP($C44,[2]Bucharest!$AB$7:$AN$40,12),IF($O44&gt;0,VLOOKUP($C44,[2]Bucharest!$AB$7:$AN$40,$O44),0))/(IF($Q44=1,'3 PlantsCodes'!$E$26,IF($Q44=3,'3 PlantsCodes'!$E$28,IF($Q44=4,'3 PlantsCodes'!$E$29,1)))*IF($R44=1,'3 PlantsCodes'!$E$31,IF($R44=2,'3 PlantsCodes'!$E$32))))</f>
        <v>2.0101271003546315</v>
      </c>
      <c r="BT44" s="19">
        <f>VLOOKUP($C44,[2]Bucharest!$AB$6:$AZ$40,$S44)</f>
        <v>1.7361479486721529</v>
      </c>
      <c r="BU44" s="19">
        <f>VLOOKUP($C44,[2]Bucharest!$B$7:$Y$40,18)</f>
        <v>7.7622348176032485</v>
      </c>
      <c r="BV44" s="19">
        <f>VLOOKUP($C44,[2]Bucharest!$B$7:$AA$40,26)</f>
        <v>0.44340903195324044</v>
      </c>
      <c r="BW44" s="20">
        <f>IF($U44=1,-[4]School!$E$11,0)</f>
        <v>-8.7777777777777786</v>
      </c>
      <c r="BX44" s="57" t="s">
        <v>30</v>
      </c>
    </row>
    <row r="45" spans="1:76" ht="15" customHeight="1" x14ac:dyDescent="0.25">
      <c r="A45" s="151"/>
      <c r="B45" s="17">
        <v>17</v>
      </c>
      <c r="C45" s="22">
        <f t="shared" si="39"/>
        <v>3</v>
      </c>
      <c r="D45" s="50" t="str">
        <f t="shared" si="39"/>
        <v/>
      </c>
      <c r="E45" s="50" t="str">
        <f t="shared" si="39"/>
        <v/>
      </c>
      <c r="F45" s="49" t="str">
        <f t="shared" si="39"/>
        <v/>
      </c>
      <c r="G45" s="49" t="str">
        <f t="shared" si="39"/>
        <v/>
      </c>
      <c r="H45" s="49">
        <f t="shared" si="39"/>
        <v>0</v>
      </c>
      <c r="I45" s="49">
        <f t="shared" si="39"/>
        <v>1</v>
      </c>
      <c r="J45" s="49">
        <f t="shared" si="39"/>
        <v>2</v>
      </c>
      <c r="K45" s="49">
        <f t="shared" si="39"/>
        <v>1</v>
      </c>
      <c r="L45" s="49">
        <f t="shared" si="39"/>
        <v>1</v>
      </c>
      <c r="M45" s="49">
        <f t="shared" si="39"/>
        <v>1211</v>
      </c>
      <c r="N45" s="49">
        <f t="shared" si="39"/>
        <v>5</v>
      </c>
      <c r="O45" s="49">
        <f t="shared" si="38"/>
        <v>20</v>
      </c>
      <c r="P45" s="49">
        <f t="shared" si="38"/>
        <v>3</v>
      </c>
      <c r="Q45" s="49">
        <f t="shared" si="38"/>
        <v>3</v>
      </c>
      <c r="R45" s="49">
        <f t="shared" si="38"/>
        <v>2</v>
      </c>
      <c r="S45" s="22">
        <f t="shared" si="38"/>
        <v>21</v>
      </c>
      <c r="T45" s="49">
        <f t="shared" si="38"/>
        <v>1</v>
      </c>
      <c r="U45" s="49">
        <f t="shared" si="38"/>
        <v>0</v>
      </c>
      <c r="V45" s="18" t="str">
        <f t="shared" si="38"/>
        <v/>
      </c>
      <c r="W45" s="21">
        <f>IF(W22&gt;0,VLOOKUP(W22,'[3]2010_Envelope'!$BH$6:$CR$128,24),"")</f>
        <v>5.4833846153846153</v>
      </c>
      <c r="X45" s="21">
        <f>IF(X22&gt;0,VLOOKUP(X22,'[3]2010_Envelope'!$BH$6:$CR$128,24),"")</f>
        <v>3.2490555555555556</v>
      </c>
      <c r="Y45" s="21" t="str">
        <f>IF(Y22&gt;0,VLOOKUP(Y22,'[3]2010_Envelope'!$BH$6:$CR$128,24),"")</f>
        <v/>
      </c>
      <c r="Z45" s="21">
        <f>IF(Z22&gt;0,VLOOKUP(Z22,'[3]2010_Envelope'!$BH$6:$CR$128,24),"")</f>
        <v>54.260434508547007</v>
      </c>
      <c r="AA45" s="21" t="str">
        <f>IF(AA22&gt;0,VLOOKUP(AA22,'[3]2010_Envelope'!$BH$6:$CR$128,24),"")</f>
        <v/>
      </c>
      <c r="AB45" s="21" t="str">
        <f>IF(AB22&gt;0,VLOOKUP(AB22,'[3]2010_Envelope'!$BH$6:$CR$128,24),"")</f>
        <v/>
      </c>
      <c r="AC45" s="20" t="str">
        <f>IF(AC22&gt;0,VLOOKUP(AC22,'[3]2010_HVAC'!$EY$7:$KA$83,92),"")</f>
        <v/>
      </c>
      <c r="AD45" s="20" t="str">
        <f>IF(AD22&gt;0,VLOOKUP(AD22,'[3]2010_HVAC'!$EY$7:$KA$83,92),"")</f>
        <v/>
      </c>
      <c r="AE45" s="20" t="str">
        <f>IF(AE22&gt;0,VLOOKUP(AE22,'[3]2010_HVAC'!$EY$7:$KA$83,92),"")</f>
        <v/>
      </c>
      <c r="AF45" s="20" t="str">
        <f>IF(AF22&gt;0,VLOOKUP(AF22,'[3]2010_HVAC'!$EY$7:$KA$83,92),"")</f>
        <v/>
      </c>
      <c r="AG45" s="55">
        <f>VLOOKUP($C45,[1]Performance!$A$3:$K$38,9)</f>
        <v>1</v>
      </c>
      <c r="AH45" s="55">
        <f t="shared" si="34"/>
        <v>93</v>
      </c>
      <c r="AI45" s="20">
        <f>IF(AI22&gt;0,VLOOKUP(AI22,'[3]2010_HVAC'!$EY$7:$KA$83,AH45),"")</f>
        <v>6.9705261264668152</v>
      </c>
      <c r="AJ45" s="20">
        <f>IF(AJ22&gt;0,VLOOKUP(AJ22,'[3]2010_HVAC'!$EY$7:$KA$83,$AH45),"")</f>
        <v>21.013278243917686</v>
      </c>
      <c r="AK45" s="20">
        <f>IF(AK22&gt;0,VLOOKUP(AK22,'[3]2010_HVAC'!$EY$7:$KA$83,92),"")</f>
        <v>25.1</v>
      </c>
      <c r="AL45" s="20" t="str">
        <f>IF(AL22&gt;0,VLOOKUP(AL22,'[3]2010_HVAC'!$EY$7:$KA$83,92),"")</f>
        <v/>
      </c>
      <c r="AM45" s="20" t="str">
        <f>IF(AM22&gt;0,VLOOKUP(AM22,'[3]2010_HVAC'!$EY$7:$KA$83,92),"")</f>
        <v/>
      </c>
      <c r="AN45" s="20">
        <f>IF(AN22&gt;0,VLOOKUP(AN22,'[3]2010_HVAC'!$EY$7:$KA$83,92),"")</f>
        <v>4.5641239316239313</v>
      </c>
      <c r="AO45" s="20" t="str">
        <f>IF(AO22&gt;0,VLOOKUP(AO22,'[3]2010_HVAC'!$EY$7:$KA$83,92),"")</f>
        <v/>
      </c>
      <c r="AP45" s="13">
        <f t="shared" si="35"/>
        <v>282299.47897669976</v>
      </c>
      <c r="AQ45" s="21">
        <f>IF(AQ22&gt;0,VLOOKUP(AQ22,'[3]2010_Envelope'!$BH$6:$CR$128,25),"")</f>
        <v>15.548055555555559</v>
      </c>
      <c r="AR45" s="21">
        <f>IF(AR22&gt;0,VLOOKUP(AR22,'[3]2010_Envelope'!$BH$6:$CR$128,25),"")</f>
        <v>5.8518538412698407</v>
      </c>
      <c r="AS45" s="21" t="str">
        <f>IF(AS22&gt;0,VLOOKUP(AS22,'[3]2010_Envelope'!$BH$6:$CR$128,25),"")</f>
        <v/>
      </c>
      <c r="AT45" s="21">
        <f>IF(AT22&gt;0,VLOOKUP(AT22,'[3]2010_Envelope'!$BH$6:$CR$128,25),"")</f>
        <v>44.013416542857144</v>
      </c>
      <c r="AU45" s="21" t="str">
        <f>IF(AU22&gt;0,VLOOKUP(AU22,'[3]2010_Envelope'!$BH$6:$CR$128,25),"")</f>
        <v/>
      </c>
      <c r="AV45" s="21" t="str">
        <f>IF(AV22&gt;0,VLOOKUP(AV22,'[3]2010_Envelope'!$BH$6:$CR$128,25),"")</f>
        <v/>
      </c>
      <c r="AW45" s="20" t="str">
        <f>IF(AW22&gt;0,VLOOKUP(AW22,'[3]2010_HVAC'!$EY$7:$KA$83,95),"")</f>
        <v/>
      </c>
      <c r="AX45" s="20" t="str">
        <f>IF(AX22&gt;0,VLOOKUP(AX22,'[3]2010_HVAC'!$EY$7:$KA$83,95),"")</f>
        <v/>
      </c>
      <c r="AY45" s="20" t="str">
        <f>IF(AY22&gt;0,VLOOKUP(AY22,'[3]2010_HVAC'!$EY$7:$KA$83,95),"")</f>
        <v/>
      </c>
      <c r="AZ45" s="20" t="str">
        <f>IF(AZ22&gt;0,VLOOKUP(AZ22,'[3]2010_HVAC'!$EY$7:$KA$83,95),"")</f>
        <v/>
      </c>
      <c r="BA45" s="55">
        <f>VLOOKUP($C45,[2]Performance!$A$3:$K$36,9)</f>
        <v>0</v>
      </c>
      <c r="BB45" s="55">
        <f t="shared" si="36"/>
        <v>95</v>
      </c>
      <c r="BC45" s="20">
        <f>IF(BC22&gt;0,VLOOKUP(BC22,'[3]2010_HVAC'!$EY$7:$KA$83,BB45),"")</f>
        <v>15.140838633184083</v>
      </c>
      <c r="BD45" s="20">
        <f>IF(BD22&gt;0,VLOOKUP(BD22,'[3]2010_HVAC'!$EY$7:$KA$83,$BB45),"")</f>
        <v>29.579220677126315</v>
      </c>
      <c r="BE45" s="20">
        <f>IF(BE22&gt;0,VLOOKUP(BE22,'[3]2010_HVAC'!$EY$7:$KA$83,95),"")</f>
        <v>25.1</v>
      </c>
      <c r="BF45" s="20" t="str">
        <f>IF(BF22&gt;0,VLOOKUP(BF22,'[3]2010_HVAC'!$EY$7:$KA$83,95),"")</f>
        <v/>
      </c>
      <c r="BG45" s="20" t="str">
        <f>IF(BG22&gt;0,VLOOKUP(BG22,'[3]2010_HVAC'!$EY$7:$KA$83,95),"")</f>
        <v/>
      </c>
      <c r="BH45" s="20">
        <f>IF(BH22&gt;0,VLOOKUP(BH22,'[3]2010_HVAC'!$EY$7:$KA$83,95),"")</f>
        <v>6.7809841269841264</v>
      </c>
      <c r="BI45" s="20" t="str">
        <f>IF(BI22&gt;0,VLOOKUP(BI22,'[3]2010_HVAC'!$EY$7:$KA$83,95),"")</f>
        <v/>
      </c>
      <c r="BJ45" s="13">
        <f t="shared" si="37"/>
        <v>447345.26353747776</v>
      </c>
      <c r="BK45" s="19">
        <f>IF($N45&gt;0,VLOOKUP($C45,[1]Bucharest!$AB$7:$AN$40,$N45))/((IF($P45=1,'3 PlantsCodes'!$D$26,IF($P45=2,'3 PlantsCodes'!$D$27,IF($P45=3,'3 PlantsCodes'!$D$28,IF($P45=4,'3 PlantsCodes'!$D$29)))))*IF($R45=1,'3 PlantsCodes'!$D$31,IF($R45=2,'3 PlantsCodes'!$D$32)))</f>
        <v>88.552317852896081</v>
      </c>
      <c r="BL45" s="19">
        <f>(IF($O45=20,VLOOKUP($C45,[1]Bucharest!$AB$7:$AN$40,12),IF($O45&gt;0,VLOOKUP($C45,[1]Bucharest!$AB$7:$AN$40,$O45),0))/(IF($Q45=1,'3 PlantsCodes'!$E$26,IF($Q45=3,'3 PlantsCodes'!$E$28,IF($Q45=4,'3 PlantsCodes'!$E$29,1)))*IF($R45=1,'3 PlantsCodes'!$E$31,IF($R45=2,'3 PlantsCodes'!$E$32))))</f>
        <v>22.46301803513251</v>
      </c>
      <c r="BM45" s="19">
        <f>VLOOKUP($C45,[1]Bucharest!$AB$6:$AZ$40,$S45)</f>
        <v>3.6387764282501118</v>
      </c>
      <c r="BN45" s="19">
        <f>VLOOKUP($C45,[1]Bucharest!$B$7:$Y$40,18)</f>
        <v>29.438941406247991</v>
      </c>
      <c r="BO45" s="19">
        <f>VLOOKUP($C45,[1]Bucharest!$B$7:$AA$40,26)</f>
        <v>0.4708965977800047</v>
      </c>
      <c r="BP45" s="20">
        <f>IF($U45=1,-[4]Office!$E$11,0)</f>
        <v>0</v>
      </c>
      <c r="BQ45" s="57" t="s">
        <v>30</v>
      </c>
      <c r="BR45" s="19">
        <f>IF($N45&gt;0,VLOOKUP($C45,[2]Bucharest!$AB$7:$AN$40,$N45))/((IF($P45=1,'3 PlantsCodes'!$D$26,IF($P45=2,'3 PlantsCodes'!$D$27,IF($P45=3,'3 PlantsCodes'!$D$28,IF($P45=4,'3 PlantsCodes'!$D$29)))))*IF($R45=1,'3 PlantsCodes'!$D$31,IF($R45=2,'3 PlantsCodes'!$D$32)))</f>
        <v>119.76599763189922</v>
      </c>
      <c r="BS45" s="19">
        <f>(IF($O45=20,VLOOKUP($C45,[2]Bucharest!$AB$7:$AN$40,12),IF($O45&gt;0,VLOOKUP($C45,[2]Bucharest!$AB$7:$AN$40,$O45),0))/(IF($Q45=1,'3 PlantsCodes'!$E$26,IF($Q45=3,'3 PlantsCodes'!$E$28,IF($Q45=4,'3 PlantsCodes'!$E$29,1)))*IF($R45=1,'3 PlantsCodes'!$E$31,IF($R45=2,'3 PlantsCodes'!$E$32))))</f>
        <v>11.197944018524121</v>
      </c>
      <c r="BT45" s="19">
        <f>VLOOKUP($C45,[2]Bucharest!$AB$6:$AZ$40,$S45)</f>
        <v>6.2954051796157069</v>
      </c>
      <c r="BU45" s="19">
        <f>VLOOKUP($C45,[2]Bucharest!$B$7:$Y$40,18)</f>
        <v>28.508852902778795</v>
      </c>
      <c r="BV45" s="19">
        <f>VLOOKUP($C45,[2]Bucharest!$B$7:$AA$40,26)</f>
        <v>0.6660492886295184</v>
      </c>
      <c r="BW45" s="20">
        <f>IF($U45=1,-[4]School!$E$11,0)</f>
        <v>0</v>
      </c>
      <c r="BX45" s="57" t="s">
        <v>30</v>
      </c>
    </row>
    <row r="46" spans="1:76" ht="15" customHeight="1" x14ac:dyDescent="0.25">
      <c r="A46" s="151"/>
      <c r="B46" s="17">
        <v>18</v>
      </c>
      <c r="C46" s="22">
        <f t="shared" si="39"/>
        <v>9</v>
      </c>
      <c r="D46" s="50" t="str">
        <f t="shared" si="39"/>
        <v/>
      </c>
      <c r="E46" s="50" t="str">
        <f t="shared" si="39"/>
        <v/>
      </c>
      <c r="F46" s="49" t="str">
        <f t="shared" si="39"/>
        <v/>
      </c>
      <c r="G46" s="49" t="str">
        <f t="shared" si="39"/>
        <v/>
      </c>
      <c r="H46" s="49">
        <f t="shared" si="39"/>
        <v>0</v>
      </c>
      <c r="I46" s="49">
        <f t="shared" si="39"/>
        <v>2</v>
      </c>
      <c r="J46" s="49">
        <f t="shared" si="39"/>
        <v>3</v>
      </c>
      <c r="K46" s="49">
        <f t="shared" si="39"/>
        <v>2</v>
      </c>
      <c r="L46" s="49">
        <f t="shared" si="39"/>
        <v>1</v>
      </c>
      <c r="M46" s="49">
        <f t="shared" si="39"/>
        <v>2321</v>
      </c>
      <c r="N46" s="49">
        <f t="shared" si="39"/>
        <v>9</v>
      </c>
      <c r="O46" s="49">
        <f t="shared" si="38"/>
        <v>20</v>
      </c>
      <c r="P46" s="49">
        <f t="shared" si="38"/>
        <v>3</v>
      </c>
      <c r="Q46" s="49">
        <f t="shared" si="38"/>
        <v>3</v>
      </c>
      <c r="R46" s="49">
        <f t="shared" si="38"/>
        <v>2</v>
      </c>
      <c r="S46" s="22">
        <f t="shared" si="38"/>
        <v>24</v>
      </c>
      <c r="T46" s="49">
        <f t="shared" si="38"/>
        <v>1</v>
      </c>
      <c r="U46" s="49">
        <f t="shared" si="38"/>
        <v>1</v>
      </c>
      <c r="V46" s="18" t="str">
        <f t="shared" si="38"/>
        <v/>
      </c>
      <c r="W46" s="21">
        <f>IF(W23&gt;0,VLOOKUP(W23,'[3]2010_Envelope'!$BH$6:$CR$128,24),"")</f>
        <v>4.4150256410256414</v>
      </c>
      <c r="X46" s="21">
        <f>IF(X23&gt;0,VLOOKUP(X23,'[3]2010_Envelope'!$BH$6:$CR$128,24),"")</f>
        <v>7.185411324786326</v>
      </c>
      <c r="Y46" s="21">
        <f>IF(Y23&gt;0,VLOOKUP(Y23,'[3]2010_Envelope'!$BH$6:$CR$128,24),"")</f>
        <v>5.5039794871794836</v>
      </c>
      <c r="Z46" s="21">
        <f>IF(Z23&gt;0,VLOOKUP(Z23,'[3]2010_Envelope'!$BH$6:$CR$128,24),"")</f>
        <v>65.381128952991446</v>
      </c>
      <c r="AA46" s="21" t="str">
        <f>IF(AA23&gt;0,VLOOKUP(AA23,'[3]2010_Envelope'!$BH$6:$CR$128,24),"")</f>
        <v/>
      </c>
      <c r="AB46" s="21">
        <f>IF(AB23&gt;0,VLOOKUP(AB23,'[3]2010_Envelope'!$BH$6:$CR$128,24),"")</f>
        <v>27.374017094017095</v>
      </c>
      <c r="AC46" s="20" t="str">
        <f>IF(AC23&gt;0,VLOOKUP(AC23,'[3]2010_HVAC'!$EY$7:$KA$83,92),"")</f>
        <v/>
      </c>
      <c r="AD46" s="20" t="str">
        <f>IF(AD23&gt;0,VLOOKUP(AD23,'[3]2010_HVAC'!$EY$7:$KA$83,92),"")</f>
        <v/>
      </c>
      <c r="AE46" s="20">
        <f>IF(AE23&gt;0,VLOOKUP(AE23,'[3]2010_HVAC'!$EY$7:$KA$83,92),"")</f>
        <v>17.544900000000002</v>
      </c>
      <c r="AF46" s="20" t="str">
        <f>IF(AF23&gt;0,VLOOKUP(AF23,'[3]2010_HVAC'!$EY$7:$KA$83,92),"")</f>
        <v/>
      </c>
      <c r="AG46" s="55">
        <f>VLOOKUP($C46,[1]Performance!$A$3:$K$38,9)</f>
        <v>2</v>
      </c>
      <c r="AH46" s="55">
        <f t="shared" si="34"/>
        <v>94</v>
      </c>
      <c r="AI46" s="20" t="str">
        <f>IF(AI23&gt;0,VLOOKUP(AI23,'[3]2010_HVAC'!$EY$7:$KA$83,AH46),"")</f>
        <v/>
      </c>
      <c r="AJ46" s="20">
        <f>IF(AJ23&gt;0,VLOOKUP(AJ23,'[3]2010_HVAC'!$EY$7:$KA$83,$AH46),"")</f>
        <v>20.303367673463196</v>
      </c>
      <c r="AK46" s="20">
        <f>IF(AK23&gt;0,VLOOKUP(AK23,'[3]2010_HVAC'!$EY$7:$KA$83,92),"")</f>
        <v>25.1</v>
      </c>
      <c r="AL46" s="20" t="str">
        <f>IF(AL23&gt;0,VLOOKUP(AL23,'[3]2010_HVAC'!$EY$7:$KA$83,92),"")</f>
        <v/>
      </c>
      <c r="AM46" s="20" t="str">
        <f>IF(AM23&gt;0,VLOOKUP(AM23,'[3]2010_HVAC'!$EY$7:$KA$83,92),"")</f>
        <v/>
      </c>
      <c r="AN46" s="20">
        <f>IF(AN23&gt;0,VLOOKUP(AN23,'[3]2010_HVAC'!$EY$7:$KA$83,92),"")</f>
        <v>4.5641239316239313</v>
      </c>
      <c r="AO46" s="20">
        <f>IF(AO23&gt;0,VLOOKUP(AO23,'[3]2010_HVAC'!$EY$7:$KA$83,92),"")</f>
        <v>23.662103365834163</v>
      </c>
      <c r="AP46" s="13">
        <f t="shared" si="35"/>
        <v>470419.69448195572</v>
      </c>
      <c r="AQ46" s="21">
        <f>IF(AQ23&gt;0,VLOOKUP(AQ23,'[3]2010_Envelope'!$BH$6:$CR$128,25),"")</f>
        <v>11.852777777777778</v>
      </c>
      <c r="AR46" s="21">
        <f>IF(AR23&gt;0,VLOOKUP(AR23,'[3]2010_Envelope'!$BH$6:$CR$128,25),"")</f>
        <v>12.941599841269841</v>
      </c>
      <c r="AS46" s="21">
        <f>IF(AS23&gt;0,VLOOKUP(AS23,'[3]2010_Envelope'!$BH$6:$CR$128,25),"")</f>
        <v>16.036111111111111</v>
      </c>
      <c r="AT46" s="21">
        <f>IF(AT23&gt;0,VLOOKUP(AT23,'[3]2010_Envelope'!$BH$6:$CR$128,25),"")</f>
        <v>77.741871428571429</v>
      </c>
      <c r="AU46" s="21" t="str">
        <f>IF(AU23&gt;0,VLOOKUP(AU23,'[3]2010_Envelope'!$BH$6:$CR$128,25),"")</f>
        <v/>
      </c>
      <c r="AV46" s="21">
        <f>IF(AV23&gt;0,VLOOKUP(AV23,'[3]2010_Envelope'!$BH$6:$CR$128,25),"")</f>
        <v>18.427702857142862</v>
      </c>
      <c r="AW46" s="20" t="str">
        <f>IF(AW23&gt;0,VLOOKUP(AW23,'[3]2010_HVAC'!$EY$7:$KA$83,95),"")</f>
        <v/>
      </c>
      <c r="AX46" s="20" t="str">
        <f>IF(AX23&gt;0,VLOOKUP(AX23,'[3]2010_HVAC'!$EY$7:$KA$83,95),"")</f>
        <v/>
      </c>
      <c r="AY46" s="20">
        <f>IF(AY23&gt;0,VLOOKUP(AY23,'[3]2010_HVAC'!$EY$7:$KA$83,95),"")</f>
        <v>17.544900000000002</v>
      </c>
      <c r="AZ46" s="20" t="str">
        <f>IF(AZ23&gt;0,VLOOKUP(AZ23,'[3]2010_HVAC'!$EY$7:$KA$83,95),"")</f>
        <v/>
      </c>
      <c r="BA46" s="55">
        <f>VLOOKUP($C46,[2]Performance!$A$3:$K$36,9)</f>
        <v>1</v>
      </c>
      <c r="BB46" s="55">
        <f t="shared" si="36"/>
        <v>96</v>
      </c>
      <c r="BC46" s="20" t="str">
        <f>IF(BC23&gt;0,VLOOKUP(BC23,'[3]2010_HVAC'!$EY$7:$KA$83,BB46),"")</f>
        <v/>
      </c>
      <c r="BD46" s="20">
        <f>IF(BD23&gt;0,VLOOKUP(BD23,'[3]2010_HVAC'!$EY$7:$KA$83,$BB46),"")</f>
        <v>27.399233433278315</v>
      </c>
      <c r="BE46" s="20">
        <f>IF(BE23&gt;0,VLOOKUP(BE23,'[3]2010_HVAC'!$EY$7:$KA$83,95),"")</f>
        <v>25.1</v>
      </c>
      <c r="BF46" s="20" t="str">
        <f>IF(BF23&gt;0,VLOOKUP(BF23,'[3]2010_HVAC'!$EY$7:$KA$83,95),"")</f>
        <v/>
      </c>
      <c r="BG46" s="20" t="str">
        <f>IF(BG23&gt;0,VLOOKUP(BG23,'[3]2010_HVAC'!$EY$7:$KA$83,95),"")</f>
        <v/>
      </c>
      <c r="BH46" s="20">
        <f>IF(BH23&gt;0,VLOOKUP(BH23,'[3]2010_HVAC'!$EY$7:$KA$83,95),"")</f>
        <v>6.7809841269841264</v>
      </c>
      <c r="BI46" s="20">
        <f>IF(BI23&gt;0,VLOOKUP(BI23,'[3]2010_HVAC'!$EY$7:$KA$83,95),"")</f>
        <v>24.413281250463818</v>
      </c>
      <c r="BJ46" s="13">
        <f t="shared" si="37"/>
        <v>750451.15475378779</v>
      </c>
      <c r="BK46" s="19">
        <f>IF($N46&gt;0,VLOOKUP($C46,[1]Bucharest!$AB$7:$AN$40,$N46))/((IF($P46=1,'3 PlantsCodes'!$D$26,IF($P46=2,'3 PlantsCodes'!$D$27,IF($P46=3,'3 PlantsCodes'!$D$28,IF($P46=4,'3 PlantsCodes'!$D$29)))))*IF($R46=1,'3 PlantsCodes'!$D$31,IF($R46=2,'3 PlantsCodes'!$D$32)))</f>
        <v>37.606043631012895</v>
      </c>
      <c r="BL46" s="19">
        <f>(IF($O46=20,VLOOKUP($C46,[1]Bucharest!$AB$7:$AN$40,12),IF($O46&gt;0,VLOOKUP($C46,[1]Bucharest!$AB$7:$AN$40,$O46),0))/(IF($Q46=1,'3 PlantsCodes'!$E$26,IF($Q46=3,'3 PlantsCodes'!$E$28,IF($Q46=4,'3 PlantsCodes'!$E$29,1)))*IF($R46=1,'3 PlantsCodes'!$E$31,IF($R46=2,'3 PlantsCodes'!$E$32))))</f>
        <v>11.875154783270236</v>
      </c>
      <c r="BM46" s="19">
        <f>VLOOKUP($C46,[1]Bucharest!$AB$6:$AZ$40,$S46)</f>
        <v>3.4568376068376061</v>
      </c>
      <c r="BN46" s="19">
        <f>VLOOKUP($C46,[1]Bucharest!$B$7:$Y$40,18)</f>
        <v>20.296887695312499</v>
      </c>
      <c r="BO46" s="19">
        <f>VLOOKUP($C46,[1]Bucharest!$B$7:$AA$40,26)</f>
        <v>0.27151271579136871</v>
      </c>
      <c r="BP46" s="20">
        <f>IF($U46=1,-[4]Office!$E$11,0)</f>
        <v>-8.7136752136752129</v>
      </c>
      <c r="BQ46" s="57" t="s">
        <v>30</v>
      </c>
      <c r="BR46" s="19">
        <f>IF($N46&gt;0,VLOOKUP($C46,[2]Bucharest!$AB$7:$AN$40,$N46))/((IF($P46=1,'3 PlantsCodes'!$D$26,IF($P46=2,'3 PlantsCodes'!$D$27,IF($P46=3,'3 PlantsCodes'!$D$28,IF($P46=4,'3 PlantsCodes'!$D$29)))))*IF($R46=1,'3 PlantsCodes'!$D$31,IF($R46=2,'3 PlantsCodes'!$D$32)))</f>
        <v>57.155230127620086</v>
      </c>
      <c r="BS46" s="19">
        <f>(IF($O46=20,VLOOKUP($C46,[2]Bucharest!$AB$7:$AN$40,12),IF($O46&gt;0,VLOOKUP($C46,[2]Bucharest!$AB$7:$AN$40,$O46),0))/(IF($Q46=1,'3 PlantsCodes'!$E$26,IF($Q46=3,'3 PlantsCodes'!$E$28,IF($Q46=4,'3 PlantsCodes'!$E$29,1)))*IF($R46=1,'3 PlantsCodes'!$E$31,IF($R46=2,'3 PlantsCodes'!$E$32))))</f>
        <v>6.5407969790077596</v>
      </c>
      <c r="BT46" s="19">
        <f>VLOOKUP($C46,[2]Bucharest!$AB$6:$AZ$40,$S46)</f>
        <v>5.9806349206349214</v>
      </c>
      <c r="BU46" s="19">
        <f>VLOOKUP($C46,[2]Bucharest!$B$7:$Y$40,18)</f>
        <v>19.486028197420612</v>
      </c>
      <c r="BV46" s="19">
        <f>VLOOKUP($C46,[2]Bucharest!$B$7:$AA$40,26)</f>
        <v>0.47004478883264383</v>
      </c>
      <c r="BW46" s="20">
        <f>IF($U46=1,-[4]School!$E$11,0)</f>
        <v>-8.7777777777777786</v>
      </c>
      <c r="BX46" s="57" t="s">
        <v>30</v>
      </c>
    </row>
    <row r="47" spans="1:76" ht="15" customHeight="1" x14ac:dyDescent="0.25">
      <c r="A47" s="151"/>
      <c r="B47" s="17">
        <v>19</v>
      </c>
      <c r="C47" s="22">
        <f t="shared" si="39"/>
        <v>14</v>
      </c>
      <c r="D47" s="50" t="str">
        <f t="shared" si="39"/>
        <v/>
      </c>
      <c r="E47" s="50" t="str">
        <f t="shared" si="39"/>
        <v/>
      </c>
      <c r="F47" s="49" t="str">
        <f t="shared" si="39"/>
        <v/>
      </c>
      <c r="G47" s="49" t="str">
        <f t="shared" si="39"/>
        <v/>
      </c>
      <c r="H47" s="49">
        <f t="shared" si="39"/>
        <v>0</v>
      </c>
      <c r="I47" s="49">
        <f t="shared" si="39"/>
        <v>3</v>
      </c>
      <c r="J47" s="49">
        <f t="shared" si="39"/>
        <v>3</v>
      </c>
      <c r="K47" s="49">
        <f t="shared" si="39"/>
        <v>3</v>
      </c>
      <c r="L47" s="49">
        <f t="shared" si="39"/>
        <v>1</v>
      </c>
      <c r="M47" s="49">
        <f t="shared" si="39"/>
        <v>3331</v>
      </c>
      <c r="N47" s="49">
        <f t="shared" si="39"/>
        <v>9</v>
      </c>
      <c r="O47" s="49">
        <f t="shared" si="38"/>
        <v>20</v>
      </c>
      <c r="P47" s="49">
        <f t="shared" si="38"/>
        <v>3</v>
      </c>
      <c r="Q47" s="49">
        <f t="shared" si="38"/>
        <v>3</v>
      </c>
      <c r="R47" s="49">
        <f t="shared" si="38"/>
        <v>2</v>
      </c>
      <c r="S47" s="22">
        <f t="shared" si="38"/>
        <v>24</v>
      </c>
      <c r="T47" s="49">
        <f t="shared" si="38"/>
        <v>1</v>
      </c>
      <c r="U47" s="49">
        <f t="shared" si="38"/>
        <v>1</v>
      </c>
      <c r="V47" s="18" t="str">
        <f t="shared" si="38"/>
        <v/>
      </c>
      <c r="W47" s="21">
        <f>IF(W24&gt;0,VLOOKUP(W24,'[3]2010_Envelope'!$BH$6:$CR$128,24),"")</f>
        <v>5.9210256410256408</v>
      </c>
      <c r="X47" s="21">
        <f>IF(X24&gt;0,VLOOKUP(X24,'[3]2010_Envelope'!$BH$6:$CR$128,24),"")</f>
        <v>8.7474572649572639</v>
      </c>
      <c r="Y47" s="21">
        <f>IF(Y24&gt;0,VLOOKUP(Y24,'[3]2010_Envelope'!$BH$6:$CR$128,24),"")</f>
        <v>7.3369230769230755</v>
      </c>
      <c r="Z47" s="21">
        <f>IF(Z24&gt;0,VLOOKUP(Z24,'[3]2010_Envelope'!$BH$6:$CR$128,24),"")</f>
        <v>65.381128952991446</v>
      </c>
      <c r="AA47" s="21">
        <f>IF(AA24&gt;0,VLOOKUP(AA24,'[3]2010_Envelope'!$BH$6:$CR$128,24),"")</f>
        <v>54.74803418803419</v>
      </c>
      <c r="AB47" s="21">
        <f>IF(AB24&gt;0,VLOOKUP(AB24,'[3]2010_Envelope'!$BH$6:$CR$128,24),"")</f>
        <v>27.374017094017095</v>
      </c>
      <c r="AC47" s="20" t="str">
        <f>IF(AC24&gt;0,VLOOKUP(AC24,'[3]2010_HVAC'!$EY$7:$KA$83,92),"")</f>
        <v/>
      </c>
      <c r="AD47" s="20" t="str">
        <f>IF(AD24&gt;0,VLOOKUP(AD24,'[3]2010_HVAC'!$EY$7:$KA$83,92),"")</f>
        <v/>
      </c>
      <c r="AE47" s="20">
        <f>IF(AE24&gt;0,VLOOKUP(AE24,'[3]2010_HVAC'!$EY$7:$KA$83,92),"")</f>
        <v>35.14</v>
      </c>
      <c r="AF47" s="20">
        <f>IF(AF24&gt;0,VLOOKUP(AF24,'[3]2010_HVAC'!$EY$7:$KA$83,92),"")</f>
        <v>28.853999999999999</v>
      </c>
      <c r="AG47" s="55">
        <f>VLOOKUP($C47,[1]Performance!$A$3:$K$38,9)</f>
        <v>2</v>
      </c>
      <c r="AH47" s="55">
        <f t="shared" si="34"/>
        <v>94</v>
      </c>
      <c r="AI47" s="20" t="str">
        <f>IF(AI24&gt;0,VLOOKUP(AI24,'[3]2010_HVAC'!$EY$7:$KA$83,AH47),"")</f>
        <v/>
      </c>
      <c r="AJ47" s="20">
        <f>IF(AJ24&gt;0,VLOOKUP(AJ24,'[3]2010_HVAC'!$EY$7:$KA$83,$AH47),"")</f>
        <v>20.303367673463196</v>
      </c>
      <c r="AK47" s="20">
        <f>IF(AK24&gt;0,VLOOKUP(AK24,'[3]2010_HVAC'!$EY$7:$KA$83,92),"")</f>
        <v>25.1</v>
      </c>
      <c r="AL47" s="20" t="str">
        <f>IF(AL24&gt;0,VLOOKUP(AL24,'[3]2010_HVAC'!$EY$7:$KA$83,92),"")</f>
        <v/>
      </c>
      <c r="AM47" s="20" t="str">
        <f>IF(AM24&gt;0,VLOOKUP(AM24,'[3]2010_HVAC'!$EY$7:$KA$83,92),"")</f>
        <v/>
      </c>
      <c r="AN47" s="20">
        <f>IF(AN24&gt;0,VLOOKUP(AN24,'[3]2010_HVAC'!$EY$7:$KA$83,92),"")</f>
        <v>4.5641239316239313</v>
      </c>
      <c r="AO47" s="20">
        <f>IF(AO24&gt;0,VLOOKUP(AO24,'[3]2010_HVAC'!$EY$7:$KA$83,92),"")</f>
        <v>23.662103365834163</v>
      </c>
      <c r="AP47" s="13">
        <f t="shared" si="35"/>
        <v>718689.30398195575</v>
      </c>
      <c r="AQ47" s="21">
        <f>IF(AQ24&gt;0,VLOOKUP(AQ24,'[3]2010_Envelope'!$BH$6:$CR$128,25),"")</f>
        <v>16.245277777777776</v>
      </c>
      <c r="AR47" s="21">
        <f>IF(AR24&gt;0,VLOOKUP(AR24,'[3]2010_Envelope'!$BH$6:$CR$128,25),"")</f>
        <v>15.754991111111112</v>
      </c>
      <c r="AS47" s="21">
        <f>IF(AS24&gt;0,VLOOKUP(AS24,'[3]2010_Envelope'!$BH$6:$CR$128,25),"")</f>
        <v>20.219444444444441</v>
      </c>
      <c r="AT47" s="21">
        <f>IF(AT24&gt;0,VLOOKUP(AT24,'[3]2010_Envelope'!$BH$6:$CR$128,25),"")</f>
        <v>77.741871428571429</v>
      </c>
      <c r="AU47" s="21">
        <f>IF(AU24&gt;0,VLOOKUP(AU24,'[3]2010_Envelope'!$BH$6:$CR$128,25),"")</f>
        <v>36.855405714285723</v>
      </c>
      <c r="AV47" s="21">
        <f>IF(AV24&gt;0,VLOOKUP(AV24,'[3]2010_Envelope'!$BH$6:$CR$128,25),"")</f>
        <v>18.427702857142862</v>
      </c>
      <c r="AW47" s="20" t="str">
        <f>IF(AW24&gt;0,VLOOKUP(AW24,'[3]2010_HVAC'!$EY$7:$KA$83,95),"")</f>
        <v/>
      </c>
      <c r="AX47" s="20" t="str">
        <f>IF(AX24&gt;0,VLOOKUP(AX24,'[3]2010_HVAC'!$EY$7:$KA$83,95),"")</f>
        <v/>
      </c>
      <c r="AY47" s="20">
        <f>IF(AY24&gt;0,VLOOKUP(AY24,'[3]2010_HVAC'!$EY$7:$KA$83,95),"")</f>
        <v>35.14</v>
      </c>
      <c r="AZ47" s="20">
        <f>IF(AZ24&gt;0,VLOOKUP(AZ24,'[3]2010_HVAC'!$EY$7:$KA$83,95),"")</f>
        <v>28.853999999999996</v>
      </c>
      <c r="BA47" s="55">
        <f>VLOOKUP($C47,[2]Performance!$A$3:$K$36,9)</f>
        <v>1</v>
      </c>
      <c r="BB47" s="55">
        <f t="shared" si="36"/>
        <v>96</v>
      </c>
      <c r="BC47" s="20" t="str">
        <f>IF(BC24&gt;0,VLOOKUP(BC24,'[3]2010_HVAC'!$EY$7:$KA$83,BB47),"")</f>
        <v/>
      </c>
      <c r="BD47" s="20">
        <f>IF(BD24&gt;0,VLOOKUP(BD24,'[3]2010_HVAC'!$EY$7:$KA$83,$BB47),"")</f>
        <v>27.399233433278315</v>
      </c>
      <c r="BE47" s="20">
        <f>IF(BE24&gt;0,VLOOKUP(BE24,'[3]2010_HVAC'!$EY$7:$KA$83,95),"")</f>
        <v>25.1</v>
      </c>
      <c r="BF47" s="20" t="str">
        <f>IF(BF24&gt;0,VLOOKUP(BF24,'[3]2010_HVAC'!$EY$7:$KA$83,95),"")</f>
        <v/>
      </c>
      <c r="BG47" s="20" t="str">
        <f>IF(BG24&gt;0,VLOOKUP(BG24,'[3]2010_HVAC'!$EY$7:$KA$83,95),"")</f>
        <v/>
      </c>
      <c r="BH47" s="20">
        <f>IF(BH24&gt;0,VLOOKUP(BH24,'[3]2010_HVAC'!$EY$7:$KA$83,95),"")</f>
        <v>6.7809841269841264</v>
      </c>
      <c r="BI47" s="20">
        <f>IF(BI24&gt;0,VLOOKUP(BI24,'[3]2010_HVAC'!$EY$7:$KA$83,95),"")</f>
        <v>24.413281250463818</v>
      </c>
      <c r="BJ47" s="13">
        <f t="shared" si="37"/>
        <v>1048736.4052537878</v>
      </c>
      <c r="BK47" s="19">
        <f>IF($N47&gt;0,VLOOKUP($C47,[1]Bucharest!$AB$7:$AN$40,$N47))/((IF($P47=1,'3 PlantsCodes'!$D$26,IF($P47=2,'3 PlantsCodes'!$D$27,IF($P47=3,'3 PlantsCodes'!$D$28,IF($P47=4,'3 PlantsCodes'!$D$29)))))*IF($R47=1,'3 PlantsCodes'!$D$31,IF($R47=2,'3 PlantsCodes'!$D$32)))</f>
        <v>40.890658964807976</v>
      </c>
      <c r="BL47" s="19">
        <f>(IF($O47=20,VLOOKUP($C47,[1]Bucharest!$AB$7:$AN$40,12),IF($O47&gt;0,VLOOKUP($C47,[1]Bucharest!$AB$7:$AN$40,$O47),0))/(IF($Q47=1,'3 PlantsCodes'!$E$26,IF($Q47=3,'3 PlantsCodes'!$E$28,IF($Q47=4,'3 PlantsCodes'!$E$29,1)))*IF($R47=1,'3 PlantsCodes'!$E$31,IF($R47=2,'3 PlantsCodes'!$E$32))))</f>
        <v>4.147472044108734</v>
      </c>
      <c r="BM47" s="19">
        <f>VLOOKUP($C47,[1]Bucharest!$AB$6:$AZ$40,$S47)</f>
        <v>3.4568376068376061</v>
      </c>
      <c r="BN47" s="19">
        <f>VLOOKUP($C47,[1]Bucharest!$B$7:$Y$40,18)</f>
        <v>7.3603836712642501</v>
      </c>
      <c r="BO47" s="19">
        <f>VLOOKUP($C47,[1]Bucharest!$B$7:$AA$40,26)</f>
        <v>0.21001057491224792</v>
      </c>
      <c r="BP47" s="20">
        <f>IF($U47=1,-[4]Office!$E$11,0)</f>
        <v>-8.7136752136752129</v>
      </c>
      <c r="BQ47" s="57" t="s">
        <v>30</v>
      </c>
      <c r="BR47" s="19">
        <f>IF($N47&gt;0,VLOOKUP($C47,[2]Bucharest!$AB$7:$AN$40,$N47))/((IF($P47=1,'3 PlantsCodes'!$D$26,IF($P47=2,'3 PlantsCodes'!$D$27,IF($P47=3,'3 PlantsCodes'!$D$28,IF($P47=4,'3 PlantsCodes'!$D$29)))))*IF($R47=1,'3 PlantsCodes'!$D$31,IF($R47=2,'3 PlantsCodes'!$D$32)))</f>
        <v>58.232309288982051</v>
      </c>
      <c r="BS47" s="19">
        <f>(IF($O47=20,VLOOKUP($C47,[2]Bucharest!$AB$7:$AN$40,12),IF($O47&gt;0,VLOOKUP($C47,[2]Bucharest!$AB$7:$AN$40,$O47),0))/(IF($Q47=1,'3 PlantsCodes'!$E$26,IF($Q47=3,'3 PlantsCodes'!$E$28,IF($Q47=4,'3 PlantsCodes'!$E$29,1)))*IF($R47=1,'3 PlantsCodes'!$E$31,IF($R47=2,'3 PlantsCodes'!$E$32))))</f>
        <v>3.77147626270364</v>
      </c>
      <c r="BT47" s="19">
        <f>VLOOKUP($C47,[2]Bucharest!$AB$6:$AZ$40,$S47)</f>
        <v>5.9806349206349214</v>
      </c>
      <c r="BU47" s="19">
        <f>VLOOKUP($C47,[2]Bucharest!$B$7:$Y$40,18)</f>
        <v>7.7622348176032485</v>
      </c>
      <c r="BV47" s="19">
        <f>VLOOKUP($C47,[2]Bucharest!$B$7:$AA$40,26)</f>
        <v>0.44918586222661427</v>
      </c>
      <c r="BW47" s="20">
        <f>IF($U47=1,-[4]School!$E$11,0)</f>
        <v>-8.7777777777777786</v>
      </c>
      <c r="BX47" s="57" t="s">
        <v>30</v>
      </c>
    </row>
    <row r="48" spans="1:76" ht="15" customHeight="1" x14ac:dyDescent="0.25">
      <c r="A48" s="152"/>
      <c r="B48" s="32">
        <v>20</v>
      </c>
      <c r="C48" s="22">
        <f t="shared" si="39"/>
        <v>36</v>
      </c>
      <c r="D48" s="50" t="str">
        <f t="shared" si="39"/>
        <v/>
      </c>
      <c r="E48" s="50" t="str">
        <f t="shared" si="39"/>
        <v/>
      </c>
      <c r="F48" s="49" t="str">
        <f t="shared" si="39"/>
        <v/>
      </c>
      <c r="G48" s="49" t="str">
        <f t="shared" si="39"/>
        <v/>
      </c>
      <c r="H48" s="49">
        <f t="shared" si="39"/>
        <v>1</v>
      </c>
      <c r="I48" s="49">
        <f t="shared" si="39"/>
        <v>4</v>
      </c>
      <c r="J48" s="49">
        <f t="shared" si="39"/>
        <v>3</v>
      </c>
      <c r="K48" s="49">
        <f t="shared" si="39"/>
        <v>3</v>
      </c>
      <c r="L48" s="49">
        <f t="shared" si="39"/>
        <v>2</v>
      </c>
      <c r="M48" s="49">
        <f t="shared" si="39"/>
        <v>4332</v>
      </c>
      <c r="N48" s="49">
        <f t="shared" si="39"/>
        <v>8</v>
      </c>
      <c r="O48" s="49">
        <f t="shared" si="38"/>
        <v>13</v>
      </c>
      <c r="P48" s="49">
        <f t="shared" si="38"/>
        <v>4</v>
      </c>
      <c r="Q48" s="49">
        <f t="shared" si="38"/>
        <v>4</v>
      </c>
      <c r="R48" s="49">
        <f t="shared" si="38"/>
        <v>2</v>
      </c>
      <c r="S48" s="22">
        <f t="shared" si="38"/>
        <v>23</v>
      </c>
      <c r="T48" s="49">
        <f t="shared" si="38"/>
        <v>1</v>
      </c>
      <c r="U48" s="49">
        <f t="shared" si="38"/>
        <v>1</v>
      </c>
      <c r="V48" s="18" t="str">
        <f t="shared" si="38"/>
        <v/>
      </c>
      <c r="W48" s="21">
        <f>IF(W25&gt;0,VLOOKUP(W25,'[3]2010_Envelope'!$BH$6:$CR$128,24),"")</f>
        <v>6.9250256410256403</v>
      </c>
      <c r="X48" s="21">
        <f>IF(X25&gt;0,VLOOKUP(X25,'[3]2010_Envelope'!$BH$6:$CR$128,24),"")</f>
        <v>12.652572115384615</v>
      </c>
      <c r="Y48" s="21">
        <f>IF(Y25&gt;0,VLOOKUP(Y25,'[3]2010_Envelope'!$BH$6:$CR$128,24),"")</f>
        <v>9.1698666666666693</v>
      </c>
      <c r="Z48" s="21">
        <f>IF(Z25&gt;0,VLOOKUP(Z25,'[3]2010_Envelope'!$BH$6:$CR$128,24),"")</f>
        <v>65.381128952991446</v>
      </c>
      <c r="AA48" s="21">
        <f>IF(AA25&gt;0,VLOOKUP(AA25,'[3]2010_Envelope'!$BH$6:$CR$128,24),"")</f>
        <v>54.74803418803419</v>
      </c>
      <c r="AB48" s="21">
        <f>IF(AB25&gt;0,VLOOKUP(AB25,'[3]2010_Envelope'!$BH$6:$CR$128,24),"")</f>
        <v>27.374017094017095</v>
      </c>
      <c r="AC48" s="20">
        <f>IF(AC25&gt;0,VLOOKUP(AC25,'[3]2010_HVAC'!$EY$7:$KA$83,92),"")</f>
        <v>19.452500000000004</v>
      </c>
      <c r="AD48" s="20">
        <f>IF(AD25&gt;0,VLOOKUP(AD25,'[3]2010_HVAC'!$EY$7:$KA$83,92),"")</f>
        <v>19.703500000000002</v>
      </c>
      <c r="AE48" s="20">
        <f>IF(AE25&gt;0,VLOOKUP(AE25,'[3]2010_HVAC'!$EY$7:$KA$83,92),"")</f>
        <v>35.14</v>
      </c>
      <c r="AF48" s="20">
        <f>IF(AF25&gt;0,VLOOKUP(AF25,'[3]2010_HVAC'!$EY$7:$KA$83,92),"")</f>
        <v>28.853999999999999</v>
      </c>
      <c r="AG48" s="55">
        <f>VLOOKUP($C48,[1]Performance!$A$3:$K$38,9)</f>
        <v>2</v>
      </c>
      <c r="AH48" s="55">
        <f t="shared" ref="AH48" si="40">IF(AG48=0,92,IF(AG48=1,93,94))</f>
        <v>94</v>
      </c>
      <c r="AI48" s="20">
        <f>IF(AI25&gt;0,VLOOKUP(AI25,'[3]2010_HVAC'!$EY$7:$KA$83,AH48),"")</f>
        <v>41.920570106175852</v>
      </c>
      <c r="AJ48" s="20" t="str">
        <f>IF(AJ25&gt;0,VLOOKUP(AJ25,'[3]2010_HVAC'!$EY$7:$KA$83,$AH48),"")</f>
        <v/>
      </c>
      <c r="AK48" s="20">
        <f>IF(AK25&gt;0,VLOOKUP(AK25,'[3]2010_HVAC'!$EY$7:$KA$83,92),"")</f>
        <v>60.239999999999988</v>
      </c>
      <c r="AL48" s="20" t="str">
        <f>IF(AL25&gt;0,VLOOKUP(AL25,'[3]2010_HVAC'!$EY$7:$KA$83,92),"")</f>
        <v/>
      </c>
      <c r="AM48" s="20" t="str">
        <f>IF(AM25&gt;0,VLOOKUP(AM25,'[3]2010_HVAC'!$EY$7:$KA$83,92),"")</f>
        <v/>
      </c>
      <c r="AN48" s="20">
        <f>IF(AN25&gt;0,VLOOKUP(AN25,'[3]2010_HVAC'!$EY$7:$KA$83,92),"")</f>
        <v>4.5641239316239313</v>
      </c>
      <c r="AO48" s="20">
        <f>IF(AO25&gt;0,VLOOKUP(AO25,'[3]2010_HVAC'!$EY$7:$KA$83,92),"")</f>
        <v>23.662103365834163</v>
      </c>
      <c r="AP48" s="13">
        <f t="shared" ref="AP48" si="41">(SUM(W48:AF48)+SUM(AI48:AO48))*$AP$5</f>
        <v>958902.61442450329</v>
      </c>
      <c r="AQ48" s="21">
        <f>IF(AQ25&gt;0,VLOOKUP(AQ25,'[3]2010_Envelope'!$BH$6:$CR$128,25),"")</f>
        <v>19.173611111111114</v>
      </c>
      <c r="AR48" s="21">
        <f>IF(AR25&gt;0,VLOOKUP(AR25,'[3]2010_Envelope'!$BH$6:$CR$128,25),"")</f>
        <v>22.788469285714285</v>
      </c>
      <c r="AS48" s="21">
        <f>IF(AS25&gt;0,VLOOKUP(AS25,'[3]2010_Envelope'!$BH$6:$CR$128,25),"")</f>
        <v>24.402777777777779</v>
      </c>
      <c r="AT48" s="21">
        <f>IF(AT25&gt;0,VLOOKUP(AT25,'[3]2010_Envelope'!$BH$6:$CR$128,25),"")</f>
        <v>44.013416542857144</v>
      </c>
      <c r="AU48" s="21">
        <f>IF(AU25&gt;0,VLOOKUP(AU25,'[3]2010_Envelope'!$BH$6:$CR$128,25),"")</f>
        <v>36.855405714285723</v>
      </c>
      <c r="AV48" s="21">
        <f>IF(AV25&gt;0,VLOOKUP(AV25,'[3]2010_Envelope'!$BH$6:$CR$128,25),"")</f>
        <v>18.427702857142862</v>
      </c>
      <c r="AW48" s="20">
        <f>IF(AW25&gt;0,VLOOKUP(AW25,'[3]2010_HVAC'!$EY$7:$KA$83,95),"")</f>
        <v>19.452500000000001</v>
      </c>
      <c r="AX48" s="20">
        <f>IF(AX25&gt;0,VLOOKUP(AX25,'[3]2010_HVAC'!$EY$7:$KA$83,95),"")</f>
        <v>19.703500000000002</v>
      </c>
      <c r="AY48" s="20">
        <f>IF(AY25&gt;0,VLOOKUP(AY25,'[3]2010_HVAC'!$EY$7:$KA$83,95),"")</f>
        <v>35.14</v>
      </c>
      <c r="AZ48" s="20">
        <f>IF(AZ25&gt;0,VLOOKUP(AZ25,'[3]2010_HVAC'!$EY$7:$KA$83,95),"")</f>
        <v>28.853999999999996</v>
      </c>
      <c r="BA48" s="55">
        <f>VLOOKUP($C48,[2]Performance!$A$3:$K$36,9)</f>
        <v>2</v>
      </c>
      <c r="BB48" s="55">
        <f t="shared" ref="BB48" si="42">IF(BA48=0,95,IF(BA48=1,96,97))</f>
        <v>97</v>
      </c>
      <c r="BC48" s="20">
        <f>IF(BC25&gt;0,VLOOKUP(BC25,'[3]2010_HVAC'!$EY$7:$KA$83,BB48),"")</f>
        <v>58.043952958973961</v>
      </c>
      <c r="BD48" s="20" t="str">
        <f>IF(BD25&gt;0,VLOOKUP(BD25,'[3]2010_HVAC'!$EY$7:$KA$83,$BB48),"")</f>
        <v/>
      </c>
      <c r="BE48" s="20">
        <f>IF(BE25&gt;0,VLOOKUP(BE25,'[3]2010_HVAC'!$EY$7:$KA$83,95),"")</f>
        <v>60.239999999999988</v>
      </c>
      <c r="BF48" s="20" t="str">
        <f>IF(BF25&gt;0,VLOOKUP(BF25,'[3]2010_HVAC'!$EY$7:$KA$83,95),"")</f>
        <v/>
      </c>
      <c r="BG48" s="20" t="str">
        <f>IF(BG25&gt;0,VLOOKUP(BG25,'[3]2010_HVAC'!$EY$7:$KA$83,95),"")</f>
        <v/>
      </c>
      <c r="BH48" s="20">
        <f>IF(BH25&gt;0,VLOOKUP(BH25,'[3]2010_HVAC'!$EY$7:$KA$83,95),"")</f>
        <v>6.7809841269841264</v>
      </c>
      <c r="BI48" s="20">
        <f>IF(BI25&gt;0,VLOOKUP(BI25,'[3]2010_HVAC'!$EY$7:$KA$83,95),"")</f>
        <v>24.413281250463818</v>
      </c>
      <c r="BJ48" s="13">
        <f t="shared" ref="BJ48" si="43">(SUM(AQ48:AZ48)+SUM(BC48:BI48))*$BJ$5</f>
        <v>1317612.2451197291</v>
      </c>
      <c r="BK48" s="19">
        <f>IF($N48&gt;0,VLOOKUP($C48,[1]Bucharest!$AB$7:$AN$40,$N48))/((IF($P48=1,'3 PlantsCodes'!$D$26,IF($P48=2,'3 PlantsCodes'!$D$27,IF($P48=3,'3 PlantsCodes'!$D$28,IF($P48=4,'3 PlantsCodes'!$D$29)))))*IF($R48=1,'3 PlantsCodes'!$D$31,IF($R48=2,'3 PlantsCodes'!$D$32)))</f>
        <v>21.498337965351926</v>
      </c>
      <c r="BL48" s="19">
        <f>(IF($O48=20,VLOOKUP($C48,[1]Bucharest!$AB$7:$AN$40,12),IF($O48&gt;0,VLOOKUP($C48,[1]Bucharest!$AB$7:$AN$40,$O48),0))/(IF($Q48=1,'3 PlantsCodes'!$E$26,IF($Q48=3,'3 PlantsCodes'!$E$28,IF($Q48=4,'3 PlantsCodes'!$E$29,1)))*IF($R48=1,'3 PlantsCodes'!$E$31,IF($R48=2,'3 PlantsCodes'!$E$32))))</f>
        <v>3.3785853181631551</v>
      </c>
      <c r="BM48" s="19">
        <f>VLOOKUP($C48,[1]Bucharest!$AB$6:$AZ$40,$S48)</f>
        <v>1.0299896537349569</v>
      </c>
      <c r="BN48" s="19">
        <f>VLOOKUP($C48,[1]Bucharest!$B$7:$Y$40,18)</f>
        <v>7.0014540505000662</v>
      </c>
      <c r="BO48" s="19">
        <f>VLOOKUP($C48,[1]Bucharest!$B$7:$AA$40,26)</f>
        <v>1.6764046178639371</v>
      </c>
      <c r="BP48" s="20">
        <f>IF($U48=1,-[4]Office!$E$11,0)</f>
        <v>-8.7136752136752129</v>
      </c>
      <c r="BQ48" s="57" t="s">
        <v>30</v>
      </c>
      <c r="BR48" s="19">
        <f>IF($N48&gt;0,VLOOKUP($C48,[2]Bucharest!$AB$7:$AN$40,$N48))/((IF($P48=1,'3 PlantsCodes'!$D$26,IF($P48=2,'3 PlantsCodes'!$D$27,IF($P48=3,'3 PlantsCodes'!$D$28,IF($P48=4,'3 PlantsCodes'!$D$29)))))*IF($R48=1,'3 PlantsCodes'!$D$31,IF($R48=2,'3 PlantsCodes'!$D$32)))</f>
        <v>16.418433215359457</v>
      </c>
      <c r="BS48" s="19">
        <f>(IF($O48=20,VLOOKUP($C48,[2]Bucharest!$AB$7:$AN$40,12),IF($O48&gt;0,VLOOKUP($C48,[2]Bucharest!$AB$7:$AN$40,$O48),0))/(IF($Q48=1,'3 PlantsCodes'!$E$26,IF($Q48=3,'3 PlantsCodes'!$E$28,IF($Q48=4,'3 PlantsCodes'!$E$29,1)))*IF($R48=1,'3 PlantsCodes'!$E$31,IF($R48=2,'3 PlantsCodes'!$E$32))))</f>
        <v>2.1118184433558143</v>
      </c>
      <c r="BT48" s="19">
        <f>VLOOKUP($C48,[2]Bucharest!$AB$6:$AZ$40,$S48)</f>
        <v>1.8029716418863153</v>
      </c>
      <c r="BU48" s="19">
        <f>VLOOKUP($C48,[2]Bucharest!$B$7:$Y$40,18)</f>
        <v>7.4741629646466992</v>
      </c>
      <c r="BV48" s="19">
        <f>VLOOKUP($C48,[2]Bucharest!$B$7:$AA$40,26)</f>
        <v>4.5404898790746246</v>
      </c>
      <c r="BW48" s="20">
        <f>IF($U48=1,-[4]School!$E$11,0)</f>
        <v>-8.7777777777777786</v>
      </c>
      <c r="BX48" s="57" t="s">
        <v>30</v>
      </c>
    </row>
    <row r="50" spans="1:76" ht="15.75" thickBot="1" x14ac:dyDescent="0.3"/>
    <row r="51" spans="1:76" ht="42.75"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34</v>
      </c>
      <c r="F54" s="49" t="s">
        <v>34</v>
      </c>
      <c r="G54" s="49" t="s">
        <v>34</v>
      </c>
      <c r="H54" s="49">
        <v>0</v>
      </c>
      <c r="I54" s="49">
        <f>IF(D54="-",1,IF(D54="o-",2,IF(D54="o",3,IF(D54="o+",4))))</f>
        <v>1</v>
      </c>
      <c r="J54" s="49">
        <f>IF(E54="o",1,IF(E54="o+",2,IF(E54="+",3)))</f>
        <v>1</v>
      </c>
      <c r="K54" s="49">
        <f>IF(G54="o",1,IF(G54="o+",2,IF(G54="+",3)))</f>
        <v>1</v>
      </c>
      <c r="L54" s="49">
        <f>IF(H54=0,1,IF(H54=1,2))</f>
        <v>1</v>
      </c>
      <c r="M54" s="49">
        <f>I54*1000+J54*100+K54*10+L54*1</f>
        <v>1111</v>
      </c>
      <c r="N54" s="49">
        <v>2</v>
      </c>
      <c r="O54" s="49">
        <v>11</v>
      </c>
      <c r="P54" s="49">
        <v>2</v>
      </c>
      <c r="Q54" s="49">
        <v>3</v>
      </c>
      <c r="R54" s="49">
        <v>1</v>
      </c>
      <c r="S54" s="22">
        <f t="shared" ref="S54:S73" si="44">IF(T54=0,IF(N54=3,14,IF(N54=7,16,IF(N54=8,17,IF(N54=9,18,IF(N54=10,19,15))))),IF(T54=1,IF(N54=3,20,IF(N54=7,22,IF(N54=8,23,IF(N54=9,24,IF(N54=10,25,21)))))))</f>
        <v>15</v>
      </c>
      <c r="T54" s="49">
        <v>0</v>
      </c>
      <c r="U54" s="49">
        <v>0</v>
      </c>
      <c r="V54" s="6"/>
      <c r="W54" s="10">
        <f>VLOOKUP($C54,[1]Bucharest!$BB$7:$BK$42,5)</f>
        <v>1</v>
      </c>
      <c r="X54" s="10">
        <f>VLOOKUP($C54,[1]Bucharest!$BB$7:$BK$42,6)</f>
        <v>24</v>
      </c>
      <c r="Y54" s="10">
        <f>VLOOKUP($C54,[1]Bucharest!$BB$7:$BK$42,7)</f>
        <v>0</v>
      </c>
      <c r="Z54" s="10">
        <f>VLOOKUP($C54,[1]Bucharest!$BB$7:$BK$42,8)</f>
        <v>81</v>
      </c>
      <c r="AA54" s="10">
        <f>VLOOKUP($C54,[1]Bucharest!$BB$7:$BK$42,9)</f>
        <v>0</v>
      </c>
      <c r="AB54" s="10">
        <f>VLOOKUP($C54,[1]Bucharest!$BB$7:$BK$42,10)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141</v>
      </c>
      <c r="AK54" s="11">
        <f>IF($P54=1,149,IF($P54=2,153,IF($P54=3,155,IF($P54=4,157,0))))</f>
        <v>153</v>
      </c>
      <c r="AL54" s="11">
        <f>IF($P54=$Q54,0,IF($Q54=1,149,IF($Q54=2,153,IF($Q54=3,155,IF($Q54=4,157,0)))))</f>
        <v>155</v>
      </c>
      <c r="AM54" s="11">
        <f>IF($R54=1,160,IF($R54=2,162))</f>
        <v>160</v>
      </c>
      <c r="AN54" s="11">
        <f>IF($T54=1,186,0)</f>
        <v>0</v>
      </c>
      <c r="AO54" s="11">
        <f>IF($U54=1,184,0)</f>
        <v>0</v>
      </c>
      <c r="AP54" s="13">
        <f t="shared" ref="AP54:AP73" si="45">AP77/$AP$5</f>
        <v>69.716488548737999</v>
      </c>
      <c r="AQ54" s="10">
        <f>VLOOKUP($C54,[2]Bucharest!$BB$7:$BK$40,5)</f>
        <v>2</v>
      </c>
      <c r="AR54" s="10">
        <f>VLOOKUP($C54,[2]Bucharest!$BB$7:$BK$40,6)</f>
        <v>24</v>
      </c>
      <c r="AS54" s="10">
        <f>VLOOKUP($C54,[2]Bucharest!$BB$7:$BK$40,7)</f>
        <v>0</v>
      </c>
      <c r="AT54" s="10">
        <f>VLOOKUP($C54,[2]Bucharest!$BB$7:$BK$40,8)</f>
        <v>0</v>
      </c>
      <c r="AU54" s="10">
        <f>VLOOKUP($C54,[2]Bucharest!$BB$7:$BK$40,9)</f>
        <v>0</v>
      </c>
      <c r="AV54" s="10">
        <f>VLOOKUP($C54,[2]Bucharest!$BB$7:$BK$40,10)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141</v>
      </c>
      <c r="BE54" s="11">
        <f>IF($P54=1,149,IF($P54=2,153,IF($P54=3,155,IF($P54=4,157,0))))</f>
        <v>153</v>
      </c>
      <c r="BF54" s="11">
        <f>IF($P54=$Q54,0,IF($Q54=1,149,IF($Q54=2,153,IF($Q54=3,155,IF($Q54=4,157,0)))))</f>
        <v>155</v>
      </c>
      <c r="BG54" s="11">
        <f>IF($R54=1,160,IF($R54=2,162))</f>
        <v>160</v>
      </c>
      <c r="BH54" s="11">
        <f>IF($T54=1,186,0)</f>
        <v>0</v>
      </c>
      <c r="BI54" s="11">
        <f>IF($U54=1,184,0)</f>
        <v>0</v>
      </c>
      <c r="BJ54" s="13">
        <f t="shared" ref="BJ54:BJ73" si="46">BJ77/$BJ$5</f>
        <v>80.337853230539693</v>
      </c>
      <c r="BK54" s="19">
        <f>IF($N54=2,BK77*'4 PEF'!$I$4,IF(OR($N54=3,$N54=4,$N54=5,$N54=6),BK77*'4 PEF'!$I$5,IF(OR($N54=7,$N54=8),BK77*'4 PEF'!$I$10,IF($N54=9,BK77*'4 PEF'!$I$7,IF($N54=10,BK77*'4 PEF'!$I$6)))))</f>
        <v>211.658044843802</v>
      </c>
      <c r="BL54" s="19">
        <f>BL77*'4 PEF'!$I$10</f>
        <v>41.126786537360779</v>
      </c>
      <c r="BM54" s="19">
        <f>IF($N54=2,BM77*'4 PEF'!$I$4,IF(OR($N54=3,$N54=4,$N54=5,$N54=6),BM77*'4 PEF'!$I$5,IF(OR($N54=7,$N54=8),BM77*'4 PEF'!$I$10,IF($N54=9,BM77*'4 PEF'!$I$7,IF($N54=10,BM77*'4 PEF'!$I$6)))))</f>
        <v>10.357894736842105</v>
      </c>
      <c r="BN54" s="19">
        <f>BN77*'4 PEF'!$I$10</f>
        <v>63.006666562496093</v>
      </c>
      <c r="BO54" s="19">
        <f>BO77*'4 PEF'!$I$10</f>
        <v>1.2674928408392145</v>
      </c>
      <c r="BP54" s="33">
        <f>BP77*'4 PEF'!$I$10</f>
        <v>0</v>
      </c>
      <c r="BQ54" s="34">
        <f>SUM(BK54:BP54)</f>
        <v>327.41688552134019</v>
      </c>
      <c r="BR54" s="19">
        <f>IF($N54=2,BR77*'4 PEF'!$I$4,IF(OR($N54=3,$N54=4,$N54=5,$N54=6),BR77*'4 PEF'!$I$5,IF(OR($N54=7,$N54=8),BR77*'4 PEF'!$I$10,IF($N54=9,BR77*'4 PEF'!$I$7,IF($N54=10,BR77*'4 PEF'!$I$6)))))</f>
        <v>220.02516769421459</v>
      </c>
      <c r="BS54" s="19">
        <f>BS77*'4 PEF'!$I$10</f>
        <v>20.43145704338507</v>
      </c>
      <c r="BT54" s="19">
        <f>IF($N54=2,BT77*'4 PEF'!$I$4,IF(OR($N54=3,$N54=4,$N54=5,$N54=6),BT77*'4 PEF'!$I$5,IF(OR($N54=7,$N54=8),BT77*'4 PEF'!$I$10,IF($N54=9,BT77*'4 PEF'!$I$7,IF($N54=10,BT77*'4 PEF'!$I$6)))))</f>
        <v>15.031578947368422</v>
      </c>
      <c r="BU54" s="19">
        <f>BU77*'4 PEF'!$I$10</f>
        <v>61.204330105289714</v>
      </c>
      <c r="BV54" s="19">
        <f>BV77*'4 PEF'!$I$10</f>
        <v>1.6532260930552649</v>
      </c>
      <c r="BW54" s="33">
        <f>BW77*'4 PEF'!$I$10</f>
        <v>0</v>
      </c>
      <c r="BX54" s="34">
        <f>SUM(BR54:BW54)</f>
        <v>318.34575988331306</v>
      </c>
    </row>
    <row r="55" spans="1:76" x14ac:dyDescent="0.25">
      <c r="A55" s="151"/>
      <c r="B55" s="17">
        <v>2</v>
      </c>
      <c r="C55" s="97">
        <f>VLOOKUP(M55,[1]aux!$A$2:$B$37,2,FALSE)</f>
        <v>3</v>
      </c>
      <c r="D55" s="50" t="s">
        <v>30</v>
      </c>
      <c r="E55" s="50" t="s">
        <v>32</v>
      </c>
      <c r="F55" s="49" t="s">
        <v>31</v>
      </c>
      <c r="G55" s="49" t="s">
        <v>34</v>
      </c>
      <c r="H55" s="49">
        <v>0</v>
      </c>
      <c r="I55" s="49">
        <f t="shared" ref="I55:I65" si="47">IF(D55="-",1,IF(D55="o-",2,IF(D55="o",3,IF(D55="o+",4))))</f>
        <v>1</v>
      </c>
      <c r="J55" s="49">
        <f t="shared" ref="J55:J65" si="48">IF(E55="o",1,IF(E55="o+",2,IF(E55="+",3)))</f>
        <v>2</v>
      </c>
      <c r="K55" s="49">
        <f t="shared" ref="K55:K65" si="49">IF(G55="o",1,IF(G55="o+",2,IF(G55="+",3)))</f>
        <v>1</v>
      </c>
      <c r="L55" s="49">
        <f t="shared" ref="L55:L65" si="50">IF(H55=0,1,IF(H55=1,2))</f>
        <v>1</v>
      </c>
      <c r="M55" s="49">
        <f t="shared" ref="M55:M73" si="51">I55*1000+J55*100+K55*10+L55*1</f>
        <v>1211</v>
      </c>
      <c r="N55" s="49">
        <v>9</v>
      </c>
      <c r="O55" s="49">
        <v>20</v>
      </c>
      <c r="P55" s="49">
        <v>3</v>
      </c>
      <c r="Q55" s="49">
        <v>3</v>
      </c>
      <c r="R55" s="49">
        <v>2</v>
      </c>
      <c r="S55" s="22">
        <f t="shared" si="44"/>
        <v>18</v>
      </c>
      <c r="T55" s="49">
        <v>0</v>
      </c>
      <c r="U55" s="49">
        <v>0</v>
      </c>
      <c r="V55" s="18"/>
      <c r="W55" s="10">
        <f>VLOOKUP($C55,[1]Bucharest!$BB$7:$BK$42,5)</f>
        <v>1</v>
      </c>
      <c r="X55" s="10">
        <f>VLOOKUP($C55,[1]Bucharest!$BB$7:$BK$42,6)</f>
        <v>24</v>
      </c>
      <c r="Y55" s="10">
        <f>VLOOKUP($C55,[1]Bucharest!$BB$7:$BK$42,7)</f>
        <v>0</v>
      </c>
      <c r="Z55" s="10">
        <f>VLOOKUP($C55,[1]Bucharest!$BB$7:$BK$42,8)</f>
        <v>91</v>
      </c>
      <c r="AA55" s="10">
        <f>VLOOKUP($C55,[1]Bucharest!$BB$7:$BK$42,9)</f>
        <v>0</v>
      </c>
      <c r="AB55" s="10">
        <f>VLOOKUP($C55,[1]Bucharest!$BB$7:$BK$42,10)</f>
        <v>0</v>
      </c>
      <c r="AC55" s="11">
        <f t="shared" ref="AC55:AC73" si="52">IF($H55=1,170,0)</f>
        <v>0</v>
      </c>
      <c r="AD55" s="11">
        <f t="shared" ref="AD55:AD73" si="53">IF($H55=1,168,0)</f>
        <v>0</v>
      </c>
      <c r="AE55" s="11">
        <f>VLOOKUP($C55,[1]Vienna!$BB$7:$BM$42,11)</f>
        <v>0</v>
      </c>
      <c r="AF55" s="11">
        <f>VLOOKUP($C55,[1]Vienna!$BB$7:$BM$42,12)</f>
        <v>0</v>
      </c>
      <c r="AG55" s="11" t="s">
        <v>30</v>
      </c>
      <c r="AH55" s="11" t="s">
        <v>30</v>
      </c>
      <c r="AI55" s="11">
        <f t="shared" ref="AI55:AI73" si="54">IF($N55=2,147,IF($N55=3,120,IF(OR($N55=4,$N55=5,$N55=6),123,IF($N55=7,129,IF($N55=8,135,IF($N55=9,138,IF($N55=10,191,0)))))))</f>
        <v>138</v>
      </c>
      <c r="AJ55" s="11">
        <f t="shared" ref="AJ55:AJ73" si="55">IF($O55=11,141,IF($O55=20,144,0))</f>
        <v>144</v>
      </c>
      <c r="AK55" s="11">
        <f t="shared" ref="AK55:AK73" si="56">IF($P55=1,149,IF($P55=2,153,IF($P55=3,155,IF($P55=4,157,0))))</f>
        <v>155</v>
      </c>
      <c r="AL55" s="11">
        <f t="shared" ref="AL55:AL73" si="57">IF(P55=Q55,0,IF($Q55=1,149,IF($Q55=2,153,IF($Q55=3,155,IF($Q55=4,157,0)))))</f>
        <v>0</v>
      </c>
      <c r="AM55" s="11">
        <f t="shared" ref="AM55:AM73" si="58">IF($R55=1,160,IF($R55=2,162))</f>
        <v>162</v>
      </c>
      <c r="AN55" s="11">
        <f t="shared" ref="AN55:AN73" si="59">IF($T55=1,186,0)</f>
        <v>0</v>
      </c>
      <c r="AO55" s="11">
        <f t="shared" ref="AO55:AO73" si="60">IF($U55=1,184,0)</f>
        <v>0</v>
      </c>
      <c r="AP55" s="13">
        <f t="shared" si="45"/>
        <v>107.49434195568713</v>
      </c>
      <c r="AQ55" s="10">
        <f>VLOOKUP($C55,[2]Bucharest!$BB$7:$BK$40,5)</f>
        <v>2</v>
      </c>
      <c r="AR55" s="10">
        <f>VLOOKUP($C55,[2]Bucharest!$BB$7:$BK$40,6)</f>
        <v>24</v>
      </c>
      <c r="AS55" s="10">
        <f>VLOOKUP($C55,[2]Bucharest!$BB$7:$BK$40,7)</f>
        <v>0</v>
      </c>
      <c r="AT55" s="10">
        <f>VLOOKUP($C55,[2]Bucharest!$BB$7:$BK$40,8)</f>
        <v>93</v>
      </c>
      <c r="AU55" s="10">
        <f>VLOOKUP($C55,[2]Bucharest!$BB$7:$BK$40,9)</f>
        <v>0</v>
      </c>
      <c r="AV55" s="10">
        <f>VLOOKUP($C55,[2]Bucharest!$BB$7:$BK$40,10)</f>
        <v>0</v>
      </c>
      <c r="AW55" s="11">
        <f t="shared" ref="AW55:AW73" si="61">IF($H55=1,170,0)</f>
        <v>0</v>
      </c>
      <c r="AX55" s="11">
        <f t="shared" ref="AX55:AX73" si="62">IF($H55=1,168,0)</f>
        <v>0</v>
      </c>
      <c r="AY55" s="11">
        <f>VLOOKUP($C55,[2]Vienna!$BB$7:$BM$42,11)</f>
        <v>0</v>
      </c>
      <c r="AZ55" s="11">
        <f>VLOOKUP($C55,[2]Vienna!$BB$7:$BM$42,12)</f>
        <v>0</v>
      </c>
      <c r="BA55" s="11" t="s">
        <v>30</v>
      </c>
      <c r="BB55" s="11" t="s">
        <v>30</v>
      </c>
      <c r="BC55" s="11">
        <f t="shared" ref="BC55:BC73" si="63">IF($N55=2,147,IF($N55=3,120,IF(OR($N55=4,$N55=5,$N55=6),123,IF($N55=7,129,IF($N55=8,135,IF($N55=9,138,IF($N55=10,191,0)))))))</f>
        <v>138</v>
      </c>
      <c r="BD55" s="11">
        <f t="shared" ref="BD55:BD73" si="64">IF($O55=11,141,IF($O55=20,144,0))</f>
        <v>144</v>
      </c>
      <c r="BE55" s="11">
        <f t="shared" ref="BE55:BE73" si="65">IF($P55=1,149,IF($P55=2,153,IF($P55=3,155,IF($P55=4,157,0))))</f>
        <v>155</v>
      </c>
      <c r="BF55" s="11">
        <f t="shared" ref="BF55:BF73" si="66">IF($P55=$Q55,0,IF($Q55=1,149,IF($Q55=2,153,IF($Q55=3,155,IF($Q55=4,157,0)))))</f>
        <v>0</v>
      </c>
      <c r="BG55" s="11">
        <f t="shared" ref="BG55:BG73" si="67">IF($R55=1,160,IF($R55=2,162))</f>
        <v>162</v>
      </c>
      <c r="BH55" s="11">
        <f t="shared" ref="BH55:BH73" si="68">IF($T55=1,186,0)</f>
        <v>0</v>
      </c>
      <c r="BI55" s="11">
        <f t="shared" ref="BI55:BI73" si="69">IF($U55=1,184,0)</f>
        <v>0</v>
      </c>
      <c r="BJ55" s="13">
        <f t="shared" si="46"/>
        <v>118.01541561053116</v>
      </c>
      <c r="BK55" s="19">
        <f>IF($N55=2,BK78*'4 PEF'!$I$4,IF(OR($N55=3,$N55=4,$N55=5,$N55=6),BK78*'4 PEF'!$I$5,IF(OR($N55=7,$N55=8),BK78*'4 PEF'!$I$10,IF($N55=9,BK78*'4 PEF'!$I$7,IF($N55=10,BK78*'4 PEF'!$I$6)))))</f>
        <v>105.29156245347578</v>
      </c>
      <c r="BL55" s="19">
        <f>BL78*'4 PEF'!$I$10</f>
        <v>48.969379316588878</v>
      </c>
      <c r="BM55" s="19">
        <f>IF($N55=2,BM78*'4 PEF'!$I$4,IF(OR($N55=3,$N55=4,$N55=5,$N55=6),BM78*'4 PEF'!$I$5,IF(OR($N55=7,$N55=8),BM78*'4 PEF'!$I$10,IF($N55=9,BM78*'4 PEF'!$I$7,IF($N55=10,BM78*'4 PEF'!$I$6)))))</f>
        <v>9.8399999999999981</v>
      </c>
      <c r="BN55" s="19">
        <f>BN78*'4 PEF'!$I$10</f>
        <v>64.176892265620623</v>
      </c>
      <c r="BO55" s="19">
        <f>BO78*'4 PEF'!$I$10</f>
        <v>1.0265545831604104</v>
      </c>
      <c r="BP55" s="33">
        <f>BP78*'4 PEF'!$I$10</f>
        <v>0</v>
      </c>
      <c r="BQ55" s="34">
        <f t="shared" ref="BQ55:BQ73" si="70">SUM(BK55:BP55)</f>
        <v>229.30438861884568</v>
      </c>
      <c r="BR55" s="19">
        <f>IF($N55=2,BR78*'4 PEF'!$I$4,IF(OR($N55=3,$N55=4,$N55=5,$N55=6),BR78*'4 PEF'!$I$5,IF(OR($N55=7,$N55=8),BR78*'4 PEF'!$I$10,IF($N55=9,BR78*'4 PEF'!$I$7,IF($N55=10,BR78*'4 PEF'!$I$6)))))</f>
        <v>142.40563460360661</v>
      </c>
      <c r="BS55" s="19">
        <f>BS78*'4 PEF'!$I$10</f>
        <v>24.411517960382586</v>
      </c>
      <c r="BT55" s="19">
        <f>IF($N55=2,BT78*'4 PEF'!$I$4,IF(OR($N55=3,$N55=4,$N55=5,$N55=6),BT78*'4 PEF'!$I$5,IF(OR($N55=7,$N55=8),BT78*'4 PEF'!$I$10,IF($N55=9,BT78*'4 PEF'!$I$7,IF($N55=10,BT78*'4 PEF'!$I$6)))))</f>
        <v>14.28</v>
      </c>
      <c r="BU55" s="19">
        <f>BU78*'4 PEF'!$I$10</f>
        <v>62.149299328057779</v>
      </c>
      <c r="BV55" s="19">
        <f>BV78*'4 PEF'!$I$10</f>
        <v>1.4519874492123501</v>
      </c>
      <c r="BW55" s="33">
        <f>BW78*'4 PEF'!$I$10</f>
        <v>0</v>
      </c>
      <c r="BX55" s="34">
        <f t="shared" ref="BX55:BX73" si="71">SUM(BR55:BW55)</f>
        <v>244.69843934125933</v>
      </c>
    </row>
    <row r="56" spans="1:76" x14ac:dyDescent="0.25">
      <c r="A56" s="151"/>
      <c r="B56" s="17">
        <v>3</v>
      </c>
      <c r="C56" s="97">
        <f>VLOOKUP(M56,[1]aux!$A$2:$B$37,2,FALSE)</f>
        <v>5</v>
      </c>
      <c r="D56" s="50" t="s">
        <v>31</v>
      </c>
      <c r="E56" s="50" t="s">
        <v>34</v>
      </c>
      <c r="F56" s="49" t="s">
        <v>31</v>
      </c>
      <c r="G56" s="49" t="s">
        <v>34</v>
      </c>
      <c r="H56" s="49">
        <v>0</v>
      </c>
      <c r="I56" s="49">
        <f t="shared" si="47"/>
        <v>2</v>
      </c>
      <c r="J56" s="49">
        <f t="shared" si="48"/>
        <v>1</v>
      </c>
      <c r="K56" s="49">
        <f t="shared" si="49"/>
        <v>1</v>
      </c>
      <c r="L56" s="49">
        <f t="shared" si="50"/>
        <v>1</v>
      </c>
      <c r="M56" s="49">
        <f t="shared" si="51"/>
        <v>2111</v>
      </c>
      <c r="N56" s="49">
        <v>9</v>
      </c>
      <c r="O56" s="49">
        <v>20</v>
      </c>
      <c r="P56" s="49">
        <v>3</v>
      </c>
      <c r="Q56" s="49">
        <v>3</v>
      </c>
      <c r="R56" s="49">
        <v>2</v>
      </c>
      <c r="S56" s="22">
        <f t="shared" si="44"/>
        <v>18</v>
      </c>
      <c r="T56" s="49">
        <v>0</v>
      </c>
      <c r="U56" s="49">
        <v>0</v>
      </c>
      <c r="V56" s="18"/>
      <c r="W56" s="10">
        <f>VLOOKUP($C56,[1]Bucharest!$BB$7:$BK$42,5)</f>
        <v>11</v>
      </c>
      <c r="X56" s="10">
        <f>VLOOKUP($C56,[1]Bucharest!$BB$7:$BK$42,6)</f>
        <v>32</v>
      </c>
      <c r="Y56" s="10">
        <f>VLOOKUP($C56,[1]Bucharest!$BB$7:$BK$42,7)</f>
        <v>63</v>
      </c>
      <c r="Z56" s="10">
        <f>VLOOKUP($C56,[1]Bucharest!$BB$7:$BK$42,8)</f>
        <v>81</v>
      </c>
      <c r="AA56" s="10">
        <f>VLOOKUP($C56,[1]Bucharest!$BB$7:$BK$42,9)</f>
        <v>0</v>
      </c>
      <c r="AB56" s="10">
        <f>VLOOKUP($C56,[1]Bucharest!$BB$7:$BK$42,10)</f>
        <v>0</v>
      </c>
      <c r="AC56" s="11">
        <f t="shared" si="52"/>
        <v>0</v>
      </c>
      <c r="AD56" s="11">
        <f t="shared" si="53"/>
        <v>0</v>
      </c>
      <c r="AE56" s="11">
        <f>VLOOKUP($C56,[1]Vienna!$BB$7:$BM$42,11)</f>
        <v>0</v>
      </c>
      <c r="AF56" s="11">
        <f>VLOOKUP($C56,[1]Vienna!$BB$7:$BM$42,12)</f>
        <v>0</v>
      </c>
      <c r="AG56" s="11" t="s">
        <v>30</v>
      </c>
      <c r="AH56" s="11" t="s">
        <v>30</v>
      </c>
      <c r="AI56" s="11">
        <f t="shared" si="54"/>
        <v>138</v>
      </c>
      <c r="AJ56" s="11">
        <f t="shared" si="55"/>
        <v>144</v>
      </c>
      <c r="AK56" s="11">
        <f t="shared" si="56"/>
        <v>155</v>
      </c>
      <c r="AL56" s="11">
        <f t="shared" si="57"/>
        <v>0</v>
      </c>
      <c r="AM56" s="11">
        <f t="shared" si="58"/>
        <v>162</v>
      </c>
      <c r="AN56" s="11">
        <f t="shared" si="59"/>
        <v>0</v>
      </c>
      <c r="AO56" s="11">
        <f t="shared" si="60"/>
        <v>0</v>
      </c>
      <c r="AP56" s="13">
        <f t="shared" si="45"/>
        <v>68.451300265646481</v>
      </c>
      <c r="AQ56" s="10">
        <f>VLOOKUP($C56,[2]Bucharest!$BB$7:$BK$40,5)</f>
        <v>12</v>
      </c>
      <c r="AR56" s="10">
        <f>VLOOKUP($C56,[2]Bucharest!$BB$7:$BK$40,6)</f>
        <v>32</v>
      </c>
      <c r="AS56" s="10">
        <f>VLOOKUP($C56,[2]Bucharest!$BB$7:$BK$40,7)</f>
        <v>64</v>
      </c>
      <c r="AT56" s="10">
        <f>VLOOKUP($C56,[2]Bucharest!$BB$7:$BK$40,8)</f>
        <v>0</v>
      </c>
      <c r="AU56" s="10">
        <f>VLOOKUP($C56,[2]Bucharest!$BB$7:$BK$40,9)</f>
        <v>0</v>
      </c>
      <c r="AV56" s="10">
        <f>VLOOKUP($C56,[2]Bucharest!$BB$7:$BK$40,10)</f>
        <v>0</v>
      </c>
      <c r="AW56" s="11">
        <f t="shared" si="61"/>
        <v>0</v>
      </c>
      <c r="AX56" s="11">
        <f t="shared" si="62"/>
        <v>0</v>
      </c>
      <c r="AY56" s="11">
        <f>VLOOKUP($C56,[2]Vienna!$BB$7:$BM$42,11)</f>
        <v>0</v>
      </c>
      <c r="AZ56" s="11">
        <f>VLOOKUP($C56,[2]Vienna!$BB$7:$BM$42,12)</f>
        <v>0</v>
      </c>
      <c r="BA56" s="11" t="s">
        <v>30</v>
      </c>
      <c r="BB56" s="11" t="s">
        <v>30</v>
      </c>
      <c r="BC56" s="11">
        <f t="shared" si="63"/>
        <v>138</v>
      </c>
      <c r="BD56" s="11">
        <f t="shared" si="64"/>
        <v>144</v>
      </c>
      <c r="BE56" s="11">
        <f t="shared" si="65"/>
        <v>155</v>
      </c>
      <c r="BF56" s="11">
        <f t="shared" si="66"/>
        <v>0</v>
      </c>
      <c r="BG56" s="11">
        <f t="shared" si="67"/>
        <v>162</v>
      </c>
      <c r="BH56" s="11">
        <f t="shared" si="68"/>
        <v>0</v>
      </c>
      <c r="BI56" s="11">
        <f t="shared" si="69"/>
        <v>0</v>
      </c>
      <c r="BJ56" s="13">
        <f t="shared" si="46"/>
        <v>93.314521841147481</v>
      </c>
      <c r="BK56" s="19">
        <f>IF($N56=2,BK79*'4 PEF'!$I$4,IF(OR($N56=3,$N56=4,$N56=5,$N56=6),BK79*'4 PEF'!$I$5,IF(OR($N56=7,$N56=8),BK79*'4 PEF'!$I$10,IF($N56=9,BK79*'4 PEF'!$I$7,IF($N56=10,BK79*'4 PEF'!$I$6)))))</f>
        <v>159.00303637703439</v>
      </c>
      <c r="BL56" s="19">
        <f>BL79*'4 PEF'!$I$10</f>
        <v>48.332274996217336</v>
      </c>
      <c r="BM56" s="19">
        <f>IF($N56=2,BM79*'4 PEF'!$I$4,IF(OR($N56=3,$N56=4,$N56=5,$N56=6),BM79*'4 PEF'!$I$5,IF(OR($N56=7,$N56=8),BM79*'4 PEF'!$I$10,IF($N56=9,BM79*'4 PEF'!$I$7,IF($N56=10,BM79*'4 PEF'!$I$6)))))</f>
        <v>9.8399999999999981</v>
      </c>
      <c r="BN56" s="19">
        <f>BN79*'4 PEF'!$I$10</f>
        <v>63.006666562496093</v>
      </c>
      <c r="BO56" s="19">
        <f>BO79*'4 PEF'!$I$10</f>
        <v>1.1805298902717214</v>
      </c>
      <c r="BP56" s="33">
        <f>BP79*'4 PEF'!$I$10</f>
        <v>0</v>
      </c>
      <c r="BQ56" s="34">
        <f t="shared" si="70"/>
        <v>281.36250782601951</v>
      </c>
      <c r="BR56" s="19">
        <f>IF($N56=2,BR79*'4 PEF'!$I$4,IF(OR($N56=3,$N56=4,$N56=5,$N56=6),BR79*'4 PEF'!$I$5,IF(OR($N56=7,$N56=8),BR79*'4 PEF'!$I$10,IF($N56=9,BR79*'4 PEF'!$I$7,IF($N56=10,BR79*'4 PEF'!$I$6)))))</f>
        <v>132.40146354166592</v>
      </c>
      <c r="BS56" s="19">
        <f>BS79*'4 PEF'!$I$10</f>
        <v>28.581698822755015</v>
      </c>
      <c r="BT56" s="19">
        <f>IF($N56=2,BT79*'4 PEF'!$I$4,IF(OR($N56=3,$N56=4,$N56=5,$N56=6),BT79*'4 PEF'!$I$5,IF(OR($N56=7,$N56=8),BT79*'4 PEF'!$I$10,IF($N56=9,BT79*'4 PEF'!$I$7,IF($N56=10,BT79*'4 PEF'!$I$6)))))</f>
        <v>14.28</v>
      </c>
      <c r="BU56" s="19">
        <f>BU79*'4 PEF'!$I$10</f>
        <v>61.170215995736108</v>
      </c>
      <c r="BV56" s="19">
        <f>BV79*'4 PEF'!$I$10</f>
        <v>1.4200888624398305</v>
      </c>
      <c r="BW56" s="33">
        <f>BW79*'4 PEF'!$I$10</f>
        <v>0</v>
      </c>
      <c r="BX56" s="34">
        <f t="shared" si="71"/>
        <v>237.85346722259686</v>
      </c>
    </row>
    <row r="57" spans="1:76" x14ac:dyDescent="0.25">
      <c r="A57" s="151"/>
      <c r="B57" s="17">
        <v>4</v>
      </c>
      <c r="C57" s="97">
        <f>VLOOKUP(M57,[1]aux!$A$2:$B$37,2,FALSE)</f>
        <v>3</v>
      </c>
      <c r="D57" s="50" t="s">
        <v>30</v>
      </c>
      <c r="E57" s="50" t="s">
        <v>32</v>
      </c>
      <c r="F57" s="49" t="s">
        <v>31</v>
      </c>
      <c r="G57" s="49" t="s">
        <v>34</v>
      </c>
      <c r="H57" s="49">
        <v>0</v>
      </c>
      <c r="I57" s="49">
        <f t="shared" si="47"/>
        <v>1</v>
      </c>
      <c r="J57" s="49">
        <f t="shared" si="48"/>
        <v>2</v>
      </c>
      <c r="K57" s="49">
        <f t="shared" si="49"/>
        <v>1</v>
      </c>
      <c r="L57" s="49">
        <f t="shared" si="50"/>
        <v>1</v>
      </c>
      <c r="M57" s="49">
        <f t="shared" si="51"/>
        <v>1211</v>
      </c>
      <c r="N57" s="49">
        <v>5</v>
      </c>
      <c r="O57" s="49">
        <v>20</v>
      </c>
      <c r="P57" s="49">
        <v>3</v>
      </c>
      <c r="Q57" s="49">
        <v>3</v>
      </c>
      <c r="R57" s="49">
        <v>2</v>
      </c>
      <c r="S57" s="22">
        <f t="shared" si="44"/>
        <v>21</v>
      </c>
      <c r="T57" s="49">
        <v>1</v>
      </c>
      <c r="U57" s="49">
        <v>1</v>
      </c>
      <c r="V57" s="18"/>
      <c r="W57" s="10">
        <f>VLOOKUP($C57,[1]Bucharest!$BB$7:$BK$42,5)</f>
        <v>1</v>
      </c>
      <c r="X57" s="10">
        <f>VLOOKUP($C57,[1]Bucharest!$BB$7:$BK$42,6)</f>
        <v>24</v>
      </c>
      <c r="Y57" s="10">
        <f>VLOOKUP($C57,[1]Bucharest!$BB$7:$BK$42,7)</f>
        <v>0</v>
      </c>
      <c r="Z57" s="10">
        <f>VLOOKUP($C57,[1]Bucharest!$BB$7:$BK$42,8)</f>
        <v>91</v>
      </c>
      <c r="AA57" s="10">
        <f>VLOOKUP($C57,[1]Bucharest!$BB$7:$BK$42,9)</f>
        <v>0</v>
      </c>
      <c r="AB57" s="10">
        <f>VLOOKUP($C57,[1]Bucharest!$BB$7:$BK$42,10)</f>
        <v>0</v>
      </c>
      <c r="AC57" s="11">
        <f t="shared" si="52"/>
        <v>0</v>
      </c>
      <c r="AD57" s="11">
        <f t="shared" si="53"/>
        <v>0</v>
      </c>
      <c r="AE57" s="11">
        <f>VLOOKUP($C57,[1]Vienna!$BB$7:$BM$42,11)</f>
        <v>0</v>
      </c>
      <c r="AF57" s="11">
        <f>VLOOKUP($C57,[1]Vienna!$BB$7:$BM$42,12)</f>
        <v>0</v>
      </c>
      <c r="AG57" s="11" t="s">
        <v>30</v>
      </c>
      <c r="AH57" s="11" t="s">
        <v>30</v>
      </c>
      <c r="AI57" s="11">
        <f t="shared" si="54"/>
        <v>123</v>
      </c>
      <c r="AJ57" s="11">
        <f t="shared" si="55"/>
        <v>144</v>
      </c>
      <c r="AK57" s="11">
        <f t="shared" si="56"/>
        <v>155</v>
      </c>
      <c r="AL57" s="11">
        <f t="shared" si="57"/>
        <v>0</v>
      </c>
      <c r="AM57" s="11">
        <f t="shared" si="58"/>
        <v>162</v>
      </c>
      <c r="AN57" s="11">
        <f t="shared" si="59"/>
        <v>186</v>
      </c>
      <c r="AO57" s="11">
        <f t="shared" si="60"/>
        <v>184</v>
      </c>
      <c r="AP57" s="13">
        <f t="shared" si="45"/>
        <v>130.57548691457725</v>
      </c>
      <c r="AQ57" s="10">
        <f>VLOOKUP($C57,[2]Bucharest!$BB$7:$BK$40,5)</f>
        <v>2</v>
      </c>
      <c r="AR57" s="10">
        <f>VLOOKUP($C57,[2]Bucharest!$BB$7:$BK$40,6)</f>
        <v>24</v>
      </c>
      <c r="AS57" s="10">
        <f>VLOOKUP($C57,[2]Bucharest!$BB$7:$BK$40,7)</f>
        <v>0</v>
      </c>
      <c r="AT57" s="10">
        <f>VLOOKUP($C57,[2]Bucharest!$BB$7:$BK$40,8)</f>
        <v>93</v>
      </c>
      <c r="AU57" s="10">
        <f>VLOOKUP($C57,[2]Bucharest!$BB$7:$BK$40,9)</f>
        <v>0</v>
      </c>
      <c r="AV57" s="10">
        <f>VLOOKUP($C57,[2]Bucharest!$BB$7:$BK$40,10)</f>
        <v>0</v>
      </c>
      <c r="AW57" s="11">
        <f t="shared" si="61"/>
        <v>0</v>
      </c>
      <c r="AX57" s="11">
        <f t="shared" si="62"/>
        <v>0</v>
      </c>
      <c r="AY57" s="11">
        <f>VLOOKUP($C57,[2]Vienna!$BB$7:$BM$42,11)</f>
        <v>0</v>
      </c>
      <c r="AZ57" s="11">
        <f>VLOOKUP($C57,[2]Vienna!$BB$7:$BM$42,12)</f>
        <v>0</v>
      </c>
      <c r="BA57" s="11" t="s">
        <v>30</v>
      </c>
      <c r="BB57" s="11" t="s">
        <v>30</v>
      </c>
      <c r="BC57" s="11">
        <f t="shared" si="63"/>
        <v>123</v>
      </c>
      <c r="BD57" s="11">
        <f t="shared" si="64"/>
        <v>144</v>
      </c>
      <c r="BE57" s="11">
        <f t="shared" si="65"/>
        <v>155</v>
      </c>
      <c r="BF57" s="11">
        <f t="shared" si="66"/>
        <v>0</v>
      </c>
      <c r="BG57" s="11">
        <f t="shared" si="67"/>
        <v>162</v>
      </c>
      <c r="BH57" s="11">
        <f t="shared" si="68"/>
        <v>186</v>
      </c>
      <c r="BI57" s="11">
        <f t="shared" si="69"/>
        <v>184</v>
      </c>
      <c r="BJ57" s="13">
        <f t="shared" si="46"/>
        <v>151.76740997028958</v>
      </c>
      <c r="BK57" s="19">
        <f>IF($N57=2,BK80*'4 PEF'!$I$4,IF(OR($N57=3,$N57=4,$N57=5,$N57=6),BK80*'4 PEF'!$I$5,IF(OR($N57=7,$N57=8),BK80*'4 PEF'!$I$10,IF($N57=9,BK80*'4 PEF'!$I$7,IF($N57=10,BK80*'4 PEF'!$I$6)))))</f>
        <v>88.552317852896081</v>
      </c>
      <c r="BL57" s="19">
        <f>BL80*'4 PEF'!$I$10</f>
        <v>48.969379316588878</v>
      </c>
      <c r="BM57" s="19">
        <f>IF($N57=2,BM80*'4 PEF'!$I$4,IF(OR($N57=3,$N57=4,$N57=5,$N57=6),BM80*'4 PEF'!$I$5,IF(OR($N57=7,$N57=8),BM80*'4 PEF'!$I$10,IF($N57=9,BM80*'4 PEF'!$I$7,IF($N57=10,BM80*'4 PEF'!$I$6)))))</f>
        <v>3.6387764282501118</v>
      </c>
      <c r="BN57" s="19">
        <f>BN80*'4 PEF'!$I$10</f>
        <v>64.176892265620623</v>
      </c>
      <c r="BO57" s="19">
        <f>BO80*'4 PEF'!$I$10</f>
        <v>1.0265545831604104</v>
      </c>
      <c r="BP57" s="33">
        <f>BP80*'4 PEF'!$I$10</f>
        <v>-18.995811965811967</v>
      </c>
      <c r="BQ57" s="34">
        <f t="shared" si="70"/>
        <v>187.36810848070411</v>
      </c>
      <c r="BR57" s="19">
        <f>IF($N57=2,BR80*'4 PEF'!$I$4,IF(OR($N57=3,$N57=4,$N57=5,$N57=6),BR80*'4 PEF'!$I$5,IF(OR($N57=7,$N57=8),BR80*'4 PEF'!$I$10,IF($N57=9,BR80*'4 PEF'!$I$7,IF($N57=10,BR80*'4 PEF'!$I$6)))))</f>
        <v>119.76599763189922</v>
      </c>
      <c r="BS57" s="19">
        <f>BS80*'4 PEF'!$I$10</f>
        <v>24.411517960382586</v>
      </c>
      <c r="BT57" s="19">
        <f>IF($N57=2,BT80*'4 PEF'!$I$4,IF(OR($N57=3,$N57=4,$N57=5,$N57=6),BT80*'4 PEF'!$I$5,IF(OR($N57=7,$N57=8),BT80*'4 PEF'!$I$10,IF($N57=9,BT80*'4 PEF'!$I$7,IF($N57=10,BT80*'4 PEF'!$I$6)))))</f>
        <v>6.2954051796157069</v>
      </c>
      <c r="BU57" s="19">
        <f>BU80*'4 PEF'!$I$10</f>
        <v>62.149299328057779</v>
      </c>
      <c r="BV57" s="19">
        <f>BV80*'4 PEF'!$I$10</f>
        <v>1.4519874492123501</v>
      </c>
      <c r="BW57" s="33">
        <f>BW80*'4 PEF'!$I$10</f>
        <v>-19.135555555555559</v>
      </c>
      <c r="BX57" s="34">
        <f t="shared" si="71"/>
        <v>194.9386519936121</v>
      </c>
    </row>
    <row r="58" spans="1:76" x14ac:dyDescent="0.25">
      <c r="A58" s="151"/>
      <c r="B58" s="17">
        <v>5</v>
      </c>
      <c r="C58" s="97">
        <f>VLOOKUP(M58,[1]aux!$A$2:$B$37,2,FALSE)</f>
        <v>5</v>
      </c>
      <c r="D58" s="50" t="s">
        <v>31</v>
      </c>
      <c r="E58" s="50" t="s">
        <v>34</v>
      </c>
      <c r="F58" s="49" t="s">
        <v>31</v>
      </c>
      <c r="G58" s="49" t="s">
        <v>34</v>
      </c>
      <c r="H58" s="49">
        <v>0</v>
      </c>
      <c r="I58" s="49">
        <f t="shared" si="47"/>
        <v>2</v>
      </c>
      <c r="J58" s="49">
        <f t="shared" si="48"/>
        <v>1</v>
      </c>
      <c r="K58" s="49">
        <f t="shared" si="49"/>
        <v>1</v>
      </c>
      <c r="L58" s="49">
        <f t="shared" si="50"/>
        <v>1</v>
      </c>
      <c r="M58" s="49">
        <f t="shared" si="51"/>
        <v>2111</v>
      </c>
      <c r="N58" s="49">
        <v>5</v>
      </c>
      <c r="O58" s="49">
        <v>20</v>
      </c>
      <c r="P58" s="49">
        <v>3</v>
      </c>
      <c r="Q58" s="49">
        <v>3</v>
      </c>
      <c r="R58" s="49">
        <v>2</v>
      </c>
      <c r="S58" s="22">
        <f t="shared" si="44"/>
        <v>21</v>
      </c>
      <c r="T58" s="49">
        <v>1</v>
      </c>
      <c r="U58" s="49">
        <v>1</v>
      </c>
      <c r="V58" s="18"/>
      <c r="W58" s="10">
        <f>VLOOKUP($C58,[1]Bucharest!$BB$7:$BK$42,5)</f>
        <v>11</v>
      </c>
      <c r="X58" s="10">
        <f>VLOOKUP($C58,[1]Bucharest!$BB$7:$BK$42,6)</f>
        <v>32</v>
      </c>
      <c r="Y58" s="10">
        <f>VLOOKUP($C58,[1]Bucharest!$BB$7:$BK$42,7)</f>
        <v>63</v>
      </c>
      <c r="Z58" s="10">
        <f>VLOOKUP($C58,[1]Bucharest!$BB$7:$BK$42,8)</f>
        <v>81</v>
      </c>
      <c r="AA58" s="10">
        <f>VLOOKUP($C58,[1]Bucharest!$BB$7:$BK$42,9)</f>
        <v>0</v>
      </c>
      <c r="AB58" s="10">
        <f>VLOOKUP($C58,[1]Bucharest!$BB$7:$BK$42,10)</f>
        <v>0</v>
      </c>
      <c r="AC58" s="11">
        <f t="shared" si="52"/>
        <v>0</v>
      </c>
      <c r="AD58" s="11">
        <f t="shared" si="53"/>
        <v>0</v>
      </c>
      <c r="AE58" s="11">
        <f>VLOOKUP($C58,[1]Vienna!$BB$7:$BM$42,11)</f>
        <v>0</v>
      </c>
      <c r="AF58" s="11">
        <f>VLOOKUP($C58,[1]Vienna!$BB$7:$BM$42,12)</f>
        <v>0</v>
      </c>
      <c r="AG58" s="11" t="s">
        <v>30</v>
      </c>
      <c r="AH58" s="11" t="s">
        <v>30</v>
      </c>
      <c r="AI58" s="11">
        <f t="shared" si="54"/>
        <v>123</v>
      </c>
      <c r="AJ58" s="11">
        <f t="shared" si="55"/>
        <v>144</v>
      </c>
      <c r="AK58" s="11">
        <f t="shared" si="56"/>
        <v>155</v>
      </c>
      <c r="AL58" s="11">
        <f t="shared" si="57"/>
        <v>0</v>
      </c>
      <c r="AM58" s="11">
        <f t="shared" si="58"/>
        <v>162</v>
      </c>
      <c r="AN58" s="11">
        <f t="shared" si="59"/>
        <v>186</v>
      </c>
      <c r="AO58" s="11">
        <f t="shared" si="60"/>
        <v>184</v>
      </c>
      <c r="AP58" s="13">
        <f t="shared" si="45"/>
        <v>93.251048553371859</v>
      </c>
      <c r="AQ58" s="10">
        <f>VLOOKUP($C58,[2]Bucharest!$BB$7:$BK$40,5)</f>
        <v>12</v>
      </c>
      <c r="AR58" s="10">
        <f>VLOOKUP($C58,[2]Bucharest!$BB$7:$BK$40,6)</f>
        <v>32</v>
      </c>
      <c r="AS58" s="10">
        <f>VLOOKUP($C58,[2]Bucharest!$BB$7:$BK$40,7)</f>
        <v>64</v>
      </c>
      <c r="AT58" s="10">
        <f>VLOOKUP($C58,[2]Bucharest!$BB$7:$BK$40,8)</f>
        <v>0</v>
      </c>
      <c r="AU58" s="10">
        <f>VLOOKUP($C58,[2]Bucharest!$BB$7:$BK$40,9)</f>
        <v>0</v>
      </c>
      <c r="AV58" s="10">
        <f>VLOOKUP($C58,[2]Bucharest!$BB$7:$BK$40,10)</f>
        <v>0</v>
      </c>
      <c r="AW58" s="11">
        <f t="shared" si="61"/>
        <v>0</v>
      </c>
      <c r="AX58" s="11">
        <f t="shared" si="62"/>
        <v>0</v>
      </c>
      <c r="AY58" s="11">
        <f>VLOOKUP($C58,[2]Vienna!$BB$7:$BM$42,11)</f>
        <v>0</v>
      </c>
      <c r="AZ58" s="11">
        <f>VLOOKUP($C58,[2]Vienna!$BB$7:$BM$42,12)</f>
        <v>0</v>
      </c>
      <c r="BA58" s="11" t="s">
        <v>30</v>
      </c>
      <c r="BB58" s="11" t="s">
        <v>30</v>
      </c>
      <c r="BC58" s="11">
        <f t="shared" si="63"/>
        <v>123</v>
      </c>
      <c r="BD58" s="11">
        <f t="shared" si="64"/>
        <v>144</v>
      </c>
      <c r="BE58" s="11">
        <f t="shared" si="65"/>
        <v>155</v>
      </c>
      <c r="BF58" s="11">
        <f t="shared" si="66"/>
        <v>0</v>
      </c>
      <c r="BG58" s="11">
        <f t="shared" si="67"/>
        <v>162</v>
      </c>
      <c r="BH58" s="11">
        <f t="shared" si="68"/>
        <v>186</v>
      </c>
      <c r="BI58" s="11">
        <f t="shared" si="69"/>
        <v>184</v>
      </c>
      <c r="BJ58" s="13">
        <f t="shared" si="46"/>
        <v>127.06651620090588</v>
      </c>
      <c r="BK58" s="19">
        <f>IF($N58=2,BK81*'4 PEF'!$I$4,IF(OR($N58=3,$N58=4,$N58=5,$N58=6),BK81*'4 PEF'!$I$5,IF(OR($N58=7,$N58=8),BK81*'4 PEF'!$I$10,IF($N58=9,BK81*'4 PEF'!$I$7,IF($N58=10,BK81*'4 PEF'!$I$6)))))</f>
        <v>136.6005467156653</v>
      </c>
      <c r="BL58" s="19">
        <f>BL81*'4 PEF'!$I$10</f>
        <v>48.332274996217336</v>
      </c>
      <c r="BM58" s="19">
        <f>IF($N58=2,BM81*'4 PEF'!$I$4,IF(OR($N58=3,$N58=4,$N58=5,$N58=6),BM81*'4 PEF'!$I$5,IF(OR($N58=7,$N58=8),BM81*'4 PEF'!$I$10,IF($N58=9,BM81*'4 PEF'!$I$7,IF($N58=10,BM81*'4 PEF'!$I$6)))))</f>
        <v>3.6387764282501118</v>
      </c>
      <c r="BN58" s="19">
        <f>BN81*'4 PEF'!$I$10</f>
        <v>63.006666562496093</v>
      </c>
      <c r="BO58" s="19">
        <f>BO81*'4 PEF'!$I$10</f>
        <v>1.1805298902717214</v>
      </c>
      <c r="BP58" s="33">
        <f>BP81*'4 PEF'!$I$10</f>
        <v>-18.995811965811967</v>
      </c>
      <c r="BQ58" s="34">
        <f t="shared" si="70"/>
        <v>233.7629826270886</v>
      </c>
      <c r="BR58" s="19">
        <f>IF($N58=2,BR81*'4 PEF'!$I$4,IF(OR($N58=3,$N58=4,$N58=5,$N58=6),BR81*'4 PEF'!$I$5,IF(OR($N58=7,$N58=8),BR81*'4 PEF'!$I$10,IF($N58=9,BR81*'4 PEF'!$I$7,IF($N58=10,BR81*'4 PEF'!$I$6)))))</f>
        <v>113.74696180555492</v>
      </c>
      <c r="BS58" s="19">
        <f>BS81*'4 PEF'!$I$10</f>
        <v>28.581698822755015</v>
      </c>
      <c r="BT58" s="19">
        <f>IF($N58=2,BT81*'4 PEF'!$I$4,IF(OR($N58=3,$N58=4,$N58=5,$N58=6),BT81*'4 PEF'!$I$5,IF(OR($N58=7,$N58=8),BT81*'4 PEF'!$I$10,IF($N58=9,BT81*'4 PEF'!$I$7,IF($N58=10,BT81*'4 PEF'!$I$6)))))</f>
        <v>6.2954051796157069</v>
      </c>
      <c r="BU58" s="19">
        <f>BU81*'4 PEF'!$I$10</f>
        <v>61.170215995736108</v>
      </c>
      <c r="BV58" s="19">
        <f>BV81*'4 PEF'!$I$10</f>
        <v>1.4200888624398305</v>
      </c>
      <c r="BW58" s="33">
        <f>BW81*'4 PEF'!$I$10</f>
        <v>-19.135555555555559</v>
      </c>
      <c r="BX58" s="34">
        <f t="shared" si="71"/>
        <v>192.078815110546</v>
      </c>
    </row>
    <row r="59" spans="1:76" x14ac:dyDescent="0.25">
      <c r="A59" s="151"/>
      <c r="B59" s="17">
        <v>6</v>
      </c>
      <c r="C59" s="97">
        <f>VLOOKUP(M59,[1]aux!$A$2:$B$37,2,FALSE)</f>
        <v>14</v>
      </c>
      <c r="D59" s="50" t="s">
        <v>34</v>
      </c>
      <c r="E59" s="50" t="s">
        <v>33</v>
      </c>
      <c r="F59" s="49" t="s">
        <v>33</v>
      </c>
      <c r="G59" s="49" t="s">
        <v>33</v>
      </c>
      <c r="H59" s="49">
        <v>0</v>
      </c>
      <c r="I59" s="49">
        <f t="shared" si="47"/>
        <v>3</v>
      </c>
      <c r="J59" s="49">
        <f t="shared" si="48"/>
        <v>3</v>
      </c>
      <c r="K59" s="49">
        <f t="shared" si="49"/>
        <v>3</v>
      </c>
      <c r="L59" s="49">
        <f t="shared" si="50"/>
        <v>1</v>
      </c>
      <c r="M59" s="49">
        <f t="shared" si="51"/>
        <v>3331</v>
      </c>
      <c r="N59" s="49">
        <v>5</v>
      </c>
      <c r="O59" s="49">
        <v>20</v>
      </c>
      <c r="P59" s="49">
        <v>3</v>
      </c>
      <c r="Q59" s="49">
        <v>3</v>
      </c>
      <c r="R59" s="49">
        <v>2</v>
      </c>
      <c r="S59" s="22">
        <f t="shared" si="44"/>
        <v>15</v>
      </c>
      <c r="T59" s="49">
        <v>0</v>
      </c>
      <c r="U59" s="49">
        <v>1</v>
      </c>
      <c r="V59" s="18"/>
      <c r="W59" s="10">
        <f>VLOOKUP($C59,[1]Bucharest!$BB$7:$BK$42,5)</f>
        <v>15</v>
      </c>
      <c r="X59" s="10">
        <f>VLOOKUP($C59,[1]Bucharest!$BB$7:$BK$42,6)</f>
        <v>34</v>
      </c>
      <c r="Y59" s="10">
        <f>VLOOKUP($C59,[1]Bucharest!$BB$7:$BK$42,7)</f>
        <v>65</v>
      </c>
      <c r="Z59" s="10">
        <f>VLOOKUP($C59,[1]Bucharest!$BB$7:$BK$42,8)</f>
        <v>93</v>
      </c>
      <c r="AA59" s="10">
        <f>VLOOKUP($C59,[1]Bucharest!$BB$7:$BK$42,9)</f>
        <v>117</v>
      </c>
      <c r="AB59" s="10">
        <f>VLOOKUP($C59,[1]Bucharest!$BB$7:$BK$42,10)</f>
        <v>109</v>
      </c>
      <c r="AC59" s="11">
        <f t="shared" si="52"/>
        <v>0</v>
      </c>
      <c r="AD59" s="11">
        <f t="shared" si="53"/>
        <v>0</v>
      </c>
      <c r="AE59" s="11">
        <f>VLOOKUP($C59,[1]Vienna!$BB$7:$BM$42,11)</f>
        <v>177</v>
      </c>
      <c r="AF59" s="11">
        <f>VLOOKUP($C59,[1]Vienna!$BB$7:$BM$42,12)</f>
        <v>182</v>
      </c>
      <c r="AG59" s="11" t="s">
        <v>30</v>
      </c>
      <c r="AH59" s="11" t="s">
        <v>30</v>
      </c>
      <c r="AI59" s="11">
        <f t="shared" si="54"/>
        <v>123</v>
      </c>
      <c r="AJ59" s="11">
        <f t="shared" si="55"/>
        <v>144</v>
      </c>
      <c r="AK59" s="11">
        <f t="shared" si="56"/>
        <v>155</v>
      </c>
      <c r="AL59" s="11">
        <f t="shared" si="57"/>
        <v>0</v>
      </c>
      <c r="AM59" s="11">
        <f t="shared" si="58"/>
        <v>162</v>
      </c>
      <c r="AN59" s="11">
        <f t="shared" si="59"/>
        <v>0</v>
      </c>
      <c r="AO59" s="11">
        <f t="shared" si="60"/>
        <v>184</v>
      </c>
      <c r="AP59" s="13">
        <f t="shared" si="45"/>
        <v>286.2994053838778</v>
      </c>
      <c r="AQ59" s="10">
        <f>VLOOKUP($C59,[2]Bucharest!$BB$7:$BK$40,5)</f>
        <v>16</v>
      </c>
      <c r="AR59" s="10">
        <f>VLOOKUP($C59,[2]Bucharest!$BB$7:$BK$40,6)</f>
        <v>34</v>
      </c>
      <c r="AS59" s="10">
        <f>VLOOKUP($C59,[2]Bucharest!$BB$7:$BK$40,7)</f>
        <v>66</v>
      </c>
      <c r="AT59" s="10">
        <f>VLOOKUP($C59,[2]Bucharest!$BB$7:$BK$40,8)</f>
        <v>95</v>
      </c>
      <c r="AU59" s="10">
        <f>VLOOKUP($C59,[2]Bucharest!$BB$7:$BK$40,9)</f>
        <v>117</v>
      </c>
      <c r="AV59" s="10">
        <f>VLOOKUP($C59,[2]Bucharest!$BB$7:$BK$40,10)</f>
        <v>109</v>
      </c>
      <c r="AW59" s="11">
        <f t="shared" si="61"/>
        <v>0</v>
      </c>
      <c r="AX59" s="11">
        <f t="shared" si="62"/>
        <v>0</v>
      </c>
      <c r="AY59" s="11">
        <f>VLOOKUP($C59,[2]Vienna!$BB$7:$BM$42,11)</f>
        <v>177</v>
      </c>
      <c r="AZ59" s="11">
        <f>VLOOKUP($C59,[2]Vienna!$BB$7:$BM$42,12)</f>
        <v>182</v>
      </c>
      <c r="BA59" s="11" t="s">
        <v>30</v>
      </c>
      <c r="BB59" s="11" t="s">
        <v>30</v>
      </c>
      <c r="BC59" s="11">
        <f t="shared" si="63"/>
        <v>123</v>
      </c>
      <c r="BD59" s="11">
        <f t="shared" si="64"/>
        <v>144</v>
      </c>
      <c r="BE59" s="11">
        <f t="shared" si="65"/>
        <v>155</v>
      </c>
      <c r="BF59" s="11">
        <f t="shared" si="66"/>
        <v>0</v>
      </c>
      <c r="BG59" s="11">
        <f t="shared" si="67"/>
        <v>162</v>
      </c>
      <c r="BH59" s="11">
        <f t="shared" si="68"/>
        <v>0</v>
      </c>
      <c r="BI59" s="11">
        <f t="shared" si="69"/>
        <v>184</v>
      </c>
      <c r="BJ59" s="13">
        <f t="shared" si="46"/>
        <v>313.57352658148397</v>
      </c>
      <c r="BK59" s="19">
        <f>IF($N59=2,BK82*'4 PEF'!$I$4,IF(OR($N59=3,$N59=4,$N59=5,$N59=6),BK82*'4 PEF'!$I$5,IF(OR($N59=7,$N59=8),BK82*'4 PEF'!$I$10,IF($N59=9,BK82*'4 PEF'!$I$7,IF($N59=10,BK82*'4 PEF'!$I$6)))))</f>
        <v>42.155318520420593</v>
      </c>
      <c r="BL59" s="19">
        <f>BL82*'4 PEF'!$I$10</f>
        <v>9.0414890561570402</v>
      </c>
      <c r="BM59" s="19">
        <f>IF($N59=2,BM82*'4 PEF'!$I$4,IF(OR($N59=3,$N59=4,$N59=5,$N59=6),BM82*'4 PEF'!$I$5,IF(OR($N59=7,$N59=8),BM82*'4 PEF'!$I$10,IF($N59=9,BM82*'4 PEF'!$I$7,IF($N59=10,BM82*'4 PEF'!$I$6)))))</f>
        <v>8.6315789473684212</v>
      </c>
      <c r="BN59" s="19">
        <f>BN82*'4 PEF'!$I$10</f>
        <v>16.045636403356067</v>
      </c>
      <c r="BO59" s="19">
        <f>BO82*'4 PEF'!$I$10</f>
        <v>0.45782305330870049</v>
      </c>
      <c r="BP59" s="33">
        <f>BP82*'4 PEF'!$I$10</f>
        <v>-18.995811965811967</v>
      </c>
      <c r="BQ59" s="34">
        <f t="shared" si="70"/>
        <v>57.336034014798855</v>
      </c>
      <c r="BR59" s="19">
        <f>IF($N59=2,BR82*'4 PEF'!$I$4,IF(OR($N59=3,$N59=4,$N59=5,$N59=6),BR82*'4 PEF'!$I$5,IF(OR($N59=7,$N59=8),BR82*'4 PEF'!$I$10,IF($N59=9,BR82*'4 PEF'!$I$7,IF($N59=10,BR82*'4 PEF'!$I$6)))))</f>
        <v>60.033308545342329</v>
      </c>
      <c r="BS59" s="19">
        <f>BS82*'4 PEF'!$I$10</f>
        <v>8.2218182526939358</v>
      </c>
      <c r="BT59" s="19">
        <f>IF($N59=2,BT82*'4 PEF'!$I$4,IF(OR($N59=3,$N59=4,$N59=5,$N59=6),BT82*'4 PEF'!$I$5,IF(OR($N59=7,$N59=8),BT82*'4 PEF'!$I$10,IF($N59=9,BT82*'4 PEF'!$I$7,IF($N59=10,BT82*'4 PEF'!$I$6)))))</f>
        <v>12.526315789473685</v>
      </c>
      <c r="BU59" s="19">
        <f>BU82*'4 PEF'!$I$10</f>
        <v>16.921671902375081</v>
      </c>
      <c r="BV59" s="19">
        <f>BV82*'4 PEF'!$I$10</f>
        <v>0.97922517965401923</v>
      </c>
      <c r="BW59" s="33">
        <f>BW82*'4 PEF'!$I$10</f>
        <v>-19.135555555555559</v>
      </c>
      <c r="BX59" s="34">
        <f t="shared" si="71"/>
        <v>79.546784113983492</v>
      </c>
    </row>
    <row r="60" spans="1:76" x14ac:dyDescent="0.25">
      <c r="A60" s="151"/>
      <c r="B60" s="17">
        <v>7</v>
      </c>
      <c r="C60" s="97">
        <f>VLOOKUP(M60,[1]aux!$A$2:$B$37,2,FALSE)</f>
        <v>18</v>
      </c>
      <c r="D60" s="50" t="s">
        <v>32</v>
      </c>
      <c r="E60" s="50" t="s">
        <v>33</v>
      </c>
      <c r="F60" s="49" t="s">
        <v>33</v>
      </c>
      <c r="G60" s="49" t="s">
        <v>33</v>
      </c>
      <c r="H60" s="49">
        <v>0</v>
      </c>
      <c r="I60" s="49">
        <f t="shared" si="47"/>
        <v>4</v>
      </c>
      <c r="J60" s="49">
        <f t="shared" si="48"/>
        <v>3</v>
      </c>
      <c r="K60" s="49">
        <f t="shared" si="49"/>
        <v>3</v>
      </c>
      <c r="L60" s="49">
        <f t="shared" si="50"/>
        <v>1</v>
      </c>
      <c r="M60" s="49">
        <f t="shared" si="51"/>
        <v>4331</v>
      </c>
      <c r="N60" s="49">
        <v>5</v>
      </c>
      <c r="O60" s="49">
        <v>20</v>
      </c>
      <c r="P60" s="49">
        <v>3</v>
      </c>
      <c r="Q60" s="49">
        <v>3</v>
      </c>
      <c r="R60" s="49">
        <v>2</v>
      </c>
      <c r="S60" s="22">
        <f t="shared" si="44"/>
        <v>15</v>
      </c>
      <c r="T60" s="49">
        <v>0</v>
      </c>
      <c r="U60" s="49">
        <v>1</v>
      </c>
      <c r="V60" s="18"/>
      <c r="W60" s="10">
        <f>VLOOKUP($C60,[1]Bucharest!$BB$7:$BK$42,5)</f>
        <v>17</v>
      </c>
      <c r="X60" s="10" t="str">
        <f>VLOOKUP($C60,[1]Bucharest!$BB$7:$BK$42,6)</f>
        <v>d</v>
      </c>
      <c r="Y60" s="10">
        <f>VLOOKUP($C60,[1]Bucharest!$BB$7:$BK$42,7)</f>
        <v>67</v>
      </c>
      <c r="Z60" s="10">
        <f>VLOOKUP($C60,[1]Bucharest!$BB$7:$BK$42,8)</f>
        <v>93</v>
      </c>
      <c r="AA60" s="10">
        <f>VLOOKUP($C60,[1]Bucharest!$BB$7:$BK$42,9)</f>
        <v>117</v>
      </c>
      <c r="AB60" s="10">
        <f>VLOOKUP($C60,[1]Bucharest!$BB$7:$BK$42,10)</f>
        <v>109</v>
      </c>
      <c r="AC60" s="11">
        <f t="shared" si="52"/>
        <v>0</v>
      </c>
      <c r="AD60" s="11">
        <f t="shared" si="53"/>
        <v>0</v>
      </c>
      <c r="AE60" s="11">
        <f>VLOOKUP($C60,[1]Vienna!$BB$7:$BM$42,11)</f>
        <v>177</v>
      </c>
      <c r="AF60" s="11">
        <f>VLOOKUP($C60,[1]Vienna!$BB$7:$BM$42,12)</f>
        <v>182</v>
      </c>
      <c r="AG60" s="11" t="s">
        <v>30</v>
      </c>
      <c r="AH60" s="11" t="s">
        <v>30</v>
      </c>
      <c r="AI60" s="11">
        <f t="shared" si="54"/>
        <v>123</v>
      </c>
      <c r="AJ60" s="11">
        <f t="shared" si="55"/>
        <v>144</v>
      </c>
      <c r="AK60" s="11">
        <f t="shared" si="56"/>
        <v>155</v>
      </c>
      <c r="AL60" s="11">
        <f t="shared" si="57"/>
        <v>0</v>
      </c>
      <c r="AM60" s="11">
        <f t="shared" si="58"/>
        <v>162</v>
      </c>
      <c r="AN60" s="11">
        <f t="shared" si="59"/>
        <v>0</v>
      </c>
      <c r="AO60" s="11">
        <f t="shared" si="60"/>
        <v>184</v>
      </c>
      <c r="AP60" s="13">
        <f t="shared" si="45"/>
        <v>292.67898756382453</v>
      </c>
      <c r="AQ60" s="10">
        <f>VLOOKUP($C60,[2]Bucharest!$BB$7:$BK$40,5)</f>
        <v>18</v>
      </c>
      <c r="AR60" s="10" t="str">
        <f>VLOOKUP($C60,[2]Bucharest!$BB$7:$BK$40,6)</f>
        <v>d</v>
      </c>
      <c r="AS60" s="10">
        <f>VLOOKUP($C60,[2]Bucharest!$BB$7:$BK$40,7)</f>
        <v>68</v>
      </c>
      <c r="AT60" s="10">
        <f>VLOOKUP($C60,[2]Bucharest!$BB$7:$BK$40,8)</f>
        <v>95</v>
      </c>
      <c r="AU60" s="10">
        <f>VLOOKUP($C60,[2]Bucharest!$BB$7:$BK$40,9)</f>
        <v>117</v>
      </c>
      <c r="AV60" s="10">
        <f>VLOOKUP($C60,[2]Bucharest!$BB$7:$BK$40,10)</f>
        <v>109</v>
      </c>
      <c r="AW60" s="11">
        <f t="shared" si="61"/>
        <v>0</v>
      </c>
      <c r="AX60" s="11">
        <f t="shared" si="62"/>
        <v>0</v>
      </c>
      <c r="AY60" s="11">
        <f>VLOOKUP($C60,[2]Vienna!$BB$7:$BM$42,11)</f>
        <v>177</v>
      </c>
      <c r="AZ60" s="11">
        <f>VLOOKUP($C60,[2]Vienna!$BB$7:$BM$42,12)</f>
        <v>182</v>
      </c>
      <c r="BA60" s="11" t="s">
        <v>30</v>
      </c>
      <c r="BB60" s="11" t="s">
        <v>30</v>
      </c>
      <c r="BC60" s="11">
        <f t="shared" si="63"/>
        <v>123</v>
      </c>
      <c r="BD60" s="11">
        <f t="shared" si="64"/>
        <v>144</v>
      </c>
      <c r="BE60" s="11">
        <f t="shared" si="65"/>
        <v>155</v>
      </c>
      <c r="BF60" s="11">
        <f t="shared" si="66"/>
        <v>0</v>
      </c>
      <c r="BG60" s="11">
        <f t="shared" si="67"/>
        <v>162</v>
      </c>
      <c r="BH60" s="11">
        <f t="shared" si="68"/>
        <v>0</v>
      </c>
      <c r="BI60" s="11">
        <f t="shared" si="69"/>
        <v>184</v>
      </c>
      <c r="BJ60" s="13">
        <f t="shared" si="46"/>
        <v>326.95817976462104</v>
      </c>
      <c r="BK60" s="19">
        <f>IF($N60=2,BK83*'4 PEF'!$I$4,IF(OR($N60=3,$N60=4,$N60=5,$N60=6),BK83*'4 PEF'!$I$5,IF(OR($N60=7,$N60=8),BK83*'4 PEF'!$I$10,IF($N60=9,BK83*'4 PEF'!$I$7,IF($N60=10,BK83*'4 PEF'!$I$6)))))</f>
        <v>40.891638645525411</v>
      </c>
      <c r="BL60" s="19">
        <f>BL83*'4 PEF'!$I$10</f>
        <v>9.1006126653539869</v>
      </c>
      <c r="BM60" s="19">
        <f>IF($N60=2,BM83*'4 PEF'!$I$4,IF(OR($N60=3,$N60=4,$N60=5,$N60=6),BM83*'4 PEF'!$I$5,IF(OR($N60=7,$N60=8),BM83*'4 PEF'!$I$10,IF($N60=9,BM83*'4 PEF'!$I$7,IF($N60=10,BM83*'4 PEF'!$I$6)))))</f>
        <v>8.6315789473684212</v>
      </c>
      <c r="BN60" s="19">
        <f>BN83*'4 PEF'!$I$10</f>
        <v>16.045636403356067</v>
      </c>
      <c r="BO60" s="19">
        <f>BO83*'4 PEF'!$I$10</f>
        <v>0.45425905642115832</v>
      </c>
      <c r="BP60" s="33">
        <f>BP83*'4 PEF'!$I$10</f>
        <v>-18.995811965811967</v>
      </c>
      <c r="BQ60" s="34">
        <f t="shared" si="70"/>
        <v>56.12791375221309</v>
      </c>
      <c r="BR60" s="19">
        <f>IF($N60=2,BR83*'4 PEF'!$I$4,IF(OR($N60=3,$N60=4,$N60=5,$N60=6),BR83*'4 PEF'!$I$5,IF(OR($N60=7,$N60=8),BR83*'4 PEF'!$I$10,IF($N60=9,BR83*'4 PEF'!$I$7,IF($N60=10,BR83*'4 PEF'!$I$6)))))</f>
        <v>57.00434020575517</v>
      </c>
      <c r="BS60" s="19">
        <f>BS83*'4 PEF'!$I$10</f>
        <v>8.341090831424653</v>
      </c>
      <c r="BT60" s="19">
        <f>IF($N60=2,BT83*'4 PEF'!$I$4,IF(OR($N60=3,$N60=4,$N60=5,$N60=6),BT83*'4 PEF'!$I$5,IF(OR($N60=7,$N60=8),BT83*'4 PEF'!$I$10,IF($N60=9,BT83*'4 PEF'!$I$7,IF($N60=10,BT83*'4 PEF'!$I$6)))))</f>
        <v>12.526315789473685</v>
      </c>
      <c r="BU60" s="19">
        <f>BU83*'4 PEF'!$I$10</f>
        <v>16.921671902375081</v>
      </c>
      <c r="BV60" s="19">
        <f>BV83*'4 PEF'!$I$10</f>
        <v>0.96663168965806423</v>
      </c>
      <c r="BW60" s="33">
        <f>BW83*'4 PEF'!$I$10</f>
        <v>-19.135555555555559</v>
      </c>
      <c r="BX60" s="34">
        <f t="shared" si="71"/>
        <v>76.62449486313109</v>
      </c>
    </row>
    <row r="61" spans="1:76" x14ac:dyDescent="0.25">
      <c r="A61" s="151"/>
      <c r="B61" s="17">
        <v>8</v>
      </c>
      <c r="C61" s="97">
        <f>VLOOKUP(M61,[1]aux!$A$2:$B$37,2,FALSE)</f>
        <v>32</v>
      </c>
      <c r="D61" s="50" t="s">
        <v>34</v>
      </c>
      <c r="E61" s="50" t="s">
        <v>33</v>
      </c>
      <c r="F61" s="49" t="s">
        <v>33</v>
      </c>
      <c r="G61" s="49" t="s">
        <v>33</v>
      </c>
      <c r="H61" s="49">
        <v>1</v>
      </c>
      <c r="I61" s="49">
        <f t="shared" si="47"/>
        <v>3</v>
      </c>
      <c r="J61" s="49">
        <f t="shared" si="48"/>
        <v>3</v>
      </c>
      <c r="K61" s="49">
        <f t="shared" si="49"/>
        <v>3</v>
      </c>
      <c r="L61" s="49">
        <f t="shared" si="50"/>
        <v>2</v>
      </c>
      <c r="M61" s="49">
        <f t="shared" si="51"/>
        <v>3332</v>
      </c>
      <c r="N61" s="49">
        <v>5</v>
      </c>
      <c r="O61" s="49">
        <v>20</v>
      </c>
      <c r="P61" s="49">
        <v>3</v>
      </c>
      <c r="Q61" s="49">
        <v>3</v>
      </c>
      <c r="R61" s="49">
        <v>2</v>
      </c>
      <c r="S61" s="22">
        <f t="shared" si="44"/>
        <v>15</v>
      </c>
      <c r="T61" s="49">
        <v>0</v>
      </c>
      <c r="U61" s="49">
        <v>1</v>
      </c>
      <c r="V61" s="18"/>
      <c r="W61" s="10">
        <f>VLOOKUP($C61,[1]Bucharest!$BB$7:$BK$42,5)</f>
        <v>15</v>
      </c>
      <c r="X61" s="10">
        <f>VLOOKUP($C61,[1]Bucharest!$BB$7:$BK$42,6)</f>
        <v>34</v>
      </c>
      <c r="Y61" s="10">
        <f>VLOOKUP($C61,[1]Bucharest!$BB$7:$BK$42,7)</f>
        <v>65</v>
      </c>
      <c r="Z61" s="10">
        <f>VLOOKUP($C61,[1]Bucharest!$BB$7:$BK$42,8)</f>
        <v>93</v>
      </c>
      <c r="AA61" s="10">
        <f>VLOOKUP($C61,[1]Bucharest!$BB$7:$BK$42,9)</f>
        <v>117</v>
      </c>
      <c r="AB61" s="10">
        <f>VLOOKUP($C61,[1]Bucharest!$BB$7:$BK$42,10)</f>
        <v>109</v>
      </c>
      <c r="AC61" s="11">
        <f t="shared" si="52"/>
        <v>170</v>
      </c>
      <c r="AD61" s="11">
        <f t="shared" si="53"/>
        <v>168</v>
      </c>
      <c r="AE61" s="11">
        <f>VLOOKUP($C61,[1]Vienna!$BB$7:$BM$42,11)</f>
        <v>177</v>
      </c>
      <c r="AF61" s="11">
        <f>VLOOKUP($C61,[1]Vienna!$BB$7:$BM$42,12)</f>
        <v>182</v>
      </c>
      <c r="AG61" s="11" t="s">
        <v>30</v>
      </c>
      <c r="AH61" s="11" t="s">
        <v>30</v>
      </c>
      <c r="AI61" s="11">
        <f t="shared" si="54"/>
        <v>123</v>
      </c>
      <c r="AJ61" s="11">
        <f t="shared" si="55"/>
        <v>144</v>
      </c>
      <c r="AK61" s="11">
        <f t="shared" si="56"/>
        <v>155</v>
      </c>
      <c r="AL61" s="11">
        <f t="shared" si="57"/>
        <v>0</v>
      </c>
      <c r="AM61" s="11">
        <f t="shared" si="58"/>
        <v>162</v>
      </c>
      <c r="AN61" s="11">
        <f t="shared" si="59"/>
        <v>0</v>
      </c>
      <c r="AO61" s="11">
        <f t="shared" si="60"/>
        <v>184</v>
      </c>
      <c r="AP61" s="13">
        <f t="shared" si="45"/>
        <v>325.0613353838778</v>
      </c>
      <c r="AQ61" s="10">
        <f>VLOOKUP($C61,[2]Bucharest!$BB$7:$BK$40,5)</f>
        <v>16</v>
      </c>
      <c r="AR61" s="10">
        <f>VLOOKUP($C61,[2]Bucharest!$BB$7:$BK$40,6)</f>
        <v>34</v>
      </c>
      <c r="AS61" s="10">
        <f>VLOOKUP($C61,[2]Bucharest!$BB$7:$BK$40,7)</f>
        <v>66</v>
      </c>
      <c r="AT61" s="10">
        <f>VLOOKUP($C61,[2]Bucharest!$BB$7:$BK$40,8)</f>
        <v>95</v>
      </c>
      <c r="AU61" s="10">
        <f>VLOOKUP($C61,[2]Bucharest!$BB$7:$BK$40,9)</f>
        <v>117</v>
      </c>
      <c r="AV61" s="10">
        <f>VLOOKUP($C61,[2]Bucharest!$BB$7:$BK$40,10)</f>
        <v>109</v>
      </c>
      <c r="AW61" s="11">
        <f t="shared" si="61"/>
        <v>170</v>
      </c>
      <c r="AX61" s="11">
        <f t="shared" si="62"/>
        <v>168</v>
      </c>
      <c r="AY61" s="11">
        <f>VLOOKUP($C61,[2]Vienna!$BB$7:$BM$42,11)</f>
        <v>177</v>
      </c>
      <c r="AZ61" s="11">
        <f>VLOOKUP($C61,[2]Vienna!$BB$7:$BM$42,12)</f>
        <v>182</v>
      </c>
      <c r="BA61" s="11" t="s">
        <v>30</v>
      </c>
      <c r="BB61" s="11" t="s">
        <v>30</v>
      </c>
      <c r="BC61" s="11">
        <f t="shared" si="63"/>
        <v>123</v>
      </c>
      <c r="BD61" s="11">
        <f t="shared" si="64"/>
        <v>144</v>
      </c>
      <c r="BE61" s="11">
        <f t="shared" si="65"/>
        <v>155</v>
      </c>
      <c r="BF61" s="11">
        <f t="shared" si="66"/>
        <v>0</v>
      </c>
      <c r="BG61" s="11">
        <f t="shared" si="67"/>
        <v>162</v>
      </c>
      <c r="BH61" s="11">
        <f t="shared" si="68"/>
        <v>0</v>
      </c>
      <c r="BI61" s="11">
        <f t="shared" si="69"/>
        <v>184</v>
      </c>
      <c r="BJ61" s="13">
        <f t="shared" si="46"/>
        <v>346.22100200163231</v>
      </c>
      <c r="BK61" s="19">
        <f>IF($N61=2,BK84*'4 PEF'!$I$4,IF(OR($N61=3,$N61=4,$N61=5,$N61=6),BK84*'4 PEF'!$I$5,IF(OR($N61=7,$N61=8),BK84*'4 PEF'!$I$10,IF($N61=9,BK84*'4 PEF'!$I$7,IF($N61=10,BK84*'4 PEF'!$I$6)))))</f>
        <v>32.276707300603213</v>
      </c>
      <c r="BL61" s="19">
        <f>BL84*'4 PEF'!$I$10</f>
        <v>8.4588910495790621</v>
      </c>
      <c r="BM61" s="19">
        <f>IF($N61=2,BM84*'4 PEF'!$I$4,IF(OR($N61=3,$N61=4,$N61=5,$N61=6),BM84*'4 PEF'!$I$5,IF(OR($N61=7,$N61=8),BM84*'4 PEF'!$I$10,IF($N61=9,BM84*'4 PEF'!$I$7,IF($N61=10,BM84*'4 PEF'!$I$6)))))</f>
        <v>8.6315789473684212</v>
      </c>
      <c r="BN61" s="19">
        <f>BN84*'4 PEF'!$I$10</f>
        <v>16.045636403356067</v>
      </c>
      <c r="BO61" s="19">
        <f>BO84*'4 PEF'!$I$10</f>
        <v>4.10832355474653</v>
      </c>
      <c r="BP61" s="33">
        <f>BP84*'4 PEF'!$I$10</f>
        <v>-18.995811965811967</v>
      </c>
      <c r="BQ61" s="34">
        <f t="shared" si="70"/>
        <v>50.525325289841334</v>
      </c>
      <c r="BR61" s="19">
        <f>IF($N61=2,BR84*'4 PEF'!$I$4,IF(OR($N61=3,$N61=4,$N61=5,$N61=6),BR84*'4 PEF'!$I$5,IF(OR($N61=7,$N61=8),BR84*'4 PEF'!$I$10,IF($N61=9,BR84*'4 PEF'!$I$7,IF($N61=10,BR84*'4 PEF'!$I$6)))))</f>
        <v>34.021059758604061</v>
      </c>
      <c r="BS61" s="19">
        <f>BS84*'4 PEF'!$I$10</f>
        <v>7.5385487516732548</v>
      </c>
      <c r="BT61" s="19">
        <f>IF($N61=2,BT84*'4 PEF'!$I$4,IF(OR($N61=3,$N61=4,$N61=5,$N61=6),BT84*'4 PEF'!$I$5,IF(OR($N61=7,$N61=8),BT84*'4 PEF'!$I$10,IF($N61=9,BT84*'4 PEF'!$I$7,IF($N61=10,BT84*'4 PEF'!$I$6)))))</f>
        <v>12.526315789473685</v>
      </c>
      <c r="BU61" s="19">
        <f>BU84*'4 PEF'!$I$10</f>
        <v>16.921671902375081</v>
      </c>
      <c r="BV61" s="19">
        <f>BV84*'4 PEF'!$I$10</f>
        <v>10.322580767436643</v>
      </c>
      <c r="BW61" s="33">
        <f>BW84*'4 PEF'!$I$10</f>
        <v>-19.135555555555559</v>
      </c>
      <c r="BX61" s="34">
        <f t="shared" si="71"/>
        <v>62.194621414007173</v>
      </c>
    </row>
    <row r="62" spans="1:76" x14ac:dyDescent="0.25">
      <c r="A62" s="151"/>
      <c r="B62" s="17">
        <v>9</v>
      </c>
      <c r="C62" s="97">
        <f>VLOOKUP(M62,[1]aux!$A$2:$B$37,2,FALSE)</f>
        <v>36</v>
      </c>
      <c r="D62" s="50" t="s">
        <v>32</v>
      </c>
      <c r="E62" s="50" t="s">
        <v>33</v>
      </c>
      <c r="F62" s="49" t="s">
        <v>33</v>
      </c>
      <c r="G62" s="49" t="s">
        <v>33</v>
      </c>
      <c r="H62" s="49">
        <v>1</v>
      </c>
      <c r="I62" s="49">
        <f t="shared" si="47"/>
        <v>4</v>
      </c>
      <c r="J62" s="49">
        <f t="shared" si="48"/>
        <v>3</v>
      </c>
      <c r="K62" s="49">
        <f t="shared" si="49"/>
        <v>3</v>
      </c>
      <c r="L62" s="49">
        <f t="shared" si="50"/>
        <v>2</v>
      </c>
      <c r="M62" s="49">
        <f t="shared" si="51"/>
        <v>4332</v>
      </c>
      <c r="N62" s="49">
        <v>5</v>
      </c>
      <c r="O62" s="49">
        <v>20</v>
      </c>
      <c r="P62" s="49">
        <v>3</v>
      </c>
      <c r="Q62" s="49">
        <v>3</v>
      </c>
      <c r="R62" s="49">
        <v>2</v>
      </c>
      <c r="S62" s="22">
        <f t="shared" si="44"/>
        <v>15</v>
      </c>
      <c r="T62" s="49">
        <v>0</v>
      </c>
      <c r="U62" s="49">
        <v>1</v>
      </c>
      <c r="V62" s="18"/>
      <c r="W62" s="10">
        <f>VLOOKUP($C62,[1]Bucharest!$BB$7:$BK$42,5)</f>
        <v>17</v>
      </c>
      <c r="X62" s="10" t="str">
        <f>VLOOKUP($C62,[1]Bucharest!$BB$7:$BK$42,6)</f>
        <v>d</v>
      </c>
      <c r="Y62" s="10">
        <f>VLOOKUP($C62,[1]Bucharest!$BB$7:$BK$42,7)</f>
        <v>67</v>
      </c>
      <c r="Z62" s="10">
        <f>VLOOKUP($C62,[1]Bucharest!$BB$7:$BK$42,8)</f>
        <v>93</v>
      </c>
      <c r="AA62" s="10">
        <f>VLOOKUP($C62,[1]Bucharest!$BB$7:$BK$42,9)</f>
        <v>117</v>
      </c>
      <c r="AB62" s="10">
        <f>VLOOKUP($C62,[1]Bucharest!$BB$7:$BK$42,10)</f>
        <v>109</v>
      </c>
      <c r="AC62" s="11">
        <f t="shared" si="52"/>
        <v>170</v>
      </c>
      <c r="AD62" s="11">
        <f t="shared" si="53"/>
        <v>168</v>
      </c>
      <c r="AE62" s="11">
        <f>VLOOKUP($C62,[1]Vienna!$BB$7:$BM$42,11)</f>
        <v>177</v>
      </c>
      <c r="AF62" s="11">
        <f>VLOOKUP($C62,[1]Vienna!$BB$7:$BM$42,12)</f>
        <v>182</v>
      </c>
      <c r="AG62" s="11" t="s">
        <v>30</v>
      </c>
      <c r="AH62" s="11" t="s">
        <v>30</v>
      </c>
      <c r="AI62" s="11">
        <f t="shared" si="54"/>
        <v>123</v>
      </c>
      <c r="AJ62" s="11">
        <f t="shared" si="55"/>
        <v>144</v>
      </c>
      <c r="AK62" s="11">
        <f t="shared" si="56"/>
        <v>155</v>
      </c>
      <c r="AL62" s="11">
        <f t="shared" si="57"/>
        <v>0</v>
      </c>
      <c r="AM62" s="11">
        <f t="shared" si="58"/>
        <v>162</v>
      </c>
      <c r="AN62" s="11">
        <f t="shared" si="59"/>
        <v>0</v>
      </c>
      <c r="AO62" s="11">
        <f t="shared" si="60"/>
        <v>184</v>
      </c>
      <c r="AP62" s="13">
        <f t="shared" si="45"/>
        <v>331.44091756382454</v>
      </c>
      <c r="AQ62" s="10">
        <f>VLOOKUP($C62,[2]Bucharest!$BB$7:$BK$40,5)</f>
        <v>18</v>
      </c>
      <c r="AR62" s="10" t="str">
        <f>VLOOKUP($C62,[2]Bucharest!$BB$7:$BK$40,6)</f>
        <v>d</v>
      </c>
      <c r="AS62" s="10">
        <f>VLOOKUP($C62,[2]Bucharest!$BB$7:$BK$40,7)</f>
        <v>68</v>
      </c>
      <c r="AT62" s="10">
        <f>VLOOKUP($C62,[2]Bucharest!$BB$7:$BK$40,8)</f>
        <v>93</v>
      </c>
      <c r="AU62" s="10">
        <f>VLOOKUP($C62,[2]Bucharest!$BB$7:$BK$40,9)</f>
        <v>117</v>
      </c>
      <c r="AV62" s="10">
        <f>VLOOKUP($C62,[2]Bucharest!$BB$7:$BK$40,10)</f>
        <v>109</v>
      </c>
      <c r="AW62" s="11">
        <f t="shared" si="61"/>
        <v>170</v>
      </c>
      <c r="AX62" s="11">
        <f t="shared" si="62"/>
        <v>168</v>
      </c>
      <c r="AY62" s="11">
        <f>VLOOKUP($C62,[2]Vienna!$BB$7:$BM$42,11)</f>
        <v>177</v>
      </c>
      <c r="AZ62" s="11">
        <f>VLOOKUP($C62,[2]Vienna!$BB$7:$BM$42,12)</f>
        <v>182</v>
      </c>
      <c r="BA62" s="11" t="s">
        <v>30</v>
      </c>
      <c r="BB62" s="11" t="s">
        <v>30</v>
      </c>
      <c r="BC62" s="11">
        <f t="shared" si="63"/>
        <v>123</v>
      </c>
      <c r="BD62" s="11">
        <f t="shared" si="64"/>
        <v>144</v>
      </c>
      <c r="BE62" s="11">
        <f t="shared" si="65"/>
        <v>155</v>
      </c>
      <c r="BF62" s="11">
        <f t="shared" si="66"/>
        <v>0</v>
      </c>
      <c r="BG62" s="11">
        <f t="shared" si="67"/>
        <v>162</v>
      </c>
      <c r="BH62" s="11">
        <f t="shared" si="68"/>
        <v>0</v>
      </c>
      <c r="BI62" s="11">
        <f t="shared" si="69"/>
        <v>184</v>
      </c>
      <c r="BJ62" s="13">
        <f t="shared" si="46"/>
        <v>326.58727303349116</v>
      </c>
      <c r="BK62" s="19">
        <f>IF($N62=2,BK85*'4 PEF'!$I$4,IF(OR($N62=3,$N62=4,$N62=5,$N62=6),BK85*'4 PEF'!$I$5,IF(OR($N62=7,$N62=8),BK85*'4 PEF'!$I$10,IF($N62=9,BK85*'4 PEF'!$I$7,IF($N62=10,BK85*'4 PEF'!$I$6)))))</f>
        <v>72.034988223776423</v>
      </c>
      <c r="BL62" s="19">
        <f>BL85*'4 PEF'!$I$10</f>
        <v>11.110637272843043</v>
      </c>
      <c r="BM62" s="19">
        <f>IF($N62=2,BM85*'4 PEF'!$I$4,IF(OR($N62=3,$N62=4,$N62=5,$N62=6),BM85*'4 PEF'!$I$5,IF(OR($N62=7,$N62=8),BM85*'4 PEF'!$I$10,IF($N62=9,BM85*'4 PEF'!$I$7,IF($N62=10,BM85*'4 PEF'!$I$6)))))</f>
        <v>8.6315789473684212</v>
      </c>
      <c r="BN62" s="19">
        <f>BN85*'4 PEF'!$I$10</f>
        <v>15.263169830090145</v>
      </c>
      <c r="BO62" s="19">
        <f>BO85*'4 PEF'!$I$10</f>
        <v>3.6545620669433831</v>
      </c>
      <c r="BP62" s="33">
        <f>BP85*'4 PEF'!$I$10</f>
        <v>-18.995811965811967</v>
      </c>
      <c r="BQ62" s="34">
        <f t="shared" si="70"/>
        <v>91.69912437520945</v>
      </c>
      <c r="BR62" s="19">
        <f>IF($N62=2,BR85*'4 PEF'!$I$4,IF(OR($N62=3,$N62=4,$N62=5,$N62=6),BR85*'4 PEF'!$I$5,IF(OR($N62=7,$N62=8),BR85*'4 PEF'!$I$10,IF($N62=9,BR85*'4 PEF'!$I$7,IF($N62=10,BR85*'4 PEF'!$I$6)))))</f>
        <v>54.372912271396096</v>
      </c>
      <c r="BS62" s="19">
        <f>BS85*'4 PEF'!$I$10</f>
        <v>8.5860852166303747</v>
      </c>
      <c r="BT62" s="19">
        <f>IF($N62=2,BT85*'4 PEF'!$I$4,IF(OR($N62=3,$N62=4,$N62=5,$N62=6),BT85*'4 PEF'!$I$5,IF(OR($N62=7,$N62=8),BT85*'4 PEF'!$I$10,IF($N62=9,BT85*'4 PEF'!$I$7,IF($N62=10,BT85*'4 PEF'!$I$6)))))</f>
        <v>12.526315789473685</v>
      </c>
      <c r="BU62" s="19">
        <f>BU85*'4 PEF'!$I$10</f>
        <v>16.293675262929806</v>
      </c>
      <c r="BV62" s="19">
        <f>BV85*'4 PEF'!$I$10</f>
        <v>9.8982679363826822</v>
      </c>
      <c r="BW62" s="33">
        <f>BW85*'4 PEF'!$I$10</f>
        <v>-19.135555555555559</v>
      </c>
      <c r="BX62" s="34">
        <f t="shared" si="71"/>
        <v>82.541700921257089</v>
      </c>
    </row>
    <row r="63" spans="1:76" x14ac:dyDescent="0.25">
      <c r="A63" s="151"/>
      <c r="B63" s="17">
        <v>10</v>
      </c>
      <c r="C63" s="97">
        <f>VLOOKUP(M63,[1]aux!$A$2:$B$37,2,FALSE)</f>
        <v>18</v>
      </c>
      <c r="D63" s="50" t="s">
        <v>32</v>
      </c>
      <c r="E63" s="50" t="s">
        <v>33</v>
      </c>
      <c r="F63" s="49" t="s">
        <v>33</v>
      </c>
      <c r="G63" s="49" t="s">
        <v>33</v>
      </c>
      <c r="H63" s="49">
        <v>0</v>
      </c>
      <c r="I63" s="49">
        <f t="shared" si="47"/>
        <v>4</v>
      </c>
      <c r="J63" s="49">
        <f t="shared" si="48"/>
        <v>3</v>
      </c>
      <c r="K63" s="49">
        <f t="shared" si="49"/>
        <v>3</v>
      </c>
      <c r="L63" s="49">
        <f t="shared" si="50"/>
        <v>1</v>
      </c>
      <c r="M63" s="49">
        <f t="shared" si="51"/>
        <v>4331</v>
      </c>
      <c r="N63" s="49">
        <v>8</v>
      </c>
      <c r="O63" s="49">
        <v>13</v>
      </c>
      <c r="P63" s="49">
        <v>3</v>
      </c>
      <c r="Q63" s="49">
        <v>3</v>
      </c>
      <c r="R63" s="49">
        <v>2</v>
      </c>
      <c r="S63" s="22">
        <f t="shared" si="44"/>
        <v>23</v>
      </c>
      <c r="T63" s="49">
        <v>1</v>
      </c>
      <c r="U63" s="49">
        <v>1</v>
      </c>
      <c r="V63" s="18"/>
      <c r="W63" s="10">
        <f>VLOOKUP($C63,[1]Bucharest!$BB$7:$BK$42,5)</f>
        <v>17</v>
      </c>
      <c r="X63" s="10" t="str">
        <f>VLOOKUP($C63,[1]Bucharest!$BB$7:$BK$42,6)</f>
        <v>d</v>
      </c>
      <c r="Y63" s="10">
        <f>VLOOKUP($C63,[1]Bucharest!$BB$7:$BK$42,7)</f>
        <v>67</v>
      </c>
      <c r="Z63" s="10">
        <f>VLOOKUP($C63,[1]Bucharest!$BB$7:$BK$42,8)</f>
        <v>93</v>
      </c>
      <c r="AA63" s="10">
        <f>VLOOKUP($C63,[1]Bucharest!$BB$7:$BK$42,9)</f>
        <v>117</v>
      </c>
      <c r="AB63" s="10">
        <f>VLOOKUP($C63,[1]Bucharest!$BB$7:$BK$42,10)</f>
        <v>109</v>
      </c>
      <c r="AC63" s="11">
        <f t="shared" si="52"/>
        <v>0</v>
      </c>
      <c r="AD63" s="11">
        <f t="shared" si="53"/>
        <v>0</v>
      </c>
      <c r="AE63" s="11">
        <f>VLOOKUP($C63,[1]Vienna!$BB$7:$BM$42,11)</f>
        <v>177</v>
      </c>
      <c r="AF63" s="11">
        <f>VLOOKUP($C63,[1]Vienna!$BB$7:$BM$42,12)</f>
        <v>182</v>
      </c>
      <c r="AG63" s="11" t="s">
        <v>30</v>
      </c>
      <c r="AH63" s="11" t="s">
        <v>30</v>
      </c>
      <c r="AI63" s="11">
        <f t="shared" si="54"/>
        <v>135</v>
      </c>
      <c r="AJ63" s="11">
        <f t="shared" si="55"/>
        <v>0</v>
      </c>
      <c r="AK63" s="11">
        <f t="shared" si="56"/>
        <v>155</v>
      </c>
      <c r="AL63" s="11">
        <f t="shared" si="57"/>
        <v>0</v>
      </c>
      <c r="AM63" s="11">
        <f t="shared" si="58"/>
        <v>162</v>
      </c>
      <c r="AN63" s="11">
        <f t="shared" si="59"/>
        <v>186</v>
      </c>
      <c r="AO63" s="11">
        <f t="shared" si="60"/>
        <v>184</v>
      </c>
      <c r="AP63" s="13">
        <f t="shared" si="45"/>
        <v>311.19565184361608</v>
      </c>
      <c r="AQ63" s="10">
        <f>VLOOKUP($C63,[2]Bucharest!$BB$7:$BK$40,5)</f>
        <v>18</v>
      </c>
      <c r="AR63" s="10" t="str">
        <f>VLOOKUP($C63,[2]Bucharest!$BB$7:$BK$40,6)</f>
        <v>d</v>
      </c>
      <c r="AS63" s="10">
        <f>VLOOKUP($C63,[2]Bucharest!$BB$7:$BK$40,7)</f>
        <v>68</v>
      </c>
      <c r="AT63" s="10">
        <f>VLOOKUP($C63,[2]Bucharest!$BB$7:$BK$40,8)</f>
        <v>95</v>
      </c>
      <c r="AU63" s="10">
        <f>VLOOKUP($C63,[2]Bucharest!$BB$7:$BK$40,9)</f>
        <v>117</v>
      </c>
      <c r="AV63" s="10">
        <f>VLOOKUP($C63,[2]Bucharest!$BB$7:$BK$40,10)</f>
        <v>109</v>
      </c>
      <c r="AW63" s="11">
        <f t="shared" si="61"/>
        <v>0</v>
      </c>
      <c r="AX63" s="11">
        <f t="shared" si="62"/>
        <v>0</v>
      </c>
      <c r="AY63" s="11">
        <f>VLOOKUP($C63,[2]Vienna!$BB$7:$BM$42,11)</f>
        <v>177</v>
      </c>
      <c r="AZ63" s="11">
        <f>VLOOKUP($C63,[2]Vienna!$BB$7:$BM$42,12)</f>
        <v>182</v>
      </c>
      <c r="BA63" s="11" t="s">
        <v>30</v>
      </c>
      <c r="BB63" s="11" t="s">
        <v>30</v>
      </c>
      <c r="BC63" s="11">
        <f t="shared" si="63"/>
        <v>135</v>
      </c>
      <c r="BD63" s="11">
        <f t="shared" si="64"/>
        <v>0</v>
      </c>
      <c r="BE63" s="11">
        <f t="shared" si="65"/>
        <v>155</v>
      </c>
      <c r="BF63" s="11">
        <f t="shared" si="66"/>
        <v>0</v>
      </c>
      <c r="BG63" s="11">
        <f t="shared" si="67"/>
        <v>162</v>
      </c>
      <c r="BH63" s="11">
        <f t="shared" si="68"/>
        <v>186</v>
      </c>
      <c r="BI63" s="11">
        <f t="shared" si="69"/>
        <v>184</v>
      </c>
      <c r="BJ63" s="13">
        <f t="shared" si="46"/>
        <v>379.55231413573824</v>
      </c>
      <c r="BK63" s="19">
        <f>IF($N63=2,BK86*'4 PEF'!$I$4,IF(OR($N63=3,$N63=4,$N63=5,$N63=6),BK86*'4 PEF'!$I$5,IF(OR($N63=7,$N63=8),BK86*'4 PEF'!$I$10,IF($N63=9,BK86*'4 PEF'!$I$7,IF($N63=10,BK86*'4 PEF'!$I$6)))))</f>
        <v>25.670828305438398</v>
      </c>
      <c r="BL63" s="19">
        <f>BL86*'4 PEF'!$I$10</f>
        <v>5.9846803354974822</v>
      </c>
      <c r="BM63" s="19">
        <f>IF($N63=2,BM86*'4 PEF'!$I$4,IF(OR($N63=3,$N63=4,$N63=5,$N63=6),BM86*'4 PEF'!$I$5,IF(OR($N63=7,$N63=8),BM86*'4 PEF'!$I$10,IF($N63=9,BM86*'4 PEF'!$I$7,IF($N63=10,BM86*'4 PEF'!$I$6)))))</f>
        <v>2.2372401848207577</v>
      </c>
      <c r="BN63" s="19">
        <f>BN86*'4 PEF'!$I$10</f>
        <v>16.045636403356067</v>
      </c>
      <c r="BO63" s="19">
        <f>BO86*'4 PEF'!$I$10</f>
        <v>0.45425905642115832</v>
      </c>
      <c r="BP63" s="33">
        <f>BP86*'4 PEF'!$I$10</f>
        <v>-18.995811965811967</v>
      </c>
      <c r="BQ63" s="34">
        <f t="shared" si="70"/>
        <v>31.396832319721902</v>
      </c>
      <c r="BR63" s="19">
        <f>IF($N63=2,BR86*'4 PEF'!$I$4,IF(OR($N63=3,$N63=4,$N63=5,$N63=6),BR86*'4 PEF'!$I$5,IF(OR($N63=7,$N63=8),BR86*'4 PEF'!$I$10,IF($N63=9,BR86*'4 PEF'!$I$7,IF($N63=10,BR86*'4 PEF'!$I$6)))))</f>
        <v>34.992549883614593</v>
      </c>
      <c r="BS63" s="19">
        <f>BS86*'4 PEF'!$I$10</f>
        <v>4.3820770787730972</v>
      </c>
      <c r="BT63" s="19">
        <f>IF($N63=2,BT86*'4 PEF'!$I$4,IF(OR($N63=3,$N63=4,$N63=5,$N63=6),BT86*'4 PEF'!$I$5,IF(OR($N63=7,$N63=8),BT86*'4 PEF'!$I$10,IF($N63=9,BT86*'4 PEF'!$I$7,IF($N63=10,BT86*'4 PEF'!$I$6)))))</f>
        <v>3.7848025281052937</v>
      </c>
      <c r="BU63" s="19">
        <f>BU86*'4 PEF'!$I$10</f>
        <v>16.921671902375081</v>
      </c>
      <c r="BV63" s="19">
        <f>BV86*'4 PEF'!$I$10</f>
        <v>0.96663168965806423</v>
      </c>
      <c r="BW63" s="33">
        <f>BW86*'4 PEF'!$I$10</f>
        <v>-19.135555555555559</v>
      </c>
      <c r="BX63" s="34">
        <f t="shared" si="71"/>
        <v>41.912177526970581</v>
      </c>
    </row>
    <row r="64" spans="1:76" x14ac:dyDescent="0.25">
      <c r="A64" s="151"/>
      <c r="B64" s="17">
        <v>11</v>
      </c>
      <c r="C64" s="97">
        <f>VLOOKUP(M64,[1]aux!$A$2:$B$37,2,FALSE)</f>
        <v>32</v>
      </c>
      <c r="D64" s="50" t="s">
        <v>34</v>
      </c>
      <c r="E64" s="50" t="s">
        <v>33</v>
      </c>
      <c r="F64" s="49" t="s">
        <v>33</v>
      </c>
      <c r="G64" s="49" t="s">
        <v>33</v>
      </c>
      <c r="H64" s="49">
        <v>1</v>
      </c>
      <c r="I64" s="49">
        <f t="shared" si="47"/>
        <v>3</v>
      </c>
      <c r="J64" s="49">
        <f t="shared" si="48"/>
        <v>3</v>
      </c>
      <c r="K64" s="49">
        <f t="shared" si="49"/>
        <v>3</v>
      </c>
      <c r="L64" s="49">
        <f t="shared" si="50"/>
        <v>2</v>
      </c>
      <c r="M64" s="49">
        <f t="shared" si="51"/>
        <v>3332</v>
      </c>
      <c r="N64" s="49">
        <v>8</v>
      </c>
      <c r="O64" s="49">
        <v>13</v>
      </c>
      <c r="P64" s="49">
        <v>3</v>
      </c>
      <c r="Q64" s="49">
        <v>3</v>
      </c>
      <c r="R64" s="49">
        <v>2</v>
      </c>
      <c r="S64" s="22">
        <f t="shared" si="44"/>
        <v>17</v>
      </c>
      <c r="T64" s="49">
        <v>0</v>
      </c>
      <c r="U64" s="49">
        <v>1</v>
      </c>
      <c r="V64" s="18"/>
      <c r="W64" s="10">
        <f>VLOOKUP($C64,[1]Bucharest!$BB$7:$BK$42,5)</f>
        <v>15</v>
      </c>
      <c r="X64" s="10">
        <f>VLOOKUP($C64,[1]Bucharest!$BB$7:$BK$42,6)</f>
        <v>34</v>
      </c>
      <c r="Y64" s="10">
        <f>VLOOKUP($C64,[1]Bucharest!$BB$7:$BK$42,7)</f>
        <v>65</v>
      </c>
      <c r="Z64" s="10">
        <f>VLOOKUP($C64,[1]Bucharest!$BB$7:$BK$42,8)</f>
        <v>93</v>
      </c>
      <c r="AA64" s="10">
        <f>VLOOKUP($C64,[1]Bucharest!$BB$7:$BK$42,9)</f>
        <v>117</v>
      </c>
      <c r="AB64" s="10">
        <f>VLOOKUP($C64,[1]Bucharest!$BB$7:$BK$42,10)</f>
        <v>109</v>
      </c>
      <c r="AC64" s="11">
        <f t="shared" si="52"/>
        <v>170</v>
      </c>
      <c r="AD64" s="11">
        <f t="shared" si="53"/>
        <v>168</v>
      </c>
      <c r="AE64" s="11">
        <f>VLOOKUP($C64,[1]Vienna!$BB$7:$BM$42,11)</f>
        <v>177</v>
      </c>
      <c r="AF64" s="11">
        <f>VLOOKUP($C64,[1]Vienna!$BB$7:$BM$42,12)</f>
        <v>182</v>
      </c>
      <c r="AG64" s="11" t="s">
        <v>30</v>
      </c>
      <c r="AH64" s="11" t="s">
        <v>30</v>
      </c>
      <c r="AI64" s="11">
        <f t="shared" si="54"/>
        <v>135</v>
      </c>
      <c r="AJ64" s="11">
        <f t="shared" si="55"/>
        <v>0</v>
      </c>
      <c r="AK64" s="11">
        <f t="shared" si="56"/>
        <v>155</v>
      </c>
      <c r="AL64" s="11">
        <f t="shared" si="57"/>
        <v>0</v>
      </c>
      <c r="AM64" s="11">
        <f t="shared" si="58"/>
        <v>162</v>
      </c>
      <c r="AN64" s="11">
        <f t="shared" si="59"/>
        <v>0</v>
      </c>
      <c r="AO64" s="11">
        <f t="shared" si="60"/>
        <v>184</v>
      </c>
      <c r="AP64" s="13">
        <f t="shared" si="45"/>
        <v>339.19644068931041</v>
      </c>
      <c r="AQ64" s="10">
        <f>VLOOKUP($C64,[2]Bucharest!$BB$7:$BK$40,5)</f>
        <v>16</v>
      </c>
      <c r="AR64" s="10">
        <f>VLOOKUP($C64,[2]Bucharest!$BB$7:$BK$40,6)</f>
        <v>34</v>
      </c>
      <c r="AS64" s="10">
        <f>VLOOKUP($C64,[2]Bucharest!$BB$7:$BK$40,7)</f>
        <v>66</v>
      </c>
      <c r="AT64" s="10">
        <f>VLOOKUP($C64,[2]Bucharest!$BB$7:$BK$40,8)</f>
        <v>95</v>
      </c>
      <c r="AU64" s="10">
        <f>VLOOKUP($C64,[2]Bucharest!$BB$7:$BK$40,9)</f>
        <v>117</v>
      </c>
      <c r="AV64" s="10">
        <f>VLOOKUP($C64,[2]Bucharest!$BB$7:$BK$40,10)</f>
        <v>109</v>
      </c>
      <c r="AW64" s="11">
        <f t="shared" si="61"/>
        <v>170</v>
      </c>
      <c r="AX64" s="11">
        <f t="shared" si="62"/>
        <v>168</v>
      </c>
      <c r="AY64" s="11">
        <f>VLOOKUP($C64,[2]Vienna!$BB$7:$BM$42,11)</f>
        <v>177</v>
      </c>
      <c r="AZ64" s="11">
        <f>VLOOKUP($C64,[2]Vienna!$BB$7:$BM$42,12)</f>
        <v>182</v>
      </c>
      <c r="BA64" s="11" t="s">
        <v>30</v>
      </c>
      <c r="BB64" s="11" t="s">
        <v>30</v>
      </c>
      <c r="BC64" s="11">
        <f t="shared" si="63"/>
        <v>135</v>
      </c>
      <c r="BD64" s="11">
        <f t="shared" si="64"/>
        <v>0</v>
      </c>
      <c r="BE64" s="11">
        <f t="shared" si="65"/>
        <v>155</v>
      </c>
      <c r="BF64" s="11">
        <f t="shared" si="66"/>
        <v>0</v>
      </c>
      <c r="BG64" s="11">
        <f t="shared" si="67"/>
        <v>162</v>
      </c>
      <c r="BH64" s="11">
        <f t="shared" si="68"/>
        <v>0</v>
      </c>
      <c r="BI64" s="11">
        <f t="shared" si="69"/>
        <v>184</v>
      </c>
      <c r="BJ64" s="13">
        <f t="shared" si="46"/>
        <v>368.68586651258175</v>
      </c>
      <c r="BK64" s="19">
        <f>IF($N64=2,BK87*'4 PEF'!$I$4,IF(OR($N64=3,$N64=4,$N64=5,$N64=6),BK87*'4 PEF'!$I$5,IF(OR($N64=7,$N64=8),BK87*'4 PEF'!$I$10,IF($N64=9,BK87*'4 PEF'!$I$7,IF($N64=10,BK87*'4 PEF'!$I$6)))))</f>
        <v>21.8734948549194</v>
      </c>
      <c r="BL64" s="19">
        <f>BL87*'4 PEF'!$I$10</f>
        <v>5.6240060351967278</v>
      </c>
      <c r="BM64" s="19">
        <f>IF($N64=2,BM87*'4 PEF'!$I$4,IF(OR($N64=3,$N64=4,$N64=5,$N64=6),BM87*'4 PEF'!$I$5,IF(OR($N64=7,$N64=8),BM87*'4 PEF'!$I$10,IF($N64=9,BM87*'4 PEF'!$I$7,IF($N64=10,BM87*'4 PEF'!$I$6)))))</f>
        <v>5.7288977708717033</v>
      </c>
      <c r="BN64" s="19">
        <f>BN87*'4 PEF'!$I$10</f>
        <v>16.045636403356067</v>
      </c>
      <c r="BO64" s="19">
        <f>BO87*'4 PEF'!$I$10</f>
        <v>4.10832355474653</v>
      </c>
      <c r="BP64" s="33">
        <f>BP87*'4 PEF'!$I$10</f>
        <v>-18.995811965811967</v>
      </c>
      <c r="BQ64" s="34">
        <f t="shared" si="70"/>
        <v>34.384546653278463</v>
      </c>
      <c r="BR64" s="19">
        <f>IF($N64=2,BR87*'4 PEF'!$I$4,IF(OR($N64=3,$N64=4,$N64=5,$N64=6),BR87*'4 PEF'!$I$5,IF(OR($N64=7,$N64=8),BR87*'4 PEF'!$I$10,IF($N64=9,BR87*'4 PEF'!$I$7,IF($N64=10,BR87*'4 PEF'!$I$6)))))</f>
        <v>23.053491303593912</v>
      </c>
      <c r="BS64" s="19">
        <f>BS87*'4 PEF'!$I$10</f>
        <v>4.0569503628498937</v>
      </c>
      <c r="BT64" s="19">
        <f>IF($N64=2,BT87*'4 PEF'!$I$4,IF(OR($N64=3,$N64=4,$N64=5,$N64=6),BT87*'4 PEF'!$I$5,IF(OR($N64=7,$N64=8),BT87*'4 PEF'!$I$10,IF($N64=9,BT87*'4 PEF'!$I$7,IF($N64=10,BT87*'4 PEF'!$I$6)))))</f>
        <v>8.3131208721503356</v>
      </c>
      <c r="BU64" s="19">
        <f>BU87*'4 PEF'!$I$10</f>
        <v>16.921671902375081</v>
      </c>
      <c r="BV64" s="19">
        <f>BV87*'4 PEF'!$I$10</f>
        <v>10.322580767436643</v>
      </c>
      <c r="BW64" s="33">
        <f>BW87*'4 PEF'!$I$10</f>
        <v>-19.135555555555559</v>
      </c>
      <c r="BX64" s="34">
        <f t="shared" si="71"/>
        <v>43.5322596528503</v>
      </c>
    </row>
    <row r="65" spans="1:76" x14ac:dyDescent="0.25">
      <c r="A65" s="151"/>
      <c r="B65" s="17">
        <v>12</v>
      </c>
      <c r="C65" s="97">
        <f>VLOOKUP(M65,[1]aux!$A$2:$B$37,2,FALSE)</f>
        <v>36</v>
      </c>
      <c r="D65" s="50" t="s">
        <v>32</v>
      </c>
      <c r="E65" s="50" t="s">
        <v>33</v>
      </c>
      <c r="F65" s="49" t="s">
        <v>33</v>
      </c>
      <c r="G65" s="49" t="s">
        <v>33</v>
      </c>
      <c r="H65" s="49">
        <v>1</v>
      </c>
      <c r="I65" s="49">
        <f t="shared" si="47"/>
        <v>4</v>
      </c>
      <c r="J65" s="49">
        <f t="shared" si="48"/>
        <v>3</v>
      </c>
      <c r="K65" s="49">
        <f t="shared" si="49"/>
        <v>3</v>
      </c>
      <c r="L65" s="49">
        <f t="shared" si="50"/>
        <v>2</v>
      </c>
      <c r="M65" s="49">
        <f t="shared" si="51"/>
        <v>4332</v>
      </c>
      <c r="N65" s="49">
        <v>8</v>
      </c>
      <c r="O65" s="49">
        <v>13</v>
      </c>
      <c r="P65" s="49">
        <v>3</v>
      </c>
      <c r="Q65" s="49">
        <v>3</v>
      </c>
      <c r="R65" s="49">
        <v>2</v>
      </c>
      <c r="S65" s="22">
        <f t="shared" si="44"/>
        <v>17</v>
      </c>
      <c r="T65" s="49">
        <v>0</v>
      </c>
      <c r="U65" s="49">
        <v>1</v>
      </c>
      <c r="V65" s="18"/>
      <c r="W65" s="10">
        <f>VLOOKUP($C65,[1]Bucharest!$BB$7:$BK$42,5)</f>
        <v>17</v>
      </c>
      <c r="X65" s="10" t="str">
        <f>VLOOKUP($C65,[1]Bucharest!$BB$7:$BK$42,6)</f>
        <v>d</v>
      </c>
      <c r="Y65" s="10">
        <f>VLOOKUP($C65,[1]Bucharest!$BB$7:$BK$42,7)</f>
        <v>67</v>
      </c>
      <c r="Z65" s="10">
        <f>VLOOKUP($C65,[1]Bucharest!$BB$7:$BK$42,8)</f>
        <v>93</v>
      </c>
      <c r="AA65" s="10">
        <f>VLOOKUP($C65,[1]Bucharest!$BB$7:$BK$42,9)</f>
        <v>117</v>
      </c>
      <c r="AB65" s="10">
        <f>VLOOKUP($C65,[1]Bucharest!$BB$7:$BK$42,10)</f>
        <v>109</v>
      </c>
      <c r="AC65" s="11">
        <f t="shared" si="52"/>
        <v>170</v>
      </c>
      <c r="AD65" s="11">
        <f t="shared" si="53"/>
        <v>168</v>
      </c>
      <c r="AE65" s="11">
        <f>VLOOKUP($C65,[1]Vienna!$BB$7:$BM$42,11)</f>
        <v>177</v>
      </c>
      <c r="AF65" s="11">
        <f>VLOOKUP($C65,[1]Vienna!$BB$7:$BM$42,12)</f>
        <v>182</v>
      </c>
      <c r="AG65" s="11" t="s">
        <v>30</v>
      </c>
      <c r="AH65" s="11" t="s">
        <v>30</v>
      </c>
      <c r="AI65" s="11">
        <f t="shared" si="54"/>
        <v>135</v>
      </c>
      <c r="AJ65" s="11">
        <f t="shared" si="55"/>
        <v>0</v>
      </c>
      <c r="AK65" s="11">
        <f t="shared" si="56"/>
        <v>155</v>
      </c>
      <c r="AL65" s="11">
        <f t="shared" si="57"/>
        <v>0</v>
      </c>
      <c r="AM65" s="11">
        <f t="shared" si="58"/>
        <v>162</v>
      </c>
      <c r="AN65" s="11">
        <f t="shared" si="59"/>
        <v>0</v>
      </c>
      <c r="AO65" s="11">
        <f t="shared" si="60"/>
        <v>184</v>
      </c>
      <c r="AP65" s="13">
        <f t="shared" si="45"/>
        <v>345.57602286925714</v>
      </c>
      <c r="AQ65" s="10">
        <f>VLOOKUP($C65,[2]Bucharest!$BB$7:$BK$40,5)</f>
        <v>18</v>
      </c>
      <c r="AR65" s="10" t="str">
        <f>VLOOKUP($C65,[2]Bucharest!$BB$7:$BK$40,6)</f>
        <v>d</v>
      </c>
      <c r="AS65" s="10">
        <f>VLOOKUP($C65,[2]Bucharest!$BB$7:$BK$40,7)</f>
        <v>68</v>
      </c>
      <c r="AT65" s="10">
        <f>VLOOKUP($C65,[2]Bucharest!$BB$7:$BK$40,8)</f>
        <v>93</v>
      </c>
      <c r="AU65" s="10">
        <f>VLOOKUP($C65,[2]Bucharest!$BB$7:$BK$40,9)</f>
        <v>117</v>
      </c>
      <c r="AV65" s="10">
        <f>VLOOKUP($C65,[2]Bucharest!$BB$7:$BK$40,10)</f>
        <v>109</v>
      </c>
      <c r="AW65" s="11">
        <f t="shared" si="61"/>
        <v>170</v>
      </c>
      <c r="AX65" s="11">
        <f t="shared" si="62"/>
        <v>168</v>
      </c>
      <c r="AY65" s="11">
        <f>VLOOKUP($C65,[2]Vienna!$BB$7:$BM$42,11)</f>
        <v>177</v>
      </c>
      <c r="AZ65" s="11">
        <f>VLOOKUP($C65,[2]Vienna!$BB$7:$BM$42,12)</f>
        <v>182</v>
      </c>
      <c r="BA65" s="11" t="s">
        <v>30</v>
      </c>
      <c r="BB65" s="11" t="s">
        <v>30</v>
      </c>
      <c r="BC65" s="11">
        <f t="shared" si="63"/>
        <v>135</v>
      </c>
      <c r="BD65" s="11">
        <f t="shared" si="64"/>
        <v>0</v>
      </c>
      <c r="BE65" s="11">
        <f t="shared" si="65"/>
        <v>155</v>
      </c>
      <c r="BF65" s="11">
        <f t="shared" si="66"/>
        <v>0</v>
      </c>
      <c r="BG65" s="11">
        <f t="shared" si="67"/>
        <v>162</v>
      </c>
      <c r="BH65" s="11">
        <f t="shared" si="68"/>
        <v>0</v>
      </c>
      <c r="BI65" s="11">
        <f t="shared" si="69"/>
        <v>184</v>
      </c>
      <c r="BJ65" s="13">
        <f t="shared" si="46"/>
        <v>349.0521375444406</v>
      </c>
      <c r="BK65" s="19">
        <f>IF($N65=2,BK88*'4 PEF'!$I$4,IF(OR($N65=3,$N65=4,$N65=5,$N65=6),BK88*'4 PEF'!$I$5,IF(OR($N65=7,$N65=8),BK88*'4 PEF'!$I$10,IF($N65=9,BK88*'4 PEF'!$I$7,IF($N65=10,BK88*'4 PEF'!$I$6)))))</f>
        <v>45.386385919273508</v>
      </c>
      <c r="BL65" s="19">
        <f>BL88*'4 PEF'!$I$10</f>
        <v>7.2901597079467439</v>
      </c>
      <c r="BM65" s="19">
        <f>IF($N65=2,BM88*'4 PEF'!$I$4,IF(OR($N65=3,$N65=4,$N65=5,$N65=6),BM88*'4 PEF'!$I$5,IF(OR($N65=7,$N65=8),BM88*'4 PEF'!$I$10,IF($N65=9,BM88*'4 PEF'!$I$7,IF($N65=10,BM88*'4 PEF'!$I$6)))))</f>
        <v>5.326282904857047</v>
      </c>
      <c r="BN65" s="19">
        <f>BN88*'4 PEF'!$I$10</f>
        <v>15.263169830090145</v>
      </c>
      <c r="BO65" s="19">
        <f>BO88*'4 PEF'!$I$10</f>
        <v>3.6545620669433831</v>
      </c>
      <c r="BP65" s="33">
        <f>BP88*'4 PEF'!$I$10</f>
        <v>-18.995811965811967</v>
      </c>
      <c r="BQ65" s="34">
        <f t="shared" si="70"/>
        <v>57.924748463298855</v>
      </c>
      <c r="BR65" s="19">
        <f>IF($N65=2,BR88*'4 PEF'!$I$4,IF(OR($N65=3,$N65=4,$N65=5,$N65=6),BR88*'4 PEF'!$I$5,IF(OR($N65=7,$N65=8),BR88*'4 PEF'!$I$10,IF($N65=9,BR88*'4 PEF'!$I$7,IF($N65=10,BR88*'4 PEF'!$I$6)))))</f>
        <v>34.661904901815717</v>
      </c>
      <c r="BS65" s="19">
        <f>BS88*'4 PEF'!$I$10</f>
        <v>4.5567870207349035</v>
      </c>
      <c r="BT65" s="19">
        <f>IF($N65=2,BT88*'4 PEF'!$I$4,IF(OR($N65=3,$N65=4,$N65=5,$N65=6),BT88*'4 PEF'!$I$5,IF(OR($N65=7,$N65=8),BT88*'4 PEF'!$I$10,IF($N65=9,BT88*'4 PEF'!$I$7,IF($N65=10,BT88*'4 PEF'!$I$6)))))</f>
        <v>7.8206897686457122</v>
      </c>
      <c r="BU65" s="19">
        <f>BU88*'4 PEF'!$I$10</f>
        <v>16.293675262929806</v>
      </c>
      <c r="BV65" s="19">
        <f>BV88*'4 PEF'!$I$10</f>
        <v>9.8982679363826822</v>
      </c>
      <c r="BW65" s="33">
        <f>BW88*'4 PEF'!$I$10</f>
        <v>-19.135555555555559</v>
      </c>
      <c r="BX65" s="34">
        <f t="shared" si="71"/>
        <v>54.09576933495326</v>
      </c>
    </row>
    <row r="66" spans="1:76" x14ac:dyDescent="0.25">
      <c r="A66" s="151"/>
      <c r="B66" s="17">
        <v>13</v>
      </c>
      <c r="C66" s="97">
        <f>VLOOKUP(M66,[1]aux!$A$2:$B$37,2,FALSE)</f>
        <v>3</v>
      </c>
      <c r="D66" s="50"/>
      <c r="E66" s="50"/>
      <c r="F66" s="49"/>
      <c r="G66" s="49"/>
      <c r="H66" s="31">
        <f>IF(L66=1,0,IF(L66=2,1))</f>
        <v>0</v>
      </c>
      <c r="I66" s="49">
        <v>1</v>
      </c>
      <c r="J66" s="49">
        <v>2</v>
      </c>
      <c r="K66" s="49">
        <v>1</v>
      </c>
      <c r="L66" s="49">
        <v>1</v>
      </c>
      <c r="M66" s="49">
        <f t="shared" si="51"/>
        <v>1211</v>
      </c>
      <c r="N66" s="49">
        <v>5</v>
      </c>
      <c r="O66" s="49">
        <v>20</v>
      </c>
      <c r="P66" s="49">
        <v>3</v>
      </c>
      <c r="Q66" s="49">
        <v>3</v>
      </c>
      <c r="R66" s="49">
        <v>2</v>
      </c>
      <c r="S66" s="22">
        <f t="shared" si="44"/>
        <v>15</v>
      </c>
      <c r="T66" s="49">
        <v>0</v>
      </c>
      <c r="U66" s="49">
        <v>1</v>
      </c>
      <c r="V66" s="18"/>
      <c r="W66" s="10">
        <f>VLOOKUP($C66,[1]Bucharest!$BB$7:$BK$42,5)</f>
        <v>1</v>
      </c>
      <c r="X66" s="10">
        <f>VLOOKUP($C66,[1]Bucharest!$BB$7:$BK$42,6)</f>
        <v>24</v>
      </c>
      <c r="Y66" s="10">
        <f>VLOOKUP($C66,[1]Bucharest!$BB$7:$BK$42,7)</f>
        <v>0</v>
      </c>
      <c r="Z66" s="10">
        <f>VLOOKUP($C66,[1]Bucharest!$BB$7:$BK$42,8)</f>
        <v>91</v>
      </c>
      <c r="AA66" s="10">
        <f>VLOOKUP($C66,[1]Bucharest!$BB$7:$BK$42,9)</f>
        <v>0</v>
      </c>
      <c r="AB66" s="10">
        <f>VLOOKUP($C66,[1]Bucharest!$BB$7:$BK$42,10)</f>
        <v>0</v>
      </c>
      <c r="AC66" s="11">
        <f t="shared" si="52"/>
        <v>0</v>
      </c>
      <c r="AD66" s="11">
        <f t="shared" si="53"/>
        <v>0</v>
      </c>
      <c r="AE66" s="11">
        <f>VLOOKUP($C66,[1]Vienna!$BB$7:$BM$42,11)</f>
        <v>0</v>
      </c>
      <c r="AF66" s="11">
        <f>VLOOKUP($C66,[1]Vienna!$BB$7:$BM$42,12)</f>
        <v>0</v>
      </c>
      <c r="AG66" s="11" t="s">
        <v>30</v>
      </c>
      <c r="AH66" s="11" t="s">
        <v>30</v>
      </c>
      <c r="AI66" s="11">
        <f t="shared" si="54"/>
        <v>123</v>
      </c>
      <c r="AJ66" s="11">
        <f t="shared" si="55"/>
        <v>144</v>
      </c>
      <c r="AK66" s="11">
        <f t="shared" si="56"/>
        <v>155</v>
      </c>
      <c r="AL66" s="11">
        <f t="shared" si="57"/>
        <v>0</v>
      </c>
      <c r="AM66" s="11">
        <f t="shared" si="58"/>
        <v>162</v>
      </c>
      <c r="AN66" s="11">
        <f t="shared" si="59"/>
        <v>0</v>
      </c>
      <c r="AO66" s="11">
        <f t="shared" si="60"/>
        <v>184</v>
      </c>
      <c r="AP66" s="13">
        <f t="shared" si="45"/>
        <v>126.19392794021829</v>
      </c>
      <c r="AQ66" s="10">
        <f>VLOOKUP($C66,[2]Bucharest!$BB$7:$BK$40,5)</f>
        <v>2</v>
      </c>
      <c r="AR66" s="10">
        <f>VLOOKUP($C66,[2]Bucharest!$BB$7:$BK$40,6)</f>
        <v>24</v>
      </c>
      <c r="AS66" s="10">
        <f>VLOOKUP($C66,[2]Bucharest!$BB$7:$BK$40,7)</f>
        <v>0</v>
      </c>
      <c r="AT66" s="10">
        <f>VLOOKUP($C66,[2]Bucharest!$BB$7:$BK$40,8)</f>
        <v>93</v>
      </c>
      <c r="AU66" s="10">
        <f>VLOOKUP($C66,[2]Bucharest!$BB$7:$BK$40,9)</f>
        <v>0</v>
      </c>
      <c r="AV66" s="10">
        <f>VLOOKUP($C66,[2]Bucharest!$BB$7:$BK$40,10)</f>
        <v>0</v>
      </c>
      <c r="AW66" s="11">
        <f t="shared" si="61"/>
        <v>0</v>
      </c>
      <c r="AX66" s="11">
        <f t="shared" si="62"/>
        <v>0</v>
      </c>
      <c r="AY66" s="11">
        <f>VLOOKUP($C66,[2]Vienna!$BB$7:$BM$42,11)</f>
        <v>0</v>
      </c>
      <c r="AZ66" s="11">
        <f>VLOOKUP($C66,[2]Vienna!$BB$7:$BM$42,12)</f>
        <v>0</v>
      </c>
      <c r="BA66" s="11" t="s">
        <v>30</v>
      </c>
      <c r="BB66" s="11" t="s">
        <v>30</v>
      </c>
      <c r="BC66" s="11">
        <f t="shared" si="63"/>
        <v>123</v>
      </c>
      <c r="BD66" s="11">
        <f t="shared" si="64"/>
        <v>144</v>
      </c>
      <c r="BE66" s="11">
        <f t="shared" si="65"/>
        <v>155</v>
      </c>
      <c r="BF66" s="11">
        <f t="shared" si="66"/>
        <v>0</v>
      </c>
      <c r="BG66" s="11">
        <f t="shared" si="67"/>
        <v>162</v>
      </c>
      <c r="BH66" s="11">
        <f t="shared" si="68"/>
        <v>0</v>
      </c>
      <c r="BI66" s="11">
        <f t="shared" si="69"/>
        <v>184</v>
      </c>
      <c r="BJ66" s="13">
        <f t="shared" si="46"/>
        <v>145.25766520838482</v>
      </c>
      <c r="BK66" s="19">
        <f>IF($N66=2,BK89*'4 PEF'!$I$4,IF(OR($N66=3,$N66=4,$N66=5,$N66=6),BK89*'4 PEF'!$I$5,IF(OR($N66=7,$N66=8),BK89*'4 PEF'!$I$10,IF($N66=9,BK89*'4 PEF'!$I$7,IF($N66=10,BK89*'4 PEF'!$I$6)))))</f>
        <v>88.552317852896081</v>
      </c>
      <c r="BL66" s="19">
        <f>BL89*'4 PEF'!$I$10</f>
        <v>48.969379316588878</v>
      </c>
      <c r="BM66" s="19">
        <f>IF($N66=2,BM89*'4 PEF'!$I$4,IF(OR($N66=3,$N66=4,$N66=5,$N66=6),BM89*'4 PEF'!$I$5,IF(OR($N66=7,$N66=8),BM89*'4 PEF'!$I$10,IF($N66=9,BM89*'4 PEF'!$I$7,IF($N66=10,BM89*'4 PEF'!$I$6)))))</f>
        <v>8.6315789473684212</v>
      </c>
      <c r="BN66" s="19">
        <f>BN89*'4 PEF'!$I$10</f>
        <v>64.176892265620623</v>
      </c>
      <c r="BO66" s="19">
        <f>BO89*'4 PEF'!$I$10</f>
        <v>1.0265545831604104</v>
      </c>
      <c r="BP66" s="33">
        <f>BP89*'4 PEF'!$I$10</f>
        <v>-18.995811965811967</v>
      </c>
      <c r="BQ66" s="34">
        <f t="shared" si="70"/>
        <v>192.36091099982241</v>
      </c>
      <c r="BR66" s="19">
        <f>IF($N66=2,BR89*'4 PEF'!$I$4,IF(OR($N66=3,$N66=4,$N66=5,$N66=6),BR89*'4 PEF'!$I$5,IF(OR($N66=7,$N66=8),BR89*'4 PEF'!$I$10,IF($N66=9,BR89*'4 PEF'!$I$7,IF($N66=10,BR89*'4 PEF'!$I$6)))))</f>
        <v>119.76599763189922</v>
      </c>
      <c r="BS66" s="19">
        <f>BS89*'4 PEF'!$I$10</f>
        <v>24.411517960382586</v>
      </c>
      <c r="BT66" s="19">
        <f>IF($N66=2,BT89*'4 PEF'!$I$4,IF(OR($N66=3,$N66=4,$N66=5,$N66=6),BT89*'4 PEF'!$I$5,IF(OR($N66=7,$N66=8),BT89*'4 PEF'!$I$10,IF($N66=9,BT89*'4 PEF'!$I$7,IF($N66=10,BT89*'4 PEF'!$I$6)))))</f>
        <v>12.526315789473685</v>
      </c>
      <c r="BU66" s="19">
        <f>BU89*'4 PEF'!$I$10</f>
        <v>62.149299328057779</v>
      </c>
      <c r="BV66" s="19">
        <f>BV89*'4 PEF'!$I$10</f>
        <v>1.4519874492123501</v>
      </c>
      <c r="BW66" s="33">
        <f>BW89*'4 PEF'!$I$10</f>
        <v>-19.135555555555559</v>
      </c>
      <c r="BX66" s="34">
        <f t="shared" si="71"/>
        <v>201.16956260347007</v>
      </c>
    </row>
    <row r="67" spans="1:76" x14ac:dyDescent="0.25">
      <c r="A67" s="151"/>
      <c r="B67" s="17">
        <v>14</v>
      </c>
      <c r="C67" s="97">
        <f>VLOOKUP(M67,[1]aux!$A$2:$B$37,2,FALSE)</f>
        <v>14</v>
      </c>
      <c r="D67" s="50"/>
      <c r="E67" s="50"/>
      <c r="F67" s="49"/>
      <c r="G67" s="49"/>
      <c r="H67" s="31">
        <f t="shared" ref="H67:H73" si="72">IF(L67=1,0,IF(L67=2,1))</f>
        <v>0</v>
      </c>
      <c r="I67" s="49">
        <v>3</v>
      </c>
      <c r="J67" s="49">
        <v>3</v>
      </c>
      <c r="K67" s="49">
        <v>3</v>
      </c>
      <c r="L67" s="49">
        <v>1</v>
      </c>
      <c r="M67" s="49">
        <f t="shared" si="51"/>
        <v>3331</v>
      </c>
      <c r="N67" s="49">
        <v>9</v>
      </c>
      <c r="O67" s="49">
        <v>20</v>
      </c>
      <c r="P67" s="49">
        <v>3</v>
      </c>
      <c r="Q67" s="49">
        <v>3</v>
      </c>
      <c r="R67" s="49">
        <v>2</v>
      </c>
      <c r="S67" s="22">
        <f t="shared" si="44"/>
        <v>18</v>
      </c>
      <c r="T67" s="49">
        <v>0</v>
      </c>
      <c r="U67" s="49">
        <v>0</v>
      </c>
      <c r="V67" s="18"/>
      <c r="W67" s="10">
        <f>VLOOKUP($C67,[1]Bucharest!$BB$7:$BK$42,5)</f>
        <v>15</v>
      </c>
      <c r="X67" s="10">
        <f>VLOOKUP($C67,[1]Bucharest!$BB$7:$BK$42,6)</f>
        <v>34</v>
      </c>
      <c r="Y67" s="10">
        <f>VLOOKUP($C67,[1]Bucharest!$BB$7:$BK$42,7)</f>
        <v>65</v>
      </c>
      <c r="Z67" s="10">
        <f>VLOOKUP($C67,[1]Bucharest!$BB$7:$BK$42,8)</f>
        <v>93</v>
      </c>
      <c r="AA67" s="10">
        <f>VLOOKUP($C67,[1]Bucharest!$BB$7:$BK$42,9)</f>
        <v>117</v>
      </c>
      <c r="AB67" s="10">
        <f>VLOOKUP($C67,[1]Bucharest!$BB$7:$BK$42,10)</f>
        <v>109</v>
      </c>
      <c r="AC67" s="11">
        <f t="shared" si="52"/>
        <v>0</v>
      </c>
      <c r="AD67" s="11">
        <f t="shared" si="53"/>
        <v>0</v>
      </c>
      <c r="AE67" s="11">
        <f>VLOOKUP($C67,[1]Vienna!$BB$7:$BM$42,11)</f>
        <v>177</v>
      </c>
      <c r="AF67" s="11">
        <f>VLOOKUP($C67,[1]Vienna!$BB$7:$BM$42,12)</f>
        <v>182</v>
      </c>
      <c r="AG67" s="11" t="s">
        <v>30</v>
      </c>
      <c r="AH67" s="11" t="s">
        <v>30</v>
      </c>
      <c r="AI67" s="11">
        <f t="shared" si="54"/>
        <v>138</v>
      </c>
      <c r="AJ67" s="11">
        <f t="shared" si="55"/>
        <v>144</v>
      </c>
      <c r="AK67" s="11">
        <f t="shared" si="56"/>
        <v>155</v>
      </c>
      <c r="AL67" s="11">
        <f t="shared" si="57"/>
        <v>0</v>
      </c>
      <c r="AM67" s="11">
        <f t="shared" si="58"/>
        <v>162</v>
      </c>
      <c r="AN67" s="11">
        <f t="shared" si="59"/>
        <v>0</v>
      </c>
      <c r="AO67" s="11">
        <f t="shared" si="60"/>
        <v>0</v>
      </c>
      <c r="AP67" s="13">
        <f t="shared" si="45"/>
        <v>269.31842272818193</v>
      </c>
      <c r="AQ67" s="10">
        <f>VLOOKUP($C67,[2]Bucharest!$BB$7:$BK$40,5)</f>
        <v>16</v>
      </c>
      <c r="AR67" s="10">
        <f>VLOOKUP($C67,[2]Bucharest!$BB$7:$BK$40,6)</f>
        <v>34</v>
      </c>
      <c r="AS67" s="10">
        <f>VLOOKUP($C67,[2]Bucharest!$BB$7:$BK$40,7)</f>
        <v>66</v>
      </c>
      <c r="AT67" s="10">
        <f>VLOOKUP($C67,[2]Bucharest!$BB$7:$BK$40,8)</f>
        <v>95</v>
      </c>
      <c r="AU67" s="10">
        <f>VLOOKUP($C67,[2]Bucharest!$BB$7:$BK$40,9)</f>
        <v>117</v>
      </c>
      <c r="AV67" s="10">
        <f>VLOOKUP($C67,[2]Bucharest!$BB$7:$BK$40,10)</f>
        <v>109</v>
      </c>
      <c r="AW67" s="11">
        <f t="shared" si="61"/>
        <v>0</v>
      </c>
      <c r="AX67" s="11">
        <f t="shared" si="62"/>
        <v>0</v>
      </c>
      <c r="AY67" s="11">
        <f>VLOOKUP($C67,[2]Vienna!$BB$7:$BM$42,11)</f>
        <v>177</v>
      </c>
      <c r="AZ67" s="11">
        <f>VLOOKUP($C67,[2]Vienna!$BB$7:$BM$42,12)</f>
        <v>182</v>
      </c>
      <c r="BA67" s="11" t="s">
        <v>30</v>
      </c>
      <c r="BB67" s="11" t="s">
        <v>30</v>
      </c>
      <c r="BC67" s="11">
        <f t="shared" si="63"/>
        <v>138</v>
      </c>
      <c r="BD67" s="11">
        <f t="shared" si="64"/>
        <v>144</v>
      </c>
      <c r="BE67" s="11">
        <f t="shared" si="65"/>
        <v>155</v>
      </c>
      <c r="BF67" s="11">
        <f t="shared" si="66"/>
        <v>0</v>
      </c>
      <c r="BG67" s="11">
        <f t="shared" si="67"/>
        <v>162</v>
      </c>
      <c r="BH67" s="11">
        <f t="shared" si="68"/>
        <v>0</v>
      </c>
      <c r="BI67" s="11">
        <f t="shared" si="69"/>
        <v>0</v>
      </c>
      <c r="BJ67" s="13">
        <f t="shared" si="46"/>
        <v>290.265744319634</v>
      </c>
      <c r="BK67" s="19">
        <f>IF($N67=2,BK90*'4 PEF'!$I$4,IF(OR($N67=3,$N67=4,$N67=5,$N67=6),BK90*'4 PEF'!$I$5,IF(OR($N67=7,$N67=8),BK90*'4 PEF'!$I$10,IF($N67=9,BK90*'4 PEF'!$I$7,IF($N67=10,BK90*'4 PEF'!$I$6)))))</f>
        <v>49.06879075776957</v>
      </c>
      <c r="BL67" s="19">
        <f>BL90*'4 PEF'!$I$10</f>
        <v>9.0414890561570402</v>
      </c>
      <c r="BM67" s="19">
        <f>IF($N67=2,BM90*'4 PEF'!$I$4,IF(OR($N67=3,$N67=4,$N67=5,$N67=6),BM90*'4 PEF'!$I$5,IF(OR($N67=7,$N67=8),BM90*'4 PEF'!$I$10,IF($N67=9,BM90*'4 PEF'!$I$7,IF($N67=10,BM90*'4 PEF'!$I$6)))))</f>
        <v>9.8399999999999981</v>
      </c>
      <c r="BN67" s="19">
        <f>BN90*'4 PEF'!$I$10</f>
        <v>16.045636403356067</v>
      </c>
      <c r="BO67" s="19">
        <f>BO90*'4 PEF'!$I$10</f>
        <v>0.45782305330870049</v>
      </c>
      <c r="BP67" s="33">
        <f>BP90*'4 PEF'!$I$10</f>
        <v>0</v>
      </c>
      <c r="BQ67" s="34">
        <f t="shared" si="70"/>
        <v>84.453739270591385</v>
      </c>
      <c r="BR67" s="19">
        <f>IF($N67=2,BR90*'4 PEF'!$I$4,IF(OR($N67=3,$N67=4,$N67=5,$N67=6),BR90*'4 PEF'!$I$5,IF(OR($N67=7,$N67=8),BR90*'4 PEF'!$I$10,IF($N67=9,BR90*'4 PEF'!$I$7,IF($N67=10,BR90*'4 PEF'!$I$6)))))</f>
        <v>69.878771146778462</v>
      </c>
      <c r="BS67" s="19">
        <f>BS90*'4 PEF'!$I$10</f>
        <v>8.2218182526939358</v>
      </c>
      <c r="BT67" s="19">
        <f>IF($N67=2,BT90*'4 PEF'!$I$4,IF(OR($N67=3,$N67=4,$N67=5,$N67=6),BT90*'4 PEF'!$I$5,IF(OR($N67=7,$N67=8),BT90*'4 PEF'!$I$10,IF($N67=9,BT90*'4 PEF'!$I$7,IF($N67=10,BT90*'4 PEF'!$I$6)))))</f>
        <v>14.28</v>
      </c>
      <c r="BU67" s="19">
        <f>BU90*'4 PEF'!$I$10</f>
        <v>16.921671902375081</v>
      </c>
      <c r="BV67" s="19">
        <f>BV90*'4 PEF'!$I$10</f>
        <v>0.97922517965401923</v>
      </c>
      <c r="BW67" s="33">
        <f>BW90*'4 PEF'!$I$10</f>
        <v>0</v>
      </c>
      <c r="BX67" s="34">
        <f t="shared" si="71"/>
        <v>110.2814864815015</v>
      </c>
    </row>
    <row r="68" spans="1:76" x14ac:dyDescent="0.25">
      <c r="A68" s="151"/>
      <c r="B68" s="17">
        <v>15</v>
      </c>
      <c r="C68" s="97">
        <f>VLOOKUP(M68,[1]aux!$A$2:$B$37,2,FALSE)</f>
        <v>14</v>
      </c>
      <c r="D68" s="50"/>
      <c r="E68" s="50"/>
      <c r="F68" s="49"/>
      <c r="G68" s="49"/>
      <c r="H68" s="31">
        <f t="shared" si="72"/>
        <v>0</v>
      </c>
      <c r="I68" s="49">
        <v>3</v>
      </c>
      <c r="J68" s="49">
        <v>3</v>
      </c>
      <c r="K68" s="49">
        <v>3</v>
      </c>
      <c r="L68" s="49">
        <v>1</v>
      </c>
      <c r="M68" s="49">
        <f t="shared" si="51"/>
        <v>3331</v>
      </c>
      <c r="N68" s="49">
        <v>4</v>
      </c>
      <c r="O68" s="49">
        <v>20</v>
      </c>
      <c r="P68" s="49">
        <v>2</v>
      </c>
      <c r="Q68" s="49">
        <v>3</v>
      </c>
      <c r="R68" s="49">
        <v>2</v>
      </c>
      <c r="S68" s="22">
        <f t="shared" si="44"/>
        <v>21</v>
      </c>
      <c r="T68" s="49">
        <v>1</v>
      </c>
      <c r="U68" s="49">
        <v>1</v>
      </c>
      <c r="V68" s="18"/>
      <c r="W68" s="10">
        <f>VLOOKUP($C68,[1]Bucharest!$BB$7:$BK$42,5)</f>
        <v>15</v>
      </c>
      <c r="X68" s="10">
        <f>VLOOKUP($C68,[1]Bucharest!$BB$7:$BK$42,6)</f>
        <v>34</v>
      </c>
      <c r="Y68" s="10">
        <f>VLOOKUP($C68,[1]Bucharest!$BB$7:$BK$42,7)</f>
        <v>65</v>
      </c>
      <c r="Z68" s="10">
        <f>VLOOKUP($C68,[1]Bucharest!$BB$7:$BK$42,8)</f>
        <v>93</v>
      </c>
      <c r="AA68" s="10">
        <f>VLOOKUP($C68,[1]Bucharest!$BB$7:$BK$42,9)</f>
        <v>117</v>
      </c>
      <c r="AB68" s="10">
        <f>VLOOKUP($C68,[1]Bucharest!$BB$7:$BK$42,10)</f>
        <v>109</v>
      </c>
      <c r="AC68" s="11">
        <f t="shared" si="52"/>
        <v>0</v>
      </c>
      <c r="AD68" s="11">
        <f t="shared" si="53"/>
        <v>0</v>
      </c>
      <c r="AE68" s="11">
        <f>VLOOKUP($C68,[1]Vienna!$BB$7:$BM$42,11)</f>
        <v>177</v>
      </c>
      <c r="AF68" s="11">
        <f>VLOOKUP($C68,[1]Vienna!$BB$7:$BM$42,12)</f>
        <v>182</v>
      </c>
      <c r="AG68" s="11" t="s">
        <v>30</v>
      </c>
      <c r="AH68" s="11" t="s">
        <v>30</v>
      </c>
      <c r="AI68" s="11">
        <f t="shared" si="54"/>
        <v>123</v>
      </c>
      <c r="AJ68" s="11">
        <f t="shared" si="55"/>
        <v>144</v>
      </c>
      <c r="AK68" s="11">
        <f t="shared" si="56"/>
        <v>153</v>
      </c>
      <c r="AL68" s="11">
        <f t="shared" si="57"/>
        <v>155</v>
      </c>
      <c r="AM68" s="11">
        <f t="shared" si="58"/>
        <v>162</v>
      </c>
      <c r="AN68" s="11">
        <f t="shared" si="59"/>
        <v>186</v>
      </c>
      <c r="AO68" s="11">
        <f t="shared" si="60"/>
        <v>184</v>
      </c>
      <c r="AP68" s="13">
        <f t="shared" si="45"/>
        <v>315.78096435823682</v>
      </c>
      <c r="AQ68" s="10">
        <f>VLOOKUP($C68,[2]Bucharest!$BB$7:$BK$40,5)</f>
        <v>16</v>
      </c>
      <c r="AR68" s="10">
        <f>VLOOKUP($C68,[2]Bucharest!$BB$7:$BK$40,6)</f>
        <v>34</v>
      </c>
      <c r="AS68" s="10">
        <f>VLOOKUP($C68,[2]Bucharest!$BB$7:$BK$40,7)</f>
        <v>66</v>
      </c>
      <c r="AT68" s="10">
        <f>VLOOKUP($C68,[2]Bucharest!$BB$7:$BK$40,8)</f>
        <v>95</v>
      </c>
      <c r="AU68" s="10">
        <f>VLOOKUP($C68,[2]Bucharest!$BB$7:$BK$40,9)</f>
        <v>117</v>
      </c>
      <c r="AV68" s="10">
        <f>VLOOKUP($C68,[2]Bucharest!$BB$7:$BK$40,10)</f>
        <v>109</v>
      </c>
      <c r="AW68" s="11">
        <f t="shared" si="61"/>
        <v>0</v>
      </c>
      <c r="AX68" s="11">
        <f t="shared" si="62"/>
        <v>0</v>
      </c>
      <c r="AY68" s="11">
        <f>VLOOKUP($C68,[2]Vienna!$BB$7:$BM$42,11)</f>
        <v>177</v>
      </c>
      <c r="AZ68" s="11">
        <f>VLOOKUP($C68,[2]Vienna!$BB$7:$BM$42,12)</f>
        <v>182</v>
      </c>
      <c r="BA68" s="11" t="s">
        <v>30</v>
      </c>
      <c r="BB68" s="11" t="s">
        <v>30</v>
      </c>
      <c r="BC68" s="11">
        <f t="shared" si="63"/>
        <v>123</v>
      </c>
      <c r="BD68" s="11">
        <f t="shared" si="64"/>
        <v>144</v>
      </c>
      <c r="BE68" s="11">
        <f t="shared" si="65"/>
        <v>153</v>
      </c>
      <c r="BF68" s="11">
        <f t="shared" si="66"/>
        <v>155</v>
      </c>
      <c r="BG68" s="11">
        <f t="shared" si="67"/>
        <v>162</v>
      </c>
      <c r="BH68" s="11">
        <f t="shared" si="68"/>
        <v>186</v>
      </c>
      <c r="BI68" s="11">
        <f t="shared" si="69"/>
        <v>184</v>
      </c>
      <c r="BJ68" s="13">
        <f t="shared" si="46"/>
        <v>345.18327134338875</v>
      </c>
      <c r="BK68" s="19">
        <f>IF($N68=2,BK91*'4 PEF'!$I$4,IF(OR($N68=3,$N68=4,$N68=5,$N68=6),BK91*'4 PEF'!$I$5,IF(OR($N68=7,$N68=8),BK91*'4 PEF'!$I$10,IF($N68=9,BK91*'4 PEF'!$I$7,IF($N68=10,BK91*'4 PEF'!$I$6)))))</f>
        <v>43.968450499793512</v>
      </c>
      <c r="BL68" s="19">
        <f>BL91*'4 PEF'!$I$10</f>
        <v>9.0414890561570402</v>
      </c>
      <c r="BM68" s="19">
        <f>IF($N68=2,BM91*'4 PEF'!$I$4,IF(OR($N68=3,$N68=4,$N68=5,$N68=6),BM91*'4 PEF'!$I$5,IF(OR($N68=7,$N68=8),BM91*'4 PEF'!$I$10,IF($N68=9,BM91*'4 PEF'!$I$7,IF($N68=10,BM91*'4 PEF'!$I$6)))))</f>
        <v>3.6387764282501118</v>
      </c>
      <c r="BN68" s="19">
        <f>BN91*'4 PEF'!$I$10</f>
        <v>16.045636403356067</v>
      </c>
      <c r="BO68" s="19">
        <f>BO91*'4 PEF'!$I$10</f>
        <v>0.45782305330870049</v>
      </c>
      <c r="BP68" s="33">
        <f>BP91*'4 PEF'!$I$10</f>
        <v>-18.995811965811967</v>
      </c>
      <c r="BQ68" s="34">
        <f t="shared" si="70"/>
        <v>54.156363475053467</v>
      </c>
      <c r="BR68" s="19">
        <f>IF($N68=2,BR91*'4 PEF'!$I$4,IF(OR($N68=3,$N68=4,$N68=5,$N68=6),BR91*'4 PEF'!$I$5,IF(OR($N68=7,$N68=8),BR91*'4 PEF'!$I$10,IF($N68=9,BR91*'4 PEF'!$I$7,IF($N68=10,BR91*'4 PEF'!$I$6)))))</f>
        <v>62.615386332238771</v>
      </c>
      <c r="BS68" s="19">
        <f>BS91*'4 PEF'!$I$10</f>
        <v>8.2218182526939358</v>
      </c>
      <c r="BT68" s="19">
        <f>IF($N68=2,BT91*'4 PEF'!$I$4,IF(OR($N68=3,$N68=4,$N68=5,$N68=6),BT91*'4 PEF'!$I$5,IF(OR($N68=7,$N68=8),BT91*'4 PEF'!$I$10,IF($N68=9,BT91*'4 PEF'!$I$7,IF($N68=10,BT91*'4 PEF'!$I$6)))))</f>
        <v>6.2954051796157069</v>
      </c>
      <c r="BU68" s="19">
        <f>BU91*'4 PEF'!$I$10</f>
        <v>16.921671902375081</v>
      </c>
      <c r="BV68" s="19">
        <f>BV91*'4 PEF'!$I$10</f>
        <v>0.97922517965401923</v>
      </c>
      <c r="BW68" s="33">
        <f>BW91*'4 PEF'!$I$10</f>
        <v>-19.135555555555559</v>
      </c>
      <c r="BX68" s="34">
        <f t="shared" si="71"/>
        <v>75.897951291021968</v>
      </c>
    </row>
    <row r="69" spans="1:76" x14ac:dyDescent="0.25">
      <c r="A69" s="151"/>
      <c r="B69" s="17">
        <v>16</v>
      </c>
      <c r="C69" s="97">
        <f>VLOOKUP(M69,[1]aux!$A$2:$B$37,2,FALSE)</f>
        <v>18</v>
      </c>
      <c r="D69" s="50"/>
      <c r="E69" s="50"/>
      <c r="F69" s="49"/>
      <c r="G69" s="49"/>
      <c r="H69" s="31">
        <f t="shared" si="72"/>
        <v>0</v>
      </c>
      <c r="I69" s="49">
        <v>4</v>
      </c>
      <c r="J69" s="49">
        <v>3</v>
      </c>
      <c r="K69" s="49">
        <v>3</v>
      </c>
      <c r="L69" s="49">
        <v>1</v>
      </c>
      <c r="M69" s="49">
        <f t="shared" si="51"/>
        <v>4331</v>
      </c>
      <c r="N69" s="49">
        <v>8</v>
      </c>
      <c r="O69" s="49">
        <v>13</v>
      </c>
      <c r="P69" s="49">
        <v>3</v>
      </c>
      <c r="Q69" s="49">
        <v>3</v>
      </c>
      <c r="R69" s="49">
        <v>2</v>
      </c>
      <c r="S69" s="22">
        <f t="shared" si="44"/>
        <v>23</v>
      </c>
      <c r="T69" s="49">
        <v>1</v>
      </c>
      <c r="U69" s="49">
        <v>1</v>
      </c>
      <c r="V69" s="18"/>
      <c r="W69" s="10">
        <f>VLOOKUP($C69,[1]Bucharest!$BB$7:$BK$42,5)</f>
        <v>17</v>
      </c>
      <c r="X69" s="10" t="str">
        <f>VLOOKUP($C69,[1]Bucharest!$BB$7:$BK$42,6)</f>
        <v>d</v>
      </c>
      <c r="Y69" s="10">
        <f>VLOOKUP($C69,[1]Bucharest!$BB$7:$BK$42,7)</f>
        <v>67</v>
      </c>
      <c r="Z69" s="10">
        <f>VLOOKUP($C69,[1]Bucharest!$BB$7:$BK$42,8)</f>
        <v>93</v>
      </c>
      <c r="AA69" s="10">
        <f>VLOOKUP($C69,[1]Bucharest!$BB$7:$BK$42,9)</f>
        <v>117</v>
      </c>
      <c r="AB69" s="10">
        <f>VLOOKUP($C69,[1]Bucharest!$BB$7:$BK$42,10)</f>
        <v>109</v>
      </c>
      <c r="AC69" s="11">
        <f t="shared" si="52"/>
        <v>0</v>
      </c>
      <c r="AD69" s="11">
        <f t="shared" si="53"/>
        <v>0</v>
      </c>
      <c r="AE69" s="11">
        <f>VLOOKUP($C69,[1]Vienna!$BB$7:$BM$42,11)</f>
        <v>177</v>
      </c>
      <c r="AF69" s="11">
        <f>VLOOKUP($C69,[1]Vienna!$BB$7:$BM$42,12)</f>
        <v>182</v>
      </c>
      <c r="AG69" s="11" t="s">
        <v>30</v>
      </c>
      <c r="AH69" s="11" t="s">
        <v>30</v>
      </c>
      <c r="AI69" s="11">
        <f t="shared" si="54"/>
        <v>135</v>
      </c>
      <c r="AJ69" s="11">
        <f t="shared" si="55"/>
        <v>0</v>
      </c>
      <c r="AK69" s="11">
        <f t="shared" si="56"/>
        <v>155</v>
      </c>
      <c r="AL69" s="11">
        <f t="shared" si="57"/>
        <v>0</v>
      </c>
      <c r="AM69" s="11">
        <f t="shared" si="58"/>
        <v>162</v>
      </c>
      <c r="AN69" s="11">
        <f t="shared" si="59"/>
        <v>186</v>
      </c>
      <c r="AO69" s="11">
        <f t="shared" si="60"/>
        <v>184</v>
      </c>
      <c r="AP69" s="13">
        <f t="shared" si="45"/>
        <v>311.19565184361608</v>
      </c>
      <c r="AQ69" s="10">
        <f>VLOOKUP($C69,[2]Bucharest!$BB$7:$BK$40,5)</f>
        <v>18</v>
      </c>
      <c r="AR69" s="10" t="str">
        <f>VLOOKUP($C69,[2]Bucharest!$BB$7:$BK$40,6)</f>
        <v>d</v>
      </c>
      <c r="AS69" s="10">
        <f>VLOOKUP($C69,[2]Bucharest!$BB$7:$BK$40,7)</f>
        <v>68</v>
      </c>
      <c r="AT69" s="10">
        <f>VLOOKUP($C69,[2]Bucharest!$BB$7:$BK$40,8)</f>
        <v>95</v>
      </c>
      <c r="AU69" s="10">
        <f>VLOOKUP($C69,[2]Bucharest!$BB$7:$BK$40,9)</f>
        <v>117</v>
      </c>
      <c r="AV69" s="10">
        <f>VLOOKUP($C69,[2]Bucharest!$BB$7:$BK$40,10)</f>
        <v>109</v>
      </c>
      <c r="AW69" s="11">
        <f t="shared" si="61"/>
        <v>0</v>
      </c>
      <c r="AX69" s="11">
        <f t="shared" si="62"/>
        <v>0</v>
      </c>
      <c r="AY69" s="11">
        <f>VLOOKUP($C69,[2]Vienna!$BB$7:$BM$42,11)</f>
        <v>177</v>
      </c>
      <c r="AZ69" s="11">
        <f>VLOOKUP($C69,[2]Vienna!$BB$7:$BM$42,12)</f>
        <v>182</v>
      </c>
      <c r="BA69" s="11" t="s">
        <v>30</v>
      </c>
      <c r="BB69" s="11" t="s">
        <v>30</v>
      </c>
      <c r="BC69" s="11">
        <f t="shared" si="63"/>
        <v>135</v>
      </c>
      <c r="BD69" s="11">
        <f t="shared" si="64"/>
        <v>0</v>
      </c>
      <c r="BE69" s="11">
        <f t="shared" si="65"/>
        <v>155</v>
      </c>
      <c r="BF69" s="11">
        <f t="shared" si="66"/>
        <v>0</v>
      </c>
      <c r="BG69" s="11">
        <f t="shared" si="67"/>
        <v>162</v>
      </c>
      <c r="BH69" s="11">
        <f t="shared" si="68"/>
        <v>186</v>
      </c>
      <c r="BI69" s="11">
        <f t="shared" si="69"/>
        <v>184</v>
      </c>
      <c r="BJ69" s="13">
        <f t="shared" si="46"/>
        <v>379.55231413573824</v>
      </c>
      <c r="BK69" s="19">
        <f>IF($N69=2,BK92*'4 PEF'!$I$4,IF(OR($N69=3,$N69=4,$N69=5,$N69=6),BK92*'4 PEF'!$I$5,IF(OR($N69=7,$N69=8),BK92*'4 PEF'!$I$10,IF($N69=9,BK92*'4 PEF'!$I$7,IF($N69=10,BK92*'4 PEF'!$I$6)))))</f>
        <v>25.670828305438398</v>
      </c>
      <c r="BL69" s="19">
        <f>BL92*'4 PEF'!$I$10</f>
        <v>5.9846803354974822</v>
      </c>
      <c r="BM69" s="19">
        <f>IF($N69=2,BM92*'4 PEF'!$I$4,IF(OR($N69=3,$N69=4,$N69=5,$N69=6),BM92*'4 PEF'!$I$5,IF(OR($N69=7,$N69=8),BM92*'4 PEF'!$I$10,IF($N69=9,BM92*'4 PEF'!$I$7,IF($N69=10,BM92*'4 PEF'!$I$6)))))</f>
        <v>2.2372401848207577</v>
      </c>
      <c r="BN69" s="19">
        <f>BN92*'4 PEF'!$I$10</f>
        <v>16.045636403356067</v>
      </c>
      <c r="BO69" s="19">
        <f>BO92*'4 PEF'!$I$10</f>
        <v>0.45425905642115832</v>
      </c>
      <c r="BP69" s="33">
        <f>BP92*'4 PEF'!$I$10</f>
        <v>-18.995811965811967</v>
      </c>
      <c r="BQ69" s="34">
        <f t="shared" si="70"/>
        <v>31.396832319721902</v>
      </c>
      <c r="BR69" s="19">
        <f>IF($N69=2,BR92*'4 PEF'!$I$4,IF(OR($N69=3,$N69=4,$N69=5,$N69=6),BR92*'4 PEF'!$I$5,IF(OR($N69=7,$N69=8),BR92*'4 PEF'!$I$10,IF($N69=9,BR92*'4 PEF'!$I$7,IF($N69=10,BR92*'4 PEF'!$I$6)))))</f>
        <v>34.992549883614593</v>
      </c>
      <c r="BS69" s="19">
        <f>BS92*'4 PEF'!$I$10</f>
        <v>4.3820770787730972</v>
      </c>
      <c r="BT69" s="19">
        <f>IF($N69=2,BT92*'4 PEF'!$I$4,IF(OR($N69=3,$N69=4,$N69=5,$N69=6),BT92*'4 PEF'!$I$5,IF(OR($N69=7,$N69=8),BT92*'4 PEF'!$I$10,IF($N69=9,BT92*'4 PEF'!$I$7,IF($N69=10,BT92*'4 PEF'!$I$6)))))</f>
        <v>3.7848025281052937</v>
      </c>
      <c r="BU69" s="19">
        <f>BU92*'4 PEF'!$I$10</f>
        <v>16.921671902375081</v>
      </c>
      <c r="BV69" s="19">
        <f>BV92*'4 PEF'!$I$10</f>
        <v>0.96663168965806423</v>
      </c>
      <c r="BW69" s="33">
        <f>BW92*'4 PEF'!$I$10</f>
        <v>-19.135555555555559</v>
      </c>
      <c r="BX69" s="34">
        <f t="shared" si="71"/>
        <v>41.912177526970581</v>
      </c>
    </row>
    <row r="70" spans="1:76" x14ac:dyDescent="0.25">
      <c r="A70" s="151"/>
      <c r="B70" s="17">
        <v>17</v>
      </c>
      <c r="C70" s="97">
        <f>VLOOKUP(M70,[1]aux!$A$2:$B$37,2,FALSE)</f>
        <v>3</v>
      </c>
      <c r="D70" s="50"/>
      <c r="E70" s="50"/>
      <c r="F70" s="49"/>
      <c r="G70" s="49"/>
      <c r="H70" s="31">
        <f t="shared" si="72"/>
        <v>0</v>
      </c>
      <c r="I70" s="49">
        <v>1</v>
      </c>
      <c r="J70" s="49">
        <v>2</v>
      </c>
      <c r="K70" s="49">
        <v>1</v>
      </c>
      <c r="L70" s="49">
        <v>1</v>
      </c>
      <c r="M70" s="49">
        <f t="shared" si="51"/>
        <v>1211</v>
      </c>
      <c r="N70" s="49">
        <v>5</v>
      </c>
      <c r="O70" s="49">
        <v>20</v>
      </c>
      <c r="P70" s="49">
        <v>3</v>
      </c>
      <c r="Q70" s="49">
        <v>3</v>
      </c>
      <c r="R70" s="49">
        <v>2</v>
      </c>
      <c r="S70" s="22">
        <f t="shared" si="44"/>
        <v>21</v>
      </c>
      <c r="T70" s="49">
        <v>1</v>
      </c>
      <c r="U70" s="49">
        <v>0</v>
      </c>
      <c r="V70" s="18"/>
      <c r="W70" s="10">
        <f>VLOOKUP($C70,[1]Bucharest!$BB$7:$BK$42,5)</f>
        <v>1</v>
      </c>
      <c r="X70" s="10">
        <f>VLOOKUP($C70,[1]Bucharest!$BB$7:$BK$42,6)</f>
        <v>24</v>
      </c>
      <c r="Y70" s="10">
        <f>VLOOKUP($C70,[1]Bucharest!$BB$7:$BK$42,7)</f>
        <v>0</v>
      </c>
      <c r="Z70" s="10">
        <f>VLOOKUP($C70,[1]Bucharest!$BB$7:$BK$42,8)</f>
        <v>91</v>
      </c>
      <c r="AA70" s="10">
        <f>VLOOKUP($C70,[1]Bucharest!$BB$7:$BK$42,9)</f>
        <v>0</v>
      </c>
      <c r="AB70" s="10">
        <f>VLOOKUP($C70,[1]Bucharest!$BB$7:$BK$42,10)</f>
        <v>0</v>
      </c>
      <c r="AC70" s="11">
        <f t="shared" si="52"/>
        <v>0</v>
      </c>
      <c r="AD70" s="11">
        <f t="shared" si="53"/>
        <v>0</v>
      </c>
      <c r="AE70" s="11">
        <f>VLOOKUP($C70,[1]Vienna!$BB$7:$BM$42,11)</f>
        <v>0</v>
      </c>
      <c r="AF70" s="11">
        <f>VLOOKUP($C70,[1]Vienna!$BB$7:$BM$42,12)</f>
        <v>0</v>
      </c>
      <c r="AG70" s="11" t="s">
        <v>30</v>
      </c>
      <c r="AH70" s="11" t="s">
        <v>30</v>
      </c>
      <c r="AI70" s="11">
        <f t="shared" si="54"/>
        <v>123</v>
      </c>
      <c r="AJ70" s="11">
        <f t="shared" si="55"/>
        <v>144</v>
      </c>
      <c r="AK70" s="11">
        <f t="shared" si="56"/>
        <v>155</v>
      </c>
      <c r="AL70" s="11">
        <f t="shared" si="57"/>
        <v>0</v>
      </c>
      <c r="AM70" s="11">
        <f t="shared" si="58"/>
        <v>162</v>
      </c>
      <c r="AN70" s="11">
        <f t="shared" si="59"/>
        <v>186</v>
      </c>
      <c r="AO70" s="11">
        <f t="shared" si="60"/>
        <v>0</v>
      </c>
      <c r="AP70" s="13">
        <f t="shared" si="45"/>
        <v>118.84642705651289</v>
      </c>
      <c r="AQ70" s="10">
        <f>VLOOKUP($C70,[2]Bucharest!$BB$7:$BK$40,5)</f>
        <v>2</v>
      </c>
      <c r="AR70" s="10">
        <f>VLOOKUP($C70,[2]Bucharest!$BB$7:$BK$40,6)</f>
        <v>24</v>
      </c>
      <c r="AS70" s="10">
        <f>VLOOKUP($C70,[2]Bucharest!$BB$7:$BK$40,7)</f>
        <v>0</v>
      </c>
      <c r="AT70" s="10">
        <f>VLOOKUP($C70,[2]Bucharest!$BB$7:$BK$40,8)</f>
        <v>93</v>
      </c>
      <c r="AU70" s="10">
        <f>VLOOKUP($C70,[2]Bucharest!$BB$7:$BK$40,9)</f>
        <v>0</v>
      </c>
      <c r="AV70" s="10">
        <f>VLOOKUP($C70,[2]Bucharest!$BB$7:$BK$40,10)</f>
        <v>0</v>
      </c>
      <c r="AW70" s="11">
        <f t="shared" si="61"/>
        <v>0</v>
      </c>
      <c r="AX70" s="11">
        <f t="shared" si="62"/>
        <v>0</v>
      </c>
      <c r="AY70" s="11">
        <f>VLOOKUP($C70,[2]Vienna!$BB$7:$BM$42,11)</f>
        <v>0</v>
      </c>
      <c r="AZ70" s="11">
        <f>VLOOKUP($C70,[2]Vienna!$BB$7:$BM$42,12)</f>
        <v>0</v>
      </c>
      <c r="BA70" s="11" t="s">
        <v>30</v>
      </c>
      <c r="BB70" s="11" t="s">
        <v>30</v>
      </c>
      <c r="BC70" s="11">
        <f t="shared" si="63"/>
        <v>123</v>
      </c>
      <c r="BD70" s="11">
        <f t="shared" si="64"/>
        <v>144</v>
      </c>
      <c r="BE70" s="11">
        <f t="shared" si="65"/>
        <v>155</v>
      </c>
      <c r="BF70" s="11">
        <f t="shared" si="66"/>
        <v>0</v>
      </c>
      <c r="BG70" s="11">
        <f t="shared" si="67"/>
        <v>162</v>
      </c>
      <c r="BH70" s="11">
        <f t="shared" si="68"/>
        <v>186</v>
      </c>
      <c r="BI70" s="11">
        <f t="shared" si="69"/>
        <v>0</v>
      </c>
      <c r="BJ70" s="13">
        <f t="shared" si="46"/>
        <v>139.66599900561999</v>
      </c>
      <c r="BK70" s="19">
        <f>IF($N70=2,BK93*'4 PEF'!$I$4,IF(OR($N70=3,$N70=4,$N70=5,$N70=6),BK93*'4 PEF'!$I$5,IF(OR($N70=7,$N70=8),BK93*'4 PEF'!$I$10,IF($N70=9,BK93*'4 PEF'!$I$7,IF($N70=10,BK93*'4 PEF'!$I$6)))))</f>
        <v>88.552317852896081</v>
      </c>
      <c r="BL70" s="19">
        <f>BL93*'4 PEF'!$I$10</f>
        <v>48.969379316588878</v>
      </c>
      <c r="BM70" s="19">
        <f>IF($N70=2,BM93*'4 PEF'!$I$4,IF(OR($N70=3,$N70=4,$N70=5,$N70=6),BM93*'4 PEF'!$I$5,IF(OR($N70=7,$N70=8),BM93*'4 PEF'!$I$10,IF($N70=9,BM93*'4 PEF'!$I$7,IF($N70=10,BM93*'4 PEF'!$I$6)))))</f>
        <v>3.6387764282501118</v>
      </c>
      <c r="BN70" s="19">
        <f>BN93*'4 PEF'!$I$10</f>
        <v>64.176892265620623</v>
      </c>
      <c r="BO70" s="19">
        <f>BO93*'4 PEF'!$I$10</f>
        <v>1.0265545831604104</v>
      </c>
      <c r="BP70" s="33">
        <f>BP93*'4 PEF'!$I$10</f>
        <v>0</v>
      </c>
      <c r="BQ70" s="34">
        <f t="shared" si="70"/>
        <v>206.36392044651609</v>
      </c>
      <c r="BR70" s="19">
        <f>IF($N70=2,BR93*'4 PEF'!$I$4,IF(OR($N70=3,$N70=4,$N70=5,$N70=6),BR93*'4 PEF'!$I$5,IF(OR($N70=7,$N70=8),BR93*'4 PEF'!$I$10,IF($N70=9,BR93*'4 PEF'!$I$7,IF($N70=10,BR93*'4 PEF'!$I$6)))))</f>
        <v>119.76599763189922</v>
      </c>
      <c r="BS70" s="19">
        <f>BS93*'4 PEF'!$I$10</f>
        <v>24.411517960382586</v>
      </c>
      <c r="BT70" s="19">
        <f>IF($N70=2,BT93*'4 PEF'!$I$4,IF(OR($N70=3,$N70=4,$N70=5,$N70=6),BT93*'4 PEF'!$I$5,IF(OR($N70=7,$N70=8),BT93*'4 PEF'!$I$10,IF($N70=9,BT93*'4 PEF'!$I$7,IF($N70=10,BT93*'4 PEF'!$I$6)))))</f>
        <v>6.2954051796157069</v>
      </c>
      <c r="BU70" s="19">
        <f>BU93*'4 PEF'!$I$10</f>
        <v>62.149299328057779</v>
      </c>
      <c r="BV70" s="19">
        <f>BV93*'4 PEF'!$I$10</f>
        <v>1.4519874492123501</v>
      </c>
      <c r="BW70" s="33">
        <f>BW93*'4 PEF'!$I$10</f>
        <v>0</v>
      </c>
      <c r="BX70" s="34">
        <f t="shared" si="71"/>
        <v>214.07420754916765</v>
      </c>
    </row>
    <row r="71" spans="1:76" x14ac:dyDescent="0.25">
      <c r="A71" s="151"/>
      <c r="B71" s="17">
        <v>18</v>
      </c>
      <c r="C71" s="97">
        <f>VLOOKUP(M71,[1]aux!$A$2:$B$37,2,FALSE)</f>
        <v>9</v>
      </c>
      <c r="D71" s="50"/>
      <c r="E71" s="50"/>
      <c r="F71" s="49"/>
      <c r="G71" s="49"/>
      <c r="H71" s="31">
        <f t="shared" si="72"/>
        <v>0</v>
      </c>
      <c r="I71" s="49">
        <v>2</v>
      </c>
      <c r="J71" s="49">
        <v>3</v>
      </c>
      <c r="K71" s="49">
        <v>2</v>
      </c>
      <c r="L71" s="49">
        <v>1</v>
      </c>
      <c r="M71" s="49">
        <f t="shared" si="51"/>
        <v>2321</v>
      </c>
      <c r="N71" s="49">
        <v>9</v>
      </c>
      <c r="O71" s="49">
        <v>20</v>
      </c>
      <c r="P71" s="49">
        <v>3</v>
      </c>
      <c r="Q71" s="49">
        <v>3</v>
      </c>
      <c r="R71" s="49">
        <v>2</v>
      </c>
      <c r="S71" s="22">
        <f t="shared" si="44"/>
        <v>24</v>
      </c>
      <c r="T71" s="49">
        <v>1</v>
      </c>
      <c r="U71" s="49">
        <v>1</v>
      </c>
      <c r="V71" s="18"/>
      <c r="W71" s="10">
        <f>VLOOKUP($C71,[1]Bucharest!$BB$7:$BK$42,5)</f>
        <v>11</v>
      </c>
      <c r="X71" s="10">
        <f>VLOOKUP($C71,[1]Bucharest!$BB$7:$BK$42,6)</f>
        <v>32</v>
      </c>
      <c r="Y71" s="10">
        <f>VLOOKUP($C71,[1]Bucharest!$BB$7:$BK$42,7)</f>
        <v>63</v>
      </c>
      <c r="Z71" s="10">
        <f>VLOOKUP($C71,[1]Bucharest!$BB$7:$BK$42,8)</f>
        <v>93</v>
      </c>
      <c r="AA71" s="10">
        <f>VLOOKUP($C71,[1]Bucharest!$BB$7:$BK$42,9)</f>
        <v>0</v>
      </c>
      <c r="AB71" s="10">
        <f>VLOOKUP($C71,[1]Bucharest!$BB$7:$BK$42,10)</f>
        <v>109</v>
      </c>
      <c r="AC71" s="11">
        <f t="shared" si="52"/>
        <v>0</v>
      </c>
      <c r="AD71" s="11">
        <f t="shared" si="53"/>
        <v>0</v>
      </c>
      <c r="AE71" s="11">
        <f>VLOOKUP($C71,[1]Vienna!$BB$7:$BM$42,11)</f>
        <v>176</v>
      </c>
      <c r="AF71" s="11">
        <f>VLOOKUP($C71,[1]Vienna!$BB$7:$BM$42,12)</f>
        <v>0</v>
      </c>
      <c r="AG71" s="11" t="s">
        <v>30</v>
      </c>
      <c r="AH71" s="11" t="s">
        <v>30</v>
      </c>
      <c r="AI71" s="11">
        <f t="shared" si="54"/>
        <v>138</v>
      </c>
      <c r="AJ71" s="11">
        <f t="shared" si="55"/>
        <v>144</v>
      </c>
      <c r="AK71" s="11">
        <f t="shared" si="56"/>
        <v>155</v>
      </c>
      <c r="AL71" s="11">
        <f t="shared" si="57"/>
        <v>0</v>
      </c>
      <c r="AM71" s="11">
        <f t="shared" si="58"/>
        <v>162</v>
      </c>
      <c r="AN71" s="11">
        <f t="shared" si="59"/>
        <v>186</v>
      </c>
      <c r="AO71" s="11">
        <f t="shared" si="60"/>
        <v>184</v>
      </c>
      <c r="AP71" s="13">
        <f t="shared" si="45"/>
        <v>186.62241190340461</v>
      </c>
      <c r="AQ71" s="10">
        <f>VLOOKUP($C71,[2]Bucharest!$BB$7:$BK$40,5)</f>
        <v>12</v>
      </c>
      <c r="AR71" s="10">
        <f>VLOOKUP($C71,[2]Bucharest!$BB$7:$BK$40,6)</f>
        <v>32</v>
      </c>
      <c r="AS71" s="10">
        <f>VLOOKUP($C71,[2]Bucharest!$BB$7:$BK$40,7)</f>
        <v>64</v>
      </c>
      <c r="AT71" s="10">
        <f>VLOOKUP($C71,[2]Bucharest!$BB$7:$BK$40,8)</f>
        <v>95</v>
      </c>
      <c r="AU71" s="10">
        <f>VLOOKUP($C71,[2]Bucharest!$BB$7:$BK$40,9)</f>
        <v>0</v>
      </c>
      <c r="AV71" s="10">
        <f>VLOOKUP($C71,[2]Bucharest!$BB$7:$BK$40,10)</f>
        <v>109</v>
      </c>
      <c r="AW71" s="11">
        <f t="shared" si="61"/>
        <v>0</v>
      </c>
      <c r="AX71" s="11">
        <f t="shared" si="62"/>
        <v>0</v>
      </c>
      <c r="AY71" s="11">
        <f>VLOOKUP($C71,[2]Vienna!$BB$7:$BM$42,11)</f>
        <v>176</v>
      </c>
      <c r="AZ71" s="11">
        <f>VLOOKUP($C71,[2]Vienna!$BB$7:$BM$42,12)</f>
        <v>0</v>
      </c>
      <c r="BA71" s="11" t="s">
        <v>30</v>
      </c>
      <c r="BB71" s="11" t="s">
        <v>30</v>
      </c>
      <c r="BC71" s="11">
        <f t="shared" si="63"/>
        <v>138</v>
      </c>
      <c r="BD71" s="11">
        <f t="shared" si="64"/>
        <v>144</v>
      </c>
      <c r="BE71" s="11">
        <f t="shared" si="65"/>
        <v>155</v>
      </c>
      <c r="BF71" s="11">
        <f t="shared" si="66"/>
        <v>0</v>
      </c>
      <c r="BG71" s="11">
        <f t="shared" si="67"/>
        <v>162</v>
      </c>
      <c r="BH71" s="11">
        <f t="shared" si="68"/>
        <v>186</v>
      </c>
      <c r="BI71" s="11">
        <f t="shared" si="69"/>
        <v>184</v>
      </c>
      <c r="BJ71" s="13">
        <f t="shared" si="46"/>
        <v>221.8234936321445</v>
      </c>
      <c r="BK71" s="19">
        <f>IF($N71=2,BK94*'4 PEF'!$I$4,IF(OR($N71=3,$N71=4,$N71=5,$N71=6),BK94*'4 PEF'!$I$5,IF(OR($N71=7,$N71=8),BK94*'4 PEF'!$I$10,IF($N71=9,BK94*'4 PEF'!$I$7,IF($N71=10,BK94*'4 PEF'!$I$6)))))</f>
        <v>45.127252357215475</v>
      </c>
      <c r="BL71" s="19">
        <f>BL94*'4 PEF'!$I$10</f>
        <v>25.887837427529117</v>
      </c>
      <c r="BM71" s="19">
        <f>IF($N71=2,BM94*'4 PEF'!$I$4,IF(OR($N71=3,$N71=4,$N71=5,$N71=6),BM94*'4 PEF'!$I$5,IF(OR($N71=7,$N71=8),BM94*'4 PEF'!$I$10,IF($N71=9,BM94*'4 PEF'!$I$7,IF($N71=10,BM94*'4 PEF'!$I$6)))))</f>
        <v>4.1482051282051273</v>
      </c>
      <c r="BN71" s="19">
        <f>BN94*'4 PEF'!$I$10</f>
        <v>44.24721517578125</v>
      </c>
      <c r="BO71" s="19">
        <f>BO94*'4 PEF'!$I$10</f>
        <v>0.59189772042518385</v>
      </c>
      <c r="BP71" s="33">
        <f>BP94*'4 PEF'!$I$10</f>
        <v>-18.995811965811967</v>
      </c>
      <c r="BQ71" s="34">
        <f t="shared" si="70"/>
        <v>101.00659584334417</v>
      </c>
      <c r="BR71" s="19">
        <f>IF($N71=2,BR94*'4 PEF'!$I$4,IF(OR($N71=3,$N71=4,$N71=5,$N71=6),BR94*'4 PEF'!$I$5,IF(OR($N71=7,$N71=8),BR94*'4 PEF'!$I$10,IF($N71=9,BR94*'4 PEF'!$I$7,IF($N71=10,BR94*'4 PEF'!$I$6)))))</f>
        <v>68.586276153144098</v>
      </c>
      <c r="BS71" s="19">
        <f>BS94*'4 PEF'!$I$10</f>
        <v>14.258937414236916</v>
      </c>
      <c r="BT71" s="19">
        <f>IF($N71=2,BT94*'4 PEF'!$I$4,IF(OR($N71=3,$N71=4,$N71=5,$N71=6),BT94*'4 PEF'!$I$5,IF(OR($N71=7,$N71=8),BT94*'4 PEF'!$I$10,IF($N71=9,BT94*'4 PEF'!$I$7,IF($N71=10,BT94*'4 PEF'!$I$6)))))</f>
        <v>7.1767619047619053</v>
      </c>
      <c r="BU71" s="19">
        <f>BU94*'4 PEF'!$I$10</f>
        <v>42.479541470376937</v>
      </c>
      <c r="BV71" s="19">
        <f>BV94*'4 PEF'!$I$10</f>
        <v>1.0246976396551637</v>
      </c>
      <c r="BW71" s="33">
        <f>BW94*'4 PEF'!$I$10</f>
        <v>-19.135555555555559</v>
      </c>
      <c r="BX71" s="34">
        <f t="shared" si="71"/>
        <v>114.39065902661946</v>
      </c>
    </row>
    <row r="72" spans="1:76" x14ac:dyDescent="0.25">
      <c r="A72" s="151"/>
      <c r="B72" s="17">
        <v>19</v>
      </c>
      <c r="C72" s="97">
        <f>VLOOKUP(M72,[1]aux!$A$2:$B$37,2,FALSE)</f>
        <v>14</v>
      </c>
      <c r="D72" s="50"/>
      <c r="E72" s="50"/>
      <c r="F72" s="49"/>
      <c r="G72" s="49"/>
      <c r="H72" s="31">
        <f t="shared" si="72"/>
        <v>0</v>
      </c>
      <c r="I72" s="49">
        <v>3</v>
      </c>
      <c r="J72" s="49">
        <v>3</v>
      </c>
      <c r="K72" s="49">
        <v>3</v>
      </c>
      <c r="L72" s="49">
        <v>1</v>
      </c>
      <c r="M72" s="49">
        <f t="shared" si="51"/>
        <v>3331</v>
      </c>
      <c r="N72" s="49">
        <v>9</v>
      </c>
      <c r="O72" s="49">
        <v>20</v>
      </c>
      <c r="P72" s="49">
        <v>3</v>
      </c>
      <c r="Q72" s="49">
        <v>3</v>
      </c>
      <c r="R72" s="49">
        <v>2</v>
      </c>
      <c r="S72" s="22">
        <f t="shared" si="44"/>
        <v>24</v>
      </c>
      <c r="T72" s="49">
        <v>1</v>
      </c>
      <c r="U72" s="49">
        <v>1</v>
      </c>
      <c r="V72" s="18"/>
      <c r="W72" s="10">
        <f>VLOOKUP($C72,[1]Bucharest!$BB$7:$BK$42,5)</f>
        <v>15</v>
      </c>
      <c r="X72" s="10">
        <f>VLOOKUP($C72,[1]Bucharest!$BB$7:$BK$42,6)</f>
        <v>34</v>
      </c>
      <c r="Y72" s="10">
        <f>VLOOKUP($C72,[1]Bucharest!$BB$7:$BK$42,7)</f>
        <v>65</v>
      </c>
      <c r="Z72" s="10">
        <f>VLOOKUP($C72,[1]Bucharest!$BB$7:$BK$42,8)</f>
        <v>93</v>
      </c>
      <c r="AA72" s="10">
        <f>VLOOKUP($C72,[1]Bucharest!$BB$7:$BK$42,9)</f>
        <v>117</v>
      </c>
      <c r="AB72" s="10">
        <f>VLOOKUP($C72,[1]Bucharest!$BB$7:$BK$42,10)</f>
        <v>109</v>
      </c>
      <c r="AC72" s="11">
        <f t="shared" si="52"/>
        <v>0</v>
      </c>
      <c r="AD72" s="11">
        <f t="shared" si="53"/>
        <v>0</v>
      </c>
      <c r="AE72" s="11">
        <f>VLOOKUP($C72,[1]Vienna!$BB$7:$BM$42,11)</f>
        <v>177</v>
      </c>
      <c r="AF72" s="11">
        <f>VLOOKUP($C72,[1]Vienna!$BB$7:$BM$42,12)</f>
        <v>182</v>
      </c>
      <c r="AG72" s="11" t="s">
        <v>30</v>
      </c>
      <c r="AH72" s="11" t="s">
        <v>30</v>
      </c>
      <c r="AI72" s="11">
        <f t="shared" si="54"/>
        <v>138</v>
      </c>
      <c r="AJ72" s="11">
        <f t="shared" si="55"/>
        <v>144</v>
      </c>
      <c r="AK72" s="11">
        <f t="shared" si="56"/>
        <v>155</v>
      </c>
      <c r="AL72" s="11">
        <f t="shared" si="57"/>
        <v>0</v>
      </c>
      <c r="AM72" s="11">
        <f t="shared" si="58"/>
        <v>162</v>
      </c>
      <c r="AN72" s="11">
        <f t="shared" si="59"/>
        <v>186</v>
      </c>
      <c r="AO72" s="11">
        <f t="shared" si="60"/>
        <v>184</v>
      </c>
      <c r="AP72" s="13">
        <f t="shared" si="45"/>
        <v>285.42904156060524</v>
      </c>
      <c r="AQ72" s="10">
        <f>VLOOKUP($C72,[2]Bucharest!$BB$7:$BK$40,5)</f>
        <v>16</v>
      </c>
      <c r="AR72" s="10">
        <f>VLOOKUP($C72,[2]Bucharest!$BB$7:$BK$40,6)</f>
        <v>34</v>
      </c>
      <c r="AS72" s="10">
        <f>VLOOKUP($C72,[2]Bucharest!$BB$7:$BK$40,7)</f>
        <v>66</v>
      </c>
      <c r="AT72" s="10">
        <f>VLOOKUP($C72,[2]Bucharest!$BB$7:$BK$40,8)</f>
        <v>95</v>
      </c>
      <c r="AU72" s="10">
        <f>VLOOKUP($C72,[2]Bucharest!$BB$7:$BK$40,9)</f>
        <v>117</v>
      </c>
      <c r="AV72" s="10">
        <f>VLOOKUP($C72,[2]Bucharest!$BB$7:$BK$40,10)</f>
        <v>109</v>
      </c>
      <c r="AW72" s="11">
        <f t="shared" si="61"/>
        <v>0</v>
      </c>
      <c r="AX72" s="11">
        <f t="shared" si="62"/>
        <v>0</v>
      </c>
      <c r="AY72" s="11">
        <f>VLOOKUP($C72,[2]Vienna!$BB$7:$BM$42,11)</f>
        <v>177</v>
      </c>
      <c r="AZ72" s="11">
        <f>VLOOKUP($C72,[2]Vienna!$BB$7:$BM$42,12)</f>
        <v>182</v>
      </c>
      <c r="BA72" s="11" t="s">
        <v>30</v>
      </c>
      <c r="BB72" s="11" t="s">
        <v>30</v>
      </c>
      <c r="BC72" s="11">
        <f t="shared" si="63"/>
        <v>138</v>
      </c>
      <c r="BD72" s="11">
        <f t="shared" si="64"/>
        <v>144</v>
      </c>
      <c r="BE72" s="11">
        <f t="shared" si="65"/>
        <v>155</v>
      </c>
      <c r="BF72" s="11">
        <f t="shared" si="66"/>
        <v>0</v>
      </c>
      <c r="BG72" s="11">
        <f t="shared" si="67"/>
        <v>162</v>
      </c>
      <c r="BH72" s="11">
        <f t="shared" si="68"/>
        <v>186</v>
      </c>
      <c r="BI72" s="11">
        <f t="shared" si="69"/>
        <v>184</v>
      </c>
      <c r="BJ72" s="13">
        <f t="shared" si="46"/>
        <v>308.87690004620833</v>
      </c>
      <c r="BK72" s="19">
        <f>IF($N72=2,BK95*'4 PEF'!$I$4,IF(OR($N72=3,$N72=4,$N72=5,$N72=6),BK95*'4 PEF'!$I$5,IF(OR($N72=7,$N72=8),BK95*'4 PEF'!$I$10,IF($N72=9,BK95*'4 PEF'!$I$7,IF($N72=10,BK95*'4 PEF'!$I$6)))))</f>
        <v>49.06879075776957</v>
      </c>
      <c r="BL72" s="19">
        <f>BL95*'4 PEF'!$I$10</f>
        <v>9.0414890561570402</v>
      </c>
      <c r="BM72" s="19">
        <f>IF($N72=2,BM95*'4 PEF'!$I$4,IF(OR($N72=3,$N72=4,$N72=5,$N72=6),BM95*'4 PEF'!$I$5,IF(OR($N72=7,$N72=8),BM95*'4 PEF'!$I$10,IF($N72=9,BM95*'4 PEF'!$I$7,IF($N72=10,BM95*'4 PEF'!$I$6)))))</f>
        <v>4.1482051282051273</v>
      </c>
      <c r="BN72" s="19">
        <f>BN95*'4 PEF'!$I$10</f>
        <v>16.045636403356067</v>
      </c>
      <c r="BO72" s="19">
        <f>BO95*'4 PEF'!$I$10</f>
        <v>0.45782305330870049</v>
      </c>
      <c r="BP72" s="33">
        <f>BP95*'4 PEF'!$I$10</f>
        <v>-18.995811965811967</v>
      </c>
      <c r="BQ72" s="34">
        <f t="shared" si="70"/>
        <v>59.766132432984534</v>
      </c>
      <c r="BR72" s="19">
        <f>IF($N72=2,BR95*'4 PEF'!$I$4,IF(OR($N72=3,$N72=4,$N72=5,$N72=6),BR95*'4 PEF'!$I$5,IF(OR($N72=7,$N72=8),BR95*'4 PEF'!$I$10,IF($N72=9,BR95*'4 PEF'!$I$7,IF($N72=10,BR95*'4 PEF'!$I$6)))))</f>
        <v>69.878771146778462</v>
      </c>
      <c r="BS72" s="19">
        <f>BS95*'4 PEF'!$I$10</f>
        <v>8.2218182526939358</v>
      </c>
      <c r="BT72" s="19">
        <f>IF($N72=2,BT95*'4 PEF'!$I$4,IF(OR($N72=3,$N72=4,$N72=5,$N72=6),BT95*'4 PEF'!$I$5,IF(OR($N72=7,$N72=8),BT95*'4 PEF'!$I$10,IF($N72=9,BT95*'4 PEF'!$I$7,IF($N72=10,BT95*'4 PEF'!$I$6)))))</f>
        <v>7.1767619047619053</v>
      </c>
      <c r="BU72" s="19">
        <f>BU95*'4 PEF'!$I$10</f>
        <v>16.921671902375081</v>
      </c>
      <c r="BV72" s="19">
        <f>BV95*'4 PEF'!$I$10</f>
        <v>0.97922517965401923</v>
      </c>
      <c r="BW72" s="33">
        <f>BW95*'4 PEF'!$I$10</f>
        <v>-19.135555555555559</v>
      </c>
      <c r="BX72" s="34">
        <f t="shared" si="71"/>
        <v>84.04269283070785</v>
      </c>
    </row>
    <row r="73" spans="1:76" x14ac:dyDescent="0.25">
      <c r="A73" s="152"/>
      <c r="B73" s="17">
        <v>20</v>
      </c>
      <c r="C73" s="97">
        <f>VLOOKUP(M73,[1]aux!$A$2:$B$37,2,FALSE)</f>
        <v>36</v>
      </c>
      <c r="D73" s="50"/>
      <c r="E73" s="50"/>
      <c r="F73" s="49"/>
      <c r="G73" s="49"/>
      <c r="H73" s="31">
        <f t="shared" si="72"/>
        <v>1</v>
      </c>
      <c r="I73" s="49">
        <v>4</v>
      </c>
      <c r="J73" s="49">
        <v>3</v>
      </c>
      <c r="K73" s="49">
        <v>3</v>
      </c>
      <c r="L73" s="49">
        <v>2</v>
      </c>
      <c r="M73" s="49">
        <f t="shared" si="51"/>
        <v>4332</v>
      </c>
      <c r="N73" s="49">
        <v>8</v>
      </c>
      <c r="O73" s="49">
        <v>13</v>
      </c>
      <c r="P73" s="49">
        <v>4</v>
      </c>
      <c r="Q73" s="49">
        <v>4</v>
      </c>
      <c r="R73" s="49">
        <v>2</v>
      </c>
      <c r="S73" s="22">
        <f t="shared" si="44"/>
        <v>23</v>
      </c>
      <c r="T73" s="49">
        <v>1</v>
      </c>
      <c r="U73" s="49">
        <v>1</v>
      </c>
      <c r="V73" s="18"/>
      <c r="W73" s="10">
        <f>VLOOKUP($C73,[1]Bucharest!$BB$7:$BK$42,5)</f>
        <v>17</v>
      </c>
      <c r="X73" s="10" t="str">
        <f>VLOOKUP($C73,[1]Bucharest!$BB$7:$BK$42,6)</f>
        <v>d</v>
      </c>
      <c r="Y73" s="10">
        <f>VLOOKUP($C73,[1]Bucharest!$BB$7:$BK$42,7)</f>
        <v>67</v>
      </c>
      <c r="Z73" s="10">
        <f>VLOOKUP($C73,[1]Bucharest!$BB$7:$BK$42,8)</f>
        <v>93</v>
      </c>
      <c r="AA73" s="10">
        <f>VLOOKUP($C73,[1]Bucharest!$BB$7:$BK$42,9)</f>
        <v>117</v>
      </c>
      <c r="AB73" s="10">
        <f>VLOOKUP($C73,[1]Bucharest!$BB$7:$BK$42,10)</f>
        <v>109</v>
      </c>
      <c r="AC73" s="11">
        <f t="shared" si="52"/>
        <v>170</v>
      </c>
      <c r="AD73" s="11">
        <f t="shared" si="53"/>
        <v>168</v>
      </c>
      <c r="AE73" s="11">
        <f>VLOOKUP($C73,[1]Vienna!$BB$7:$BM$42,11)</f>
        <v>177</v>
      </c>
      <c r="AF73" s="11">
        <f>VLOOKUP($C73,[1]Vienna!$BB$7:$BM$42,12)</f>
        <v>182</v>
      </c>
      <c r="AG73" s="11" t="s">
        <v>30</v>
      </c>
      <c r="AH73" s="11" t="s">
        <v>30</v>
      </c>
      <c r="AI73" s="11">
        <f t="shared" si="54"/>
        <v>135</v>
      </c>
      <c r="AJ73" s="11">
        <f t="shared" si="55"/>
        <v>0</v>
      </c>
      <c r="AK73" s="11">
        <f t="shared" si="56"/>
        <v>157</v>
      </c>
      <c r="AL73" s="11">
        <f t="shared" si="57"/>
        <v>0</v>
      </c>
      <c r="AM73" s="11">
        <f t="shared" si="58"/>
        <v>162</v>
      </c>
      <c r="AN73" s="11">
        <f t="shared" si="59"/>
        <v>186</v>
      </c>
      <c r="AO73" s="11">
        <f t="shared" si="60"/>
        <v>184</v>
      </c>
      <c r="AP73" s="13">
        <f t="shared" si="45"/>
        <v>385.09758184361607</v>
      </c>
      <c r="AQ73" s="10">
        <f>VLOOKUP($C73,[2]Bucharest!$BB$7:$BK$40,5)</f>
        <v>18</v>
      </c>
      <c r="AR73" s="10" t="str">
        <f>VLOOKUP($C73,[2]Bucharest!$BB$7:$BK$40,6)</f>
        <v>d</v>
      </c>
      <c r="AS73" s="10">
        <f>VLOOKUP($C73,[2]Bucharest!$BB$7:$BK$40,7)</f>
        <v>68</v>
      </c>
      <c r="AT73" s="10">
        <f>VLOOKUP($C73,[2]Bucharest!$BB$7:$BK$40,8)</f>
        <v>93</v>
      </c>
      <c r="AU73" s="10">
        <f>VLOOKUP($C73,[2]Bucharest!$BB$7:$BK$40,9)</f>
        <v>117</v>
      </c>
      <c r="AV73" s="10">
        <f>VLOOKUP($C73,[2]Bucharest!$BB$7:$BK$40,10)</f>
        <v>109</v>
      </c>
      <c r="AW73" s="11">
        <f t="shared" si="61"/>
        <v>170</v>
      </c>
      <c r="AX73" s="11">
        <f t="shared" si="62"/>
        <v>168</v>
      </c>
      <c r="AY73" s="11">
        <f>VLOOKUP($C73,[2]Vienna!$BB$7:$BM$42,11)</f>
        <v>177</v>
      </c>
      <c r="AZ73" s="11">
        <f>VLOOKUP($C73,[2]Vienna!$BB$7:$BM$42,12)</f>
        <v>182</v>
      </c>
      <c r="BA73" s="11" t="s">
        <v>30</v>
      </c>
      <c r="BB73" s="11" t="s">
        <v>30</v>
      </c>
      <c r="BC73" s="11">
        <f t="shared" si="63"/>
        <v>135</v>
      </c>
      <c r="BD73" s="11">
        <f t="shared" si="64"/>
        <v>0</v>
      </c>
      <c r="BE73" s="11">
        <f t="shared" si="65"/>
        <v>157</v>
      </c>
      <c r="BF73" s="11">
        <f t="shared" si="66"/>
        <v>0</v>
      </c>
      <c r="BG73" s="11">
        <f t="shared" si="67"/>
        <v>162</v>
      </c>
      <c r="BH73" s="11">
        <f t="shared" si="68"/>
        <v>186</v>
      </c>
      <c r="BI73" s="11">
        <f t="shared" si="69"/>
        <v>184</v>
      </c>
      <c r="BJ73" s="13">
        <f t="shared" si="46"/>
        <v>390.7018823063454</v>
      </c>
      <c r="BK73" s="19">
        <f>IF($N73=2,BK96*'4 PEF'!$I$4,IF(OR($N73=3,$N73=4,$N73=5,$N73=6),BK96*'4 PEF'!$I$5,IF(OR($N73=7,$N73=8),BK96*'4 PEF'!$I$10,IF($N73=9,BK96*'4 PEF'!$I$7,IF($N73=10,BK96*'4 PEF'!$I$6)))))</f>
        <v>46.866376764467205</v>
      </c>
      <c r="BL73" s="19">
        <f>BL96*'4 PEF'!$I$10</f>
        <v>7.3653159935956785</v>
      </c>
      <c r="BM73" s="19">
        <f>IF($N73=2,BM96*'4 PEF'!$I$4,IF(OR($N73=3,$N73=4,$N73=5,$N73=6),BM96*'4 PEF'!$I$5,IF(OR($N73=7,$N73=8),BM96*'4 PEF'!$I$10,IF($N73=9,BM96*'4 PEF'!$I$7,IF($N73=10,BM96*'4 PEF'!$I$6)))))</f>
        <v>2.2453774451422062</v>
      </c>
      <c r="BN73" s="19">
        <f>BN96*'4 PEF'!$I$10</f>
        <v>15.263169830090145</v>
      </c>
      <c r="BO73" s="19">
        <f>BO96*'4 PEF'!$I$10</f>
        <v>3.6545620669433831</v>
      </c>
      <c r="BP73" s="33">
        <f>BP96*'4 PEF'!$I$10</f>
        <v>-18.995811965811967</v>
      </c>
      <c r="BQ73" s="34">
        <f t="shared" si="70"/>
        <v>56.398990134426654</v>
      </c>
      <c r="BR73" s="19">
        <f>IF($N73=2,BR96*'4 PEF'!$I$4,IF(OR($N73=3,$N73=4,$N73=5,$N73=6),BR96*'4 PEF'!$I$5,IF(OR($N73=7,$N73=8),BR96*'4 PEF'!$I$10,IF($N73=9,BR96*'4 PEF'!$I$7,IF($N73=10,BR96*'4 PEF'!$I$6)))))</f>
        <v>35.792184409483617</v>
      </c>
      <c r="BS73" s="19">
        <f>BS96*'4 PEF'!$I$10</f>
        <v>4.6037642065156756</v>
      </c>
      <c r="BT73" s="19">
        <f>IF($N73=2,BT96*'4 PEF'!$I$4,IF(OR($N73=3,$N73=4,$N73=5,$N73=6),BT96*'4 PEF'!$I$5,IF(OR($N73=7,$N73=8),BT96*'4 PEF'!$I$10,IF($N73=9,BT96*'4 PEF'!$I$7,IF($N73=10,BT96*'4 PEF'!$I$6)))))</f>
        <v>3.9304781793121677</v>
      </c>
      <c r="BU73" s="19">
        <f>BU96*'4 PEF'!$I$10</f>
        <v>16.293675262929806</v>
      </c>
      <c r="BV73" s="19">
        <f>BV96*'4 PEF'!$I$10</f>
        <v>9.8982679363826822</v>
      </c>
      <c r="BW73" s="33">
        <f>BW96*'4 PEF'!$I$10</f>
        <v>-19.135555555555559</v>
      </c>
      <c r="BX73" s="34">
        <f t="shared" si="71"/>
        <v>51.382814439068397</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4"/>
      <c r="J76" s="24"/>
      <c r="K76" s="24"/>
      <c r="L76" s="24"/>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U77" si="73">IF(C54="","",C54)</f>
        <v>1</v>
      </c>
      <c r="D77" s="49" t="str">
        <f t="shared" si="73"/>
        <v>-</v>
      </c>
      <c r="E77" s="49" t="str">
        <f t="shared" si="73"/>
        <v>o</v>
      </c>
      <c r="F77" s="49" t="str">
        <f t="shared" si="73"/>
        <v>o</v>
      </c>
      <c r="G77" s="49" t="str">
        <f t="shared" si="73"/>
        <v>o</v>
      </c>
      <c r="H77" s="49">
        <f t="shared" si="73"/>
        <v>0</v>
      </c>
      <c r="I77" s="49">
        <f t="shared" si="73"/>
        <v>1</v>
      </c>
      <c r="J77" s="49">
        <f t="shared" si="73"/>
        <v>1</v>
      </c>
      <c r="K77" s="49">
        <f t="shared" si="73"/>
        <v>1</v>
      </c>
      <c r="L77" s="49">
        <f t="shared" si="73"/>
        <v>1</v>
      </c>
      <c r="M77" s="49">
        <f t="shared" si="73"/>
        <v>1111</v>
      </c>
      <c r="N77" s="49">
        <f t="shared" si="73"/>
        <v>2</v>
      </c>
      <c r="O77" s="49">
        <f t="shared" si="73"/>
        <v>11</v>
      </c>
      <c r="P77" s="49">
        <f t="shared" si="73"/>
        <v>2</v>
      </c>
      <c r="Q77" s="49">
        <f t="shared" si="73"/>
        <v>3</v>
      </c>
      <c r="R77" s="49">
        <f t="shared" si="73"/>
        <v>1</v>
      </c>
      <c r="S77" s="22">
        <f t="shared" si="73"/>
        <v>15</v>
      </c>
      <c r="T77" s="49">
        <f t="shared" si="73"/>
        <v>0</v>
      </c>
      <c r="U77" s="49">
        <f t="shared" si="73"/>
        <v>0</v>
      </c>
      <c r="V77" s="6"/>
      <c r="W77" s="21">
        <f>IF(W54&gt;0,VLOOKUP(W54,'[3]2020_Envelope'!$BH$6:$CR$128,24),"")</f>
        <v>5.188578990901572</v>
      </c>
      <c r="X77" s="21">
        <f>IF(X54&gt;0,VLOOKUP(X54,'[3]2020_Envelope'!$BH$6:$CR$128,24),"")</f>
        <v>3.0743751493428908</v>
      </c>
      <c r="Y77" s="21" t="str">
        <f>IF(Y54&gt;0,VLOOKUP(Y54,'[3]2020_Envelope'!$BH$6:$CR$128,24),"")</f>
        <v/>
      </c>
      <c r="Z77" s="21">
        <f>IF(Z54&gt;0,VLOOKUP(Z54,'[3]2020_Envelope'!$BH$6:$CR$128,24),"")</f>
        <v>5.4432872807017549</v>
      </c>
      <c r="AA77" s="21" t="str">
        <f>IF(AA54&gt;0,VLOOKUP(AA54,'[3]2020_Envelope'!$BH$6:$CR$128,24),"")</f>
        <v/>
      </c>
      <c r="AB77" s="21" t="str">
        <f>IF(AB54&gt;0,VLOOKUP(AB54,'[3]2020_Envelope'!$BH$6:$CR$128,24),"")</f>
        <v/>
      </c>
      <c r="AC77" s="20" t="str">
        <f>IF(AC54&gt;0,VLOOKUP(AC54,'[3]2020_HVAC'!$EY$7:$KA$83,92),"")</f>
        <v/>
      </c>
      <c r="AD77" s="20" t="str">
        <f>IF(AD54&gt;0,VLOOKUP(AD54,'[3]2020_HVAC'!$EY$7:$KA$83,92),"")</f>
        <v/>
      </c>
      <c r="AE77" s="20" t="str">
        <f>IF(AE54&gt;0,VLOOKUP(AE54,'[3]2020_HVAC'!$EY$7:$KA$83,92),"")</f>
        <v/>
      </c>
      <c r="AF77" s="20" t="str">
        <f>IF(AF54&gt;0,VLOOKUP(AF54,'[3]2020_HVAC'!$EY$7:$KA$83,92),"")</f>
        <v/>
      </c>
      <c r="AG77" s="55">
        <f>VLOOKUP($C77,[1]Performance!$A$3:$K$38,9)</f>
        <v>0</v>
      </c>
      <c r="AH77" s="55">
        <f>IF(AG77=0,92,IF(AG77=1,93,94))</f>
        <v>92</v>
      </c>
      <c r="AI77" s="20">
        <f>IF(AI54&gt;0,VLOOKUP(AI54,'[3]2020_HVAC'!$EY$7:$KA$83,AH77),"")</f>
        <v>5.5742642218088712</v>
      </c>
      <c r="AJ77" s="20" t="str">
        <f>IF(AJ54&gt;0,VLOOKUP(AJ54,'[3]2020_HVAC'!$EY$7:$KA$83,$AH77),"")</f>
        <v/>
      </c>
      <c r="AK77" s="20">
        <f>IF(AK54&gt;0,VLOOKUP(AK54,'[3]2020_HVAC'!$EY$7:$KA$83,92),"")</f>
        <v>25.1</v>
      </c>
      <c r="AL77" s="20">
        <f>IF(AL54&gt;0,VLOOKUP(AL54,'[3]2020_HVAC'!$EY$7:$KA$83,92),"")</f>
        <v>25.1</v>
      </c>
      <c r="AM77" s="20">
        <f>IF(AM54&gt;0,VLOOKUP(AM54,'[3]2020_HVAC'!$EY$7:$KA$83,92),"")</f>
        <v>0.235982905982906</v>
      </c>
      <c r="AN77" s="20" t="str">
        <f>IF(AN54&gt;0,VLOOKUP(AN54,'[3]2020_HVAC'!$EY$7:$KA$83,92),"")</f>
        <v/>
      </c>
      <c r="AO77" s="20" t="str">
        <f>IF(AO54&gt;0,VLOOKUP(AO54,'[3]2020_HVAC'!$EY$7:$KA$83,92),"")</f>
        <v/>
      </c>
      <c r="AP77" s="13">
        <f>(SUM(W77:AF77)+SUM(AI77:AO77))*$AP$5</f>
        <v>163136.58320404691</v>
      </c>
      <c r="AQ77" s="21">
        <f>IF(AQ54&gt;0,VLOOKUP(AQ54,'[3]2020_Envelope'!$BH$6:$CR$128,25),"")</f>
        <v>14.712138590203105</v>
      </c>
      <c r="AR77" s="21">
        <f>IF(AR54&gt;0,VLOOKUP(AR54,'[3]2020_Envelope'!$BH$6:$CR$128,25),"")</f>
        <v>5.5372380433521071</v>
      </c>
      <c r="AS77" s="21" t="str">
        <f>IF(AS54&gt;0,VLOOKUP(AS54,'[3]2020_Envelope'!$BH$6:$CR$128,25),"")</f>
        <v/>
      </c>
      <c r="AT77" s="21" t="str">
        <f>IF(AT54&gt;0,VLOOKUP(AT54,'[3]2020_Envelope'!$BH$6:$CR$128,25),"")</f>
        <v/>
      </c>
      <c r="AU77" s="21" t="str">
        <f>IF(AU54&gt;0,VLOOKUP(AU54,'[3]2020_Envelope'!$BH$6:$CR$128,25),"")</f>
        <v/>
      </c>
      <c r="AV77" s="21" t="str">
        <f>IF(AV54&gt;0,VLOOKUP(AV54,'[3]2020_Envelope'!$BH$6:$CR$128,25),"")</f>
        <v/>
      </c>
      <c r="AW77" s="20" t="str">
        <f>IF(AW54&gt;0,VLOOKUP(AW54,'[3]2020_HVAC'!$EY$7:$KA$83,95),"")</f>
        <v/>
      </c>
      <c r="AX77" s="20" t="str">
        <f>IF(AX54&gt;0,VLOOKUP(AX54,'[3]2020_HVAC'!$EY$7:$KA$83,95),"")</f>
        <v/>
      </c>
      <c r="AY77" s="20" t="str">
        <f>IF(AY54&gt;0,VLOOKUP(AY54,'[3]2020_HVAC'!$EY$7:$KA$83,95),"")</f>
        <v/>
      </c>
      <c r="AZ77" s="20" t="str">
        <f>IF(AZ54&gt;0,VLOOKUP(AZ54,'[3]2020_HVAC'!$EY$7:$KA$83,95),"")</f>
        <v/>
      </c>
      <c r="BA77" s="55">
        <f>VLOOKUP($C77,[2]Performance!$A$3:$K$36,9)</f>
        <v>0</v>
      </c>
      <c r="BB77" s="55">
        <f>IF(BA77=0,95,IF(BA77=1,96,97))</f>
        <v>95</v>
      </c>
      <c r="BC77" s="20">
        <f>IF(BC54&gt;0,VLOOKUP(BC54,'[3]2020_HVAC'!$EY$7:$KA$83,BB77),"")</f>
        <v>9.7131750096828906</v>
      </c>
      <c r="BD77" s="20" t="str">
        <f>IF(BD54&gt;0,VLOOKUP(BD54,'[3]2020_HVAC'!$EY$7:$KA$83,$BB77),"")</f>
        <v/>
      </c>
      <c r="BE77" s="20">
        <f>IF(BE54&gt;0,VLOOKUP(BE54,'[3]2020_HVAC'!$EY$7:$KA$83,95),"")</f>
        <v>25.1</v>
      </c>
      <c r="BF77" s="20">
        <f>IF(BF54&gt;0,VLOOKUP(BF54,'[3]2020_HVAC'!$EY$7:$KA$83,95),"")</f>
        <v>25.1</v>
      </c>
      <c r="BG77" s="20">
        <f>IF(BG54&gt;0,VLOOKUP(BG54,'[3]2020_HVAC'!$EY$7:$KA$83,95),"")</f>
        <v>0.17530158730158732</v>
      </c>
      <c r="BH77" s="20" t="str">
        <f>IF(BH54&gt;0,VLOOKUP(BH54,'[3]2020_HVAC'!$EY$7:$KA$83,95),"")</f>
        <v/>
      </c>
      <c r="BI77" s="20" t="str">
        <f>IF(BI54&gt;0,VLOOKUP(BI54,'[3]2020_HVAC'!$EY$7:$KA$83,95),"")</f>
        <v/>
      </c>
      <c r="BJ77" s="13">
        <f>(SUM(AQ77:AZ77)+SUM(BC77:BI77))*$BJ$5</f>
        <v>253064.23767620002</v>
      </c>
      <c r="BK77" s="19">
        <f>IF($N77&gt;0,VLOOKUP($C77,[1]Bucharest!$AB$7:$AN$40,$N77))/((IF($P77=1,'3 PlantsCodes'!$D$26,IF($P77=2,'3 PlantsCodes'!$D$27,IF($P77=3,'3 PlantsCodes'!$D$28,IF($P77=4,'3 PlantsCodes'!$D$29)))))*IF($R77=1,'3 PlantsCodes'!$D$31,IF($R77=2,'3 PlantsCodes'!$D$32)))</f>
        <v>176.38170403650167</v>
      </c>
      <c r="BL77" s="19">
        <f>(IF($O77=20,VLOOKUP($C77,[1]Bucharest!$AB$7:$AN$40,12),IF($O77&gt;0,VLOOKUP($C77,[1]Bucharest!$AB$7:$AN$40,$O77),0))/(IF($Q77=1,'3 PlantsCodes'!$E$26,IF($Q77=3,'3 PlantsCodes'!$E$28,IF($Q77=4,'3 PlantsCodes'!$E$29,1)))*IF($R77=1,'3 PlantsCodes'!$E$31,IF($R77=2,'3 PlantsCodes'!$E$32))))</f>
        <v>18.865498411633382</v>
      </c>
      <c r="BM77" s="19">
        <f>VLOOKUP($C77,[1]Bucharest!$AB$6:$AZ$40,$S77)</f>
        <v>8.6315789473684212</v>
      </c>
      <c r="BN77" s="19">
        <f>VLOOKUP($C77,[1]Bucharest!$B$7:$Y$40,18)</f>
        <v>28.902140624998207</v>
      </c>
      <c r="BO77" s="19">
        <f>VLOOKUP($C77,[1]Bucharest!$B$7:$AA$40,26)</f>
        <v>0.58141873432991487</v>
      </c>
      <c r="BP77" s="20">
        <f>IF($U77=1,-[4]Office!$E$11,0)</f>
        <v>0</v>
      </c>
      <c r="BQ77" s="57" t="s">
        <v>30</v>
      </c>
      <c r="BR77" s="19">
        <f>IF($N77&gt;0,VLOOKUP($C77,[2]Bucharest!$AB$7:$AN$40,$N77))/((IF($P77=1,'3 PlantsCodes'!$D$26,IF($P77=2,'3 PlantsCodes'!$D$27,IF($P77=3,'3 PlantsCodes'!$D$28,IF($P77=4,'3 PlantsCodes'!$D$29)))))*IF($R77=1,'3 PlantsCodes'!$D$31,IF($R77=2,'3 PlantsCodes'!$D$32)))</f>
        <v>183.3543064118455</v>
      </c>
      <c r="BS77" s="19">
        <f>(IF($O77=20,VLOOKUP($C77,[2]Bucharest!$AB$7:$AN$40,12),IF($O77&gt;0,VLOOKUP($C77,[2]Bucharest!$AB$7:$AN$40,$O77),0))/(IF($Q77=1,'3 PlantsCodes'!$E$26,IF($Q77=3,'3 PlantsCodes'!$E$28,IF($Q77=4,'3 PlantsCodes'!$E$29,1)))*IF($R77=1,'3 PlantsCodes'!$E$31,IF($R77=2,'3 PlantsCodes'!$E$32))))</f>
        <v>9.3722280015527843</v>
      </c>
      <c r="BT77" s="19">
        <f>VLOOKUP($C77,[2]Bucharest!$AB$6:$AZ$40,$S77)</f>
        <v>12.526315789473685</v>
      </c>
      <c r="BU77" s="19">
        <f>VLOOKUP($C77,[2]Bucharest!$B$7:$Y$40,18)</f>
        <v>28.075380782242984</v>
      </c>
      <c r="BV77" s="19">
        <f>VLOOKUP($C77,[2]Bucharest!$B$7:$AA$40,26)</f>
        <v>0.7583605931446169</v>
      </c>
      <c r="BW77" s="20">
        <f>IF($U77=1,-[4]School!$E$11,0)</f>
        <v>0</v>
      </c>
      <c r="BX77" s="57" t="s">
        <v>30</v>
      </c>
    </row>
    <row r="78" spans="1:76" x14ac:dyDescent="0.25">
      <c r="A78" s="151"/>
      <c r="B78" s="17">
        <v>2</v>
      </c>
      <c r="C78" s="22">
        <f t="shared" ref="C78:O78" si="74">IF(C55="","",C55)</f>
        <v>3</v>
      </c>
      <c r="D78" s="50" t="str">
        <f t="shared" si="74"/>
        <v>-</v>
      </c>
      <c r="E78" s="50" t="str">
        <f t="shared" si="74"/>
        <v>o+</v>
      </c>
      <c r="F78" s="49" t="str">
        <f t="shared" si="74"/>
        <v>o-</v>
      </c>
      <c r="G78" s="49" t="str">
        <f t="shared" si="74"/>
        <v>o</v>
      </c>
      <c r="H78" s="49">
        <f t="shared" si="74"/>
        <v>0</v>
      </c>
      <c r="I78" s="49">
        <f t="shared" si="74"/>
        <v>1</v>
      </c>
      <c r="J78" s="49">
        <f t="shared" si="74"/>
        <v>2</v>
      </c>
      <c r="K78" s="49">
        <f t="shared" si="74"/>
        <v>1</v>
      </c>
      <c r="L78" s="49">
        <f t="shared" si="74"/>
        <v>1</v>
      </c>
      <c r="M78" s="49">
        <f t="shared" si="74"/>
        <v>1211</v>
      </c>
      <c r="N78" s="49">
        <f t="shared" si="74"/>
        <v>9</v>
      </c>
      <c r="O78" s="49">
        <f t="shared" si="74"/>
        <v>20</v>
      </c>
      <c r="P78" s="49">
        <v>2</v>
      </c>
      <c r="Q78" s="49">
        <f t="shared" ref="Q78:V78" si="75">IF(Q55="","",Q55)</f>
        <v>3</v>
      </c>
      <c r="R78" s="49">
        <f t="shared" si="75"/>
        <v>2</v>
      </c>
      <c r="S78" s="22">
        <f t="shared" si="75"/>
        <v>18</v>
      </c>
      <c r="T78" s="49">
        <f t="shared" si="75"/>
        <v>0</v>
      </c>
      <c r="U78" s="49">
        <f t="shared" si="75"/>
        <v>0</v>
      </c>
      <c r="V78" s="18" t="str">
        <f t="shared" si="75"/>
        <v/>
      </c>
      <c r="W78" s="21">
        <f>IF(W55&gt;0,VLOOKUP(W55,'[3]2020_Envelope'!$BH$6:$CR$128,24),"")</f>
        <v>5.188578990901572</v>
      </c>
      <c r="X78" s="21">
        <f>IF(X55&gt;0,VLOOKUP(X55,'[3]2020_Envelope'!$BH$6:$CR$128,24),"")</f>
        <v>3.0743751493428908</v>
      </c>
      <c r="Y78" s="21" t="str">
        <f>IF(Y55&gt;0,VLOOKUP(Y55,'[3]2020_Envelope'!$BH$6:$CR$128,24),"")</f>
        <v/>
      </c>
      <c r="Z78" s="21">
        <f>IF(Z55&gt;0,VLOOKUP(Z55,'[3]2020_Envelope'!$BH$6:$CR$128,24),"")</f>
        <v>53.118109571524975</v>
      </c>
      <c r="AA78" s="21" t="str">
        <f>IF(AA55&gt;0,VLOOKUP(AA55,'[3]2020_Envelope'!$BH$6:$CR$128,24),"")</f>
        <v/>
      </c>
      <c r="AB78" s="21" t="str">
        <f>IF(AB55&gt;0,VLOOKUP(AB55,'[3]2020_Envelope'!$BH$6:$CR$128,24),"")</f>
        <v/>
      </c>
      <c r="AC78" s="20" t="str">
        <f>IF(AC55&gt;0,VLOOKUP(AC55,'[3]2020_HVAC'!$EY$7:$KA$83,92),"")</f>
        <v/>
      </c>
      <c r="AD78" s="20" t="str">
        <f>IF(AD55&gt;0,VLOOKUP(AD55,'[3]2020_HVAC'!$EY$7:$KA$83,92),"")</f>
        <v/>
      </c>
      <c r="AE78" s="20" t="str">
        <f>IF(AE55&gt;0,VLOOKUP(AE55,'[3]2020_HVAC'!$EY$7:$KA$83,92),"")</f>
        <v/>
      </c>
      <c r="AF78" s="20" t="str">
        <f>IF(AF55&gt;0,VLOOKUP(AF55,'[3]2020_HVAC'!$EY$7:$KA$83,92),"")</f>
        <v/>
      </c>
      <c r="AG78" s="55">
        <f>VLOOKUP($C78,[1]Performance!$A$3:$K$38,9)</f>
        <v>1</v>
      </c>
      <c r="AH78" s="55">
        <f t="shared" ref="AH78:AH96" si="76">IF(AG78=0,92,IF(AG78=1,93,94))</f>
        <v>93</v>
      </c>
      <c r="AI78" s="20" t="str">
        <f>IF(AI55&gt;0,VLOOKUP(AI55,'[3]2020_HVAC'!$EY$7:$KA$83,AH78),"")</f>
        <v/>
      </c>
      <c r="AJ78" s="20">
        <f>IF(AJ55&gt;0,VLOOKUP(AJ55,'[3]2020_HVAC'!$EY$7:$KA$83,$AH78),"")</f>
        <v>21.013278243917686</v>
      </c>
      <c r="AK78" s="20">
        <f>IF(AK55&gt;0,VLOOKUP(AK55,'[3]2020_HVAC'!$EY$7:$KA$83,92),"")</f>
        <v>25.1</v>
      </c>
      <c r="AL78" s="20" t="str">
        <f>IF(AL55&gt;0,VLOOKUP(AL55,'[3]2020_HVAC'!$EY$7:$KA$83,92),"")</f>
        <v/>
      </c>
      <c r="AM78" s="20" t="str">
        <f>IF(AM55&gt;0,VLOOKUP(AM55,'[3]2020_HVAC'!$EY$7:$KA$83,92),"")</f>
        <v/>
      </c>
      <c r="AN78" s="20" t="str">
        <f>IF(AN55&gt;0,VLOOKUP(AN55,'[3]2020_HVAC'!$EY$7:$KA$83,92),"")</f>
        <v/>
      </c>
      <c r="AO78" s="20" t="str">
        <f>IF(AO55&gt;0,VLOOKUP(AO55,'[3]2020_HVAC'!$EY$7:$KA$83,92),"")</f>
        <v/>
      </c>
      <c r="AP78" s="13">
        <f t="shared" ref="AP78:AP95" si="77">(SUM(W78:AF78)+SUM(AI78:AO78))*$AP$5</f>
        <v>251536.7601763079</v>
      </c>
      <c r="AQ78" s="21">
        <f>IF(AQ55&gt;0,VLOOKUP(AQ55,'[3]2020_Envelope'!$BH$6:$CR$128,25),"")</f>
        <v>14.712138590203105</v>
      </c>
      <c r="AR78" s="21">
        <f>IF(AR55&gt;0,VLOOKUP(AR55,'[3]2020_Envelope'!$BH$6:$CR$128,25),"")</f>
        <v>5.5372380433521071</v>
      </c>
      <c r="AS78" s="21" t="str">
        <f>IF(AS55&gt;0,VLOOKUP(AS55,'[3]2020_Envelope'!$BH$6:$CR$128,25),"")</f>
        <v/>
      </c>
      <c r="AT78" s="21">
        <f>IF(AT55&gt;0,VLOOKUP(AT55,'[3]2020_Envelope'!$BH$6:$CR$128,25),"")</f>
        <v>43.086818299849632</v>
      </c>
      <c r="AU78" s="21" t="str">
        <f>IF(AU55&gt;0,VLOOKUP(AU55,'[3]2020_Envelope'!$BH$6:$CR$128,25),"")</f>
        <v/>
      </c>
      <c r="AV78" s="21" t="str">
        <f>IF(AV55&gt;0,VLOOKUP(AV55,'[3]2020_Envelope'!$BH$6:$CR$128,25),"")</f>
        <v/>
      </c>
      <c r="AW78" s="20" t="str">
        <f>IF(AW55&gt;0,VLOOKUP(AW55,'[3]2020_HVAC'!$EY$7:$KA$83,95),"")</f>
        <v/>
      </c>
      <c r="AX78" s="20" t="str">
        <f>IF(AX55&gt;0,VLOOKUP(AX55,'[3]2020_HVAC'!$EY$7:$KA$83,95),"")</f>
        <v/>
      </c>
      <c r="AY78" s="20" t="str">
        <f>IF(AY55&gt;0,VLOOKUP(AY55,'[3]2020_HVAC'!$EY$7:$KA$83,95),"")</f>
        <v/>
      </c>
      <c r="AZ78" s="20" t="str">
        <f>IF(AZ55&gt;0,VLOOKUP(AZ55,'[3]2020_HVAC'!$EY$7:$KA$83,95),"")</f>
        <v/>
      </c>
      <c r="BA78" s="55">
        <f>VLOOKUP($C78,[2]Performance!$A$3:$K$36,9)</f>
        <v>0</v>
      </c>
      <c r="BB78" s="55">
        <f t="shared" ref="BB78:BB96" si="78">IF(BA78=0,95,IF(BA78=1,96,97))</f>
        <v>95</v>
      </c>
      <c r="BC78" s="20" t="str">
        <f>IF(BC55&gt;0,VLOOKUP(BC55,'[3]2020_HVAC'!$EY$7:$KA$83,BB78),"")</f>
        <v/>
      </c>
      <c r="BD78" s="20">
        <f>IF(BD55&gt;0,VLOOKUP(BD55,'[3]2020_HVAC'!$EY$7:$KA$83,$BB78),"")</f>
        <v>29.579220677126315</v>
      </c>
      <c r="BE78" s="20">
        <f>IF(BE55&gt;0,VLOOKUP(BE55,'[3]2020_HVAC'!$EY$7:$KA$83,95),"")</f>
        <v>25.1</v>
      </c>
      <c r="BF78" s="20" t="str">
        <f>IF(BF55&gt;0,VLOOKUP(BF55,'[3]2020_HVAC'!$EY$7:$KA$83,95),"")</f>
        <v/>
      </c>
      <c r="BG78" s="20" t="str">
        <f>IF(BG55&gt;0,VLOOKUP(BG55,'[3]2020_HVAC'!$EY$7:$KA$83,95),"")</f>
        <v/>
      </c>
      <c r="BH78" s="20" t="str">
        <f>IF(BH55&gt;0,VLOOKUP(BH55,'[3]2020_HVAC'!$EY$7:$KA$83,95),"")</f>
        <v/>
      </c>
      <c r="BI78" s="20" t="str">
        <f>IF(BI55&gt;0,VLOOKUP(BI55,'[3]2020_HVAC'!$EY$7:$KA$83,95),"")</f>
        <v/>
      </c>
      <c r="BJ78" s="13">
        <f t="shared" ref="BJ78:BJ95" si="79">(SUM(AQ78:AZ78)+SUM(BC78:BI78))*$BJ$5</f>
        <v>371748.55917317315</v>
      </c>
      <c r="BK78" s="19">
        <f>IF($N78&gt;0,VLOOKUP($C78,[1]Bucharest!$AB$7:$AN$40,$N78))/((IF($P78=1,'3 PlantsCodes'!$D$26,IF($P78=2,'3 PlantsCodes'!$D$27,IF($P78=3,'3 PlantsCodes'!$D$28,IF($P78=4,'3 PlantsCodes'!$D$29)))))*IF($R78=1,'3 PlantsCodes'!$D$31,IF($R78=2,'3 PlantsCodes'!$D$32)))</f>
        <v>87.742968711229821</v>
      </c>
      <c r="BL78" s="19">
        <f>(IF($O78=20,VLOOKUP($C78,[1]Bucharest!$AB$7:$AN$40,12),IF($O78&gt;0,VLOOKUP($C78,[1]Bucharest!$AB$7:$AN$40,$O78),0))/(IF($Q78=1,'3 PlantsCodes'!$E$26,IF($Q78=3,'3 PlantsCodes'!$E$28,IF($Q78=4,'3 PlantsCodes'!$E$29,1)))*IF($R78=1,'3 PlantsCodes'!$E$31,IF($R78=2,'3 PlantsCodes'!$E$32))))</f>
        <v>22.46301803513251</v>
      </c>
      <c r="BM78" s="19">
        <f>VLOOKUP($C78,[1]Bucharest!$AB$6:$AZ$40,$S78)</f>
        <v>8.1999999999999993</v>
      </c>
      <c r="BN78" s="19">
        <f>VLOOKUP($C78,[1]Bucharest!$B$7:$Y$40,18)</f>
        <v>29.438941406247991</v>
      </c>
      <c r="BO78" s="19">
        <f>VLOOKUP($C78,[1]Bucharest!$B$7:$AA$40,26)</f>
        <v>0.4708965977800047</v>
      </c>
      <c r="BP78" s="20">
        <f>IF($U78=1,-[4]Office!$E$11,0)</f>
        <v>0</v>
      </c>
      <c r="BQ78" s="57" t="s">
        <v>30</v>
      </c>
      <c r="BR78" s="19">
        <f>IF($N78&gt;0,VLOOKUP($C78,[2]Bucharest!$AB$7:$AN$40,$N78))/((IF($P78=1,'3 PlantsCodes'!$D$26,IF($P78=2,'3 PlantsCodes'!$D$27,IF($P78=3,'3 PlantsCodes'!$D$28,IF($P78=4,'3 PlantsCodes'!$D$29)))))*IF($R78=1,'3 PlantsCodes'!$D$31,IF($R78=2,'3 PlantsCodes'!$D$32)))</f>
        <v>118.67136216967218</v>
      </c>
      <c r="BS78" s="19">
        <f>(IF($O78=20,VLOOKUP($C78,[2]Bucharest!$AB$7:$AN$40,12),IF($O78&gt;0,VLOOKUP($C78,[2]Bucharest!$AB$7:$AN$40,$O78),0))/(IF($Q78=1,'3 PlantsCodes'!$E$26,IF($Q78=3,'3 PlantsCodes'!$E$28,IF($Q78=4,'3 PlantsCodes'!$E$29,1)))*IF($R78=1,'3 PlantsCodes'!$E$31,IF($R78=2,'3 PlantsCodes'!$E$32))))</f>
        <v>11.197944018524121</v>
      </c>
      <c r="BT78" s="19">
        <f>VLOOKUP($C78,[2]Bucharest!$AB$6:$AZ$40,$S78)</f>
        <v>11.9</v>
      </c>
      <c r="BU78" s="19">
        <f>VLOOKUP($C78,[2]Bucharest!$B$7:$Y$40,18)</f>
        <v>28.508852902778795</v>
      </c>
      <c r="BV78" s="19">
        <f>VLOOKUP($C78,[2]Bucharest!$B$7:$AA$40,26)</f>
        <v>0.6660492886295184</v>
      </c>
      <c r="BW78" s="20">
        <f>IF($U78=1,-[4]School!$E$11,0)</f>
        <v>0</v>
      </c>
      <c r="BX78" s="57" t="s">
        <v>30</v>
      </c>
    </row>
    <row r="79" spans="1:76" x14ac:dyDescent="0.25">
      <c r="A79" s="151"/>
      <c r="B79" s="17">
        <v>3</v>
      </c>
      <c r="C79" s="22">
        <f t="shared" ref="C79:V79" si="80">IF(C56="","",C56)</f>
        <v>5</v>
      </c>
      <c r="D79" s="50" t="str">
        <f t="shared" si="80"/>
        <v>o-</v>
      </c>
      <c r="E79" s="50" t="str">
        <f t="shared" si="80"/>
        <v>o</v>
      </c>
      <c r="F79" s="49" t="str">
        <f t="shared" si="80"/>
        <v>o-</v>
      </c>
      <c r="G79" s="49" t="str">
        <f t="shared" si="80"/>
        <v>o</v>
      </c>
      <c r="H79" s="49">
        <f t="shared" si="80"/>
        <v>0</v>
      </c>
      <c r="I79" s="49">
        <f t="shared" si="80"/>
        <v>2</v>
      </c>
      <c r="J79" s="49">
        <f t="shared" si="80"/>
        <v>1</v>
      </c>
      <c r="K79" s="49">
        <f t="shared" si="80"/>
        <v>1</v>
      </c>
      <c r="L79" s="49">
        <f t="shared" si="80"/>
        <v>1</v>
      </c>
      <c r="M79" s="49">
        <f t="shared" si="80"/>
        <v>2111</v>
      </c>
      <c r="N79" s="49">
        <f t="shared" si="80"/>
        <v>9</v>
      </c>
      <c r="O79" s="49">
        <f t="shared" si="80"/>
        <v>20</v>
      </c>
      <c r="P79" s="49">
        <f t="shared" si="80"/>
        <v>3</v>
      </c>
      <c r="Q79" s="49">
        <f t="shared" si="80"/>
        <v>3</v>
      </c>
      <c r="R79" s="49">
        <f t="shared" si="80"/>
        <v>2</v>
      </c>
      <c r="S79" s="22">
        <f t="shared" si="80"/>
        <v>18</v>
      </c>
      <c r="T79" s="49">
        <f t="shared" si="80"/>
        <v>0</v>
      </c>
      <c r="U79" s="49">
        <f t="shared" si="80"/>
        <v>0</v>
      </c>
      <c r="V79" s="18" t="str">
        <f t="shared" si="80"/>
        <v/>
      </c>
      <c r="W79" s="21">
        <f>IF(W56&gt;0,VLOOKUP(W56,'[3]2020_Envelope'!$BH$6:$CR$128,24),"")</f>
        <v>4.1776586710780261</v>
      </c>
      <c r="X79" s="21">
        <f>IF(X56&gt;0,VLOOKUP(X56,'[3]2020_Envelope'!$BH$6:$CR$128,24),"")</f>
        <v>6.7990988879698557</v>
      </c>
      <c r="Y79" s="21">
        <f>IF(Y56&gt;0,VLOOKUP(Y56,'[3]2020_Envelope'!$BH$6:$CR$128,24),"")</f>
        <v>5.2080666115246723</v>
      </c>
      <c r="Z79" s="21">
        <f>IF(Z56&gt;0,VLOOKUP(Z56,'[3]2020_Envelope'!$BH$6:$CR$128,24),"")</f>
        <v>5.4432872807017549</v>
      </c>
      <c r="AA79" s="21" t="str">
        <f>IF(AA56&gt;0,VLOOKUP(AA56,'[3]2020_Envelope'!$BH$6:$CR$128,24),"")</f>
        <v/>
      </c>
      <c r="AB79" s="21" t="str">
        <f>IF(AB56&gt;0,VLOOKUP(AB56,'[3]2020_Envelope'!$BH$6:$CR$128,24),"")</f>
        <v/>
      </c>
      <c r="AC79" s="20" t="str">
        <f>IF(AC56&gt;0,VLOOKUP(AC56,'[3]2020_HVAC'!$EY$7:$KA$83,92),"")</f>
        <v/>
      </c>
      <c r="AD79" s="20" t="str">
        <f>IF(AD56&gt;0,VLOOKUP(AD56,'[3]2020_HVAC'!$EY$7:$KA$83,92),"")</f>
        <v/>
      </c>
      <c r="AE79" s="20" t="str">
        <f>IF(AE56&gt;0,VLOOKUP(AE56,'[3]2020_HVAC'!$EY$7:$KA$83,92),"")</f>
        <v/>
      </c>
      <c r="AF79" s="20" t="str">
        <f>IF(AF56&gt;0,VLOOKUP(AF56,'[3]2020_HVAC'!$EY$7:$KA$83,92),"")</f>
        <v/>
      </c>
      <c r="AG79" s="55">
        <f>VLOOKUP($C79,[1]Performance!$A$3:$K$38,9)</f>
        <v>0</v>
      </c>
      <c r="AH79" s="55">
        <f t="shared" si="76"/>
        <v>92</v>
      </c>
      <c r="AI79" s="20" t="str">
        <f>IF(AI56&gt;0,VLOOKUP(AI56,'[3]2020_HVAC'!$EY$7:$KA$83,AH79),"")</f>
        <v/>
      </c>
      <c r="AJ79" s="20">
        <f>IF(AJ56&gt;0,VLOOKUP(AJ56,'[3]2020_HVAC'!$EY$7:$KA$83,$AH79),"")</f>
        <v>21.723188814372168</v>
      </c>
      <c r="AK79" s="20">
        <f>IF(AK56&gt;0,VLOOKUP(AK56,'[3]2020_HVAC'!$EY$7:$KA$83,92),"")</f>
        <v>25.1</v>
      </c>
      <c r="AL79" s="20" t="str">
        <f>IF(AL56&gt;0,VLOOKUP(AL56,'[3]2020_HVAC'!$EY$7:$KA$83,92),"")</f>
        <v/>
      </c>
      <c r="AM79" s="20" t="str">
        <f>IF(AM56&gt;0,VLOOKUP(AM56,'[3]2020_HVAC'!$EY$7:$KA$83,92),"")</f>
        <v/>
      </c>
      <c r="AN79" s="20" t="str">
        <f>IF(AN56&gt;0,VLOOKUP(AN56,'[3]2020_HVAC'!$EY$7:$KA$83,92),"")</f>
        <v/>
      </c>
      <c r="AO79" s="20" t="str">
        <f>IF(AO56&gt;0,VLOOKUP(AO56,'[3]2020_HVAC'!$EY$7:$KA$83,92),"")</f>
        <v/>
      </c>
      <c r="AP79" s="13">
        <f t="shared" si="77"/>
        <v>160176.04262161275</v>
      </c>
      <c r="AQ79" s="21">
        <f>IF(AQ56&gt;0,VLOOKUP(AQ56,'[3]2020_Envelope'!$BH$6:$CR$128,25),"")</f>
        <v>11.21553166069295</v>
      </c>
      <c r="AR79" s="21">
        <f>IF(AR56&gt;0,VLOOKUP(AR56,'[3]2020_Envelope'!$BH$6:$CR$128,25),"")</f>
        <v>12.24581490356716</v>
      </c>
      <c r="AS79" s="21">
        <f>IF(AS56&gt;0,VLOOKUP(AS56,'[3]2020_Envelope'!$BH$6:$CR$128,25),"")</f>
        <v>15.17395459976105</v>
      </c>
      <c r="AT79" s="21" t="str">
        <f>IF(AT56&gt;0,VLOOKUP(AT56,'[3]2020_Envelope'!$BH$6:$CR$128,25),"")</f>
        <v/>
      </c>
      <c r="AU79" s="21" t="str">
        <f>IF(AU56&gt;0,VLOOKUP(AU56,'[3]2020_Envelope'!$BH$6:$CR$128,25),"")</f>
        <v/>
      </c>
      <c r="AV79" s="21" t="str">
        <f>IF(AV56&gt;0,VLOOKUP(AV56,'[3]2020_Envelope'!$BH$6:$CR$128,25),"")</f>
        <v/>
      </c>
      <c r="AW79" s="20" t="str">
        <f>IF(AW56&gt;0,VLOOKUP(AW56,'[3]2020_HVAC'!$EY$7:$KA$83,95),"")</f>
        <v/>
      </c>
      <c r="AX79" s="20" t="str">
        <f>IF(AX56&gt;0,VLOOKUP(AX56,'[3]2020_HVAC'!$EY$7:$KA$83,95),"")</f>
        <v/>
      </c>
      <c r="AY79" s="20" t="str">
        <f>IF(AY56&gt;0,VLOOKUP(AY56,'[3]2020_HVAC'!$EY$7:$KA$83,95),"")</f>
        <v/>
      </c>
      <c r="AZ79" s="20" t="str">
        <f>IF(AZ56&gt;0,VLOOKUP(AZ56,'[3]2020_HVAC'!$EY$7:$KA$83,95),"")</f>
        <v/>
      </c>
      <c r="BA79" s="55">
        <f>VLOOKUP($C79,[2]Performance!$A$3:$K$36,9)</f>
        <v>0</v>
      </c>
      <c r="BB79" s="55">
        <f t="shared" si="78"/>
        <v>95</v>
      </c>
      <c r="BC79" s="20" t="str">
        <f>IF(BC56&gt;0,VLOOKUP(BC56,'[3]2020_HVAC'!$EY$7:$KA$83,BB79),"")</f>
        <v/>
      </c>
      <c r="BD79" s="20">
        <f>IF(BD56&gt;0,VLOOKUP(BD56,'[3]2020_HVAC'!$EY$7:$KA$83,$BB79),"")</f>
        <v>29.579220677126315</v>
      </c>
      <c r="BE79" s="20">
        <f>IF(BE56&gt;0,VLOOKUP(BE56,'[3]2020_HVAC'!$EY$7:$KA$83,95),"")</f>
        <v>25.1</v>
      </c>
      <c r="BF79" s="20" t="str">
        <f>IF(BF56&gt;0,VLOOKUP(BF56,'[3]2020_HVAC'!$EY$7:$KA$83,95),"")</f>
        <v/>
      </c>
      <c r="BG79" s="20" t="str">
        <f>IF(BG56&gt;0,VLOOKUP(BG56,'[3]2020_HVAC'!$EY$7:$KA$83,95),"")</f>
        <v/>
      </c>
      <c r="BH79" s="20" t="str">
        <f>IF(BH56&gt;0,VLOOKUP(BH56,'[3]2020_HVAC'!$EY$7:$KA$83,95),"")</f>
        <v/>
      </c>
      <c r="BI79" s="20" t="str">
        <f>IF(BI56&gt;0,VLOOKUP(BI56,'[3]2020_HVAC'!$EY$7:$KA$83,95),"")</f>
        <v/>
      </c>
      <c r="BJ79" s="13">
        <f t="shared" si="79"/>
        <v>293940.74379961455</v>
      </c>
      <c r="BK79" s="19">
        <f>IF($N79&gt;0,VLOOKUP($C79,[1]Bucharest!$AB$7:$AN$40,$N79))/((IF($P79=1,'3 PlantsCodes'!$D$26,IF($P79=2,'3 PlantsCodes'!$D$27,IF($P79=3,'3 PlantsCodes'!$D$28,IF($P79=4,'3 PlantsCodes'!$D$29)))))*IF($R79=1,'3 PlantsCodes'!$D$31,IF($R79=2,'3 PlantsCodes'!$D$32)))</f>
        <v>132.50253031419533</v>
      </c>
      <c r="BL79" s="19">
        <f>(IF($O79=20,VLOOKUP($C79,[1]Bucharest!$AB$7:$AN$40,12),IF($O79&gt;0,VLOOKUP($C79,[1]Bucharest!$AB$7:$AN$40,$O79),0))/(IF($Q79=1,'3 PlantsCodes'!$E$26,IF($Q79=3,'3 PlantsCodes'!$E$28,IF($Q79=4,'3 PlantsCodes'!$E$29,1)))*IF($R79=1,'3 PlantsCodes'!$E$31,IF($R79=2,'3 PlantsCodes'!$E$32))))</f>
        <v>22.170768346888686</v>
      </c>
      <c r="BM79" s="19">
        <f>VLOOKUP($C79,[1]Bucharest!$AB$6:$AZ$40,$S79)</f>
        <v>8.1999999999999993</v>
      </c>
      <c r="BN79" s="19">
        <f>VLOOKUP($C79,[1]Bucharest!$B$7:$Y$40,18)</f>
        <v>28.902140624998207</v>
      </c>
      <c r="BO79" s="19">
        <f>VLOOKUP($C79,[1]Bucharest!$B$7:$AA$40,26)</f>
        <v>0.54152747260170697</v>
      </c>
      <c r="BP79" s="20">
        <f>IF($U79=1,-[4]Office!$E$11,0)</f>
        <v>0</v>
      </c>
      <c r="BQ79" s="57" t="s">
        <v>30</v>
      </c>
      <c r="BR79" s="19">
        <f>IF($N79&gt;0,VLOOKUP($C79,[2]Bucharest!$AB$7:$AN$40,$N79))/((IF($P79=1,'3 PlantsCodes'!$D$26,IF($P79=2,'3 PlantsCodes'!$D$27,IF($P79=3,'3 PlantsCodes'!$D$28,IF($P79=4,'3 PlantsCodes'!$D$29)))))*IF($R79=1,'3 PlantsCodes'!$D$31,IF($R79=2,'3 PlantsCodes'!$D$32)))</f>
        <v>110.33455295138826</v>
      </c>
      <c r="BS79" s="19">
        <f>(IF($O79=20,VLOOKUP($C79,[2]Bucharest!$AB$7:$AN$40,12),IF($O79&gt;0,VLOOKUP($C79,[2]Bucharest!$AB$7:$AN$40,$O79),0))/(IF($Q79=1,'3 PlantsCodes'!$E$26,IF($Q79=3,'3 PlantsCodes'!$E$28,IF($Q79=4,'3 PlantsCodes'!$E$29,1)))*IF($R79=1,'3 PlantsCodes'!$E$31,IF($R79=2,'3 PlantsCodes'!$E$32))))</f>
        <v>13.110871019612391</v>
      </c>
      <c r="BT79" s="19">
        <f>VLOOKUP($C79,[2]Bucharest!$AB$6:$AZ$40,$S79)</f>
        <v>11.9</v>
      </c>
      <c r="BU79" s="19">
        <f>VLOOKUP($C79,[2]Bucharest!$B$7:$Y$40,18)</f>
        <v>28.059732108135826</v>
      </c>
      <c r="BV79" s="19">
        <f>VLOOKUP($C79,[2]Bucharest!$B$7:$AA$40,26)</f>
        <v>0.651416909376069</v>
      </c>
      <c r="BW79" s="20">
        <f>IF($U79=1,-[4]School!$E$11,0)</f>
        <v>0</v>
      </c>
      <c r="BX79" s="57" t="s">
        <v>30</v>
      </c>
    </row>
    <row r="80" spans="1:76" x14ac:dyDescent="0.25">
      <c r="A80" s="151"/>
      <c r="B80" s="17">
        <v>4</v>
      </c>
      <c r="C80" s="22">
        <f t="shared" ref="C80:V80" si="81">IF(C57="","",C57)</f>
        <v>3</v>
      </c>
      <c r="D80" s="50" t="str">
        <f t="shared" si="81"/>
        <v>-</v>
      </c>
      <c r="E80" s="50" t="str">
        <f t="shared" si="81"/>
        <v>o+</v>
      </c>
      <c r="F80" s="49" t="str">
        <f t="shared" si="81"/>
        <v>o-</v>
      </c>
      <c r="G80" s="49" t="str">
        <f t="shared" si="81"/>
        <v>o</v>
      </c>
      <c r="H80" s="49">
        <f t="shared" si="81"/>
        <v>0</v>
      </c>
      <c r="I80" s="49">
        <f t="shared" si="81"/>
        <v>1</v>
      </c>
      <c r="J80" s="49">
        <f t="shared" si="81"/>
        <v>2</v>
      </c>
      <c r="K80" s="49">
        <f t="shared" si="81"/>
        <v>1</v>
      </c>
      <c r="L80" s="49">
        <f t="shared" si="81"/>
        <v>1</v>
      </c>
      <c r="M80" s="49">
        <f t="shared" si="81"/>
        <v>1211</v>
      </c>
      <c r="N80" s="49">
        <f t="shared" si="81"/>
        <v>5</v>
      </c>
      <c r="O80" s="49">
        <f t="shared" si="81"/>
        <v>20</v>
      </c>
      <c r="P80" s="49">
        <f t="shared" si="81"/>
        <v>3</v>
      </c>
      <c r="Q80" s="49">
        <f t="shared" si="81"/>
        <v>3</v>
      </c>
      <c r="R80" s="49">
        <f t="shared" si="81"/>
        <v>2</v>
      </c>
      <c r="S80" s="22">
        <f t="shared" si="81"/>
        <v>21</v>
      </c>
      <c r="T80" s="49">
        <f t="shared" si="81"/>
        <v>1</v>
      </c>
      <c r="U80" s="49">
        <f t="shared" si="81"/>
        <v>1</v>
      </c>
      <c r="V80" s="18" t="str">
        <f t="shared" si="81"/>
        <v/>
      </c>
      <c r="W80" s="21">
        <f>IF(W57&gt;0,VLOOKUP(W57,'[3]2020_Envelope'!$BH$6:$CR$128,24),"")</f>
        <v>5.188578990901572</v>
      </c>
      <c r="X80" s="21">
        <f>IF(X57&gt;0,VLOOKUP(X57,'[3]2020_Envelope'!$BH$6:$CR$128,24),"")</f>
        <v>3.0743751493428908</v>
      </c>
      <c r="Y80" s="21" t="str">
        <f>IF(Y57&gt;0,VLOOKUP(Y57,'[3]2020_Envelope'!$BH$6:$CR$128,24),"")</f>
        <v/>
      </c>
      <c r="Z80" s="21">
        <f>IF(Z57&gt;0,VLOOKUP(Z57,'[3]2020_Envelope'!$BH$6:$CR$128,24),"")</f>
        <v>53.118109571524975</v>
      </c>
      <c r="AA80" s="21" t="str">
        <f>IF(AA57&gt;0,VLOOKUP(AA57,'[3]2020_Envelope'!$BH$6:$CR$128,24),"")</f>
        <v/>
      </c>
      <c r="AB80" s="21" t="str">
        <f>IF(AB57&gt;0,VLOOKUP(AB57,'[3]2020_Envelope'!$BH$6:$CR$128,24),"")</f>
        <v/>
      </c>
      <c r="AC80" s="20" t="str">
        <f>IF(AC57&gt;0,VLOOKUP(AC57,'[3]2020_HVAC'!$EY$7:$KA$83,92),"")</f>
        <v/>
      </c>
      <c r="AD80" s="20" t="str">
        <f>IF(AD57&gt;0,VLOOKUP(AD57,'[3]2020_HVAC'!$EY$7:$KA$83,92),"")</f>
        <v/>
      </c>
      <c r="AE80" s="20" t="str">
        <f>IF(AE57&gt;0,VLOOKUP(AE57,'[3]2020_HVAC'!$EY$7:$KA$83,92),"")</f>
        <v/>
      </c>
      <c r="AF80" s="20" t="str">
        <f>IF(AF57&gt;0,VLOOKUP(AF57,'[3]2020_HVAC'!$EY$7:$KA$83,92),"")</f>
        <v/>
      </c>
      <c r="AG80" s="55">
        <f>VLOOKUP($C80,[1]Performance!$A$3:$K$38,9)</f>
        <v>1</v>
      </c>
      <c r="AH80" s="55">
        <f t="shared" si="76"/>
        <v>93</v>
      </c>
      <c r="AI80" s="20">
        <f>IF(AI57&gt;0,VLOOKUP(AI57,'[3]2020_HVAC'!$EY$7:$KA$83,AH80),"")</f>
        <v>6.9705261264668152</v>
      </c>
      <c r="AJ80" s="20">
        <f>IF(AJ57&gt;0,VLOOKUP(AJ57,'[3]2020_HVAC'!$EY$7:$KA$83,$AH80),"")</f>
        <v>21.013278243917686</v>
      </c>
      <c r="AK80" s="20">
        <f>IF(AK57&gt;0,VLOOKUP(AK57,'[3]2020_HVAC'!$EY$7:$KA$83,92),"")</f>
        <v>25.1</v>
      </c>
      <c r="AL80" s="20" t="str">
        <f>IF(AL57&gt;0,VLOOKUP(AL57,'[3]2020_HVAC'!$EY$7:$KA$83,92),"")</f>
        <v/>
      </c>
      <c r="AM80" s="20" t="str">
        <f>IF(AM57&gt;0,VLOOKUP(AM57,'[3]2020_HVAC'!$EY$7:$KA$83,92),"")</f>
        <v/>
      </c>
      <c r="AN80" s="20">
        <f>IF(AN57&gt;0,VLOOKUP(AN57,'[3]2020_HVAC'!$EY$7:$KA$83,92),"")</f>
        <v>4.3815589743589705</v>
      </c>
      <c r="AO80" s="20">
        <f>IF(AO57&gt;0,VLOOKUP(AO57,'[3]2020_HVAC'!$EY$7:$KA$83,92),"")</f>
        <v>11.72905985806435</v>
      </c>
      <c r="AP80" s="13">
        <f t="shared" si="77"/>
        <v>305546.63938011078</v>
      </c>
      <c r="AQ80" s="21">
        <f>IF(AQ57&gt;0,VLOOKUP(AQ57,'[3]2020_Envelope'!$BH$6:$CR$128,25),"")</f>
        <v>14.712138590203105</v>
      </c>
      <c r="AR80" s="21">
        <f>IF(AR57&gt;0,VLOOKUP(AR57,'[3]2020_Envelope'!$BH$6:$CR$128,25),"")</f>
        <v>5.5372380433521071</v>
      </c>
      <c r="AS80" s="21" t="str">
        <f>IF(AS57&gt;0,VLOOKUP(AS57,'[3]2020_Envelope'!$BH$6:$CR$128,25),"")</f>
        <v/>
      </c>
      <c r="AT80" s="21">
        <f>IF(AT57&gt;0,VLOOKUP(AT57,'[3]2020_Envelope'!$BH$6:$CR$128,25),"")</f>
        <v>43.086818299849632</v>
      </c>
      <c r="AU80" s="21" t="str">
        <f>IF(AU57&gt;0,VLOOKUP(AU57,'[3]2020_Envelope'!$BH$6:$CR$128,25),"")</f>
        <v/>
      </c>
      <c r="AV80" s="21" t="str">
        <f>IF(AV57&gt;0,VLOOKUP(AV57,'[3]2020_Envelope'!$BH$6:$CR$128,25),"")</f>
        <v/>
      </c>
      <c r="AW80" s="20" t="str">
        <f>IF(AW57&gt;0,VLOOKUP(AW57,'[3]2020_HVAC'!$EY$7:$KA$83,95),"")</f>
        <v/>
      </c>
      <c r="AX80" s="20" t="str">
        <f>IF(AX57&gt;0,VLOOKUP(AX57,'[3]2020_HVAC'!$EY$7:$KA$83,95),"")</f>
        <v/>
      </c>
      <c r="AY80" s="20" t="str">
        <f>IF(AY57&gt;0,VLOOKUP(AY57,'[3]2020_HVAC'!$EY$7:$KA$83,95),"")</f>
        <v/>
      </c>
      <c r="AZ80" s="20" t="str">
        <f>IF(AZ57&gt;0,VLOOKUP(AZ57,'[3]2020_HVAC'!$EY$7:$KA$83,95),"")</f>
        <v/>
      </c>
      <c r="BA80" s="55">
        <f>VLOOKUP($C80,[2]Performance!$A$3:$K$36,9)</f>
        <v>0</v>
      </c>
      <c r="BB80" s="55">
        <f t="shared" si="78"/>
        <v>95</v>
      </c>
      <c r="BC80" s="20">
        <f>IF(BC57&gt;0,VLOOKUP(BC57,'[3]2020_HVAC'!$EY$7:$KA$83,BB80),"")</f>
        <v>15.140838633184083</v>
      </c>
      <c r="BD80" s="20">
        <f>IF(BD57&gt;0,VLOOKUP(BD57,'[3]2020_HVAC'!$EY$7:$KA$83,$BB80),"")</f>
        <v>29.579220677126315</v>
      </c>
      <c r="BE80" s="20">
        <f>IF(BE57&gt;0,VLOOKUP(BE57,'[3]2020_HVAC'!$EY$7:$KA$83,95),"")</f>
        <v>25.1</v>
      </c>
      <c r="BF80" s="20" t="str">
        <f>IF(BF57&gt;0,VLOOKUP(BF57,'[3]2020_HVAC'!$EY$7:$KA$83,95),"")</f>
        <v/>
      </c>
      <c r="BG80" s="20" t="str">
        <f>IF(BG57&gt;0,VLOOKUP(BG57,'[3]2020_HVAC'!$EY$7:$KA$83,95),"")</f>
        <v/>
      </c>
      <c r="BH80" s="20">
        <f>IF(BH57&gt;0,VLOOKUP(BH57,'[3]2020_HVAC'!$EY$7:$KA$83,95),"")</f>
        <v>6.5097447619047557</v>
      </c>
      <c r="BI80" s="20">
        <f>IF(BI57&gt;0,VLOOKUP(BI57,'[3]2020_HVAC'!$EY$7:$KA$83,95),"")</f>
        <v>12.101410964669565</v>
      </c>
      <c r="BJ80" s="13">
        <f t="shared" si="79"/>
        <v>478067.34140641219</v>
      </c>
      <c r="BK80" s="19">
        <f>IF($N80&gt;0,VLOOKUP($C80,[1]Bucharest!$AB$7:$AN$40,$N80))/((IF($P80=1,'3 PlantsCodes'!$D$26,IF($P80=2,'3 PlantsCodes'!$D$27,IF($P80=3,'3 PlantsCodes'!$D$28,IF($P80=4,'3 PlantsCodes'!$D$29)))))*IF($R80=1,'3 PlantsCodes'!$D$31,IF($R80=2,'3 PlantsCodes'!$D$32)))</f>
        <v>88.552317852896081</v>
      </c>
      <c r="BL80" s="19">
        <f>(IF($O80=20,VLOOKUP($C80,[1]Bucharest!$AB$7:$AN$40,12),IF($O80&gt;0,VLOOKUP($C80,[1]Bucharest!$AB$7:$AN$40,$O80),0))/(IF($Q80=1,'3 PlantsCodes'!$E$26,IF($Q80=3,'3 PlantsCodes'!$E$28,IF($Q80=4,'3 PlantsCodes'!$E$29,1)))*IF($R80=1,'3 PlantsCodes'!$E$31,IF($R80=2,'3 PlantsCodes'!$E$32))))</f>
        <v>22.46301803513251</v>
      </c>
      <c r="BM80" s="19">
        <f>VLOOKUP($C80,[1]Bucharest!$AB$6:$AZ$40,$S80)</f>
        <v>3.6387764282501118</v>
      </c>
      <c r="BN80" s="19">
        <f>VLOOKUP($C80,[1]Bucharest!$B$7:$Y$40,18)</f>
        <v>29.438941406247991</v>
      </c>
      <c r="BO80" s="19">
        <f>VLOOKUP($C80,[1]Bucharest!$B$7:$AA$40,26)</f>
        <v>0.4708965977800047</v>
      </c>
      <c r="BP80" s="20">
        <f>IF($U80=1,-[4]Office!$E$11,0)</f>
        <v>-8.7136752136752129</v>
      </c>
      <c r="BQ80" s="57" t="s">
        <v>30</v>
      </c>
      <c r="BR80" s="19">
        <f>IF($N80&gt;0,VLOOKUP($C80,[2]Bucharest!$AB$7:$AN$40,$N80))/((IF($P80=1,'3 PlantsCodes'!$D$26,IF($P80=2,'3 PlantsCodes'!$D$27,IF($P80=3,'3 PlantsCodes'!$D$28,IF($P80=4,'3 PlantsCodes'!$D$29)))))*IF($R80=1,'3 PlantsCodes'!$D$31,IF($R80=2,'3 PlantsCodes'!$D$32)))</f>
        <v>119.76599763189922</v>
      </c>
      <c r="BS80" s="19">
        <f>(IF($O80=20,VLOOKUP($C80,[2]Bucharest!$AB$7:$AN$40,12),IF($O80&gt;0,VLOOKUP($C80,[2]Bucharest!$AB$7:$AN$40,$O80),0))/(IF($Q80=1,'3 PlantsCodes'!$E$26,IF($Q80=3,'3 PlantsCodes'!$E$28,IF($Q80=4,'3 PlantsCodes'!$E$29,1)))*IF($R80=1,'3 PlantsCodes'!$E$31,IF($R80=2,'3 PlantsCodes'!$E$32))))</f>
        <v>11.197944018524121</v>
      </c>
      <c r="BT80" s="19">
        <f>VLOOKUP($C80,[2]Bucharest!$AB$6:$AZ$40,$S80)</f>
        <v>6.2954051796157069</v>
      </c>
      <c r="BU80" s="19">
        <f>VLOOKUP($C80,[2]Bucharest!$B$7:$Y$40,18)</f>
        <v>28.508852902778795</v>
      </c>
      <c r="BV80" s="19">
        <f>VLOOKUP($C80,[2]Bucharest!$B$7:$AA$40,26)</f>
        <v>0.6660492886295184</v>
      </c>
      <c r="BW80" s="20">
        <f>IF($U80=1,-[4]School!$E$11,0)</f>
        <v>-8.7777777777777786</v>
      </c>
      <c r="BX80" s="57" t="s">
        <v>30</v>
      </c>
    </row>
    <row r="81" spans="1:76" x14ac:dyDescent="0.25">
      <c r="A81" s="151"/>
      <c r="B81" s="17">
        <v>5</v>
      </c>
      <c r="C81" s="22">
        <f t="shared" ref="C81:V81" si="82">IF(C58="","",C58)</f>
        <v>5</v>
      </c>
      <c r="D81" s="50" t="str">
        <f t="shared" si="82"/>
        <v>o-</v>
      </c>
      <c r="E81" s="50" t="str">
        <f t="shared" si="82"/>
        <v>o</v>
      </c>
      <c r="F81" s="49" t="str">
        <f t="shared" si="82"/>
        <v>o-</v>
      </c>
      <c r="G81" s="49" t="str">
        <f t="shared" si="82"/>
        <v>o</v>
      </c>
      <c r="H81" s="49">
        <f t="shared" si="82"/>
        <v>0</v>
      </c>
      <c r="I81" s="49">
        <f t="shared" si="82"/>
        <v>2</v>
      </c>
      <c r="J81" s="49">
        <f t="shared" si="82"/>
        <v>1</v>
      </c>
      <c r="K81" s="49">
        <f t="shared" si="82"/>
        <v>1</v>
      </c>
      <c r="L81" s="49">
        <f t="shared" si="82"/>
        <v>1</v>
      </c>
      <c r="M81" s="49">
        <f t="shared" si="82"/>
        <v>2111</v>
      </c>
      <c r="N81" s="49">
        <f t="shared" si="82"/>
        <v>5</v>
      </c>
      <c r="O81" s="49">
        <f t="shared" si="82"/>
        <v>20</v>
      </c>
      <c r="P81" s="49">
        <f t="shared" si="82"/>
        <v>3</v>
      </c>
      <c r="Q81" s="49">
        <f t="shared" si="82"/>
        <v>3</v>
      </c>
      <c r="R81" s="49">
        <f t="shared" si="82"/>
        <v>2</v>
      </c>
      <c r="S81" s="22">
        <f t="shared" si="82"/>
        <v>21</v>
      </c>
      <c r="T81" s="49">
        <f t="shared" si="82"/>
        <v>1</v>
      </c>
      <c r="U81" s="49">
        <f t="shared" si="82"/>
        <v>1</v>
      </c>
      <c r="V81" s="18" t="str">
        <f t="shared" si="82"/>
        <v/>
      </c>
      <c r="W81" s="21">
        <f>IF(W58&gt;0,VLOOKUP(W58,'[3]2020_Envelope'!$BH$6:$CR$128,24),"")</f>
        <v>4.1776586710780261</v>
      </c>
      <c r="X81" s="21">
        <f>IF(X58&gt;0,VLOOKUP(X58,'[3]2020_Envelope'!$BH$6:$CR$128,24),"")</f>
        <v>6.7990988879698557</v>
      </c>
      <c r="Y81" s="21">
        <f>IF(Y58&gt;0,VLOOKUP(Y58,'[3]2020_Envelope'!$BH$6:$CR$128,24),"")</f>
        <v>5.2080666115246723</v>
      </c>
      <c r="Z81" s="21">
        <f>IF(Z58&gt;0,VLOOKUP(Z58,'[3]2020_Envelope'!$BH$6:$CR$128,24),"")</f>
        <v>5.4432872807017549</v>
      </c>
      <c r="AA81" s="21" t="str">
        <f>IF(AA58&gt;0,VLOOKUP(AA58,'[3]2020_Envelope'!$BH$6:$CR$128,24),"")</f>
        <v/>
      </c>
      <c r="AB81" s="21" t="str">
        <f>IF(AB58&gt;0,VLOOKUP(AB58,'[3]2020_Envelope'!$BH$6:$CR$128,24),"")</f>
        <v/>
      </c>
      <c r="AC81" s="20" t="str">
        <f>IF(AC58&gt;0,VLOOKUP(AC58,'[3]2020_HVAC'!$EY$7:$KA$83,92),"")</f>
        <v/>
      </c>
      <c r="AD81" s="20" t="str">
        <f>IF(AD58&gt;0,VLOOKUP(AD58,'[3]2020_HVAC'!$EY$7:$KA$83,92),"")</f>
        <v/>
      </c>
      <c r="AE81" s="20" t="str">
        <f>IF(AE58&gt;0,VLOOKUP(AE58,'[3]2020_HVAC'!$EY$7:$KA$83,92),"")</f>
        <v/>
      </c>
      <c r="AF81" s="20" t="str">
        <f>IF(AF58&gt;0,VLOOKUP(AF58,'[3]2020_HVAC'!$EY$7:$KA$83,92),"")</f>
        <v/>
      </c>
      <c r="AG81" s="55">
        <f>VLOOKUP($C81,[1]Performance!$A$3:$K$38,9)</f>
        <v>0</v>
      </c>
      <c r="AH81" s="55">
        <f t="shared" si="76"/>
        <v>92</v>
      </c>
      <c r="AI81" s="20">
        <f>IF(AI58&gt;0,VLOOKUP(AI58,'[3]2020_HVAC'!$EY$7:$KA$83,AH81),"")</f>
        <v>8.6891294553020693</v>
      </c>
      <c r="AJ81" s="20">
        <f>IF(AJ58&gt;0,VLOOKUP(AJ58,'[3]2020_HVAC'!$EY$7:$KA$83,$AH81),"")</f>
        <v>21.723188814372168</v>
      </c>
      <c r="AK81" s="20">
        <f>IF(AK58&gt;0,VLOOKUP(AK58,'[3]2020_HVAC'!$EY$7:$KA$83,92),"")</f>
        <v>25.1</v>
      </c>
      <c r="AL81" s="20" t="str">
        <f>IF(AL58&gt;0,VLOOKUP(AL58,'[3]2020_HVAC'!$EY$7:$KA$83,92),"")</f>
        <v/>
      </c>
      <c r="AM81" s="20" t="str">
        <f>IF(AM58&gt;0,VLOOKUP(AM58,'[3]2020_HVAC'!$EY$7:$KA$83,92),"")</f>
        <v/>
      </c>
      <c r="AN81" s="20">
        <f>IF(AN58&gt;0,VLOOKUP(AN58,'[3]2020_HVAC'!$EY$7:$KA$83,92),"")</f>
        <v>4.3815589743589705</v>
      </c>
      <c r="AO81" s="20">
        <f>IF(AO58&gt;0,VLOOKUP(AO58,'[3]2020_HVAC'!$EY$7:$KA$83,92),"")</f>
        <v>11.72905985806435</v>
      </c>
      <c r="AP81" s="13">
        <f t="shared" si="77"/>
        <v>218207.45361489014</v>
      </c>
      <c r="AQ81" s="21">
        <f>IF(AQ58&gt;0,VLOOKUP(AQ58,'[3]2020_Envelope'!$BH$6:$CR$128,25),"")</f>
        <v>11.21553166069295</v>
      </c>
      <c r="AR81" s="21">
        <f>IF(AR58&gt;0,VLOOKUP(AR58,'[3]2020_Envelope'!$BH$6:$CR$128,25),"")</f>
        <v>12.24581490356716</v>
      </c>
      <c r="AS81" s="21">
        <f>IF(AS58&gt;0,VLOOKUP(AS58,'[3]2020_Envelope'!$BH$6:$CR$128,25),"")</f>
        <v>15.17395459976105</v>
      </c>
      <c r="AT81" s="21" t="str">
        <f>IF(AT58&gt;0,VLOOKUP(AT58,'[3]2020_Envelope'!$BH$6:$CR$128,25),"")</f>
        <v/>
      </c>
      <c r="AU81" s="21" t="str">
        <f>IF(AU58&gt;0,VLOOKUP(AU58,'[3]2020_Envelope'!$BH$6:$CR$128,25),"")</f>
        <v/>
      </c>
      <c r="AV81" s="21" t="str">
        <f>IF(AV58&gt;0,VLOOKUP(AV58,'[3]2020_Envelope'!$BH$6:$CR$128,25),"")</f>
        <v/>
      </c>
      <c r="AW81" s="20" t="str">
        <f>IF(AW58&gt;0,VLOOKUP(AW58,'[3]2020_HVAC'!$EY$7:$KA$83,95),"")</f>
        <v/>
      </c>
      <c r="AX81" s="20" t="str">
        <f>IF(AX58&gt;0,VLOOKUP(AX58,'[3]2020_HVAC'!$EY$7:$KA$83,95),"")</f>
        <v/>
      </c>
      <c r="AY81" s="20" t="str">
        <f>IF(AY58&gt;0,VLOOKUP(AY58,'[3]2020_HVAC'!$EY$7:$KA$83,95),"")</f>
        <v/>
      </c>
      <c r="AZ81" s="20" t="str">
        <f>IF(AZ58&gt;0,VLOOKUP(AZ58,'[3]2020_HVAC'!$EY$7:$KA$83,95),"")</f>
        <v/>
      </c>
      <c r="BA81" s="55">
        <f>VLOOKUP($C81,[2]Performance!$A$3:$K$36,9)</f>
        <v>0</v>
      </c>
      <c r="BB81" s="55">
        <f t="shared" si="78"/>
        <v>95</v>
      </c>
      <c r="BC81" s="20">
        <f>IF(BC58&gt;0,VLOOKUP(BC58,'[3]2020_HVAC'!$EY$7:$KA$83,BB81),"")</f>
        <v>15.140838633184083</v>
      </c>
      <c r="BD81" s="20">
        <f>IF(BD58&gt;0,VLOOKUP(BD58,'[3]2020_HVAC'!$EY$7:$KA$83,$BB81),"")</f>
        <v>29.579220677126315</v>
      </c>
      <c r="BE81" s="20">
        <f>IF(BE58&gt;0,VLOOKUP(BE58,'[3]2020_HVAC'!$EY$7:$KA$83,95),"")</f>
        <v>25.1</v>
      </c>
      <c r="BF81" s="20" t="str">
        <f>IF(BF58&gt;0,VLOOKUP(BF58,'[3]2020_HVAC'!$EY$7:$KA$83,95),"")</f>
        <v/>
      </c>
      <c r="BG81" s="20" t="str">
        <f>IF(BG58&gt;0,VLOOKUP(BG58,'[3]2020_HVAC'!$EY$7:$KA$83,95),"")</f>
        <v/>
      </c>
      <c r="BH81" s="20">
        <f>IF(BH58&gt;0,VLOOKUP(BH58,'[3]2020_HVAC'!$EY$7:$KA$83,95),"")</f>
        <v>6.5097447619047557</v>
      </c>
      <c r="BI81" s="20">
        <f>IF(BI58&gt;0,VLOOKUP(BI58,'[3]2020_HVAC'!$EY$7:$KA$83,95),"")</f>
        <v>12.101410964669565</v>
      </c>
      <c r="BJ81" s="13">
        <f t="shared" si="79"/>
        <v>400259.52603285352</v>
      </c>
      <c r="BK81" s="19">
        <f>IF($N81&gt;0,VLOOKUP($C81,[1]Bucharest!$AB$7:$AN$40,$N81))/((IF($P81=1,'3 PlantsCodes'!$D$26,IF($P81=2,'3 PlantsCodes'!$D$27,IF($P81=3,'3 PlantsCodes'!$D$28,IF($P81=4,'3 PlantsCodes'!$D$29)))))*IF($R81=1,'3 PlantsCodes'!$D$31,IF($R81=2,'3 PlantsCodes'!$D$32)))</f>
        <v>136.6005467156653</v>
      </c>
      <c r="BL81" s="19">
        <f>(IF($O81=20,VLOOKUP($C81,[1]Bucharest!$AB$7:$AN$40,12),IF($O81&gt;0,VLOOKUP($C81,[1]Bucharest!$AB$7:$AN$40,$O81),0))/(IF($Q81=1,'3 PlantsCodes'!$E$26,IF($Q81=3,'3 PlantsCodes'!$E$28,IF($Q81=4,'3 PlantsCodes'!$E$29,1)))*IF($R81=1,'3 PlantsCodes'!$E$31,IF($R81=2,'3 PlantsCodes'!$E$32))))</f>
        <v>22.170768346888686</v>
      </c>
      <c r="BM81" s="19">
        <f>VLOOKUP($C81,[1]Bucharest!$AB$6:$AZ$40,$S81)</f>
        <v>3.6387764282501118</v>
      </c>
      <c r="BN81" s="19">
        <f>VLOOKUP($C81,[1]Bucharest!$B$7:$Y$40,18)</f>
        <v>28.902140624998207</v>
      </c>
      <c r="BO81" s="19">
        <f>VLOOKUP($C81,[1]Bucharest!$B$7:$AA$40,26)</f>
        <v>0.54152747260170697</v>
      </c>
      <c r="BP81" s="20">
        <f>IF($U81=1,-[4]Office!$E$11,0)</f>
        <v>-8.7136752136752129</v>
      </c>
      <c r="BQ81" s="57" t="s">
        <v>30</v>
      </c>
      <c r="BR81" s="19">
        <f>IF($N81&gt;0,VLOOKUP($C81,[2]Bucharest!$AB$7:$AN$40,$N81))/((IF($P81=1,'3 PlantsCodes'!$D$26,IF($P81=2,'3 PlantsCodes'!$D$27,IF($P81=3,'3 PlantsCodes'!$D$28,IF($P81=4,'3 PlantsCodes'!$D$29)))))*IF($R81=1,'3 PlantsCodes'!$D$31,IF($R81=2,'3 PlantsCodes'!$D$32)))</f>
        <v>113.74696180555492</v>
      </c>
      <c r="BS81" s="19">
        <f>(IF($O81=20,VLOOKUP($C81,[2]Bucharest!$AB$7:$AN$40,12),IF($O81&gt;0,VLOOKUP($C81,[2]Bucharest!$AB$7:$AN$40,$O81),0))/(IF($Q81=1,'3 PlantsCodes'!$E$26,IF($Q81=3,'3 PlantsCodes'!$E$28,IF($Q81=4,'3 PlantsCodes'!$E$29,1)))*IF($R81=1,'3 PlantsCodes'!$E$31,IF($R81=2,'3 PlantsCodes'!$E$32))))</f>
        <v>13.110871019612391</v>
      </c>
      <c r="BT81" s="19">
        <f>VLOOKUP($C81,[2]Bucharest!$AB$6:$AZ$40,$S81)</f>
        <v>6.2954051796157069</v>
      </c>
      <c r="BU81" s="19">
        <f>VLOOKUP($C81,[2]Bucharest!$B$7:$Y$40,18)</f>
        <v>28.059732108135826</v>
      </c>
      <c r="BV81" s="19">
        <f>VLOOKUP($C81,[2]Bucharest!$B$7:$AA$40,26)</f>
        <v>0.651416909376069</v>
      </c>
      <c r="BW81" s="20">
        <f>IF($U81=1,-[4]School!$E$11,0)</f>
        <v>-8.7777777777777786</v>
      </c>
      <c r="BX81" s="57" t="s">
        <v>30</v>
      </c>
    </row>
    <row r="82" spans="1:76" x14ac:dyDescent="0.25">
      <c r="A82" s="151"/>
      <c r="B82" s="17">
        <v>6</v>
      </c>
      <c r="C82" s="22">
        <f t="shared" ref="C82:V82" si="83">IF(C59="","",C59)</f>
        <v>14</v>
      </c>
      <c r="D82" s="50" t="str">
        <f t="shared" si="83"/>
        <v>o</v>
      </c>
      <c r="E82" s="50" t="str">
        <f t="shared" si="83"/>
        <v>+</v>
      </c>
      <c r="F82" s="49" t="str">
        <f t="shared" si="83"/>
        <v>+</v>
      </c>
      <c r="G82" s="49" t="str">
        <f t="shared" si="83"/>
        <v>+</v>
      </c>
      <c r="H82" s="49">
        <f t="shared" si="83"/>
        <v>0</v>
      </c>
      <c r="I82" s="49">
        <f t="shared" si="83"/>
        <v>3</v>
      </c>
      <c r="J82" s="49">
        <f t="shared" si="83"/>
        <v>3</v>
      </c>
      <c r="K82" s="49">
        <f t="shared" si="83"/>
        <v>3</v>
      </c>
      <c r="L82" s="49">
        <f t="shared" si="83"/>
        <v>1</v>
      </c>
      <c r="M82" s="49">
        <f t="shared" si="83"/>
        <v>3331</v>
      </c>
      <c r="N82" s="49">
        <f t="shared" si="83"/>
        <v>5</v>
      </c>
      <c r="O82" s="49">
        <f t="shared" si="83"/>
        <v>20</v>
      </c>
      <c r="P82" s="49">
        <f t="shared" si="83"/>
        <v>3</v>
      </c>
      <c r="Q82" s="49">
        <f t="shared" si="83"/>
        <v>3</v>
      </c>
      <c r="R82" s="49">
        <f t="shared" si="83"/>
        <v>2</v>
      </c>
      <c r="S82" s="22">
        <f t="shared" si="83"/>
        <v>15</v>
      </c>
      <c r="T82" s="49">
        <f t="shared" si="83"/>
        <v>0</v>
      </c>
      <c r="U82" s="49">
        <f t="shared" si="83"/>
        <v>1</v>
      </c>
      <c r="V82" s="18" t="str">
        <f t="shared" si="83"/>
        <v/>
      </c>
      <c r="W82" s="21">
        <f>IF(W59&gt;0,VLOOKUP(W59,'[3]2020_Envelope'!$BH$6:$CR$128,24),"")</f>
        <v>5.6026909291425415</v>
      </c>
      <c r="X82" s="21">
        <f>IF(X59&gt;0,VLOOKUP(X59,'[3]2020_Envelope'!$BH$6:$CR$128,24),"")</f>
        <v>8.2771638636154776</v>
      </c>
      <c r="Y82" s="21">
        <f>IF(Y59&gt;0,VLOOKUP(Y59,'[3]2020_Envelope'!$BH$6:$CR$128,24),"")</f>
        <v>6.9424648469809753</v>
      </c>
      <c r="Z82" s="21">
        <f>IF(Z59&gt;0,VLOOKUP(Z59,'[3]2020_Envelope'!$BH$6:$CR$128,24),"")</f>
        <v>64.004684132928475</v>
      </c>
      <c r="AA82" s="21">
        <f>IF(AA59&gt;0,VLOOKUP(AA59,'[3]2020_Envelope'!$BH$6:$CR$128,24),"")</f>
        <v>54.74803418803419</v>
      </c>
      <c r="AB82" s="21">
        <f>IF(AB59&gt;0,VLOOKUP(AB59,'[3]2020_Envelope'!$BH$6:$CR$128,24),"")</f>
        <v>27.374017094017095</v>
      </c>
      <c r="AC82" s="20" t="str">
        <f>IF(AC59&gt;0,VLOOKUP(AC59,'[3]2020_HVAC'!$EY$7:$KA$83,92),"")</f>
        <v/>
      </c>
      <c r="AD82" s="20" t="str">
        <f>IF(AD59&gt;0,VLOOKUP(AD59,'[3]2020_HVAC'!$EY$7:$KA$83,92),"")</f>
        <v/>
      </c>
      <c r="AE82" s="20">
        <f>IF(AE59&gt;0,VLOOKUP(AE59,'[3]2020_HVAC'!$EY$7:$KA$83,92),"")</f>
        <v>28.112000000000002</v>
      </c>
      <c r="AF82" s="20">
        <f>IF(AF59&gt;0,VLOOKUP(AF59,'[3]2020_HVAC'!$EY$7:$KA$83,92),"")</f>
        <v>28.853999999999999</v>
      </c>
      <c r="AG82" s="55">
        <f>VLOOKUP($C82,[1]Performance!$A$3:$K$38,9)</f>
        <v>2</v>
      </c>
      <c r="AH82" s="55">
        <f t="shared" si="76"/>
        <v>94</v>
      </c>
      <c r="AI82" s="20">
        <f>IF(AI59&gt;0,VLOOKUP(AI59,'[3]2020_HVAC'!$EY$7:$KA$83,AH82),"")</f>
        <v>5.251922797631563</v>
      </c>
      <c r="AJ82" s="20">
        <f>IF(AJ59&gt;0,VLOOKUP(AJ59,'[3]2020_HVAC'!$EY$7:$KA$83,$AH82),"")</f>
        <v>20.303367673463196</v>
      </c>
      <c r="AK82" s="20">
        <f>IF(AK59&gt;0,VLOOKUP(AK59,'[3]2020_HVAC'!$EY$7:$KA$83,92),"")</f>
        <v>25.1</v>
      </c>
      <c r="AL82" s="20" t="str">
        <f>IF(AL59&gt;0,VLOOKUP(AL59,'[3]2020_HVAC'!$EY$7:$KA$83,92),"")</f>
        <v/>
      </c>
      <c r="AM82" s="20" t="str">
        <f>IF(AM59&gt;0,VLOOKUP(AM59,'[3]2020_HVAC'!$EY$7:$KA$83,92),"")</f>
        <v/>
      </c>
      <c r="AN82" s="20" t="str">
        <f>IF(AN59&gt;0,VLOOKUP(AN59,'[3]2020_HVAC'!$EY$7:$KA$83,92),"")</f>
        <v/>
      </c>
      <c r="AO82" s="20">
        <f>IF(AO59&gt;0,VLOOKUP(AO59,'[3]2020_HVAC'!$EY$7:$KA$83,92),"")</f>
        <v>11.72905985806435</v>
      </c>
      <c r="AP82" s="13">
        <f t="shared" si="77"/>
        <v>669940.60859827406</v>
      </c>
      <c r="AQ82" s="21">
        <f>IF(AQ59&gt;0,VLOOKUP(AQ59,'[3]2020_Envelope'!$BH$6:$CR$128,25),"")</f>
        <v>15.371875746714455</v>
      </c>
      <c r="AR82" s="21">
        <f>IF(AR59&gt;0,VLOOKUP(AR59,'[3]2020_Envelope'!$BH$6:$CR$128,25),"")</f>
        <v>14.907948578255674</v>
      </c>
      <c r="AS82" s="21">
        <f>IF(AS59&gt;0,VLOOKUP(AS59,'[3]2020_Envelope'!$BH$6:$CR$128,25),"")</f>
        <v>19.132377538829147</v>
      </c>
      <c r="AT82" s="21">
        <f>IF(AT59&gt;0,VLOOKUP(AT59,'[3]2020_Envelope'!$BH$6:$CR$128,25),"")</f>
        <v>76.105200451127828</v>
      </c>
      <c r="AU82" s="21">
        <f>IF(AU59&gt;0,VLOOKUP(AU59,'[3]2020_Envelope'!$BH$6:$CR$128,25),"")</f>
        <v>36.855405714285723</v>
      </c>
      <c r="AV82" s="21">
        <f>IF(AV59&gt;0,VLOOKUP(AV59,'[3]2020_Envelope'!$BH$6:$CR$128,25),"")</f>
        <v>18.427702857142862</v>
      </c>
      <c r="AW82" s="20" t="str">
        <f>IF(AW59&gt;0,VLOOKUP(AW59,'[3]2020_HVAC'!$EY$7:$KA$83,95),"")</f>
        <v/>
      </c>
      <c r="AX82" s="20" t="str">
        <f>IF(AX59&gt;0,VLOOKUP(AX59,'[3]2020_HVAC'!$EY$7:$KA$83,95),"")</f>
        <v/>
      </c>
      <c r="AY82" s="20">
        <f>IF(AY59&gt;0,VLOOKUP(AY59,'[3]2020_HVAC'!$EY$7:$KA$83,95),"")</f>
        <v>28.112000000000002</v>
      </c>
      <c r="AZ82" s="20">
        <f>IF(AZ59&gt;0,VLOOKUP(AZ59,'[3]2020_HVAC'!$EY$7:$KA$83,95),"")</f>
        <v>28.853999999999996</v>
      </c>
      <c r="BA82" s="55">
        <f>VLOOKUP($C82,[2]Performance!$A$3:$K$36,9)</f>
        <v>1</v>
      </c>
      <c r="BB82" s="55">
        <f t="shared" si="78"/>
        <v>96</v>
      </c>
      <c r="BC82" s="20">
        <f>IF(BC59&gt;0,VLOOKUP(BC59,'[3]2020_HVAC'!$EY$7:$KA$83,BB82),"")</f>
        <v>11.206371297180436</v>
      </c>
      <c r="BD82" s="20">
        <f>IF(BD59&gt;0,VLOOKUP(BD59,'[3]2020_HVAC'!$EY$7:$KA$83,$BB82),"")</f>
        <v>27.399233433278315</v>
      </c>
      <c r="BE82" s="20">
        <f>IF(BE59&gt;0,VLOOKUP(BE59,'[3]2020_HVAC'!$EY$7:$KA$83,95),"")</f>
        <v>25.1</v>
      </c>
      <c r="BF82" s="20" t="str">
        <f>IF(BF59&gt;0,VLOOKUP(BF59,'[3]2020_HVAC'!$EY$7:$KA$83,95),"")</f>
        <v/>
      </c>
      <c r="BG82" s="20" t="str">
        <f>IF(BG59&gt;0,VLOOKUP(BG59,'[3]2020_HVAC'!$EY$7:$KA$83,95),"")</f>
        <v/>
      </c>
      <c r="BH82" s="20" t="str">
        <f>IF(BH59&gt;0,VLOOKUP(BH59,'[3]2020_HVAC'!$EY$7:$KA$83,95),"")</f>
        <v/>
      </c>
      <c r="BI82" s="20">
        <f>IF(BI59&gt;0,VLOOKUP(BI59,'[3]2020_HVAC'!$EY$7:$KA$83,95),"")</f>
        <v>12.101410964669565</v>
      </c>
      <c r="BJ82" s="13">
        <f t="shared" si="79"/>
        <v>987756.6087316745</v>
      </c>
      <c r="BK82" s="19">
        <f>IF($N82&gt;0,VLOOKUP($C82,[1]Bucharest!$AB$7:$AN$40,$N82))/((IF($P82=1,'3 PlantsCodes'!$D$26,IF($P82=2,'3 PlantsCodes'!$D$27,IF($P82=3,'3 PlantsCodes'!$D$28,IF($P82=4,'3 PlantsCodes'!$D$29)))))*IF($R82=1,'3 PlantsCodes'!$D$31,IF($R82=2,'3 PlantsCodes'!$D$32)))</f>
        <v>42.155318520420593</v>
      </c>
      <c r="BL82" s="19">
        <f>(IF($O82=20,VLOOKUP($C82,[1]Bucharest!$AB$7:$AN$40,12),IF($O82&gt;0,VLOOKUP($C82,[1]Bucharest!$AB$7:$AN$40,$O82),0))/(IF($Q82=1,'3 PlantsCodes'!$E$26,IF($Q82=3,'3 PlantsCodes'!$E$28,IF($Q82=4,'3 PlantsCodes'!$E$29,1)))*IF($R82=1,'3 PlantsCodes'!$E$31,IF($R82=2,'3 PlantsCodes'!$E$32))))</f>
        <v>4.147472044108734</v>
      </c>
      <c r="BM82" s="19">
        <f>VLOOKUP($C82,[1]Bucharest!$AB$6:$AZ$40,$S82)</f>
        <v>8.6315789473684212</v>
      </c>
      <c r="BN82" s="19">
        <f>VLOOKUP($C82,[1]Bucharest!$B$7:$Y$40,18)</f>
        <v>7.3603836712642501</v>
      </c>
      <c r="BO82" s="19">
        <f>VLOOKUP($C82,[1]Bucharest!$B$7:$AA$40,26)</f>
        <v>0.21001057491224792</v>
      </c>
      <c r="BP82" s="20">
        <f>IF($U82=1,-[4]Office!$E$11,0)</f>
        <v>-8.7136752136752129</v>
      </c>
      <c r="BQ82" s="57" t="s">
        <v>30</v>
      </c>
      <c r="BR82" s="19">
        <f>IF($N82&gt;0,VLOOKUP($C82,[2]Bucharest!$AB$7:$AN$40,$N82))/((IF($P82=1,'3 PlantsCodes'!$D$26,IF($P82=2,'3 PlantsCodes'!$D$27,IF($P82=3,'3 PlantsCodes'!$D$28,IF($P82=4,'3 PlantsCodes'!$D$29)))))*IF($R82=1,'3 PlantsCodes'!$D$31,IF($R82=2,'3 PlantsCodes'!$D$32)))</f>
        <v>60.033308545342329</v>
      </c>
      <c r="BS82" s="19">
        <f>(IF($O82=20,VLOOKUP($C82,[2]Bucharest!$AB$7:$AN$40,12),IF($O82&gt;0,VLOOKUP($C82,[2]Bucharest!$AB$7:$AN$40,$O82),0))/(IF($Q82=1,'3 PlantsCodes'!$E$26,IF($Q82=3,'3 PlantsCodes'!$E$28,IF($Q82=4,'3 PlantsCodes'!$E$29,1)))*IF($R82=1,'3 PlantsCodes'!$E$31,IF($R82=2,'3 PlantsCodes'!$E$32))))</f>
        <v>3.77147626270364</v>
      </c>
      <c r="BT82" s="19">
        <f>VLOOKUP($C82,[2]Bucharest!$AB$6:$AZ$40,$S82)</f>
        <v>12.526315789473685</v>
      </c>
      <c r="BU82" s="19">
        <f>VLOOKUP($C82,[2]Bucharest!$B$7:$Y$40,18)</f>
        <v>7.7622348176032485</v>
      </c>
      <c r="BV82" s="19">
        <f>VLOOKUP($C82,[2]Bucharest!$B$7:$AA$40,26)</f>
        <v>0.44918586222661427</v>
      </c>
      <c r="BW82" s="20">
        <f>IF($U82=1,-[4]School!$E$11,0)</f>
        <v>-8.7777777777777786</v>
      </c>
      <c r="BX82" s="57" t="s">
        <v>30</v>
      </c>
    </row>
    <row r="83" spans="1:76" x14ac:dyDescent="0.25">
      <c r="A83" s="151"/>
      <c r="B83" s="17">
        <v>7</v>
      </c>
      <c r="C83" s="22">
        <f t="shared" ref="C83:V83" si="84">IF(C60="","",C60)</f>
        <v>18</v>
      </c>
      <c r="D83" s="50" t="str">
        <f t="shared" si="84"/>
        <v>o+</v>
      </c>
      <c r="E83" s="50" t="str">
        <f t="shared" si="84"/>
        <v>+</v>
      </c>
      <c r="F83" s="49" t="str">
        <f t="shared" si="84"/>
        <v>+</v>
      </c>
      <c r="G83" s="49" t="str">
        <f t="shared" si="84"/>
        <v>+</v>
      </c>
      <c r="H83" s="49">
        <f t="shared" si="84"/>
        <v>0</v>
      </c>
      <c r="I83" s="49">
        <f t="shared" si="84"/>
        <v>4</v>
      </c>
      <c r="J83" s="49">
        <f t="shared" si="84"/>
        <v>3</v>
      </c>
      <c r="K83" s="49">
        <f t="shared" si="84"/>
        <v>3</v>
      </c>
      <c r="L83" s="49">
        <f t="shared" si="84"/>
        <v>1</v>
      </c>
      <c r="M83" s="49">
        <f t="shared" si="84"/>
        <v>4331</v>
      </c>
      <c r="N83" s="49">
        <f t="shared" si="84"/>
        <v>5</v>
      </c>
      <c r="O83" s="49">
        <f t="shared" si="84"/>
        <v>20</v>
      </c>
      <c r="P83" s="49">
        <f t="shared" si="84"/>
        <v>3</v>
      </c>
      <c r="Q83" s="49">
        <f t="shared" si="84"/>
        <v>3</v>
      </c>
      <c r="R83" s="49">
        <f t="shared" si="84"/>
        <v>2</v>
      </c>
      <c r="S83" s="22">
        <f t="shared" si="84"/>
        <v>15</v>
      </c>
      <c r="T83" s="49">
        <f t="shared" si="84"/>
        <v>0</v>
      </c>
      <c r="U83" s="49">
        <f t="shared" si="84"/>
        <v>1</v>
      </c>
      <c r="V83" s="18" t="str">
        <f t="shared" si="84"/>
        <v/>
      </c>
      <c r="W83" s="21">
        <f>IF(W60&gt;0,VLOOKUP(W60,'[3]2020_Envelope'!$BH$6:$CR$128,24),"")</f>
        <v>6.5527124345188845</v>
      </c>
      <c r="X83" s="21">
        <f>IF(X60&gt;0,VLOOKUP(X60,'[3]2020_Envelope'!$BH$6:$CR$128,24),"")</f>
        <v>11.972326302729529</v>
      </c>
      <c r="Y83" s="21">
        <f>IF(Y60&gt;0,VLOOKUP(Y60,'[3]2020_Envelope'!$BH$6:$CR$128,24),"")</f>
        <v>8.6768630824372757</v>
      </c>
      <c r="Z83" s="21">
        <f>IF(Z60&gt;0,VLOOKUP(Z60,'[3]2020_Envelope'!$BH$6:$CR$128,24),"")</f>
        <v>64.004684132928475</v>
      </c>
      <c r="AA83" s="21">
        <f>IF(AA60&gt;0,VLOOKUP(AA60,'[3]2020_Envelope'!$BH$6:$CR$128,24),"")</f>
        <v>54.74803418803419</v>
      </c>
      <c r="AB83" s="21">
        <f>IF(AB60&gt;0,VLOOKUP(AB60,'[3]2020_Envelope'!$BH$6:$CR$128,24),"")</f>
        <v>27.374017094017095</v>
      </c>
      <c r="AC83" s="20" t="str">
        <f>IF(AC60&gt;0,VLOOKUP(AC60,'[3]2020_HVAC'!$EY$7:$KA$83,92),"")</f>
        <v/>
      </c>
      <c r="AD83" s="20" t="str">
        <f>IF(AD60&gt;0,VLOOKUP(AD60,'[3]2020_HVAC'!$EY$7:$KA$83,92),"")</f>
        <v/>
      </c>
      <c r="AE83" s="20">
        <f>IF(AE60&gt;0,VLOOKUP(AE60,'[3]2020_HVAC'!$EY$7:$KA$83,92),"")</f>
        <v>28.112000000000002</v>
      </c>
      <c r="AF83" s="20">
        <f>IF(AF60&gt;0,VLOOKUP(AF60,'[3]2020_HVAC'!$EY$7:$KA$83,92),"")</f>
        <v>28.853999999999999</v>
      </c>
      <c r="AG83" s="55">
        <f>VLOOKUP($C83,[1]Performance!$A$3:$K$38,9)</f>
        <v>2</v>
      </c>
      <c r="AH83" s="55">
        <f t="shared" si="76"/>
        <v>94</v>
      </c>
      <c r="AI83" s="20">
        <f>IF(AI60&gt;0,VLOOKUP(AI60,'[3]2020_HVAC'!$EY$7:$KA$83,AH83),"")</f>
        <v>5.251922797631563</v>
      </c>
      <c r="AJ83" s="20">
        <f>IF(AJ60&gt;0,VLOOKUP(AJ60,'[3]2020_HVAC'!$EY$7:$KA$83,$AH83),"")</f>
        <v>20.303367673463196</v>
      </c>
      <c r="AK83" s="20">
        <f>IF(AK60&gt;0,VLOOKUP(AK60,'[3]2020_HVAC'!$EY$7:$KA$83,92),"")</f>
        <v>25.1</v>
      </c>
      <c r="AL83" s="20" t="str">
        <f>IF(AL60&gt;0,VLOOKUP(AL60,'[3]2020_HVAC'!$EY$7:$KA$83,92),"")</f>
        <v/>
      </c>
      <c r="AM83" s="20" t="str">
        <f>IF(AM60&gt;0,VLOOKUP(AM60,'[3]2020_HVAC'!$EY$7:$KA$83,92),"")</f>
        <v/>
      </c>
      <c r="AN83" s="20" t="str">
        <f>IF(AN60&gt;0,VLOOKUP(AN60,'[3]2020_HVAC'!$EY$7:$KA$83,92),"")</f>
        <v/>
      </c>
      <c r="AO83" s="20">
        <f>IF(AO60&gt;0,VLOOKUP(AO60,'[3]2020_HVAC'!$EY$7:$KA$83,92),"")</f>
        <v>11.72905985806435</v>
      </c>
      <c r="AP83" s="13">
        <f t="shared" si="77"/>
        <v>684868.83089934941</v>
      </c>
      <c r="AQ83" s="21">
        <f>IF(AQ60&gt;0,VLOOKUP(AQ60,'[3]2020_Envelope'!$BH$6:$CR$128,25),"")</f>
        <v>18.142771804062125</v>
      </c>
      <c r="AR83" s="21">
        <f>IF(AR60&gt;0,VLOOKUP(AR60,'[3]2020_Envelope'!$BH$6:$CR$128,25),"")</f>
        <v>21.563282764976957</v>
      </c>
      <c r="AS83" s="21">
        <f>IF(AS60&gt;0,VLOOKUP(AS60,'[3]2020_Envelope'!$BH$6:$CR$128,25),"")</f>
        <v>23.090800477897247</v>
      </c>
      <c r="AT83" s="21">
        <f>IF(AT60&gt;0,VLOOKUP(AT60,'[3]2020_Envelope'!$BH$6:$CR$128,25),"")</f>
        <v>76.105200451127828</v>
      </c>
      <c r="AU83" s="21">
        <f>IF(AU60&gt;0,VLOOKUP(AU60,'[3]2020_Envelope'!$BH$6:$CR$128,25),"")</f>
        <v>36.855405714285723</v>
      </c>
      <c r="AV83" s="21">
        <f>IF(AV60&gt;0,VLOOKUP(AV60,'[3]2020_Envelope'!$BH$6:$CR$128,25),"")</f>
        <v>18.427702857142862</v>
      </c>
      <c r="AW83" s="20" t="str">
        <f>IF(AW60&gt;0,VLOOKUP(AW60,'[3]2020_HVAC'!$EY$7:$KA$83,95),"")</f>
        <v/>
      </c>
      <c r="AX83" s="20" t="str">
        <f>IF(AX60&gt;0,VLOOKUP(AX60,'[3]2020_HVAC'!$EY$7:$KA$83,95),"")</f>
        <v/>
      </c>
      <c r="AY83" s="20">
        <f>IF(AY60&gt;0,VLOOKUP(AY60,'[3]2020_HVAC'!$EY$7:$KA$83,95),"")</f>
        <v>28.112000000000002</v>
      </c>
      <c r="AZ83" s="20">
        <f>IF(AZ60&gt;0,VLOOKUP(AZ60,'[3]2020_HVAC'!$EY$7:$KA$83,95),"")</f>
        <v>28.853999999999996</v>
      </c>
      <c r="BA83" s="55">
        <f>VLOOKUP($C83,[2]Performance!$A$3:$K$36,9)</f>
        <v>1</v>
      </c>
      <c r="BB83" s="55">
        <f t="shared" si="78"/>
        <v>96</v>
      </c>
      <c r="BC83" s="20">
        <f>IF(BC60&gt;0,VLOOKUP(BC60,'[3]2020_HVAC'!$EY$7:$KA$83,BB83),"")</f>
        <v>11.206371297180436</v>
      </c>
      <c r="BD83" s="20">
        <f>IF(BD60&gt;0,VLOOKUP(BD60,'[3]2020_HVAC'!$EY$7:$KA$83,$BB83),"")</f>
        <v>27.399233433278315</v>
      </c>
      <c r="BE83" s="20">
        <f>IF(BE60&gt;0,VLOOKUP(BE60,'[3]2020_HVAC'!$EY$7:$KA$83,95),"")</f>
        <v>25.1</v>
      </c>
      <c r="BF83" s="20" t="str">
        <f>IF(BF60&gt;0,VLOOKUP(BF60,'[3]2020_HVAC'!$EY$7:$KA$83,95),"")</f>
        <v/>
      </c>
      <c r="BG83" s="20" t="str">
        <f>IF(BG60&gt;0,VLOOKUP(BG60,'[3]2020_HVAC'!$EY$7:$KA$83,95),"")</f>
        <v/>
      </c>
      <c r="BH83" s="20" t="str">
        <f>IF(BH60&gt;0,VLOOKUP(BH60,'[3]2020_HVAC'!$EY$7:$KA$83,95),"")</f>
        <v/>
      </c>
      <c r="BI83" s="20">
        <f>IF(BI60&gt;0,VLOOKUP(BI60,'[3]2020_HVAC'!$EY$7:$KA$83,95),"")</f>
        <v>12.101410964669565</v>
      </c>
      <c r="BJ83" s="13">
        <f t="shared" si="79"/>
        <v>1029918.2662585563</v>
      </c>
      <c r="BK83" s="19">
        <f>IF($N83&gt;0,VLOOKUP($C83,[1]Bucharest!$AB$7:$AN$40,$N83))/((IF($P83=1,'3 PlantsCodes'!$D$26,IF($P83=2,'3 PlantsCodes'!$D$27,IF($P83=3,'3 PlantsCodes'!$D$28,IF($P83=4,'3 PlantsCodes'!$D$29)))))*IF($R83=1,'3 PlantsCodes'!$D$31,IF($R83=2,'3 PlantsCodes'!$D$32)))</f>
        <v>40.891638645525411</v>
      </c>
      <c r="BL83" s="19">
        <f>(IF($O83=20,VLOOKUP($C83,[1]Bucharest!$AB$7:$AN$40,12),IF($O83&gt;0,VLOOKUP($C83,[1]Bucharest!$AB$7:$AN$40,$O83),0))/(IF($Q83=1,'3 PlantsCodes'!$E$26,IF($Q83=3,'3 PlantsCodes'!$E$28,IF($Q83=4,'3 PlantsCodes'!$E$29,1)))*IF($R83=1,'3 PlantsCodes'!$E$31,IF($R83=2,'3 PlantsCodes'!$E$32))))</f>
        <v>4.1745929657587091</v>
      </c>
      <c r="BM83" s="19">
        <f>VLOOKUP($C83,[1]Bucharest!$AB$6:$AZ$40,$S83)</f>
        <v>8.6315789473684212</v>
      </c>
      <c r="BN83" s="19">
        <f>VLOOKUP($C83,[1]Bucharest!$B$7:$Y$40,18)</f>
        <v>7.3603836712642501</v>
      </c>
      <c r="BO83" s="19">
        <f>VLOOKUP($C83,[1]Bucharest!$B$7:$AA$40,26)</f>
        <v>0.20837571395465976</v>
      </c>
      <c r="BP83" s="20">
        <f>IF($U83=1,-[4]Office!$E$11,0)</f>
        <v>-8.7136752136752129</v>
      </c>
      <c r="BQ83" s="57" t="s">
        <v>30</v>
      </c>
      <c r="BR83" s="19">
        <f>IF($N83&gt;0,VLOOKUP($C83,[2]Bucharest!$AB$7:$AN$40,$N83))/((IF($P83=1,'3 PlantsCodes'!$D$26,IF($P83=2,'3 PlantsCodes'!$D$27,IF($P83=3,'3 PlantsCodes'!$D$28,IF($P83=4,'3 PlantsCodes'!$D$29)))))*IF($R83=1,'3 PlantsCodes'!$D$31,IF($R83=2,'3 PlantsCodes'!$D$32)))</f>
        <v>57.00434020575517</v>
      </c>
      <c r="BS83" s="19">
        <f>(IF($O83=20,VLOOKUP($C83,[2]Bucharest!$AB$7:$AN$40,12),IF($O83&gt;0,VLOOKUP($C83,[2]Bucharest!$AB$7:$AN$40,$O83),0))/(IF($Q83=1,'3 PlantsCodes'!$E$26,IF($Q83=3,'3 PlantsCodes'!$E$28,IF($Q83=4,'3 PlantsCodes'!$E$29,1)))*IF($R83=1,'3 PlantsCodes'!$E$31,IF($R83=2,'3 PlantsCodes'!$E$32))))</f>
        <v>3.8261884547819505</v>
      </c>
      <c r="BT83" s="19">
        <f>VLOOKUP($C83,[2]Bucharest!$AB$6:$AZ$40,$S83)</f>
        <v>12.526315789473685</v>
      </c>
      <c r="BU83" s="19">
        <f>VLOOKUP($C83,[2]Bucharest!$B$7:$Y$40,18)</f>
        <v>7.7622348176032485</v>
      </c>
      <c r="BV83" s="19">
        <f>VLOOKUP($C83,[2]Bucharest!$B$7:$AA$40,26)</f>
        <v>0.44340903195324044</v>
      </c>
      <c r="BW83" s="20">
        <f>IF($U83=1,-[4]School!$E$11,0)</f>
        <v>-8.7777777777777786</v>
      </c>
      <c r="BX83" s="57" t="s">
        <v>30</v>
      </c>
    </row>
    <row r="84" spans="1:76" x14ac:dyDescent="0.25">
      <c r="A84" s="151"/>
      <c r="B84" s="17">
        <v>8</v>
      </c>
      <c r="C84" s="22">
        <f t="shared" ref="C84:V84" si="85">IF(C61="","",C61)</f>
        <v>32</v>
      </c>
      <c r="D84" s="50" t="str">
        <f t="shared" si="85"/>
        <v>o</v>
      </c>
      <c r="E84" s="50" t="str">
        <f t="shared" si="85"/>
        <v>+</v>
      </c>
      <c r="F84" s="49" t="str">
        <f t="shared" si="85"/>
        <v>+</v>
      </c>
      <c r="G84" s="49" t="str">
        <f t="shared" si="85"/>
        <v>+</v>
      </c>
      <c r="H84" s="49">
        <f t="shared" si="85"/>
        <v>1</v>
      </c>
      <c r="I84" s="49">
        <f t="shared" si="85"/>
        <v>3</v>
      </c>
      <c r="J84" s="49">
        <f t="shared" si="85"/>
        <v>3</v>
      </c>
      <c r="K84" s="49">
        <f t="shared" si="85"/>
        <v>3</v>
      </c>
      <c r="L84" s="49">
        <f t="shared" si="85"/>
        <v>2</v>
      </c>
      <c r="M84" s="49">
        <f t="shared" si="85"/>
        <v>3332</v>
      </c>
      <c r="N84" s="49">
        <f t="shared" si="85"/>
        <v>5</v>
      </c>
      <c r="O84" s="49">
        <f t="shared" si="85"/>
        <v>20</v>
      </c>
      <c r="P84" s="49">
        <f t="shared" si="85"/>
        <v>3</v>
      </c>
      <c r="Q84" s="49">
        <f t="shared" si="85"/>
        <v>3</v>
      </c>
      <c r="R84" s="49">
        <f t="shared" si="85"/>
        <v>2</v>
      </c>
      <c r="S84" s="22">
        <f t="shared" si="85"/>
        <v>15</v>
      </c>
      <c r="T84" s="49">
        <f t="shared" si="85"/>
        <v>0</v>
      </c>
      <c r="U84" s="49">
        <f t="shared" si="85"/>
        <v>1</v>
      </c>
      <c r="V84" s="18" t="str">
        <f t="shared" si="85"/>
        <v/>
      </c>
      <c r="W84" s="21">
        <f>IF(W61&gt;0,VLOOKUP(W61,'[3]2020_Envelope'!$BH$6:$CR$128,24),"")</f>
        <v>5.6026909291425415</v>
      </c>
      <c r="X84" s="21">
        <f>IF(X61&gt;0,VLOOKUP(X61,'[3]2020_Envelope'!$BH$6:$CR$128,24),"")</f>
        <v>8.2771638636154776</v>
      </c>
      <c r="Y84" s="21">
        <f>IF(Y61&gt;0,VLOOKUP(Y61,'[3]2020_Envelope'!$BH$6:$CR$128,24),"")</f>
        <v>6.9424648469809753</v>
      </c>
      <c r="Z84" s="21">
        <f>IF(Z61&gt;0,VLOOKUP(Z61,'[3]2020_Envelope'!$BH$6:$CR$128,24),"")</f>
        <v>64.004684132928475</v>
      </c>
      <c r="AA84" s="21">
        <f>IF(AA61&gt;0,VLOOKUP(AA61,'[3]2020_Envelope'!$BH$6:$CR$128,24),"")</f>
        <v>54.74803418803419</v>
      </c>
      <c r="AB84" s="21">
        <f>IF(AB61&gt;0,VLOOKUP(AB61,'[3]2020_Envelope'!$BH$6:$CR$128,24),"")</f>
        <v>27.374017094017095</v>
      </c>
      <c r="AC84" s="20">
        <f>IF(AC61&gt;0,VLOOKUP(AC61,'[3]2020_HVAC'!$EY$7:$KA$83,92),"")</f>
        <v>19.452500000000004</v>
      </c>
      <c r="AD84" s="20">
        <f>IF(AD61&gt;0,VLOOKUP(AD61,'[3]2020_HVAC'!$EY$7:$KA$83,92),"")</f>
        <v>19.309429999999999</v>
      </c>
      <c r="AE84" s="20">
        <f>IF(AE61&gt;0,VLOOKUP(AE61,'[3]2020_HVAC'!$EY$7:$KA$83,92),"")</f>
        <v>28.112000000000002</v>
      </c>
      <c r="AF84" s="20">
        <f>IF(AF61&gt;0,VLOOKUP(AF61,'[3]2020_HVAC'!$EY$7:$KA$83,92),"")</f>
        <v>28.853999999999999</v>
      </c>
      <c r="AG84" s="55">
        <f>VLOOKUP($C84,[1]Performance!$A$3:$K$38,9)</f>
        <v>2</v>
      </c>
      <c r="AH84" s="55">
        <f t="shared" si="76"/>
        <v>94</v>
      </c>
      <c r="AI84" s="20">
        <f>IF(AI61&gt;0,VLOOKUP(AI61,'[3]2020_HVAC'!$EY$7:$KA$83,AH84),"")</f>
        <v>5.251922797631563</v>
      </c>
      <c r="AJ84" s="20">
        <f>IF(AJ61&gt;0,VLOOKUP(AJ61,'[3]2020_HVAC'!$EY$7:$KA$83,$AH84),"")</f>
        <v>20.303367673463196</v>
      </c>
      <c r="AK84" s="20">
        <f>IF(AK61&gt;0,VLOOKUP(AK61,'[3]2020_HVAC'!$EY$7:$KA$83,92),"")</f>
        <v>25.1</v>
      </c>
      <c r="AL84" s="20" t="str">
        <f>IF(AL61&gt;0,VLOOKUP(AL61,'[3]2020_HVAC'!$EY$7:$KA$83,92),"")</f>
        <v/>
      </c>
      <c r="AM84" s="20" t="str">
        <f>IF(AM61&gt;0,VLOOKUP(AM61,'[3]2020_HVAC'!$EY$7:$KA$83,92),"")</f>
        <v/>
      </c>
      <c r="AN84" s="20" t="str">
        <f>IF(AN61&gt;0,VLOOKUP(AN61,'[3]2020_HVAC'!$EY$7:$KA$83,92),"")</f>
        <v/>
      </c>
      <c r="AO84" s="20">
        <f>IF(AO61&gt;0,VLOOKUP(AO61,'[3]2020_HVAC'!$EY$7:$KA$83,92),"")</f>
        <v>11.72905985806435</v>
      </c>
      <c r="AP84" s="13">
        <f t="shared" si="77"/>
        <v>760643.52479827404</v>
      </c>
      <c r="AQ84" s="21">
        <f>IF(AQ61&gt;0,VLOOKUP(AQ61,'[3]2020_Envelope'!$BH$6:$CR$128,25),"")</f>
        <v>15.371875746714455</v>
      </c>
      <c r="AR84" s="21">
        <f>IF(AR61&gt;0,VLOOKUP(AR61,'[3]2020_Envelope'!$BH$6:$CR$128,25),"")</f>
        <v>14.907948578255674</v>
      </c>
      <c r="AS84" s="21">
        <f>IF(AS61&gt;0,VLOOKUP(AS61,'[3]2020_Envelope'!$BH$6:$CR$128,25),"")</f>
        <v>19.132377538829147</v>
      </c>
      <c r="AT84" s="21">
        <f>IF(AT61&gt;0,VLOOKUP(AT61,'[3]2020_Envelope'!$BH$6:$CR$128,25),"")</f>
        <v>76.105200451127828</v>
      </c>
      <c r="AU84" s="21">
        <f>IF(AU61&gt;0,VLOOKUP(AU61,'[3]2020_Envelope'!$BH$6:$CR$128,25),"")</f>
        <v>36.855405714285723</v>
      </c>
      <c r="AV84" s="21">
        <f>IF(AV61&gt;0,VLOOKUP(AV61,'[3]2020_Envelope'!$BH$6:$CR$128,25),"")</f>
        <v>18.427702857142862</v>
      </c>
      <c r="AW84" s="20">
        <f>IF(AW61&gt;0,VLOOKUP(AW61,'[3]2020_HVAC'!$EY$7:$KA$83,95),"")</f>
        <v>19.452500000000001</v>
      </c>
      <c r="AX84" s="20">
        <f>IF(AX61&gt;0,VLOOKUP(AX61,'[3]2020_HVAC'!$EY$7:$KA$83,95),"")</f>
        <v>19.309429999999999</v>
      </c>
      <c r="AY84" s="20">
        <f>IF(AY61&gt;0,VLOOKUP(AY61,'[3]2020_HVAC'!$EY$7:$KA$83,95),"")</f>
        <v>28.112000000000002</v>
      </c>
      <c r="AZ84" s="20">
        <f>IF(AZ61&gt;0,VLOOKUP(AZ61,'[3]2020_HVAC'!$EY$7:$KA$83,95),"")</f>
        <v>28.853999999999996</v>
      </c>
      <c r="BA84" s="55">
        <f>VLOOKUP($C84,[2]Performance!$A$3:$K$36,9)</f>
        <v>2</v>
      </c>
      <c r="BB84" s="55">
        <f t="shared" si="78"/>
        <v>97</v>
      </c>
      <c r="BC84" s="20">
        <f>IF(BC61&gt;0,VLOOKUP(BC61,'[3]2020_HVAC'!$EY$7:$KA$83,BB84),"")</f>
        <v>7.2719039611767853</v>
      </c>
      <c r="BD84" s="20">
        <f>IF(BD61&gt;0,VLOOKUP(BD61,'[3]2020_HVAC'!$EY$7:$KA$83,$BB84),"")</f>
        <v>25.219246189430308</v>
      </c>
      <c r="BE84" s="20">
        <f>IF(BE61&gt;0,VLOOKUP(BE61,'[3]2020_HVAC'!$EY$7:$KA$83,95),"")</f>
        <v>25.1</v>
      </c>
      <c r="BF84" s="20" t="str">
        <f>IF(BF61&gt;0,VLOOKUP(BF61,'[3]2020_HVAC'!$EY$7:$KA$83,95),"")</f>
        <v/>
      </c>
      <c r="BG84" s="20" t="str">
        <f>IF(BG61&gt;0,VLOOKUP(BG61,'[3]2020_HVAC'!$EY$7:$KA$83,95),"")</f>
        <v/>
      </c>
      <c r="BH84" s="20" t="str">
        <f>IF(BH61&gt;0,VLOOKUP(BH61,'[3]2020_HVAC'!$EY$7:$KA$83,95),"")</f>
        <v/>
      </c>
      <c r="BI84" s="20">
        <f>IF(BI61&gt;0,VLOOKUP(BI61,'[3]2020_HVAC'!$EY$7:$KA$83,95),"")</f>
        <v>12.101410964669565</v>
      </c>
      <c r="BJ84" s="13">
        <f t="shared" si="79"/>
        <v>1090596.1563051417</v>
      </c>
      <c r="BK84" s="19">
        <f>IF($N84&gt;0,VLOOKUP($C84,[1]Bucharest!$AB$7:$AN$40,$N84))/((IF($P84=1,'3 PlantsCodes'!$D$26,IF($P84=2,'3 PlantsCodes'!$D$27,IF($P84=3,'3 PlantsCodes'!$D$28,IF($P84=4,'3 PlantsCodes'!$D$29)))))*IF($R84=1,'3 PlantsCodes'!$D$31,IF($R84=2,'3 PlantsCodes'!$D$32)))</f>
        <v>32.276707300603213</v>
      </c>
      <c r="BL84" s="19">
        <f>(IF($O84=20,VLOOKUP($C84,[1]Bucharest!$AB$7:$AN$40,12),IF($O84&gt;0,VLOOKUP($C84,[1]Bucharest!$AB$7:$AN$40,$O84),0))/(IF($Q84=1,'3 PlantsCodes'!$E$26,IF($Q84=3,'3 PlantsCodes'!$E$28,IF($Q84=4,'3 PlantsCodes'!$E$29,1)))*IF($R84=1,'3 PlantsCodes'!$E$31,IF($R84=2,'3 PlantsCodes'!$E$32))))</f>
        <v>3.880225252100487</v>
      </c>
      <c r="BM84" s="19">
        <f>VLOOKUP($C84,[1]Bucharest!$AB$6:$AZ$40,$S84)</f>
        <v>8.6315789473684212</v>
      </c>
      <c r="BN84" s="19">
        <f>VLOOKUP($C84,[1]Bucharest!$B$7:$Y$40,18)</f>
        <v>7.3603836712642501</v>
      </c>
      <c r="BO84" s="19">
        <f>VLOOKUP($C84,[1]Bucharest!$B$7:$AA$40,26)</f>
        <v>1.8845520893332706</v>
      </c>
      <c r="BP84" s="20">
        <f>IF($U84=1,-[4]Office!$E$11,0)</f>
        <v>-8.7136752136752129</v>
      </c>
      <c r="BQ84" s="57" t="s">
        <v>30</v>
      </c>
      <c r="BR84" s="19">
        <f>IF($N84&gt;0,VLOOKUP($C84,[2]Bucharest!$AB$7:$AN$40,$N84))/((IF($P84=1,'3 PlantsCodes'!$D$26,IF($P84=2,'3 PlantsCodes'!$D$27,IF($P84=3,'3 PlantsCodes'!$D$28,IF($P84=4,'3 PlantsCodes'!$D$29)))))*IF($R84=1,'3 PlantsCodes'!$D$31,IF($R84=2,'3 PlantsCodes'!$D$32)))</f>
        <v>34.021059758604061</v>
      </c>
      <c r="BS84" s="19">
        <f>(IF($O84=20,VLOOKUP($C84,[2]Bucharest!$AB$7:$AN$40,12),IF($O84&gt;0,VLOOKUP($C84,[2]Bucharest!$AB$7:$AN$40,$O84),0))/(IF($Q84=1,'3 PlantsCodes'!$E$26,IF($Q84=3,'3 PlantsCodes'!$E$28,IF($Q84=4,'3 PlantsCodes'!$E$29,1)))*IF($R84=1,'3 PlantsCodes'!$E$31,IF($R84=2,'3 PlantsCodes'!$E$32))))</f>
        <v>3.4580498860886486</v>
      </c>
      <c r="BT84" s="19">
        <f>VLOOKUP($C84,[2]Bucharest!$AB$6:$AZ$40,$S84)</f>
        <v>12.526315789473685</v>
      </c>
      <c r="BU84" s="19">
        <f>VLOOKUP($C84,[2]Bucharest!$B$7:$Y$40,18)</f>
        <v>7.7622348176032485</v>
      </c>
      <c r="BV84" s="19">
        <f>VLOOKUP($C84,[2]Bucharest!$B$7:$AA$40,26)</f>
        <v>4.7351287924021292</v>
      </c>
      <c r="BW84" s="20">
        <f>IF($U84=1,-[4]School!$E$11,0)</f>
        <v>-8.7777777777777786</v>
      </c>
      <c r="BX84" s="57" t="s">
        <v>30</v>
      </c>
    </row>
    <row r="85" spans="1:76" x14ac:dyDescent="0.25">
      <c r="A85" s="151"/>
      <c r="B85" s="17">
        <v>9</v>
      </c>
      <c r="C85" s="22">
        <f t="shared" ref="C85:V85" si="86">IF(C62="","",C62)</f>
        <v>36</v>
      </c>
      <c r="D85" s="50" t="str">
        <f t="shared" si="86"/>
        <v>o+</v>
      </c>
      <c r="E85" s="50" t="str">
        <f t="shared" si="86"/>
        <v>+</v>
      </c>
      <c r="F85" s="49" t="str">
        <f t="shared" si="86"/>
        <v>+</v>
      </c>
      <c r="G85" s="49" t="str">
        <f t="shared" si="86"/>
        <v>+</v>
      </c>
      <c r="H85" s="49">
        <f t="shared" si="86"/>
        <v>1</v>
      </c>
      <c r="I85" s="49">
        <f t="shared" si="86"/>
        <v>4</v>
      </c>
      <c r="J85" s="49">
        <f t="shared" si="86"/>
        <v>3</v>
      </c>
      <c r="K85" s="49">
        <f t="shared" si="86"/>
        <v>3</v>
      </c>
      <c r="L85" s="49">
        <f t="shared" si="86"/>
        <v>2</v>
      </c>
      <c r="M85" s="49">
        <f t="shared" si="86"/>
        <v>4332</v>
      </c>
      <c r="N85" s="49">
        <f t="shared" si="86"/>
        <v>5</v>
      </c>
      <c r="O85" s="49">
        <f t="shared" si="86"/>
        <v>20</v>
      </c>
      <c r="P85" s="49">
        <f t="shared" si="86"/>
        <v>3</v>
      </c>
      <c r="Q85" s="49">
        <f t="shared" si="86"/>
        <v>3</v>
      </c>
      <c r="R85" s="49">
        <f t="shared" si="86"/>
        <v>2</v>
      </c>
      <c r="S85" s="22">
        <f t="shared" si="86"/>
        <v>15</v>
      </c>
      <c r="T85" s="49">
        <f t="shared" si="86"/>
        <v>0</v>
      </c>
      <c r="U85" s="49">
        <f t="shared" si="86"/>
        <v>1</v>
      </c>
      <c r="V85" s="18" t="str">
        <f t="shared" si="86"/>
        <v/>
      </c>
      <c r="W85" s="21">
        <f>IF(W62&gt;0,VLOOKUP(W62,'[3]2020_Envelope'!$BH$6:$CR$128,24),"")</f>
        <v>6.5527124345188845</v>
      </c>
      <c r="X85" s="21">
        <f>IF(X62&gt;0,VLOOKUP(X62,'[3]2020_Envelope'!$BH$6:$CR$128,24),"")</f>
        <v>11.972326302729529</v>
      </c>
      <c r="Y85" s="21">
        <f>IF(Y62&gt;0,VLOOKUP(Y62,'[3]2020_Envelope'!$BH$6:$CR$128,24),"")</f>
        <v>8.6768630824372757</v>
      </c>
      <c r="Z85" s="21">
        <f>IF(Z62&gt;0,VLOOKUP(Z62,'[3]2020_Envelope'!$BH$6:$CR$128,24),"")</f>
        <v>64.004684132928475</v>
      </c>
      <c r="AA85" s="21">
        <f>IF(AA62&gt;0,VLOOKUP(AA62,'[3]2020_Envelope'!$BH$6:$CR$128,24),"")</f>
        <v>54.74803418803419</v>
      </c>
      <c r="AB85" s="21">
        <f>IF(AB62&gt;0,VLOOKUP(AB62,'[3]2020_Envelope'!$BH$6:$CR$128,24),"")</f>
        <v>27.374017094017095</v>
      </c>
      <c r="AC85" s="20">
        <f>IF(AC62&gt;0,VLOOKUP(AC62,'[3]2020_HVAC'!$EY$7:$KA$83,92),"")</f>
        <v>19.452500000000004</v>
      </c>
      <c r="AD85" s="20">
        <f>IF(AD62&gt;0,VLOOKUP(AD62,'[3]2020_HVAC'!$EY$7:$KA$83,92),"")</f>
        <v>19.309429999999999</v>
      </c>
      <c r="AE85" s="20">
        <f>IF(AE62&gt;0,VLOOKUP(AE62,'[3]2020_HVAC'!$EY$7:$KA$83,92),"")</f>
        <v>28.112000000000002</v>
      </c>
      <c r="AF85" s="20">
        <f>IF(AF62&gt;0,VLOOKUP(AF62,'[3]2020_HVAC'!$EY$7:$KA$83,92),"")</f>
        <v>28.853999999999999</v>
      </c>
      <c r="AG85" s="55">
        <f>VLOOKUP($C85,[1]Performance!$A$3:$K$38,9)</f>
        <v>2</v>
      </c>
      <c r="AH85" s="55">
        <f t="shared" si="76"/>
        <v>94</v>
      </c>
      <c r="AI85" s="20">
        <f>IF(AI62&gt;0,VLOOKUP(AI62,'[3]2020_HVAC'!$EY$7:$KA$83,AH85),"")</f>
        <v>5.251922797631563</v>
      </c>
      <c r="AJ85" s="20">
        <f>IF(AJ62&gt;0,VLOOKUP(AJ62,'[3]2020_HVAC'!$EY$7:$KA$83,$AH85),"")</f>
        <v>20.303367673463196</v>
      </c>
      <c r="AK85" s="20">
        <f>IF(AK62&gt;0,VLOOKUP(AK62,'[3]2020_HVAC'!$EY$7:$KA$83,92),"")</f>
        <v>25.1</v>
      </c>
      <c r="AL85" s="20" t="str">
        <f>IF(AL62&gt;0,VLOOKUP(AL62,'[3]2020_HVAC'!$EY$7:$KA$83,92),"")</f>
        <v/>
      </c>
      <c r="AM85" s="20" t="str">
        <f>IF(AM62&gt;0,VLOOKUP(AM62,'[3]2020_HVAC'!$EY$7:$KA$83,92),"")</f>
        <v/>
      </c>
      <c r="AN85" s="20" t="str">
        <f>IF(AN62&gt;0,VLOOKUP(AN62,'[3]2020_HVAC'!$EY$7:$KA$83,92),"")</f>
        <v/>
      </c>
      <c r="AO85" s="20">
        <f>IF(AO62&gt;0,VLOOKUP(AO62,'[3]2020_HVAC'!$EY$7:$KA$83,92),"")</f>
        <v>11.72905985806435</v>
      </c>
      <c r="AP85" s="13">
        <f t="shared" si="77"/>
        <v>775571.74709934939</v>
      </c>
      <c r="AQ85" s="21">
        <f>IF(AQ62&gt;0,VLOOKUP(AQ62,'[3]2020_Envelope'!$BH$6:$CR$128,25),"")</f>
        <v>18.142771804062125</v>
      </c>
      <c r="AR85" s="21">
        <f>IF(AR62&gt;0,VLOOKUP(AR62,'[3]2020_Envelope'!$BH$6:$CR$128,25),"")</f>
        <v>21.563282764976957</v>
      </c>
      <c r="AS85" s="21">
        <f>IF(AS62&gt;0,VLOOKUP(AS62,'[3]2020_Envelope'!$BH$6:$CR$128,25),"")</f>
        <v>23.090800477897247</v>
      </c>
      <c r="AT85" s="21">
        <f>IF(AT62&gt;0,VLOOKUP(AT62,'[3]2020_Envelope'!$BH$6:$CR$128,25),"")</f>
        <v>43.086818299849632</v>
      </c>
      <c r="AU85" s="21">
        <f>IF(AU62&gt;0,VLOOKUP(AU62,'[3]2020_Envelope'!$BH$6:$CR$128,25),"")</f>
        <v>36.855405714285723</v>
      </c>
      <c r="AV85" s="21">
        <f>IF(AV62&gt;0,VLOOKUP(AV62,'[3]2020_Envelope'!$BH$6:$CR$128,25),"")</f>
        <v>18.427702857142862</v>
      </c>
      <c r="AW85" s="20">
        <f>IF(AW62&gt;0,VLOOKUP(AW62,'[3]2020_HVAC'!$EY$7:$KA$83,95),"")</f>
        <v>19.452500000000001</v>
      </c>
      <c r="AX85" s="20">
        <f>IF(AX62&gt;0,VLOOKUP(AX62,'[3]2020_HVAC'!$EY$7:$KA$83,95),"")</f>
        <v>19.309429999999999</v>
      </c>
      <c r="AY85" s="20">
        <f>IF(AY62&gt;0,VLOOKUP(AY62,'[3]2020_HVAC'!$EY$7:$KA$83,95),"")</f>
        <v>28.112000000000002</v>
      </c>
      <c r="AZ85" s="20">
        <f>IF(AZ62&gt;0,VLOOKUP(AZ62,'[3]2020_HVAC'!$EY$7:$KA$83,95),"")</f>
        <v>28.853999999999996</v>
      </c>
      <c r="BA85" s="55">
        <f>VLOOKUP($C85,[2]Performance!$A$3:$K$36,9)</f>
        <v>2</v>
      </c>
      <c r="BB85" s="55">
        <f t="shared" si="78"/>
        <v>97</v>
      </c>
      <c r="BC85" s="20">
        <f>IF(BC62&gt;0,VLOOKUP(BC62,'[3]2020_HVAC'!$EY$7:$KA$83,BB85),"")</f>
        <v>7.2719039611767853</v>
      </c>
      <c r="BD85" s="20">
        <f>IF(BD62&gt;0,VLOOKUP(BD62,'[3]2020_HVAC'!$EY$7:$KA$83,$BB85),"")</f>
        <v>25.219246189430308</v>
      </c>
      <c r="BE85" s="20">
        <f>IF(BE62&gt;0,VLOOKUP(BE62,'[3]2020_HVAC'!$EY$7:$KA$83,95),"")</f>
        <v>25.1</v>
      </c>
      <c r="BF85" s="20" t="str">
        <f>IF(BF62&gt;0,VLOOKUP(BF62,'[3]2020_HVAC'!$EY$7:$KA$83,95),"")</f>
        <v/>
      </c>
      <c r="BG85" s="20" t="str">
        <f>IF(BG62&gt;0,VLOOKUP(BG62,'[3]2020_HVAC'!$EY$7:$KA$83,95),"")</f>
        <v/>
      </c>
      <c r="BH85" s="20" t="str">
        <f>IF(BH62&gt;0,VLOOKUP(BH62,'[3]2020_HVAC'!$EY$7:$KA$83,95),"")</f>
        <v/>
      </c>
      <c r="BI85" s="20">
        <f>IF(BI62&gt;0,VLOOKUP(BI62,'[3]2020_HVAC'!$EY$7:$KA$83,95),"")</f>
        <v>12.101410964669565</v>
      </c>
      <c r="BJ85" s="13">
        <f t="shared" si="79"/>
        <v>1028749.9100554972</v>
      </c>
      <c r="BK85" s="19">
        <f>IF($N85&gt;0,VLOOKUP($C85,[1]Bucharest!$AB$7:$AN$40,$N85))/((IF($P85=1,'3 PlantsCodes'!$D$26,IF($P85=2,'3 PlantsCodes'!$D$27,IF($P85=3,'3 PlantsCodes'!$D$28,IF($P85=4,'3 PlantsCodes'!$D$29)))))*IF($R85=1,'3 PlantsCodes'!$D$31,IF($R85=2,'3 PlantsCodes'!$D$32)))</f>
        <v>72.034988223776423</v>
      </c>
      <c r="BL85" s="19">
        <f>(IF($O85=20,VLOOKUP($C85,[1]Bucharest!$AB$7:$AN$40,12),IF($O85&gt;0,VLOOKUP($C85,[1]Bucharest!$AB$7:$AN$40,$O85),0))/(IF($Q85=1,'3 PlantsCodes'!$E$26,IF($Q85=3,'3 PlantsCodes'!$E$28,IF($Q85=4,'3 PlantsCodes'!$E$29,1)))*IF($R85=1,'3 PlantsCodes'!$E$31,IF($R85=2,'3 PlantsCodes'!$E$32))))</f>
        <v>5.0966226022215793</v>
      </c>
      <c r="BM85" s="19">
        <f>VLOOKUP($C85,[1]Bucharest!$AB$6:$AZ$40,$S85)</f>
        <v>8.6315789473684212</v>
      </c>
      <c r="BN85" s="19">
        <f>VLOOKUP($C85,[1]Bucharest!$B$7:$Y$40,18)</f>
        <v>7.0014540505000662</v>
      </c>
      <c r="BO85" s="19">
        <f>VLOOKUP($C85,[1]Bucharest!$B$7:$AA$40,26)</f>
        <v>1.6764046178639371</v>
      </c>
      <c r="BP85" s="20">
        <f>IF($U85=1,-[4]Office!$E$11,0)</f>
        <v>-8.7136752136752129</v>
      </c>
      <c r="BQ85" s="57" t="s">
        <v>30</v>
      </c>
      <c r="BR85" s="19">
        <f>IF($N85&gt;0,VLOOKUP($C85,[2]Bucharest!$AB$7:$AN$40,$N85))/((IF($P85=1,'3 PlantsCodes'!$D$26,IF($P85=2,'3 PlantsCodes'!$D$27,IF($P85=3,'3 PlantsCodes'!$D$28,IF($P85=4,'3 PlantsCodes'!$D$29)))))*IF($R85=1,'3 PlantsCodes'!$D$31,IF($R85=2,'3 PlantsCodes'!$D$32)))</f>
        <v>54.372912271396096</v>
      </c>
      <c r="BS85" s="19">
        <f>(IF($O85=20,VLOOKUP($C85,[2]Bucharest!$AB$7:$AN$40,12),IF($O85&gt;0,VLOOKUP($C85,[2]Bucharest!$AB$7:$AN$40,$O85),0))/(IF($Q85=1,'3 PlantsCodes'!$E$26,IF($Q85=3,'3 PlantsCodes'!$E$28,IF($Q85=4,'3 PlantsCodes'!$E$29,1)))*IF($R85=1,'3 PlantsCodes'!$E$31,IF($R85=2,'3 PlantsCodes'!$E$32))))</f>
        <v>3.9385712002891622</v>
      </c>
      <c r="BT85" s="19">
        <f>VLOOKUP($C85,[2]Bucharest!$AB$6:$AZ$40,$S85)</f>
        <v>12.526315789473685</v>
      </c>
      <c r="BU85" s="19">
        <f>VLOOKUP($C85,[2]Bucharest!$B$7:$Y$40,18)</f>
        <v>7.4741629646466992</v>
      </c>
      <c r="BV85" s="19">
        <f>VLOOKUP($C85,[2]Bucharest!$B$7:$AA$40,26)</f>
        <v>4.5404898790746246</v>
      </c>
      <c r="BW85" s="20">
        <f>IF($U85=1,-[4]School!$E$11,0)</f>
        <v>-8.7777777777777786</v>
      </c>
      <c r="BX85" s="57" t="s">
        <v>30</v>
      </c>
    </row>
    <row r="86" spans="1:76" x14ac:dyDescent="0.25">
      <c r="A86" s="151"/>
      <c r="B86" s="17">
        <v>10</v>
      </c>
      <c r="C86" s="22">
        <f t="shared" ref="C86:V86" si="87">IF(C63="","",C63)</f>
        <v>18</v>
      </c>
      <c r="D86" s="50" t="str">
        <f t="shared" si="87"/>
        <v>o+</v>
      </c>
      <c r="E86" s="50" t="str">
        <f t="shared" si="87"/>
        <v>+</v>
      </c>
      <c r="F86" s="49" t="str">
        <f t="shared" si="87"/>
        <v>+</v>
      </c>
      <c r="G86" s="49" t="str">
        <f t="shared" si="87"/>
        <v>+</v>
      </c>
      <c r="H86" s="49">
        <f t="shared" si="87"/>
        <v>0</v>
      </c>
      <c r="I86" s="49">
        <f t="shared" si="87"/>
        <v>4</v>
      </c>
      <c r="J86" s="49">
        <f t="shared" si="87"/>
        <v>3</v>
      </c>
      <c r="K86" s="49">
        <f t="shared" si="87"/>
        <v>3</v>
      </c>
      <c r="L86" s="49">
        <f t="shared" si="87"/>
        <v>1</v>
      </c>
      <c r="M86" s="49">
        <f t="shared" si="87"/>
        <v>4331</v>
      </c>
      <c r="N86" s="49">
        <f t="shared" si="87"/>
        <v>8</v>
      </c>
      <c r="O86" s="49">
        <f t="shared" si="87"/>
        <v>13</v>
      </c>
      <c r="P86" s="49">
        <f t="shared" si="87"/>
        <v>3</v>
      </c>
      <c r="Q86" s="49">
        <f t="shared" si="87"/>
        <v>3</v>
      </c>
      <c r="R86" s="49">
        <f t="shared" si="87"/>
        <v>2</v>
      </c>
      <c r="S86" s="22">
        <f t="shared" si="87"/>
        <v>23</v>
      </c>
      <c r="T86" s="49">
        <f t="shared" si="87"/>
        <v>1</v>
      </c>
      <c r="U86" s="49">
        <f t="shared" si="87"/>
        <v>1</v>
      </c>
      <c r="V86" s="18" t="str">
        <f t="shared" si="87"/>
        <v/>
      </c>
      <c r="W86" s="21">
        <f>IF(W63&gt;0,VLOOKUP(W63,'[3]2020_Envelope'!$BH$6:$CR$128,24),"")</f>
        <v>6.5527124345188845</v>
      </c>
      <c r="X86" s="21">
        <f>IF(X63&gt;0,VLOOKUP(X63,'[3]2020_Envelope'!$BH$6:$CR$128,24),"")</f>
        <v>11.972326302729529</v>
      </c>
      <c r="Y86" s="21">
        <f>IF(Y63&gt;0,VLOOKUP(Y63,'[3]2020_Envelope'!$BH$6:$CR$128,24),"")</f>
        <v>8.6768630824372757</v>
      </c>
      <c r="Z86" s="21">
        <f>IF(Z63&gt;0,VLOOKUP(Z63,'[3]2020_Envelope'!$BH$6:$CR$128,24),"")</f>
        <v>64.004684132928475</v>
      </c>
      <c r="AA86" s="21">
        <f>IF(AA63&gt;0,VLOOKUP(AA63,'[3]2020_Envelope'!$BH$6:$CR$128,24),"")</f>
        <v>54.74803418803419</v>
      </c>
      <c r="AB86" s="21">
        <f>IF(AB63&gt;0,VLOOKUP(AB63,'[3]2020_Envelope'!$BH$6:$CR$128,24),"")</f>
        <v>27.374017094017095</v>
      </c>
      <c r="AC86" s="20" t="str">
        <f>IF(AC63&gt;0,VLOOKUP(AC63,'[3]2020_HVAC'!$EY$7:$KA$83,92),"")</f>
        <v/>
      </c>
      <c r="AD86" s="20" t="str">
        <f>IF(AD63&gt;0,VLOOKUP(AD63,'[3]2020_HVAC'!$EY$7:$KA$83,92),"")</f>
        <v/>
      </c>
      <c r="AE86" s="20">
        <f>IF(AE63&gt;0,VLOOKUP(AE63,'[3]2020_HVAC'!$EY$7:$KA$83,92),"")</f>
        <v>28.112000000000002</v>
      </c>
      <c r="AF86" s="20">
        <f>IF(AF63&gt;0,VLOOKUP(AF63,'[3]2020_HVAC'!$EY$7:$KA$83,92),"")</f>
        <v>28.853999999999999</v>
      </c>
      <c r="AG86" s="55">
        <f>VLOOKUP($C86,[1]Performance!$A$3:$K$38,9)</f>
        <v>2</v>
      </c>
      <c r="AH86" s="55">
        <f t="shared" si="76"/>
        <v>94</v>
      </c>
      <c r="AI86" s="20">
        <f>IF(AI63&gt;0,VLOOKUP(AI63,'[3]2020_HVAC'!$EY$7:$KA$83,AH86),"")</f>
        <v>39.690395776527296</v>
      </c>
      <c r="AJ86" s="20" t="str">
        <f>IF(AJ63&gt;0,VLOOKUP(AJ63,'[3]2020_HVAC'!$EY$7:$KA$83,$AH86),"")</f>
        <v/>
      </c>
      <c r="AK86" s="20">
        <f>IF(AK63&gt;0,VLOOKUP(AK63,'[3]2020_HVAC'!$EY$7:$KA$83,92),"")</f>
        <v>25.1</v>
      </c>
      <c r="AL86" s="20" t="str">
        <f>IF(AL63&gt;0,VLOOKUP(AL63,'[3]2020_HVAC'!$EY$7:$KA$83,92),"")</f>
        <v/>
      </c>
      <c r="AM86" s="20" t="str">
        <f>IF(AM63&gt;0,VLOOKUP(AM63,'[3]2020_HVAC'!$EY$7:$KA$83,92),"")</f>
        <v/>
      </c>
      <c r="AN86" s="20">
        <f>IF(AN63&gt;0,VLOOKUP(AN63,'[3]2020_HVAC'!$EY$7:$KA$83,92),"")</f>
        <v>4.3815589743589705</v>
      </c>
      <c r="AO86" s="20">
        <f>IF(AO63&gt;0,VLOOKUP(AO63,'[3]2020_HVAC'!$EY$7:$KA$83,92),"")</f>
        <v>11.72905985806435</v>
      </c>
      <c r="AP86" s="13">
        <f t="shared" si="77"/>
        <v>728197.8253140616</v>
      </c>
      <c r="AQ86" s="21">
        <f>IF(AQ63&gt;0,VLOOKUP(AQ63,'[3]2020_Envelope'!$BH$6:$CR$128,25),"")</f>
        <v>18.142771804062125</v>
      </c>
      <c r="AR86" s="21">
        <f>IF(AR63&gt;0,VLOOKUP(AR63,'[3]2020_Envelope'!$BH$6:$CR$128,25),"")</f>
        <v>21.563282764976957</v>
      </c>
      <c r="AS86" s="21">
        <f>IF(AS63&gt;0,VLOOKUP(AS63,'[3]2020_Envelope'!$BH$6:$CR$128,25),"")</f>
        <v>23.090800477897247</v>
      </c>
      <c r="AT86" s="21">
        <f>IF(AT63&gt;0,VLOOKUP(AT63,'[3]2020_Envelope'!$BH$6:$CR$128,25),"")</f>
        <v>76.105200451127828</v>
      </c>
      <c r="AU86" s="21">
        <f>IF(AU63&gt;0,VLOOKUP(AU63,'[3]2020_Envelope'!$BH$6:$CR$128,25),"")</f>
        <v>36.855405714285723</v>
      </c>
      <c r="AV86" s="21">
        <f>IF(AV63&gt;0,VLOOKUP(AV63,'[3]2020_Envelope'!$BH$6:$CR$128,25),"")</f>
        <v>18.427702857142862</v>
      </c>
      <c r="AW86" s="20" t="str">
        <f>IF(AW63&gt;0,VLOOKUP(AW63,'[3]2020_HVAC'!$EY$7:$KA$83,95),"")</f>
        <v/>
      </c>
      <c r="AX86" s="20" t="str">
        <f>IF(AX63&gt;0,VLOOKUP(AX63,'[3]2020_HVAC'!$EY$7:$KA$83,95),"")</f>
        <v/>
      </c>
      <c r="AY86" s="20">
        <f>IF(AY63&gt;0,VLOOKUP(AY63,'[3]2020_HVAC'!$EY$7:$KA$83,95),"")</f>
        <v>28.112000000000002</v>
      </c>
      <c r="AZ86" s="20">
        <f>IF(AZ63&gt;0,VLOOKUP(AZ63,'[3]2020_HVAC'!$EY$7:$KA$83,95),"")</f>
        <v>28.853999999999996</v>
      </c>
      <c r="BA86" s="55">
        <f>VLOOKUP($C86,[2]Performance!$A$3:$K$36,9)</f>
        <v>1</v>
      </c>
      <c r="BB86" s="55">
        <f t="shared" si="78"/>
        <v>96</v>
      </c>
      <c r="BC86" s="20">
        <f>IF(BC63&gt;0,VLOOKUP(BC63,'[3]2020_HVAC'!$EY$7:$KA$83,BB86),"")</f>
        <v>84.689994339671173</v>
      </c>
      <c r="BD86" s="20" t="str">
        <f>IF(BD63&gt;0,VLOOKUP(BD63,'[3]2020_HVAC'!$EY$7:$KA$83,$BB86),"")</f>
        <v/>
      </c>
      <c r="BE86" s="20">
        <f>IF(BE63&gt;0,VLOOKUP(BE63,'[3]2020_HVAC'!$EY$7:$KA$83,95),"")</f>
        <v>25.1</v>
      </c>
      <c r="BF86" s="20" t="str">
        <f>IF(BF63&gt;0,VLOOKUP(BF63,'[3]2020_HVAC'!$EY$7:$KA$83,95),"")</f>
        <v/>
      </c>
      <c r="BG86" s="20" t="str">
        <f>IF(BG63&gt;0,VLOOKUP(BG63,'[3]2020_HVAC'!$EY$7:$KA$83,95),"")</f>
        <v/>
      </c>
      <c r="BH86" s="20">
        <f>IF(BH63&gt;0,VLOOKUP(BH63,'[3]2020_HVAC'!$EY$7:$KA$83,95),"")</f>
        <v>6.5097447619047557</v>
      </c>
      <c r="BI86" s="20">
        <f>IF(BI63&gt;0,VLOOKUP(BI63,'[3]2020_HVAC'!$EY$7:$KA$83,95),"")</f>
        <v>12.101410964669565</v>
      </c>
      <c r="BJ86" s="13">
        <f t="shared" si="79"/>
        <v>1195589.7895275755</v>
      </c>
      <c r="BK86" s="19">
        <f>IF($N86&gt;0,VLOOKUP($C86,[1]Bucharest!$AB$7:$AN$40,$N86))/((IF($P86=1,'3 PlantsCodes'!$D$26,IF($P86=2,'3 PlantsCodes'!$D$27,IF($P86=3,'3 PlantsCodes'!$D$28,IF($P86=4,'3 PlantsCodes'!$D$29)))))*IF($R86=1,'3 PlantsCodes'!$D$31,IF($R86=2,'3 PlantsCodes'!$D$32)))</f>
        <v>11.775609314421283</v>
      </c>
      <c r="BL86" s="19">
        <f>(IF($O86=20,VLOOKUP($C86,[1]Bucharest!$AB$7:$AN$40,12),IF($O86&gt;0,VLOOKUP($C86,[1]Bucharest!$AB$7:$AN$40,$O86),0))/(IF($Q86=1,'3 PlantsCodes'!$E$26,IF($Q86=3,'3 PlantsCodes'!$E$28,IF($Q86=4,'3 PlantsCodes'!$E$29,1)))*IF($R86=1,'3 PlantsCodes'!$E$31,IF($R86=2,'3 PlantsCodes'!$E$32))))</f>
        <v>2.7452662089437991</v>
      </c>
      <c r="BM86" s="19">
        <f>VLOOKUP($C86,[1]Bucharest!$AB$6:$AZ$40,$S86)</f>
        <v>1.0262569655141089</v>
      </c>
      <c r="BN86" s="19">
        <f>VLOOKUP($C86,[1]Bucharest!$B$7:$Y$40,18)</f>
        <v>7.3603836712642501</v>
      </c>
      <c r="BO86" s="19">
        <f>VLOOKUP($C86,[1]Bucharest!$B$7:$AA$40,26)</f>
        <v>0.20837571395465976</v>
      </c>
      <c r="BP86" s="20">
        <f>IF($U86=1,-[4]Office!$E$11,0)</f>
        <v>-8.7136752136752129</v>
      </c>
      <c r="BQ86" s="57" t="s">
        <v>30</v>
      </c>
      <c r="BR86" s="19">
        <f>IF($N86&gt;0,VLOOKUP($C86,[2]Bucharest!$AB$7:$AN$40,$N86))/((IF($P86=1,'3 PlantsCodes'!$D$26,IF($P86=2,'3 PlantsCodes'!$D$27,IF($P86=3,'3 PlantsCodes'!$D$28,IF($P86=4,'3 PlantsCodes'!$D$29)))))*IF($R86=1,'3 PlantsCodes'!$D$31,IF($R86=2,'3 PlantsCodes'!$D$32)))</f>
        <v>16.051628386979171</v>
      </c>
      <c r="BS86" s="19">
        <f>(IF($O86=20,VLOOKUP($C86,[2]Bucharest!$AB$7:$AN$40,12),IF($O86&gt;0,VLOOKUP($C86,[2]Bucharest!$AB$7:$AN$40,$O86),0))/(IF($Q86=1,'3 PlantsCodes'!$E$26,IF($Q86=3,'3 PlantsCodes'!$E$28,IF($Q86=4,'3 PlantsCodes'!$E$29,1)))*IF($R86=1,'3 PlantsCodes'!$E$31,IF($R86=2,'3 PlantsCodes'!$E$32))))</f>
        <v>2.0101271003546315</v>
      </c>
      <c r="BT86" s="19">
        <f>VLOOKUP($C86,[2]Bucharest!$AB$6:$AZ$40,$S86)</f>
        <v>1.7361479486721529</v>
      </c>
      <c r="BU86" s="19">
        <f>VLOOKUP($C86,[2]Bucharest!$B$7:$Y$40,18)</f>
        <v>7.7622348176032485</v>
      </c>
      <c r="BV86" s="19">
        <f>VLOOKUP($C86,[2]Bucharest!$B$7:$AA$40,26)</f>
        <v>0.44340903195324044</v>
      </c>
      <c r="BW86" s="20">
        <f>IF($U86=1,-[4]School!$E$11,0)</f>
        <v>-8.7777777777777786</v>
      </c>
      <c r="BX86" s="57" t="s">
        <v>30</v>
      </c>
    </row>
    <row r="87" spans="1:76" x14ac:dyDescent="0.25">
      <c r="A87" s="151"/>
      <c r="B87" s="17">
        <v>11</v>
      </c>
      <c r="C87" s="22">
        <f t="shared" ref="C87:V87" si="88">IF(C64="","",C64)</f>
        <v>32</v>
      </c>
      <c r="D87" s="50" t="str">
        <f t="shared" si="88"/>
        <v>o</v>
      </c>
      <c r="E87" s="50" t="str">
        <f t="shared" si="88"/>
        <v>+</v>
      </c>
      <c r="F87" s="49" t="str">
        <f t="shared" si="88"/>
        <v>+</v>
      </c>
      <c r="G87" s="49" t="str">
        <f t="shared" si="88"/>
        <v>+</v>
      </c>
      <c r="H87" s="49">
        <f t="shared" si="88"/>
        <v>1</v>
      </c>
      <c r="I87" s="49">
        <f t="shared" si="88"/>
        <v>3</v>
      </c>
      <c r="J87" s="49">
        <f t="shared" si="88"/>
        <v>3</v>
      </c>
      <c r="K87" s="49">
        <f t="shared" si="88"/>
        <v>3</v>
      </c>
      <c r="L87" s="49">
        <f t="shared" si="88"/>
        <v>2</v>
      </c>
      <c r="M87" s="49">
        <f t="shared" si="88"/>
        <v>3332</v>
      </c>
      <c r="N87" s="49">
        <f t="shared" si="88"/>
        <v>8</v>
      </c>
      <c r="O87" s="49">
        <f t="shared" si="88"/>
        <v>13</v>
      </c>
      <c r="P87" s="49">
        <f t="shared" si="88"/>
        <v>3</v>
      </c>
      <c r="Q87" s="49">
        <f t="shared" si="88"/>
        <v>3</v>
      </c>
      <c r="R87" s="49">
        <f t="shared" si="88"/>
        <v>2</v>
      </c>
      <c r="S87" s="22">
        <f t="shared" si="88"/>
        <v>17</v>
      </c>
      <c r="T87" s="49">
        <f t="shared" si="88"/>
        <v>0</v>
      </c>
      <c r="U87" s="49">
        <f t="shared" si="88"/>
        <v>1</v>
      </c>
      <c r="V87" s="18" t="str">
        <f t="shared" si="88"/>
        <v/>
      </c>
      <c r="W87" s="21">
        <f>IF(W64&gt;0,VLOOKUP(W64,'[3]2020_Envelope'!$BH$6:$CR$128,24),"")</f>
        <v>5.6026909291425415</v>
      </c>
      <c r="X87" s="21">
        <f>IF(X64&gt;0,VLOOKUP(X64,'[3]2020_Envelope'!$BH$6:$CR$128,24),"")</f>
        <v>8.2771638636154776</v>
      </c>
      <c r="Y87" s="21">
        <f>IF(Y64&gt;0,VLOOKUP(Y64,'[3]2020_Envelope'!$BH$6:$CR$128,24),"")</f>
        <v>6.9424648469809753</v>
      </c>
      <c r="Z87" s="21">
        <f>IF(Z64&gt;0,VLOOKUP(Z64,'[3]2020_Envelope'!$BH$6:$CR$128,24),"")</f>
        <v>64.004684132928475</v>
      </c>
      <c r="AA87" s="21">
        <f>IF(AA64&gt;0,VLOOKUP(AA64,'[3]2020_Envelope'!$BH$6:$CR$128,24),"")</f>
        <v>54.74803418803419</v>
      </c>
      <c r="AB87" s="21">
        <f>IF(AB64&gt;0,VLOOKUP(AB64,'[3]2020_Envelope'!$BH$6:$CR$128,24),"")</f>
        <v>27.374017094017095</v>
      </c>
      <c r="AC87" s="20">
        <f>IF(AC64&gt;0,VLOOKUP(AC64,'[3]2020_HVAC'!$EY$7:$KA$83,92),"")</f>
        <v>19.452500000000004</v>
      </c>
      <c r="AD87" s="20">
        <f>IF(AD64&gt;0,VLOOKUP(AD64,'[3]2020_HVAC'!$EY$7:$KA$83,92),"")</f>
        <v>19.309429999999999</v>
      </c>
      <c r="AE87" s="20">
        <f>IF(AE64&gt;0,VLOOKUP(AE64,'[3]2020_HVAC'!$EY$7:$KA$83,92),"")</f>
        <v>28.112000000000002</v>
      </c>
      <c r="AF87" s="20">
        <f>IF(AF64&gt;0,VLOOKUP(AF64,'[3]2020_HVAC'!$EY$7:$KA$83,92),"")</f>
        <v>28.853999999999999</v>
      </c>
      <c r="AG87" s="55">
        <f>VLOOKUP($C87,[1]Performance!$A$3:$K$38,9)</f>
        <v>2</v>
      </c>
      <c r="AH87" s="55">
        <f t="shared" si="76"/>
        <v>94</v>
      </c>
      <c r="AI87" s="20">
        <f>IF(AI64&gt;0,VLOOKUP(AI64,'[3]2020_HVAC'!$EY$7:$KA$83,AH87),"")</f>
        <v>39.690395776527296</v>
      </c>
      <c r="AJ87" s="20" t="str">
        <f>IF(AJ64&gt;0,VLOOKUP(AJ64,'[3]2020_HVAC'!$EY$7:$KA$83,$AH87),"")</f>
        <v/>
      </c>
      <c r="AK87" s="20">
        <f>IF(AK64&gt;0,VLOOKUP(AK64,'[3]2020_HVAC'!$EY$7:$KA$83,92),"")</f>
        <v>25.1</v>
      </c>
      <c r="AL87" s="20" t="str">
        <f>IF(AL64&gt;0,VLOOKUP(AL64,'[3]2020_HVAC'!$EY$7:$KA$83,92),"")</f>
        <v/>
      </c>
      <c r="AM87" s="20" t="str">
        <f>IF(AM64&gt;0,VLOOKUP(AM64,'[3]2020_HVAC'!$EY$7:$KA$83,92),"")</f>
        <v/>
      </c>
      <c r="AN87" s="20" t="str">
        <f>IF(AN64&gt;0,VLOOKUP(AN64,'[3]2020_HVAC'!$EY$7:$KA$83,92),"")</f>
        <v/>
      </c>
      <c r="AO87" s="20">
        <f>IF(AO64&gt;0,VLOOKUP(AO64,'[3]2020_HVAC'!$EY$7:$KA$83,92),"")</f>
        <v>11.72905985806435</v>
      </c>
      <c r="AP87" s="13">
        <f t="shared" si="77"/>
        <v>793719.67121298634</v>
      </c>
      <c r="AQ87" s="21">
        <f>IF(AQ64&gt;0,VLOOKUP(AQ64,'[3]2020_Envelope'!$BH$6:$CR$128,25),"")</f>
        <v>15.371875746714455</v>
      </c>
      <c r="AR87" s="21">
        <f>IF(AR64&gt;0,VLOOKUP(AR64,'[3]2020_Envelope'!$BH$6:$CR$128,25),"")</f>
        <v>14.907948578255674</v>
      </c>
      <c r="AS87" s="21">
        <f>IF(AS64&gt;0,VLOOKUP(AS64,'[3]2020_Envelope'!$BH$6:$CR$128,25),"")</f>
        <v>19.132377538829147</v>
      </c>
      <c r="AT87" s="21">
        <f>IF(AT64&gt;0,VLOOKUP(AT64,'[3]2020_Envelope'!$BH$6:$CR$128,25),"")</f>
        <v>76.105200451127828</v>
      </c>
      <c r="AU87" s="21">
        <f>IF(AU64&gt;0,VLOOKUP(AU64,'[3]2020_Envelope'!$BH$6:$CR$128,25),"")</f>
        <v>36.855405714285723</v>
      </c>
      <c r="AV87" s="21">
        <f>IF(AV64&gt;0,VLOOKUP(AV64,'[3]2020_Envelope'!$BH$6:$CR$128,25),"")</f>
        <v>18.427702857142862</v>
      </c>
      <c r="AW87" s="20">
        <f>IF(AW64&gt;0,VLOOKUP(AW64,'[3]2020_HVAC'!$EY$7:$KA$83,95),"")</f>
        <v>19.452500000000001</v>
      </c>
      <c r="AX87" s="20">
        <f>IF(AX64&gt;0,VLOOKUP(AX64,'[3]2020_HVAC'!$EY$7:$KA$83,95),"")</f>
        <v>19.309429999999999</v>
      </c>
      <c r="AY87" s="20">
        <f>IF(AY64&gt;0,VLOOKUP(AY64,'[3]2020_HVAC'!$EY$7:$KA$83,95),"")</f>
        <v>28.112000000000002</v>
      </c>
      <c r="AZ87" s="20">
        <f>IF(AZ64&gt;0,VLOOKUP(AZ64,'[3]2020_HVAC'!$EY$7:$KA$83,95),"")</f>
        <v>28.853999999999996</v>
      </c>
      <c r="BA87" s="55">
        <f>VLOOKUP($C87,[2]Performance!$A$3:$K$36,9)</f>
        <v>2</v>
      </c>
      <c r="BB87" s="55">
        <f t="shared" si="78"/>
        <v>97</v>
      </c>
      <c r="BC87" s="20">
        <f>IF(BC64&gt;0,VLOOKUP(BC64,'[3]2020_HVAC'!$EY$7:$KA$83,BB87),"")</f>
        <v>54.956014661556544</v>
      </c>
      <c r="BD87" s="20" t="str">
        <f>IF(BD64&gt;0,VLOOKUP(BD64,'[3]2020_HVAC'!$EY$7:$KA$83,$BB87),"")</f>
        <v/>
      </c>
      <c r="BE87" s="20">
        <f>IF(BE64&gt;0,VLOOKUP(BE64,'[3]2020_HVAC'!$EY$7:$KA$83,95),"")</f>
        <v>25.1</v>
      </c>
      <c r="BF87" s="20" t="str">
        <f>IF(BF64&gt;0,VLOOKUP(BF64,'[3]2020_HVAC'!$EY$7:$KA$83,95),"")</f>
        <v/>
      </c>
      <c r="BG87" s="20" t="str">
        <f>IF(BG64&gt;0,VLOOKUP(BG64,'[3]2020_HVAC'!$EY$7:$KA$83,95),"")</f>
        <v/>
      </c>
      <c r="BH87" s="20" t="str">
        <f>IF(BH64&gt;0,VLOOKUP(BH64,'[3]2020_HVAC'!$EY$7:$KA$83,95),"")</f>
        <v/>
      </c>
      <c r="BI87" s="20">
        <f>IF(BI64&gt;0,VLOOKUP(BI64,'[3]2020_HVAC'!$EY$7:$KA$83,95),"")</f>
        <v>12.101410964669565</v>
      </c>
      <c r="BJ87" s="13">
        <f t="shared" si="79"/>
        <v>1161360.4795146326</v>
      </c>
      <c r="BK87" s="19">
        <f>IF($N87&gt;0,VLOOKUP($C87,[1]Bucharest!$AB$7:$AN$40,$N87))/((IF($P87=1,'3 PlantsCodes'!$D$26,IF($P87=2,'3 PlantsCodes'!$D$27,IF($P87=3,'3 PlantsCodes'!$D$28,IF($P87=4,'3 PlantsCodes'!$D$29)))))*IF($R87=1,'3 PlantsCodes'!$D$31,IF($R87=2,'3 PlantsCodes'!$D$32)))</f>
        <v>10.033713236201558</v>
      </c>
      <c r="BL87" s="19">
        <f>(IF($O87=20,VLOOKUP($C87,[1]Bucharest!$AB$7:$AN$40,12),IF($O87&gt;0,VLOOKUP($C87,[1]Bucharest!$AB$7:$AN$40,$O87),0))/(IF($Q87=1,'3 PlantsCodes'!$E$26,IF($Q87=3,'3 PlantsCodes'!$E$28,IF($Q87=4,'3 PlantsCodes'!$E$29,1)))*IF($R87=1,'3 PlantsCodes'!$E$31,IF($R87=2,'3 PlantsCodes'!$E$32))))</f>
        <v>2.5798192822003339</v>
      </c>
      <c r="BM87" s="19">
        <f>VLOOKUP($C87,[1]Bucharest!$AB$6:$AZ$40,$S87)</f>
        <v>2.6279347572805976</v>
      </c>
      <c r="BN87" s="19">
        <f>VLOOKUP($C87,[1]Bucharest!$B$7:$Y$40,18)</f>
        <v>7.3603836712642501</v>
      </c>
      <c r="BO87" s="19">
        <f>VLOOKUP($C87,[1]Bucharest!$B$7:$AA$40,26)</f>
        <v>1.8845520893332706</v>
      </c>
      <c r="BP87" s="20">
        <f>IF($U87=1,-[4]Office!$E$11,0)</f>
        <v>-8.7136752136752129</v>
      </c>
      <c r="BQ87" s="57" t="s">
        <v>30</v>
      </c>
      <c r="BR87" s="19">
        <f>IF($N87&gt;0,VLOOKUP($C87,[2]Bucharest!$AB$7:$AN$40,$N87))/((IF($P87=1,'3 PlantsCodes'!$D$26,IF($P87=2,'3 PlantsCodes'!$D$27,IF($P87=3,'3 PlantsCodes'!$D$28,IF($P87=4,'3 PlantsCodes'!$D$29)))))*IF($R87=1,'3 PlantsCodes'!$D$31,IF($R87=2,'3 PlantsCodes'!$D$32)))</f>
        <v>10.574996010822895</v>
      </c>
      <c r="BS87" s="19">
        <f>(IF($O87=20,VLOOKUP($C87,[2]Bucharest!$AB$7:$AN$40,12),IF($O87&gt;0,VLOOKUP($C87,[2]Bucharest!$AB$7:$AN$40,$O87),0))/(IF($Q87=1,'3 PlantsCodes'!$E$26,IF($Q87=3,'3 PlantsCodes'!$E$28,IF($Q87=4,'3 PlantsCodes'!$E$29,1)))*IF($R87=1,'3 PlantsCodes'!$E$31,IF($R87=2,'3 PlantsCodes'!$E$32))))</f>
        <v>1.8609864049770155</v>
      </c>
      <c r="BT87" s="19">
        <f>VLOOKUP($C87,[2]Bucharest!$AB$6:$AZ$40,$S87)</f>
        <v>3.8133581982340989</v>
      </c>
      <c r="BU87" s="19">
        <f>VLOOKUP($C87,[2]Bucharest!$B$7:$Y$40,18)</f>
        <v>7.7622348176032485</v>
      </c>
      <c r="BV87" s="19">
        <f>VLOOKUP($C87,[2]Bucharest!$B$7:$AA$40,26)</f>
        <v>4.7351287924021292</v>
      </c>
      <c r="BW87" s="20">
        <f>IF($U87=1,-[4]School!$E$11,0)</f>
        <v>-8.7777777777777786</v>
      </c>
      <c r="BX87" s="57" t="s">
        <v>30</v>
      </c>
    </row>
    <row r="88" spans="1:76" x14ac:dyDescent="0.25">
      <c r="A88" s="151"/>
      <c r="B88" s="17">
        <v>12</v>
      </c>
      <c r="C88" s="22">
        <f t="shared" ref="C88:V88" si="89">IF(C65="","",C65)</f>
        <v>36</v>
      </c>
      <c r="D88" s="50" t="str">
        <f t="shared" si="89"/>
        <v>o+</v>
      </c>
      <c r="E88" s="50" t="str">
        <f t="shared" si="89"/>
        <v>+</v>
      </c>
      <c r="F88" s="49" t="str">
        <f t="shared" si="89"/>
        <v>+</v>
      </c>
      <c r="G88" s="49" t="str">
        <f t="shared" si="89"/>
        <v>+</v>
      </c>
      <c r="H88" s="49">
        <f t="shared" si="89"/>
        <v>1</v>
      </c>
      <c r="I88" s="49">
        <f t="shared" si="89"/>
        <v>4</v>
      </c>
      <c r="J88" s="49">
        <f t="shared" si="89"/>
        <v>3</v>
      </c>
      <c r="K88" s="49">
        <f t="shared" si="89"/>
        <v>3</v>
      </c>
      <c r="L88" s="49">
        <f t="shared" si="89"/>
        <v>2</v>
      </c>
      <c r="M88" s="49">
        <f t="shared" si="89"/>
        <v>4332</v>
      </c>
      <c r="N88" s="49">
        <f t="shared" si="89"/>
        <v>8</v>
      </c>
      <c r="O88" s="49">
        <f t="shared" si="89"/>
        <v>13</v>
      </c>
      <c r="P88" s="49">
        <f t="shared" si="89"/>
        <v>3</v>
      </c>
      <c r="Q88" s="49">
        <f t="shared" si="89"/>
        <v>3</v>
      </c>
      <c r="R88" s="49">
        <f t="shared" si="89"/>
        <v>2</v>
      </c>
      <c r="S88" s="22">
        <f t="shared" si="89"/>
        <v>17</v>
      </c>
      <c r="T88" s="49">
        <f t="shared" si="89"/>
        <v>0</v>
      </c>
      <c r="U88" s="49">
        <f t="shared" si="89"/>
        <v>1</v>
      </c>
      <c r="V88" s="18" t="str">
        <f t="shared" si="89"/>
        <v/>
      </c>
      <c r="W88" s="21">
        <f>IF(W65&gt;0,VLOOKUP(W65,'[3]2020_Envelope'!$BH$6:$CR$128,24),"")</f>
        <v>6.5527124345188845</v>
      </c>
      <c r="X88" s="21">
        <f>IF(X65&gt;0,VLOOKUP(X65,'[3]2020_Envelope'!$BH$6:$CR$128,24),"")</f>
        <v>11.972326302729529</v>
      </c>
      <c r="Y88" s="21">
        <f>IF(Y65&gt;0,VLOOKUP(Y65,'[3]2020_Envelope'!$BH$6:$CR$128,24),"")</f>
        <v>8.6768630824372757</v>
      </c>
      <c r="Z88" s="21">
        <f>IF(Z65&gt;0,VLOOKUP(Z65,'[3]2020_Envelope'!$BH$6:$CR$128,24),"")</f>
        <v>64.004684132928475</v>
      </c>
      <c r="AA88" s="21">
        <f>IF(AA65&gt;0,VLOOKUP(AA65,'[3]2020_Envelope'!$BH$6:$CR$128,24),"")</f>
        <v>54.74803418803419</v>
      </c>
      <c r="AB88" s="21">
        <f>IF(AB65&gt;0,VLOOKUP(AB65,'[3]2020_Envelope'!$BH$6:$CR$128,24),"")</f>
        <v>27.374017094017095</v>
      </c>
      <c r="AC88" s="20">
        <f>IF(AC65&gt;0,VLOOKUP(AC65,'[3]2020_HVAC'!$EY$7:$KA$83,92),"")</f>
        <v>19.452500000000004</v>
      </c>
      <c r="AD88" s="20">
        <f>IF(AD65&gt;0,VLOOKUP(AD65,'[3]2020_HVAC'!$EY$7:$KA$83,92),"")</f>
        <v>19.309429999999999</v>
      </c>
      <c r="AE88" s="20">
        <f>IF(AE65&gt;0,VLOOKUP(AE65,'[3]2020_HVAC'!$EY$7:$KA$83,92),"")</f>
        <v>28.112000000000002</v>
      </c>
      <c r="AF88" s="20">
        <f>IF(AF65&gt;0,VLOOKUP(AF65,'[3]2020_HVAC'!$EY$7:$KA$83,92),"")</f>
        <v>28.853999999999999</v>
      </c>
      <c r="AG88" s="55">
        <f>VLOOKUP($C88,[1]Performance!$A$3:$K$38,9)</f>
        <v>2</v>
      </c>
      <c r="AH88" s="55">
        <f t="shared" si="76"/>
        <v>94</v>
      </c>
      <c r="AI88" s="20">
        <f>IF(AI65&gt;0,VLOOKUP(AI65,'[3]2020_HVAC'!$EY$7:$KA$83,AH88),"")</f>
        <v>39.690395776527296</v>
      </c>
      <c r="AJ88" s="20" t="str">
        <f>IF(AJ65&gt;0,VLOOKUP(AJ65,'[3]2020_HVAC'!$EY$7:$KA$83,$AH88),"")</f>
        <v/>
      </c>
      <c r="AK88" s="20">
        <f>IF(AK65&gt;0,VLOOKUP(AK65,'[3]2020_HVAC'!$EY$7:$KA$83,92),"")</f>
        <v>25.1</v>
      </c>
      <c r="AL88" s="20" t="str">
        <f>IF(AL65&gt;0,VLOOKUP(AL65,'[3]2020_HVAC'!$EY$7:$KA$83,92),"")</f>
        <v/>
      </c>
      <c r="AM88" s="20" t="str">
        <f>IF(AM65&gt;0,VLOOKUP(AM65,'[3]2020_HVAC'!$EY$7:$KA$83,92),"")</f>
        <v/>
      </c>
      <c r="AN88" s="20" t="str">
        <f>IF(AN65&gt;0,VLOOKUP(AN65,'[3]2020_HVAC'!$EY$7:$KA$83,92),"")</f>
        <v/>
      </c>
      <c r="AO88" s="20">
        <f>IF(AO65&gt;0,VLOOKUP(AO65,'[3]2020_HVAC'!$EY$7:$KA$83,92),"")</f>
        <v>11.72905985806435</v>
      </c>
      <c r="AP88" s="13">
        <f t="shared" si="77"/>
        <v>808647.8935140617</v>
      </c>
      <c r="AQ88" s="21">
        <f>IF(AQ65&gt;0,VLOOKUP(AQ65,'[3]2020_Envelope'!$BH$6:$CR$128,25),"")</f>
        <v>18.142771804062125</v>
      </c>
      <c r="AR88" s="21">
        <f>IF(AR65&gt;0,VLOOKUP(AR65,'[3]2020_Envelope'!$BH$6:$CR$128,25),"")</f>
        <v>21.563282764976957</v>
      </c>
      <c r="AS88" s="21">
        <f>IF(AS65&gt;0,VLOOKUP(AS65,'[3]2020_Envelope'!$BH$6:$CR$128,25),"")</f>
        <v>23.090800477897247</v>
      </c>
      <c r="AT88" s="21">
        <f>IF(AT65&gt;0,VLOOKUP(AT65,'[3]2020_Envelope'!$BH$6:$CR$128,25),"")</f>
        <v>43.086818299849632</v>
      </c>
      <c r="AU88" s="21">
        <f>IF(AU65&gt;0,VLOOKUP(AU65,'[3]2020_Envelope'!$BH$6:$CR$128,25),"")</f>
        <v>36.855405714285723</v>
      </c>
      <c r="AV88" s="21">
        <f>IF(AV65&gt;0,VLOOKUP(AV65,'[3]2020_Envelope'!$BH$6:$CR$128,25),"")</f>
        <v>18.427702857142862</v>
      </c>
      <c r="AW88" s="20">
        <f>IF(AW65&gt;0,VLOOKUP(AW65,'[3]2020_HVAC'!$EY$7:$KA$83,95),"")</f>
        <v>19.452500000000001</v>
      </c>
      <c r="AX88" s="20">
        <f>IF(AX65&gt;0,VLOOKUP(AX65,'[3]2020_HVAC'!$EY$7:$KA$83,95),"")</f>
        <v>19.309429999999999</v>
      </c>
      <c r="AY88" s="20">
        <f>IF(AY65&gt;0,VLOOKUP(AY65,'[3]2020_HVAC'!$EY$7:$KA$83,95),"")</f>
        <v>28.112000000000002</v>
      </c>
      <c r="AZ88" s="20">
        <f>IF(AZ65&gt;0,VLOOKUP(AZ65,'[3]2020_HVAC'!$EY$7:$KA$83,95),"")</f>
        <v>28.853999999999996</v>
      </c>
      <c r="BA88" s="55">
        <f>VLOOKUP($C88,[2]Performance!$A$3:$K$36,9)</f>
        <v>2</v>
      </c>
      <c r="BB88" s="55">
        <f t="shared" si="78"/>
        <v>97</v>
      </c>
      <c r="BC88" s="20">
        <f>IF(BC65&gt;0,VLOOKUP(BC65,'[3]2020_HVAC'!$EY$7:$KA$83,BB88),"")</f>
        <v>54.956014661556544</v>
      </c>
      <c r="BD88" s="20" t="str">
        <f>IF(BD65&gt;0,VLOOKUP(BD65,'[3]2020_HVAC'!$EY$7:$KA$83,$BB88),"")</f>
        <v/>
      </c>
      <c r="BE88" s="20">
        <f>IF(BE65&gt;0,VLOOKUP(BE65,'[3]2020_HVAC'!$EY$7:$KA$83,95),"")</f>
        <v>25.1</v>
      </c>
      <c r="BF88" s="20" t="str">
        <f>IF(BF65&gt;0,VLOOKUP(BF65,'[3]2020_HVAC'!$EY$7:$KA$83,95),"")</f>
        <v/>
      </c>
      <c r="BG88" s="20" t="str">
        <f>IF(BG65&gt;0,VLOOKUP(BG65,'[3]2020_HVAC'!$EY$7:$KA$83,95),"")</f>
        <v/>
      </c>
      <c r="BH88" s="20" t="str">
        <f>IF(BH65&gt;0,VLOOKUP(BH65,'[3]2020_HVAC'!$EY$7:$KA$83,95),"")</f>
        <v/>
      </c>
      <c r="BI88" s="20">
        <f>IF(BI65&gt;0,VLOOKUP(BI65,'[3]2020_HVAC'!$EY$7:$KA$83,95),"")</f>
        <v>12.101410964669565</v>
      </c>
      <c r="BJ88" s="13">
        <f t="shared" si="79"/>
        <v>1099514.2332649878</v>
      </c>
      <c r="BK88" s="19">
        <f>IF($N88&gt;0,VLOOKUP($C88,[1]Bucharest!$AB$7:$AN$40,$N88))/((IF($P88=1,'3 PlantsCodes'!$D$26,IF($P88=2,'3 PlantsCodes'!$D$27,IF($P88=3,'3 PlantsCodes'!$D$28,IF($P88=4,'3 PlantsCodes'!$D$29)))))*IF($R88=1,'3 PlantsCodes'!$D$31,IF($R88=2,'3 PlantsCodes'!$D$32)))</f>
        <v>20.819443082235551</v>
      </c>
      <c r="BL88" s="19">
        <f>(IF($O88=20,VLOOKUP($C88,[1]Bucharest!$AB$7:$AN$40,12),IF($O88&gt;0,VLOOKUP($C88,[1]Bucharest!$AB$7:$AN$40,$O88),0))/(IF($Q88=1,'3 PlantsCodes'!$E$26,IF($Q88=3,'3 PlantsCodes'!$E$28,IF($Q88=4,'3 PlantsCodes'!$E$29,1)))*IF($R88=1,'3 PlantsCodes'!$E$31,IF($R88=2,'3 PlantsCodes'!$E$32))))</f>
        <v>3.3441099577737354</v>
      </c>
      <c r="BM88" s="19">
        <f>VLOOKUP($C88,[1]Bucharest!$AB$6:$AZ$40,$S88)</f>
        <v>2.4432490389252508</v>
      </c>
      <c r="BN88" s="19">
        <f>VLOOKUP($C88,[1]Bucharest!$B$7:$Y$40,18)</f>
        <v>7.0014540505000662</v>
      </c>
      <c r="BO88" s="19">
        <f>VLOOKUP($C88,[1]Bucharest!$B$7:$AA$40,26)</f>
        <v>1.6764046178639371</v>
      </c>
      <c r="BP88" s="20">
        <f>IF($U88=1,-[4]Office!$E$11,0)</f>
        <v>-8.7136752136752129</v>
      </c>
      <c r="BQ88" s="57" t="s">
        <v>30</v>
      </c>
      <c r="BR88" s="19">
        <f>IF($N88&gt;0,VLOOKUP($C88,[2]Bucharest!$AB$7:$AN$40,$N88))/((IF($P88=1,'3 PlantsCodes'!$D$26,IF($P88=2,'3 PlantsCodes'!$D$27,IF($P88=3,'3 PlantsCodes'!$D$28,IF($P88=4,'3 PlantsCodes'!$D$29)))))*IF($R88=1,'3 PlantsCodes'!$D$31,IF($R88=2,'3 PlantsCodes'!$D$32)))</f>
        <v>15.899956376979684</v>
      </c>
      <c r="BS88" s="19">
        <f>(IF($O88=20,VLOOKUP($C88,[2]Bucharest!$AB$7:$AN$40,12),IF($O88&gt;0,VLOOKUP($C88,[2]Bucharest!$AB$7:$AN$40,$O88),0))/(IF($Q88=1,'3 PlantsCodes'!$E$26,IF($Q88=3,'3 PlantsCodes'!$E$28,IF($Q88=4,'3 PlantsCodes'!$E$29,1)))*IF($R88=1,'3 PlantsCodes'!$E$31,IF($R88=2,'3 PlantsCodes'!$E$32))))</f>
        <v>2.0902692755664694</v>
      </c>
      <c r="BT88" s="19">
        <f>VLOOKUP($C88,[2]Bucharest!$AB$6:$AZ$40,$S88)</f>
        <v>3.5874723709384</v>
      </c>
      <c r="BU88" s="19">
        <f>VLOOKUP($C88,[2]Bucharest!$B$7:$Y$40,18)</f>
        <v>7.4741629646466992</v>
      </c>
      <c r="BV88" s="19">
        <f>VLOOKUP($C88,[2]Bucharest!$B$7:$AA$40,26)</f>
        <v>4.5404898790746246</v>
      </c>
      <c r="BW88" s="20">
        <f>IF($U88=1,-[4]School!$E$11,0)</f>
        <v>-8.7777777777777786</v>
      </c>
      <c r="BX88" s="57" t="s">
        <v>30</v>
      </c>
    </row>
    <row r="89" spans="1:76" x14ac:dyDescent="0.25">
      <c r="A89" s="151"/>
      <c r="B89" s="17">
        <v>13</v>
      </c>
      <c r="C89" s="22">
        <f t="shared" ref="C89:V89" si="90">IF(C66="","",C66)</f>
        <v>3</v>
      </c>
      <c r="D89" s="50" t="str">
        <f t="shared" si="90"/>
        <v/>
      </c>
      <c r="E89" s="50" t="str">
        <f t="shared" si="90"/>
        <v/>
      </c>
      <c r="F89" s="49" t="str">
        <f t="shared" si="90"/>
        <v/>
      </c>
      <c r="G89" s="49" t="str">
        <f t="shared" si="90"/>
        <v/>
      </c>
      <c r="H89" s="49">
        <f t="shared" si="90"/>
        <v>0</v>
      </c>
      <c r="I89" s="49">
        <f t="shared" si="90"/>
        <v>1</v>
      </c>
      <c r="J89" s="49">
        <f t="shared" si="90"/>
        <v>2</v>
      </c>
      <c r="K89" s="49">
        <f t="shared" si="90"/>
        <v>1</v>
      </c>
      <c r="L89" s="49">
        <f t="shared" si="90"/>
        <v>1</v>
      </c>
      <c r="M89" s="49">
        <f t="shared" si="90"/>
        <v>1211</v>
      </c>
      <c r="N89" s="49">
        <f t="shared" si="90"/>
        <v>5</v>
      </c>
      <c r="O89" s="49">
        <f t="shared" si="90"/>
        <v>20</v>
      </c>
      <c r="P89" s="49">
        <f t="shared" si="90"/>
        <v>3</v>
      </c>
      <c r="Q89" s="49">
        <f t="shared" si="90"/>
        <v>3</v>
      </c>
      <c r="R89" s="49">
        <f t="shared" si="90"/>
        <v>2</v>
      </c>
      <c r="S89" s="22">
        <f t="shared" si="90"/>
        <v>15</v>
      </c>
      <c r="T89" s="49">
        <f t="shared" si="90"/>
        <v>0</v>
      </c>
      <c r="U89" s="49">
        <f t="shared" si="90"/>
        <v>1</v>
      </c>
      <c r="V89" s="18" t="str">
        <f t="shared" si="90"/>
        <v/>
      </c>
      <c r="W89" s="21">
        <f>IF(W66&gt;0,VLOOKUP(W66,'[3]2020_Envelope'!$BH$6:$CR$128,24),"")</f>
        <v>5.188578990901572</v>
      </c>
      <c r="X89" s="21">
        <f>IF(X66&gt;0,VLOOKUP(X66,'[3]2020_Envelope'!$BH$6:$CR$128,24),"")</f>
        <v>3.0743751493428908</v>
      </c>
      <c r="Y89" s="21" t="str">
        <f>IF(Y66&gt;0,VLOOKUP(Y66,'[3]2020_Envelope'!$BH$6:$CR$128,24),"")</f>
        <v/>
      </c>
      <c r="Z89" s="21">
        <f>IF(Z66&gt;0,VLOOKUP(Z66,'[3]2020_Envelope'!$BH$6:$CR$128,24),"")</f>
        <v>53.118109571524975</v>
      </c>
      <c r="AA89" s="21" t="str">
        <f>IF(AA66&gt;0,VLOOKUP(AA66,'[3]2020_Envelope'!$BH$6:$CR$128,24),"")</f>
        <v/>
      </c>
      <c r="AB89" s="21" t="str">
        <f>IF(AB66&gt;0,VLOOKUP(AB66,'[3]2020_Envelope'!$BH$6:$CR$128,24),"")</f>
        <v/>
      </c>
      <c r="AC89" s="20" t="str">
        <f>IF(AC66&gt;0,VLOOKUP(AC66,'[3]2020_HVAC'!$EY$7:$KA$83,92),"")</f>
        <v/>
      </c>
      <c r="AD89" s="20" t="str">
        <f>IF(AD66&gt;0,VLOOKUP(AD66,'[3]2020_HVAC'!$EY$7:$KA$83,92),"")</f>
        <v/>
      </c>
      <c r="AE89" s="20" t="str">
        <f>IF(AE66&gt;0,VLOOKUP(AE66,'[3]2020_HVAC'!$EY$7:$KA$83,92),"")</f>
        <v/>
      </c>
      <c r="AF89" s="20" t="str">
        <f>IF(AF66&gt;0,VLOOKUP(AF66,'[3]2020_HVAC'!$EY$7:$KA$83,92),"")</f>
        <v/>
      </c>
      <c r="AG89" s="55">
        <f>VLOOKUP($C89,[1]Performance!$A$3:$K$38,9)</f>
        <v>1</v>
      </c>
      <c r="AH89" s="55">
        <f t="shared" si="76"/>
        <v>93</v>
      </c>
      <c r="AI89" s="20">
        <f>IF(AI66&gt;0,VLOOKUP(AI66,'[3]2020_HVAC'!$EY$7:$KA$83,AH89),"")</f>
        <v>6.9705261264668152</v>
      </c>
      <c r="AJ89" s="20">
        <f>IF(AJ66&gt;0,VLOOKUP(AJ66,'[3]2020_HVAC'!$EY$7:$KA$83,$AH89),"")</f>
        <v>21.013278243917686</v>
      </c>
      <c r="AK89" s="20">
        <f>IF(AK66&gt;0,VLOOKUP(AK66,'[3]2020_HVAC'!$EY$7:$KA$83,92),"")</f>
        <v>25.1</v>
      </c>
      <c r="AL89" s="20" t="str">
        <f>IF(AL66&gt;0,VLOOKUP(AL66,'[3]2020_HVAC'!$EY$7:$KA$83,92),"")</f>
        <v/>
      </c>
      <c r="AM89" s="20" t="str">
        <f>IF(AM66&gt;0,VLOOKUP(AM66,'[3]2020_HVAC'!$EY$7:$KA$83,92),"")</f>
        <v/>
      </c>
      <c r="AN89" s="20" t="str">
        <f>IF(AN66&gt;0,VLOOKUP(AN66,'[3]2020_HVAC'!$EY$7:$KA$83,92),"")</f>
        <v/>
      </c>
      <c r="AO89" s="20">
        <f>IF(AO66&gt;0,VLOOKUP(AO66,'[3]2020_HVAC'!$EY$7:$KA$83,92),"")</f>
        <v>11.72905985806435</v>
      </c>
      <c r="AP89" s="13">
        <f t="shared" si="77"/>
        <v>295293.79138011078</v>
      </c>
      <c r="AQ89" s="21">
        <f>IF(AQ66&gt;0,VLOOKUP(AQ66,'[3]2020_Envelope'!$BH$6:$CR$128,25),"")</f>
        <v>14.712138590203105</v>
      </c>
      <c r="AR89" s="21">
        <f>IF(AR66&gt;0,VLOOKUP(AR66,'[3]2020_Envelope'!$BH$6:$CR$128,25),"")</f>
        <v>5.5372380433521071</v>
      </c>
      <c r="AS89" s="21" t="str">
        <f>IF(AS66&gt;0,VLOOKUP(AS66,'[3]2020_Envelope'!$BH$6:$CR$128,25),"")</f>
        <v/>
      </c>
      <c r="AT89" s="21">
        <f>IF(AT66&gt;0,VLOOKUP(AT66,'[3]2020_Envelope'!$BH$6:$CR$128,25),"")</f>
        <v>43.086818299849632</v>
      </c>
      <c r="AU89" s="21" t="str">
        <f>IF(AU66&gt;0,VLOOKUP(AU66,'[3]2020_Envelope'!$BH$6:$CR$128,25),"")</f>
        <v/>
      </c>
      <c r="AV89" s="21" t="str">
        <f>IF(AV66&gt;0,VLOOKUP(AV66,'[3]2020_Envelope'!$BH$6:$CR$128,25),"")</f>
        <v/>
      </c>
      <c r="AW89" s="20" t="str">
        <f>IF(AW66&gt;0,VLOOKUP(AW66,'[3]2020_HVAC'!$EY$7:$KA$83,95),"")</f>
        <v/>
      </c>
      <c r="AX89" s="20" t="str">
        <f>IF(AX66&gt;0,VLOOKUP(AX66,'[3]2020_HVAC'!$EY$7:$KA$83,95),"")</f>
        <v/>
      </c>
      <c r="AY89" s="20" t="str">
        <f>IF(AY66&gt;0,VLOOKUP(AY66,'[3]2020_HVAC'!$EY$7:$KA$83,95),"")</f>
        <v/>
      </c>
      <c r="AZ89" s="20" t="str">
        <f>IF(AZ66&gt;0,VLOOKUP(AZ66,'[3]2020_HVAC'!$EY$7:$KA$83,95),"")</f>
        <v/>
      </c>
      <c r="BA89" s="55">
        <f>VLOOKUP($C89,[2]Performance!$A$3:$K$36,9)</f>
        <v>0</v>
      </c>
      <c r="BB89" s="55">
        <f t="shared" si="78"/>
        <v>95</v>
      </c>
      <c r="BC89" s="20">
        <f>IF(BC66&gt;0,VLOOKUP(BC66,'[3]2020_HVAC'!$EY$7:$KA$83,BB89),"")</f>
        <v>15.140838633184083</v>
      </c>
      <c r="BD89" s="20">
        <f>IF(BD66&gt;0,VLOOKUP(BD66,'[3]2020_HVAC'!$EY$7:$KA$83,$BB89),"")</f>
        <v>29.579220677126315</v>
      </c>
      <c r="BE89" s="20">
        <f>IF(BE66&gt;0,VLOOKUP(BE66,'[3]2020_HVAC'!$EY$7:$KA$83,95),"")</f>
        <v>25.1</v>
      </c>
      <c r="BF89" s="20" t="str">
        <f>IF(BF66&gt;0,VLOOKUP(BF66,'[3]2020_HVAC'!$EY$7:$KA$83,95),"")</f>
        <v/>
      </c>
      <c r="BG89" s="20" t="str">
        <f>IF(BG66&gt;0,VLOOKUP(BG66,'[3]2020_HVAC'!$EY$7:$KA$83,95),"")</f>
        <v/>
      </c>
      <c r="BH89" s="20" t="str">
        <f>IF(BH66&gt;0,VLOOKUP(BH66,'[3]2020_HVAC'!$EY$7:$KA$83,95),"")</f>
        <v/>
      </c>
      <c r="BI89" s="20">
        <f>IF(BI66&gt;0,VLOOKUP(BI66,'[3]2020_HVAC'!$EY$7:$KA$83,95),"")</f>
        <v>12.101410964669565</v>
      </c>
      <c r="BJ89" s="13">
        <f t="shared" si="79"/>
        <v>457561.64540641219</v>
      </c>
      <c r="BK89" s="19">
        <f>IF($N89&gt;0,VLOOKUP($C89,[1]Bucharest!$AB$7:$AN$40,$N89))/((IF($P89=1,'3 PlantsCodes'!$D$26,IF($P89=2,'3 PlantsCodes'!$D$27,IF($P89=3,'3 PlantsCodes'!$D$28,IF($P89=4,'3 PlantsCodes'!$D$29)))))*IF($R89=1,'3 PlantsCodes'!$D$31,IF($R89=2,'3 PlantsCodes'!$D$32)))</f>
        <v>88.552317852896081</v>
      </c>
      <c r="BL89" s="19">
        <f>(IF($O89=20,VLOOKUP($C89,[1]Bucharest!$AB$7:$AN$40,12),IF($O89&gt;0,VLOOKUP($C89,[1]Bucharest!$AB$7:$AN$40,$O89),0))/(IF($Q89=1,'3 PlantsCodes'!$E$26,IF($Q89=3,'3 PlantsCodes'!$E$28,IF($Q89=4,'3 PlantsCodes'!$E$29,1)))*IF($R89=1,'3 PlantsCodes'!$E$31,IF($R89=2,'3 PlantsCodes'!$E$32))))</f>
        <v>22.46301803513251</v>
      </c>
      <c r="BM89" s="19">
        <f>VLOOKUP($C89,[1]Bucharest!$AB$6:$AZ$40,$S89)</f>
        <v>8.6315789473684212</v>
      </c>
      <c r="BN89" s="19">
        <f>VLOOKUP($C89,[1]Bucharest!$B$7:$Y$40,18)</f>
        <v>29.438941406247991</v>
      </c>
      <c r="BO89" s="19">
        <f>VLOOKUP($C89,[1]Bucharest!$B$7:$AA$40,26)</f>
        <v>0.4708965977800047</v>
      </c>
      <c r="BP89" s="20">
        <f>IF($U89=1,-[4]Office!$E$11,0)</f>
        <v>-8.7136752136752129</v>
      </c>
      <c r="BQ89" s="57" t="s">
        <v>30</v>
      </c>
      <c r="BR89" s="19">
        <f>IF($N89&gt;0,VLOOKUP($C89,[2]Bucharest!$AB$7:$AN$40,$N89))/((IF($P89=1,'3 PlantsCodes'!$D$26,IF($P89=2,'3 PlantsCodes'!$D$27,IF($P89=3,'3 PlantsCodes'!$D$28,IF($P89=4,'3 PlantsCodes'!$D$29)))))*IF($R89=1,'3 PlantsCodes'!$D$31,IF($R89=2,'3 PlantsCodes'!$D$32)))</f>
        <v>119.76599763189922</v>
      </c>
      <c r="BS89" s="19">
        <f>(IF($O89=20,VLOOKUP($C89,[2]Bucharest!$AB$7:$AN$40,12),IF($O89&gt;0,VLOOKUP($C89,[2]Bucharest!$AB$7:$AN$40,$O89),0))/(IF($Q89=1,'3 PlantsCodes'!$E$26,IF($Q89=3,'3 PlantsCodes'!$E$28,IF($Q89=4,'3 PlantsCodes'!$E$29,1)))*IF($R89=1,'3 PlantsCodes'!$E$31,IF($R89=2,'3 PlantsCodes'!$E$32))))</f>
        <v>11.197944018524121</v>
      </c>
      <c r="BT89" s="19">
        <f>VLOOKUP($C89,[2]Bucharest!$AB$6:$AZ$40,$S89)</f>
        <v>12.526315789473685</v>
      </c>
      <c r="BU89" s="19">
        <f>VLOOKUP($C89,[2]Bucharest!$B$7:$Y$40,18)</f>
        <v>28.508852902778795</v>
      </c>
      <c r="BV89" s="19">
        <f>VLOOKUP($C89,[2]Bucharest!$B$7:$AA$40,26)</f>
        <v>0.6660492886295184</v>
      </c>
      <c r="BW89" s="20">
        <f>IF($U89=1,-[4]School!$E$11,0)</f>
        <v>-8.7777777777777786</v>
      </c>
      <c r="BX89" s="57" t="s">
        <v>30</v>
      </c>
    </row>
    <row r="90" spans="1:76" x14ac:dyDescent="0.25">
      <c r="A90" s="151"/>
      <c r="B90" s="17">
        <v>14</v>
      </c>
      <c r="C90" s="22">
        <f t="shared" ref="C90:V90" si="91">IF(C67="","",C67)</f>
        <v>14</v>
      </c>
      <c r="D90" s="50" t="str">
        <f t="shared" si="91"/>
        <v/>
      </c>
      <c r="E90" s="50" t="str">
        <f t="shared" si="91"/>
        <v/>
      </c>
      <c r="F90" s="49" t="str">
        <f t="shared" si="91"/>
        <v/>
      </c>
      <c r="G90" s="49" t="str">
        <f t="shared" si="91"/>
        <v/>
      </c>
      <c r="H90" s="49">
        <f t="shared" si="91"/>
        <v>0</v>
      </c>
      <c r="I90" s="49">
        <f t="shared" si="91"/>
        <v>3</v>
      </c>
      <c r="J90" s="49">
        <f t="shared" si="91"/>
        <v>3</v>
      </c>
      <c r="K90" s="49">
        <f t="shared" si="91"/>
        <v>3</v>
      </c>
      <c r="L90" s="49">
        <f t="shared" si="91"/>
        <v>1</v>
      </c>
      <c r="M90" s="49">
        <f t="shared" si="91"/>
        <v>3331</v>
      </c>
      <c r="N90" s="49">
        <f t="shared" si="91"/>
        <v>9</v>
      </c>
      <c r="O90" s="49">
        <f t="shared" si="91"/>
        <v>20</v>
      </c>
      <c r="P90" s="49">
        <f t="shared" si="91"/>
        <v>3</v>
      </c>
      <c r="Q90" s="49">
        <f t="shared" si="91"/>
        <v>3</v>
      </c>
      <c r="R90" s="49">
        <f t="shared" si="91"/>
        <v>2</v>
      </c>
      <c r="S90" s="22">
        <f t="shared" si="91"/>
        <v>18</v>
      </c>
      <c r="T90" s="49">
        <f t="shared" si="91"/>
        <v>0</v>
      </c>
      <c r="U90" s="49">
        <f t="shared" si="91"/>
        <v>0</v>
      </c>
      <c r="V90" s="18" t="str">
        <f t="shared" si="91"/>
        <v/>
      </c>
      <c r="W90" s="21">
        <f>IF(W67&gt;0,VLOOKUP(W67,'[3]2020_Envelope'!$BH$6:$CR$128,24),"")</f>
        <v>5.6026909291425415</v>
      </c>
      <c r="X90" s="21">
        <f>IF(X67&gt;0,VLOOKUP(X67,'[3]2020_Envelope'!$BH$6:$CR$128,24),"")</f>
        <v>8.2771638636154776</v>
      </c>
      <c r="Y90" s="21">
        <f>IF(Y67&gt;0,VLOOKUP(Y67,'[3]2020_Envelope'!$BH$6:$CR$128,24),"")</f>
        <v>6.9424648469809753</v>
      </c>
      <c r="Z90" s="21">
        <f>IF(Z67&gt;0,VLOOKUP(Z67,'[3]2020_Envelope'!$BH$6:$CR$128,24),"")</f>
        <v>64.004684132928475</v>
      </c>
      <c r="AA90" s="21">
        <f>IF(AA67&gt;0,VLOOKUP(AA67,'[3]2020_Envelope'!$BH$6:$CR$128,24),"")</f>
        <v>54.74803418803419</v>
      </c>
      <c r="AB90" s="21">
        <f>IF(AB67&gt;0,VLOOKUP(AB67,'[3]2020_Envelope'!$BH$6:$CR$128,24),"")</f>
        <v>27.374017094017095</v>
      </c>
      <c r="AC90" s="20" t="str">
        <f>IF(AC67&gt;0,VLOOKUP(AC67,'[3]2020_HVAC'!$EY$7:$KA$83,92),"")</f>
        <v/>
      </c>
      <c r="AD90" s="20" t="str">
        <f>IF(AD67&gt;0,VLOOKUP(AD67,'[3]2020_HVAC'!$EY$7:$KA$83,92),"")</f>
        <v/>
      </c>
      <c r="AE90" s="20">
        <f>IF(AE67&gt;0,VLOOKUP(AE67,'[3]2020_HVAC'!$EY$7:$KA$83,92),"")</f>
        <v>28.112000000000002</v>
      </c>
      <c r="AF90" s="20">
        <f>IF(AF67&gt;0,VLOOKUP(AF67,'[3]2020_HVAC'!$EY$7:$KA$83,92),"")</f>
        <v>28.853999999999999</v>
      </c>
      <c r="AG90" s="55">
        <f>VLOOKUP($C90,[1]Performance!$A$3:$K$38,9)</f>
        <v>2</v>
      </c>
      <c r="AH90" s="55">
        <f t="shared" si="76"/>
        <v>94</v>
      </c>
      <c r="AI90" s="20" t="str">
        <f>IF(AI67&gt;0,VLOOKUP(AI67,'[3]2020_HVAC'!$EY$7:$KA$83,AH90),"")</f>
        <v/>
      </c>
      <c r="AJ90" s="20">
        <f>IF(AJ67&gt;0,VLOOKUP(AJ67,'[3]2020_HVAC'!$EY$7:$KA$83,$AH90),"")</f>
        <v>20.303367673463196</v>
      </c>
      <c r="AK90" s="20">
        <f>IF(AK67&gt;0,VLOOKUP(AK67,'[3]2020_HVAC'!$EY$7:$KA$83,92),"")</f>
        <v>25.1</v>
      </c>
      <c r="AL90" s="20" t="str">
        <f>IF(AL67&gt;0,VLOOKUP(AL67,'[3]2020_HVAC'!$EY$7:$KA$83,92),"")</f>
        <v/>
      </c>
      <c r="AM90" s="20" t="str">
        <f>IF(AM67&gt;0,VLOOKUP(AM67,'[3]2020_HVAC'!$EY$7:$KA$83,92),"")</f>
        <v/>
      </c>
      <c r="AN90" s="20" t="str">
        <f>IF(AN67&gt;0,VLOOKUP(AN67,'[3]2020_HVAC'!$EY$7:$KA$83,92),"")</f>
        <v/>
      </c>
      <c r="AO90" s="20" t="str">
        <f>IF(AO67&gt;0,VLOOKUP(AO67,'[3]2020_HVAC'!$EY$7:$KA$83,92),"")</f>
        <v/>
      </c>
      <c r="AP90" s="13">
        <f t="shared" si="77"/>
        <v>630205.10918394569</v>
      </c>
      <c r="AQ90" s="21">
        <f>IF(AQ67&gt;0,VLOOKUP(AQ67,'[3]2020_Envelope'!$BH$6:$CR$128,25),"")</f>
        <v>15.371875746714455</v>
      </c>
      <c r="AR90" s="21">
        <f>IF(AR67&gt;0,VLOOKUP(AR67,'[3]2020_Envelope'!$BH$6:$CR$128,25),"")</f>
        <v>14.907948578255674</v>
      </c>
      <c r="AS90" s="21">
        <f>IF(AS67&gt;0,VLOOKUP(AS67,'[3]2020_Envelope'!$BH$6:$CR$128,25),"")</f>
        <v>19.132377538829147</v>
      </c>
      <c r="AT90" s="21">
        <f>IF(AT67&gt;0,VLOOKUP(AT67,'[3]2020_Envelope'!$BH$6:$CR$128,25),"")</f>
        <v>76.105200451127828</v>
      </c>
      <c r="AU90" s="21">
        <f>IF(AU67&gt;0,VLOOKUP(AU67,'[3]2020_Envelope'!$BH$6:$CR$128,25),"")</f>
        <v>36.855405714285723</v>
      </c>
      <c r="AV90" s="21">
        <f>IF(AV67&gt;0,VLOOKUP(AV67,'[3]2020_Envelope'!$BH$6:$CR$128,25),"")</f>
        <v>18.427702857142862</v>
      </c>
      <c r="AW90" s="20" t="str">
        <f>IF(AW67&gt;0,VLOOKUP(AW67,'[3]2020_HVAC'!$EY$7:$KA$83,95),"")</f>
        <v/>
      </c>
      <c r="AX90" s="20" t="str">
        <f>IF(AX67&gt;0,VLOOKUP(AX67,'[3]2020_HVAC'!$EY$7:$KA$83,95),"")</f>
        <v/>
      </c>
      <c r="AY90" s="20">
        <f>IF(AY67&gt;0,VLOOKUP(AY67,'[3]2020_HVAC'!$EY$7:$KA$83,95),"")</f>
        <v>28.112000000000002</v>
      </c>
      <c r="AZ90" s="20">
        <f>IF(AZ67&gt;0,VLOOKUP(AZ67,'[3]2020_HVAC'!$EY$7:$KA$83,95),"")</f>
        <v>28.853999999999996</v>
      </c>
      <c r="BA90" s="55">
        <f>VLOOKUP($C90,[2]Performance!$A$3:$K$36,9)</f>
        <v>1</v>
      </c>
      <c r="BB90" s="55">
        <f t="shared" si="78"/>
        <v>96</v>
      </c>
      <c r="BC90" s="20" t="str">
        <f>IF(BC67&gt;0,VLOOKUP(BC67,'[3]2020_HVAC'!$EY$7:$KA$83,BB90),"")</f>
        <v/>
      </c>
      <c r="BD90" s="20">
        <f>IF(BD67&gt;0,VLOOKUP(BD67,'[3]2020_HVAC'!$EY$7:$KA$83,$BB90),"")</f>
        <v>27.399233433278315</v>
      </c>
      <c r="BE90" s="20">
        <f>IF(BE67&gt;0,VLOOKUP(BE67,'[3]2020_HVAC'!$EY$7:$KA$83,95),"")</f>
        <v>25.1</v>
      </c>
      <c r="BF90" s="20" t="str">
        <f>IF(BF67&gt;0,VLOOKUP(BF67,'[3]2020_HVAC'!$EY$7:$KA$83,95),"")</f>
        <v/>
      </c>
      <c r="BG90" s="20" t="str">
        <f>IF(BG67&gt;0,VLOOKUP(BG67,'[3]2020_HVAC'!$EY$7:$KA$83,95),"")</f>
        <v/>
      </c>
      <c r="BH90" s="20" t="str">
        <f>IF(BH67&gt;0,VLOOKUP(BH67,'[3]2020_HVAC'!$EY$7:$KA$83,95),"")</f>
        <v/>
      </c>
      <c r="BI90" s="20" t="str">
        <f>IF(BI67&gt;0,VLOOKUP(BI67,'[3]2020_HVAC'!$EY$7:$KA$83,95),"")</f>
        <v/>
      </c>
      <c r="BJ90" s="13">
        <f t="shared" si="79"/>
        <v>914337.09460684704</v>
      </c>
      <c r="BK90" s="19">
        <f>IF($N90&gt;0,VLOOKUP($C90,[1]Bucharest!$AB$7:$AN$40,$N90))/((IF($P90=1,'3 PlantsCodes'!$D$26,IF($P90=2,'3 PlantsCodes'!$D$27,IF($P90=3,'3 PlantsCodes'!$D$28,IF($P90=4,'3 PlantsCodes'!$D$29)))))*IF($R90=1,'3 PlantsCodes'!$D$31,IF($R90=2,'3 PlantsCodes'!$D$32)))</f>
        <v>40.890658964807976</v>
      </c>
      <c r="BL90" s="19">
        <f>(IF($O90=20,VLOOKUP($C90,[1]Bucharest!$AB$7:$AN$40,12),IF($O90&gt;0,VLOOKUP($C90,[1]Bucharest!$AB$7:$AN$40,$O90),0))/(IF($Q90=1,'3 PlantsCodes'!$E$26,IF($Q90=3,'3 PlantsCodes'!$E$28,IF($Q90=4,'3 PlantsCodes'!$E$29,1)))*IF($R90=1,'3 PlantsCodes'!$E$31,IF($R90=2,'3 PlantsCodes'!$E$32))))</f>
        <v>4.147472044108734</v>
      </c>
      <c r="BM90" s="19">
        <f>VLOOKUP($C90,[1]Bucharest!$AB$6:$AZ$40,$S90)</f>
        <v>8.1999999999999993</v>
      </c>
      <c r="BN90" s="19">
        <f>VLOOKUP($C90,[1]Bucharest!$B$7:$Y$40,18)</f>
        <v>7.3603836712642501</v>
      </c>
      <c r="BO90" s="19">
        <f>VLOOKUP($C90,[1]Bucharest!$B$7:$AA$40,26)</f>
        <v>0.21001057491224792</v>
      </c>
      <c r="BP90" s="20">
        <f>IF($U90=1,-[4]Office!$E$11,0)</f>
        <v>0</v>
      </c>
      <c r="BQ90" s="57" t="s">
        <v>30</v>
      </c>
      <c r="BR90" s="19">
        <f>IF($N90&gt;0,VLOOKUP($C90,[2]Bucharest!$AB$7:$AN$40,$N90))/((IF($P90=1,'3 PlantsCodes'!$D$26,IF($P90=2,'3 PlantsCodes'!$D$27,IF($P90=3,'3 PlantsCodes'!$D$28,IF($P90=4,'3 PlantsCodes'!$D$29)))))*IF($R90=1,'3 PlantsCodes'!$D$31,IF($R90=2,'3 PlantsCodes'!$D$32)))</f>
        <v>58.232309288982051</v>
      </c>
      <c r="BS90" s="19">
        <f>(IF($O90=20,VLOOKUP($C90,[2]Bucharest!$AB$7:$AN$40,12),IF($O90&gt;0,VLOOKUP($C90,[2]Bucharest!$AB$7:$AN$40,$O90),0))/(IF($Q90=1,'3 PlantsCodes'!$E$26,IF($Q90=3,'3 PlantsCodes'!$E$28,IF($Q90=4,'3 PlantsCodes'!$E$29,1)))*IF($R90=1,'3 PlantsCodes'!$E$31,IF($R90=2,'3 PlantsCodes'!$E$32))))</f>
        <v>3.77147626270364</v>
      </c>
      <c r="BT90" s="19">
        <f>VLOOKUP($C90,[2]Bucharest!$AB$6:$AZ$40,$S90)</f>
        <v>11.9</v>
      </c>
      <c r="BU90" s="19">
        <f>VLOOKUP($C90,[2]Bucharest!$B$7:$Y$40,18)</f>
        <v>7.7622348176032485</v>
      </c>
      <c r="BV90" s="19">
        <f>VLOOKUP($C90,[2]Bucharest!$B$7:$AA$40,26)</f>
        <v>0.44918586222661427</v>
      </c>
      <c r="BW90" s="20">
        <f>IF($U90=1,-[4]School!$E$11,0)</f>
        <v>0</v>
      </c>
      <c r="BX90" s="57" t="s">
        <v>30</v>
      </c>
    </row>
    <row r="91" spans="1:76" x14ac:dyDescent="0.25">
      <c r="A91" s="151"/>
      <c r="B91" s="17">
        <v>15</v>
      </c>
      <c r="C91" s="22">
        <f t="shared" ref="C91:V91" si="92">IF(C68="","",C68)</f>
        <v>14</v>
      </c>
      <c r="D91" s="50" t="str">
        <f t="shared" si="92"/>
        <v/>
      </c>
      <c r="E91" s="50" t="str">
        <f t="shared" si="92"/>
        <v/>
      </c>
      <c r="F91" s="49" t="str">
        <f t="shared" si="92"/>
        <v/>
      </c>
      <c r="G91" s="49" t="str">
        <f t="shared" si="92"/>
        <v/>
      </c>
      <c r="H91" s="49">
        <f t="shared" si="92"/>
        <v>0</v>
      </c>
      <c r="I91" s="49">
        <f t="shared" si="92"/>
        <v>3</v>
      </c>
      <c r="J91" s="49">
        <f t="shared" si="92"/>
        <v>3</v>
      </c>
      <c r="K91" s="49">
        <f t="shared" si="92"/>
        <v>3</v>
      </c>
      <c r="L91" s="49">
        <f t="shared" si="92"/>
        <v>1</v>
      </c>
      <c r="M91" s="49">
        <f t="shared" si="92"/>
        <v>3331</v>
      </c>
      <c r="N91" s="49">
        <f t="shared" si="92"/>
        <v>4</v>
      </c>
      <c r="O91" s="49">
        <f t="shared" si="92"/>
        <v>20</v>
      </c>
      <c r="P91" s="49">
        <f t="shared" si="92"/>
        <v>2</v>
      </c>
      <c r="Q91" s="49">
        <f t="shared" si="92"/>
        <v>3</v>
      </c>
      <c r="R91" s="49">
        <f t="shared" si="92"/>
        <v>2</v>
      </c>
      <c r="S91" s="22">
        <f t="shared" si="92"/>
        <v>21</v>
      </c>
      <c r="T91" s="49">
        <f t="shared" si="92"/>
        <v>1</v>
      </c>
      <c r="U91" s="49">
        <f t="shared" si="92"/>
        <v>1</v>
      </c>
      <c r="V91" s="18" t="str">
        <f t="shared" si="92"/>
        <v/>
      </c>
      <c r="W91" s="21">
        <f>IF(W68&gt;0,VLOOKUP(W68,'[3]2020_Envelope'!$BH$6:$CR$128,24),"")</f>
        <v>5.6026909291425415</v>
      </c>
      <c r="X91" s="21">
        <f>IF(X68&gt;0,VLOOKUP(X68,'[3]2020_Envelope'!$BH$6:$CR$128,24),"")</f>
        <v>8.2771638636154776</v>
      </c>
      <c r="Y91" s="21">
        <f>IF(Y68&gt;0,VLOOKUP(Y68,'[3]2020_Envelope'!$BH$6:$CR$128,24),"")</f>
        <v>6.9424648469809753</v>
      </c>
      <c r="Z91" s="21">
        <f>IF(Z68&gt;0,VLOOKUP(Z68,'[3]2020_Envelope'!$BH$6:$CR$128,24),"")</f>
        <v>64.004684132928475</v>
      </c>
      <c r="AA91" s="21">
        <f>IF(AA68&gt;0,VLOOKUP(AA68,'[3]2020_Envelope'!$BH$6:$CR$128,24),"")</f>
        <v>54.74803418803419</v>
      </c>
      <c r="AB91" s="21">
        <f>IF(AB68&gt;0,VLOOKUP(AB68,'[3]2020_Envelope'!$BH$6:$CR$128,24),"")</f>
        <v>27.374017094017095</v>
      </c>
      <c r="AC91" s="20" t="str">
        <f>IF(AC68&gt;0,VLOOKUP(AC68,'[3]2020_HVAC'!$EY$7:$KA$83,92),"")</f>
        <v/>
      </c>
      <c r="AD91" s="20" t="str">
        <f>IF(AD68&gt;0,VLOOKUP(AD68,'[3]2020_HVAC'!$EY$7:$KA$83,92),"")</f>
        <v/>
      </c>
      <c r="AE91" s="20">
        <f>IF(AE68&gt;0,VLOOKUP(AE68,'[3]2020_HVAC'!$EY$7:$KA$83,92),"")</f>
        <v>28.112000000000002</v>
      </c>
      <c r="AF91" s="20">
        <f>IF(AF68&gt;0,VLOOKUP(AF68,'[3]2020_HVAC'!$EY$7:$KA$83,92),"")</f>
        <v>28.853999999999999</v>
      </c>
      <c r="AG91" s="55">
        <f>VLOOKUP($C91,[1]Performance!$A$3:$K$38,9)</f>
        <v>2</v>
      </c>
      <c r="AH91" s="55">
        <f t="shared" si="76"/>
        <v>94</v>
      </c>
      <c r="AI91" s="20">
        <f>IF(AI68&gt;0,VLOOKUP(AI68,'[3]2020_HVAC'!$EY$7:$KA$83,AH91),"")</f>
        <v>5.251922797631563</v>
      </c>
      <c r="AJ91" s="20">
        <f>IF(AJ68&gt;0,VLOOKUP(AJ68,'[3]2020_HVAC'!$EY$7:$KA$83,$AH91),"")</f>
        <v>20.303367673463196</v>
      </c>
      <c r="AK91" s="20">
        <f>IF(AK68&gt;0,VLOOKUP(AK68,'[3]2020_HVAC'!$EY$7:$KA$83,92),"")</f>
        <v>25.1</v>
      </c>
      <c r="AL91" s="20">
        <f>IF(AL68&gt;0,VLOOKUP(AL68,'[3]2020_HVAC'!$EY$7:$KA$83,92),"")</f>
        <v>25.1</v>
      </c>
      <c r="AM91" s="20" t="str">
        <f>IF(AM68&gt;0,VLOOKUP(AM68,'[3]2020_HVAC'!$EY$7:$KA$83,92),"")</f>
        <v/>
      </c>
      <c r="AN91" s="20">
        <f>IF(AN68&gt;0,VLOOKUP(AN68,'[3]2020_HVAC'!$EY$7:$KA$83,92),"")</f>
        <v>4.3815589743589705</v>
      </c>
      <c r="AO91" s="20">
        <f>IF(AO68&gt;0,VLOOKUP(AO68,'[3]2020_HVAC'!$EY$7:$KA$83,92),"")</f>
        <v>11.72905985806435</v>
      </c>
      <c r="AP91" s="13">
        <f t="shared" si="77"/>
        <v>738927.45659827418</v>
      </c>
      <c r="AQ91" s="21">
        <f>IF(AQ68&gt;0,VLOOKUP(AQ68,'[3]2020_Envelope'!$BH$6:$CR$128,25),"")</f>
        <v>15.371875746714455</v>
      </c>
      <c r="AR91" s="21">
        <f>IF(AR68&gt;0,VLOOKUP(AR68,'[3]2020_Envelope'!$BH$6:$CR$128,25),"")</f>
        <v>14.907948578255674</v>
      </c>
      <c r="AS91" s="21">
        <f>IF(AS68&gt;0,VLOOKUP(AS68,'[3]2020_Envelope'!$BH$6:$CR$128,25),"")</f>
        <v>19.132377538829147</v>
      </c>
      <c r="AT91" s="21">
        <f>IF(AT68&gt;0,VLOOKUP(AT68,'[3]2020_Envelope'!$BH$6:$CR$128,25),"")</f>
        <v>76.105200451127828</v>
      </c>
      <c r="AU91" s="21">
        <f>IF(AU68&gt;0,VLOOKUP(AU68,'[3]2020_Envelope'!$BH$6:$CR$128,25),"")</f>
        <v>36.855405714285723</v>
      </c>
      <c r="AV91" s="21">
        <f>IF(AV68&gt;0,VLOOKUP(AV68,'[3]2020_Envelope'!$BH$6:$CR$128,25),"")</f>
        <v>18.427702857142862</v>
      </c>
      <c r="AW91" s="20" t="str">
        <f>IF(AW68&gt;0,VLOOKUP(AW68,'[3]2020_HVAC'!$EY$7:$KA$83,95),"")</f>
        <v/>
      </c>
      <c r="AX91" s="20" t="str">
        <f>IF(AX68&gt;0,VLOOKUP(AX68,'[3]2020_HVAC'!$EY$7:$KA$83,95),"")</f>
        <v/>
      </c>
      <c r="AY91" s="20">
        <f>IF(AY68&gt;0,VLOOKUP(AY68,'[3]2020_HVAC'!$EY$7:$KA$83,95),"")</f>
        <v>28.112000000000002</v>
      </c>
      <c r="AZ91" s="20">
        <f>IF(AZ68&gt;0,VLOOKUP(AZ68,'[3]2020_HVAC'!$EY$7:$KA$83,95),"")</f>
        <v>28.853999999999996</v>
      </c>
      <c r="BA91" s="55">
        <f>VLOOKUP($C91,[2]Performance!$A$3:$K$36,9)</f>
        <v>1</v>
      </c>
      <c r="BB91" s="55">
        <f t="shared" si="78"/>
        <v>96</v>
      </c>
      <c r="BC91" s="20">
        <f>IF(BC68&gt;0,VLOOKUP(BC68,'[3]2020_HVAC'!$EY$7:$KA$83,BB91),"")</f>
        <v>11.206371297180436</v>
      </c>
      <c r="BD91" s="20">
        <f>IF(BD68&gt;0,VLOOKUP(BD68,'[3]2020_HVAC'!$EY$7:$KA$83,$BB91),"")</f>
        <v>27.399233433278315</v>
      </c>
      <c r="BE91" s="20">
        <f>IF(BE68&gt;0,VLOOKUP(BE68,'[3]2020_HVAC'!$EY$7:$KA$83,95),"")</f>
        <v>25.1</v>
      </c>
      <c r="BF91" s="20">
        <f>IF(BF68&gt;0,VLOOKUP(BF68,'[3]2020_HVAC'!$EY$7:$KA$83,95),"")</f>
        <v>25.1</v>
      </c>
      <c r="BG91" s="20" t="str">
        <f>IF(BG68&gt;0,VLOOKUP(BG68,'[3]2020_HVAC'!$EY$7:$KA$83,95),"")</f>
        <v/>
      </c>
      <c r="BH91" s="20">
        <f>IF(BH68&gt;0,VLOOKUP(BH68,'[3]2020_HVAC'!$EY$7:$KA$83,95),"")</f>
        <v>6.5097447619047557</v>
      </c>
      <c r="BI91" s="20">
        <f>IF(BI68&gt;0,VLOOKUP(BI68,'[3]2020_HVAC'!$EY$7:$KA$83,95),"")</f>
        <v>12.101410964669565</v>
      </c>
      <c r="BJ91" s="13">
        <f t="shared" si="79"/>
        <v>1087327.3047316745</v>
      </c>
      <c r="BK91" s="19">
        <f>IF($N91&gt;0,VLOOKUP($C91,[1]Bucharest!$AB$7:$AN$40,$N91))/((IF($P91=1,'3 PlantsCodes'!$D$26,IF($P91=2,'3 PlantsCodes'!$D$27,IF($P91=3,'3 PlantsCodes'!$D$28,IF($P91=4,'3 PlantsCodes'!$D$29)))))*IF($R91=1,'3 PlantsCodes'!$D$31,IF($R91=2,'3 PlantsCodes'!$D$32)))</f>
        <v>43.968450499793512</v>
      </c>
      <c r="BL91" s="19">
        <f>(IF($O91=20,VLOOKUP($C91,[1]Bucharest!$AB$7:$AN$40,12),IF($O91&gt;0,VLOOKUP($C91,[1]Bucharest!$AB$7:$AN$40,$O91),0))/(IF($Q91=1,'3 PlantsCodes'!$E$26,IF($Q91=3,'3 PlantsCodes'!$E$28,IF($Q91=4,'3 PlantsCodes'!$E$29,1)))*IF($R91=1,'3 PlantsCodes'!$E$31,IF($R91=2,'3 PlantsCodes'!$E$32))))</f>
        <v>4.147472044108734</v>
      </c>
      <c r="BM91" s="19">
        <f>VLOOKUP($C91,[1]Bucharest!$AB$6:$AZ$40,$S91)</f>
        <v>3.6387764282501118</v>
      </c>
      <c r="BN91" s="19">
        <f>VLOOKUP($C91,[1]Bucharest!$B$7:$Y$40,18)</f>
        <v>7.3603836712642501</v>
      </c>
      <c r="BO91" s="19">
        <f>VLOOKUP($C91,[1]Bucharest!$B$7:$AA$40,26)</f>
        <v>0.21001057491224792</v>
      </c>
      <c r="BP91" s="20">
        <f>IF($U91=1,-[4]Office!$E$11,0)</f>
        <v>-8.7136752136752129</v>
      </c>
      <c r="BQ91" s="57" t="s">
        <v>30</v>
      </c>
      <c r="BR91" s="19">
        <f>IF($N91&gt;0,VLOOKUP($C91,[2]Bucharest!$AB$7:$AN$40,$N91))/((IF($P91=1,'3 PlantsCodes'!$D$26,IF($P91=2,'3 PlantsCodes'!$D$27,IF($P91=3,'3 PlantsCodes'!$D$28,IF($P91=4,'3 PlantsCodes'!$D$29)))))*IF($R91=1,'3 PlantsCodes'!$D$31,IF($R91=2,'3 PlantsCodes'!$D$32)))</f>
        <v>62.615386332238771</v>
      </c>
      <c r="BS91" s="19">
        <f>(IF($O91=20,VLOOKUP($C91,[2]Bucharest!$AB$7:$AN$40,12),IF($O91&gt;0,VLOOKUP($C91,[2]Bucharest!$AB$7:$AN$40,$O91),0))/(IF($Q91=1,'3 PlantsCodes'!$E$26,IF($Q91=3,'3 PlantsCodes'!$E$28,IF($Q91=4,'3 PlantsCodes'!$E$29,1)))*IF($R91=1,'3 PlantsCodes'!$E$31,IF($R91=2,'3 PlantsCodes'!$E$32))))</f>
        <v>3.77147626270364</v>
      </c>
      <c r="BT91" s="19">
        <f>VLOOKUP($C91,[2]Bucharest!$AB$6:$AZ$40,$S91)</f>
        <v>6.2954051796157069</v>
      </c>
      <c r="BU91" s="19">
        <f>VLOOKUP($C91,[2]Bucharest!$B$7:$Y$40,18)</f>
        <v>7.7622348176032485</v>
      </c>
      <c r="BV91" s="19">
        <f>VLOOKUP($C91,[2]Bucharest!$B$7:$AA$40,26)</f>
        <v>0.44918586222661427</v>
      </c>
      <c r="BW91" s="20">
        <f>IF($U91=1,-[4]School!$E$11,0)</f>
        <v>-8.7777777777777786</v>
      </c>
      <c r="BX91" s="57" t="s">
        <v>30</v>
      </c>
    </row>
    <row r="92" spans="1:76" x14ac:dyDescent="0.25">
      <c r="A92" s="151"/>
      <c r="B92" s="17">
        <v>16</v>
      </c>
      <c r="C92" s="22">
        <f t="shared" ref="C92:V92" si="93">IF(C69="","",C69)</f>
        <v>18</v>
      </c>
      <c r="D92" s="50" t="str">
        <f t="shared" si="93"/>
        <v/>
      </c>
      <c r="E92" s="50" t="str">
        <f t="shared" si="93"/>
        <v/>
      </c>
      <c r="F92" s="49" t="str">
        <f t="shared" si="93"/>
        <v/>
      </c>
      <c r="G92" s="49" t="str">
        <f t="shared" si="93"/>
        <v/>
      </c>
      <c r="H92" s="49">
        <f t="shared" si="93"/>
        <v>0</v>
      </c>
      <c r="I92" s="49">
        <f t="shared" si="93"/>
        <v>4</v>
      </c>
      <c r="J92" s="49">
        <f t="shared" si="93"/>
        <v>3</v>
      </c>
      <c r="K92" s="49">
        <f t="shared" si="93"/>
        <v>3</v>
      </c>
      <c r="L92" s="49">
        <f t="shared" si="93"/>
        <v>1</v>
      </c>
      <c r="M92" s="49">
        <f t="shared" si="93"/>
        <v>4331</v>
      </c>
      <c r="N92" s="49">
        <f t="shared" si="93"/>
        <v>8</v>
      </c>
      <c r="O92" s="49">
        <f t="shared" si="93"/>
        <v>13</v>
      </c>
      <c r="P92" s="49">
        <f t="shared" si="93"/>
        <v>3</v>
      </c>
      <c r="Q92" s="49">
        <f t="shared" si="93"/>
        <v>3</v>
      </c>
      <c r="R92" s="49">
        <f t="shared" si="93"/>
        <v>2</v>
      </c>
      <c r="S92" s="22">
        <f t="shared" si="93"/>
        <v>23</v>
      </c>
      <c r="T92" s="49">
        <f t="shared" si="93"/>
        <v>1</v>
      </c>
      <c r="U92" s="49">
        <f t="shared" si="93"/>
        <v>1</v>
      </c>
      <c r="V92" s="18" t="str">
        <f t="shared" si="93"/>
        <v/>
      </c>
      <c r="W92" s="21">
        <f>IF(W69&gt;0,VLOOKUP(W69,'[3]2020_Envelope'!$BH$6:$CR$128,24),"")</f>
        <v>6.5527124345188845</v>
      </c>
      <c r="X92" s="21">
        <f>IF(X69&gt;0,VLOOKUP(X69,'[3]2020_Envelope'!$BH$6:$CR$128,24),"")</f>
        <v>11.972326302729529</v>
      </c>
      <c r="Y92" s="21">
        <f>IF(Y69&gt;0,VLOOKUP(Y69,'[3]2020_Envelope'!$BH$6:$CR$128,24),"")</f>
        <v>8.6768630824372757</v>
      </c>
      <c r="Z92" s="21">
        <f>IF(Z69&gt;0,VLOOKUP(Z69,'[3]2020_Envelope'!$BH$6:$CR$128,24),"")</f>
        <v>64.004684132928475</v>
      </c>
      <c r="AA92" s="21">
        <f>IF(AA69&gt;0,VLOOKUP(AA69,'[3]2020_Envelope'!$BH$6:$CR$128,24),"")</f>
        <v>54.74803418803419</v>
      </c>
      <c r="AB92" s="21">
        <f>IF(AB69&gt;0,VLOOKUP(AB69,'[3]2020_Envelope'!$BH$6:$CR$128,24),"")</f>
        <v>27.374017094017095</v>
      </c>
      <c r="AC92" s="20" t="str">
        <f>IF(AC69&gt;0,VLOOKUP(AC69,'[3]2020_HVAC'!$EY$7:$KA$83,92),"")</f>
        <v/>
      </c>
      <c r="AD92" s="20" t="str">
        <f>IF(AD69&gt;0,VLOOKUP(AD69,'[3]2020_HVAC'!$EY$7:$KA$83,92),"")</f>
        <v/>
      </c>
      <c r="AE92" s="20">
        <f>IF(AE69&gt;0,VLOOKUP(AE69,'[3]2020_HVAC'!$EY$7:$KA$83,92),"")</f>
        <v>28.112000000000002</v>
      </c>
      <c r="AF92" s="20">
        <f>IF(AF69&gt;0,VLOOKUP(AF69,'[3]2020_HVAC'!$EY$7:$KA$83,92),"")</f>
        <v>28.853999999999999</v>
      </c>
      <c r="AG92" s="55">
        <f>VLOOKUP($C92,[1]Performance!$A$3:$K$38,9)</f>
        <v>2</v>
      </c>
      <c r="AH92" s="55">
        <f t="shared" si="76"/>
        <v>94</v>
      </c>
      <c r="AI92" s="20">
        <f>IF(AI69&gt;0,VLOOKUP(AI69,'[3]2020_HVAC'!$EY$7:$KA$83,AH92),"")</f>
        <v>39.690395776527296</v>
      </c>
      <c r="AJ92" s="20" t="str">
        <f>IF(AJ69&gt;0,VLOOKUP(AJ69,'[3]2020_HVAC'!$EY$7:$KA$83,$AH92),"")</f>
        <v/>
      </c>
      <c r="AK92" s="20">
        <f>IF(AK69&gt;0,VLOOKUP(AK69,'[3]2020_HVAC'!$EY$7:$KA$83,92),"")</f>
        <v>25.1</v>
      </c>
      <c r="AL92" s="20" t="str">
        <f>IF(AL69&gt;0,VLOOKUP(AL69,'[3]2020_HVAC'!$EY$7:$KA$83,92),"")</f>
        <v/>
      </c>
      <c r="AM92" s="20" t="str">
        <f>IF(AM69&gt;0,VLOOKUP(AM69,'[3]2020_HVAC'!$EY$7:$KA$83,92),"")</f>
        <v/>
      </c>
      <c r="AN92" s="20">
        <f>IF(AN69&gt;0,VLOOKUP(AN69,'[3]2020_HVAC'!$EY$7:$KA$83,92),"")</f>
        <v>4.3815589743589705</v>
      </c>
      <c r="AO92" s="20">
        <f>IF(AO69&gt;0,VLOOKUP(AO69,'[3]2020_HVAC'!$EY$7:$KA$83,92),"")</f>
        <v>11.72905985806435</v>
      </c>
      <c r="AP92" s="13">
        <f t="shared" si="77"/>
        <v>728197.8253140616</v>
      </c>
      <c r="AQ92" s="21">
        <f>IF(AQ69&gt;0,VLOOKUP(AQ69,'[3]2020_Envelope'!$BH$6:$CR$128,25),"")</f>
        <v>18.142771804062125</v>
      </c>
      <c r="AR92" s="21">
        <f>IF(AR69&gt;0,VLOOKUP(AR69,'[3]2020_Envelope'!$BH$6:$CR$128,25),"")</f>
        <v>21.563282764976957</v>
      </c>
      <c r="AS92" s="21">
        <f>IF(AS69&gt;0,VLOOKUP(AS69,'[3]2020_Envelope'!$BH$6:$CR$128,25),"")</f>
        <v>23.090800477897247</v>
      </c>
      <c r="AT92" s="21">
        <f>IF(AT69&gt;0,VLOOKUP(AT69,'[3]2020_Envelope'!$BH$6:$CR$128,25),"")</f>
        <v>76.105200451127828</v>
      </c>
      <c r="AU92" s="21">
        <f>IF(AU69&gt;0,VLOOKUP(AU69,'[3]2020_Envelope'!$BH$6:$CR$128,25),"")</f>
        <v>36.855405714285723</v>
      </c>
      <c r="AV92" s="21">
        <f>IF(AV69&gt;0,VLOOKUP(AV69,'[3]2020_Envelope'!$BH$6:$CR$128,25),"")</f>
        <v>18.427702857142862</v>
      </c>
      <c r="AW92" s="20" t="str">
        <f>IF(AW69&gt;0,VLOOKUP(AW69,'[3]2020_HVAC'!$EY$7:$KA$83,95),"")</f>
        <v/>
      </c>
      <c r="AX92" s="20" t="str">
        <f>IF(AX69&gt;0,VLOOKUP(AX69,'[3]2020_HVAC'!$EY$7:$KA$83,95),"")</f>
        <v/>
      </c>
      <c r="AY92" s="20">
        <f>IF(AY69&gt;0,VLOOKUP(AY69,'[3]2020_HVAC'!$EY$7:$KA$83,95),"")</f>
        <v>28.112000000000002</v>
      </c>
      <c r="AZ92" s="20">
        <f>IF(AZ69&gt;0,VLOOKUP(AZ69,'[3]2020_HVAC'!$EY$7:$KA$83,95),"")</f>
        <v>28.853999999999996</v>
      </c>
      <c r="BA92" s="55">
        <f>VLOOKUP($C92,[2]Performance!$A$3:$K$36,9)</f>
        <v>1</v>
      </c>
      <c r="BB92" s="55">
        <f t="shared" si="78"/>
        <v>96</v>
      </c>
      <c r="BC92" s="20">
        <f>IF(BC69&gt;0,VLOOKUP(BC69,'[3]2020_HVAC'!$EY$7:$KA$83,BB92),"")</f>
        <v>84.689994339671173</v>
      </c>
      <c r="BD92" s="20" t="str">
        <f>IF(BD69&gt;0,VLOOKUP(BD69,'[3]2020_HVAC'!$EY$7:$KA$83,$BB92),"")</f>
        <v/>
      </c>
      <c r="BE92" s="20">
        <f>IF(BE69&gt;0,VLOOKUP(BE69,'[3]2020_HVAC'!$EY$7:$KA$83,95),"")</f>
        <v>25.1</v>
      </c>
      <c r="BF92" s="20" t="str">
        <f>IF(BF69&gt;0,VLOOKUP(BF69,'[3]2020_HVAC'!$EY$7:$KA$83,95),"")</f>
        <v/>
      </c>
      <c r="BG92" s="20" t="str">
        <f>IF(BG69&gt;0,VLOOKUP(BG69,'[3]2020_HVAC'!$EY$7:$KA$83,95),"")</f>
        <v/>
      </c>
      <c r="BH92" s="20">
        <f>IF(BH69&gt;0,VLOOKUP(BH69,'[3]2020_HVAC'!$EY$7:$KA$83,95),"")</f>
        <v>6.5097447619047557</v>
      </c>
      <c r="BI92" s="20">
        <f>IF(BI69&gt;0,VLOOKUP(BI69,'[3]2020_HVAC'!$EY$7:$KA$83,95),"")</f>
        <v>12.101410964669565</v>
      </c>
      <c r="BJ92" s="13">
        <f t="shared" si="79"/>
        <v>1195589.7895275755</v>
      </c>
      <c r="BK92" s="19">
        <f>IF($N92&gt;0,VLOOKUP($C92,[1]Bucharest!$AB$7:$AN$40,$N92))/((IF($P92=1,'3 PlantsCodes'!$D$26,IF($P92=2,'3 PlantsCodes'!$D$27,IF($P92=3,'3 PlantsCodes'!$D$28,IF($P92=4,'3 PlantsCodes'!$D$29)))))*IF($R92=1,'3 PlantsCodes'!$D$31,IF($R92=2,'3 PlantsCodes'!$D$32)))</f>
        <v>11.775609314421283</v>
      </c>
      <c r="BL92" s="19">
        <f>(IF($O92=20,VLOOKUP($C92,[1]Bucharest!$AB$7:$AN$40,12),IF($O92&gt;0,VLOOKUP($C92,[1]Bucharest!$AB$7:$AN$40,$O92),0))/(IF($Q92=1,'3 PlantsCodes'!$E$26,IF($Q92=3,'3 PlantsCodes'!$E$28,IF($Q92=4,'3 PlantsCodes'!$E$29,1)))*IF($R92=1,'3 PlantsCodes'!$E$31,IF($R92=2,'3 PlantsCodes'!$E$32))))</f>
        <v>2.7452662089437991</v>
      </c>
      <c r="BM92" s="19">
        <f>VLOOKUP($C92,[1]Bucharest!$AB$6:$AZ$40,$S92)</f>
        <v>1.0262569655141089</v>
      </c>
      <c r="BN92" s="19">
        <f>VLOOKUP($C92,[1]Bucharest!$B$7:$Y$40,18)</f>
        <v>7.3603836712642501</v>
      </c>
      <c r="BO92" s="19">
        <f>VLOOKUP($C92,[1]Bucharest!$B$7:$AA$40,26)</f>
        <v>0.20837571395465976</v>
      </c>
      <c r="BP92" s="20">
        <f>IF($U92=1,-[4]Office!$E$11,0)</f>
        <v>-8.7136752136752129</v>
      </c>
      <c r="BQ92" s="57" t="s">
        <v>30</v>
      </c>
      <c r="BR92" s="19">
        <f>IF($N92&gt;0,VLOOKUP($C92,[2]Bucharest!$AB$7:$AN$40,$N92))/((IF($P92=1,'3 PlantsCodes'!$D$26,IF($P92=2,'3 PlantsCodes'!$D$27,IF($P92=3,'3 PlantsCodes'!$D$28,IF($P92=4,'3 PlantsCodes'!$D$29)))))*IF($R92=1,'3 PlantsCodes'!$D$31,IF($R92=2,'3 PlantsCodes'!$D$32)))</f>
        <v>16.051628386979171</v>
      </c>
      <c r="BS92" s="19">
        <f>(IF($O92=20,VLOOKUP($C92,[2]Bucharest!$AB$7:$AN$40,12),IF($O92&gt;0,VLOOKUP($C92,[2]Bucharest!$AB$7:$AN$40,$O92),0))/(IF($Q92=1,'3 PlantsCodes'!$E$26,IF($Q92=3,'3 PlantsCodes'!$E$28,IF($Q92=4,'3 PlantsCodes'!$E$29,1)))*IF($R92=1,'3 PlantsCodes'!$E$31,IF($R92=2,'3 PlantsCodes'!$E$32))))</f>
        <v>2.0101271003546315</v>
      </c>
      <c r="BT92" s="19">
        <f>VLOOKUP($C92,[2]Bucharest!$AB$6:$AZ$40,$S92)</f>
        <v>1.7361479486721529</v>
      </c>
      <c r="BU92" s="19">
        <f>VLOOKUP($C92,[2]Bucharest!$B$7:$Y$40,18)</f>
        <v>7.7622348176032485</v>
      </c>
      <c r="BV92" s="19">
        <f>VLOOKUP($C92,[2]Bucharest!$B$7:$AA$40,26)</f>
        <v>0.44340903195324044</v>
      </c>
      <c r="BW92" s="20">
        <f>IF($U92=1,-[4]School!$E$11,0)</f>
        <v>-8.7777777777777786</v>
      </c>
      <c r="BX92" s="57" t="s">
        <v>30</v>
      </c>
    </row>
    <row r="93" spans="1:76" x14ac:dyDescent="0.25">
      <c r="A93" s="151"/>
      <c r="B93" s="17">
        <v>17</v>
      </c>
      <c r="C93" s="22">
        <f t="shared" ref="C93:V93" si="94">IF(C70="","",C70)</f>
        <v>3</v>
      </c>
      <c r="D93" s="50" t="str">
        <f t="shared" si="94"/>
        <v/>
      </c>
      <c r="E93" s="50" t="str">
        <f t="shared" si="94"/>
        <v/>
      </c>
      <c r="F93" s="49" t="str">
        <f t="shared" si="94"/>
        <v/>
      </c>
      <c r="G93" s="49" t="str">
        <f t="shared" si="94"/>
        <v/>
      </c>
      <c r="H93" s="49">
        <f t="shared" si="94"/>
        <v>0</v>
      </c>
      <c r="I93" s="49">
        <f t="shared" si="94"/>
        <v>1</v>
      </c>
      <c r="J93" s="49">
        <f t="shared" si="94"/>
        <v>2</v>
      </c>
      <c r="K93" s="49">
        <f t="shared" si="94"/>
        <v>1</v>
      </c>
      <c r="L93" s="49">
        <f t="shared" si="94"/>
        <v>1</v>
      </c>
      <c r="M93" s="49">
        <f t="shared" si="94"/>
        <v>1211</v>
      </c>
      <c r="N93" s="49">
        <f t="shared" si="94"/>
        <v>5</v>
      </c>
      <c r="O93" s="49">
        <f t="shared" si="94"/>
        <v>20</v>
      </c>
      <c r="P93" s="49">
        <f t="shared" si="94"/>
        <v>3</v>
      </c>
      <c r="Q93" s="49">
        <f t="shared" si="94"/>
        <v>3</v>
      </c>
      <c r="R93" s="49">
        <f t="shared" si="94"/>
        <v>2</v>
      </c>
      <c r="S93" s="22">
        <f t="shared" si="94"/>
        <v>21</v>
      </c>
      <c r="T93" s="49">
        <f t="shared" si="94"/>
        <v>1</v>
      </c>
      <c r="U93" s="49">
        <f t="shared" si="94"/>
        <v>0</v>
      </c>
      <c r="V93" s="18" t="str">
        <f t="shared" si="94"/>
        <v/>
      </c>
      <c r="W93" s="21">
        <f>IF(W70&gt;0,VLOOKUP(W70,'[3]2020_Envelope'!$BH$6:$CR$128,24),"")</f>
        <v>5.188578990901572</v>
      </c>
      <c r="X93" s="21">
        <f>IF(X70&gt;0,VLOOKUP(X70,'[3]2020_Envelope'!$BH$6:$CR$128,24),"")</f>
        <v>3.0743751493428908</v>
      </c>
      <c r="Y93" s="21" t="str">
        <f>IF(Y70&gt;0,VLOOKUP(Y70,'[3]2020_Envelope'!$BH$6:$CR$128,24),"")</f>
        <v/>
      </c>
      <c r="Z93" s="21">
        <f>IF(Z70&gt;0,VLOOKUP(Z70,'[3]2020_Envelope'!$BH$6:$CR$128,24),"")</f>
        <v>53.118109571524975</v>
      </c>
      <c r="AA93" s="21" t="str">
        <f>IF(AA70&gt;0,VLOOKUP(AA70,'[3]2020_Envelope'!$BH$6:$CR$128,24),"")</f>
        <v/>
      </c>
      <c r="AB93" s="21" t="str">
        <f>IF(AB70&gt;0,VLOOKUP(AB70,'[3]2020_Envelope'!$BH$6:$CR$128,24),"")</f>
        <v/>
      </c>
      <c r="AC93" s="20" t="str">
        <f>IF(AC70&gt;0,VLOOKUP(AC70,'[3]2020_HVAC'!$EY$7:$KA$83,92),"")</f>
        <v/>
      </c>
      <c r="AD93" s="20" t="str">
        <f>IF(AD70&gt;0,VLOOKUP(AD70,'[3]2020_HVAC'!$EY$7:$KA$83,92),"")</f>
        <v/>
      </c>
      <c r="AE93" s="20" t="str">
        <f>IF(AE70&gt;0,VLOOKUP(AE70,'[3]2020_HVAC'!$EY$7:$KA$83,92),"")</f>
        <v/>
      </c>
      <c r="AF93" s="20" t="str">
        <f>IF(AF70&gt;0,VLOOKUP(AF70,'[3]2020_HVAC'!$EY$7:$KA$83,92),"")</f>
        <v/>
      </c>
      <c r="AG93" s="55">
        <f>VLOOKUP($C93,[1]Performance!$A$3:$K$38,9)</f>
        <v>1</v>
      </c>
      <c r="AH93" s="55">
        <f t="shared" si="76"/>
        <v>93</v>
      </c>
      <c r="AI93" s="20">
        <f>IF(AI70&gt;0,VLOOKUP(AI70,'[3]2020_HVAC'!$EY$7:$KA$83,AH93),"")</f>
        <v>6.9705261264668152</v>
      </c>
      <c r="AJ93" s="20">
        <f>IF(AJ70&gt;0,VLOOKUP(AJ70,'[3]2020_HVAC'!$EY$7:$KA$83,$AH93),"")</f>
        <v>21.013278243917686</v>
      </c>
      <c r="AK93" s="20">
        <f>IF(AK70&gt;0,VLOOKUP(AK70,'[3]2020_HVAC'!$EY$7:$KA$83,92),"")</f>
        <v>25.1</v>
      </c>
      <c r="AL93" s="20" t="str">
        <f>IF(AL70&gt;0,VLOOKUP(AL70,'[3]2020_HVAC'!$EY$7:$KA$83,92),"")</f>
        <v/>
      </c>
      <c r="AM93" s="20" t="str">
        <f>IF(AM70&gt;0,VLOOKUP(AM70,'[3]2020_HVAC'!$EY$7:$KA$83,92),"")</f>
        <v/>
      </c>
      <c r="AN93" s="20">
        <f>IF(AN70&gt;0,VLOOKUP(AN70,'[3]2020_HVAC'!$EY$7:$KA$83,92),"")</f>
        <v>4.3815589743589705</v>
      </c>
      <c r="AO93" s="20" t="str">
        <f>IF(AO70&gt;0,VLOOKUP(AO70,'[3]2020_HVAC'!$EY$7:$KA$83,92),"")</f>
        <v/>
      </c>
      <c r="AP93" s="13">
        <f t="shared" si="77"/>
        <v>278100.63931224018</v>
      </c>
      <c r="AQ93" s="21">
        <f>IF(AQ70&gt;0,VLOOKUP(AQ70,'[3]2020_Envelope'!$BH$6:$CR$128,25),"")</f>
        <v>14.712138590203105</v>
      </c>
      <c r="AR93" s="21">
        <f>IF(AR70&gt;0,VLOOKUP(AR70,'[3]2020_Envelope'!$BH$6:$CR$128,25),"")</f>
        <v>5.5372380433521071</v>
      </c>
      <c r="AS93" s="21" t="str">
        <f>IF(AS70&gt;0,VLOOKUP(AS70,'[3]2020_Envelope'!$BH$6:$CR$128,25),"")</f>
        <v/>
      </c>
      <c r="AT93" s="21">
        <f>IF(AT70&gt;0,VLOOKUP(AT70,'[3]2020_Envelope'!$BH$6:$CR$128,25),"")</f>
        <v>43.086818299849632</v>
      </c>
      <c r="AU93" s="21" t="str">
        <f>IF(AU70&gt;0,VLOOKUP(AU70,'[3]2020_Envelope'!$BH$6:$CR$128,25),"")</f>
        <v/>
      </c>
      <c r="AV93" s="21" t="str">
        <f>IF(AV70&gt;0,VLOOKUP(AV70,'[3]2020_Envelope'!$BH$6:$CR$128,25),"")</f>
        <v/>
      </c>
      <c r="AW93" s="20" t="str">
        <f>IF(AW70&gt;0,VLOOKUP(AW70,'[3]2020_HVAC'!$EY$7:$KA$83,95),"")</f>
        <v/>
      </c>
      <c r="AX93" s="20" t="str">
        <f>IF(AX70&gt;0,VLOOKUP(AX70,'[3]2020_HVAC'!$EY$7:$KA$83,95),"")</f>
        <v/>
      </c>
      <c r="AY93" s="20" t="str">
        <f>IF(AY70&gt;0,VLOOKUP(AY70,'[3]2020_HVAC'!$EY$7:$KA$83,95),"")</f>
        <v/>
      </c>
      <c r="AZ93" s="20" t="str">
        <f>IF(AZ70&gt;0,VLOOKUP(AZ70,'[3]2020_HVAC'!$EY$7:$KA$83,95),"")</f>
        <v/>
      </c>
      <c r="BA93" s="55">
        <f>VLOOKUP($C93,[2]Performance!$A$3:$K$36,9)</f>
        <v>0</v>
      </c>
      <c r="BB93" s="55">
        <f t="shared" si="78"/>
        <v>95</v>
      </c>
      <c r="BC93" s="20">
        <f>IF(BC70&gt;0,VLOOKUP(BC70,'[3]2020_HVAC'!$EY$7:$KA$83,BB93),"")</f>
        <v>15.140838633184083</v>
      </c>
      <c r="BD93" s="20">
        <f>IF(BD70&gt;0,VLOOKUP(BD70,'[3]2020_HVAC'!$EY$7:$KA$83,$BB93),"")</f>
        <v>29.579220677126315</v>
      </c>
      <c r="BE93" s="20">
        <f>IF(BE70&gt;0,VLOOKUP(BE70,'[3]2020_HVAC'!$EY$7:$KA$83,95),"")</f>
        <v>25.1</v>
      </c>
      <c r="BF93" s="20" t="str">
        <f>IF(BF70&gt;0,VLOOKUP(BF70,'[3]2020_HVAC'!$EY$7:$KA$83,95),"")</f>
        <v/>
      </c>
      <c r="BG93" s="20" t="str">
        <f>IF(BG70&gt;0,VLOOKUP(BG70,'[3]2020_HVAC'!$EY$7:$KA$83,95),"")</f>
        <v/>
      </c>
      <c r="BH93" s="20">
        <f>IF(BH70&gt;0,VLOOKUP(BH70,'[3]2020_HVAC'!$EY$7:$KA$83,95),"")</f>
        <v>6.5097447619047557</v>
      </c>
      <c r="BI93" s="20" t="str">
        <f>IF(BI70&gt;0,VLOOKUP(BI70,'[3]2020_HVAC'!$EY$7:$KA$83,95),"")</f>
        <v/>
      </c>
      <c r="BJ93" s="13">
        <f t="shared" si="79"/>
        <v>439947.89686770301</v>
      </c>
      <c r="BK93" s="19">
        <f>IF($N93&gt;0,VLOOKUP($C93,[1]Bucharest!$AB$7:$AN$40,$N93))/((IF($P93=1,'3 PlantsCodes'!$D$26,IF($P93=2,'3 PlantsCodes'!$D$27,IF($P93=3,'3 PlantsCodes'!$D$28,IF($P93=4,'3 PlantsCodes'!$D$29)))))*IF($R93=1,'3 PlantsCodes'!$D$31,IF($R93=2,'3 PlantsCodes'!$D$32)))</f>
        <v>88.552317852896081</v>
      </c>
      <c r="BL93" s="19">
        <f>(IF($O93=20,VLOOKUP($C93,[1]Bucharest!$AB$7:$AN$40,12),IF($O93&gt;0,VLOOKUP($C93,[1]Bucharest!$AB$7:$AN$40,$O93),0))/(IF($Q93=1,'3 PlantsCodes'!$E$26,IF($Q93=3,'3 PlantsCodes'!$E$28,IF($Q93=4,'3 PlantsCodes'!$E$29,1)))*IF($R93=1,'3 PlantsCodes'!$E$31,IF($R93=2,'3 PlantsCodes'!$E$32))))</f>
        <v>22.46301803513251</v>
      </c>
      <c r="BM93" s="19">
        <f>VLOOKUP($C93,[1]Bucharest!$AB$6:$AZ$40,$S93)</f>
        <v>3.6387764282501118</v>
      </c>
      <c r="BN93" s="19">
        <f>VLOOKUP($C93,[1]Bucharest!$B$7:$Y$40,18)</f>
        <v>29.438941406247991</v>
      </c>
      <c r="BO93" s="19">
        <f>VLOOKUP($C93,[1]Bucharest!$B$7:$AA$40,26)</f>
        <v>0.4708965977800047</v>
      </c>
      <c r="BP93" s="20">
        <f>IF($U93=1,-[4]Office!$E$11,0)</f>
        <v>0</v>
      </c>
      <c r="BQ93" s="57" t="s">
        <v>30</v>
      </c>
      <c r="BR93" s="19">
        <f>IF($N93&gt;0,VLOOKUP($C93,[2]Bucharest!$AB$7:$AN$40,$N93))/((IF($P93=1,'3 PlantsCodes'!$D$26,IF($P93=2,'3 PlantsCodes'!$D$27,IF($P93=3,'3 PlantsCodes'!$D$28,IF($P93=4,'3 PlantsCodes'!$D$29)))))*IF($R93=1,'3 PlantsCodes'!$D$31,IF($R93=2,'3 PlantsCodes'!$D$32)))</f>
        <v>119.76599763189922</v>
      </c>
      <c r="BS93" s="19">
        <f>(IF($O93=20,VLOOKUP($C93,[2]Bucharest!$AB$7:$AN$40,12),IF($O93&gt;0,VLOOKUP($C93,[2]Bucharest!$AB$7:$AN$40,$O93),0))/(IF($Q93=1,'3 PlantsCodes'!$E$26,IF($Q93=3,'3 PlantsCodes'!$E$28,IF($Q93=4,'3 PlantsCodes'!$E$29,1)))*IF($R93=1,'3 PlantsCodes'!$E$31,IF($R93=2,'3 PlantsCodes'!$E$32))))</f>
        <v>11.197944018524121</v>
      </c>
      <c r="BT93" s="19">
        <f>VLOOKUP($C93,[2]Bucharest!$AB$6:$AZ$40,$S93)</f>
        <v>6.2954051796157069</v>
      </c>
      <c r="BU93" s="19">
        <f>VLOOKUP($C93,[2]Bucharest!$B$7:$Y$40,18)</f>
        <v>28.508852902778795</v>
      </c>
      <c r="BV93" s="19">
        <f>VLOOKUP($C93,[2]Bucharest!$B$7:$AA$40,26)</f>
        <v>0.6660492886295184</v>
      </c>
      <c r="BW93" s="20">
        <f>IF($U93=1,-[4]School!$E$11,0)</f>
        <v>0</v>
      </c>
      <c r="BX93" s="57" t="s">
        <v>30</v>
      </c>
    </row>
    <row r="94" spans="1:76" x14ac:dyDescent="0.25">
      <c r="A94" s="151"/>
      <c r="B94" s="17">
        <v>18</v>
      </c>
      <c r="C94" s="22">
        <f t="shared" ref="C94:V94" si="95">IF(C71="","",C71)</f>
        <v>9</v>
      </c>
      <c r="D94" s="50" t="str">
        <f t="shared" si="95"/>
        <v/>
      </c>
      <c r="E94" s="50" t="str">
        <f t="shared" si="95"/>
        <v/>
      </c>
      <c r="F94" s="49" t="str">
        <f t="shared" si="95"/>
        <v/>
      </c>
      <c r="G94" s="49" t="str">
        <f t="shared" si="95"/>
        <v/>
      </c>
      <c r="H94" s="49">
        <f t="shared" si="95"/>
        <v>0</v>
      </c>
      <c r="I94" s="49">
        <f t="shared" si="95"/>
        <v>2</v>
      </c>
      <c r="J94" s="49">
        <f t="shared" si="95"/>
        <v>3</v>
      </c>
      <c r="K94" s="49">
        <f t="shared" si="95"/>
        <v>2</v>
      </c>
      <c r="L94" s="49">
        <f t="shared" si="95"/>
        <v>1</v>
      </c>
      <c r="M94" s="49">
        <f t="shared" si="95"/>
        <v>2321</v>
      </c>
      <c r="N94" s="49">
        <f t="shared" si="95"/>
        <v>9</v>
      </c>
      <c r="O94" s="49">
        <f t="shared" si="95"/>
        <v>20</v>
      </c>
      <c r="P94" s="49">
        <f t="shared" si="95"/>
        <v>3</v>
      </c>
      <c r="Q94" s="49">
        <f t="shared" si="95"/>
        <v>3</v>
      </c>
      <c r="R94" s="49">
        <f t="shared" si="95"/>
        <v>2</v>
      </c>
      <c r="S94" s="22">
        <f t="shared" si="95"/>
        <v>24</v>
      </c>
      <c r="T94" s="49">
        <f t="shared" si="95"/>
        <v>1</v>
      </c>
      <c r="U94" s="49">
        <f t="shared" si="95"/>
        <v>1</v>
      </c>
      <c r="V94" s="18" t="str">
        <f t="shared" si="95"/>
        <v/>
      </c>
      <c r="W94" s="21">
        <f>IF(W71&gt;0,VLOOKUP(W71,'[3]2020_Envelope'!$BH$6:$CR$128,24),"")</f>
        <v>4.1776586710780261</v>
      </c>
      <c r="X94" s="21">
        <f>IF(X71&gt;0,VLOOKUP(X71,'[3]2020_Envelope'!$BH$6:$CR$128,24),"")</f>
        <v>6.7990988879698557</v>
      </c>
      <c r="Y94" s="21">
        <f>IF(Y71&gt;0,VLOOKUP(Y71,'[3]2020_Envelope'!$BH$6:$CR$128,24),"")</f>
        <v>5.2080666115246723</v>
      </c>
      <c r="Z94" s="21">
        <f>IF(Z71&gt;0,VLOOKUP(Z71,'[3]2020_Envelope'!$BH$6:$CR$128,24),"")</f>
        <v>64.004684132928475</v>
      </c>
      <c r="AA94" s="21" t="str">
        <f>IF(AA71&gt;0,VLOOKUP(AA71,'[3]2020_Envelope'!$BH$6:$CR$128,24),"")</f>
        <v/>
      </c>
      <c r="AB94" s="21">
        <f>IF(AB71&gt;0,VLOOKUP(AB71,'[3]2020_Envelope'!$BH$6:$CR$128,24),"")</f>
        <v>27.374017094017095</v>
      </c>
      <c r="AC94" s="20" t="str">
        <f>IF(AC71&gt;0,VLOOKUP(AC71,'[3]2020_HVAC'!$EY$7:$KA$83,92),"")</f>
        <v/>
      </c>
      <c r="AD94" s="20" t="str">
        <f>IF(AD71&gt;0,VLOOKUP(AD71,'[3]2020_HVAC'!$EY$7:$KA$83,92),"")</f>
        <v/>
      </c>
      <c r="AE94" s="20">
        <f>IF(AE71&gt;0,VLOOKUP(AE71,'[3]2020_HVAC'!$EY$7:$KA$83,92),"")</f>
        <v>17.544900000000002</v>
      </c>
      <c r="AF94" s="20" t="str">
        <f>IF(AF71&gt;0,VLOOKUP(AF71,'[3]2020_HVAC'!$EY$7:$KA$83,92),"")</f>
        <v/>
      </c>
      <c r="AG94" s="55">
        <f>VLOOKUP($C94,[1]Performance!$A$3:$K$38,9)</f>
        <v>2</v>
      </c>
      <c r="AH94" s="55">
        <f t="shared" si="76"/>
        <v>94</v>
      </c>
      <c r="AI94" s="20" t="str">
        <f>IF(AI71&gt;0,VLOOKUP(AI71,'[3]2020_HVAC'!$EY$7:$KA$83,AH94),"")</f>
        <v/>
      </c>
      <c r="AJ94" s="20">
        <f>IF(AJ71&gt;0,VLOOKUP(AJ71,'[3]2020_HVAC'!$EY$7:$KA$83,$AH94),"")</f>
        <v>20.303367673463196</v>
      </c>
      <c r="AK94" s="20">
        <f>IF(AK71&gt;0,VLOOKUP(AK71,'[3]2020_HVAC'!$EY$7:$KA$83,92),"")</f>
        <v>25.1</v>
      </c>
      <c r="AL94" s="20" t="str">
        <f>IF(AL71&gt;0,VLOOKUP(AL71,'[3]2020_HVAC'!$EY$7:$KA$83,92),"")</f>
        <v/>
      </c>
      <c r="AM94" s="20" t="str">
        <f>IF(AM71&gt;0,VLOOKUP(AM71,'[3]2020_HVAC'!$EY$7:$KA$83,92),"")</f>
        <v/>
      </c>
      <c r="AN94" s="20">
        <f>IF(AN71&gt;0,VLOOKUP(AN71,'[3]2020_HVAC'!$EY$7:$KA$83,92),"")</f>
        <v>4.3815589743589705</v>
      </c>
      <c r="AO94" s="20">
        <f>IF(AO71&gt;0,VLOOKUP(AO71,'[3]2020_HVAC'!$EY$7:$KA$83,92),"")</f>
        <v>11.72905985806435</v>
      </c>
      <c r="AP94" s="13">
        <f t="shared" si="77"/>
        <v>436696.44385396678</v>
      </c>
      <c r="AQ94" s="21">
        <f>IF(AQ71&gt;0,VLOOKUP(AQ71,'[3]2020_Envelope'!$BH$6:$CR$128,25),"")</f>
        <v>11.21553166069295</v>
      </c>
      <c r="AR94" s="21">
        <f>IF(AR71&gt;0,VLOOKUP(AR71,'[3]2020_Envelope'!$BH$6:$CR$128,25),"")</f>
        <v>12.24581490356716</v>
      </c>
      <c r="AS94" s="21">
        <f>IF(AS71&gt;0,VLOOKUP(AS71,'[3]2020_Envelope'!$BH$6:$CR$128,25),"")</f>
        <v>15.17395459976105</v>
      </c>
      <c r="AT94" s="21">
        <f>IF(AT71&gt;0,VLOOKUP(AT71,'[3]2020_Envelope'!$BH$6:$CR$128,25),"")</f>
        <v>76.105200451127828</v>
      </c>
      <c r="AU94" s="21" t="str">
        <f>IF(AU71&gt;0,VLOOKUP(AU71,'[3]2020_Envelope'!$BH$6:$CR$128,25),"")</f>
        <v/>
      </c>
      <c r="AV94" s="21">
        <f>IF(AV71&gt;0,VLOOKUP(AV71,'[3]2020_Envelope'!$BH$6:$CR$128,25),"")</f>
        <v>18.427702857142862</v>
      </c>
      <c r="AW94" s="20" t="str">
        <f>IF(AW71&gt;0,VLOOKUP(AW71,'[3]2020_HVAC'!$EY$7:$KA$83,95),"")</f>
        <v/>
      </c>
      <c r="AX94" s="20" t="str">
        <f>IF(AX71&gt;0,VLOOKUP(AX71,'[3]2020_HVAC'!$EY$7:$KA$83,95),"")</f>
        <v/>
      </c>
      <c r="AY94" s="20">
        <f>IF(AY71&gt;0,VLOOKUP(AY71,'[3]2020_HVAC'!$EY$7:$KA$83,95),"")</f>
        <v>17.544900000000002</v>
      </c>
      <c r="AZ94" s="20" t="str">
        <f>IF(AZ71&gt;0,VLOOKUP(AZ71,'[3]2020_HVAC'!$EY$7:$KA$83,95),"")</f>
        <v/>
      </c>
      <c r="BA94" s="55">
        <f>VLOOKUP($C94,[2]Performance!$A$3:$K$36,9)</f>
        <v>1</v>
      </c>
      <c r="BB94" s="55">
        <f t="shared" si="78"/>
        <v>96</v>
      </c>
      <c r="BC94" s="20" t="str">
        <f>IF(BC71&gt;0,VLOOKUP(BC71,'[3]2020_HVAC'!$EY$7:$KA$83,BB94),"")</f>
        <v/>
      </c>
      <c r="BD94" s="20">
        <f>IF(BD71&gt;0,VLOOKUP(BD71,'[3]2020_HVAC'!$EY$7:$KA$83,$BB94),"")</f>
        <v>27.399233433278315</v>
      </c>
      <c r="BE94" s="20">
        <f>IF(BE71&gt;0,VLOOKUP(BE71,'[3]2020_HVAC'!$EY$7:$KA$83,95),"")</f>
        <v>25.1</v>
      </c>
      <c r="BF94" s="20" t="str">
        <f>IF(BF71&gt;0,VLOOKUP(BF71,'[3]2020_HVAC'!$EY$7:$KA$83,95),"")</f>
        <v/>
      </c>
      <c r="BG94" s="20" t="str">
        <f>IF(BG71&gt;0,VLOOKUP(BG71,'[3]2020_HVAC'!$EY$7:$KA$83,95),"")</f>
        <v/>
      </c>
      <c r="BH94" s="20">
        <f>IF(BH71&gt;0,VLOOKUP(BH71,'[3]2020_HVAC'!$EY$7:$KA$83,95),"")</f>
        <v>6.5097447619047557</v>
      </c>
      <c r="BI94" s="20">
        <f>IF(BI71&gt;0,VLOOKUP(BI71,'[3]2020_HVAC'!$EY$7:$KA$83,95),"")</f>
        <v>12.101410964669565</v>
      </c>
      <c r="BJ94" s="13">
        <f t="shared" si="79"/>
        <v>698744.0049412552</v>
      </c>
      <c r="BK94" s="19">
        <f>IF($N94&gt;0,VLOOKUP($C94,[1]Bucharest!$AB$7:$AN$40,$N94))/((IF($P94=1,'3 PlantsCodes'!$D$26,IF($P94=2,'3 PlantsCodes'!$D$27,IF($P94=3,'3 PlantsCodes'!$D$28,IF($P94=4,'3 PlantsCodes'!$D$29)))))*IF($R94=1,'3 PlantsCodes'!$D$31,IF($R94=2,'3 PlantsCodes'!$D$32)))</f>
        <v>37.606043631012895</v>
      </c>
      <c r="BL94" s="19">
        <f>(IF($O94=20,VLOOKUP($C94,[1]Bucharest!$AB$7:$AN$40,12),IF($O94&gt;0,VLOOKUP($C94,[1]Bucharest!$AB$7:$AN$40,$O94),0))/(IF($Q94=1,'3 PlantsCodes'!$E$26,IF($Q94=3,'3 PlantsCodes'!$E$28,IF($Q94=4,'3 PlantsCodes'!$E$29,1)))*IF($R94=1,'3 PlantsCodes'!$E$31,IF($R94=2,'3 PlantsCodes'!$E$32))))</f>
        <v>11.875154783270236</v>
      </c>
      <c r="BM94" s="19">
        <f>VLOOKUP($C94,[1]Bucharest!$AB$6:$AZ$40,$S94)</f>
        <v>3.4568376068376061</v>
      </c>
      <c r="BN94" s="19">
        <f>VLOOKUP($C94,[1]Bucharest!$B$7:$Y$40,18)</f>
        <v>20.296887695312499</v>
      </c>
      <c r="BO94" s="19">
        <f>VLOOKUP($C94,[1]Bucharest!$B$7:$AA$40,26)</f>
        <v>0.27151271579136871</v>
      </c>
      <c r="BP94" s="20">
        <f>IF($U94=1,-[4]Office!$E$11,0)</f>
        <v>-8.7136752136752129</v>
      </c>
      <c r="BQ94" s="57" t="s">
        <v>30</v>
      </c>
      <c r="BR94" s="19">
        <f>IF($N94&gt;0,VLOOKUP($C94,[2]Bucharest!$AB$7:$AN$40,$N94))/((IF($P94=1,'3 PlantsCodes'!$D$26,IF($P94=2,'3 PlantsCodes'!$D$27,IF($P94=3,'3 PlantsCodes'!$D$28,IF($P94=4,'3 PlantsCodes'!$D$29)))))*IF($R94=1,'3 PlantsCodes'!$D$31,IF($R94=2,'3 PlantsCodes'!$D$32)))</f>
        <v>57.155230127620086</v>
      </c>
      <c r="BS94" s="19">
        <f>(IF($O94=20,VLOOKUP($C94,[2]Bucharest!$AB$7:$AN$40,12),IF($O94&gt;0,VLOOKUP($C94,[2]Bucharest!$AB$7:$AN$40,$O94),0))/(IF($Q94=1,'3 PlantsCodes'!$E$26,IF($Q94=3,'3 PlantsCodes'!$E$28,IF($Q94=4,'3 PlantsCodes'!$E$29,1)))*IF($R94=1,'3 PlantsCodes'!$E$31,IF($R94=2,'3 PlantsCodes'!$E$32))))</f>
        <v>6.5407969790077596</v>
      </c>
      <c r="BT94" s="19">
        <f>VLOOKUP($C94,[2]Bucharest!$AB$6:$AZ$40,$S94)</f>
        <v>5.9806349206349214</v>
      </c>
      <c r="BU94" s="19">
        <f>VLOOKUP($C94,[2]Bucharest!$B$7:$Y$40,18)</f>
        <v>19.486028197420612</v>
      </c>
      <c r="BV94" s="19">
        <f>VLOOKUP($C94,[2]Bucharest!$B$7:$AA$40,26)</f>
        <v>0.47004478883264383</v>
      </c>
      <c r="BW94" s="20">
        <f>IF($U94=1,-[4]School!$E$11,0)</f>
        <v>-8.7777777777777786</v>
      </c>
      <c r="BX94" s="57" t="s">
        <v>30</v>
      </c>
    </row>
    <row r="95" spans="1:76" x14ac:dyDescent="0.25">
      <c r="A95" s="151"/>
      <c r="B95" s="17">
        <v>19</v>
      </c>
      <c r="C95" s="22">
        <f t="shared" ref="C95:V95" si="96">IF(C72="","",C72)</f>
        <v>14</v>
      </c>
      <c r="D95" s="50" t="str">
        <f t="shared" si="96"/>
        <v/>
      </c>
      <c r="E95" s="50" t="str">
        <f t="shared" si="96"/>
        <v/>
      </c>
      <c r="F95" s="49" t="str">
        <f t="shared" si="96"/>
        <v/>
      </c>
      <c r="G95" s="49" t="str">
        <f t="shared" si="96"/>
        <v/>
      </c>
      <c r="H95" s="49">
        <f t="shared" si="96"/>
        <v>0</v>
      </c>
      <c r="I95" s="49">
        <f t="shared" si="96"/>
        <v>3</v>
      </c>
      <c r="J95" s="49">
        <f t="shared" si="96"/>
        <v>3</v>
      </c>
      <c r="K95" s="49">
        <f t="shared" si="96"/>
        <v>3</v>
      </c>
      <c r="L95" s="49">
        <f t="shared" si="96"/>
        <v>1</v>
      </c>
      <c r="M95" s="49">
        <f t="shared" si="96"/>
        <v>3331</v>
      </c>
      <c r="N95" s="49">
        <f t="shared" si="96"/>
        <v>9</v>
      </c>
      <c r="O95" s="49">
        <f t="shared" si="96"/>
        <v>20</v>
      </c>
      <c r="P95" s="49">
        <f t="shared" si="96"/>
        <v>3</v>
      </c>
      <c r="Q95" s="49">
        <f t="shared" si="96"/>
        <v>3</v>
      </c>
      <c r="R95" s="49">
        <f t="shared" si="96"/>
        <v>2</v>
      </c>
      <c r="S95" s="22">
        <f t="shared" si="96"/>
        <v>24</v>
      </c>
      <c r="T95" s="49">
        <f t="shared" si="96"/>
        <v>1</v>
      </c>
      <c r="U95" s="49">
        <f t="shared" si="96"/>
        <v>1</v>
      </c>
      <c r="V95" s="18" t="str">
        <f t="shared" si="96"/>
        <v/>
      </c>
      <c r="W95" s="21">
        <f>IF(W72&gt;0,VLOOKUP(W72,'[3]2020_Envelope'!$BH$6:$CR$128,24),"")</f>
        <v>5.6026909291425415</v>
      </c>
      <c r="X95" s="21">
        <f>IF(X72&gt;0,VLOOKUP(X72,'[3]2020_Envelope'!$BH$6:$CR$128,24),"")</f>
        <v>8.2771638636154776</v>
      </c>
      <c r="Y95" s="21">
        <f>IF(Y72&gt;0,VLOOKUP(Y72,'[3]2020_Envelope'!$BH$6:$CR$128,24),"")</f>
        <v>6.9424648469809753</v>
      </c>
      <c r="Z95" s="21">
        <f>IF(Z72&gt;0,VLOOKUP(Z72,'[3]2020_Envelope'!$BH$6:$CR$128,24),"")</f>
        <v>64.004684132928475</v>
      </c>
      <c r="AA95" s="21">
        <f>IF(AA72&gt;0,VLOOKUP(AA72,'[3]2020_Envelope'!$BH$6:$CR$128,24),"")</f>
        <v>54.74803418803419</v>
      </c>
      <c r="AB95" s="21">
        <f>IF(AB72&gt;0,VLOOKUP(AB72,'[3]2020_Envelope'!$BH$6:$CR$128,24),"")</f>
        <v>27.374017094017095</v>
      </c>
      <c r="AC95" s="20" t="str">
        <f>IF(AC72&gt;0,VLOOKUP(AC72,'[3]2020_HVAC'!$EY$7:$KA$83,92),"")</f>
        <v/>
      </c>
      <c r="AD95" s="20" t="str">
        <f>IF(AD72&gt;0,VLOOKUP(AD72,'[3]2020_HVAC'!$EY$7:$KA$83,92),"")</f>
        <v/>
      </c>
      <c r="AE95" s="20">
        <f>IF(AE72&gt;0,VLOOKUP(AE72,'[3]2020_HVAC'!$EY$7:$KA$83,92),"")</f>
        <v>28.112000000000002</v>
      </c>
      <c r="AF95" s="20">
        <f>IF(AF72&gt;0,VLOOKUP(AF72,'[3]2020_HVAC'!$EY$7:$KA$83,92),"")</f>
        <v>28.853999999999999</v>
      </c>
      <c r="AG95" s="55">
        <f>VLOOKUP($C95,[1]Performance!$A$3:$K$38,9)</f>
        <v>2</v>
      </c>
      <c r="AH95" s="55">
        <f t="shared" si="76"/>
        <v>94</v>
      </c>
      <c r="AI95" s="20" t="str">
        <f>IF(AI72&gt;0,VLOOKUP(AI72,'[3]2020_HVAC'!$EY$7:$KA$83,AH95),"")</f>
        <v/>
      </c>
      <c r="AJ95" s="20">
        <f>IF(AJ72&gt;0,VLOOKUP(AJ72,'[3]2020_HVAC'!$EY$7:$KA$83,$AH95),"")</f>
        <v>20.303367673463196</v>
      </c>
      <c r="AK95" s="20">
        <f>IF(AK72&gt;0,VLOOKUP(AK72,'[3]2020_HVAC'!$EY$7:$KA$83,92),"")</f>
        <v>25.1</v>
      </c>
      <c r="AL95" s="20" t="str">
        <f>IF(AL72&gt;0,VLOOKUP(AL72,'[3]2020_HVAC'!$EY$7:$KA$83,92),"")</f>
        <v/>
      </c>
      <c r="AM95" s="20" t="str">
        <f>IF(AM72&gt;0,VLOOKUP(AM72,'[3]2020_HVAC'!$EY$7:$KA$83,92),"")</f>
        <v/>
      </c>
      <c r="AN95" s="20">
        <f>IF(AN72&gt;0,VLOOKUP(AN72,'[3]2020_HVAC'!$EY$7:$KA$83,92),"")</f>
        <v>4.3815589743589705</v>
      </c>
      <c r="AO95" s="20">
        <f>IF(AO72&gt;0,VLOOKUP(AO72,'[3]2020_HVAC'!$EY$7:$KA$83,92),"")</f>
        <v>11.72905985806435</v>
      </c>
      <c r="AP95" s="13">
        <f t="shared" si="77"/>
        <v>667903.95725181629</v>
      </c>
      <c r="AQ95" s="21">
        <f>IF(AQ72&gt;0,VLOOKUP(AQ72,'[3]2020_Envelope'!$BH$6:$CR$128,25),"")</f>
        <v>15.371875746714455</v>
      </c>
      <c r="AR95" s="21">
        <f>IF(AR72&gt;0,VLOOKUP(AR72,'[3]2020_Envelope'!$BH$6:$CR$128,25),"")</f>
        <v>14.907948578255674</v>
      </c>
      <c r="AS95" s="21">
        <f>IF(AS72&gt;0,VLOOKUP(AS72,'[3]2020_Envelope'!$BH$6:$CR$128,25),"")</f>
        <v>19.132377538829147</v>
      </c>
      <c r="AT95" s="21">
        <f>IF(AT72&gt;0,VLOOKUP(AT72,'[3]2020_Envelope'!$BH$6:$CR$128,25),"")</f>
        <v>76.105200451127828</v>
      </c>
      <c r="AU95" s="21">
        <f>IF(AU72&gt;0,VLOOKUP(AU72,'[3]2020_Envelope'!$BH$6:$CR$128,25),"")</f>
        <v>36.855405714285723</v>
      </c>
      <c r="AV95" s="21">
        <f>IF(AV72&gt;0,VLOOKUP(AV72,'[3]2020_Envelope'!$BH$6:$CR$128,25),"")</f>
        <v>18.427702857142862</v>
      </c>
      <c r="AW95" s="20" t="str">
        <f>IF(AW72&gt;0,VLOOKUP(AW72,'[3]2020_HVAC'!$EY$7:$KA$83,95),"")</f>
        <v/>
      </c>
      <c r="AX95" s="20" t="str">
        <f>IF(AX72&gt;0,VLOOKUP(AX72,'[3]2020_HVAC'!$EY$7:$KA$83,95),"")</f>
        <v/>
      </c>
      <c r="AY95" s="20">
        <f>IF(AY72&gt;0,VLOOKUP(AY72,'[3]2020_HVAC'!$EY$7:$KA$83,95),"")</f>
        <v>28.112000000000002</v>
      </c>
      <c r="AZ95" s="20">
        <f>IF(AZ72&gt;0,VLOOKUP(AZ72,'[3]2020_HVAC'!$EY$7:$KA$83,95),"")</f>
        <v>28.853999999999996</v>
      </c>
      <c r="BA95" s="55">
        <f>VLOOKUP($C95,[2]Performance!$A$3:$K$36,9)</f>
        <v>1</v>
      </c>
      <c r="BB95" s="55">
        <f t="shared" si="78"/>
        <v>96</v>
      </c>
      <c r="BC95" s="20" t="str">
        <f>IF(BC72&gt;0,VLOOKUP(BC72,'[3]2020_HVAC'!$EY$7:$KA$83,BB95),"")</f>
        <v/>
      </c>
      <c r="BD95" s="20">
        <f>IF(BD72&gt;0,VLOOKUP(BD72,'[3]2020_HVAC'!$EY$7:$KA$83,$BB95),"")</f>
        <v>27.399233433278315</v>
      </c>
      <c r="BE95" s="20">
        <f>IF(BE72&gt;0,VLOOKUP(BE72,'[3]2020_HVAC'!$EY$7:$KA$83,95),"")</f>
        <v>25.1</v>
      </c>
      <c r="BF95" s="20" t="str">
        <f>IF(BF72&gt;0,VLOOKUP(BF72,'[3]2020_HVAC'!$EY$7:$KA$83,95),"")</f>
        <v/>
      </c>
      <c r="BG95" s="20" t="str">
        <f>IF(BG72&gt;0,VLOOKUP(BG72,'[3]2020_HVAC'!$EY$7:$KA$83,95),"")</f>
        <v/>
      </c>
      <c r="BH95" s="20">
        <f>IF(BH72&gt;0,VLOOKUP(BH72,'[3]2020_HVAC'!$EY$7:$KA$83,95),"")</f>
        <v>6.5097447619047557</v>
      </c>
      <c r="BI95" s="20">
        <f>IF(BI72&gt;0,VLOOKUP(BI72,'[3]2020_HVAC'!$EY$7:$KA$83,95),"")</f>
        <v>12.101410964669565</v>
      </c>
      <c r="BJ95" s="13">
        <f t="shared" si="79"/>
        <v>972962.23514555627</v>
      </c>
      <c r="BK95" s="19">
        <f>IF($N95&gt;0,VLOOKUP($C95,[1]Bucharest!$AB$7:$AN$40,$N95))/((IF($P95=1,'3 PlantsCodes'!$D$26,IF($P95=2,'3 PlantsCodes'!$D$27,IF($P95=3,'3 PlantsCodes'!$D$28,IF($P95=4,'3 PlantsCodes'!$D$29)))))*IF($R95=1,'3 PlantsCodes'!$D$31,IF($R95=2,'3 PlantsCodes'!$D$32)))</f>
        <v>40.890658964807976</v>
      </c>
      <c r="BL95" s="19">
        <f>(IF($O95=20,VLOOKUP($C95,[1]Bucharest!$AB$7:$AN$40,12),IF($O95&gt;0,VLOOKUP($C95,[1]Bucharest!$AB$7:$AN$40,$O95),0))/(IF($Q95=1,'3 PlantsCodes'!$E$26,IF($Q95=3,'3 PlantsCodes'!$E$28,IF($Q95=4,'3 PlantsCodes'!$E$29,1)))*IF($R95=1,'3 PlantsCodes'!$E$31,IF($R95=2,'3 PlantsCodes'!$E$32))))</f>
        <v>4.147472044108734</v>
      </c>
      <c r="BM95" s="19">
        <f>VLOOKUP($C95,[1]Bucharest!$AB$6:$AZ$40,$S95)</f>
        <v>3.4568376068376061</v>
      </c>
      <c r="BN95" s="19">
        <f>VLOOKUP($C95,[1]Bucharest!$B$7:$Y$40,18)</f>
        <v>7.3603836712642501</v>
      </c>
      <c r="BO95" s="19">
        <f>VLOOKUP($C95,[1]Bucharest!$B$7:$AA$40,26)</f>
        <v>0.21001057491224792</v>
      </c>
      <c r="BP95" s="20">
        <f>IF($U95=1,-[4]Office!$E$11,0)</f>
        <v>-8.7136752136752129</v>
      </c>
      <c r="BQ95" s="57" t="s">
        <v>30</v>
      </c>
      <c r="BR95" s="19">
        <f>IF($N95&gt;0,VLOOKUP($C95,[2]Bucharest!$AB$7:$AN$40,$N95))/((IF($P95=1,'3 PlantsCodes'!$D$26,IF($P95=2,'3 PlantsCodes'!$D$27,IF($P95=3,'3 PlantsCodes'!$D$28,IF($P95=4,'3 PlantsCodes'!$D$29)))))*IF($R95=1,'3 PlantsCodes'!$D$31,IF($R95=2,'3 PlantsCodes'!$D$32)))</f>
        <v>58.232309288982051</v>
      </c>
      <c r="BS95" s="19">
        <f>(IF($O95=20,VLOOKUP($C95,[2]Bucharest!$AB$7:$AN$40,12),IF($O95&gt;0,VLOOKUP($C95,[2]Bucharest!$AB$7:$AN$40,$O95),0))/(IF($Q95=1,'3 PlantsCodes'!$E$26,IF($Q95=3,'3 PlantsCodes'!$E$28,IF($Q95=4,'3 PlantsCodes'!$E$29,1)))*IF($R95=1,'3 PlantsCodes'!$E$31,IF($R95=2,'3 PlantsCodes'!$E$32))))</f>
        <v>3.77147626270364</v>
      </c>
      <c r="BT95" s="19">
        <f>VLOOKUP($C95,[2]Bucharest!$AB$6:$AZ$40,$S95)</f>
        <v>5.9806349206349214</v>
      </c>
      <c r="BU95" s="19">
        <f>VLOOKUP($C95,[2]Bucharest!$B$7:$Y$40,18)</f>
        <v>7.7622348176032485</v>
      </c>
      <c r="BV95" s="19">
        <f>VLOOKUP($C95,[2]Bucharest!$B$7:$AA$40,26)</f>
        <v>0.44918586222661427</v>
      </c>
      <c r="BW95" s="20">
        <f>IF($U95=1,-[4]School!$E$11,0)</f>
        <v>-8.7777777777777786</v>
      </c>
      <c r="BX95" s="57" t="s">
        <v>30</v>
      </c>
    </row>
    <row r="96" spans="1:76" x14ac:dyDescent="0.25">
      <c r="A96" s="152"/>
      <c r="B96" s="32">
        <v>20</v>
      </c>
      <c r="C96" s="22">
        <f t="shared" ref="C96:V96" si="97">IF(C73="","",C73)</f>
        <v>36</v>
      </c>
      <c r="D96" s="50" t="str">
        <f t="shared" si="97"/>
        <v/>
      </c>
      <c r="E96" s="50" t="str">
        <f t="shared" si="97"/>
        <v/>
      </c>
      <c r="F96" s="49" t="str">
        <f t="shared" si="97"/>
        <v/>
      </c>
      <c r="G96" s="49" t="str">
        <f t="shared" si="97"/>
        <v/>
      </c>
      <c r="H96" s="49">
        <f t="shared" si="97"/>
        <v>1</v>
      </c>
      <c r="I96" s="49">
        <f t="shared" si="97"/>
        <v>4</v>
      </c>
      <c r="J96" s="49">
        <f t="shared" si="97"/>
        <v>3</v>
      </c>
      <c r="K96" s="49">
        <f t="shared" si="97"/>
        <v>3</v>
      </c>
      <c r="L96" s="49">
        <f t="shared" si="97"/>
        <v>2</v>
      </c>
      <c r="M96" s="49">
        <f t="shared" si="97"/>
        <v>4332</v>
      </c>
      <c r="N96" s="49">
        <f t="shared" si="97"/>
        <v>8</v>
      </c>
      <c r="O96" s="49">
        <f t="shared" si="97"/>
        <v>13</v>
      </c>
      <c r="P96" s="49">
        <f t="shared" si="97"/>
        <v>4</v>
      </c>
      <c r="Q96" s="49">
        <f t="shared" si="97"/>
        <v>4</v>
      </c>
      <c r="R96" s="49">
        <f t="shared" si="97"/>
        <v>2</v>
      </c>
      <c r="S96" s="22">
        <f t="shared" si="97"/>
        <v>23</v>
      </c>
      <c r="T96" s="49">
        <f t="shared" si="97"/>
        <v>1</v>
      </c>
      <c r="U96" s="49">
        <f t="shared" si="97"/>
        <v>1</v>
      </c>
      <c r="V96" s="18" t="str">
        <f t="shared" si="97"/>
        <v/>
      </c>
      <c r="W96" s="21">
        <f>IF(W73&gt;0,VLOOKUP(W73,'[3]2020_Envelope'!$BH$6:$CR$128,24),"")</f>
        <v>6.5527124345188845</v>
      </c>
      <c r="X96" s="21">
        <f>IF(X73&gt;0,VLOOKUP(X73,'[3]2020_Envelope'!$BH$6:$CR$128,24),"")</f>
        <v>11.972326302729529</v>
      </c>
      <c r="Y96" s="21">
        <f>IF(Y73&gt;0,VLOOKUP(Y73,'[3]2020_Envelope'!$BH$6:$CR$128,24),"")</f>
        <v>8.6768630824372757</v>
      </c>
      <c r="Z96" s="21">
        <f>IF(Z73&gt;0,VLOOKUP(Z73,'[3]2020_Envelope'!$BH$6:$CR$128,24),"")</f>
        <v>64.004684132928475</v>
      </c>
      <c r="AA96" s="21">
        <f>IF(AA73&gt;0,VLOOKUP(AA73,'[3]2020_Envelope'!$BH$6:$CR$128,24),"")</f>
        <v>54.74803418803419</v>
      </c>
      <c r="AB96" s="21">
        <f>IF(AB73&gt;0,VLOOKUP(AB73,'[3]2020_Envelope'!$BH$6:$CR$128,24),"")</f>
        <v>27.374017094017095</v>
      </c>
      <c r="AC96" s="20">
        <f>IF(AC73&gt;0,VLOOKUP(AC73,'[3]2020_HVAC'!$EY$7:$KA$83,92),"")</f>
        <v>19.452500000000004</v>
      </c>
      <c r="AD96" s="20">
        <f>IF(AD73&gt;0,VLOOKUP(AD73,'[3]2020_HVAC'!$EY$7:$KA$83,92),"")</f>
        <v>19.309429999999999</v>
      </c>
      <c r="AE96" s="20">
        <f>IF(AE73&gt;0,VLOOKUP(AE73,'[3]2020_HVAC'!$EY$7:$KA$83,92),"")</f>
        <v>28.112000000000002</v>
      </c>
      <c r="AF96" s="20">
        <f>IF(AF73&gt;0,VLOOKUP(AF73,'[3]2020_HVAC'!$EY$7:$KA$83,92),"")</f>
        <v>28.853999999999999</v>
      </c>
      <c r="AG96" s="55">
        <f>VLOOKUP($C96,[1]Performance!$A$3:$K$38,9)</f>
        <v>2</v>
      </c>
      <c r="AH96" s="55">
        <f t="shared" si="76"/>
        <v>94</v>
      </c>
      <c r="AI96" s="20">
        <f>IF(AI73&gt;0,VLOOKUP(AI73,'[3]2020_HVAC'!$EY$7:$KA$83,AH96),"")</f>
        <v>39.690395776527296</v>
      </c>
      <c r="AJ96" s="20" t="str">
        <f>IF(AJ73&gt;0,VLOOKUP(AJ73,'[3]2020_HVAC'!$EY$7:$KA$83,$AH96),"")</f>
        <v/>
      </c>
      <c r="AK96" s="20">
        <f>IF(AK73&gt;0,VLOOKUP(AK73,'[3]2020_HVAC'!$EY$7:$KA$83,92),"")</f>
        <v>60.239999999999988</v>
      </c>
      <c r="AL96" s="20" t="str">
        <f>IF(AL73&gt;0,VLOOKUP(AL73,'[3]2020_HVAC'!$EY$7:$KA$83,92),"")</f>
        <v/>
      </c>
      <c r="AM96" s="20" t="str">
        <f>IF(AM73&gt;0,VLOOKUP(AM73,'[3]2020_HVAC'!$EY$7:$KA$83,92),"")</f>
        <v/>
      </c>
      <c r="AN96" s="20">
        <f>IF(AN73&gt;0,VLOOKUP(AN73,'[3]2020_HVAC'!$EY$7:$KA$83,92),"")</f>
        <v>4.3815589743589705</v>
      </c>
      <c r="AO96" s="20">
        <f>IF(AO73&gt;0,VLOOKUP(AO73,'[3]2020_HVAC'!$EY$7:$KA$83,92),"")</f>
        <v>11.72905985806435</v>
      </c>
      <c r="AP96" s="13">
        <f t="shared" ref="AP96" si="98">(SUM(W96:AF96)+SUM(AI96:AO96))*$AP$5</f>
        <v>901128.34151406155</v>
      </c>
      <c r="AQ96" s="21">
        <f>IF(AQ73&gt;0,VLOOKUP(AQ73,'[3]2020_Envelope'!$BH$6:$CR$128,25),"")</f>
        <v>18.142771804062125</v>
      </c>
      <c r="AR96" s="21">
        <f>IF(AR73&gt;0,VLOOKUP(AR73,'[3]2020_Envelope'!$BH$6:$CR$128,25),"")</f>
        <v>21.563282764976957</v>
      </c>
      <c r="AS96" s="21">
        <f>IF(AS73&gt;0,VLOOKUP(AS73,'[3]2020_Envelope'!$BH$6:$CR$128,25),"")</f>
        <v>23.090800477897247</v>
      </c>
      <c r="AT96" s="21">
        <f>IF(AT73&gt;0,VLOOKUP(AT73,'[3]2020_Envelope'!$BH$6:$CR$128,25),"")</f>
        <v>43.086818299849632</v>
      </c>
      <c r="AU96" s="21">
        <f>IF(AU73&gt;0,VLOOKUP(AU73,'[3]2020_Envelope'!$BH$6:$CR$128,25),"")</f>
        <v>36.855405714285723</v>
      </c>
      <c r="AV96" s="21">
        <f>IF(AV73&gt;0,VLOOKUP(AV73,'[3]2020_Envelope'!$BH$6:$CR$128,25),"")</f>
        <v>18.427702857142862</v>
      </c>
      <c r="AW96" s="20">
        <f>IF(AW73&gt;0,VLOOKUP(AW73,'[3]2020_HVAC'!$EY$7:$KA$83,95),"")</f>
        <v>19.452500000000001</v>
      </c>
      <c r="AX96" s="20">
        <f>IF(AX73&gt;0,VLOOKUP(AX73,'[3]2020_HVAC'!$EY$7:$KA$83,95),"")</f>
        <v>19.309429999999999</v>
      </c>
      <c r="AY96" s="20">
        <f>IF(AY73&gt;0,VLOOKUP(AY73,'[3]2020_HVAC'!$EY$7:$KA$83,95),"")</f>
        <v>28.112000000000002</v>
      </c>
      <c r="AZ96" s="20">
        <f>IF(AZ73&gt;0,VLOOKUP(AZ73,'[3]2020_HVAC'!$EY$7:$KA$83,95),"")</f>
        <v>28.853999999999996</v>
      </c>
      <c r="BA96" s="55">
        <f>VLOOKUP($C96,[2]Performance!$A$3:$K$36,9)</f>
        <v>2</v>
      </c>
      <c r="BB96" s="55">
        <f t="shared" si="78"/>
        <v>97</v>
      </c>
      <c r="BC96" s="20">
        <f>IF(BC73&gt;0,VLOOKUP(BC73,'[3]2020_HVAC'!$EY$7:$KA$83,BB96),"")</f>
        <v>54.956014661556544</v>
      </c>
      <c r="BD96" s="20" t="str">
        <f>IF(BD73&gt;0,VLOOKUP(BD73,'[3]2020_HVAC'!$EY$7:$KA$83,$BB96),"")</f>
        <v/>
      </c>
      <c r="BE96" s="20">
        <f>IF(BE73&gt;0,VLOOKUP(BE73,'[3]2020_HVAC'!$EY$7:$KA$83,95),"")</f>
        <v>60.239999999999988</v>
      </c>
      <c r="BF96" s="20" t="str">
        <f>IF(BF73&gt;0,VLOOKUP(BF73,'[3]2020_HVAC'!$EY$7:$KA$83,95),"")</f>
        <v/>
      </c>
      <c r="BG96" s="20" t="str">
        <f>IF(BG73&gt;0,VLOOKUP(BG73,'[3]2020_HVAC'!$EY$7:$KA$83,95),"")</f>
        <v/>
      </c>
      <c r="BH96" s="20">
        <f>IF(BH73&gt;0,VLOOKUP(BH73,'[3]2020_HVAC'!$EY$7:$KA$83,95),"")</f>
        <v>6.5097447619047557</v>
      </c>
      <c r="BI96" s="20">
        <f>IF(BI73&gt;0,VLOOKUP(BI73,'[3]2020_HVAC'!$EY$7:$KA$83,95),"")</f>
        <v>12.101410964669565</v>
      </c>
      <c r="BJ96" s="13">
        <f t="shared" ref="BJ96" si="99">(SUM(AQ96:AZ96)+SUM(BC96:BI96))*$BJ$5</f>
        <v>1230710.9292649881</v>
      </c>
      <c r="BK96" s="19">
        <f>IF($N96&gt;0,VLOOKUP($C96,[1]Bucharest!$AB$7:$AN$40,$N96))/((IF($P96=1,'3 PlantsCodes'!$D$26,IF($P96=2,'3 PlantsCodes'!$D$27,IF($P96=3,'3 PlantsCodes'!$D$28,IF($P96=4,'3 PlantsCodes'!$D$29)))))*IF($R96=1,'3 PlantsCodes'!$D$31,IF($R96=2,'3 PlantsCodes'!$D$32)))</f>
        <v>21.498337965351926</v>
      </c>
      <c r="BL96" s="19">
        <f>(IF($O96=20,VLOOKUP($C96,[1]Bucharest!$AB$7:$AN$40,12),IF($O96&gt;0,VLOOKUP($C96,[1]Bucharest!$AB$7:$AN$40,$O96),0))/(IF($Q96=1,'3 PlantsCodes'!$E$26,IF($Q96=3,'3 PlantsCodes'!$E$28,IF($Q96=4,'3 PlantsCodes'!$E$29,1)))*IF($R96=1,'3 PlantsCodes'!$E$31,IF($R96=2,'3 PlantsCodes'!$E$32))))</f>
        <v>3.3785853181631551</v>
      </c>
      <c r="BM96" s="19">
        <f>VLOOKUP($C96,[1]Bucharest!$AB$6:$AZ$40,$S96)</f>
        <v>1.0299896537349569</v>
      </c>
      <c r="BN96" s="19">
        <f>VLOOKUP($C96,[1]Bucharest!$B$7:$Y$40,18)</f>
        <v>7.0014540505000662</v>
      </c>
      <c r="BO96" s="19">
        <f>VLOOKUP($C96,[1]Bucharest!$B$7:$AA$40,26)</f>
        <v>1.6764046178639371</v>
      </c>
      <c r="BP96" s="20">
        <f>IF($U96=1,-[4]Office!$E$11,0)</f>
        <v>-8.7136752136752129</v>
      </c>
      <c r="BQ96" s="57" t="s">
        <v>30</v>
      </c>
      <c r="BR96" s="19">
        <f>IF($N96&gt;0,VLOOKUP($C96,[2]Bucharest!$AB$7:$AN$40,$N96))/((IF($P96=1,'3 PlantsCodes'!$D$26,IF($P96=2,'3 PlantsCodes'!$D$27,IF($P96=3,'3 PlantsCodes'!$D$28,IF($P96=4,'3 PlantsCodes'!$D$29)))))*IF($R96=1,'3 PlantsCodes'!$D$31,IF($R96=2,'3 PlantsCodes'!$D$32)))</f>
        <v>16.418433215359457</v>
      </c>
      <c r="BS96" s="19">
        <f>(IF($O96=20,VLOOKUP($C96,[2]Bucharest!$AB$7:$AN$40,12),IF($O96&gt;0,VLOOKUP($C96,[2]Bucharest!$AB$7:$AN$40,$O96),0))/(IF($Q96=1,'3 PlantsCodes'!$E$26,IF($Q96=3,'3 PlantsCodes'!$E$28,IF($Q96=4,'3 PlantsCodes'!$E$29,1)))*IF($R96=1,'3 PlantsCodes'!$E$31,IF($R96=2,'3 PlantsCodes'!$E$32))))</f>
        <v>2.1118184433558143</v>
      </c>
      <c r="BT96" s="19">
        <f>VLOOKUP($C96,[2]Bucharest!$AB$6:$AZ$40,$S96)</f>
        <v>1.8029716418863153</v>
      </c>
      <c r="BU96" s="19">
        <f>VLOOKUP($C96,[2]Bucharest!$B$7:$Y$40,18)</f>
        <v>7.4741629646466992</v>
      </c>
      <c r="BV96" s="19">
        <f>VLOOKUP($C96,[2]Bucharest!$B$7:$AA$40,26)</f>
        <v>4.5404898790746246</v>
      </c>
      <c r="BW96" s="20">
        <f>IF($U96=1,-[4]School!$E$11,0)</f>
        <v>-8.7777777777777786</v>
      </c>
      <c r="BX96" s="57" t="s">
        <v>30</v>
      </c>
    </row>
  </sheetData>
  <sheetProtection password="CDDA" sheet="1" objects="1" scenarios="1"/>
  <mergeCells count="27">
    <mergeCell ref="A54:A73"/>
    <mergeCell ref="BK75:BQ75"/>
    <mergeCell ref="BR75:BX75"/>
    <mergeCell ref="A77:A96"/>
    <mergeCell ref="B51:V51"/>
    <mergeCell ref="W51:BJ51"/>
    <mergeCell ref="BK51:BX51"/>
    <mergeCell ref="A52:A53"/>
    <mergeCell ref="D52:U52"/>
    <mergeCell ref="W52:AO52"/>
    <mergeCell ref="AQ52:BI52"/>
    <mergeCell ref="BK52:BP52"/>
    <mergeCell ref="BR52:BW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6:M25">
    <cfRule type="cellIs" dxfId="47" priority="13" operator="equal">
      <formula>4</formula>
    </cfRule>
    <cfRule type="cellIs" dxfId="46" priority="14" operator="equal">
      <formula>3</formula>
    </cfRule>
    <cfRule type="cellIs" dxfId="45" priority="15" operator="equal">
      <formula>2</formula>
    </cfRule>
    <cfRule type="cellIs" dxfId="44" priority="16" operator="equal">
      <formula>1</formula>
    </cfRule>
  </conditionalFormatting>
  <conditionalFormatting sqref="I29:M48">
    <cfRule type="cellIs" dxfId="43" priority="9" operator="equal">
      <formula>4</formula>
    </cfRule>
    <cfRule type="cellIs" dxfId="42" priority="10" operator="equal">
      <formula>3</formula>
    </cfRule>
    <cfRule type="cellIs" dxfId="41" priority="11" operator="equal">
      <formula>2</formula>
    </cfRule>
    <cfRule type="cellIs" dxfId="40" priority="12" operator="equal">
      <formula>1</formula>
    </cfRule>
  </conditionalFormatting>
  <conditionalFormatting sqref="I54:M73">
    <cfRule type="cellIs" dxfId="39" priority="5" operator="equal">
      <formula>4</formula>
    </cfRule>
    <cfRule type="cellIs" dxfId="38" priority="6" operator="equal">
      <formula>3</formula>
    </cfRule>
    <cfRule type="cellIs" dxfId="37" priority="7" operator="equal">
      <formula>2</formula>
    </cfRule>
    <cfRule type="cellIs" dxfId="36" priority="8" operator="equal">
      <formula>1</formula>
    </cfRule>
  </conditionalFormatting>
  <conditionalFormatting sqref="I77:M96">
    <cfRule type="cellIs" dxfId="35" priority="1" operator="equal">
      <formula>4</formula>
    </cfRule>
    <cfRule type="cellIs" dxfId="34" priority="2" operator="equal">
      <formula>3</formula>
    </cfRule>
    <cfRule type="cellIs" dxfId="33" priority="3" operator="equal">
      <formula>2</formula>
    </cfRule>
    <cfRule type="cellIs" dxfId="32" priority="4" operator="equal">
      <formula>1</formula>
    </cfRule>
  </conditionalFormatting>
  <pageMargins left="0.7" right="0.7" top="0.75" bottom="0.75" header="0.3" footer="0.3"/>
  <pageSetup paperSize="8" scale="5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W6" activePane="bottomRight" state="frozenSplit"/>
      <selection pane="topRight" activeCell="H1" sqref="H1"/>
      <selection pane="bottomLeft" activeCell="A7" sqref="A7"/>
      <selection pane="bottomRight" activeCell="B51" sqref="B51:V51"/>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9.140625" style="14" customWidth="1"/>
    <col min="23" max="23" width="8" style="14" hidden="1" customWidth="1" outlineLevel="1"/>
    <col min="24" max="40" width="8.85546875" style="14" hidden="1" customWidth="1" outlineLevel="1"/>
    <col min="41" max="41" width="7.42578125" style="14" hidden="1" customWidth="1" outlineLevel="1"/>
    <col min="42" max="42" width="15"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0.710937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55</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7"/>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30</v>
      </c>
      <c r="F6" s="49" t="s">
        <v>34</v>
      </c>
      <c r="G6" s="49" t="s">
        <v>34</v>
      </c>
      <c r="H6" s="49">
        <v>0</v>
      </c>
      <c r="I6" s="49">
        <f>IF(D6="-",1,IF(D6="o-",2,IF(D6="o",3,IF(D6="o+",4))))</f>
        <v>1</v>
      </c>
      <c r="J6" s="49">
        <f>IF(E6="-",1,IF(E6="o",2,IF(E6="o+",3)))</f>
        <v>1</v>
      </c>
      <c r="K6" s="49">
        <f>IF(G6="o",1,IF(G6="o+",2,IF(G6="+",3)))</f>
        <v>1</v>
      </c>
      <c r="L6" s="49">
        <f>IF(H6=0,1,IF(H6=1,2))</f>
        <v>1</v>
      </c>
      <c r="M6" s="49">
        <f>I6*1000+J6*100+K6*10+L6*1</f>
        <v>1111</v>
      </c>
      <c r="N6" s="49">
        <v>2</v>
      </c>
      <c r="O6" s="49">
        <v>11</v>
      </c>
      <c r="P6" s="49">
        <v>2</v>
      </c>
      <c r="Q6" s="49">
        <v>3</v>
      </c>
      <c r="R6" s="49">
        <v>1</v>
      </c>
      <c r="S6" s="22">
        <f t="shared" ref="S6:S25" si="0">IF(T6=0,IF(N6=3,14,IF(N6=7,16,IF(N6=8,17,IF(N6=9,18,IF(N6=10,19,15))))),IF(T6=1,IF(N6=3,20,IF(N6=7,22,IF(N6=8,23,IF(N6=9,24,IF(N6=10,25,21)))))))</f>
        <v>15</v>
      </c>
      <c r="T6" s="49">
        <v>0</v>
      </c>
      <c r="U6" s="49">
        <v>0</v>
      </c>
      <c r="V6" s="6"/>
      <c r="W6" s="10">
        <f>VLOOKUP($C6,[1]Madrid!$BB$7:$BK$42,5)</f>
        <v>1</v>
      </c>
      <c r="X6" s="10">
        <f>VLOOKUP($C6,[1]Madrid!$BB$7:$BK$42,6)</f>
        <v>24</v>
      </c>
      <c r="Y6" s="10">
        <f>VLOOKUP($C6,[1]Madrid!$BB$7:$BK$42,7)</f>
        <v>0</v>
      </c>
      <c r="Z6" s="10">
        <f>VLOOKUP($C6,[1]Madrid!$BB$7:$BK$42,8)</f>
        <v>81</v>
      </c>
      <c r="AA6" s="10">
        <f>VLOOKUP($C6,[1]Madrid!$BB$7:$BK$42,9)</f>
        <v>0</v>
      </c>
      <c r="AB6" s="10">
        <f>VLOOKUP($C6,[1]Madrid!$BB$7:$BK$42,10)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141</v>
      </c>
      <c r="AK6" s="11">
        <f>IF($P6=1,149,IF($P6=2,153,IF($P6=3,155,IF($P6=4,157,0))))</f>
        <v>153</v>
      </c>
      <c r="AL6" s="11">
        <f>IF($P6=$Q6,0,IF($Q6=1,149,IF($Q6=2,153,IF($Q6=3,155,IF($Q6=4,157,0)))))</f>
        <v>155</v>
      </c>
      <c r="AM6" s="11">
        <f>IF($R6=1,160,IF($R6=2,162))</f>
        <v>160</v>
      </c>
      <c r="AN6" s="11">
        <f>IF($T6=1,186,0)</f>
        <v>0</v>
      </c>
      <c r="AO6" s="11">
        <f>IF($U6=1,184,0)</f>
        <v>0</v>
      </c>
      <c r="AP6" s="13">
        <f t="shared" ref="AP6:AP25" si="1">AP29/$AP$5</f>
        <v>186.01932383362589</v>
      </c>
      <c r="AQ6" s="10">
        <f>VLOOKUP($C6,[2]Madrid!$BB$7:$BK$40,5)</f>
        <v>2</v>
      </c>
      <c r="AR6" s="10">
        <f>VLOOKUP($C6,[2]Madrid!$BB$7:$BK$40,6)</f>
        <v>24</v>
      </c>
      <c r="AS6" s="10">
        <f>VLOOKUP($C6,[2]Madrid!$BB$7:$BK$40,7)</f>
        <v>0</v>
      </c>
      <c r="AT6" s="10">
        <f>VLOOKUP($C6,[2]Madrid!$BB$7:$BK$40,8)</f>
        <v>0</v>
      </c>
      <c r="AU6" s="10">
        <f>VLOOKUP($C6,[2]Madrid!$BB$7:$BK$40,9)</f>
        <v>0</v>
      </c>
      <c r="AV6" s="10">
        <f>VLOOKUP($C6,[2]Madrid!$BB$7:$BK$40,10)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141</v>
      </c>
      <c r="BE6" s="11">
        <f>IF($P6=1,149,IF($P6=2,153,IF($P6=3,155,IF($P6=4,157,0))))</f>
        <v>153</v>
      </c>
      <c r="BF6" s="11">
        <f>IF($P6=$Q6,0,IF($Q6=1,149,IF($Q6=2,153,IF($Q6=3,155,IF($Q6=4,157,0)))))</f>
        <v>155</v>
      </c>
      <c r="BG6" s="11">
        <f>IF($R6=1,160,IF($R6=2,162))</f>
        <v>160</v>
      </c>
      <c r="BH6" s="11">
        <f>IF($T6=1,186,0)</f>
        <v>0</v>
      </c>
      <c r="BI6" s="11">
        <f>IF($U6=1,184,0)</f>
        <v>0</v>
      </c>
      <c r="BJ6" s="13">
        <f t="shared" ref="BJ6:BJ25" si="2">BJ29/$BJ$5</f>
        <v>199.92152308589721</v>
      </c>
      <c r="BK6" s="19">
        <f>IF($N6=2,BK29*'4 PEF'!$J$4,IF(OR($N6=3,$N6=4,$N6=5,$N6=6),BK29*'4 PEF'!$J$5,IF(OR($N6=7,$N6=8),BK29*'4 PEF'!$J$8,IF($N6=9,BK29*'4 PEF'!$J$7,IF($N6=10,BK29*'4 PEF'!$J$6)))))</f>
        <v>193.74691167684793</v>
      </c>
      <c r="BL6" s="19">
        <f>BL29*'4 PEF'!$J$8</f>
        <v>39.481228788102968</v>
      </c>
      <c r="BM6" s="19">
        <f>IF($N6=2,BM29*'4 PEF'!$J$4,IF(OR($N6=3,$N6=4,$N6=5,$N6=6),BM29*'4 PEF'!$J$5,IF(OR($N6=7,$N6=8),BM29*'4 PEF'!$J$8,IF($N6=9,BM29*'4 PEF'!$J$7,IF($N6=10,BM29*'4 PEF'!$J$6)))))</f>
        <v>7.7894736842105274</v>
      </c>
      <c r="BN6" s="19">
        <f>BN29*'4 PEF'!$J$8</f>
        <v>52.609647363278235</v>
      </c>
      <c r="BO6" s="19">
        <f>BO29*'4 PEF'!$J$8</f>
        <v>1.155160178332735</v>
      </c>
      <c r="BP6" s="33">
        <f>BP29*'4 PEF'!$J$8</f>
        <v>0</v>
      </c>
      <c r="BQ6" s="34">
        <f>SUM(BK6:BP6)</f>
        <v>294.78242169077237</v>
      </c>
      <c r="BR6" s="19">
        <f>IF($N6=2,BR29*'4 PEF'!$J$4,IF(OR($N6=3,$N6=4,$N6=5,$N6=6),BR29*'4 PEF'!$J$5,IF(OR($N6=7,$N6=8),BR29*'4 PEF'!$J$8,IF($N6=9,BR29*'4 PEF'!$J$7,IF($N6=10,BR29*'4 PEF'!$J$6)))))</f>
        <v>170.97009413535929</v>
      </c>
      <c r="BS6" s="19">
        <f>BS29*'4 PEF'!$J$8</f>
        <v>18.307645261142252</v>
      </c>
      <c r="BT6" s="19">
        <f>IF($N6=2,BT29*'4 PEF'!$J$4,IF(OR($N6=3,$N6=4,$N6=5,$N6=6),BT29*'4 PEF'!$J$5,IF(OR($N6=7,$N6=8),BT29*'4 PEF'!$J$8,IF($N6=9,BT29*'4 PEF'!$J$7,IF($N6=10,BT29*'4 PEF'!$J$6)))))</f>
        <v>11.263157894736842</v>
      </c>
      <c r="BU6" s="19">
        <f>BU29*'4 PEF'!$J$8</f>
        <v>52.207118867958108</v>
      </c>
      <c r="BV6" s="19">
        <f>BV29*'4 PEF'!$J$8</f>
        <v>1.3419698534780655</v>
      </c>
      <c r="BW6" s="33">
        <f>BW29*'4 PEF'!$J$8</f>
        <v>0</v>
      </c>
      <c r="BX6" s="34">
        <f>SUM(BR6:BW6)</f>
        <v>254.08998601267459</v>
      </c>
    </row>
    <row r="7" spans="1:76" ht="15" customHeight="1" x14ac:dyDescent="0.25">
      <c r="A7" s="151"/>
      <c r="B7" s="17">
        <v>2</v>
      </c>
      <c r="C7" s="97">
        <f>VLOOKUP(M7,[1]aux!$A$2:$B$37,2,FALSE)</f>
        <v>3</v>
      </c>
      <c r="D7" s="50" t="s">
        <v>30</v>
      </c>
      <c r="E7" s="50" t="s">
        <v>34</v>
      </c>
      <c r="F7" s="49" t="s">
        <v>31</v>
      </c>
      <c r="G7" s="49" t="s">
        <v>34</v>
      </c>
      <c r="H7" s="49">
        <v>0</v>
      </c>
      <c r="I7" s="49">
        <f t="shared" ref="I7:I17" si="3">IF(D7="-",1,IF(D7="o-",2,IF(D7="o",3,IF(D7="o+",4))))</f>
        <v>1</v>
      </c>
      <c r="J7" s="49">
        <f t="shared" ref="J7:J17" si="4">IF(E7="-",1,IF(E7="o",2,IF(E7="o+",3)))</f>
        <v>2</v>
      </c>
      <c r="K7" s="49">
        <f t="shared" ref="K7:K17" si="5">IF(G7="o",1,IF(G7="o+",2,IF(G7="+",3)))</f>
        <v>1</v>
      </c>
      <c r="L7" s="49">
        <f t="shared" ref="L7:L17" si="6">IF(H7=0,1,IF(H7=1,2))</f>
        <v>1</v>
      </c>
      <c r="M7" s="49">
        <f t="shared" ref="M7:M24" si="7">I7*1000+J7*100+K7*10+L7*1</f>
        <v>1211</v>
      </c>
      <c r="N7" s="49">
        <v>5</v>
      </c>
      <c r="O7" s="49">
        <v>20</v>
      </c>
      <c r="P7" s="49">
        <v>3</v>
      </c>
      <c r="Q7" s="49">
        <v>3</v>
      </c>
      <c r="R7" s="49">
        <v>2</v>
      </c>
      <c r="S7" s="22">
        <f t="shared" si="0"/>
        <v>15</v>
      </c>
      <c r="T7" s="49">
        <v>0</v>
      </c>
      <c r="U7" s="49">
        <v>0</v>
      </c>
      <c r="V7" s="18"/>
      <c r="W7" s="10">
        <f>VLOOKUP($C7,[1]Madrid!$BB$7:$BK$42,5)</f>
        <v>1</v>
      </c>
      <c r="X7" s="10">
        <f>VLOOKUP($C7,[1]Madrid!$BB$7:$BK$42,6)</f>
        <v>24</v>
      </c>
      <c r="Y7" s="10">
        <f>VLOOKUP($C7,[1]Madrid!$BB$7:$BK$42,7)</f>
        <v>0</v>
      </c>
      <c r="Z7" s="10">
        <f>VLOOKUP($C7,[1]Madrid!$BB$7:$BK$42,8)</f>
        <v>89</v>
      </c>
      <c r="AA7" s="10">
        <f>VLOOKUP($C7,[1]Madrid!$BB$7:$BK$42,9)</f>
        <v>0</v>
      </c>
      <c r="AB7" s="10">
        <f>VLOOKUP($C7,[1]Madrid!$BB$7:$BK$42,10)</f>
        <v>0</v>
      </c>
      <c r="AC7" s="11">
        <f t="shared" ref="AC7:AC25" si="8">IF($H7=1,170,0)</f>
        <v>0</v>
      </c>
      <c r="AD7" s="11">
        <f t="shared" ref="AD7:AD25" si="9">IF($H7=1,168,0)</f>
        <v>0</v>
      </c>
      <c r="AE7" s="11">
        <f>VLOOKUP($C7,[1]Vienna!$BB$7:$BM$42,11)</f>
        <v>0</v>
      </c>
      <c r="AF7" s="11">
        <f>VLOOKUP($C7,[1]Vienna!$BB$7:$BM$42,12)</f>
        <v>0</v>
      </c>
      <c r="AG7" s="11" t="s">
        <v>30</v>
      </c>
      <c r="AH7" s="11" t="s">
        <v>30</v>
      </c>
      <c r="AI7" s="11">
        <f t="shared" ref="AI7:AI25" si="10">IF($N7=2,147,IF($N7=3,120,IF(OR($N7=4,$N7=5,$N7=6),123,IF($N7=7,129,IF($N7=8,135,IF($N7=9,138,IF($N7=10,191,0)))))))</f>
        <v>123</v>
      </c>
      <c r="AJ7" s="11">
        <f t="shared" ref="AJ7:AJ25" si="11">IF($O7=11,141,IF($O7=20,144,0))</f>
        <v>144</v>
      </c>
      <c r="AK7" s="11">
        <f t="shared" ref="AK7:AK25" si="12">IF($P7=1,149,IF($P7=2,153,IF($P7=3,155,IF($P7=4,157,0))))</f>
        <v>155</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232.3475939545387</v>
      </c>
      <c r="AQ7" s="10">
        <f>VLOOKUP($C7,[2]Madrid!$BB$7:$BK$40,5)</f>
        <v>2</v>
      </c>
      <c r="AR7" s="10">
        <f>VLOOKUP($C7,[2]Madrid!$BB$7:$BK$40,6)</f>
        <v>24</v>
      </c>
      <c r="AS7" s="10">
        <f>VLOOKUP($C7,[2]Madrid!$BB$7:$BK$40,7)</f>
        <v>0</v>
      </c>
      <c r="AT7" s="10">
        <f>VLOOKUP($C7,[2]Madrid!$BB$7:$BK$40,8)</f>
        <v>93</v>
      </c>
      <c r="AU7" s="10">
        <f>VLOOKUP($C7,[2]Madrid!$BB$7:$BK$40,9)</f>
        <v>0</v>
      </c>
      <c r="AV7" s="10">
        <f>VLOOKUP($C7,[2]Madrid!$BB$7:$BK$40,10)</f>
        <v>0</v>
      </c>
      <c r="AW7" s="11">
        <f t="shared" ref="AW7:AW25" si="17">IF($H7=1,170,0)</f>
        <v>0</v>
      </c>
      <c r="AX7" s="11">
        <f t="shared" ref="AX7:AX25" si="18">IF($H7=1,168,0)</f>
        <v>0</v>
      </c>
      <c r="AY7" s="11">
        <f>VLOOKUP($C7,[2]Vienna!$BB$7:$BM$42,11)</f>
        <v>0</v>
      </c>
      <c r="AZ7" s="11">
        <f>VLOOKUP($C7,[2]Vienna!$BB$7:$BM$42,12)</f>
        <v>0</v>
      </c>
      <c r="BA7" s="11" t="s">
        <v>30</v>
      </c>
      <c r="BB7" s="11" t="s">
        <v>30</v>
      </c>
      <c r="BC7" s="11">
        <f t="shared" ref="BC7:BC25" si="19">IF($N7=2,147,IF($N7=3,120,IF(OR($N7=4,$N7=5,$N7=6),123,IF($N7=7,129,IF($N7=8,135,IF($N7=9,138,IF($N7=10,191,0)))))))</f>
        <v>123</v>
      </c>
      <c r="BD7" s="11">
        <f t="shared" ref="BD7:BD25" si="20">IF($O7=11,141,IF($O7=20,144,0))</f>
        <v>144</v>
      </c>
      <c r="BE7" s="11">
        <f t="shared" ref="BE7:BE25" si="21">IF($P7=1,149,IF($P7=2,153,IF($P7=3,155,IF($P7=4,157,0))))</f>
        <v>155</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275.69763475403039</v>
      </c>
      <c r="BK7" s="19">
        <f>IF($N7=2,BK30*'4 PEF'!$J$4,IF(OR($N7=3,$N7=4,$N7=5,$N7=6),BK30*'4 PEF'!$J$5,IF(OR($N7=7,$N7=8),BK30*'4 PEF'!$J$8,IF($N7=9,BK30*'4 PEF'!$J$7,IF($N7=10,BK30*'4 PEF'!$J$6)))))</f>
        <v>66.187726397917999</v>
      </c>
      <c r="BL7" s="19">
        <f>BL30*'4 PEF'!$J$8</f>
        <v>48.287142884004091</v>
      </c>
      <c r="BM7" s="19">
        <f>IF($N7=2,BM30*'4 PEF'!$J$4,IF(OR($N7=3,$N7=4,$N7=5,$N7=6),BM30*'4 PEF'!$J$5,IF(OR($N7=7,$N7=8),BM30*'4 PEF'!$J$8,IF($N7=9,BM30*'4 PEF'!$J$7,IF($N7=10,BM30*'4 PEF'!$J$6)))))</f>
        <v>7.7894736842105274</v>
      </c>
      <c r="BN7" s="19">
        <f>BN30*'4 PEF'!$J$8</f>
        <v>53.683718847652813</v>
      </c>
      <c r="BO7" s="19">
        <f>BO30*'4 PEF'!$J$8</f>
        <v>0.90941487170729529</v>
      </c>
      <c r="BP7" s="33">
        <f>BP30*'4 PEF'!$J$8</f>
        <v>0</v>
      </c>
      <c r="BQ7" s="34">
        <f t="shared" ref="BQ7:BQ24" si="26">SUM(BK7:BP7)</f>
        <v>176.85747668549271</v>
      </c>
      <c r="BR7" s="19">
        <f>IF($N7=2,BR30*'4 PEF'!$J$4,IF(OR($N7=3,$N7=4,$N7=5,$N7=6),BR30*'4 PEF'!$J$5,IF(OR($N7=7,$N7=8),BR30*'4 PEF'!$J$8,IF($N7=9,BR30*'4 PEF'!$J$7,IF($N7=10,BR30*'4 PEF'!$J$6)))))</f>
        <v>80.130944115845423</v>
      </c>
      <c r="BS7" s="19">
        <f>BS30*'4 PEF'!$J$8</f>
        <v>21.088773211134587</v>
      </c>
      <c r="BT7" s="19">
        <f>IF($N7=2,BT30*'4 PEF'!$J$4,IF(OR($N7=3,$N7=4,$N7=5,$N7=6),BT30*'4 PEF'!$J$5,IF(OR($N7=7,$N7=8),BT30*'4 PEF'!$J$8,IF($N7=9,BT30*'4 PEF'!$J$7,IF($N7=10,BT30*'4 PEF'!$J$6)))))</f>
        <v>11.263157894736842</v>
      </c>
      <c r="BU7" s="19">
        <f>BU30*'4 PEF'!$J$8</f>
        <v>53.296293248761877</v>
      </c>
      <c r="BV7" s="19">
        <f>BV30*'4 PEF'!$J$8</f>
        <v>1.1459454541804273</v>
      </c>
      <c r="BW7" s="33">
        <f>BW30*'4 PEF'!$J$8</f>
        <v>0</v>
      </c>
      <c r="BX7" s="34">
        <f t="shared" ref="BX7:BX24" si="27">SUM(BR7:BW7)</f>
        <v>166.92511392465917</v>
      </c>
    </row>
    <row r="8" spans="1:76" ht="15" customHeight="1" x14ac:dyDescent="0.25">
      <c r="A8" s="151"/>
      <c r="B8" s="17">
        <v>3</v>
      </c>
      <c r="C8" s="97">
        <f>VLOOKUP(M8,[1]aux!$A$2:$B$37,2,FALSE)</f>
        <v>5</v>
      </c>
      <c r="D8" s="50" t="s">
        <v>31</v>
      </c>
      <c r="E8" s="50" t="s">
        <v>30</v>
      </c>
      <c r="F8" s="49" t="s">
        <v>31</v>
      </c>
      <c r="G8" s="49" t="s">
        <v>34</v>
      </c>
      <c r="H8" s="49">
        <v>0</v>
      </c>
      <c r="I8" s="49">
        <f t="shared" si="3"/>
        <v>2</v>
      </c>
      <c r="J8" s="49">
        <f t="shared" si="4"/>
        <v>1</v>
      </c>
      <c r="K8" s="49">
        <f t="shared" si="5"/>
        <v>1</v>
      </c>
      <c r="L8" s="49">
        <f t="shared" si="6"/>
        <v>1</v>
      </c>
      <c r="M8" s="49">
        <f t="shared" si="7"/>
        <v>2111</v>
      </c>
      <c r="N8" s="49">
        <v>5</v>
      </c>
      <c r="O8" s="49">
        <v>20</v>
      </c>
      <c r="P8" s="49">
        <v>3</v>
      </c>
      <c r="Q8" s="49">
        <v>3</v>
      </c>
      <c r="R8" s="49">
        <v>2</v>
      </c>
      <c r="S8" s="22">
        <f t="shared" si="0"/>
        <v>15</v>
      </c>
      <c r="T8" s="49">
        <v>0</v>
      </c>
      <c r="U8" s="49">
        <v>0</v>
      </c>
      <c r="V8" s="18"/>
      <c r="W8" s="10">
        <f>VLOOKUP($C8,[1]Madrid!$BB$7:$BK$42,5)</f>
        <v>9</v>
      </c>
      <c r="X8" s="10">
        <f>VLOOKUP($C8,[1]Madrid!$BB$7:$BK$42,6)</f>
        <v>32</v>
      </c>
      <c r="Y8" s="10">
        <f>VLOOKUP($C8,[1]Madrid!$BB$7:$BK$42,7)</f>
        <v>63</v>
      </c>
      <c r="Z8" s="10">
        <f>VLOOKUP($C8,[1]Madrid!$BB$7:$BK$42,8)</f>
        <v>81</v>
      </c>
      <c r="AA8" s="10">
        <f>VLOOKUP($C8,[1]Madrid!$BB$7:$BK$42,9)</f>
        <v>0</v>
      </c>
      <c r="AB8" s="10">
        <f>VLOOKUP($C8,[1]Madrid!$BB$7:$BK$42,10)</f>
        <v>0</v>
      </c>
      <c r="AC8" s="11">
        <f t="shared" si="8"/>
        <v>0</v>
      </c>
      <c r="AD8" s="11">
        <f t="shared" si="9"/>
        <v>0</v>
      </c>
      <c r="AE8" s="11">
        <f>VLOOKUP($C8,[1]Vienna!$BB$7:$BM$42,11)</f>
        <v>0</v>
      </c>
      <c r="AF8" s="11">
        <f>VLOOKUP($C8,[1]Vienna!$BB$7:$BM$42,12)</f>
        <v>0</v>
      </c>
      <c r="AG8" s="11" t="s">
        <v>30</v>
      </c>
      <c r="AH8" s="11" t="s">
        <v>30</v>
      </c>
      <c r="AI8" s="11">
        <f t="shared" si="10"/>
        <v>123</v>
      </c>
      <c r="AJ8" s="11">
        <f t="shared" si="11"/>
        <v>144</v>
      </c>
      <c r="AK8" s="11">
        <f t="shared" si="12"/>
        <v>155</v>
      </c>
      <c r="AL8" s="11">
        <f t="shared" si="13"/>
        <v>0</v>
      </c>
      <c r="AM8" s="11">
        <f t="shared" si="14"/>
        <v>162</v>
      </c>
      <c r="AN8" s="11">
        <f t="shared" si="15"/>
        <v>0</v>
      </c>
      <c r="AO8" s="11">
        <f t="shared" si="16"/>
        <v>0</v>
      </c>
      <c r="AP8" s="13">
        <f t="shared" si="1"/>
        <v>137.95434860324096</v>
      </c>
      <c r="AQ8" s="10">
        <f>VLOOKUP($C8,[2]Madrid!$BB$7:$BK$40,5)</f>
        <v>10</v>
      </c>
      <c r="AR8" s="10">
        <f>VLOOKUP($C8,[2]Madrid!$BB$7:$BK$40,6)</f>
        <v>32</v>
      </c>
      <c r="AS8" s="10">
        <f>VLOOKUP($C8,[2]Madrid!$BB$7:$BK$40,7)</f>
        <v>64</v>
      </c>
      <c r="AT8" s="10">
        <f>VLOOKUP($C8,[2]Madrid!$BB$7:$BK$40,8)</f>
        <v>0</v>
      </c>
      <c r="AU8" s="10">
        <f>VLOOKUP($C8,[2]Madrid!$BB$7:$BK$40,9)</f>
        <v>0</v>
      </c>
      <c r="AV8" s="10">
        <f>VLOOKUP($C8,[2]Madrid!$BB$7:$BK$40,10)</f>
        <v>0</v>
      </c>
      <c r="AW8" s="11">
        <f t="shared" si="17"/>
        <v>0</v>
      </c>
      <c r="AX8" s="11">
        <f t="shared" si="18"/>
        <v>0</v>
      </c>
      <c r="AY8" s="11">
        <f>VLOOKUP($C8,[2]Vienna!$BB$7:$BM$42,11)</f>
        <v>0</v>
      </c>
      <c r="AZ8" s="11">
        <f>VLOOKUP($C8,[2]Vienna!$BB$7:$BM$42,12)</f>
        <v>0</v>
      </c>
      <c r="BA8" s="11" t="s">
        <v>30</v>
      </c>
      <c r="BB8" s="11" t="s">
        <v>30</v>
      </c>
      <c r="BC8" s="11">
        <f t="shared" si="19"/>
        <v>123</v>
      </c>
      <c r="BD8" s="11">
        <f t="shared" si="20"/>
        <v>144</v>
      </c>
      <c r="BE8" s="11">
        <f t="shared" si="21"/>
        <v>155</v>
      </c>
      <c r="BF8" s="11">
        <f t="shared" si="22"/>
        <v>0</v>
      </c>
      <c r="BG8" s="11">
        <f t="shared" si="23"/>
        <v>162</v>
      </c>
      <c r="BH8" s="11">
        <f t="shared" si="24"/>
        <v>0</v>
      </c>
      <c r="BI8" s="11">
        <f t="shared" si="25"/>
        <v>0</v>
      </c>
      <c r="BJ8" s="13">
        <f t="shared" si="2"/>
        <v>153.18321808736371</v>
      </c>
      <c r="BK8" s="19">
        <f>IF($N8=2,BK31*'4 PEF'!$J$4,IF(OR($N8=3,$N8=4,$N8=5,$N8=6),BK31*'4 PEF'!$J$5,IF(OR($N8=7,$N8=8),BK31*'4 PEF'!$J$8,IF($N8=9,BK31*'4 PEF'!$J$7,IF($N8=10,BK31*'4 PEF'!$J$6)))))</f>
        <v>110.94922731112358</v>
      </c>
      <c r="BL8" s="19">
        <f>BL31*'4 PEF'!$J$8</f>
        <v>47.102082221470539</v>
      </c>
      <c r="BM8" s="19">
        <f>IF($N8=2,BM31*'4 PEF'!$J$4,IF(OR($N8=3,$N8=4,$N8=5,$N8=6),BM31*'4 PEF'!$J$5,IF(OR($N8=7,$N8=8),BM31*'4 PEF'!$J$8,IF($N8=9,BM31*'4 PEF'!$J$7,IF($N8=10,BM31*'4 PEF'!$J$6)))))</f>
        <v>7.7894736842105274</v>
      </c>
      <c r="BN8" s="19">
        <f>BN31*'4 PEF'!$J$8</f>
        <v>52.615472607418859</v>
      </c>
      <c r="BO8" s="19">
        <f>BO31*'4 PEF'!$J$8</f>
        <v>1.0392665236570404</v>
      </c>
      <c r="BP8" s="33">
        <f>BP31*'4 PEF'!$J$8</f>
        <v>0</v>
      </c>
      <c r="BQ8" s="34">
        <f t="shared" si="26"/>
        <v>219.49552234788055</v>
      </c>
      <c r="BR8" s="19">
        <f>IF($N8=2,BR31*'4 PEF'!$J$4,IF(OR($N8=3,$N8=4,$N8=5,$N8=6),BR31*'4 PEF'!$J$5,IF(OR($N8=7,$N8=8),BR31*'4 PEF'!$J$8,IF($N8=9,BR31*'4 PEF'!$J$7,IF($N8=10,BR31*'4 PEF'!$J$6)))))</f>
        <v>75.032330712068799</v>
      </c>
      <c r="BS8" s="19">
        <f>BS31*'4 PEF'!$J$8</f>
        <v>26.89164932313945</v>
      </c>
      <c r="BT8" s="19">
        <f>IF($N8=2,BT31*'4 PEF'!$J$4,IF(OR($N8=3,$N8=4,$N8=5,$N8=6),BT31*'4 PEF'!$J$5,IF(OR($N8=7,$N8=8),BT31*'4 PEF'!$J$8,IF($N8=9,BT31*'4 PEF'!$J$7,IF($N8=10,BT31*'4 PEF'!$J$6)))))</f>
        <v>11.263157894736842</v>
      </c>
      <c r="BU8" s="19">
        <f>BU31*'4 PEF'!$J$8</f>
        <v>52.210860010368755</v>
      </c>
      <c r="BV8" s="19">
        <f>BV31*'4 PEF'!$J$8</f>
        <v>1.1668859753727396</v>
      </c>
      <c r="BW8" s="33">
        <f>BW31*'4 PEF'!$J$8</f>
        <v>0</v>
      </c>
      <c r="BX8" s="34">
        <f t="shared" si="27"/>
        <v>166.56488391568658</v>
      </c>
    </row>
    <row r="9" spans="1:76" ht="15" customHeight="1" x14ac:dyDescent="0.25">
      <c r="A9" s="151"/>
      <c r="B9" s="17">
        <v>4</v>
      </c>
      <c r="C9" s="97">
        <f>VLOOKUP(M9,[1]aux!$A$2:$B$37,2,FALSE)</f>
        <v>3</v>
      </c>
      <c r="D9" s="50" t="s">
        <v>30</v>
      </c>
      <c r="E9" s="50" t="s">
        <v>34</v>
      </c>
      <c r="F9" s="49" t="s">
        <v>31</v>
      </c>
      <c r="G9" s="49" t="s">
        <v>34</v>
      </c>
      <c r="H9" s="49">
        <v>0</v>
      </c>
      <c r="I9" s="49">
        <f t="shared" si="3"/>
        <v>1</v>
      </c>
      <c r="J9" s="49">
        <f t="shared" si="4"/>
        <v>2</v>
      </c>
      <c r="K9" s="49">
        <f t="shared" si="5"/>
        <v>1</v>
      </c>
      <c r="L9" s="49">
        <f t="shared" si="6"/>
        <v>1</v>
      </c>
      <c r="M9" s="49">
        <f t="shared" si="7"/>
        <v>1211</v>
      </c>
      <c r="N9" s="49">
        <v>7</v>
      </c>
      <c r="O9" s="49">
        <v>12</v>
      </c>
      <c r="P9" s="49">
        <v>3</v>
      </c>
      <c r="Q9" s="49">
        <v>3</v>
      </c>
      <c r="R9" s="49">
        <v>2</v>
      </c>
      <c r="S9" s="22">
        <f t="shared" si="0"/>
        <v>16</v>
      </c>
      <c r="T9" s="49">
        <v>0</v>
      </c>
      <c r="U9" s="49">
        <v>0</v>
      </c>
      <c r="V9" s="18"/>
      <c r="W9" s="10">
        <f>VLOOKUP($C9,[1]Madrid!$BB$7:$BK$42,5)</f>
        <v>1</v>
      </c>
      <c r="X9" s="10">
        <f>VLOOKUP($C9,[1]Madrid!$BB$7:$BK$42,6)</f>
        <v>24</v>
      </c>
      <c r="Y9" s="10">
        <f>VLOOKUP($C9,[1]Madrid!$BB$7:$BK$42,7)</f>
        <v>0</v>
      </c>
      <c r="Z9" s="10">
        <f>VLOOKUP($C9,[1]Madrid!$BB$7:$BK$42,8)</f>
        <v>89</v>
      </c>
      <c r="AA9" s="10">
        <f>VLOOKUP($C9,[1]Madrid!$BB$7:$BK$42,9)</f>
        <v>0</v>
      </c>
      <c r="AB9" s="10">
        <f>VLOOKUP($C9,[1]Madrid!$BB$7:$BK$42,10)</f>
        <v>0</v>
      </c>
      <c r="AC9" s="11">
        <f t="shared" si="8"/>
        <v>0</v>
      </c>
      <c r="AD9" s="11">
        <f t="shared" si="9"/>
        <v>0</v>
      </c>
      <c r="AE9" s="11">
        <f>VLOOKUP($C9,[1]Vienna!$BB$7:$BM$42,11)</f>
        <v>0</v>
      </c>
      <c r="AF9" s="11">
        <f>VLOOKUP($C9,[1]Vienna!$BB$7:$BM$42,12)</f>
        <v>0</v>
      </c>
      <c r="AG9" s="11" t="s">
        <v>30</v>
      </c>
      <c r="AH9" s="11" t="s">
        <v>30</v>
      </c>
      <c r="AI9" s="11">
        <f t="shared" si="10"/>
        <v>129</v>
      </c>
      <c r="AJ9" s="11">
        <f t="shared" si="11"/>
        <v>0</v>
      </c>
      <c r="AK9" s="11">
        <f t="shared" si="12"/>
        <v>155</v>
      </c>
      <c r="AL9" s="11">
        <f t="shared" si="13"/>
        <v>0</v>
      </c>
      <c r="AM9" s="11">
        <f t="shared" si="14"/>
        <v>162</v>
      </c>
      <c r="AN9" s="11">
        <f t="shared" si="15"/>
        <v>0</v>
      </c>
      <c r="AO9" s="11">
        <f t="shared" si="16"/>
        <v>0</v>
      </c>
      <c r="AP9" s="13">
        <f t="shared" si="1"/>
        <v>223.88882527640533</v>
      </c>
      <c r="AQ9" s="10">
        <f>VLOOKUP($C9,[2]Madrid!$BB$7:$BK$40,5)</f>
        <v>2</v>
      </c>
      <c r="AR9" s="10">
        <f>VLOOKUP($C9,[2]Madrid!$BB$7:$BK$40,6)</f>
        <v>24</v>
      </c>
      <c r="AS9" s="10">
        <f>VLOOKUP($C9,[2]Madrid!$BB$7:$BK$40,7)</f>
        <v>0</v>
      </c>
      <c r="AT9" s="10">
        <f>VLOOKUP($C9,[2]Madrid!$BB$7:$BK$40,8)</f>
        <v>93</v>
      </c>
      <c r="AU9" s="10">
        <f>VLOOKUP($C9,[2]Madrid!$BB$7:$BK$40,9)</f>
        <v>0</v>
      </c>
      <c r="AV9" s="10">
        <f>VLOOKUP($C9,[2]Madrid!$BB$7:$BK$40,10)</f>
        <v>0</v>
      </c>
      <c r="AW9" s="11">
        <f t="shared" si="17"/>
        <v>0</v>
      </c>
      <c r="AX9" s="11">
        <f t="shared" si="18"/>
        <v>0</v>
      </c>
      <c r="AY9" s="11">
        <f>VLOOKUP($C9,[2]Vienna!$BB$7:$BM$42,11)</f>
        <v>0</v>
      </c>
      <c r="AZ9" s="11">
        <f>VLOOKUP($C9,[2]Vienna!$BB$7:$BM$42,12)</f>
        <v>0</v>
      </c>
      <c r="BA9" s="11" t="s">
        <v>30</v>
      </c>
      <c r="BB9" s="11" t="s">
        <v>30</v>
      </c>
      <c r="BC9" s="11">
        <f t="shared" si="19"/>
        <v>129</v>
      </c>
      <c r="BD9" s="11">
        <f t="shared" si="20"/>
        <v>0</v>
      </c>
      <c r="BE9" s="11">
        <f t="shared" si="21"/>
        <v>155</v>
      </c>
      <c r="BF9" s="11">
        <f t="shared" si="22"/>
        <v>0</v>
      </c>
      <c r="BG9" s="11">
        <f t="shared" si="23"/>
        <v>162</v>
      </c>
      <c r="BH9" s="11">
        <f t="shared" si="24"/>
        <v>0</v>
      </c>
      <c r="BI9" s="11">
        <f t="shared" si="25"/>
        <v>0</v>
      </c>
      <c r="BJ9" s="13">
        <f t="shared" si="2"/>
        <v>273.49348039197531</v>
      </c>
      <c r="BK9" s="19">
        <f>IF($N9=2,BK32*'4 PEF'!$J$4,IF(OR($N9=3,$N9=4,$N9=5,$N9=6),BK32*'4 PEF'!$J$5,IF(OR($N9=7,$N9=8),BK32*'4 PEF'!$J$8,IF($N9=9,BK32*'4 PEF'!$J$7,IF($N9=10,BK32*'4 PEF'!$J$6)))))</f>
        <v>46.789573481389617</v>
      </c>
      <c r="BL9" s="19">
        <f>BL32*'4 PEF'!$J$8</f>
        <v>48.287142884004091</v>
      </c>
      <c r="BM9" s="19">
        <f>IF($N9=2,BM32*'4 PEF'!$J$4,IF(OR($N9=3,$N9=4,$N9=5,$N9=6),BM32*'4 PEF'!$J$5,IF(OR($N9=7,$N9=8),BM32*'4 PEF'!$J$8,IF($N9=9,BM32*'4 PEF'!$J$7,IF($N9=10,BM32*'4 PEF'!$J$6)))))</f>
        <v>5.508993570918344</v>
      </c>
      <c r="BN9" s="19">
        <f>BN32*'4 PEF'!$J$8</f>
        <v>53.683718847652813</v>
      </c>
      <c r="BO9" s="19">
        <f>BO32*'4 PEF'!$J$8</f>
        <v>0.90941487170729529</v>
      </c>
      <c r="BP9" s="33">
        <f>BP32*'4 PEF'!$J$8</f>
        <v>0</v>
      </c>
      <c r="BQ9" s="34">
        <f t="shared" si="26"/>
        <v>155.17884365567218</v>
      </c>
      <c r="BR9" s="19">
        <f>IF($N9=2,BR32*'4 PEF'!$J$4,IF(OR($N9=3,$N9=4,$N9=5,$N9=6),BR32*'4 PEF'!$J$5,IF(OR($N9=7,$N9=8),BR32*'4 PEF'!$J$8,IF($N9=9,BR32*'4 PEF'!$J$7,IF($N9=10,BR32*'4 PEF'!$J$6)))))</f>
        <v>56.483135619284262</v>
      </c>
      <c r="BS9" s="19">
        <f>BS32*'4 PEF'!$J$8</f>
        <v>21.088773211134587</v>
      </c>
      <c r="BT9" s="19">
        <f>IF($N9=2,BT32*'4 PEF'!$J$4,IF(OR($N9=3,$N9=4,$N9=5,$N9=6),BT32*'4 PEF'!$J$5,IF(OR($N9=7,$N9=8),BT32*'4 PEF'!$J$8,IF($N9=9,BT32*'4 PEF'!$J$7,IF($N9=10,BT32*'4 PEF'!$J$6)))))</f>
        <v>7.9427563181297716</v>
      </c>
      <c r="BU9" s="19">
        <f>BU32*'4 PEF'!$J$8</f>
        <v>53.296293248761877</v>
      </c>
      <c r="BV9" s="19">
        <f>BV32*'4 PEF'!$J$8</f>
        <v>1.1459454541804273</v>
      </c>
      <c r="BW9" s="33">
        <f>BW32*'4 PEF'!$J$8</f>
        <v>0</v>
      </c>
      <c r="BX9" s="34">
        <f t="shared" si="27"/>
        <v>139.95690385149092</v>
      </c>
    </row>
    <row r="10" spans="1:76" ht="15" customHeight="1" x14ac:dyDescent="0.25">
      <c r="A10" s="151"/>
      <c r="B10" s="17">
        <v>5</v>
      </c>
      <c r="C10" s="97">
        <f>VLOOKUP(M10,[1]aux!$A$2:$B$37,2,FALSE)</f>
        <v>5</v>
      </c>
      <c r="D10" s="50" t="s">
        <v>31</v>
      </c>
      <c r="E10" s="50" t="s">
        <v>30</v>
      </c>
      <c r="F10" s="49" t="s">
        <v>31</v>
      </c>
      <c r="G10" s="49" t="s">
        <v>34</v>
      </c>
      <c r="H10" s="49">
        <v>0</v>
      </c>
      <c r="I10" s="49">
        <f t="shared" si="3"/>
        <v>2</v>
      </c>
      <c r="J10" s="49">
        <f t="shared" si="4"/>
        <v>1</v>
      </c>
      <c r="K10" s="49">
        <f t="shared" si="5"/>
        <v>1</v>
      </c>
      <c r="L10" s="49">
        <f t="shared" si="6"/>
        <v>1</v>
      </c>
      <c r="M10" s="49">
        <f t="shared" si="7"/>
        <v>2111</v>
      </c>
      <c r="N10" s="49">
        <v>7</v>
      </c>
      <c r="O10" s="49">
        <v>12</v>
      </c>
      <c r="P10" s="49">
        <v>3</v>
      </c>
      <c r="Q10" s="49">
        <v>3</v>
      </c>
      <c r="R10" s="49">
        <v>2</v>
      </c>
      <c r="S10" s="22">
        <f t="shared" si="0"/>
        <v>16</v>
      </c>
      <c r="T10" s="49">
        <v>0</v>
      </c>
      <c r="U10" s="49">
        <v>0</v>
      </c>
      <c r="V10" s="18"/>
      <c r="W10" s="10">
        <f>VLOOKUP($C10,[1]Madrid!$BB$7:$BK$42,5)</f>
        <v>9</v>
      </c>
      <c r="X10" s="10">
        <f>VLOOKUP($C10,[1]Madrid!$BB$7:$BK$42,6)</f>
        <v>32</v>
      </c>
      <c r="Y10" s="10">
        <f>VLOOKUP($C10,[1]Madrid!$BB$7:$BK$42,7)</f>
        <v>63</v>
      </c>
      <c r="Z10" s="10">
        <f>VLOOKUP($C10,[1]Madrid!$BB$7:$BK$42,8)</f>
        <v>81</v>
      </c>
      <c r="AA10" s="10">
        <f>VLOOKUP($C10,[1]Madrid!$BB$7:$BK$42,9)</f>
        <v>0</v>
      </c>
      <c r="AB10" s="10">
        <f>VLOOKUP($C10,[1]Madrid!$BB$7:$BK$42,10)</f>
        <v>0</v>
      </c>
      <c r="AC10" s="11">
        <f t="shared" si="8"/>
        <v>0</v>
      </c>
      <c r="AD10" s="11">
        <f t="shared" si="9"/>
        <v>0</v>
      </c>
      <c r="AE10" s="11">
        <f>VLOOKUP($C10,[1]Vienna!$BB$7:$BM$42,11)</f>
        <v>0</v>
      </c>
      <c r="AF10" s="11">
        <f>VLOOKUP($C10,[1]Vienna!$BB$7:$BM$42,12)</f>
        <v>0</v>
      </c>
      <c r="AG10" s="11" t="s">
        <v>30</v>
      </c>
      <c r="AH10" s="11" t="s">
        <v>30</v>
      </c>
      <c r="AI10" s="11">
        <f t="shared" si="10"/>
        <v>129</v>
      </c>
      <c r="AJ10" s="11">
        <f t="shared" si="11"/>
        <v>0</v>
      </c>
      <c r="AK10" s="11">
        <f t="shared" si="12"/>
        <v>155</v>
      </c>
      <c r="AL10" s="11">
        <f t="shared" si="13"/>
        <v>0</v>
      </c>
      <c r="AM10" s="11">
        <f t="shared" si="14"/>
        <v>162</v>
      </c>
      <c r="AN10" s="11">
        <f t="shared" si="15"/>
        <v>0</v>
      </c>
      <c r="AO10" s="11">
        <f t="shared" si="16"/>
        <v>0</v>
      </c>
      <c r="AP10" s="13">
        <f t="shared" si="1"/>
        <v>133.76946480175022</v>
      </c>
      <c r="AQ10" s="10">
        <f>VLOOKUP($C10,[2]Madrid!$BB$7:$BK$40,5)</f>
        <v>10</v>
      </c>
      <c r="AR10" s="10">
        <f>VLOOKUP($C10,[2]Madrid!$BB$7:$BK$40,6)</f>
        <v>32</v>
      </c>
      <c r="AS10" s="10">
        <f>VLOOKUP($C10,[2]Madrid!$BB$7:$BK$40,7)</f>
        <v>64</v>
      </c>
      <c r="AT10" s="10">
        <f>VLOOKUP($C10,[2]Madrid!$BB$7:$BK$40,8)</f>
        <v>0</v>
      </c>
      <c r="AU10" s="10">
        <f>VLOOKUP($C10,[2]Madrid!$BB$7:$BK$40,9)</f>
        <v>0</v>
      </c>
      <c r="AV10" s="10">
        <f>VLOOKUP($C10,[2]Madrid!$BB$7:$BK$40,10)</f>
        <v>0</v>
      </c>
      <c r="AW10" s="11">
        <f t="shared" si="17"/>
        <v>0</v>
      </c>
      <c r="AX10" s="11">
        <f t="shared" si="18"/>
        <v>0</v>
      </c>
      <c r="AY10" s="11">
        <f>VLOOKUP($C10,[2]Vienna!$BB$7:$BM$42,11)</f>
        <v>0</v>
      </c>
      <c r="AZ10" s="11">
        <f>VLOOKUP($C10,[2]Vienna!$BB$7:$BM$42,12)</f>
        <v>0</v>
      </c>
      <c r="BA10" s="11" t="s">
        <v>30</v>
      </c>
      <c r="BB10" s="11" t="s">
        <v>30</v>
      </c>
      <c r="BC10" s="11">
        <f t="shared" si="19"/>
        <v>129</v>
      </c>
      <c r="BD10" s="11">
        <f t="shared" si="20"/>
        <v>0</v>
      </c>
      <c r="BE10" s="11">
        <f t="shared" si="21"/>
        <v>155</v>
      </c>
      <c r="BF10" s="11">
        <f t="shared" si="22"/>
        <v>0</v>
      </c>
      <c r="BG10" s="11">
        <f t="shared" si="23"/>
        <v>162</v>
      </c>
      <c r="BH10" s="11">
        <f t="shared" si="24"/>
        <v>0</v>
      </c>
      <c r="BI10" s="11">
        <f t="shared" si="25"/>
        <v>0</v>
      </c>
      <c r="BJ10" s="13">
        <f t="shared" si="2"/>
        <v>150.97906372530861</v>
      </c>
      <c r="BK10" s="19">
        <f>IF($N10=2,BK33*'4 PEF'!$J$4,IF(OR($N10=3,$N10=4,$N10=5,$N10=6),BK33*'4 PEF'!$J$5,IF(OR($N10=7,$N10=8),BK33*'4 PEF'!$J$8,IF($N10=9,BK33*'4 PEF'!$J$7,IF($N10=10,BK33*'4 PEF'!$J$6)))))</f>
        <v>76.800593376849093</v>
      </c>
      <c r="BL10" s="19">
        <f>BL33*'4 PEF'!$J$8</f>
        <v>47.102082221470539</v>
      </c>
      <c r="BM10" s="19">
        <f>IF($N10=2,BM33*'4 PEF'!$J$4,IF(OR($N10=3,$N10=4,$N10=5,$N10=6),BM33*'4 PEF'!$J$5,IF(OR($N10=7,$N10=8),BM33*'4 PEF'!$J$8,IF($N10=9,BM33*'4 PEF'!$J$7,IF($N10=10,BM33*'4 PEF'!$J$6)))))</f>
        <v>5.2808067997262249</v>
      </c>
      <c r="BN10" s="19">
        <f>BN33*'4 PEF'!$J$8</f>
        <v>52.615472607418859</v>
      </c>
      <c r="BO10" s="19">
        <f>BO33*'4 PEF'!$J$8</f>
        <v>1.0392665236570404</v>
      </c>
      <c r="BP10" s="33">
        <f>BP33*'4 PEF'!$J$8</f>
        <v>0</v>
      </c>
      <c r="BQ10" s="34">
        <f t="shared" si="26"/>
        <v>182.83822152912177</v>
      </c>
      <c r="BR10" s="19">
        <f>IF($N10=2,BR33*'4 PEF'!$J$4,IF(OR($N10=3,$N10=4,$N10=5,$N10=6),BR33*'4 PEF'!$J$5,IF(OR($N10=7,$N10=8),BR33*'4 PEF'!$J$8,IF($N10=9,BR33*'4 PEF'!$J$7,IF($N10=10,BR33*'4 PEF'!$J$6)))))</f>
        <v>55.387357911708207</v>
      </c>
      <c r="BS10" s="19">
        <f>BS33*'4 PEF'!$J$8</f>
        <v>26.89164932313945</v>
      </c>
      <c r="BT10" s="19">
        <f>IF($N10=2,BT33*'4 PEF'!$J$4,IF(OR($N10=3,$N10=4,$N10=5,$N10=6),BT33*'4 PEF'!$J$5,IF(OR($N10=7,$N10=8),BT33*'4 PEF'!$J$8,IF($N10=9,BT33*'4 PEF'!$J$7,IF($N10=10,BT33*'4 PEF'!$J$6)))))</f>
        <v>8.1428091370744333</v>
      </c>
      <c r="BU10" s="19">
        <f>BU33*'4 PEF'!$J$8</f>
        <v>52.210860010368755</v>
      </c>
      <c r="BV10" s="19">
        <f>BV33*'4 PEF'!$J$8</f>
        <v>1.1668859753727396</v>
      </c>
      <c r="BW10" s="33">
        <f>BW33*'4 PEF'!$J$8</f>
        <v>0</v>
      </c>
      <c r="BX10" s="34">
        <f t="shared" si="27"/>
        <v>143.79956235766358</v>
      </c>
    </row>
    <row r="11" spans="1:76" ht="15" customHeight="1" x14ac:dyDescent="0.25">
      <c r="A11" s="151"/>
      <c r="B11" s="17">
        <v>6</v>
      </c>
      <c r="C11" s="97">
        <f>VLOOKUP(M11,[1]aux!$A$2:$B$37,2,FALSE)</f>
        <v>14</v>
      </c>
      <c r="D11" s="50" t="s">
        <v>34</v>
      </c>
      <c r="E11" s="50" t="s">
        <v>32</v>
      </c>
      <c r="F11" s="49" t="s">
        <v>33</v>
      </c>
      <c r="G11" s="49" t="s">
        <v>33</v>
      </c>
      <c r="H11" s="49">
        <v>0</v>
      </c>
      <c r="I11" s="49">
        <f t="shared" si="3"/>
        <v>3</v>
      </c>
      <c r="J11" s="49">
        <f t="shared" si="4"/>
        <v>3</v>
      </c>
      <c r="K11" s="49">
        <f t="shared" si="5"/>
        <v>3</v>
      </c>
      <c r="L11" s="49">
        <f t="shared" si="6"/>
        <v>1</v>
      </c>
      <c r="M11" s="49">
        <f t="shared" si="7"/>
        <v>3331</v>
      </c>
      <c r="N11" s="49">
        <v>5</v>
      </c>
      <c r="O11" s="49">
        <v>20</v>
      </c>
      <c r="P11" s="49">
        <v>3</v>
      </c>
      <c r="Q11" s="49">
        <v>3</v>
      </c>
      <c r="R11" s="49">
        <v>2</v>
      </c>
      <c r="S11" s="22">
        <f t="shared" si="0"/>
        <v>15</v>
      </c>
      <c r="T11" s="49">
        <v>0</v>
      </c>
      <c r="U11" s="49">
        <v>1</v>
      </c>
      <c r="V11" s="18"/>
      <c r="W11" s="10">
        <f>VLOOKUP($C11,[1]Madrid!$BB$7:$BK$42,5)</f>
        <v>13</v>
      </c>
      <c r="X11" s="10">
        <f>VLOOKUP($C11,[1]Madrid!$BB$7:$BK$42,6)</f>
        <v>34</v>
      </c>
      <c r="Y11" s="10">
        <f>VLOOKUP($C11,[1]Madrid!$BB$7:$BK$42,7)</f>
        <v>65</v>
      </c>
      <c r="Z11" s="10">
        <f>VLOOKUP($C11,[1]Madrid!$BB$7:$BK$42,8)</f>
        <v>91</v>
      </c>
      <c r="AA11" s="10">
        <f>VLOOKUP($C11,[1]Madrid!$BB$7:$BK$42,9)</f>
        <v>117</v>
      </c>
      <c r="AB11" s="10">
        <f>VLOOKUP($C11,[1]Madrid!$BB$7:$BK$42,10)</f>
        <v>109</v>
      </c>
      <c r="AC11" s="11">
        <f t="shared" si="8"/>
        <v>0</v>
      </c>
      <c r="AD11" s="11">
        <f t="shared" si="9"/>
        <v>0</v>
      </c>
      <c r="AE11" s="11">
        <f>VLOOKUP($C11,[1]Vienna!$BB$7:$BM$42,11)</f>
        <v>177</v>
      </c>
      <c r="AF11" s="11">
        <f>VLOOKUP($C11,[1]Vienna!$BB$7:$BM$42,12)</f>
        <v>182</v>
      </c>
      <c r="AG11" s="11" t="s">
        <v>30</v>
      </c>
      <c r="AH11" s="11" t="s">
        <v>30</v>
      </c>
      <c r="AI11" s="11">
        <f t="shared" si="10"/>
        <v>123</v>
      </c>
      <c r="AJ11" s="11">
        <f t="shared" si="11"/>
        <v>144</v>
      </c>
      <c r="AK11" s="11">
        <f t="shared" si="12"/>
        <v>155</v>
      </c>
      <c r="AL11" s="11">
        <f t="shared" si="13"/>
        <v>0</v>
      </c>
      <c r="AM11" s="11">
        <f t="shared" si="14"/>
        <v>162</v>
      </c>
      <c r="AN11" s="11">
        <f t="shared" si="15"/>
        <v>0</v>
      </c>
      <c r="AO11" s="11">
        <f t="shared" si="16"/>
        <v>184</v>
      </c>
      <c r="AP11" s="13">
        <f t="shared" si="1"/>
        <v>512.65071529967452</v>
      </c>
      <c r="AQ11" s="10">
        <f>VLOOKUP($C11,[2]Madrid!$BB$7:$BK$40,5)</f>
        <v>14</v>
      </c>
      <c r="AR11" s="10">
        <f>VLOOKUP($C11,[2]Madrid!$BB$7:$BK$40,6)</f>
        <v>34</v>
      </c>
      <c r="AS11" s="10">
        <f>VLOOKUP($C11,[2]Madrid!$BB$7:$BK$40,7)</f>
        <v>66</v>
      </c>
      <c r="AT11" s="10">
        <f>VLOOKUP($C11,[2]Madrid!$BB$7:$BK$40,8)</f>
        <v>95</v>
      </c>
      <c r="AU11" s="10">
        <f>VLOOKUP($C11,[2]Madrid!$BB$7:$BK$40,9)</f>
        <v>117</v>
      </c>
      <c r="AV11" s="10">
        <f>VLOOKUP($C11,[2]Madrid!$BB$7:$BK$40,10)</f>
        <v>109</v>
      </c>
      <c r="AW11" s="11">
        <f t="shared" si="17"/>
        <v>0</v>
      </c>
      <c r="AX11" s="11">
        <f t="shared" si="18"/>
        <v>0</v>
      </c>
      <c r="AY11" s="11">
        <f>VLOOKUP($C11,[2]Vienna!$BB$7:$BM$42,11)</f>
        <v>177</v>
      </c>
      <c r="AZ11" s="11">
        <f>VLOOKUP($C11,[2]Vienna!$BB$7:$BM$42,12)</f>
        <v>182</v>
      </c>
      <c r="BA11" s="11" t="s">
        <v>30</v>
      </c>
      <c r="BB11" s="11" t="s">
        <v>30</v>
      </c>
      <c r="BC11" s="11">
        <f t="shared" si="19"/>
        <v>123</v>
      </c>
      <c r="BD11" s="11">
        <f t="shared" si="20"/>
        <v>144</v>
      </c>
      <c r="BE11" s="11">
        <f t="shared" si="21"/>
        <v>155</v>
      </c>
      <c r="BF11" s="11">
        <f t="shared" si="22"/>
        <v>0</v>
      </c>
      <c r="BG11" s="11">
        <f t="shared" si="23"/>
        <v>162</v>
      </c>
      <c r="BH11" s="11">
        <f t="shared" si="24"/>
        <v>0</v>
      </c>
      <c r="BI11" s="11">
        <f t="shared" si="25"/>
        <v>184</v>
      </c>
      <c r="BJ11" s="13">
        <f t="shared" si="2"/>
        <v>368.35537642999714</v>
      </c>
      <c r="BK11" s="19">
        <f>IF($N11=2,BK34*'4 PEF'!$J$4,IF(OR($N11=3,$N11=4,$N11=5,$N11=6),BK34*'4 PEF'!$J$5,IF(OR($N11=7,$N11=8),BK34*'4 PEF'!$J$8,IF($N11=9,BK34*'4 PEF'!$J$7,IF($N11=10,BK34*'4 PEF'!$J$6)))))</f>
        <v>22.021272636530338</v>
      </c>
      <c r="BL11" s="19">
        <f>BL34*'4 PEF'!$J$8</f>
        <v>15.118234618383726</v>
      </c>
      <c r="BM11" s="19">
        <f>IF($N11=2,BM34*'4 PEF'!$J$4,IF(OR($N11=3,$N11=4,$N11=5,$N11=6),BM34*'4 PEF'!$J$5,IF(OR($N11=7,$N11=8),BM34*'4 PEF'!$J$8,IF($N11=9,BM34*'4 PEF'!$J$7,IF($N11=10,BM34*'4 PEF'!$J$6)))))</f>
        <v>7.7894736842105274</v>
      </c>
      <c r="BN11" s="19">
        <f>BN34*'4 PEF'!$J$8</f>
        <v>13.310549464404144</v>
      </c>
      <c r="BO11" s="19">
        <f>BO34*'4 PEF'!$J$8</f>
        <v>0.45758792023128586</v>
      </c>
      <c r="BP11" s="33">
        <f>BP34*'4 PEF'!$J$8</f>
        <v>-18.580213675213674</v>
      </c>
      <c r="BQ11" s="34">
        <f t="shared" si="26"/>
        <v>40.116904648546338</v>
      </c>
      <c r="BR11" s="19">
        <f>IF($N11=2,BR34*'4 PEF'!$J$4,IF(OR($N11=3,$N11=4,$N11=5,$N11=6),BR34*'4 PEF'!$J$5,IF(OR($N11=7,$N11=8),BR34*'4 PEF'!$J$8,IF($N11=9,BR34*'4 PEF'!$J$7,IF($N11=10,BR34*'4 PEF'!$J$6)))))</f>
        <v>23.473976325968227</v>
      </c>
      <c r="BS11" s="19">
        <f>BS34*'4 PEF'!$J$8</f>
        <v>9.7668217337212475</v>
      </c>
      <c r="BT11" s="19">
        <f>IF($N11=2,BT34*'4 PEF'!$J$4,IF(OR($N11=3,$N11=4,$N11=5,$N11=6),BT34*'4 PEF'!$J$5,IF(OR($N11=7,$N11=8),BT34*'4 PEF'!$J$8,IF($N11=9,BT34*'4 PEF'!$J$7,IF($N11=10,BT34*'4 PEF'!$J$6)))))</f>
        <v>11.263157894736842</v>
      </c>
      <c r="BU11" s="19">
        <f>BU34*'4 PEF'!$J$8</f>
        <v>14.787224639837209</v>
      </c>
      <c r="BV11" s="19">
        <f>BV34*'4 PEF'!$J$8</f>
        <v>0.75567450478123266</v>
      </c>
      <c r="BW11" s="33">
        <f>BW34*'4 PEF'!$J$8</f>
        <v>-19.221968253968253</v>
      </c>
      <c r="BX11" s="34">
        <f t="shared" si="27"/>
        <v>40.824886845076506</v>
      </c>
    </row>
    <row r="12" spans="1:76" ht="15" customHeight="1" x14ac:dyDescent="0.25">
      <c r="A12" s="151"/>
      <c r="B12" s="17">
        <v>7</v>
      </c>
      <c r="C12" s="97">
        <f>VLOOKUP(M12,[1]aux!$A$2:$B$37,2,FALSE)</f>
        <v>18</v>
      </c>
      <c r="D12" s="50" t="s">
        <v>32</v>
      </c>
      <c r="E12" s="50" t="s">
        <v>32</v>
      </c>
      <c r="F12" s="49" t="s">
        <v>33</v>
      </c>
      <c r="G12" s="49" t="s">
        <v>33</v>
      </c>
      <c r="H12" s="49">
        <v>0</v>
      </c>
      <c r="I12" s="49">
        <f t="shared" si="3"/>
        <v>4</v>
      </c>
      <c r="J12" s="49">
        <f t="shared" si="4"/>
        <v>3</v>
      </c>
      <c r="K12" s="49">
        <f t="shared" si="5"/>
        <v>3</v>
      </c>
      <c r="L12" s="49">
        <f t="shared" si="6"/>
        <v>1</v>
      </c>
      <c r="M12" s="49">
        <f t="shared" si="7"/>
        <v>4331</v>
      </c>
      <c r="N12" s="49">
        <v>5</v>
      </c>
      <c r="O12" s="49">
        <v>20</v>
      </c>
      <c r="P12" s="49">
        <v>3</v>
      </c>
      <c r="Q12" s="49">
        <v>3</v>
      </c>
      <c r="R12" s="49">
        <v>2</v>
      </c>
      <c r="S12" s="22">
        <f t="shared" si="0"/>
        <v>15</v>
      </c>
      <c r="T12" s="49">
        <v>0</v>
      </c>
      <c r="U12" s="49">
        <v>1</v>
      </c>
      <c r="V12" s="18"/>
      <c r="W12" s="10" t="str">
        <f>VLOOKUP($C12,[1]Madrid!$BB$7:$BK$42,5)</f>
        <v>a</v>
      </c>
      <c r="X12" s="10">
        <f>VLOOKUP($C12,[1]Madrid!$BB$7:$BK$42,6)</f>
        <v>38</v>
      </c>
      <c r="Y12" s="10">
        <f>VLOOKUP($C12,[1]Madrid!$BB$7:$BK$42,7)</f>
        <v>67</v>
      </c>
      <c r="Z12" s="10">
        <f>VLOOKUP($C12,[1]Madrid!$BB$7:$BK$42,8)</f>
        <v>91</v>
      </c>
      <c r="AA12" s="10">
        <f>VLOOKUP($C12,[1]Madrid!$BB$7:$BK$42,9)</f>
        <v>117</v>
      </c>
      <c r="AB12" s="10">
        <f>VLOOKUP($C12,[1]Madrid!$BB$7:$BK$42,10)</f>
        <v>109</v>
      </c>
      <c r="AC12" s="11">
        <f t="shared" si="8"/>
        <v>0</v>
      </c>
      <c r="AD12" s="11">
        <f t="shared" si="9"/>
        <v>0</v>
      </c>
      <c r="AE12" s="11">
        <f>VLOOKUP($C12,[1]Vienna!$BB$7:$BM$42,11)</f>
        <v>177</v>
      </c>
      <c r="AF12" s="11">
        <f>VLOOKUP($C12,[1]Vienna!$BB$7:$BM$42,12)</f>
        <v>182</v>
      </c>
      <c r="AG12" s="11" t="s">
        <v>30</v>
      </c>
      <c r="AH12" s="11" t="s">
        <v>30</v>
      </c>
      <c r="AI12" s="11">
        <f t="shared" si="10"/>
        <v>123</v>
      </c>
      <c r="AJ12" s="11">
        <f t="shared" si="11"/>
        <v>144</v>
      </c>
      <c r="AK12" s="11">
        <f t="shared" si="12"/>
        <v>155</v>
      </c>
      <c r="AL12" s="11">
        <f t="shared" si="13"/>
        <v>0</v>
      </c>
      <c r="AM12" s="11">
        <f t="shared" si="14"/>
        <v>162</v>
      </c>
      <c r="AN12" s="11">
        <f t="shared" si="15"/>
        <v>0</v>
      </c>
      <c r="AO12" s="11">
        <f t="shared" si="16"/>
        <v>184</v>
      </c>
      <c r="AP12" s="13">
        <f t="shared" si="1"/>
        <v>523.34963671835237</v>
      </c>
      <c r="AQ12" s="10" t="str">
        <f>VLOOKUP($C12,[2]Madrid!$BB$7:$BK$40,5)</f>
        <v>b</v>
      </c>
      <c r="AR12" s="10">
        <f>VLOOKUP($C12,[2]Madrid!$BB$7:$BK$40,6)</f>
        <v>38</v>
      </c>
      <c r="AS12" s="10">
        <f>VLOOKUP($C12,[2]Madrid!$BB$7:$BK$40,7)</f>
        <v>68</v>
      </c>
      <c r="AT12" s="10">
        <f>VLOOKUP($C12,[2]Madrid!$BB$7:$BK$40,8)</f>
        <v>95</v>
      </c>
      <c r="AU12" s="10">
        <f>VLOOKUP($C12,[2]Madrid!$BB$7:$BK$40,9)</f>
        <v>117</v>
      </c>
      <c r="AV12" s="10">
        <f>VLOOKUP($C12,[2]Madrid!$BB$7:$BK$40,10)</f>
        <v>109</v>
      </c>
      <c r="AW12" s="11">
        <f t="shared" si="17"/>
        <v>0</v>
      </c>
      <c r="AX12" s="11">
        <f t="shared" si="18"/>
        <v>0</v>
      </c>
      <c r="AY12" s="11">
        <f>VLOOKUP($C12,[2]Vienna!$BB$7:$BM$42,11)</f>
        <v>177</v>
      </c>
      <c r="AZ12" s="11">
        <f>VLOOKUP($C12,[2]Vienna!$BB$7:$BM$42,12)</f>
        <v>182</v>
      </c>
      <c r="BA12" s="11" t="s">
        <v>30</v>
      </c>
      <c r="BB12" s="11" t="s">
        <v>30</v>
      </c>
      <c r="BC12" s="11">
        <f t="shared" si="19"/>
        <v>123</v>
      </c>
      <c r="BD12" s="11">
        <f t="shared" si="20"/>
        <v>144</v>
      </c>
      <c r="BE12" s="11">
        <f t="shared" si="21"/>
        <v>155</v>
      </c>
      <c r="BF12" s="11">
        <f t="shared" si="22"/>
        <v>0</v>
      </c>
      <c r="BG12" s="11">
        <f t="shared" si="23"/>
        <v>162</v>
      </c>
      <c r="BH12" s="11">
        <f t="shared" si="24"/>
        <v>0</v>
      </c>
      <c r="BI12" s="11">
        <f t="shared" si="25"/>
        <v>184</v>
      </c>
      <c r="BJ12" s="13">
        <f t="shared" si="2"/>
        <v>386.28924113414928</v>
      </c>
      <c r="BK12" s="19">
        <f>IF($N12=2,BK35*'4 PEF'!$J$4,IF(OR($N12=3,$N12=4,$N12=5,$N12=6),BK35*'4 PEF'!$J$5,IF(OR($N12=7,$N12=8),BK35*'4 PEF'!$J$8,IF($N12=9,BK35*'4 PEF'!$J$7,IF($N12=10,BK35*'4 PEF'!$J$6)))))</f>
        <v>19.436578499662826</v>
      </c>
      <c r="BL12" s="19">
        <f>BL35*'4 PEF'!$J$8</f>
        <v>15.127417369619289</v>
      </c>
      <c r="BM12" s="19">
        <f>IF($N12=2,BM35*'4 PEF'!$J$4,IF(OR($N12=3,$N12=4,$N12=5,$N12=6),BM35*'4 PEF'!$J$5,IF(OR($N12=7,$N12=8),BM35*'4 PEF'!$J$8,IF($N12=9,BM35*'4 PEF'!$J$7,IF($N12=10,BM35*'4 PEF'!$J$6)))))</f>
        <v>7.7894736842105274</v>
      </c>
      <c r="BN12" s="19">
        <f>BN35*'4 PEF'!$J$8</f>
        <v>13.310549464404144</v>
      </c>
      <c r="BO12" s="19">
        <f>BO35*'4 PEF'!$J$8</f>
        <v>0.45041582934142582</v>
      </c>
      <c r="BP12" s="33">
        <f>BP35*'4 PEF'!$J$8</f>
        <v>-18.580213675213674</v>
      </c>
      <c r="BQ12" s="34">
        <f t="shared" si="26"/>
        <v>37.534221172024544</v>
      </c>
      <c r="BR12" s="19">
        <f>IF($N12=2,BR35*'4 PEF'!$J$4,IF(OR($N12=3,$N12=4,$N12=5,$N12=6),BR35*'4 PEF'!$J$5,IF(OR($N12=7,$N12=8),BR35*'4 PEF'!$J$8,IF($N12=9,BR35*'4 PEF'!$J$7,IF($N12=10,BR35*'4 PEF'!$J$6)))))</f>
        <v>18.606388897674123</v>
      </c>
      <c r="BS12" s="19">
        <f>BS35*'4 PEF'!$J$8</f>
        <v>9.726740937719546</v>
      </c>
      <c r="BT12" s="19">
        <f>IF($N12=2,BT35*'4 PEF'!$J$4,IF(OR($N12=3,$N12=4,$N12=5,$N12=6),BT35*'4 PEF'!$J$5,IF(OR($N12=7,$N12=8),BT35*'4 PEF'!$J$8,IF($N12=9,BT35*'4 PEF'!$J$7,IF($N12=10,BT35*'4 PEF'!$J$6)))))</f>
        <v>11.263157894736842</v>
      </c>
      <c r="BU12" s="19">
        <f>BU35*'4 PEF'!$J$8</f>
        <v>14.787224639837209</v>
      </c>
      <c r="BV12" s="19">
        <f>BV35*'4 PEF'!$J$8</f>
        <v>0.73822476926236957</v>
      </c>
      <c r="BW12" s="33">
        <f>BW35*'4 PEF'!$J$8</f>
        <v>-19.221968253968253</v>
      </c>
      <c r="BX12" s="34">
        <f t="shared" si="27"/>
        <v>35.899768885261835</v>
      </c>
    </row>
    <row r="13" spans="1:76" ht="15" customHeight="1" x14ac:dyDescent="0.25">
      <c r="A13" s="151"/>
      <c r="B13" s="17">
        <v>8</v>
      </c>
      <c r="C13" s="97">
        <f>VLOOKUP(M13,[1]aux!$A$2:$B$37,2,FALSE)</f>
        <v>14</v>
      </c>
      <c r="D13" s="50" t="s">
        <v>34</v>
      </c>
      <c r="E13" s="50" t="s">
        <v>32</v>
      </c>
      <c r="F13" s="49" t="s">
        <v>33</v>
      </c>
      <c r="G13" s="49" t="s">
        <v>33</v>
      </c>
      <c r="H13" s="49">
        <v>0</v>
      </c>
      <c r="I13" s="49">
        <f t="shared" si="3"/>
        <v>3</v>
      </c>
      <c r="J13" s="49">
        <f t="shared" si="4"/>
        <v>3</v>
      </c>
      <c r="K13" s="49">
        <f t="shared" si="5"/>
        <v>3</v>
      </c>
      <c r="L13" s="49">
        <f t="shared" si="6"/>
        <v>1</v>
      </c>
      <c r="M13" s="49">
        <f t="shared" si="7"/>
        <v>3331</v>
      </c>
      <c r="N13" s="49">
        <v>7</v>
      </c>
      <c r="O13" s="49">
        <v>12</v>
      </c>
      <c r="P13" s="49">
        <v>1</v>
      </c>
      <c r="Q13" s="49">
        <v>1</v>
      </c>
      <c r="R13" s="49">
        <v>2</v>
      </c>
      <c r="S13" s="22">
        <f t="shared" si="0"/>
        <v>16</v>
      </c>
      <c r="T13" s="49">
        <v>0</v>
      </c>
      <c r="U13" s="49">
        <v>1</v>
      </c>
      <c r="V13" s="18"/>
      <c r="W13" s="10">
        <f>VLOOKUP($C13,[1]Madrid!$BB$7:$BK$42,5)</f>
        <v>13</v>
      </c>
      <c r="X13" s="10">
        <f>VLOOKUP($C13,[1]Madrid!$BB$7:$BK$42,6)</f>
        <v>34</v>
      </c>
      <c r="Y13" s="10">
        <f>VLOOKUP($C13,[1]Madrid!$BB$7:$BK$42,7)</f>
        <v>65</v>
      </c>
      <c r="Z13" s="10">
        <f>VLOOKUP($C13,[1]Madrid!$BB$7:$BK$42,8)</f>
        <v>91</v>
      </c>
      <c r="AA13" s="10">
        <f>VLOOKUP($C13,[1]Madrid!$BB$7:$BK$42,9)</f>
        <v>117</v>
      </c>
      <c r="AB13" s="10">
        <f>VLOOKUP($C13,[1]Madrid!$BB$7:$BK$42,10)</f>
        <v>109</v>
      </c>
      <c r="AC13" s="11">
        <f t="shared" si="8"/>
        <v>0</v>
      </c>
      <c r="AD13" s="11">
        <f t="shared" si="9"/>
        <v>0</v>
      </c>
      <c r="AE13" s="11">
        <f>VLOOKUP($C13,[1]Vienna!$BB$7:$BM$42,11)</f>
        <v>177</v>
      </c>
      <c r="AF13" s="11">
        <f>VLOOKUP($C13,[1]Vienna!$BB$7:$BM$42,12)</f>
        <v>182</v>
      </c>
      <c r="AG13" s="11" t="s">
        <v>30</v>
      </c>
      <c r="AH13" s="11" t="s">
        <v>30</v>
      </c>
      <c r="AI13" s="11">
        <f t="shared" si="10"/>
        <v>129</v>
      </c>
      <c r="AJ13" s="11">
        <f t="shared" si="11"/>
        <v>0</v>
      </c>
      <c r="AK13" s="11">
        <f t="shared" si="12"/>
        <v>149</v>
      </c>
      <c r="AL13" s="11">
        <f t="shared" si="13"/>
        <v>0</v>
      </c>
      <c r="AM13" s="11">
        <f t="shared" si="14"/>
        <v>162</v>
      </c>
      <c r="AN13" s="11">
        <f t="shared" si="15"/>
        <v>0</v>
      </c>
      <c r="AO13" s="11">
        <f t="shared" si="16"/>
        <v>184</v>
      </c>
      <c r="AP13" s="13">
        <f t="shared" si="1"/>
        <v>527.69806174489861</v>
      </c>
      <c r="AQ13" s="10">
        <f>VLOOKUP($C13,[2]Madrid!$BB$7:$BK$40,5)</f>
        <v>14</v>
      </c>
      <c r="AR13" s="10">
        <f>VLOOKUP($C13,[2]Madrid!$BB$7:$BK$40,6)</f>
        <v>34</v>
      </c>
      <c r="AS13" s="10">
        <f>VLOOKUP($C13,[2]Madrid!$BB$7:$BK$40,7)</f>
        <v>66</v>
      </c>
      <c r="AT13" s="10">
        <f>VLOOKUP($C13,[2]Madrid!$BB$7:$BK$40,8)</f>
        <v>95</v>
      </c>
      <c r="AU13" s="10">
        <f>VLOOKUP($C13,[2]Madrid!$BB$7:$BK$40,9)</f>
        <v>117</v>
      </c>
      <c r="AV13" s="10">
        <f>VLOOKUP($C13,[2]Madrid!$BB$7:$BK$40,10)</f>
        <v>109</v>
      </c>
      <c r="AW13" s="11">
        <f t="shared" si="17"/>
        <v>0</v>
      </c>
      <c r="AX13" s="11">
        <f t="shared" si="18"/>
        <v>0</v>
      </c>
      <c r="AY13" s="11">
        <f>VLOOKUP($C13,[2]Vienna!$BB$7:$BM$42,11)</f>
        <v>177</v>
      </c>
      <c r="AZ13" s="11">
        <f>VLOOKUP($C13,[2]Vienna!$BB$7:$BM$42,12)</f>
        <v>182</v>
      </c>
      <c r="BA13" s="11" t="s">
        <v>30</v>
      </c>
      <c r="BB13" s="11" t="s">
        <v>30</v>
      </c>
      <c r="BC13" s="11">
        <f t="shared" si="19"/>
        <v>129</v>
      </c>
      <c r="BD13" s="11">
        <f t="shared" si="20"/>
        <v>0</v>
      </c>
      <c r="BE13" s="11">
        <f t="shared" si="21"/>
        <v>149</v>
      </c>
      <c r="BF13" s="11">
        <f t="shared" si="22"/>
        <v>0</v>
      </c>
      <c r="BG13" s="11">
        <f t="shared" si="23"/>
        <v>162</v>
      </c>
      <c r="BH13" s="11">
        <f t="shared" si="24"/>
        <v>0</v>
      </c>
      <c r="BI13" s="11">
        <f t="shared" si="25"/>
        <v>184</v>
      </c>
      <c r="BJ13" s="13">
        <f t="shared" si="2"/>
        <v>389.38819328992832</v>
      </c>
      <c r="BK13" s="19">
        <f>IF($N13=2,BK36*'4 PEF'!$J$4,IF(OR($N13=3,$N13=4,$N13=5,$N13=6),BK36*'4 PEF'!$J$5,IF(OR($N13=7,$N13=8),BK36*'4 PEF'!$J$8,IF($N13=9,BK36*'4 PEF'!$J$7,IF($N13=10,BK36*'4 PEF'!$J$6)))))</f>
        <v>17.621575821434352</v>
      </c>
      <c r="BL13" s="19">
        <f>BL36*'4 PEF'!$J$8</f>
        <v>15.27409270723304</v>
      </c>
      <c r="BM13" s="19">
        <f>IF($N13=2,BM36*'4 PEF'!$J$4,IF(OR($N13=3,$N13=4,$N13=5,$N13=6),BM36*'4 PEF'!$J$5,IF(OR($N13=7,$N13=8),BM36*'4 PEF'!$J$8,IF($N13=9,BM36*'4 PEF'!$J$7,IF($N13=10,BM36*'4 PEF'!$J$6)))))</f>
        <v>6.2974508262257061</v>
      </c>
      <c r="BN13" s="19">
        <f>BN36*'4 PEF'!$J$8</f>
        <v>13.310549464404144</v>
      </c>
      <c r="BO13" s="19">
        <f>BO36*'4 PEF'!$J$8</f>
        <v>0.45758792023128586</v>
      </c>
      <c r="BP13" s="33">
        <f>BP36*'4 PEF'!$J$8</f>
        <v>-18.580213675213674</v>
      </c>
      <c r="BQ13" s="34">
        <f t="shared" si="26"/>
        <v>34.381043064314852</v>
      </c>
      <c r="BR13" s="19">
        <f>IF($N13=2,BR36*'4 PEF'!$J$4,IF(OR($N13=3,$N13=4,$N13=5,$N13=6),BR36*'4 PEF'!$J$5,IF(OR($N13=7,$N13=8),BR36*'4 PEF'!$J$8,IF($N13=9,BR36*'4 PEF'!$J$7,IF($N13=10,BR36*'4 PEF'!$J$6)))))</f>
        <v>17.284676072984148</v>
      </c>
      <c r="BS13" s="19">
        <f>BS36*'4 PEF'!$J$8</f>
        <v>9.8675106175740428</v>
      </c>
      <c r="BT13" s="19">
        <f>IF($N13=2,BT36*'4 PEF'!$J$4,IF(OR($N13=3,$N13=4,$N13=5,$N13=6),BT36*'4 PEF'!$J$5,IF(OR($N13=7,$N13=8),BT36*'4 PEF'!$J$8,IF($N13=9,BT36*'4 PEF'!$J$7,IF($N13=10,BT36*'4 PEF'!$J$6)))))</f>
        <v>8.3789403088836387</v>
      </c>
      <c r="BU13" s="19">
        <f>BU36*'4 PEF'!$J$8</f>
        <v>14.787224639837209</v>
      </c>
      <c r="BV13" s="19">
        <f>BV36*'4 PEF'!$J$8</f>
        <v>0.75567450478123266</v>
      </c>
      <c r="BW13" s="33">
        <f>BW36*'4 PEF'!$J$8</f>
        <v>-19.221968253968253</v>
      </c>
      <c r="BX13" s="34">
        <f t="shared" si="27"/>
        <v>31.852057890092009</v>
      </c>
    </row>
    <row r="14" spans="1:76" ht="15" customHeight="1" x14ac:dyDescent="0.25">
      <c r="A14" s="151"/>
      <c r="B14" s="17">
        <v>9</v>
      </c>
      <c r="C14" s="97">
        <f>VLOOKUP(M14,[1]aux!$A$2:$B$37,2,FALSE)</f>
        <v>18</v>
      </c>
      <c r="D14" s="50" t="s">
        <v>32</v>
      </c>
      <c r="E14" s="50" t="s">
        <v>32</v>
      </c>
      <c r="F14" s="49" t="s">
        <v>33</v>
      </c>
      <c r="G14" s="49" t="s">
        <v>33</v>
      </c>
      <c r="H14" s="49">
        <v>0</v>
      </c>
      <c r="I14" s="49">
        <f t="shared" si="3"/>
        <v>4</v>
      </c>
      <c r="J14" s="49">
        <f t="shared" si="4"/>
        <v>3</v>
      </c>
      <c r="K14" s="49">
        <f t="shared" si="5"/>
        <v>3</v>
      </c>
      <c r="L14" s="49">
        <f t="shared" si="6"/>
        <v>1</v>
      </c>
      <c r="M14" s="49">
        <f t="shared" si="7"/>
        <v>4331</v>
      </c>
      <c r="N14" s="49">
        <v>7</v>
      </c>
      <c r="O14" s="49">
        <v>12</v>
      </c>
      <c r="P14" s="49">
        <v>1</v>
      </c>
      <c r="Q14" s="49">
        <v>1</v>
      </c>
      <c r="R14" s="49">
        <v>2</v>
      </c>
      <c r="S14" s="22">
        <f t="shared" si="0"/>
        <v>16</v>
      </c>
      <c r="T14" s="49">
        <v>0</v>
      </c>
      <c r="U14" s="49">
        <v>1</v>
      </c>
      <c r="V14" s="18"/>
      <c r="W14" s="10" t="str">
        <f>VLOOKUP($C14,[1]Madrid!$BB$7:$BK$42,5)</f>
        <v>a</v>
      </c>
      <c r="X14" s="10">
        <f>VLOOKUP($C14,[1]Madrid!$BB$7:$BK$42,6)</f>
        <v>38</v>
      </c>
      <c r="Y14" s="10">
        <f>VLOOKUP($C14,[1]Madrid!$BB$7:$BK$42,7)</f>
        <v>67</v>
      </c>
      <c r="Z14" s="10">
        <f>VLOOKUP($C14,[1]Madrid!$BB$7:$BK$42,8)</f>
        <v>91</v>
      </c>
      <c r="AA14" s="10">
        <f>VLOOKUP($C14,[1]Madrid!$BB$7:$BK$42,9)</f>
        <v>117</v>
      </c>
      <c r="AB14" s="10">
        <f>VLOOKUP($C14,[1]Madrid!$BB$7:$BK$42,10)</f>
        <v>109</v>
      </c>
      <c r="AC14" s="11">
        <f t="shared" si="8"/>
        <v>0</v>
      </c>
      <c r="AD14" s="11">
        <f t="shared" si="9"/>
        <v>0</v>
      </c>
      <c r="AE14" s="11">
        <f>VLOOKUP($C14,[1]Vienna!$BB$7:$BM$42,11)</f>
        <v>177</v>
      </c>
      <c r="AF14" s="11">
        <f>VLOOKUP($C14,[1]Vienna!$BB$7:$BM$42,12)</f>
        <v>182</v>
      </c>
      <c r="AG14" s="11" t="s">
        <v>30</v>
      </c>
      <c r="AH14" s="11" t="s">
        <v>30</v>
      </c>
      <c r="AI14" s="11">
        <f t="shared" si="10"/>
        <v>129</v>
      </c>
      <c r="AJ14" s="11">
        <f t="shared" si="11"/>
        <v>0</v>
      </c>
      <c r="AK14" s="11">
        <f t="shared" si="12"/>
        <v>149</v>
      </c>
      <c r="AL14" s="11">
        <f t="shared" si="13"/>
        <v>0</v>
      </c>
      <c r="AM14" s="11">
        <f t="shared" si="14"/>
        <v>162</v>
      </c>
      <c r="AN14" s="11">
        <f t="shared" si="15"/>
        <v>0</v>
      </c>
      <c r="AO14" s="11">
        <f t="shared" si="16"/>
        <v>184</v>
      </c>
      <c r="AP14" s="13">
        <f t="shared" si="1"/>
        <v>538.39698316357646</v>
      </c>
      <c r="AQ14" s="10" t="str">
        <f>VLOOKUP($C14,[2]Madrid!$BB$7:$BK$40,5)</f>
        <v>b</v>
      </c>
      <c r="AR14" s="10">
        <f>VLOOKUP($C14,[2]Madrid!$BB$7:$BK$40,6)</f>
        <v>38</v>
      </c>
      <c r="AS14" s="10">
        <f>VLOOKUP($C14,[2]Madrid!$BB$7:$BK$40,7)</f>
        <v>68</v>
      </c>
      <c r="AT14" s="10">
        <f>VLOOKUP($C14,[2]Madrid!$BB$7:$BK$40,8)</f>
        <v>95</v>
      </c>
      <c r="AU14" s="10">
        <f>VLOOKUP($C14,[2]Madrid!$BB$7:$BK$40,9)</f>
        <v>117</v>
      </c>
      <c r="AV14" s="10">
        <f>VLOOKUP($C14,[2]Madrid!$BB$7:$BK$40,10)</f>
        <v>109</v>
      </c>
      <c r="AW14" s="11">
        <f t="shared" si="17"/>
        <v>0</v>
      </c>
      <c r="AX14" s="11">
        <f t="shared" si="18"/>
        <v>0</v>
      </c>
      <c r="AY14" s="11">
        <f>VLOOKUP($C14,[2]Vienna!$BB$7:$BM$42,11)</f>
        <v>177</v>
      </c>
      <c r="AZ14" s="11">
        <f>VLOOKUP($C14,[2]Vienna!$BB$7:$BM$42,12)</f>
        <v>182</v>
      </c>
      <c r="BA14" s="11" t="s">
        <v>30</v>
      </c>
      <c r="BB14" s="11" t="s">
        <v>30</v>
      </c>
      <c r="BC14" s="11">
        <f t="shared" si="19"/>
        <v>129</v>
      </c>
      <c r="BD14" s="11">
        <f t="shared" si="20"/>
        <v>0</v>
      </c>
      <c r="BE14" s="11">
        <f t="shared" si="21"/>
        <v>149</v>
      </c>
      <c r="BF14" s="11">
        <f t="shared" si="22"/>
        <v>0</v>
      </c>
      <c r="BG14" s="11">
        <f t="shared" si="23"/>
        <v>162</v>
      </c>
      <c r="BH14" s="11">
        <f t="shared" si="24"/>
        <v>0</v>
      </c>
      <c r="BI14" s="11">
        <f t="shared" si="25"/>
        <v>184</v>
      </c>
      <c r="BJ14" s="13">
        <f t="shared" si="2"/>
        <v>402.77902921606682</v>
      </c>
      <c r="BK14" s="19">
        <f>IF($N14=2,BK37*'4 PEF'!$J$4,IF(OR($N14=3,$N14=4,$N14=5,$N14=6),BK37*'4 PEF'!$J$5,IF(OR($N14=7,$N14=8),BK37*'4 PEF'!$J$8,IF($N14=9,BK37*'4 PEF'!$J$7,IF($N14=10,BK37*'4 PEF'!$J$6)))))</f>
        <v>15.598935865956371</v>
      </c>
      <c r="BL14" s="19">
        <f>BL37*'4 PEF'!$J$8</f>
        <v>15.283370126007116</v>
      </c>
      <c r="BM14" s="19">
        <f>IF($N14=2,BM37*'4 PEF'!$J$4,IF(OR($N14=3,$N14=4,$N14=5,$N14=6),BM37*'4 PEF'!$J$5,IF(OR($N14=7,$N14=8),BM37*'4 PEF'!$J$8,IF($N14=9,BM37*'4 PEF'!$J$7,IF($N14=10,BM37*'4 PEF'!$J$6)))))</f>
        <v>6.3159344158895117</v>
      </c>
      <c r="BN14" s="19">
        <f>BN37*'4 PEF'!$J$8</f>
        <v>13.310549464404144</v>
      </c>
      <c r="BO14" s="19">
        <f>BO37*'4 PEF'!$J$8</f>
        <v>0.45041582934142582</v>
      </c>
      <c r="BP14" s="33">
        <f>BP37*'4 PEF'!$J$8</f>
        <v>-18.580213675213674</v>
      </c>
      <c r="BQ14" s="34">
        <f t="shared" si="26"/>
        <v>32.378992026384893</v>
      </c>
      <c r="BR14" s="19">
        <f>IF($N14=2,BR37*'4 PEF'!$J$4,IF(OR($N14=3,$N14=4,$N14=5,$N14=6),BR37*'4 PEF'!$J$5,IF(OR($N14=7,$N14=8),BR37*'4 PEF'!$J$8,IF($N14=9,BR37*'4 PEF'!$J$7,IF($N14=10,BR37*'4 PEF'!$J$6)))))</f>
        <v>13.63333384237276</v>
      </c>
      <c r="BS14" s="19">
        <f>BS37*'4 PEF'!$J$8</f>
        <v>9.8270166174898499</v>
      </c>
      <c r="BT14" s="19">
        <f>IF($N14=2,BT37*'4 PEF'!$J$4,IF(OR($N14=3,$N14=4,$N14=5,$N14=6),BT37*'4 PEF'!$J$5,IF(OR($N14=7,$N14=8),BT37*'4 PEF'!$J$8,IF($N14=9,BT37*'4 PEF'!$J$7,IF($N14=10,BT37*'4 PEF'!$J$6)))))</f>
        <v>8.3378579001784949</v>
      </c>
      <c r="BU14" s="19">
        <f>BU37*'4 PEF'!$J$8</f>
        <v>14.787224639837209</v>
      </c>
      <c r="BV14" s="19">
        <f>BV37*'4 PEF'!$J$8</f>
        <v>0.73822476926236957</v>
      </c>
      <c r="BW14" s="33">
        <f>BW37*'4 PEF'!$J$8</f>
        <v>-19.221968253968253</v>
      </c>
      <c r="BX14" s="34">
        <f t="shared" si="27"/>
        <v>28.101689515172428</v>
      </c>
    </row>
    <row r="15" spans="1:76" ht="15" customHeight="1" x14ac:dyDescent="0.25">
      <c r="A15" s="151"/>
      <c r="B15" s="17">
        <v>10</v>
      </c>
      <c r="C15" s="97">
        <f>VLOOKUP(M15,[1]aux!$A$2:$B$37,2,FALSE)</f>
        <v>18</v>
      </c>
      <c r="D15" s="50" t="s">
        <v>32</v>
      </c>
      <c r="E15" s="50" t="s">
        <v>32</v>
      </c>
      <c r="F15" s="49" t="s">
        <v>33</v>
      </c>
      <c r="G15" s="49" t="s">
        <v>33</v>
      </c>
      <c r="H15" s="49">
        <v>0</v>
      </c>
      <c r="I15" s="49">
        <f t="shared" si="3"/>
        <v>4</v>
      </c>
      <c r="J15" s="49">
        <f t="shared" si="4"/>
        <v>3</v>
      </c>
      <c r="K15" s="49">
        <f t="shared" si="5"/>
        <v>3</v>
      </c>
      <c r="L15" s="49">
        <f t="shared" si="6"/>
        <v>1</v>
      </c>
      <c r="M15" s="49">
        <f t="shared" si="7"/>
        <v>4331</v>
      </c>
      <c r="N15" s="49">
        <v>5</v>
      </c>
      <c r="O15" s="49">
        <v>20</v>
      </c>
      <c r="P15" s="49">
        <v>3</v>
      </c>
      <c r="Q15" s="49">
        <v>3</v>
      </c>
      <c r="R15" s="49">
        <v>2</v>
      </c>
      <c r="S15" s="22">
        <f t="shared" si="0"/>
        <v>21</v>
      </c>
      <c r="T15" s="49">
        <v>1</v>
      </c>
      <c r="U15" s="49">
        <v>1</v>
      </c>
      <c r="V15" s="18"/>
      <c r="W15" s="10" t="str">
        <f>VLOOKUP($C15,[1]Madrid!$BB$7:$BK$42,5)</f>
        <v>a</v>
      </c>
      <c r="X15" s="10">
        <f>VLOOKUP($C15,[1]Madrid!$BB$7:$BK$42,6)</f>
        <v>38</v>
      </c>
      <c r="Y15" s="10">
        <f>VLOOKUP($C15,[1]Madrid!$BB$7:$BK$42,7)</f>
        <v>67</v>
      </c>
      <c r="Z15" s="10">
        <f>VLOOKUP($C15,[1]Madrid!$BB$7:$BK$42,8)</f>
        <v>91</v>
      </c>
      <c r="AA15" s="10">
        <f>VLOOKUP($C15,[1]Madrid!$BB$7:$BK$42,9)</f>
        <v>117</v>
      </c>
      <c r="AB15" s="10">
        <f>VLOOKUP($C15,[1]Madrid!$BB$7:$BK$42,10)</f>
        <v>109</v>
      </c>
      <c r="AC15" s="11">
        <f t="shared" si="8"/>
        <v>0</v>
      </c>
      <c r="AD15" s="11">
        <f t="shared" si="9"/>
        <v>0</v>
      </c>
      <c r="AE15" s="11">
        <f>VLOOKUP($C15,[1]Vienna!$BB$7:$BM$42,11)</f>
        <v>177</v>
      </c>
      <c r="AF15" s="11">
        <f>VLOOKUP($C15,[1]Vienna!$BB$7:$BM$42,12)</f>
        <v>182</v>
      </c>
      <c r="AG15" s="11" t="s">
        <v>30</v>
      </c>
      <c r="AH15" s="11" t="s">
        <v>30</v>
      </c>
      <c r="AI15" s="11">
        <f t="shared" si="10"/>
        <v>123</v>
      </c>
      <c r="AJ15" s="11">
        <f t="shared" si="11"/>
        <v>144</v>
      </c>
      <c r="AK15" s="11">
        <f t="shared" si="12"/>
        <v>155</v>
      </c>
      <c r="AL15" s="11">
        <f t="shared" si="13"/>
        <v>0</v>
      </c>
      <c r="AM15" s="11">
        <f t="shared" si="14"/>
        <v>162</v>
      </c>
      <c r="AN15" s="11">
        <f t="shared" si="15"/>
        <v>186</v>
      </c>
      <c r="AO15" s="11">
        <f t="shared" si="16"/>
        <v>184</v>
      </c>
      <c r="AP15" s="13">
        <f t="shared" si="1"/>
        <v>531.29961962433526</v>
      </c>
      <c r="AQ15" s="10" t="str">
        <f>VLOOKUP($C15,[2]Madrid!$BB$7:$BK$40,5)</f>
        <v>b</v>
      </c>
      <c r="AR15" s="10">
        <f>VLOOKUP($C15,[2]Madrid!$BB$7:$BK$40,6)</f>
        <v>38</v>
      </c>
      <c r="AS15" s="10">
        <f>VLOOKUP($C15,[2]Madrid!$BB$7:$BK$40,7)</f>
        <v>68</v>
      </c>
      <c r="AT15" s="10">
        <f>VLOOKUP($C15,[2]Madrid!$BB$7:$BK$40,8)</f>
        <v>95</v>
      </c>
      <c r="AU15" s="10">
        <f>VLOOKUP($C15,[2]Madrid!$BB$7:$BK$40,9)</f>
        <v>117</v>
      </c>
      <c r="AV15" s="10">
        <f>VLOOKUP($C15,[2]Madrid!$BB$7:$BK$40,10)</f>
        <v>109</v>
      </c>
      <c r="AW15" s="11">
        <f t="shared" si="17"/>
        <v>0</v>
      </c>
      <c r="AX15" s="11">
        <f t="shared" si="18"/>
        <v>0</v>
      </c>
      <c r="AY15" s="11">
        <f>VLOOKUP($C15,[2]Vienna!$BB$7:$BM$42,11)</f>
        <v>177</v>
      </c>
      <c r="AZ15" s="11">
        <f>VLOOKUP($C15,[2]Vienna!$BB$7:$BM$42,12)</f>
        <v>182</v>
      </c>
      <c r="BA15" s="11" t="s">
        <v>30</v>
      </c>
      <c r="BB15" s="11" t="s">
        <v>30</v>
      </c>
      <c r="BC15" s="11">
        <f t="shared" si="19"/>
        <v>123</v>
      </c>
      <c r="BD15" s="11">
        <f t="shared" si="20"/>
        <v>144</v>
      </c>
      <c r="BE15" s="11">
        <f t="shared" si="21"/>
        <v>155</v>
      </c>
      <c r="BF15" s="11">
        <f t="shared" si="22"/>
        <v>0</v>
      </c>
      <c r="BG15" s="11">
        <f t="shared" si="23"/>
        <v>162</v>
      </c>
      <c r="BH15" s="11">
        <f t="shared" si="24"/>
        <v>186</v>
      </c>
      <c r="BI15" s="11">
        <f t="shared" si="25"/>
        <v>184</v>
      </c>
      <c r="BJ15" s="13">
        <f t="shared" si="2"/>
        <v>398.10064430875246</v>
      </c>
      <c r="BK15" s="19">
        <f>IF($N15=2,BK38*'4 PEF'!$J$4,IF(OR($N15=3,$N15=4,$N15=5,$N15=6),BK38*'4 PEF'!$J$5,IF(OR($N15=7,$N15=8),BK38*'4 PEF'!$J$8,IF($N15=9,BK38*'4 PEF'!$J$7,IF($N15=10,BK38*'4 PEF'!$J$6)))))</f>
        <v>19.436578499662826</v>
      </c>
      <c r="BL15" s="19">
        <f>BL38*'4 PEF'!$J$8</f>
        <v>15.127417369619289</v>
      </c>
      <c r="BM15" s="19">
        <f>IF($N15=2,BM38*'4 PEF'!$J$4,IF(OR($N15=3,$N15=4,$N15=5,$N15=6),BM38*'4 PEF'!$J$5,IF(OR($N15=7,$N15=8),BM38*'4 PEF'!$J$8,IF($N15=9,BM38*'4 PEF'!$J$7,IF($N15=10,BM38*'4 PEF'!$J$6)))))</f>
        <v>1.832658569500675</v>
      </c>
      <c r="BN15" s="19">
        <f>BN38*'4 PEF'!$J$8</f>
        <v>13.310549464404144</v>
      </c>
      <c r="BO15" s="19">
        <f>BO38*'4 PEF'!$J$8</f>
        <v>0.45041582934142582</v>
      </c>
      <c r="BP15" s="33">
        <f>BP38*'4 PEF'!$J$8</f>
        <v>-18.580213675213674</v>
      </c>
      <c r="BQ15" s="34">
        <f t="shared" si="26"/>
        <v>31.577406057314686</v>
      </c>
      <c r="BR15" s="19">
        <f>IF($N15=2,BR38*'4 PEF'!$J$4,IF(OR($N15=3,$N15=4,$N15=5,$N15=6),BR38*'4 PEF'!$J$5,IF(OR($N15=7,$N15=8),BR38*'4 PEF'!$J$8,IF($N15=9,BR38*'4 PEF'!$J$7,IF($N15=10,BR38*'4 PEF'!$J$6)))))</f>
        <v>18.606388897674123</v>
      </c>
      <c r="BS15" s="19">
        <f>BS38*'4 PEF'!$J$8</f>
        <v>9.726740937719546</v>
      </c>
      <c r="BT15" s="19">
        <f>IF($N15=2,BT38*'4 PEF'!$J$4,IF(OR($N15=3,$N15=4,$N15=5,$N15=6),BT38*'4 PEF'!$J$5,IF(OR($N15=7,$N15=8),BT38*'4 PEF'!$J$8,IF($N15=9,BT38*'4 PEF'!$J$7,IF($N15=10,BT38*'4 PEF'!$J$6)))))</f>
        <v>3.7941520467836254</v>
      </c>
      <c r="BU15" s="19">
        <f>BU38*'4 PEF'!$J$8</f>
        <v>14.787224639837209</v>
      </c>
      <c r="BV15" s="19">
        <f>BV38*'4 PEF'!$J$8</f>
        <v>0.73822476926236957</v>
      </c>
      <c r="BW15" s="33">
        <f>BW38*'4 PEF'!$J$8</f>
        <v>-19.221968253968253</v>
      </c>
      <c r="BX15" s="34">
        <f t="shared" si="27"/>
        <v>28.430763037308619</v>
      </c>
    </row>
    <row r="16" spans="1:76" ht="15" customHeight="1" x14ac:dyDescent="0.25">
      <c r="A16" s="151"/>
      <c r="B16" s="17">
        <v>11</v>
      </c>
      <c r="C16" s="97">
        <f>VLOOKUP(M16,[1]aux!$A$2:$B$37,2,FALSE)</f>
        <v>14</v>
      </c>
      <c r="D16" s="50" t="s">
        <v>34</v>
      </c>
      <c r="E16" s="50" t="s">
        <v>32</v>
      </c>
      <c r="F16" s="49" t="s">
        <v>33</v>
      </c>
      <c r="G16" s="49" t="s">
        <v>33</v>
      </c>
      <c r="H16" s="49">
        <v>0</v>
      </c>
      <c r="I16" s="49">
        <f t="shared" si="3"/>
        <v>3</v>
      </c>
      <c r="J16" s="49">
        <f t="shared" si="4"/>
        <v>3</v>
      </c>
      <c r="K16" s="49">
        <f t="shared" si="5"/>
        <v>3</v>
      </c>
      <c r="L16" s="49">
        <f t="shared" si="6"/>
        <v>1</v>
      </c>
      <c r="M16" s="49">
        <f t="shared" si="7"/>
        <v>3331</v>
      </c>
      <c r="N16" s="49">
        <v>7</v>
      </c>
      <c r="O16" s="49">
        <v>12</v>
      </c>
      <c r="P16" s="49">
        <v>3</v>
      </c>
      <c r="Q16" s="49">
        <v>3</v>
      </c>
      <c r="R16" s="49">
        <v>2</v>
      </c>
      <c r="S16" s="22">
        <f t="shared" si="0"/>
        <v>22</v>
      </c>
      <c r="T16" s="49">
        <v>1</v>
      </c>
      <c r="U16" s="49">
        <v>1</v>
      </c>
      <c r="V16" s="18"/>
      <c r="W16" s="10">
        <f>VLOOKUP($C16,[1]Madrid!$BB$7:$BK$42,5)</f>
        <v>13</v>
      </c>
      <c r="X16" s="10">
        <f>VLOOKUP($C16,[1]Madrid!$BB$7:$BK$42,6)</f>
        <v>34</v>
      </c>
      <c r="Y16" s="10">
        <f>VLOOKUP($C16,[1]Madrid!$BB$7:$BK$42,7)</f>
        <v>65</v>
      </c>
      <c r="Z16" s="10">
        <f>VLOOKUP($C16,[1]Madrid!$BB$7:$BK$42,8)</f>
        <v>91</v>
      </c>
      <c r="AA16" s="10">
        <f>VLOOKUP($C16,[1]Madrid!$BB$7:$BK$42,9)</f>
        <v>117</v>
      </c>
      <c r="AB16" s="10">
        <f>VLOOKUP($C16,[1]Madrid!$BB$7:$BK$42,10)</f>
        <v>109</v>
      </c>
      <c r="AC16" s="11">
        <f t="shared" si="8"/>
        <v>0</v>
      </c>
      <c r="AD16" s="11">
        <f t="shared" si="9"/>
        <v>0</v>
      </c>
      <c r="AE16" s="11">
        <f>VLOOKUP($C16,[1]Vienna!$BB$7:$BM$42,11)</f>
        <v>177</v>
      </c>
      <c r="AF16" s="11">
        <f>VLOOKUP($C16,[1]Vienna!$BB$7:$BM$42,12)</f>
        <v>182</v>
      </c>
      <c r="AG16" s="11" t="s">
        <v>30</v>
      </c>
      <c r="AH16" s="11" t="s">
        <v>30</v>
      </c>
      <c r="AI16" s="11">
        <f t="shared" si="10"/>
        <v>129</v>
      </c>
      <c r="AJ16" s="11">
        <f t="shared" si="11"/>
        <v>0</v>
      </c>
      <c r="AK16" s="11">
        <f t="shared" si="12"/>
        <v>155</v>
      </c>
      <c r="AL16" s="11">
        <f t="shared" si="13"/>
        <v>0</v>
      </c>
      <c r="AM16" s="11">
        <f t="shared" si="14"/>
        <v>162</v>
      </c>
      <c r="AN16" s="11">
        <f t="shared" si="15"/>
        <v>186</v>
      </c>
      <c r="AO16" s="11">
        <f t="shared" si="16"/>
        <v>184</v>
      </c>
      <c r="AP16" s="13">
        <f t="shared" si="1"/>
        <v>507.86804465088153</v>
      </c>
      <c r="AQ16" s="10">
        <f>VLOOKUP($C16,[2]Madrid!$BB$7:$BK$40,5)</f>
        <v>14</v>
      </c>
      <c r="AR16" s="10">
        <f>VLOOKUP($C16,[2]Madrid!$BB$7:$BK$40,6)</f>
        <v>34</v>
      </c>
      <c r="AS16" s="10">
        <f>VLOOKUP($C16,[2]Madrid!$BB$7:$BK$40,7)</f>
        <v>66</v>
      </c>
      <c r="AT16" s="10">
        <f>VLOOKUP($C16,[2]Madrid!$BB$7:$BK$40,8)</f>
        <v>95</v>
      </c>
      <c r="AU16" s="10">
        <f>VLOOKUP($C16,[2]Madrid!$BB$7:$BK$40,9)</f>
        <v>117</v>
      </c>
      <c r="AV16" s="10">
        <f>VLOOKUP($C16,[2]Madrid!$BB$7:$BK$40,10)</f>
        <v>109</v>
      </c>
      <c r="AW16" s="11">
        <f t="shared" si="17"/>
        <v>0</v>
      </c>
      <c r="AX16" s="11">
        <f t="shared" si="18"/>
        <v>0</v>
      </c>
      <c r="AY16" s="11">
        <f>VLOOKUP($C16,[2]Vienna!$BB$7:$BM$42,11)</f>
        <v>177</v>
      </c>
      <c r="AZ16" s="11">
        <f>VLOOKUP($C16,[2]Vienna!$BB$7:$BM$42,12)</f>
        <v>182</v>
      </c>
      <c r="BA16" s="11" t="s">
        <v>30</v>
      </c>
      <c r="BB16" s="11" t="s">
        <v>30</v>
      </c>
      <c r="BC16" s="11">
        <f t="shared" si="19"/>
        <v>129</v>
      </c>
      <c r="BD16" s="11">
        <f t="shared" si="20"/>
        <v>0</v>
      </c>
      <c r="BE16" s="11">
        <f t="shared" si="21"/>
        <v>155</v>
      </c>
      <c r="BF16" s="11">
        <f t="shared" si="22"/>
        <v>0</v>
      </c>
      <c r="BG16" s="11">
        <f t="shared" si="23"/>
        <v>162</v>
      </c>
      <c r="BH16" s="11">
        <f t="shared" si="24"/>
        <v>186</v>
      </c>
      <c r="BI16" s="11">
        <f t="shared" si="25"/>
        <v>184</v>
      </c>
      <c r="BJ16" s="13">
        <f t="shared" si="2"/>
        <v>373.41959646453159</v>
      </c>
      <c r="BK16" s="19">
        <f>IF($N16=2,BK39*'4 PEF'!$J$4,IF(OR($N16=3,$N16=4,$N16=5,$N16=6),BK39*'4 PEF'!$J$5,IF(OR($N16=7,$N16=8),BK39*'4 PEF'!$J$8,IF($N16=9,BK39*'4 PEF'!$J$7,IF($N16=10,BK39*'4 PEF'!$J$6)))))</f>
        <v>18.17804663684807</v>
      </c>
      <c r="BL16" s="19">
        <f>BL39*'4 PEF'!$J$8</f>
        <v>15.118234618383726</v>
      </c>
      <c r="BM16" s="19">
        <f>IF($N16=2,BM39*'4 PEF'!$J$4,IF(OR($N16=3,$N16=4,$N16=5,$N16=6),BM39*'4 PEF'!$J$5,IF(OR($N16=7,$N16=8),BM39*'4 PEF'!$J$8,IF($N16=9,BM39*'4 PEF'!$J$7,IF($N16=10,BM39*'4 PEF'!$J$6)))))</f>
        <v>1.4816247785887924</v>
      </c>
      <c r="BN16" s="19">
        <f>BN39*'4 PEF'!$J$8</f>
        <v>13.310549464404144</v>
      </c>
      <c r="BO16" s="19">
        <f>BO39*'4 PEF'!$J$8</f>
        <v>0.45758792023128586</v>
      </c>
      <c r="BP16" s="33">
        <f>BP39*'4 PEF'!$J$8</f>
        <v>-18.580213675213674</v>
      </c>
      <c r="BQ16" s="34">
        <f t="shared" si="26"/>
        <v>29.965829743242342</v>
      </c>
      <c r="BR16" s="19">
        <f>IF($N16=2,BR39*'4 PEF'!$J$4,IF(OR($N16=3,$N16=4,$N16=5,$N16=6),BR39*'4 PEF'!$J$5,IF(OR($N16=7,$N16=8),BR39*'4 PEF'!$J$8,IF($N16=9,BR39*'4 PEF'!$J$7,IF($N16=10,BR39*'4 PEF'!$J$6)))))</f>
        <v>17.830507948973118</v>
      </c>
      <c r="BS16" s="19">
        <f>BS39*'4 PEF'!$J$8</f>
        <v>9.7668217337212475</v>
      </c>
      <c r="BT16" s="19">
        <f>IF($N16=2,BT39*'4 PEF'!$J$4,IF(OR($N16=3,$N16=4,$N16=5,$N16=6),BT39*'4 PEF'!$J$5,IF(OR($N16=7,$N16=8),BT39*'4 PEF'!$J$8,IF($N16=9,BT39*'4 PEF'!$J$7,IF($N16=10,BT39*'4 PEF'!$J$6)))))</f>
        <v>2.8225630697838548</v>
      </c>
      <c r="BU16" s="19">
        <f>BU39*'4 PEF'!$J$8</f>
        <v>14.787224639837209</v>
      </c>
      <c r="BV16" s="19">
        <f>BV39*'4 PEF'!$J$8</f>
        <v>0.75567450478123266</v>
      </c>
      <c r="BW16" s="33">
        <f>BW39*'4 PEF'!$J$8</f>
        <v>-19.221968253968253</v>
      </c>
      <c r="BX16" s="34">
        <f t="shared" si="27"/>
        <v>26.740823643128405</v>
      </c>
    </row>
    <row r="17" spans="1:77" ht="15" customHeight="1" x14ac:dyDescent="0.25">
      <c r="A17" s="151"/>
      <c r="B17" s="17">
        <v>12</v>
      </c>
      <c r="C17" s="97">
        <f>VLOOKUP(M17,[1]aux!$A$2:$B$37,2,FALSE)</f>
        <v>18</v>
      </c>
      <c r="D17" s="50" t="s">
        <v>32</v>
      </c>
      <c r="E17" s="50" t="s">
        <v>32</v>
      </c>
      <c r="F17" s="49" t="s">
        <v>33</v>
      </c>
      <c r="G17" s="49" t="s">
        <v>33</v>
      </c>
      <c r="H17" s="49">
        <v>0</v>
      </c>
      <c r="I17" s="49">
        <f t="shared" si="3"/>
        <v>4</v>
      </c>
      <c r="J17" s="49">
        <f t="shared" si="4"/>
        <v>3</v>
      </c>
      <c r="K17" s="49">
        <f t="shared" si="5"/>
        <v>3</v>
      </c>
      <c r="L17" s="49">
        <f t="shared" si="6"/>
        <v>1</v>
      </c>
      <c r="M17" s="49">
        <f t="shared" si="7"/>
        <v>4331</v>
      </c>
      <c r="N17" s="49">
        <v>7</v>
      </c>
      <c r="O17" s="49">
        <v>12</v>
      </c>
      <c r="P17" s="49">
        <v>3</v>
      </c>
      <c r="Q17" s="49">
        <v>3</v>
      </c>
      <c r="R17" s="49">
        <v>2</v>
      </c>
      <c r="S17" s="22">
        <f t="shared" si="0"/>
        <v>22</v>
      </c>
      <c r="T17" s="49">
        <v>1</v>
      </c>
      <c r="U17" s="49">
        <v>1</v>
      </c>
      <c r="V17" s="18"/>
      <c r="W17" s="10" t="str">
        <f>VLOOKUP($C17,[1]Madrid!$BB$7:$BK$42,5)</f>
        <v>a</v>
      </c>
      <c r="X17" s="10">
        <f>VLOOKUP($C17,[1]Madrid!$BB$7:$BK$42,6)</f>
        <v>38</v>
      </c>
      <c r="Y17" s="10">
        <f>VLOOKUP($C17,[1]Madrid!$BB$7:$BK$42,7)</f>
        <v>67</v>
      </c>
      <c r="Z17" s="10">
        <f>VLOOKUP($C17,[1]Madrid!$BB$7:$BK$42,8)</f>
        <v>91</v>
      </c>
      <c r="AA17" s="10">
        <f>VLOOKUP($C17,[1]Madrid!$BB$7:$BK$42,9)</f>
        <v>117</v>
      </c>
      <c r="AB17" s="10">
        <f>VLOOKUP($C17,[1]Madrid!$BB$7:$BK$42,10)</f>
        <v>109</v>
      </c>
      <c r="AC17" s="11">
        <f t="shared" si="8"/>
        <v>0</v>
      </c>
      <c r="AD17" s="11">
        <f t="shared" si="9"/>
        <v>0</v>
      </c>
      <c r="AE17" s="11">
        <f>VLOOKUP($C17,[1]Vienna!$BB$7:$BM$42,11)</f>
        <v>177</v>
      </c>
      <c r="AF17" s="11">
        <f>VLOOKUP($C17,[1]Vienna!$BB$7:$BM$42,12)</f>
        <v>182</v>
      </c>
      <c r="AG17" s="11" t="s">
        <v>30</v>
      </c>
      <c r="AH17" s="11" t="s">
        <v>30</v>
      </c>
      <c r="AI17" s="11">
        <f t="shared" si="10"/>
        <v>129</v>
      </c>
      <c r="AJ17" s="11">
        <f t="shared" si="11"/>
        <v>0</v>
      </c>
      <c r="AK17" s="11">
        <f t="shared" si="12"/>
        <v>155</v>
      </c>
      <c r="AL17" s="11">
        <f t="shared" si="13"/>
        <v>0</v>
      </c>
      <c r="AM17" s="11">
        <f t="shared" si="14"/>
        <v>162</v>
      </c>
      <c r="AN17" s="11">
        <f t="shared" si="15"/>
        <v>186</v>
      </c>
      <c r="AO17" s="11">
        <f t="shared" si="16"/>
        <v>184</v>
      </c>
      <c r="AP17" s="13">
        <f t="shared" si="1"/>
        <v>518.56696606955938</v>
      </c>
      <c r="AQ17" s="10" t="str">
        <f>VLOOKUP($C17,[2]Madrid!$BB$7:$BK$40,5)</f>
        <v>b</v>
      </c>
      <c r="AR17" s="10">
        <f>VLOOKUP($C17,[2]Madrid!$BB$7:$BK$40,6)</f>
        <v>38</v>
      </c>
      <c r="AS17" s="10">
        <f>VLOOKUP($C17,[2]Madrid!$BB$7:$BK$40,7)</f>
        <v>68</v>
      </c>
      <c r="AT17" s="10">
        <f>VLOOKUP($C17,[2]Madrid!$BB$7:$BK$40,8)</f>
        <v>95</v>
      </c>
      <c r="AU17" s="10">
        <f>VLOOKUP($C17,[2]Madrid!$BB$7:$BK$40,9)</f>
        <v>117</v>
      </c>
      <c r="AV17" s="10">
        <f>VLOOKUP($C17,[2]Madrid!$BB$7:$BK$40,10)</f>
        <v>109</v>
      </c>
      <c r="AW17" s="11">
        <f t="shared" si="17"/>
        <v>0</v>
      </c>
      <c r="AX17" s="11">
        <f t="shared" si="18"/>
        <v>0</v>
      </c>
      <c r="AY17" s="11">
        <f>VLOOKUP($C17,[2]Vienna!$BB$7:$BM$42,11)</f>
        <v>177</v>
      </c>
      <c r="AZ17" s="11">
        <f>VLOOKUP($C17,[2]Vienna!$BB$7:$BM$42,12)</f>
        <v>182</v>
      </c>
      <c r="BA17" s="11" t="s">
        <v>30</v>
      </c>
      <c r="BB17" s="11" t="s">
        <v>30</v>
      </c>
      <c r="BC17" s="11">
        <f t="shared" si="19"/>
        <v>129</v>
      </c>
      <c r="BD17" s="11">
        <f t="shared" si="20"/>
        <v>0</v>
      </c>
      <c r="BE17" s="11">
        <f t="shared" si="21"/>
        <v>155</v>
      </c>
      <c r="BF17" s="11">
        <f t="shared" si="22"/>
        <v>0</v>
      </c>
      <c r="BG17" s="11">
        <f t="shared" si="23"/>
        <v>162</v>
      </c>
      <c r="BH17" s="11">
        <f t="shared" si="24"/>
        <v>186</v>
      </c>
      <c r="BI17" s="11">
        <f t="shared" si="25"/>
        <v>184</v>
      </c>
      <c r="BJ17" s="13">
        <f t="shared" si="2"/>
        <v>386.81043239067003</v>
      </c>
      <c r="BK17" s="19">
        <f>IF($N17=2,BK40*'4 PEF'!$J$4,IF(OR($N17=3,$N17=4,$N17=5,$N17=6),BK40*'4 PEF'!$J$5,IF(OR($N17=7,$N17=8),BK40*'4 PEF'!$J$8,IF($N17=9,BK40*'4 PEF'!$J$7,IF($N17=10,BK40*'4 PEF'!$J$6)))))</f>
        <v>16.091533840670785</v>
      </c>
      <c r="BL17" s="19">
        <f>BL40*'4 PEF'!$J$8</f>
        <v>15.127417369619289</v>
      </c>
      <c r="BM17" s="19">
        <f>IF($N17=2,BM40*'4 PEF'!$J$4,IF(OR($N17=3,$N17=4,$N17=5,$N17=6),BM40*'4 PEF'!$J$5,IF(OR($N17=7,$N17=8),BM40*'4 PEF'!$J$8,IF($N17=9,BM40*'4 PEF'!$J$7,IF($N17=10,BM40*'4 PEF'!$J$6)))))</f>
        <v>1.4859734817702626</v>
      </c>
      <c r="BN17" s="19">
        <f>BN40*'4 PEF'!$J$8</f>
        <v>13.310549464404144</v>
      </c>
      <c r="BO17" s="19">
        <f>BO40*'4 PEF'!$J$8</f>
        <v>0.45041582934142582</v>
      </c>
      <c r="BP17" s="33">
        <f>BP40*'4 PEF'!$J$8</f>
        <v>-18.580213675213674</v>
      </c>
      <c r="BQ17" s="34">
        <f t="shared" si="26"/>
        <v>27.885676310592228</v>
      </c>
      <c r="BR17" s="19">
        <f>IF($N17=2,BR40*'4 PEF'!$J$4,IF(OR($N17=3,$N17=4,$N17=5,$N17=6),BR40*'4 PEF'!$J$5,IF(OR($N17=7,$N17=8),BR40*'4 PEF'!$J$8,IF($N17=9,BR40*'4 PEF'!$J$7,IF($N17=10,BR40*'4 PEF'!$J$6)))))</f>
        <v>14.063860174237163</v>
      </c>
      <c r="BS17" s="19">
        <f>BS40*'4 PEF'!$J$8</f>
        <v>9.726740937719546</v>
      </c>
      <c r="BT17" s="19">
        <f>IF($N17=2,BT40*'4 PEF'!$J$4,IF(OR($N17=3,$N17=4,$N17=5,$N17=6),BT40*'4 PEF'!$J$5,IF(OR($N17=7,$N17=8),BT40*'4 PEF'!$J$8,IF($N17=9,BT40*'4 PEF'!$J$7,IF($N17=10,BT40*'4 PEF'!$J$6)))))</f>
        <v>2.8087238866229525</v>
      </c>
      <c r="BU17" s="19">
        <f>BU40*'4 PEF'!$J$8</f>
        <v>14.787224639837209</v>
      </c>
      <c r="BV17" s="19">
        <f>BV40*'4 PEF'!$J$8</f>
        <v>0.73822476926236957</v>
      </c>
      <c r="BW17" s="33">
        <f>BW40*'4 PEF'!$J$8</f>
        <v>-19.221968253968253</v>
      </c>
      <c r="BX17" s="34">
        <f t="shared" si="27"/>
        <v>22.902806153710987</v>
      </c>
    </row>
    <row r="18" spans="1:77" ht="15" customHeight="1" x14ac:dyDescent="0.25">
      <c r="A18" s="151"/>
      <c r="B18" s="17">
        <v>13</v>
      </c>
      <c r="C18" s="97">
        <f>VLOOKUP(M18,[1]aux!$A$2:$B$37,2,FALSE)</f>
        <v>3</v>
      </c>
      <c r="D18" s="50"/>
      <c r="E18" s="50"/>
      <c r="F18" s="49"/>
      <c r="G18" s="49"/>
      <c r="H18" s="31">
        <f>IF(L18=1,0,IF(L18=2,1))</f>
        <v>0</v>
      </c>
      <c r="I18" s="49">
        <v>1</v>
      </c>
      <c r="J18" s="49">
        <v>2</v>
      </c>
      <c r="K18" s="49">
        <v>1</v>
      </c>
      <c r="L18" s="49">
        <v>1</v>
      </c>
      <c r="M18" s="49">
        <f t="shared" si="7"/>
        <v>1211</v>
      </c>
      <c r="N18" s="49">
        <v>7</v>
      </c>
      <c r="O18" s="49">
        <v>12</v>
      </c>
      <c r="P18" s="49">
        <v>1</v>
      </c>
      <c r="Q18" s="49">
        <v>1</v>
      </c>
      <c r="R18" s="49">
        <v>2</v>
      </c>
      <c r="S18" s="22">
        <f t="shared" si="0"/>
        <v>22</v>
      </c>
      <c r="T18" s="49">
        <v>1</v>
      </c>
      <c r="U18" s="49">
        <v>1</v>
      </c>
      <c r="V18" s="18"/>
      <c r="W18" s="10">
        <f>VLOOKUP($C18,[1]Madrid!$BB$7:$BK$42,5)</f>
        <v>1</v>
      </c>
      <c r="X18" s="10">
        <f>VLOOKUP($C18,[1]Madrid!$BB$7:$BK$42,6)</f>
        <v>24</v>
      </c>
      <c r="Y18" s="10">
        <f>VLOOKUP($C18,[1]Madrid!$BB$7:$BK$42,7)</f>
        <v>0</v>
      </c>
      <c r="Z18" s="10">
        <f>VLOOKUP($C18,[1]Madrid!$BB$7:$BK$42,8)</f>
        <v>89</v>
      </c>
      <c r="AA18" s="10">
        <f>VLOOKUP($C18,[1]Madrid!$BB$7:$BK$42,9)</f>
        <v>0</v>
      </c>
      <c r="AB18" s="10">
        <f>VLOOKUP($C18,[1]Madrid!$BB$7:$BK$42,10)</f>
        <v>0</v>
      </c>
      <c r="AC18" s="11">
        <f t="shared" si="8"/>
        <v>0</v>
      </c>
      <c r="AD18" s="11">
        <f t="shared" si="9"/>
        <v>0</v>
      </c>
      <c r="AE18" s="11">
        <f>VLOOKUP($C18,[1]Vienna!$BB$7:$BM$42,11)</f>
        <v>0</v>
      </c>
      <c r="AF18" s="11">
        <f>VLOOKUP($C18,[1]Vienna!$BB$7:$BM$42,12)</f>
        <v>0</v>
      </c>
      <c r="AG18" s="11" t="s">
        <v>30</v>
      </c>
      <c r="AH18" s="11" t="s">
        <v>30</v>
      </c>
      <c r="AI18" s="11">
        <f t="shared" si="10"/>
        <v>129</v>
      </c>
      <c r="AJ18" s="11">
        <f t="shared" si="11"/>
        <v>0</v>
      </c>
      <c r="AK18" s="11">
        <f t="shared" si="12"/>
        <v>149</v>
      </c>
      <c r="AL18" s="11">
        <f t="shared" si="13"/>
        <v>0</v>
      </c>
      <c r="AM18" s="11">
        <f t="shared" si="14"/>
        <v>162</v>
      </c>
      <c r="AN18" s="11">
        <f t="shared" si="15"/>
        <v>186</v>
      </c>
      <c r="AO18" s="11">
        <f t="shared" si="16"/>
        <v>184</v>
      </c>
      <c r="AP18" s="13">
        <f t="shared" si="1"/>
        <v>284.60065433623441</v>
      </c>
      <c r="AQ18" s="10">
        <f>VLOOKUP($C18,[2]Madrid!$BB$7:$BK$40,5)</f>
        <v>2</v>
      </c>
      <c r="AR18" s="10">
        <f>VLOOKUP($C18,[2]Madrid!$BB$7:$BK$40,6)</f>
        <v>24</v>
      </c>
      <c r="AS18" s="10">
        <f>VLOOKUP($C18,[2]Madrid!$BB$7:$BK$40,7)</f>
        <v>0</v>
      </c>
      <c r="AT18" s="10">
        <f>VLOOKUP($C18,[2]Madrid!$BB$7:$BK$40,8)</f>
        <v>93</v>
      </c>
      <c r="AU18" s="10">
        <f>VLOOKUP($C18,[2]Madrid!$BB$7:$BK$40,9)</f>
        <v>0</v>
      </c>
      <c r="AV18" s="10">
        <f>VLOOKUP($C18,[2]Madrid!$BB$7:$BK$40,10)</f>
        <v>0</v>
      </c>
      <c r="AW18" s="11">
        <f t="shared" si="17"/>
        <v>0</v>
      </c>
      <c r="AX18" s="11">
        <f t="shared" si="18"/>
        <v>0</v>
      </c>
      <c r="AY18" s="11">
        <f>VLOOKUP($C18,[2]Vienna!$BB$7:$BM$42,11)</f>
        <v>0</v>
      </c>
      <c r="AZ18" s="11">
        <f>VLOOKUP($C18,[2]Vienna!$BB$7:$BM$42,12)</f>
        <v>0</v>
      </c>
      <c r="BA18" s="11" t="s">
        <v>30</v>
      </c>
      <c r="BB18" s="11" t="s">
        <v>30</v>
      </c>
      <c r="BC18" s="11">
        <f t="shared" si="19"/>
        <v>129</v>
      </c>
      <c r="BD18" s="11">
        <f t="shared" si="20"/>
        <v>0</v>
      </c>
      <c r="BE18" s="11">
        <f t="shared" si="21"/>
        <v>149</v>
      </c>
      <c r="BF18" s="11">
        <f t="shared" si="22"/>
        <v>0</v>
      </c>
      <c r="BG18" s="11">
        <f t="shared" si="23"/>
        <v>162</v>
      </c>
      <c r="BH18" s="11">
        <f t="shared" si="24"/>
        <v>186</v>
      </c>
      <c r="BI18" s="11">
        <f t="shared" si="25"/>
        <v>184</v>
      </c>
      <c r="BJ18" s="13">
        <f t="shared" si="2"/>
        <v>338.85980420149917</v>
      </c>
      <c r="BK18" s="19">
        <f>IF($N18=2,BK41*'4 PEF'!$J$4,IF(OR($N18=3,$N18=4,$N18=5,$N18=6),BK41*'4 PEF'!$J$5,IF(OR($N18=7,$N18=8),BK41*'4 PEF'!$J$8,IF($N18=9,BK41*'4 PEF'!$J$7,IF($N18=10,BK41*'4 PEF'!$J$6)))))</f>
        <v>45.357239599306261</v>
      </c>
      <c r="BL18" s="19">
        <f>BL41*'4 PEF'!$J$8</f>
        <v>48.784948480746401</v>
      </c>
      <c r="BM18" s="19">
        <f>IF($N18=2,BM41*'4 PEF'!$J$4,IF(OR($N18=3,$N18=4,$N18=5,$N18=6),BM41*'4 PEF'!$J$5,IF(OR($N18=7,$N18=8),BM41*'4 PEF'!$J$8,IF($N18=9,BM41*'4 PEF'!$J$7,IF($N18=10,BM41*'4 PEF'!$J$6)))))</f>
        <v>1.2961214950289521</v>
      </c>
      <c r="BN18" s="19">
        <f>BN41*'4 PEF'!$J$8</f>
        <v>53.683718847652813</v>
      </c>
      <c r="BO18" s="19">
        <f>BO41*'4 PEF'!$J$8</f>
        <v>0.90941487170729529</v>
      </c>
      <c r="BP18" s="33">
        <f>BP41*'4 PEF'!$J$8</f>
        <v>-18.580213675213674</v>
      </c>
      <c r="BQ18" s="34">
        <f t="shared" si="26"/>
        <v>131.45122961922806</v>
      </c>
      <c r="BR18" s="19">
        <f>IF($N18=2,BR41*'4 PEF'!$J$4,IF(OR($N18=3,$N18=4,$N18=5,$N18=6),BR41*'4 PEF'!$J$5,IF(OR($N18=7,$N18=8),BR41*'4 PEF'!$J$8,IF($N18=9,BR41*'4 PEF'!$J$7,IF($N18=10,BR41*'4 PEF'!$J$6)))))</f>
        <v>54.754060039102093</v>
      </c>
      <c r="BS18" s="19">
        <f>BS41*'4 PEF'!$J$8</f>
        <v>21.306183244239062</v>
      </c>
      <c r="BT18" s="19">
        <f>IF($N18=2,BT41*'4 PEF'!$J$4,IF(OR($N18=3,$N18=4,$N18=5,$N18=6),BT41*'4 PEF'!$J$5,IF(OR($N18=7,$N18=8),BT41*'4 PEF'!$J$8,IF($N18=9,BT41*'4 PEF'!$J$7,IF($N18=10,BT41*'4 PEF'!$J$6)))))</f>
        <v>2.6756284004167163</v>
      </c>
      <c r="BU18" s="19">
        <f>BU41*'4 PEF'!$J$8</f>
        <v>53.296293248761877</v>
      </c>
      <c r="BV18" s="19">
        <f>BV41*'4 PEF'!$J$8</f>
        <v>1.1459454541804273</v>
      </c>
      <c r="BW18" s="33">
        <f>BW41*'4 PEF'!$J$8</f>
        <v>-19.221968253968253</v>
      </c>
      <c r="BX18" s="34">
        <f t="shared" si="27"/>
        <v>113.95614213273193</v>
      </c>
    </row>
    <row r="19" spans="1:77" ht="15" customHeight="1" x14ac:dyDescent="0.25">
      <c r="A19" s="151"/>
      <c r="B19" s="17">
        <v>14</v>
      </c>
      <c r="C19" s="97">
        <f>VLOOKUP(M19,[1]aux!$A$2:$B$37,2,FALSE)</f>
        <v>13</v>
      </c>
      <c r="D19" s="50"/>
      <c r="E19" s="50"/>
      <c r="F19" s="49"/>
      <c r="G19" s="49"/>
      <c r="H19" s="31">
        <f t="shared" ref="H19:H24" si="28">IF(L19=1,0,IF(L19=2,1))</f>
        <v>0</v>
      </c>
      <c r="I19" s="49">
        <v>3</v>
      </c>
      <c r="J19" s="49">
        <v>3</v>
      </c>
      <c r="K19" s="49">
        <v>2</v>
      </c>
      <c r="L19" s="49">
        <v>1</v>
      </c>
      <c r="M19" s="49">
        <f t="shared" si="7"/>
        <v>3321</v>
      </c>
      <c r="N19" s="49">
        <v>7</v>
      </c>
      <c r="O19" s="49">
        <v>12</v>
      </c>
      <c r="P19" s="49">
        <v>1</v>
      </c>
      <c r="Q19" s="49">
        <v>1</v>
      </c>
      <c r="R19" s="49">
        <v>2</v>
      </c>
      <c r="S19" s="22">
        <f t="shared" si="0"/>
        <v>22</v>
      </c>
      <c r="T19" s="49">
        <v>1</v>
      </c>
      <c r="U19" s="49">
        <v>0</v>
      </c>
      <c r="V19" s="18"/>
      <c r="W19" s="10">
        <f>VLOOKUP($C19,[1]Madrid!$BB$7:$BK$42,5)</f>
        <v>13</v>
      </c>
      <c r="X19" s="10">
        <f>VLOOKUP($C19,[1]Madrid!$BB$7:$BK$42,6)</f>
        <v>34</v>
      </c>
      <c r="Y19" s="10">
        <f>VLOOKUP($C19,[1]Madrid!$BB$7:$BK$42,7)</f>
        <v>65</v>
      </c>
      <c r="Z19" s="10">
        <f>VLOOKUP($C19,[1]Madrid!$BB$7:$BK$42,8)</f>
        <v>91</v>
      </c>
      <c r="AA19" s="10">
        <f>VLOOKUP($C19,[1]Madrid!$BB$7:$BK$42,9)</f>
        <v>0</v>
      </c>
      <c r="AB19" s="10">
        <f>VLOOKUP($C19,[1]Madrid!$BB$7:$BK$42,10)</f>
        <v>109</v>
      </c>
      <c r="AC19" s="11">
        <f t="shared" si="8"/>
        <v>0</v>
      </c>
      <c r="AD19" s="11">
        <f t="shared" si="9"/>
        <v>0</v>
      </c>
      <c r="AE19" s="11">
        <f>VLOOKUP($C19,[1]Vienna!$BB$7:$BM$42,11)</f>
        <v>176</v>
      </c>
      <c r="AF19" s="11">
        <f>VLOOKUP($C19,[1]Vienna!$BB$7:$BM$42,12)</f>
        <v>0</v>
      </c>
      <c r="AG19" s="11" t="s">
        <v>30</v>
      </c>
      <c r="AH19" s="11" t="s">
        <v>30</v>
      </c>
      <c r="AI19" s="11">
        <f t="shared" si="10"/>
        <v>129</v>
      </c>
      <c r="AJ19" s="11">
        <f t="shared" si="11"/>
        <v>0</v>
      </c>
      <c r="AK19" s="11">
        <f t="shared" si="12"/>
        <v>149</v>
      </c>
      <c r="AL19" s="11">
        <f t="shared" si="13"/>
        <v>0</v>
      </c>
      <c r="AM19" s="11">
        <f t="shared" si="14"/>
        <v>162</v>
      </c>
      <c r="AN19" s="11">
        <f t="shared" si="15"/>
        <v>186</v>
      </c>
      <c r="AO19" s="11">
        <f t="shared" si="16"/>
        <v>0</v>
      </c>
      <c r="AP19" s="13">
        <f t="shared" si="1"/>
        <v>384.73621437360066</v>
      </c>
      <c r="AQ19" s="10">
        <f>VLOOKUP($C19,[2]Madrid!$BB$7:$BK$40,5)</f>
        <v>14</v>
      </c>
      <c r="AR19" s="10">
        <f>VLOOKUP($C19,[2]Madrid!$BB$7:$BK$40,6)</f>
        <v>34</v>
      </c>
      <c r="AS19" s="10">
        <f>VLOOKUP($C19,[2]Madrid!$BB$7:$BK$40,7)</f>
        <v>66</v>
      </c>
      <c r="AT19" s="10">
        <f>VLOOKUP($C19,[2]Madrid!$BB$7:$BK$40,8)</f>
        <v>95</v>
      </c>
      <c r="AU19" s="10">
        <f>VLOOKUP($C19,[2]Madrid!$BB$7:$BK$40,9)</f>
        <v>0</v>
      </c>
      <c r="AV19" s="10">
        <f>VLOOKUP($C19,[2]Madrid!$BB$7:$BK$40,10)</f>
        <v>109</v>
      </c>
      <c r="AW19" s="11">
        <f t="shared" si="17"/>
        <v>0</v>
      </c>
      <c r="AX19" s="11">
        <f t="shared" si="18"/>
        <v>0</v>
      </c>
      <c r="AY19" s="11">
        <f>VLOOKUP($C19,[2]Vienna!$BB$7:$BM$42,11)</f>
        <v>176</v>
      </c>
      <c r="AZ19" s="11">
        <f>VLOOKUP($C19,[2]Vienna!$BB$7:$BM$42,12)</f>
        <v>0</v>
      </c>
      <c r="BA19" s="11" t="s">
        <v>30</v>
      </c>
      <c r="BB19" s="11" t="s">
        <v>30</v>
      </c>
      <c r="BC19" s="11">
        <f t="shared" si="19"/>
        <v>129</v>
      </c>
      <c r="BD19" s="11">
        <f t="shared" si="20"/>
        <v>0</v>
      </c>
      <c r="BE19" s="11">
        <f t="shared" si="21"/>
        <v>149</v>
      </c>
      <c r="BF19" s="11">
        <f t="shared" si="22"/>
        <v>0</v>
      </c>
      <c r="BG19" s="11">
        <f t="shared" si="23"/>
        <v>162</v>
      </c>
      <c r="BH19" s="11">
        <f t="shared" si="24"/>
        <v>186</v>
      </c>
      <c r="BI19" s="11">
        <f t="shared" si="25"/>
        <v>0</v>
      </c>
      <c r="BJ19" s="13">
        <f t="shared" si="2"/>
        <v>264.40837506938749</v>
      </c>
      <c r="BK19" s="19">
        <f>IF($N19=2,BK42*'4 PEF'!$J$4,IF(OR($N19=3,$N19=4,$N19=5,$N19=6),BK42*'4 PEF'!$J$5,IF(OR($N19=7,$N19=8),BK42*'4 PEF'!$J$8,IF($N19=9,BK42*'4 PEF'!$J$7,IF($N19=10,BK42*'4 PEF'!$J$6)))))</f>
        <v>14.286508623291889</v>
      </c>
      <c r="BL19" s="19">
        <f>BL42*'4 PEF'!$J$8</f>
        <v>35.988485553006718</v>
      </c>
      <c r="BM19" s="19">
        <f>IF($N19=2,BM42*'4 PEF'!$J$4,IF(OR($N19=3,$N19=4,$N19=5,$N19=6),BM42*'4 PEF'!$J$5,IF(OR($N19=7,$N19=8),BM42*'4 PEF'!$J$8,IF($N19=9,BM42*'4 PEF'!$J$7,IF($N19=10,BM42*'4 PEF'!$J$6)))))</f>
        <v>1.5312200134381748</v>
      </c>
      <c r="BN19" s="19">
        <f>BN42*'4 PEF'!$J$8</f>
        <v>35.702434277343748</v>
      </c>
      <c r="BO19" s="19">
        <f>BO42*'4 PEF'!$J$8</f>
        <v>0.62365150898700261</v>
      </c>
      <c r="BP19" s="33">
        <f>BP42*'4 PEF'!$J$8</f>
        <v>0</v>
      </c>
      <c r="BQ19" s="34">
        <f t="shared" si="26"/>
        <v>88.132299976067529</v>
      </c>
      <c r="BR19" s="19">
        <f>IF($N19=2,BR42*'4 PEF'!$J$4,IF(OR($N19=3,$N19=4,$N19=5,$N19=6),BR42*'4 PEF'!$J$5,IF(OR($N19=7,$N19=8),BR42*'4 PEF'!$J$8,IF($N19=9,BR42*'4 PEF'!$J$7,IF($N19=10,BR42*'4 PEF'!$J$6)))))</f>
        <v>12.678760566436459</v>
      </c>
      <c r="BS19" s="19">
        <f>BS42*'4 PEF'!$J$8</f>
        <v>17.456113087535922</v>
      </c>
      <c r="BT19" s="19">
        <f>IF($N19=2,BT42*'4 PEF'!$J$4,IF(OR($N19=3,$N19=4,$N19=5,$N19=6),BT42*'4 PEF'!$J$5,IF(OR($N19=7,$N19=8),BT42*'4 PEF'!$J$8,IF($N19=9,BT42*'4 PEF'!$J$7,IF($N19=10,BT42*'4 PEF'!$J$6)))))</f>
        <v>2.8350087465945926</v>
      </c>
      <c r="BU19" s="19">
        <f>BU42*'4 PEF'!$J$8</f>
        <v>35.971907962004053</v>
      </c>
      <c r="BV19" s="19">
        <f>BV42*'4 PEF'!$J$8</f>
        <v>0.85249235132539369</v>
      </c>
      <c r="BW19" s="33">
        <f>BW42*'4 PEF'!$J$8</f>
        <v>0</v>
      </c>
      <c r="BX19" s="34">
        <f t="shared" si="27"/>
        <v>69.794282713896422</v>
      </c>
    </row>
    <row r="20" spans="1:77" ht="15" customHeight="1" x14ac:dyDescent="0.25">
      <c r="A20" s="151"/>
      <c r="B20" s="17">
        <v>15</v>
      </c>
      <c r="C20" s="97">
        <f>VLOOKUP(M20,[1]aux!$A$2:$B$37,2,FALSE)</f>
        <v>18</v>
      </c>
      <c r="D20" s="50"/>
      <c r="E20" s="50"/>
      <c r="F20" s="49"/>
      <c r="G20" s="49"/>
      <c r="H20" s="31">
        <f t="shared" si="28"/>
        <v>0</v>
      </c>
      <c r="I20" s="49">
        <v>4</v>
      </c>
      <c r="J20" s="49">
        <v>3</v>
      </c>
      <c r="K20" s="49">
        <v>3</v>
      </c>
      <c r="L20" s="49">
        <v>1</v>
      </c>
      <c r="M20" s="49">
        <f t="shared" si="7"/>
        <v>4331</v>
      </c>
      <c r="N20" s="49">
        <v>7</v>
      </c>
      <c r="O20" s="49">
        <v>12</v>
      </c>
      <c r="P20" s="49">
        <v>3</v>
      </c>
      <c r="Q20" s="49">
        <v>3</v>
      </c>
      <c r="R20" s="49">
        <v>2</v>
      </c>
      <c r="S20" s="22">
        <f t="shared" si="0"/>
        <v>22</v>
      </c>
      <c r="T20" s="49">
        <v>1</v>
      </c>
      <c r="U20" s="49">
        <v>0</v>
      </c>
      <c r="V20" s="18"/>
      <c r="W20" s="10" t="str">
        <f>VLOOKUP($C20,[1]Madrid!$BB$7:$BK$42,5)</f>
        <v>a</v>
      </c>
      <c r="X20" s="10">
        <f>VLOOKUP($C20,[1]Madrid!$BB$7:$BK$42,6)</f>
        <v>38</v>
      </c>
      <c r="Y20" s="10">
        <f>VLOOKUP($C20,[1]Madrid!$BB$7:$BK$42,7)</f>
        <v>67</v>
      </c>
      <c r="Z20" s="10">
        <f>VLOOKUP($C20,[1]Madrid!$BB$7:$BK$42,8)</f>
        <v>91</v>
      </c>
      <c r="AA20" s="10">
        <f>VLOOKUP($C20,[1]Madrid!$BB$7:$BK$42,9)</f>
        <v>117</v>
      </c>
      <c r="AB20" s="10">
        <f>VLOOKUP($C20,[1]Madrid!$BB$7:$BK$42,10)</f>
        <v>109</v>
      </c>
      <c r="AC20" s="11">
        <f t="shared" si="8"/>
        <v>0</v>
      </c>
      <c r="AD20" s="11">
        <f t="shared" si="9"/>
        <v>0</v>
      </c>
      <c r="AE20" s="11">
        <f>VLOOKUP($C20,[1]Vienna!$BB$7:$BM$42,11)</f>
        <v>177</v>
      </c>
      <c r="AF20" s="11">
        <f>VLOOKUP($C20,[1]Vienna!$BB$7:$BM$42,12)</f>
        <v>182</v>
      </c>
      <c r="AG20" s="11" t="s">
        <v>30</v>
      </c>
      <c r="AH20" s="11" t="s">
        <v>30</v>
      </c>
      <c r="AI20" s="11">
        <f t="shared" si="10"/>
        <v>129</v>
      </c>
      <c r="AJ20" s="11">
        <f t="shared" si="11"/>
        <v>0</v>
      </c>
      <c r="AK20" s="11">
        <f t="shared" si="12"/>
        <v>155</v>
      </c>
      <c r="AL20" s="11">
        <f t="shared" si="13"/>
        <v>0</v>
      </c>
      <c r="AM20" s="11">
        <f t="shared" si="14"/>
        <v>162</v>
      </c>
      <c r="AN20" s="11">
        <f t="shared" si="15"/>
        <v>186</v>
      </c>
      <c r="AO20" s="11">
        <f t="shared" si="16"/>
        <v>0</v>
      </c>
      <c r="AP20" s="13">
        <f t="shared" si="1"/>
        <v>493.58511991571322</v>
      </c>
      <c r="AQ20" s="10" t="str">
        <f>VLOOKUP($C20,[2]Madrid!$BB$7:$BK$40,5)</f>
        <v>b</v>
      </c>
      <c r="AR20" s="10">
        <f>VLOOKUP($C20,[2]Madrid!$BB$7:$BK$40,6)</f>
        <v>38</v>
      </c>
      <c r="AS20" s="10">
        <f>VLOOKUP($C20,[2]Madrid!$BB$7:$BK$40,7)</f>
        <v>68</v>
      </c>
      <c r="AT20" s="10">
        <f>VLOOKUP($C20,[2]Madrid!$BB$7:$BK$40,8)</f>
        <v>95</v>
      </c>
      <c r="AU20" s="10">
        <f>VLOOKUP($C20,[2]Madrid!$BB$7:$BK$40,9)</f>
        <v>117</v>
      </c>
      <c r="AV20" s="10">
        <f>VLOOKUP($C20,[2]Madrid!$BB$7:$BK$40,10)</f>
        <v>109</v>
      </c>
      <c r="AW20" s="11">
        <f t="shared" si="17"/>
        <v>0</v>
      </c>
      <c r="AX20" s="11">
        <f t="shared" si="18"/>
        <v>0</v>
      </c>
      <c r="AY20" s="11">
        <f>VLOOKUP($C20,[2]Vienna!$BB$7:$BM$42,11)</f>
        <v>177</v>
      </c>
      <c r="AZ20" s="11">
        <f>VLOOKUP($C20,[2]Vienna!$BB$7:$BM$42,12)</f>
        <v>182</v>
      </c>
      <c r="BA20" s="11" t="s">
        <v>30</v>
      </c>
      <c r="BB20" s="11" t="s">
        <v>30</v>
      </c>
      <c r="BC20" s="11">
        <f t="shared" si="19"/>
        <v>129</v>
      </c>
      <c r="BD20" s="11">
        <f t="shared" si="20"/>
        <v>0</v>
      </c>
      <c r="BE20" s="11">
        <f t="shared" si="21"/>
        <v>155</v>
      </c>
      <c r="BF20" s="11">
        <f t="shared" si="22"/>
        <v>0</v>
      </c>
      <c r="BG20" s="11">
        <f t="shared" si="23"/>
        <v>162</v>
      </c>
      <c r="BH20" s="11">
        <f t="shared" si="24"/>
        <v>186</v>
      </c>
      <c r="BI20" s="11">
        <f t="shared" si="25"/>
        <v>0</v>
      </c>
      <c r="BJ20" s="13">
        <f t="shared" si="2"/>
        <v>361.03551175574933</v>
      </c>
      <c r="BK20" s="19">
        <f>IF($N20=2,BK43*'4 PEF'!$J$4,IF(OR($N20=3,$N20=4,$N20=5,$N20=6),BK43*'4 PEF'!$J$5,IF(OR($N20=7,$N20=8),BK43*'4 PEF'!$J$8,IF($N20=9,BK43*'4 PEF'!$J$7,IF($N20=10,BK43*'4 PEF'!$J$6)))))</f>
        <v>16.091533840670785</v>
      </c>
      <c r="BL20" s="19">
        <f>BL43*'4 PEF'!$J$8</f>
        <v>15.127417369619289</v>
      </c>
      <c r="BM20" s="19">
        <f>IF($N20=2,BM43*'4 PEF'!$J$4,IF(OR($N20=3,$N20=4,$N20=5,$N20=6),BM43*'4 PEF'!$J$5,IF(OR($N20=7,$N20=8),BM43*'4 PEF'!$J$8,IF($N20=9,BM43*'4 PEF'!$J$7,IF($N20=10,BM43*'4 PEF'!$J$6)))))</f>
        <v>1.4859734817702626</v>
      </c>
      <c r="BN20" s="19">
        <f>BN43*'4 PEF'!$J$8</f>
        <v>13.310549464404144</v>
      </c>
      <c r="BO20" s="19">
        <f>BO43*'4 PEF'!$J$8</f>
        <v>0.45041582934142582</v>
      </c>
      <c r="BP20" s="33">
        <f>BP43*'4 PEF'!$J$8</f>
        <v>0</v>
      </c>
      <c r="BQ20" s="34">
        <f t="shared" si="26"/>
        <v>46.465889985805902</v>
      </c>
      <c r="BR20" s="19">
        <f>IF($N20=2,BR43*'4 PEF'!$J$4,IF(OR($N20=3,$N20=4,$N20=5,$N20=6),BR43*'4 PEF'!$J$5,IF(OR($N20=7,$N20=8),BR43*'4 PEF'!$J$8,IF($N20=9,BR43*'4 PEF'!$J$7,IF($N20=10,BR43*'4 PEF'!$J$6)))))</f>
        <v>14.063860174237163</v>
      </c>
      <c r="BS20" s="19">
        <f>BS43*'4 PEF'!$J$8</f>
        <v>9.726740937719546</v>
      </c>
      <c r="BT20" s="19">
        <f>IF($N20=2,BT43*'4 PEF'!$J$4,IF(OR($N20=3,$N20=4,$N20=5,$N20=6),BT43*'4 PEF'!$J$5,IF(OR($N20=7,$N20=8),BT43*'4 PEF'!$J$8,IF($N20=9,BT43*'4 PEF'!$J$7,IF($N20=10,BT43*'4 PEF'!$J$6)))))</f>
        <v>2.8087238866229525</v>
      </c>
      <c r="BU20" s="19">
        <f>BU43*'4 PEF'!$J$8</f>
        <v>14.787224639837209</v>
      </c>
      <c r="BV20" s="19">
        <f>BV43*'4 PEF'!$J$8</f>
        <v>0.73822476926236957</v>
      </c>
      <c r="BW20" s="33">
        <f>BW43*'4 PEF'!$J$8</f>
        <v>0</v>
      </c>
      <c r="BX20" s="34">
        <f t="shared" si="27"/>
        <v>42.12477440767924</v>
      </c>
    </row>
    <row r="21" spans="1:77" ht="15" customHeight="1" x14ac:dyDescent="0.25">
      <c r="A21" s="151"/>
      <c r="B21" s="17">
        <v>16</v>
      </c>
      <c r="C21" s="97">
        <f>VLOOKUP(M21,[1]aux!$A$2:$B$37,2,FALSE)</f>
        <v>36</v>
      </c>
      <c r="D21" s="50"/>
      <c r="E21" s="50"/>
      <c r="F21" s="49"/>
      <c r="G21" s="49"/>
      <c r="H21" s="31">
        <f t="shared" si="28"/>
        <v>1</v>
      </c>
      <c r="I21" s="49">
        <v>4</v>
      </c>
      <c r="J21" s="49">
        <v>3</v>
      </c>
      <c r="K21" s="49">
        <v>3</v>
      </c>
      <c r="L21" s="49">
        <v>2</v>
      </c>
      <c r="M21" s="49">
        <f t="shared" si="7"/>
        <v>4332</v>
      </c>
      <c r="N21" s="49">
        <v>8</v>
      </c>
      <c r="O21" s="49">
        <v>13</v>
      </c>
      <c r="P21" s="49">
        <v>4</v>
      </c>
      <c r="Q21" s="49">
        <v>4</v>
      </c>
      <c r="R21" s="49">
        <v>2</v>
      </c>
      <c r="S21" s="22">
        <f t="shared" si="0"/>
        <v>23</v>
      </c>
      <c r="T21" s="49">
        <v>1</v>
      </c>
      <c r="U21" s="49">
        <v>1</v>
      </c>
      <c r="V21" s="18"/>
      <c r="W21" s="10" t="str">
        <f>VLOOKUP($C21,[1]Madrid!$BB$7:$BK$42,5)</f>
        <v>a</v>
      </c>
      <c r="X21" s="10">
        <f>VLOOKUP($C21,[1]Madrid!$BB$7:$BK$42,6)</f>
        <v>38</v>
      </c>
      <c r="Y21" s="10">
        <f>VLOOKUP($C21,[1]Madrid!$BB$7:$BK$42,7)</f>
        <v>67</v>
      </c>
      <c r="Z21" s="10">
        <f>VLOOKUP($C21,[1]Madrid!$BB$7:$BK$42,8)</f>
        <v>91</v>
      </c>
      <c r="AA21" s="10">
        <f>VLOOKUP($C21,[1]Madrid!$BB$7:$BK$42,9)</f>
        <v>117</v>
      </c>
      <c r="AB21" s="10">
        <f>VLOOKUP($C21,[1]Madrid!$BB$7:$BK$42,10)</f>
        <v>109</v>
      </c>
      <c r="AC21" s="11">
        <f t="shared" si="8"/>
        <v>170</v>
      </c>
      <c r="AD21" s="11">
        <f t="shared" si="9"/>
        <v>168</v>
      </c>
      <c r="AE21" s="11">
        <f>VLOOKUP($C21,[1]Vienna!$BB$7:$BM$42,11)</f>
        <v>177</v>
      </c>
      <c r="AF21" s="11">
        <f>VLOOKUP($C21,[1]Vienna!$BB$7:$BM$42,12)</f>
        <v>182</v>
      </c>
      <c r="AG21" s="11" t="s">
        <v>30</v>
      </c>
      <c r="AH21" s="11" t="s">
        <v>30</v>
      </c>
      <c r="AI21" s="11">
        <f t="shared" si="10"/>
        <v>135</v>
      </c>
      <c r="AJ21" s="11">
        <f t="shared" si="11"/>
        <v>0</v>
      </c>
      <c r="AK21" s="11">
        <f t="shared" si="12"/>
        <v>157</v>
      </c>
      <c r="AL21" s="11">
        <f t="shared" si="13"/>
        <v>0</v>
      </c>
      <c r="AM21" s="11">
        <f t="shared" si="14"/>
        <v>162</v>
      </c>
      <c r="AN21" s="11">
        <f t="shared" si="15"/>
        <v>186</v>
      </c>
      <c r="AO21" s="11">
        <f t="shared" si="16"/>
        <v>184</v>
      </c>
      <c r="AP21" s="13">
        <f t="shared" si="1"/>
        <v>634.97571249671375</v>
      </c>
      <c r="AQ21" s="10" t="str">
        <f>VLOOKUP($C21,[2]Madrid!$BB$7:$BK$40,5)</f>
        <v>b</v>
      </c>
      <c r="AR21" s="10">
        <f>VLOOKUP($C21,[2]Madrid!$BB$7:$BK$40,6)</f>
        <v>38</v>
      </c>
      <c r="AS21" s="10">
        <f>VLOOKUP($C21,[2]Madrid!$BB$7:$BK$40,7)</f>
        <v>68</v>
      </c>
      <c r="AT21" s="10">
        <f>VLOOKUP($C21,[2]Madrid!$BB$7:$BK$40,8)</f>
        <v>93</v>
      </c>
      <c r="AU21" s="10">
        <f>VLOOKUP($C21,[2]Madrid!$BB$7:$BK$40,9)</f>
        <v>117</v>
      </c>
      <c r="AV21" s="10">
        <f>VLOOKUP($C21,[2]Madrid!$BB$7:$BK$40,10)</f>
        <v>109</v>
      </c>
      <c r="AW21" s="11">
        <f t="shared" si="17"/>
        <v>170</v>
      </c>
      <c r="AX21" s="11">
        <f t="shared" si="18"/>
        <v>168</v>
      </c>
      <c r="AY21" s="11">
        <f>VLOOKUP($C21,[2]Vienna!$BB$7:$BM$42,11)</f>
        <v>177</v>
      </c>
      <c r="AZ21" s="11">
        <f>VLOOKUP($C21,[2]Vienna!$BB$7:$BM$42,12)</f>
        <v>182</v>
      </c>
      <c r="BA21" s="11" t="s">
        <v>30</v>
      </c>
      <c r="BB21" s="11" t="s">
        <v>30</v>
      </c>
      <c r="BC21" s="11">
        <f t="shared" si="19"/>
        <v>135</v>
      </c>
      <c r="BD21" s="11">
        <f t="shared" si="20"/>
        <v>0</v>
      </c>
      <c r="BE21" s="11">
        <f t="shared" si="21"/>
        <v>157</v>
      </c>
      <c r="BF21" s="11">
        <f t="shared" si="22"/>
        <v>0</v>
      </c>
      <c r="BG21" s="11">
        <f t="shared" si="23"/>
        <v>162</v>
      </c>
      <c r="BH21" s="11">
        <f t="shared" si="24"/>
        <v>186</v>
      </c>
      <c r="BI21" s="11">
        <f t="shared" si="25"/>
        <v>184</v>
      </c>
      <c r="BJ21" s="13">
        <f t="shared" si="2"/>
        <v>683.61128269658138</v>
      </c>
      <c r="BK21" s="19">
        <f>IF($N21=2,BK44*'4 PEF'!$J$4,IF(OR($N21=3,$N21=4,$N21=5,$N21=6),BK44*'4 PEF'!$J$5,IF(OR($N21=7,$N21=8),BK44*'4 PEF'!$J$8,IF($N21=9,BK44*'4 PEF'!$J$7,IF($N21=10,BK44*'4 PEF'!$J$6)))))</f>
        <v>7.8740444699801539</v>
      </c>
      <c r="BL21" s="19">
        <f>BL44*'4 PEF'!$J$8</f>
        <v>16.8288640911945</v>
      </c>
      <c r="BM21" s="19">
        <f>IF($N21=2,BM44*'4 PEF'!$J$4,IF(OR($N21=3,$N21=4,$N21=5,$N21=6),BM44*'4 PEF'!$J$5,IF(OR($N21=7,$N21=8),BM44*'4 PEF'!$J$8,IF($N21=9,BM44*'4 PEF'!$J$7,IF($N21=10,BM44*'4 PEF'!$J$6)))))</f>
        <v>1.0701008984613714</v>
      </c>
      <c r="BN21" s="19">
        <f>BN44*'4 PEF'!$J$8</f>
        <v>35.708972949218754</v>
      </c>
      <c r="BO21" s="19">
        <f>BO44*'4 PEF'!$J$8</f>
        <v>4.6603422555611385</v>
      </c>
      <c r="BP21" s="33">
        <f>BP44*'4 PEF'!$J$8</f>
        <v>-18.580213675213674</v>
      </c>
      <c r="BQ21" s="34">
        <f t="shared" si="26"/>
        <v>47.562110989202239</v>
      </c>
      <c r="BR21" s="19">
        <f>IF($N21=2,BR44*'4 PEF'!$J$4,IF(OR($N21=3,$N21=4,$N21=5,$N21=6),BR44*'4 PEF'!$J$5,IF(OR($N21=7,$N21=8),BR44*'4 PEF'!$J$8,IF($N21=9,BR44*'4 PEF'!$J$7,IF($N21=10,BR44*'4 PEF'!$J$6)))))</f>
        <v>13.963174767019671</v>
      </c>
      <c r="BS21" s="19">
        <f>BS44*'4 PEF'!$J$8</f>
        <v>4.4860119920269161</v>
      </c>
      <c r="BT21" s="19">
        <f>IF($N21=2,BT44*'4 PEF'!$J$4,IF(OR($N21=3,$N21=4,$N21=5,$N21=6),BT44*'4 PEF'!$J$5,IF(OR($N21=7,$N21=8),BT44*'4 PEF'!$J$8,IF($N21=9,BT44*'4 PEF'!$J$7,IF($N21=10,BT44*'4 PEF'!$J$6)))))</f>
        <v>2.221351841458608</v>
      </c>
      <c r="BU21" s="19">
        <f>BU44*'4 PEF'!$J$8</f>
        <v>14.545705586780759</v>
      </c>
      <c r="BV21" s="19">
        <f>BV44*'4 PEF'!$J$8</f>
        <v>7.5860371247480956</v>
      </c>
      <c r="BW21" s="33">
        <f>BW44*'4 PEF'!$J$8</f>
        <v>-19.221968253968253</v>
      </c>
      <c r="BX21" s="34">
        <f t="shared" si="27"/>
        <v>23.580313058065794</v>
      </c>
    </row>
    <row r="22" spans="1:77" ht="15" customHeight="1" x14ac:dyDescent="0.25">
      <c r="A22" s="151"/>
      <c r="B22" s="17">
        <v>17</v>
      </c>
      <c r="C22" s="97">
        <f>VLOOKUP(M22,[1]aux!$A$2:$B$37,2,FALSE)</f>
        <v>3</v>
      </c>
      <c r="D22" s="50"/>
      <c r="E22" s="50"/>
      <c r="F22" s="49"/>
      <c r="G22" s="49"/>
      <c r="H22" s="31">
        <f t="shared" si="28"/>
        <v>0</v>
      </c>
      <c r="I22" s="49">
        <v>1</v>
      </c>
      <c r="J22" s="49">
        <v>2</v>
      </c>
      <c r="K22" s="49">
        <v>1</v>
      </c>
      <c r="L22" s="49">
        <v>1</v>
      </c>
      <c r="M22" s="49">
        <f t="shared" si="7"/>
        <v>1211</v>
      </c>
      <c r="N22" s="49">
        <v>7</v>
      </c>
      <c r="O22" s="49">
        <v>12</v>
      </c>
      <c r="P22" s="49">
        <v>3</v>
      </c>
      <c r="Q22" s="49">
        <v>3</v>
      </c>
      <c r="R22" s="49">
        <v>2</v>
      </c>
      <c r="S22" s="22">
        <f t="shared" si="0"/>
        <v>22</v>
      </c>
      <c r="T22" s="49">
        <v>1</v>
      </c>
      <c r="U22" s="49">
        <v>1</v>
      </c>
      <c r="V22" s="18"/>
      <c r="W22" s="10">
        <f>VLOOKUP($C22,[1]Madrid!$BB$7:$BK$42,5)</f>
        <v>1</v>
      </c>
      <c r="X22" s="10">
        <f>VLOOKUP($C22,[1]Madrid!$BB$7:$BK$42,6)</f>
        <v>24</v>
      </c>
      <c r="Y22" s="10">
        <f>VLOOKUP($C22,[1]Madrid!$BB$7:$BK$42,7)</f>
        <v>0</v>
      </c>
      <c r="Z22" s="10">
        <f>VLOOKUP($C22,[1]Madrid!$BB$7:$BK$42,8)</f>
        <v>89</v>
      </c>
      <c r="AA22" s="10">
        <f>VLOOKUP($C22,[1]Madrid!$BB$7:$BK$42,9)</f>
        <v>0</v>
      </c>
      <c r="AB22" s="10">
        <f>VLOOKUP($C22,[1]Madrid!$BB$7:$BK$42,10)</f>
        <v>0</v>
      </c>
      <c r="AC22" s="11">
        <f t="shared" si="8"/>
        <v>0</v>
      </c>
      <c r="AD22" s="11">
        <f t="shared" si="9"/>
        <v>0</v>
      </c>
      <c r="AE22" s="11">
        <f>VLOOKUP($C22,[1]Vienna!$BB$7:$BM$42,11)</f>
        <v>0</v>
      </c>
      <c r="AF22" s="11">
        <f>VLOOKUP($C22,[1]Vienna!$BB$7:$BM$42,12)</f>
        <v>0</v>
      </c>
      <c r="AG22" s="11" t="s">
        <v>30</v>
      </c>
      <c r="AH22" s="11" t="s">
        <v>30</v>
      </c>
      <c r="AI22" s="11">
        <f t="shared" si="10"/>
        <v>129</v>
      </c>
      <c r="AJ22" s="11">
        <f t="shared" si="11"/>
        <v>0</v>
      </c>
      <c r="AK22" s="11">
        <f t="shared" si="12"/>
        <v>155</v>
      </c>
      <c r="AL22" s="11">
        <f t="shared" si="13"/>
        <v>0</v>
      </c>
      <c r="AM22" s="11">
        <f t="shared" si="14"/>
        <v>162</v>
      </c>
      <c r="AN22" s="11">
        <f t="shared" si="15"/>
        <v>186</v>
      </c>
      <c r="AO22" s="11">
        <f t="shared" si="16"/>
        <v>184</v>
      </c>
      <c r="AP22" s="13">
        <f t="shared" si="1"/>
        <v>256.82065433623438</v>
      </c>
      <c r="AQ22" s="10">
        <f>VLOOKUP($C22,[2]Madrid!$BB$7:$BK$40,5)</f>
        <v>2</v>
      </c>
      <c r="AR22" s="10">
        <f>VLOOKUP($C22,[2]Madrid!$BB$7:$BK$40,6)</f>
        <v>24</v>
      </c>
      <c r="AS22" s="10">
        <f>VLOOKUP($C22,[2]Madrid!$BB$7:$BK$40,7)</f>
        <v>0</v>
      </c>
      <c r="AT22" s="10">
        <f>VLOOKUP($C22,[2]Madrid!$BB$7:$BK$40,8)</f>
        <v>93</v>
      </c>
      <c r="AU22" s="10">
        <f>VLOOKUP($C22,[2]Madrid!$BB$7:$BK$40,9)</f>
        <v>0</v>
      </c>
      <c r="AV22" s="10">
        <f>VLOOKUP($C22,[2]Madrid!$BB$7:$BK$40,10)</f>
        <v>0</v>
      </c>
      <c r="AW22" s="11">
        <f t="shared" si="17"/>
        <v>0</v>
      </c>
      <c r="AX22" s="11">
        <f t="shared" si="18"/>
        <v>0</v>
      </c>
      <c r="AY22" s="11">
        <f>VLOOKUP($C22,[2]Vienna!$BB$7:$BM$42,11)</f>
        <v>0</v>
      </c>
      <c r="AZ22" s="11">
        <f>VLOOKUP($C22,[2]Vienna!$BB$7:$BM$42,12)</f>
        <v>0</v>
      </c>
      <c r="BA22" s="11" t="s">
        <v>30</v>
      </c>
      <c r="BB22" s="11" t="s">
        <v>30</v>
      </c>
      <c r="BC22" s="11">
        <f t="shared" si="19"/>
        <v>129</v>
      </c>
      <c r="BD22" s="11">
        <f t="shared" si="20"/>
        <v>0</v>
      </c>
      <c r="BE22" s="11">
        <f t="shared" si="21"/>
        <v>155</v>
      </c>
      <c r="BF22" s="11">
        <f t="shared" si="22"/>
        <v>0</v>
      </c>
      <c r="BG22" s="11">
        <f t="shared" si="23"/>
        <v>162</v>
      </c>
      <c r="BH22" s="11">
        <f t="shared" si="24"/>
        <v>186</v>
      </c>
      <c r="BI22" s="11">
        <f t="shared" si="25"/>
        <v>184</v>
      </c>
      <c r="BJ22" s="13">
        <f t="shared" si="2"/>
        <v>311.07980420149909</v>
      </c>
      <c r="BK22" s="19">
        <f>IF($N22=2,BK45*'4 PEF'!$J$4,IF(OR($N22=3,$N22=4,$N22=5,$N22=6),BK45*'4 PEF'!$J$5,IF(OR($N22=7,$N22=8),BK45*'4 PEF'!$J$8,IF($N22=9,BK45*'4 PEF'!$J$7,IF($N22=10,BK45*'4 PEF'!$J$6)))))</f>
        <v>46.789573481389617</v>
      </c>
      <c r="BL22" s="19">
        <f>BL45*'4 PEF'!$J$8</f>
        <v>48.287142884004091</v>
      </c>
      <c r="BM22" s="19">
        <f>IF($N22=2,BM45*'4 PEF'!$J$4,IF(OR($N22=3,$N22=4,$N22=5,$N22=6),BM45*'4 PEF'!$J$5,IF(OR($N22=7,$N22=8),BM45*'4 PEF'!$J$8,IF($N22=9,BM45*'4 PEF'!$J$7,IF($N22=10,BM45*'4 PEF'!$J$6)))))</f>
        <v>1.2961214950289521</v>
      </c>
      <c r="BN22" s="19">
        <f>BN45*'4 PEF'!$J$8</f>
        <v>53.683718847652813</v>
      </c>
      <c r="BO22" s="19">
        <f>BO45*'4 PEF'!$J$8</f>
        <v>0.90941487170729529</v>
      </c>
      <c r="BP22" s="33">
        <f>BP45*'4 PEF'!$J$8</f>
        <v>-18.580213675213674</v>
      </c>
      <c r="BQ22" s="34">
        <f t="shared" si="26"/>
        <v>132.38575790456909</v>
      </c>
      <c r="BR22" s="19">
        <f>IF($N22=2,BR45*'4 PEF'!$J$4,IF(OR($N22=3,$N22=4,$N22=5,$N22=6),BR45*'4 PEF'!$J$5,IF(OR($N22=7,$N22=8),BR45*'4 PEF'!$J$8,IF($N22=9,BR45*'4 PEF'!$J$7,IF($N22=10,BR45*'4 PEF'!$J$6)))))</f>
        <v>56.483135619284262</v>
      </c>
      <c r="BS22" s="19">
        <f>BS45*'4 PEF'!$J$8</f>
        <v>21.088773211134587</v>
      </c>
      <c r="BT22" s="19">
        <f>IF($N22=2,BT45*'4 PEF'!$J$4,IF(OR($N22=3,$N22=4,$N22=5,$N22=6),BT45*'4 PEF'!$J$5,IF(OR($N22=7,$N22=8),BT45*'4 PEF'!$J$8,IF($N22=9,BT45*'4 PEF'!$J$7,IF($N22=10,BT45*'4 PEF'!$J$6)))))</f>
        <v>2.6756284004167163</v>
      </c>
      <c r="BU22" s="19">
        <f>BU45*'4 PEF'!$J$8</f>
        <v>53.296293248761877</v>
      </c>
      <c r="BV22" s="19">
        <f>BV45*'4 PEF'!$J$8</f>
        <v>1.1459454541804273</v>
      </c>
      <c r="BW22" s="33">
        <f>BW45*'4 PEF'!$J$8</f>
        <v>-19.221968253968253</v>
      </c>
      <c r="BX22" s="34">
        <f t="shared" si="27"/>
        <v>115.46780767980961</v>
      </c>
    </row>
    <row r="23" spans="1:77" ht="15" customHeight="1" x14ac:dyDescent="0.25">
      <c r="A23" s="151"/>
      <c r="B23" s="17">
        <v>18</v>
      </c>
      <c r="C23" s="97">
        <f>VLOOKUP(M23,[1]aux!$A$2:$B$37,2,FALSE)</f>
        <v>5</v>
      </c>
      <c r="D23" s="50"/>
      <c r="E23" s="50"/>
      <c r="F23" s="49"/>
      <c r="G23" s="49"/>
      <c r="H23" s="31">
        <f t="shared" si="28"/>
        <v>0</v>
      </c>
      <c r="I23" s="49">
        <v>2</v>
      </c>
      <c r="J23" s="49">
        <v>1</v>
      </c>
      <c r="K23" s="49">
        <v>1</v>
      </c>
      <c r="L23" s="49">
        <v>1</v>
      </c>
      <c r="M23" s="49">
        <f t="shared" si="7"/>
        <v>2111</v>
      </c>
      <c r="N23" s="49">
        <v>5</v>
      </c>
      <c r="O23" s="49">
        <v>20</v>
      </c>
      <c r="P23" s="49">
        <v>3</v>
      </c>
      <c r="Q23" s="49">
        <v>3</v>
      </c>
      <c r="R23" s="49">
        <v>2</v>
      </c>
      <c r="S23" s="22">
        <f t="shared" si="0"/>
        <v>21</v>
      </c>
      <c r="T23" s="49">
        <v>1</v>
      </c>
      <c r="U23" s="49">
        <v>1</v>
      </c>
      <c r="V23" s="18"/>
      <c r="W23" s="10">
        <f>VLOOKUP($C23,[1]Madrid!$BB$7:$BK$42,5)</f>
        <v>9</v>
      </c>
      <c r="X23" s="10">
        <f>VLOOKUP($C23,[1]Madrid!$BB$7:$BK$42,6)</f>
        <v>32</v>
      </c>
      <c r="Y23" s="10">
        <f>VLOOKUP($C23,[1]Madrid!$BB$7:$BK$42,7)</f>
        <v>63</v>
      </c>
      <c r="Z23" s="10">
        <f>VLOOKUP($C23,[1]Madrid!$BB$7:$BK$42,8)</f>
        <v>81</v>
      </c>
      <c r="AA23" s="10">
        <f>VLOOKUP($C23,[1]Madrid!$BB$7:$BK$42,9)</f>
        <v>0</v>
      </c>
      <c r="AB23" s="10">
        <f>VLOOKUP($C23,[1]Madrid!$BB$7:$BK$42,10)</f>
        <v>0</v>
      </c>
      <c r="AC23" s="11">
        <f t="shared" si="8"/>
        <v>0</v>
      </c>
      <c r="AD23" s="11">
        <f t="shared" si="9"/>
        <v>0</v>
      </c>
      <c r="AE23" s="11">
        <f>VLOOKUP($C23,[1]Vienna!$BB$7:$BM$42,11)</f>
        <v>0</v>
      </c>
      <c r="AF23" s="11">
        <f>VLOOKUP($C23,[1]Vienna!$BB$7:$BM$42,12)</f>
        <v>0</v>
      </c>
      <c r="AG23" s="11" t="s">
        <v>30</v>
      </c>
      <c r="AH23" s="11" t="s">
        <v>30</v>
      </c>
      <c r="AI23" s="11">
        <f t="shared" si="10"/>
        <v>123</v>
      </c>
      <c r="AJ23" s="11">
        <f t="shared" si="11"/>
        <v>144</v>
      </c>
      <c r="AK23" s="11">
        <f t="shared" si="12"/>
        <v>155</v>
      </c>
      <c r="AL23" s="11">
        <f t="shared" si="13"/>
        <v>0</v>
      </c>
      <c r="AM23" s="11">
        <f t="shared" si="14"/>
        <v>162</v>
      </c>
      <c r="AN23" s="11">
        <f t="shared" si="15"/>
        <v>186</v>
      </c>
      <c r="AO23" s="11">
        <f t="shared" si="16"/>
        <v>184</v>
      </c>
      <c r="AP23" s="13">
        <f t="shared" si="1"/>
        <v>170.88617766307004</v>
      </c>
      <c r="AQ23" s="10">
        <f>VLOOKUP($C23,[2]Madrid!$BB$7:$BK$40,5)</f>
        <v>10</v>
      </c>
      <c r="AR23" s="10">
        <f>VLOOKUP($C23,[2]Madrid!$BB$7:$BK$40,6)</f>
        <v>32</v>
      </c>
      <c r="AS23" s="10">
        <f>VLOOKUP($C23,[2]Madrid!$BB$7:$BK$40,7)</f>
        <v>64</v>
      </c>
      <c r="AT23" s="10">
        <f>VLOOKUP($C23,[2]Madrid!$BB$7:$BK$40,8)</f>
        <v>0</v>
      </c>
      <c r="AU23" s="10">
        <f>VLOOKUP($C23,[2]Madrid!$BB$7:$BK$40,9)</f>
        <v>0</v>
      </c>
      <c r="AV23" s="10">
        <f>VLOOKUP($C23,[2]Madrid!$BB$7:$BK$40,10)</f>
        <v>0</v>
      </c>
      <c r="AW23" s="11">
        <f t="shared" si="17"/>
        <v>0</v>
      </c>
      <c r="AX23" s="11">
        <f t="shared" si="18"/>
        <v>0</v>
      </c>
      <c r="AY23" s="11">
        <f>VLOOKUP($C23,[2]Vienna!$BB$7:$BM$42,11)</f>
        <v>0</v>
      </c>
      <c r="AZ23" s="11">
        <f>VLOOKUP($C23,[2]Vienna!$BB$7:$BM$42,12)</f>
        <v>0</v>
      </c>
      <c r="BA23" s="11" t="s">
        <v>30</v>
      </c>
      <c r="BB23" s="11" t="s">
        <v>30</v>
      </c>
      <c r="BC23" s="11">
        <f t="shared" si="19"/>
        <v>123</v>
      </c>
      <c r="BD23" s="11">
        <f t="shared" si="20"/>
        <v>144</v>
      </c>
      <c r="BE23" s="11">
        <f t="shared" si="21"/>
        <v>155</v>
      </c>
      <c r="BF23" s="11">
        <f t="shared" si="22"/>
        <v>0</v>
      </c>
      <c r="BG23" s="11">
        <f t="shared" si="23"/>
        <v>162</v>
      </c>
      <c r="BH23" s="11">
        <f t="shared" si="24"/>
        <v>186</v>
      </c>
      <c r="BI23" s="11">
        <f t="shared" si="25"/>
        <v>184</v>
      </c>
      <c r="BJ23" s="13">
        <f t="shared" si="2"/>
        <v>190.76954189688752</v>
      </c>
      <c r="BK23" s="19">
        <f>IF($N23=2,BK46*'4 PEF'!$J$4,IF(OR($N23=3,$N23=4,$N23=5,$N23=6),BK46*'4 PEF'!$J$5,IF(OR($N23=7,$N23=8),BK46*'4 PEF'!$J$8,IF($N23=9,BK46*'4 PEF'!$J$7,IF($N23=10,BK46*'4 PEF'!$J$6)))))</f>
        <v>110.94922731112358</v>
      </c>
      <c r="BL23" s="19">
        <f>BL46*'4 PEF'!$J$8</f>
        <v>47.102082221470539</v>
      </c>
      <c r="BM23" s="19">
        <f>IF($N23=2,BM46*'4 PEF'!$J$4,IF(OR($N23=3,$N23=4,$N23=5,$N23=6),BM46*'4 PEF'!$J$5,IF(OR($N23=7,$N23=8),BM46*'4 PEF'!$J$8,IF($N23=9,BM46*'4 PEF'!$J$7,IF($N23=10,BM46*'4 PEF'!$J$6)))))</f>
        <v>1.832658569500675</v>
      </c>
      <c r="BN23" s="19">
        <f>BN46*'4 PEF'!$J$8</f>
        <v>52.615472607418859</v>
      </c>
      <c r="BO23" s="19">
        <f>BO46*'4 PEF'!$J$8</f>
        <v>1.0392665236570404</v>
      </c>
      <c r="BP23" s="33">
        <f>BP46*'4 PEF'!$J$8</f>
        <v>-18.580213675213674</v>
      </c>
      <c r="BQ23" s="34">
        <f t="shared" si="26"/>
        <v>194.95849355795701</v>
      </c>
      <c r="BR23" s="19">
        <f>IF($N23=2,BR46*'4 PEF'!$J$4,IF(OR($N23=3,$N23=4,$N23=5,$N23=6),BR46*'4 PEF'!$J$5,IF(OR($N23=7,$N23=8),BR46*'4 PEF'!$J$8,IF($N23=9,BR46*'4 PEF'!$J$7,IF($N23=10,BR46*'4 PEF'!$J$6)))))</f>
        <v>75.032330712068799</v>
      </c>
      <c r="BS23" s="19">
        <f>BS46*'4 PEF'!$J$8</f>
        <v>26.89164932313945</v>
      </c>
      <c r="BT23" s="19">
        <f>IF($N23=2,BT46*'4 PEF'!$J$4,IF(OR($N23=3,$N23=4,$N23=5,$N23=6),BT46*'4 PEF'!$J$5,IF(OR($N23=7,$N23=8),BT46*'4 PEF'!$J$8,IF($N23=9,BT46*'4 PEF'!$J$7,IF($N23=10,BT46*'4 PEF'!$J$6)))))</f>
        <v>3.7941520467836254</v>
      </c>
      <c r="BU23" s="19">
        <f>BU46*'4 PEF'!$J$8</f>
        <v>52.210860010368755</v>
      </c>
      <c r="BV23" s="19">
        <f>BV46*'4 PEF'!$J$8</f>
        <v>1.1668859753727396</v>
      </c>
      <c r="BW23" s="33">
        <f>BW46*'4 PEF'!$J$8</f>
        <v>-19.221968253968253</v>
      </c>
      <c r="BX23" s="34">
        <f t="shared" si="27"/>
        <v>139.87390981376512</v>
      </c>
    </row>
    <row r="24" spans="1:77" ht="15" customHeight="1" x14ac:dyDescent="0.25">
      <c r="A24" s="151"/>
      <c r="B24" s="17">
        <v>19</v>
      </c>
      <c r="C24" s="97">
        <f>VLOOKUP(M24,[1]aux!$A$2:$B$37,2,FALSE)</f>
        <v>14</v>
      </c>
      <c r="D24" s="50"/>
      <c r="E24" s="50"/>
      <c r="F24" s="49"/>
      <c r="G24" s="49"/>
      <c r="H24" s="31">
        <f t="shared" si="28"/>
        <v>0</v>
      </c>
      <c r="I24" s="49">
        <v>3</v>
      </c>
      <c r="J24" s="49">
        <v>3</v>
      </c>
      <c r="K24" s="49">
        <v>3</v>
      </c>
      <c r="L24" s="49">
        <v>1</v>
      </c>
      <c r="M24" s="49">
        <f t="shared" si="7"/>
        <v>3331</v>
      </c>
      <c r="N24" s="49">
        <v>7</v>
      </c>
      <c r="O24" s="49">
        <v>12</v>
      </c>
      <c r="P24" s="49">
        <v>1</v>
      </c>
      <c r="Q24" s="49">
        <v>1</v>
      </c>
      <c r="R24" s="49">
        <v>2</v>
      </c>
      <c r="S24" s="22">
        <f t="shared" si="0"/>
        <v>22</v>
      </c>
      <c r="T24" s="49">
        <v>1</v>
      </c>
      <c r="U24" s="49">
        <v>0</v>
      </c>
      <c r="V24" s="18"/>
      <c r="W24" s="10">
        <f>VLOOKUP($C24,[1]Madrid!$BB$7:$BK$42,5)</f>
        <v>13</v>
      </c>
      <c r="X24" s="10">
        <f>VLOOKUP($C24,[1]Madrid!$BB$7:$BK$42,6)</f>
        <v>34</v>
      </c>
      <c r="Y24" s="10">
        <f>VLOOKUP($C24,[1]Madrid!$BB$7:$BK$42,7)</f>
        <v>65</v>
      </c>
      <c r="Z24" s="10">
        <f>VLOOKUP($C24,[1]Madrid!$BB$7:$BK$42,8)</f>
        <v>91</v>
      </c>
      <c r="AA24" s="10">
        <f>VLOOKUP($C24,[1]Madrid!$BB$7:$BK$42,9)</f>
        <v>117</v>
      </c>
      <c r="AB24" s="10">
        <f>VLOOKUP($C24,[1]Madrid!$BB$7:$BK$42,10)</f>
        <v>109</v>
      </c>
      <c r="AC24" s="11">
        <f t="shared" si="8"/>
        <v>0</v>
      </c>
      <c r="AD24" s="11">
        <f t="shared" si="9"/>
        <v>0</v>
      </c>
      <c r="AE24" s="11">
        <f>VLOOKUP($C24,[1]Vienna!$BB$7:$BM$42,11)</f>
        <v>177</v>
      </c>
      <c r="AF24" s="11">
        <f>VLOOKUP($C24,[1]Vienna!$BB$7:$BM$42,12)</f>
        <v>182</v>
      </c>
      <c r="AG24" s="11" t="s">
        <v>30</v>
      </c>
      <c r="AH24" s="11" t="s">
        <v>30</v>
      </c>
      <c r="AI24" s="11">
        <f t="shared" si="10"/>
        <v>129</v>
      </c>
      <c r="AJ24" s="11">
        <f t="shared" si="11"/>
        <v>0</v>
      </c>
      <c r="AK24" s="11">
        <f t="shared" si="12"/>
        <v>149</v>
      </c>
      <c r="AL24" s="11">
        <f t="shared" si="13"/>
        <v>0</v>
      </c>
      <c r="AM24" s="11">
        <f t="shared" si="14"/>
        <v>162</v>
      </c>
      <c r="AN24" s="11">
        <f t="shared" si="15"/>
        <v>186</v>
      </c>
      <c r="AO24" s="11">
        <f t="shared" si="16"/>
        <v>0</v>
      </c>
      <c r="AP24" s="13">
        <f t="shared" si="1"/>
        <v>510.66619849703534</v>
      </c>
      <c r="AQ24" s="10">
        <f>VLOOKUP($C24,[2]Madrid!$BB$7:$BK$40,5)</f>
        <v>14</v>
      </c>
      <c r="AR24" s="10">
        <f>VLOOKUP($C24,[2]Madrid!$BB$7:$BK$40,6)</f>
        <v>34</v>
      </c>
      <c r="AS24" s="10">
        <f>VLOOKUP($C24,[2]Madrid!$BB$7:$BK$40,7)</f>
        <v>66</v>
      </c>
      <c r="AT24" s="10">
        <f>VLOOKUP($C24,[2]Madrid!$BB$7:$BK$40,8)</f>
        <v>95</v>
      </c>
      <c r="AU24" s="10">
        <f>VLOOKUP($C24,[2]Madrid!$BB$7:$BK$40,9)</f>
        <v>117</v>
      </c>
      <c r="AV24" s="10">
        <f>VLOOKUP($C24,[2]Madrid!$BB$7:$BK$40,10)</f>
        <v>109</v>
      </c>
      <c r="AW24" s="11">
        <f t="shared" si="17"/>
        <v>0</v>
      </c>
      <c r="AX24" s="11">
        <f t="shared" si="18"/>
        <v>0</v>
      </c>
      <c r="AY24" s="11">
        <f>VLOOKUP($C24,[2]Vienna!$BB$7:$BM$42,11)</f>
        <v>177</v>
      </c>
      <c r="AZ24" s="11">
        <f>VLOOKUP($C24,[2]Vienna!$BB$7:$BM$42,12)</f>
        <v>182</v>
      </c>
      <c r="BA24" s="11" t="s">
        <v>30</v>
      </c>
      <c r="BB24" s="11" t="s">
        <v>30</v>
      </c>
      <c r="BC24" s="11">
        <f t="shared" si="19"/>
        <v>129</v>
      </c>
      <c r="BD24" s="11">
        <f t="shared" si="20"/>
        <v>0</v>
      </c>
      <c r="BE24" s="11">
        <f t="shared" si="21"/>
        <v>149</v>
      </c>
      <c r="BF24" s="11">
        <f t="shared" si="22"/>
        <v>0</v>
      </c>
      <c r="BG24" s="11">
        <f t="shared" si="23"/>
        <v>162</v>
      </c>
      <c r="BH24" s="11">
        <f t="shared" si="24"/>
        <v>186</v>
      </c>
      <c r="BI24" s="11">
        <f t="shared" si="25"/>
        <v>0</v>
      </c>
      <c r="BJ24" s="13">
        <f t="shared" si="2"/>
        <v>375.42467582961092</v>
      </c>
      <c r="BK24" s="19">
        <f>IF($N24=2,BK47*'4 PEF'!$J$4,IF(OR($N24=3,$N24=4,$N24=5,$N24=6),BK47*'4 PEF'!$J$5,IF(OR($N24=7,$N24=8),BK47*'4 PEF'!$J$8,IF($N24=9,BK47*'4 PEF'!$J$7,IF($N24=10,BK47*'4 PEF'!$J$6)))))</f>
        <v>17.621575821434352</v>
      </c>
      <c r="BL24" s="19">
        <f>BL47*'4 PEF'!$J$8</f>
        <v>15.27409270723304</v>
      </c>
      <c r="BM24" s="19">
        <f>IF($N24=2,BM47*'4 PEF'!$J$4,IF(OR($N24=3,$N24=4,$N24=5,$N24=6),BM47*'4 PEF'!$J$5,IF(OR($N24=7,$N24=8),BM47*'4 PEF'!$J$8,IF($N24=9,BM47*'4 PEF'!$J$7,IF($N24=10,BM47*'4 PEF'!$J$6)))))</f>
        <v>1.4816247785887924</v>
      </c>
      <c r="BN24" s="19">
        <f>BN47*'4 PEF'!$J$8</f>
        <v>13.310549464404144</v>
      </c>
      <c r="BO24" s="19">
        <f>BO47*'4 PEF'!$J$8</f>
        <v>0.45758792023128586</v>
      </c>
      <c r="BP24" s="33">
        <f>BP47*'4 PEF'!$J$8</f>
        <v>0</v>
      </c>
      <c r="BQ24" s="34">
        <f t="shared" si="26"/>
        <v>48.145430691891612</v>
      </c>
      <c r="BR24" s="19">
        <f>IF($N24=2,BR47*'4 PEF'!$J$4,IF(OR($N24=3,$N24=4,$N24=5,$N24=6),BR47*'4 PEF'!$J$5,IF(OR($N24=7,$N24=8),BR47*'4 PEF'!$J$8,IF($N24=9,BR47*'4 PEF'!$J$7,IF($N24=10,BR47*'4 PEF'!$J$6)))))</f>
        <v>17.284676072984148</v>
      </c>
      <c r="BS24" s="19">
        <f>BS47*'4 PEF'!$J$8</f>
        <v>9.8675106175740428</v>
      </c>
      <c r="BT24" s="19">
        <f>IF($N24=2,BT47*'4 PEF'!$J$4,IF(OR($N24=3,$N24=4,$N24=5,$N24=6),BT47*'4 PEF'!$J$5,IF(OR($N24=7,$N24=8),BT47*'4 PEF'!$J$8,IF($N24=9,BT47*'4 PEF'!$J$7,IF($N24=10,BT47*'4 PEF'!$J$6)))))</f>
        <v>2.8225630697838548</v>
      </c>
      <c r="BU24" s="19">
        <f>BU47*'4 PEF'!$J$8</f>
        <v>14.787224639837209</v>
      </c>
      <c r="BV24" s="19">
        <f>BV47*'4 PEF'!$J$8</f>
        <v>0.75567450478123266</v>
      </c>
      <c r="BW24" s="33">
        <f>BW47*'4 PEF'!$J$8</f>
        <v>0</v>
      </c>
      <c r="BX24" s="34">
        <f t="shared" si="27"/>
        <v>45.517648904960488</v>
      </c>
    </row>
    <row r="25" spans="1:77" ht="15" customHeight="1" x14ac:dyDescent="0.25">
      <c r="A25" s="152"/>
      <c r="B25" s="17">
        <v>20</v>
      </c>
      <c r="C25" s="97">
        <f>VLOOKUP(M25,[1]aux!$A$2:$B$37,2,FALSE)</f>
        <v>18</v>
      </c>
      <c r="D25" s="50"/>
      <c r="E25" s="50"/>
      <c r="F25" s="49"/>
      <c r="G25" s="49"/>
      <c r="H25" s="31">
        <f t="shared" ref="H25" si="29">IF(L25=1,0,IF(L25=2,1))</f>
        <v>0</v>
      </c>
      <c r="I25" s="49">
        <v>4</v>
      </c>
      <c r="J25" s="49">
        <v>3</v>
      </c>
      <c r="K25" s="49">
        <v>3</v>
      </c>
      <c r="L25" s="49">
        <v>1</v>
      </c>
      <c r="M25" s="49">
        <f t="shared" ref="M25" si="30">I25*1000+J25*100+K25*10+L25*1</f>
        <v>4331</v>
      </c>
      <c r="N25" s="49">
        <v>7</v>
      </c>
      <c r="O25" s="49">
        <v>12</v>
      </c>
      <c r="P25" s="49">
        <v>3</v>
      </c>
      <c r="Q25" s="49">
        <v>3</v>
      </c>
      <c r="R25" s="49">
        <v>2</v>
      </c>
      <c r="S25" s="22">
        <f t="shared" si="0"/>
        <v>22</v>
      </c>
      <c r="T25" s="49">
        <v>1</v>
      </c>
      <c r="U25" s="49">
        <v>1</v>
      </c>
      <c r="V25" s="18"/>
      <c r="W25" s="10" t="str">
        <f>VLOOKUP($C25,[1]Madrid!$BB$7:$BK$42,5)</f>
        <v>a</v>
      </c>
      <c r="X25" s="10">
        <f>VLOOKUP($C25,[1]Madrid!$BB$7:$BK$42,6)</f>
        <v>38</v>
      </c>
      <c r="Y25" s="10">
        <f>VLOOKUP($C25,[1]Madrid!$BB$7:$BK$42,7)</f>
        <v>67</v>
      </c>
      <c r="Z25" s="10">
        <f>VLOOKUP($C25,[1]Madrid!$BB$7:$BK$42,8)</f>
        <v>91</v>
      </c>
      <c r="AA25" s="10">
        <f>VLOOKUP($C25,[1]Madrid!$BB$7:$BK$42,9)</f>
        <v>117</v>
      </c>
      <c r="AB25" s="10">
        <f>VLOOKUP($C25,[1]Madrid!$BB$7:$BK$42,10)</f>
        <v>109</v>
      </c>
      <c r="AC25" s="11">
        <f t="shared" si="8"/>
        <v>0</v>
      </c>
      <c r="AD25" s="11">
        <f t="shared" si="9"/>
        <v>0</v>
      </c>
      <c r="AE25" s="11">
        <f>VLOOKUP($C25,[1]Vienna!$BB$7:$BM$42,11)</f>
        <v>177</v>
      </c>
      <c r="AF25" s="11">
        <f>VLOOKUP($C25,[1]Vienna!$BB$7:$BM$42,12)</f>
        <v>182</v>
      </c>
      <c r="AG25" s="11" t="s">
        <v>30</v>
      </c>
      <c r="AH25" s="11" t="s">
        <v>30</v>
      </c>
      <c r="AI25" s="11">
        <f t="shared" si="10"/>
        <v>129</v>
      </c>
      <c r="AJ25" s="11">
        <f t="shared" si="11"/>
        <v>0</v>
      </c>
      <c r="AK25" s="11">
        <f t="shared" si="12"/>
        <v>155</v>
      </c>
      <c r="AL25" s="11">
        <f t="shared" si="13"/>
        <v>0</v>
      </c>
      <c r="AM25" s="11">
        <f t="shared" si="14"/>
        <v>162</v>
      </c>
      <c r="AN25" s="11">
        <f t="shared" si="15"/>
        <v>186</v>
      </c>
      <c r="AO25" s="11">
        <f t="shared" si="16"/>
        <v>184</v>
      </c>
      <c r="AP25" s="13">
        <f t="shared" si="1"/>
        <v>518.56696606955938</v>
      </c>
      <c r="AQ25" s="10" t="str">
        <f>VLOOKUP($C25,[2]Madrid!$BB$7:$BK$40,5)</f>
        <v>b</v>
      </c>
      <c r="AR25" s="10">
        <f>VLOOKUP($C25,[2]Madrid!$BB$7:$BK$40,6)</f>
        <v>38</v>
      </c>
      <c r="AS25" s="10">
        <f>VLOOKUP($C25,[2]Madrid!$BB$7:$BK$40,7)</f>
        <v>68</v>
      </c>
      <c r="AT25" s="10">
        <f>VLOOKUP($C25,[2]Madrid!$BB$7:$BK$40,8)</f>
        <v>95</v>
      </c>
      <c r="AU25" s="10">
        <f>VLOOKUP($C25,[2]Madrid!$BB$7:$BK$40,9)</f>
        <v>117</v>
      </c>
      <c r="AV25" s="10">
        <f>VLOOKUP($C25,[2]Madrid!$BB$7:$BK$40,10)</f>
        <v>109</v>
      </c>
      <c r="AW25" s="11">
        <f t="shared" si="17"/>
        <v>0</v>
      </c>
      <c r="AX25" s="11">
        <f t="shared" si="18"/>
        <v>0</v>
      </c>
      <c r="AY25" s="11">
        <f>VLOOKUP($C25,[2]Vienna!$BB$7:$BM$42,11)</f>
        <v>177</v>
      </c>
      <c r="AZ25" s="11">
        <f>VLOOKUP($C25,[2]Vienna!$BB$7:$BM$42,12)</f>
        <v>182</v>
      </c>
      <c r="BA25" s="11" t="s">
        <v>30</v>
      </c>
      <c r="BB25" s="11" t="s">
        <v>30</v>
      </c>
      <c r="BC25" s="11">
        <f t="shared" si="19"/>
        <v>129</v>
      </c>
      <c r="BD25" s="11">
        <f t="shared" si="20"/>
        <v>0</v>
      </c>
      <c r="BE25" s="11">
        <f t="shared" si="21"/>
        <v>155</v>
      </c>
      <c r="BF25" s="11">
        <f t="shared" si="22"/>
        <v>0</v>
      </c>
      <c r="BG25" s="11">
        <f t="shared" si="23"/>
        <v>162</v>
      </c>
      <c r="BH25" s="11">
        <f t="shared" si="24"/>
        <v>186</v>
      </c>
      <c r="BI25" s="11">
        <f t="shared" si="25"/>
        <v>184</v>
      </c>
      <c r="BJ25" s="13">
        <f t="shared" si="2"/>
        <v>386.81043239067003</v>
      </c>
      <c r="BK25" s="19">
        <f>IF($N25=2,BK48*'4 PEF'!$J$4,IF(OR($N25=3,$N25=4,$N25=5,$N25=6),BK48*'4 PEF'!$J$5,IF(OR($N25=7,$N25=8),BK48*'4 PEF'!$J$8,IF($N25=9,BK48*'4 PEF'!$J$7,IF($N25=10,BK48*'4 PEF'!$J$6)))))</f>
        <v>16.091533840670785</v>
      </c>
      <c r="BL25" s="19">
        <f>BL48*'4 PEF'!$J$8</f>
        <v>15.127417369619289</v>
      </c>
      <c r="BM25" s="19">
        <f>IF($N25=2,BM48*'4 PEF'!$J$4,IF(OR($N25=3,$N25=4,$N25=5,$N25=6),BM48*'4 PEF'!$J$5,IF(OR($N25=7,$N25=8),BM48*'4 PEF'!$J$8,IF($N25=9,BM48*'4 PEF'!$J$7,IF($N25=10,BM48*'4 PEF'!$J$6)))))</f>
        <v>1.4859734817702626</v>
      </c>
      <c r="BN25" s="19">
        <f>BN48*'4 PEF'!$J$8</f>
        <v>13.310549464404144</v>
      </c>
      <c r="BO25" s="19">
        <f>BO48*'4 PEF'!$J$8</f>
        <v>0.45041582934142582</v>
      </c>
      <c r="BP25" s="33">
        <f>BP48*'4 PEF'!$J$8</f>
        <v>-18.580213675213674</v>
      </c>
      <c r="BQ25" s="34">
        <f t="shared" ref="BQ25" si="31">SUM(BK25:BP25)</f>
        <v>27.885676310592228</v>
      </c>
      <c r="BR25" s="19">
        <f>IF($N25=2,BR48*'4 PEF'!$J$4,IF(OR($N25=3,$N25=4,$N25=5,$N25=6),BR48*'4 PEF'!$J$5,IF(OR($N25=7,$N25=8),BR48*'4 PEF'!$J$8,IF($N25=9,BR48*'4 PEF'!$J$7,IF($N25=10,BR48*'4 PEF'!$J$6)))))</f>
        <v>14.063860174237163</v>
      </c>
      <c r="BS25" s="19">
        <f>BS48*'4 PEF'!$J$8</f>
        <v>9.726740937719546</v>
      </c>
      <c r="BT25" s="19">
        <f>IF($N25=2,BT48*'4 PEF'!$J$4,IF(OR($N25=3,$N25=4,$N25=5,$N25=6),BT48*'4 PEF'!$J$5,IF(OR($N25=7,$N25=8),BT48*'4 PEF'!$J$8,IF($N25=9,BT48*'4 PEF'!$J$7,IF($N25=10,BT48*'4 PEF'!$J$6)))))</f>
        <v>2.8087238866229525</v>
      </c>
      <c r="BU25" s="19">
        <f>BU48*'4 PEF'!$J$8</f>
        <v>14.787224639837209</v>
      </c>
      <c r="BV25" s="19">
        <f>BV48*'4 PEF'!$J$8</f>
        <v>0.73822476926236957</v>
      </c>
      <c r="BW25" s="33">
        <f>BW48*'4 PEF'!$J$8</f>
        <v>-19.221968253968253</v>
      </c>
      <c r="BX25" s="34">
        <f t="shared" ref="BX25" si="32">SUM(BR25:BW25)</f>
        <v>22.902806153710987</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4"/>
      <c r="J28" s="24"/>
      <c r="K28" s="24"/>
      <c r="L28" s="24"/>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3">IF(C6="","",C6)</f>
        <v>1</v>
      </c>
      <c r="D29" s="49" t="str">
        <f t="shared" si="33"/>
        <v>-</v>
      </c>
      <c r="E29" s="49" t="str">
        <f t="shared" si="33"/>
        <v>-</v>
      </c>
      <c r="F29" s="49" t="str">
        <f t="shared" si="33"/>
        <v>o</v>
      </c>
      <c r="G29" s="49" t="str">
        <f t="shared" si="33"/>
        <v>o</v>
      </c>
      <c r="H29" s="49">
        <f t="shared" si="33"/>
        <v>0</v>
      </c>
      <c r="I29" s="49">
        <f t="shared" si="33"/>
        <v>1</v>
      </c>
      <c r="J29" s="49">
        <f t="shared" si="33"/>
        <v>1</v>
      </c>
      <c r="K29" s="49">
        <f t="shared" si="33"/>
        <v>1</v>
      </c>
      <c r="L29" s="49">
        <f t="shared" si="33"/>
        <v>1</v>
      </c>
      <c r="M29" s="49">
        <f t="shared" si="33"/>
        <v>1111</v>
      </c>
      <c r="N29" s="49">
        <f t="shared" si="33"/>
        <v>2</v>
      </c>
      <c r="O29" s="49">
        <f t="shared" si="33"/>
        <v>11</v>
      </c>
      <c r="P29" s="49">
        <f t="shared" si="33"/>
        <v>2</v>
      </c>
      <c r="Q29" s="49">
        <f t="shared" si="33"/>
        <v>3</v>
      </c>
      <c r="R29" s="49">
        <f t="shared" si="33"/>
        <v>1</v>
      </c>
      <c r="S29" s="22">
        <f t="shared" si="33"/>
        <v>15</v>
      </c>
      <c r="T29" s="49">
        <f t="shared" si="33"/>
        <v>0</v>
      </c>
      <c r="U29" s="49">
        <f t="shared" si="33"/>
        <v>0</v>
      </c>
      <c r="V29" s="6" t="str">
        <f t="shared" si="33"/>
        <v/>
      </c>
      <c r="W29" s="21">
        <f>IF(W6&gt;0,VLOOKUP(W6,'[3]2010_Envelope'!$BH$6:$CR$128,8),"")</f>
        <v>21.179487179487179</v>
      </c>
      <c r="X29" s="21">
        <f>IF(X6&gt;0,VLOOKUP(X6,'[3]2010_Envelope'!$BH$6:$CR$128,8),"")</f>
        <v>6.9078525641025639</v>
      </c>
      <c r="Y29" s="21" t="str">
        <f>IF(Y6&gt;0,VLOOKUP(Y6,'[3]2010_Envelope'!$BH$6:$CR$128,8),"")</f>
        <v/>
      </c>
      <c r="Z29" s="21">
        <f>IF(Z6&gt;0,VLOOKUP(Z6,'[3]2010_Envelope'!$BH$6:$CR$128,8),"")</f>
        <v>22.578792735042736</v>
      </c>
      <c r="AA29" s="21" t="str">
        <f>IF(AA6&gt;0,VLOOKUP(AA6,'[3]2010_Envelope'!$BH$6:$CR$128,8),"")</f>
        <v/>
      </c>
      <c r="AB29" s="21" t="str">
        <f>IF(AB6&gt;0,VLOOKUP(AB6,'[3]2010_Envelope'!$BH$6:$CR$128,8),"")</f>
        <v/>
      </c>
      <c r="AC29" s="20" t="str">
        <f>IF(AC6&gt;0,VLOOKUP(AC6,'[3]2010_HVAC'!$EY$7:$KA$83,32),"")</f>
        <v/>
      </c>
      <c r="AD29" s="20" t="str">
        <f>IF(AD6&gt;0,VLOOKUP(AD6,'[3]2010_HVAC'!$EY$7:$KA$83,32),"")</f>
        <v/>
      </c>
      <c r="AE29" s="20" t="str">
        <f>IF(AE6&gt;0,VLOOKUP(AE6,'[3]2010_HVAC'!$EY$7:$KA$83,32),"")</f>
        <v/>
      </c>
      <c r="AF29" s="20" t="str">
        <f>IF(AF6&gt;0,VLOOKUP(AF6,'[3]2010_HVAC'!$EY$7:$KA$83,32),"")</f>
        <v/>
      </c>
      <c r="AG29" s="55">
        <f>VLOOKUP($C29,[1]Performance!$A$3:$K$38,10)</f>
        <v>0</v>
      </c>
      <c r="AH29" s="55">
        <f>IF(AG29=0,32,IF(AG29=1,33,34))</f>
        <v>32</v>
      </c>
      <c r="AI29" s="20">
        <f>IF(AI6&gt;0,VLOOKUP(AI6,'[3]2010_HVAC'!$EY$7:$KA$83,AH29),"")</f>
        <v>3.9159169857684386</v>
      </c>
      <c r="AJ29" s="20">
        <f>IF(AJ6&gt;0,VLOOKUP(AJ6,'[3]2010_HVAC'!$EY$7:$KA$83,$AH29),"")</f>
        <v>12.795611121361731</v>
      </c>
      <c r="AK29" s="20">
        <f>IF(AK6&gt;0,VLOOKUP(AK6,'[3]2010_HVAC'!$EY$7:$KA$83,32),"")</f>
        <v>63.881</v>
      </c>
      <c r="AL29" s="20">
        <f>IF(AL6&gt;0,VLOOKUP(AL6,'[3]2010_HVAC'!$EY$7:$KA$83,32),"")</f>
        <v>53.898799999999994</v>
      </c>
      <c r="AM29" s="20">
        <f>IF(AM6&gt;0,VLOOKUP(AM6,'[3]2010_HVAC'!$EY$7:$KA$83,32),"")</f>
        <v>0.86186324786324786</v>
      </c>
      <c r="AN29" s="20" t="str">
        <f>IF(AN6&gt;0,VLOOKUP(AN6,'[3]2010_HVAC'!$EY$7:$KA$83,32),"")</f>
        <v/>
      </c>
      <c r="AO29" s="20" t="str">
        <f>IF(AO6&gt;0,VLOOKUP(AO6,'[3]2010_HVAC'!$EY$7:$KA$83,32),"")</f>
        <v/>
      </c>
      <c r="AP29" s="13">
        <f>(SUM(W29:AF29)+SUM(AI29:AO29))*$AP$5</f>
        <v>435285.21777068457</v>
      </c>
      <c r="AQ29" s="21">
        <f>IF(AQ6&gt;0,VLOOKUP(AQ6,'[3]2010_Envelope'!$BH$6:$CR$128,9),"")</f>
        <v>48.458333333333336</v>
      </c>
      <c r="AR29" s="21">
        <f>IF(AR6&gt;0,VLOOKUP(AR6,'[3]2010_Envelope'!$BH$6:$CR$128,9),"")</f>
        <v>12.441690476190475</v>
      </c>
      <c r="AS29" s="21" t="str">
        <f>IF(AS6&gt;0,VLOOKUP(AS6,'[3]2010_Envelope'!$BH$6:$CR$128,9),"")</f>
        <v/>
      </c>
      <c r="AT29" s="21" t="str">
        <f>IF(AT6&gt;0,VLOOKUP(AT6,'[3]2010_Envelope'!$BH$6:$CR$128,9),"")</f>
        <v/>
      </c>
      <c r="AU29" s="21" t="str">
        <f>IF(AU6&gt;0,VLOOKUP(AU6,'[3]2010_Envelope'!$BH$6:$CR$128,9),"")</f>
        <v/>
      </c>
      <c r="AV29" s="21" t="str">
        <f>IF(AV6&gt;0,VLOOKUP(AV6,'[3]2010_Envelope'!$BH$6:$CR$128,9),"")</f>
        <v/>
      </c>
      <c r="AW29" s="20" t="str">
        <f>IF(AW6&gt;0,VLOOKUP(AW6,'[3]2010_HVAC'!$EY$7:$KA$83,35),"")</f>
        <v/>
      </c>
      <c r="AX29" s="20" t="str">
        <f>IF(AX6&gt;0,VLOOKUP(AX6,'[3]2010_HVAC'!$EY$7:$KA$83,35),"")</f>
        <v/>
      </c>
      <c r="AY29" s="20" t="str">
        <f>IF(AY6&gt;0,VLOOKUP(AY6,'[3]2010_HVAC'!$EY$7:$KA$83,35),"")</f>
        <v/>
      </c>
      <c r="AZ29" s="20" t="str">
        <f>IF(AZ6&gt;0,VLOOKUP(AZ6,'[3]2010_HVAC'!$EY$7:$KA$83,35),"")</f>
        <v/>
      </c>
      <c r="BA29" s="55">
        <f>VLOOKUP($C29,[2]Performance!$A$3:$K$36,10)</f>
        <v>0</v>
      </c>
      <c r="BB29" s="55">
        <f>IF(BA29=0,35,IF(BA29=1,36,37))</f>
        <v>35</v>
      </c>
      <c r="BC29" s="20">
        <f>IF(BC6&gt;0,VLOOKUP(BC6,'[3]2010_HVAC'!$EY$7:$KA$83,BB29),"")</f>
        <v>5.4174436500622587</v>
      </c>
      <c r="BD29" s="20">
        <f>IF(BD6&gt;0,VLOOKUP(BD6,'[3]2010_HVAC'!$EY$7:$KA$83,$BB29),"")</f>
        <v>15.184014356469868</v>
      </c>
      <c r="BE29" s="20">
        <f>IF(BE6&gt;0,VLOOKUP(BE6,'[3]2010_HVAC'!$EY$7:$KA$83,35),"")</f>
        <v>63.881</v>
      </c>
      <c r="BF29" s="20">
        <f>IF(BF6&gt;0,VLOOKUP(BF6,'[3]2010_HVAC'!$EY$7:$KA$83,35),"")</f>
        <v>53.898799999999994</v>
      </c>
      <c r="BG29" s="20">
        <f>IF(BG6&gt;0,VLOOKUP(BG6,'[3]2010_HVAC'!$EY$7:$KA$83,35),"")</f>
        <v>0.64024126984126983</v>
      </c>
      <c r="BH29" s="20" t="str">
        <f>IF(BH6&gt;0,VLOOKUP(BH6,'[3]2010_HVAC'!$EY$7:$KA$83,35),"")</f>
        <v/>
      </c>
      <c r="BI29" s="20" t="str">
        <f>IF(BI6&gt;0,VLOOKUP(BI6,'[3]2010_HVAC'!$EY$7:$KA$83,35),"")</f>
        <v/>
      </c>
      <c r="BJ29" s="13">
        <f>(SUM(AQ29:AZ29)+SUM(BC29:BI29))*$BJ$5</f>
        <v>629752.79772057617</v>
      </c>
      <c r="BK29" s="19">
        <f>IF($N29&gt;0,VLOOKUP($C29,[1]Madrid!$AB$7:$AN$40,$N29))/((IF($P29=1,'3 PlantsCodes'!$D$26,IF($P29=2,'3 PlantsCodes'!$D$27,IF($P29=3,'3 PlantsCodes'!$D$28,IF($P29=4,'3 PlantsCodes'!$D$29)))))*IF($R29=1,'3 PlantsCodes'!$D$31,IF($R29=2,'3 PlantsCodes'!$D$32)))</f>
        <v>193.74691167684793</v>
      </c>
      <c r="BL29" s="19">
        <f>(IF($O29=20,VLOOKUP($C29,[1]Madrid!$AB$7:$AN$40,12),IF($O29&gt;0,VLOOKUP($C29,[1]Madrid!$AB$7:$AN$40,$O29),0))/(IF($Q29=1,'3 PlantsCodes'!$E$26,IF($Q29=3,'3 PlantsCodes'!$E$28,IF($Q29=4,'3 PlantsCodes'!$E$29,1)))*IF($R29=1,'3 PlantsCodes'!$E$31,IF($R29=2,'3 PlantsCodes'!$E$32))))</f>
        <v>20.779594099001564</v>
      </c>
      <c r="BM29" s="19">
        <f>VLOOKUP($C29,[1]Madrid!$AB$6:$AZ$40,$S29)</f>
        <v>7.7894736842105274</v>
      </c>
      <c r="BN29" s="19">
        <f>VLOOKUP($C29,[1]Madrid!$B$7:$Y$40,18)</f>
        <v>27.689288085935914</v>
      </c>
      <c r="BO29" s="19">
        <f>VLOOKUP($C29,[1]Madrid!$B$7:$AA$40,26)</f>
        <v>0.60797904122775526</v>
      </c>
      <c r="BP29" s="20">
        <f>IF($U29=1,-[4]Office!$E$12,0)</f>
        <v>0</v>
      </c>
      <c r="BQ29" s="57" t="s">
        <v>30</v>
      </c>
      <c r="BR29" s="19">
        <f>IF($N29&gt;0,VLOOKUP($C29,[2]Madrid!$AB$7:$AN$40,$N29))/((IF($P29=1,'3 PlantsCodes'!$D$26,IF($P29=2,'3 PlantsCodes'!$D$27,IF($P29=3,'3 PlantsCodes'!$D$28,IF($P29=4,'3 PlantsCodes'!$D$29)))))*IF($R29=1,'3 PlantsCodes'!$D$31,IF($R29=2,'3 PlantsCodes'!$D$32)))</f>
        <v>170.97009413535929</v>
      </c>
      <c r="BS29" s="19">
        <f>(IF($O29=20,VLOOKUP($C29,[2]Madrid!$AB$7:$AN$40,12),IF($O29&gt;0,VLOOKUP($C29,[2]Madrid!$AB$7:$AN$40,$O29),0))/(IF($Q29=1,'3 PlantsCodes'!$E$26,IF($Q29=3,'3 PlantsCodes'!$E$28,IF($Q29=4,'3 PlantsCodes'!$E$29,1)))*IF($R29=1,'3 PlantsCodes'!$E$31,IF($R29=2,'3 PlantsCodes'!$E$32))))</f>
        <v>9.6356027690222383</v>
      </c>
      <c r="BT29" s="19">
        <f>VLOOKUP($C29,[2]Madrid!$AB$6:$AZ$40,$S29)</f>
        <v>11.263157894736842</v>
      </c>
      <c r="BU29" s="19">
        <f>VLOOKUP($C29,[2]Madrid!$B$7:$Y$40,18)</f>
        <v>27.477430983135847</v>
      </c>
      <c r="BV29" s="19">
        <f>VLOOKUP($C29,[2]Madrid!$B$7:$AA$40,26)</f>
        <v>0.70629992288319243</v>
      </c>
      <c r="BW29" s="20">
        <f>IF($U29=1,-[4]School!$E$12,0)</f>
        <v>0</v>
      </c>
      <c r="BX29" s="57" t="s">
        <v>30</v>
      </c>
    </row>
    <row r="30" spans="1:77" ht="15" customHeight="1" x14ac:dyDescent="0.25">
      <c r="A30" s="151"/>
      <c r="B30" s="17">
        <v>2</v>
      </c>
      <c r="C30" s="22">
        <f t="shared" si="33"/>
        <v>3</v>
      </c>
      <c r="D30" s="50" t="str">
        <f t="shared" si="33"/>
        <v>-</v>
      </c>
      <c r="E30" s="50" t="str">
        <f t="shared" si="33"/>
        <v>o</v>
      </c>
      <c r="F30" s="49" t="str">
        <f t="shared" si="33"/>
        <v>o-</v>
      </c>
      <c r="G30" s="49" t="str">
        <f t="shared" si="33"/>
        <v>o</v>
      </c>
      <c r="H30" s="49">
        <f t="shared" si="33"/>
        <v>0</v>
      </c>
      <c r="I30" s="49">
        <f t="shared" si="33"/>
        <v>1</v>
      </c>
      <c r="J30" s="49">
        <f t="shared" si="33"/>
        <v>2</v>
      </c>
      <c r="K30" s="49">
        <f t="shared" si="33"/>
        <v>1</v>
      </c>
      <c r="L30" s="49">
        <f t="shared" si="33"/>
        <v>1</v>
      </c>
      <c r="M30" s="49">
        <f t="shared" si="33"/>
        <v>1211</v>
      </c>
      <c r="N30" s="49">
        <f t="shared" si="33"/>
        <v>5</v>
      </c>
      <c r="O30" s="49">
        <f t="shared" si="33"/>
        <v>20</v>
      </c>
      <c r="P30" s="49">
        <v>2</v>
      </c>
      <c r="Q30" s="49">
        <f t="shared" si="33"/>
        <v>3</v>
      </c>
      <c r="R30" s="49">
        <f t="shared" si="33"/>
        <v>2</v>
      </c>
      <c r="S30" s="22">
        <f t="shared" si="33"/>
        <v>15</v>
      </c>
      <c r="T30" s="49">
        <f t="shared" si="33"/>
        <v>0</v>
      </c>
      <c r="U30" s="49">
        <f t="shared" si="33"/>
        <v>0</v>
      </c>
      <c r="V30" s="18" t="str">
        <f t="shared" si="33"/>
        <v/>
      </c>
      <c r="W30" s="21">
        <f>IF(W7&gt;0,VLOOKUP(W7,'[3]2010_Envelope'!$BH$6:$CR$128,8),"")</f>
        <v>21.179487179487179</v>
      </c>
      <c r="X30" s="21">
        <f>IF(X7&gt;0,VLOOKUP(X7,'[3]2010_Envelope'!$BH$6:$CR$128,8),"")</f>
        <v>6.9078525641025639</v>
      </c>
      <c r="Y30" s="21" t="str">
        <f>IF(Y7&gt;0,VLOOKUP(Y7,'[3]2010_Envelope'!$BH$6:$CR$128,8),"")</f>
        <v/>
      </c>
      <c r="Z30" s="21">
        <f>IF(Z7&gt;0,VLOOKUP(Z7,'[3]2010_Envelope'!$BH$6:$CR$128,8),"")</f>
        <v>119.31826923076923</v>
      </c>
      <c r="AA30" s="21" t="str">
        <f>IF(AA7&gt;0,VLOOKUP(AA7,'[3]2010_Envelope'!$BH$6:$CR$128,8),"")</f>
        <v/>
      </c>
      <c r="AB30" s="21" t="str">
        <f>IF(AB7&gt;0,VLOOKUP(AB7,'[3]2010_Envelope'!$BH$6:$CR$128,8),"")</f>
        <v/>
      </c>
      <c r="AC30" s="20" t="str">
        <f>IF(AC7&gt;0,VLOOKUP(AC7,'[3]2010_HVAC'!$EY$7:$KA$83,32),"")</f>
        <v/>
      </c>
      <c r="AD30" s="20" t="str">
        <f>IF(AD7&gt;0,VLOOKUP(AD7,'[3]2010_HVAC'!$EY$7:$KA$83,32),"")</f>
        <v/>
      </c>
      <c r="AE30" s="20" t="str">
        <f>IF(AE7&gt;0,VLOOKUP(AE7,'[3]2010_HVAC'!$EY$7:$KA$83,32),"")</f>
        <v/>
      </c>
      <c r="AF30" s="20" t="str">
        <f>IF(AF7&gt;0,VLOOKUP(AF7,'[3]2010_HVAC'!$EY$7:$KA$83,32),"")</f>
        <v/>
      </c>
      <c r="AG30" s="55">
        <f>VLOOKUP($C30,[1]Performance!$A$3:$K$38,10)</f>
        <v>1</v>
      </c>
      <c r="AH30" s="55">
        <f t="shared" ref="AH30:AH47" si="34">IF(AG30=0,32,IF(AG30=1,33,34))</f>
        <v>33</v>
      </c>
      <c r="AI30" s="20">
        <f>IF(AI7&gt;0,VLOOKUP(AI7,'[3]2010_HVAC'!$EY$7:$KA$83,AH30),"")</f>
        <v>7.2126220019795246</v>
      </c>
      <c r="AJ30" s="20">
        <f>IF(AJ7&gt;0,VLOOKUP(AJ7,'[3]2010_HVAC'!$EY$7:$KA$83,$AH30),"")</f>
        <v>18.837400585037773</v>
      </c>
      <c r="AK30" s="20">
        <f>IF(AK7&gt;0,VLOOKUP(AK7,'[3]2010_HVAC'!$EY$7:$KA$83,32),"")</f>
        <v>53.898799999999994</v>
      </c>
      <c r="AL30" s="20" t="str">
        <f>IF(AL7&gt;0,VLOOKUP(AL7,'[3]2010_HVAC'!$EY$7:$KA$83,32),"")</f>
        <v/>
      </c>
      <c r="AM30" s="20">
        <f>IF(AM7&gt;0,VLOOKUP(AM7,'[3]2010_HVAC'!$EY$7:$KA$83,32),"")</f>
        <v>4.9931623931623932</v>
      </c>
      <c r="AN30" s="20" t="str">
        <f>IF(AN7&gt;0,VLOOKUP(AN7,'[3]2010_HVAC'!$EY$7:$KA$83,32),"")</f>
        <v/>
      </c>
      <c r="AO30" s="20" t="str">
        <f>IF(AO7&gt;0,VLOOKUP(AO7,'[3]2010_HVAC'!$EY$7:$KA$83,32),"")</f>
        <v/>
      </c>
      <c r="AP30" s="13">
        <f t="shared" ref="AP30:AP47" si="35">(SUM(W30:AF30)+SUM(AI30:AO30))*$AP$5</f>
        <v>543693.36985362053</v>
      </c>
      <c r="AQ30" s="21">
        <f>IF(AQ7&gt;0,VLOOKUP(AQ7,'[3]2010_Envelope'!$BH$6:$CR$128,9),"")</f>
        <v>48.458333333333336</v>
      </c>
      <c r="AR30" s="21">
        <f>IF(AR7&gt;0,VLOOKUP(AR7,'[3]2010_Envelope'!$BH$6:$CR$128,9),"")</f>
        <v>12.441690476190475</v>
      </c>
      <c r="AS30" s="21" t="str">
        <f>IF(AS7&gt;0,VLOOKUP(AS7,'[3]2010_Envelope'!$BH$6:$CR$128,9),"")</f>
        <v/>
      </c>
      <c r="AT30" s="21">
        <f>IF(AT7&gt;0,VLOOKUP(AT7,'[3]2010_Envelope'!$BH$6:$CR$128,9),"")</f>
        <v>120.22057142857145</v>
      </c>
      <c r="AU30" s="21" t="str">
        <f>IF(AU7&gt;0,VLOOKUP(AU7,'[3]2010_Envelope'!$BH$6:$CR$128,9),"")</f>
        <v/>
      </c>
      <c r="AV30" s="21" t="str">
        <f>IF(AV7&gt;0,VLOOKUP(AV7,'[3]2010_Envelope'!$BH$6:$CR$128,9),"")</f>
        <v/>
      </c>
      <c r="AW30" s="20" t="str">
        <f>IF(AW7&gt;0,VLOOKUP(AW7,'[3]2010_HVAC'!$EY$7:$KA$83,35),"")</f>
        <v/>
      </c>
      <c r="AX30" s="20" t="str">
        <f>IF(AX7&gt;0,VLOOKUP(AX7,'[3]2010_HVAC'!$EY$7:$KA$83,35),"")</f>
        <v/>
      </c>
      <c r="AY30" s="20" t="str">
        <f>IF(AY7&gt;0,VLOOKUP(AY7,'[3]2010_HVAC'!$EY$7:$KA$83,35),"")</f>
        <v/>
      </c>
      <c r="AZ30" s="20" t="str">
        <f>IF(AZ7&gt;0,VLOOKUP(AZ7,'[3]2010_HVAC'!$EY$7:$KA$83,35),"")</f>
        <v/>
      </c>
      <c r="BA30" s="55">
        <f>VLOOKUP($C30,[2]Performance!$A$3:$K$36,10)</f>
        <v>0</v>
      </c>
      <c r="BB30" s="55">
        <f t="shared" ref="BB30:BB47" si="36">IF(BA30=0,35,IF(BA30=1,36,37))</f>
        <v>35</v>
      </c>
      <c r="BC30" s="20">
        <f>IF(BC7&gt;0,VLOOKUP(BC7,'[3]2010_HVAC'!$EY$7:$KA$83,BB30),"")</f>
        <v>13.493601953001226</v>
      </c>
      <c r="BD30" s="20">
        <f>IF(BD7&gt;0,VLOOKUP(BD7,'[3]2010_HVAC'!$EY$7:$KA$83,$BB30),"")</f>
        <v>21.620828039124401</v>
      </c>
      <c r="BE30" s="20">
        <f>IF(BE7&gt;0,VLOOKUP(BE7,'[3]2010_HVAC'!$EY$7:$KA$83,35),"")</f>
        <v>53.898799999999994</v>
      </c>
      <c r="BF30" s="20" t="str">
        <f>IF(BF7&gt;0,VLOOKUP(BF7,'[3]2010_HVAC'!$EY$7:$KA$83,35),"")</f>
        <v/>
      </c>
      <c r="BG30" s="20">
        <f>IF(BG7&gt;0,VLOOKUP(BG7,'[3]2010_HVAC'!$EY$7:$KA$83,35),"")</f>
        <v>5.5638095238095238</v>
      </c>
      <c r="BH30" s="20" t="str">
        <f>IF(BH7&gt;0,VLOOKUP(BH7,'[3]2010_HVAC'!$EY$7:$KA$83,35),"")</f>
        <v/>
      </c>
      <c r="BI30" s="20" t="str">
        <f>IF(BI7&gt;0,VLOOKUP(BI7,'[3]2010_HVAC'!$EY$7:$KA$83,35),"")</f>
        <v/>
      </c>
      <c r="BJ30" s="13">
        <f t="shared" ref="BJ30:BJ47" si="37">(SUM(AQ30:AZ30)+SUM(BC30:BI30))*$BJ$5</f>
        <v>868447.5494751957</v>
      </c>
      <c r="BK30" s="19">
        <f>IF($N30&gt;0,VLOOKUP($C30,[1]Madrid!$AB$7:$AN$40,$N30))/((IF($P30=1,'3 PlantsCodes'!$D$26,IF($P30=2,'3 PlantsCodes'!$D$27,IF($P30=3,'3 PlantsCodes'!$D$28,IF($P30=4,'3 PlantsCodes'!$D$29)))))*IF($R30=1,'3 PlantsCodes'!$D$31,IF($R30=2,'3 PlantsCodes'!$D$32)))</f>
        <v>66.187726397917999</v>
      </c>
      <c r="BL30" s="19">
        <f>(IF($O30=20,VLOOKUP($C30,[1]Madrid!$AB$7:$AN$40,12),IF($O30&gt;0,VLOOKUP($C30,[1]Madrid!$AB$7:$AN$40,$O30),0))/(IF($Q30=1,'3 PlantsCodes'!$E$26,IF($Q30=3,'3 PlantsCodes'!$E$28,IF($Q30=4,'3 PlantsCodes'!$E$29,1)))*IF($R30=1,'3 PlantsCodes'!$E$31,IF($R30=2,'3 PlantsCodes'!$E$32))))</f>
        <v>25.414285728423206</v>
      </c>
      <c r="BM30" s="19">
        <f>VLOOKUP($C30,[1]Madrid!$AB$6:$AZ$40,$S30)</f>
        <v>7.7894736842105274</v>
      </c>
      <c r="BN30" s="19">
        <f>VLOOKUP($C30,[1]Madrid!$B$7:$Y$40,18)</f>
        <v>28.254588867185692</v>
      </c>
      <c r="BO30" s="19">
        <f>VLOOKUP($C30,[1]Madrid!$B$7:$AA$40,26)</f>
        <v>0.47863940616173439</v>
      </c>
      <c r="BP30" s="20">
        <f>IF($U30=1,-[4]Office!$E$12,0)</f>
        <v>0</v>
      </c>
      <c r="BQ30" s="57" t="s">
        <v>30</v>
      </c>
      <c r="BR30" s="19">
        <f>IF($N30&gt;0,VLOOKUP($C30,[2]Madrid!$AB$7:$AN$40,$N30))/((IF($P30=1,'3 PlantsCodes'!$D$26,IF($P30=2,'3 PlantsCodes'!$D$27,IF($P30=3,'3 PlantsCodes'!$D$28,IF($P30=4,'3 PlantsCodes'!$D$29)))))*IF($R30=1,'3 PlantsCodes'!$D$31,IF($R30=2,'3 PlantsCodes'!$D$32)))</f>
        <v>80.130944115845423</v>
      </c>
      <c r="BS30" s="19">
        <f>(IF($O30=20,VLOOKUP($C30,[2]Madrid!$AB$7:$AN$40,12),IF($O30&gt;0,VLOOKUP($C30,[2]Madrid!$AB$7:$AN$40,$O30),0))/(IF($Q30=1,'3 PlantsCodes'!$E$26,IF($Q30=3,'3 PlantsCodes'!$E$28,IF($Q30=4,'3 PlantsCodes'!$E$29,1)))*IF($R30=1,'3 PlantsCodes'!$E$31,IF($R30=2,'3 PlantsCodes'!$E$32))))</f>
        <v>11.099354321649782</v>
      </c>
      <c r="BT30" s="19">
        <f>VLOOKUP($C30,[2]Madrid!$AB$6:$AZ$40,$S30)</f>
        <v>11.263157894736842</v>
      </c>
      <c r="BU30" s="19">
        <f>VLOOKUP($C30,[2]Madrid!$B$7:$Y$40,18)</f>
        <v>28.050680657243095</v>
      </c>
      <c r="BV30" s="19">
        <f>VLOOKUP($C30,[2]Madrid!$B$7:$AA$40,26)</f>
        <v>0.60312918641075119</v>
      </c>
      <c r="BW30" s="20">
        <f>IF($U30=1,-[4]School!$E$12,0)</f>
        <v>0</v>
      </c>
      <c r="BX30" s="57" t="s">
        <v>30</v>
      </c>
    </row>
    <row r="31" spans="1:77" ht="15" customHeight="1" x14ac:dyDescent="0.25">
      <c r="A31" s="151"/>
      <c r="B31" s="17">
        <v>3</v>
      </c>
      <c r="C31" s="22">
        <f t="shared" si="33"/>
        <v>5</v>
      </c>
      <c r="D31" s="50" t="str">
        <f t="shared" si="33"/>
        <v>o-</v>
      </c>
      <c r="E31" s="50" t="str">
        <f t="shared" si="33"/>
        <v>-</v>
      </c>
      <c r="F31" s="49" t="str">
        <f t="shared" si="33"/>
        <v>o-</v>
      </c>
      <c r="G31" s="49" t="str">
        <f t="shared" si="33"/>
        <v>o</v>
      </c>
      <c r="H31" s="49">
        <f t="shared" si="33"/>
        <v>0</v>
      </c>
      <c r="I31" s="49">
        <f t="shared" si="33"/>
        <v>2</v>
      </c>
      <c r="J31" s="49">
        <f t="shared" si="33"/>
        <v>1</v>
      </c>
      <c r="K31" s="49">
        <f t="shared" si="33"/>
        <v>1</v>
      </c>
      <c r="L31" s="49">
        <f t="shared" si="33"/>
        <v>1</v>
      </c>
      <c r="M31" s="49">
        <f t="shared" si="33"/>
        <v>2111</v>
      </c>
      <c r="N31" s="49">
        <f t="shared" si="33"/>
        <v>5</v>
      </c>
      <c r="O31" s="49">
        <f t="shared" si="33"/>
        <v>20</v>
      </c>
      <c r="P31" s="49">
        <f t="shared" si="33"/>
        <v>3</v>
      </c>
      <c r="Q31" s="49">
        <f t="shared" si="33"/>
        <v>3</v>
      </c>
      <c r="R31" s="49">
        <f t="shared" si="33"/>
        <v>2</v>
      </c>
      <c r="S31" s="22">
        <f t="shared" si="33"/>
        <v>15</v>
      </c>
      <c r="T31" s="49">
        <f t="shared" si="33"/>
        <v>0</v>
      </c>
      <c r="U31" s="49">
        <f t="shared" si="33"/>
        <v>0</v>
      </c>
      <c r="V31" s="18" t="str">
        <f t="shared" si="33"/>
        <v/>
      </c>
      <c r="W31" s="21">
        <f>IF(W8&gt;0,VLOOKUP(W8,'[3]2010_Envelope'!$BH$6:$CR$128,8),"")</f>
        <v>3.9102564102564101</v>
      </c>
      <c r="X31" s="21">
        <f>IF(X8&gt;0,VLOOKUP(X8,'[3]2010_Envelope'!$BH$6:$CR$128,8),"")</f>
        <v>16.52283653846154</v>
      </c>
      <c r="Y31" s="21">
        <f>IF(Y8&gt;0,VLOOKUP(Y8,'[3]2010_Envelope'!$BH$6:$CR$128,8),"")</f>
        <v>8.0769230769230766</v>
      </c>
      <c r="Z31" s="21">
        <f>IF(Z8&gt;0,VLOOKUP(Z8,'[3]2010_Envelope'!$BH$6:$CR$128,8),"")</f>
        <v>22.578792735042736</v>
      </c>
      <c r="AA31" s="21" t="str">
        <f>IF(AA8&gt;0,VLOOKUP(AA8,'[3]2010_Envelope'!$BH$6:$CR$128,8),"")</f>
        <v/>
      </c>
      <c r="AB31" s="21" t="str">
        <f>IF(AB8&gt;0,VLOOKUP(AB8,'[3]2010_Envelope'!$BH$6:$CR$128,8),"")</f>
        <v/>
      </c>
      <c r="AC31" s="20" t="str">
        <f>IF(AC8&gt;0,VLOOKUP(AC8,'[3]2010_HVAC'!$EY$7:$KA$83,32),"")</f>
        <v/>
      </c>
      <c r="AD31" s="20" t="str">
        <f>IF(AD8&gt;0,VLOOKUP(AD8,'[3]2010_HVAC'!$EY$7:$KA$83,32),"")</f>
        <v/>
      </c>
      <c r="AE31" s="20" t="str">
        <f>IF(AE8&gt;0,VLOOKUP(AE8,'[3]2010_HVAC'!$EY$7:$KA$83,32),"")</f>
        <v/>
      </c>
      <c r="AF31" s="20" t="str">
        <f>IF(AF8&gt;0,VLOOKUP(AF8,'[3]2010_HVAC'!$EY$7:$KA$83,32),"")</f>
        <v/>
      </c>
      <c r="AG31" s="55">
        <f>VLOOKUP($C31,[1]Performance!$A$3:$K$38,10)</f>
        <v>0</v>
      </c>
      <c r="AH31" s="55">
        <f t="shared" si="34"/>
        <v>32</v>
      </c>
      <c r="AI31" s="20">
        <f>IF(AI8&gt;0,VLOOKUP(AI8,'[3]2010_HVAC'!$EY$7:$KA$83,AH31),"")</f>
        <v>9.7536455383986205</v>
      </c>
      <c r="AJ31" s="20">
        <f>IF(AJ8&gt;0,VLOOKUP(AJ8,'[3]2010_HVAC'!$EY$7:$KA$83,$AH31),"")</f>
        <v>18.219931910996195</v>
      </c>
      <c r="AK31" s="20">
        <f>IF(AK8&gt;0,VLOOKUP(AK8,'[3]2010_HVAC'!$EY$7:$KA$83,32),"")</f>
        <v>53.898799999999994</v>
      </c>
      <c r="AL31" s="20" t="str">
        <f>IF(AL8&gt;0,VLOOKUP(AL8,'[3]2010_HVAC'!$EY$7:$KA$83,32),"")</f>
        <v/>
      </c>
      <c r="AM31" s="20">
        <f>IF(AM8&gt;0,VLOOKUP(AM8,'[3]2010_HVAC'!$EY$7:$KA$83,32),"")</f>
        <v>4.9931623931623932</v>
      </c>
      <c r="AN31" s="20" t="str">
        <f>IF(AN8&gt;0,VLOOKUP(AN8,'[3]2010_HVAC'!$EY$7:$KA$83,32),"")</f>
        <v/>
      </c>
      <c r="AO31" s="20" t="str">
        <f>IF(AO8&gt;0,VLOOKUP(AO8,'[3]2010_HVAC'!$EY$7:$KA$83,32),"")</f>
        <v/>
      </c>
      <c r="AP31" s="13">
        <f t="shared" si="35"/>
        <v>322813.17573158385</v>
      </c>
      <c r="AQ31" s="21">
        <f>IF(AQ8&gt;0,VLOOKUP(AQ8,'[3]2010_Envelope'!$BH$6:$CR$128,9),"")</f>
        <v>9.1595000000000013</v>
      </c>
      <c r="AR31" s="21">
        <f>IF(AR8&gt;0,VLOOKUP(AR8,'[3]2010_Envelope'!$BH$6:$CR$128,9),"")</f>
        <v>29.759178571428567</v>
      </c>
      <c r="AS31" s="21">
        <f>IF(AS8&gt;0,VLOOKUP(AS8,'[3]2010_Envelope'!$BH$6:$CR$128,9),"")</f>
        <v>19.6875</v>
      </c>
      <c r="AT31" s="21" t="str">
        <f>IF(AT8&gt;0,VLOOKUP(AT8,'[3]2010_Envelope'!$BH$6:$CR$128,9),"")</f>
        <v/>
      </c>
      <c r="AU31" s="21" t="str">
        <f>IF(AU8&gt;0,VLOOKUP(AU8,'[3]2010_Envelope'!$BH$6:$CR$128,9),"")</f>
        <v/>
      </c>
      <c r="AV31" s="21" t="str">
        <f>IF(AV8&gt;0,VLOOKUP(AV8,'[3]2010_Envelope'!$BH$6:$CR$128,9),"")</f>
        <v/>
      </c>
      <c r="AW31" s="20" t="str">
        <f>IF(AW8&gt;0,VLOOKUP(AW8,'[3]2010_HVAC'!$EY$7:$KA$83,35),"")</f>
        <v/>
      </c>
      <c r="AX31" s="20" t="str">
        <f>IF(AX8&gt;0,VLOOKUP(AX8,'[3]2010_HVAC'!$EY$7:$KA$83,35),"")</f>
        <v/>
      </c>
      <c r="AY31" s="20" t="str">
        <f>IF(AY8&gt;0,VLOOKUP(AY8,'[3]2010_HVAC'!$EY$7:$KA$83,35),"")</f>
        <v/>
      </c>
      <c r="AZ31" s="20" t="str">
        <f>IF(AZ8&gt;0,VLOOKUP(AZ8,'[3]2010_HVAC'!$EY$7:$KA$83,35),"")</f>
        <v/>
      </c>
      <c r="BA31" s="55">
        <f>VLOOKUP($C31,[2]Performance!$A$3:$K$36,10)</f>
        <v>0</v>
      </c>
      <c r="BB31" s="55">
        <f t="shared" si="36"/>
        <v>35</v>
      </c>
      <c r="BC31" s="20">
        <f>IF(BC8&gt;0,VLOOKUP(BC8,'[3]2010_HVAC'!$EY$7:$KA$83,BB31),"")</f>
        <v>13.493601953001226</v>
      </c>
      <c r="BD31" s="20">
        <f>IF(BD8&gt;0,VLOOKUP(BD8,'[3]2010_HVAC'!$EY$7:$KA$83,$BB31),"")</f>
        <v>21.620828039124401</v>
      </c>
      <c r="BE31" s="20">
        <f>IF(BE8&gt;0,VLOOKUP(BE8,'[3]2010_HVAC'!$EY$7:$KA$83,35),"")</f>
        <v>53.898799999999994</v>
      </c>
      <c r="BF31" s="20" t="str">
        <f>IF(BF8&gt;0,VLOOKUP(BF8,'[3]2010_HVAC'!$EY$7:$KA$83,35),"")</f>
        <v/>
      </c>
      <c r="BG31" s="20">
        <f>IF(BG8&gt;0,VLOOKUP(BG8,'[3]2010_HVAC'!$EY$7:$KA$83,35),"")</f>
        <v>5.5638095238095238</v>
      </c>
      <c r="BH31" s="20" t="str">
        <f>IF(BH8&gt;0,VLOOKUP(BH8,'[3]2010_HVAC'!$EY$7:$KA$83,35),"")</f>
        <v/>
      </c>
      <c r="BI31" s="20" t="str">
        <f>IF(BI8&gt;0,VLOOKUP(BI8,'[3]2010_HVAC'!$EY$7:$KA$83,35),"")</f>
        <v/>
      </c>
      <c r="BJ31" s="13">
        <f t="shared" si="37"/>
        <v>482527.13697519567</v>
      </c>
      <c r="BK31" s="19">
        <f>IF($N31&gt;0,VLOOKUP($C31,[1]Madrid!$AB$7:$AN$40,$N31))/((IF($P31=1,'3 PlantsCodes'!$D$26,IF($P31=2,'3 PlantsCodes'!$D$27,IF($P31=3,'3 PlantsCodes'!$D$28,IF($P31=4,'3 PlantsCodes'!$D$29)))))*IF($R31=1,'3 PlantsCodes'!$D$31,IF($R31=2,'3 PlantsCodes'!$D$32)))</f>
        <v>110.94922731112358</v>
      </c>
      <c r="BL31" s="19">
        <f>(IF($O31=20,VLOOKUP($C31,[1]Madrid!$AB$7:$AN$40,12),IF($O31&gt;0,VLOOKUP($C31,[1]Madrid!$AB$7:$AN$40,$O31),0))/(IF($Q31=1,'3 PlantsCodes'!$E$26,IF($Q31=3,'3 PlantsCodes'!$E$28,IF($Q31=4,'3 PlantsCodes'!$E$29,1)))*IF($R31=1,'3 PlantsCodes'!$E$31,IF($R31=2,'3 PlantsCodes'!$E$32))))</f>
        <v>24.790569590247653</v>
      </c>
      <c r="BM31" s="19">
        <f>VLOOKUP($C31,[1]Madrid!$AB$6:$AZ$40,$S31)</f>
        <v>7.7894736842105274</v>
      </c>
      <c r="BN31" s="19">
        <f>VLOOKUP($C31,[1]Madrid!$B$7:$Y$40,18)</f>
        <v>27.692354003904665</v>
      </c>
      <c r="BO31" s="19">
        <f>VLOOKUP($C31,[1]Madrid!$B$7:$AA$40,26)</f>
        <v>0.54698238087212658</v>
      </c>
      <c r="BP31" s="20">
        <f>IF($U31=1,-[4]Office!$E$12,0)</f>
        <v>0</v>
      </c>
      <c r="BQ31" s="57" t="s">
        <v>30</v>
      </c>
      <c r="BR31" s="19">
        <f>IF($N31&gt;0,VLOOKUP($C31,[2]Madrid!$AB$7:$AN$40,$N31))/((IF($P31=1,'3 PlantsCodes'!$D$26,IF($P31=2,'3 PlantsCodes'!$D$27,IF($P31=3,'3 PlantsCodes'!$D$28,IF($P31=4,'3 PlantsCodes'!$D$29)))))*IF($R31=1,'3 PlantsCodes'!$D$31,IF($R31=2,'3 PlantsCodes'!$D$32)))</f>
        <v>75.032330712068799</v>
      </c>
      <c r="BS31" s="19">
        <f>(IF($O31=20,VLOOKUP($C31,[2]Madrid!$AB$7:$AN$40,12),IF($O31&gt;0,VLOOKUP($C31,[2]Madrid!$AB$7:$AN$40,$O31),0))/(IF($Q31=1,'3 PlantsCodes'!$E$26,IF($Q31=3,'3 PlantsCodes'!$E$28,IF($Q31=4,'3 PlantsCodes'!$E$29,1)))*IF($R31=1,'3 PlantsCodes'!$E$31,IF($R31=2,'3 PlantsCodes'!$E$32))))</f>
        <v>14.153499643757605</v>
      </c>
      <c r="BT31" s="19">
        <f>VLOOKUP($C31,[2]Madrid!$AB$6:$AZ$40,$S31)</f>
        <v>11.263157894736842</v>
      </c>
      <c r="BU31" s="19">
        <f>VLOOKUP($C31,[2]Madrid!$B$7:$Y$40,18)</f>
        <v>27.47940000545724</v>
      </c>
      <c r="BV31" s="19">
        <f>VLOOKUP($C31,[2]Madrid!$B$7:$AA$40,26)</f>
        <v>0.61415051335407356</v>
      </c>
      <c r="BW31" s="20">
        <f>IF($U31=1,-[4]School!$E$12,0)</f>
        <v>0</v>
      </c>
      <c r="BX31" s="57" t="s">
        <v>30</v>
      </c>
    </row>
    <row r="32" spans="1:77" ht="15" customHeight="1" x14ac:dyDescent="0.25">
      <c r="A32" s="151"/>
      <c r="B32" s="17">
        <v>4</v>
      </c>
      <c r="C32" s="22">
        <f t="shared" si="33"/>
        <v>3</v>
      </c>
      <c r="D32" s="50" t="str">
        <f t="shared" si="33"/>
        <v>-</v>
      </c>
      <c r="E32" s="50" t="str">
        <f t="shared" si="33"/>
        <v>o</v>
      </c>
      <c r="F32" s="49" t="str">
        <f t="shared" si="33"/>
        <v>o-</v>
      </c>
      <c r="G32" s="49" t="str">
        <f t="shared" si="33"/>
        <v>o</v>
      </c>
      <c r="H32" s="49">
        <f t="shared" si="33"/>
        <v>0</v>
      </c>
      <c r="I32" s="49">
        <f t="shared" si="33"/>
        <v>1</v>
      </c>
      <c r="J32" s="49">
        <f t="shared" si="33"/>
        <v>2</v>
      </c>
      <c r="K32" s="49">
        <f t="shared" si="33"/>
        <v>1</v>
      </c>
      <c r="L32" s="49">
        <f t="shared" si="33"/>
        <v>1</v>
      </c>
      <c r="M32" s="49">
        <f t="shared" si="33"/>
        <v>1211</v>
      </c>
      <c r="N32" s="49">
        <f t="shared" si="33"/>
        <v>7</v>
      </c>
      <c r="O32" s="49">
        <f t="shared" si="33"/>
        <v>12</v>
      </c>
      <c r="P32" s="49">
        <f t="shared" si="33"/>
        <v>3</v>
      </c>
      <c r="Q32" s="49">
        <f t="shared" si="33"/>
        <v>3</v>
      </c>
      <c r="R32" s="49">
        <f t="shared" si="33"/>
        <v>2</v>
      </c>
      <c r="S32" s="22">
        <f t="shared" si="33"/>
        <v>16</v>
      </c>
      <c r="T32" s="49">
        <f t="shared" si="33"/>
        <v>0</v>
      </c>
      <c r="U32" s="49">
        <f t="shared" si="33"/>
        <v>0</v>
      </c>
      <c r="V32" s="18" t="str">
        <f t="shared" si="33"/>
        <v/>
      </c>
      <c r="W32" s="21">
        <f>IF(W9&gt;0,VLOOKUP(W9,'[3]2010_Envelope'!$BH$6:$CR$128,8),"")</f>
        <v>21.179487179487179</v>
      </c>
      <c r="X32" s="21">
        <f>IF(X9&gt;0,VLOOKUP(X9,'[3]2010_Envelope'!$BH$6:$CR$128,8),"")</f>
        <v>6.9078525641025639</v>
      </c>
      <c r="Y32" s="21" t="str">
        <f>IF(Y9&gt;0,VLOOKUP(Y9,'[3]2010_Envelope'!$BH$6:$CR$128,8),"")</f>
        <v/>
      </c>
      <c r="Z32" s="21">
        <f>IF(Z9&gt;0,VLOOKUP(Z9,'[3]2010_Envelope'!$BH$6:$CR$128,8),"")</f>
        <v>119.31826923076923</v>
      </c>
      <c r="AA32" s="21" t="str">
        <f>IF(AA9&gt;0,VLOOKUP(AA9,'[3]2010_Envelope'!$BH$6:$CR$128,8),"")</f>
        <v/>
      </c>
      <c r="AB32" s="21" t="str">
        <f>IF(AB9&gt;0,VLOOKUP(AB9,'[3]2010_Envelope'!$BH$6:$CR$128,8),"")</f>
        <v/>
      </c>
      <c r="AC32" s="20" t="str">
        <f>IF(AC9&gt;0,VLOOKUP(AC9,'[3]2010_HVAC'!$EY$7:$KA$83,32),"")</f>
        <v/>
      </c>
      <c r="AD32" s="20" t="str">
        <f>IF(AD9&gt;0,VLOOKUP(AD9,'[3]2010_HVAC'!$EY$7:$KA$83,32),"")</f>
        <v/>
      </c>
      <c r="AE32" s="20" t="str">
        <f>IF(AE9&gt;0,VLOOKUP(AE9,'[3]2010_HVAC'!$EY$7:$KA$83,32),"")</f>
        <v/>
      </c>
      <c r="AF32" s="20" t="str">
        <f>IF(AF9&gt;0,VLOOKUP(AF9,'[3]2010_HVAC'!$EY$7:$KA$83,32),"")</f>
        <v/>
      </c>
      <c r="AG32" s="55">
        <f>VLOOKUP($C32,[1]Performance!$A$3:$K$38,10)</f>
        <v>1</v>
      </c>
      <c r="AH32" s="55">
        <f t="shared" si="34"/>
        <v>33</v>
      </c>
      <c r="AI32" s="20">
        <f>IF(AI9&gt;0,VLOOKUP(AI9,'[3]2010_HVAC'!$EY$7:$KA$83,AH32),"")</f>
        <v>17.591253908883971</v>
      </c>
      <c r="AJ32" s="20" t="str">
        <f>IF(AJ9&gt;0,VLOOKUP(AJ9,'[3]2010_HVAC'!$EY$7:$KA$83,$AH32),"")</f>
        <v/>
      </c>
      <c r="AK32" s="20">
        <f>IF(AK9&gt;0,VLOOKUP(AK9,'[3]2010_HVAC'!$EY$7:$KA$83,32),"")</f>
        <v>53.898799999999994</v>
      </c>
      <c r="AL32" s="20" t="str">
        <f>IF(AL9&gt;0,VLOOKUP(AL9,'[3]2010_HVAC'!$EY$7:$KA$83,32),"")</f>
        <v/>
      </c>
      <c r="AM32" s="20">
        <f>IF(AM9&gt;0,VLOOKUP(AM9,'[3]2010_HVAC'!$EY$7:$KA$83,32),"")</f>
        <v>4.9931623931623932</v>
      </c>
      <c r="AN32" s="20" t="str">
        <f>IF(AN9&gt;0,VLOOKUP(AN9,'[3]2010_HVAC'!$EY$7:$KA$83,32),"")</f>
        <v/>
      </c>
      <c r="AO32" s="20" t="str">
        <f>IF(AO9&gt;0,VLOOKUP(AO9,'[3]2010_HVAC'!$EY$7:$KA$83,32),"")</f>
        <v/>
      </c>
      <c r="AP32" s="13">
        <f t="shared" si="35"/>
        <v>523899.85114678845</v>
      </c>
      <c r="AQ32" s="21">
        <f>IF(AQ9&gt;0,VLOOKUP(AQ9,'[3]2010_Envelope'!$BH$6:$CR$128,9),"")</f>
        <v>48.458333333333336</v>
      </c>
      <c r="AR32" s="21">
        <f>IF(AR9&gt;0,VLOOKUP(AR9,'[3]2010_Envelope'!$BH$6:$CR$128,9),"")</f>
        <v>12.441690476190475</v>
      </c>
      <c r="AS32" s="21" t="str">
        <f>IF(AS9&gt;0,VLOOKUP(AS9,'[3]2010_Envelope'!$BH$6:$CR$128,9),"")</f>
        <v/>
      </c>
      <c r="AT32" s="21">
        <f>IF(AT9&gt;0,VLOOKUP(AT9,'[3]2010_Envelope'!$BH$6:$CR$128,9),"")</f>
        <v>120.22057142857145</v>
      </c>
      <c r="AU32" s="21" t="str">
        <f>IF(AU9&gt;0,VLOOKUP(AU9,'[3]2010_Envelope'!$BH$6:$CR$128,9),"")</f>
        <v/>
      </c>
      <c r="AV32" s="21" t="str">
        <f>IF(AV9&gt;0,VLOOKUP(AV9,'[3]2010_Envelope'!$BH$6:$CR$128,9),"")</f>
        <v/>
      </c>
      <c r="AW32" s="20" t="str">
        <f>IF(AW9&gt;0,VLOOKUP(AW9,'[3]2010_HVAC'!$EY$7:$KA$83,35),"")</f>
        <v/>
      </c>
      <c r="AX32" s="20" t="str">
        <f>IF(AX9&gt;0,VLOOKUP(AX9,'[3]2010_HVAC'!$EY$7:$KA$83,35),"")</f>
        <v/>
      </c>
      <c r="AY32" s="20" t="str">
        <f>IF(AY9&gt;0,VLOOKUP(AY9,'[3]2010_HVAC'!$EY$7:$KA$83,35),"")</f>
        <v/>
      </c>
      <c r="AZ32" s="20" t="str">
        <f>IF(AZ9&gt;0,VLOOKUP(AZ9,'[3]2010_HVAC'!$EY$7:$KA$83,35),"")</f>
        <v/>
      </c>
      <c r="BA32" s="55">
        <f>VLOOKUP($C32,[2]Performance!$A$3:$K$36,10)</f>
        <v>0</v>
      </c>
      <c r="BB32" s="55">
        <f t="shared" si="36"/>
        <v>35</v>
      </c>
      <c r="BC32" s="20">
        <f>IF(BC9&gt;0,VLOOKUP(BC9,'[3]2010_HVAC'!$EY$7:$KA$83,BB32),"")</f>
        <v>32.910275630070522</v>
      </c>
      <c r="BD32" s="20" t="str">
        <f>IF(BD9&gt;0,VLOOKUP(BD9,'[3]2010_HVAC'!$EY$7:$KA$83,$BB32),"")</f>
        <v/>
      </c>
      <c r="BE32" s="20">
        <f>IF(BE9&gt;0,VLOOKUP(BE9,'[3]2010_HVAC'!$EY$7:$KA$83,35),"")</f>
        <v>53.898799999999994</v>
      </c>
      <c r="BF32" s="20" t="str">
        <f>IF(BF9&gt;0,VLOOKUP(BF9,'[3]2010_HVAC'!$EY$7:$KA$83,35),"")</f>
        <v/>
      </c>
      <c r="BG32" s="20">
        <f>IF(BG9&gt;0,VLOOKUP(BG9,'[3]2010_HVAC'!$EY$7:$KA$83,35),"")</f>
        <v>5.5638095238095238</v>
      </c>
      <c r="BH32" s="20" t="str">
        <f>IF(BH9&gt;0,VLOOKUP(BH9,'[3]2010_HVAC'!$EY$7:$KA$83,35),"")</f>
        <v/>
      </c>
      <c r="BI32" s="20" t="str">
        <f>IF(BI9&gt;0,VLOOKUP(BI9,'[3]2010_HVAC'!$EY$7:$KA$83,35),"")</f>
        <v/>
      </c>
      <c r="BJ32" s="13">
        <f t="shared" si="37"/>
        <v>861504.46323472227</v>
      </c>
      <c r="BK32" s="19">
        <f>IF($N32&gt;0,VLOOKUP($C32,[1]Madrid!$AB$7:$AN$40,$N32))/((IF($P32=1,'3 PlantsCodes'!$D$26,IF($P32=2,'3 PlantsCodes'!$D$27,IF($P32=3,'3 PlantsCodes'!$D$28,IF($P32=4,'3 PlantsCodes'!$D$29)))))*IF($R32=1,'3 PlantsCodes'!$D$31,IF($R32=2,'3 PlantsCodes'!$D$32)))</f>
        <v>24.626091305994535</v>
      </c>
      <c r="BL32" s="19">
        <f>(IF($O32=20,VLOOKUP($C32,[1]Madrid!$AB$7:$AN$40,12),IF($O32&gt;0,VLOOKUP($C32,[1]Madrid!$AB$7:$AN$40,$O32),0))/(IF($Q32=1,'3 PlantsCodes'!$E$26,IF($Q32=3,'3 PlantsCodes'!$E$28,IF($Q32=4,'3 PlantsCodes'!$E$29,1)))*IF($R32=1,'3 PlantsCodes'!$E$31,IF($R32=2,'3 PlantsCodes'!$E$32))))</f>
        <v>25.414285728423206</v>
      </c>
      <c r="BM32" s="19">
        <f>VLOOKUP($C32,[1]Madrid!$AB$6:$AZ$40,$S32)</f>
        <v>2.8994703004833391</v>
      </c>
      <c r="BN32" s="19">
        <f>VLOOKUP($C32,[1]Madrid!$B$7:$Y$40,18)</f>
        <v>28.254588867185692</v>
      </c>
      <c r="BO32" s="19">
        <f>VLOOKUP($C32,[1]Madrid!$B$7:$AA$40,26)</f>
        <v>0.47863940616173439</v>
      </c>
      <c r="BP32" s="20">
        <f>IF($U32=1,-[4]Office!$E$12,0)</f>
        <v>0</v>
      </c>
      <c r="BQ32" s="57" t="s">
        <v>30</v>
      </c>
      <c r="BR32" s="19">
        <f>IF($N32&gt;0,VLOOKUP($C32,[2]Madrid!$AB$7:$AN$40,$N32))/((IF($P32=1,'3 PlantsCodes'!$D$26,IF($P32=2,'3 PlantsCodes'!$D$27,IF($P32=3,'3 PlantsCodes'!$D$28,IF($P32=4,'3 PlantsCodes'!$D$29)))))*IF($R32=1,'3 PlantsCodes'!$D$31,IF($R32=2,'3 PlantsCodes'!$D$32)))</f>
        <v>29.727966115412769</v>
      </c>
      <c r="BS32" s="19">
        <f>(IF($O32=20,VLOOKUP($C32,[2]Madrid!$AB$7:$AN$40,12),IF($O32&gt;0,VLOOKUP($C32,[2]Madrid!$AB$7:$AN$40,$O32),0))/(IF($Q32=1,'3 PlantsCodes'!$E$26,IF($Q32=3,'3 PlantsCodes'!$E$28,IF($Q32=4,'3 PlantsCodes'!$E$29,1)))*IF($R32=1,'3 PlantsCodes'!$E$31,IF($R32=2,'3 PlantsCodes'!$E$32))))</f>
        <v>11.099354321649782</v>
      </c>
      <c r="BT32" s="19">
        <f>VLOOKUP($C32,[2]Madrid!$AB$6:$AZ$40,$S32)</f>
        <v>4.1803980621735644</v>
      </c>
      <c r="BU32" s="19">
        <f>VLOOKUP($C32,[2]Madrid!$B$7:$Y$40,18)</f>
        <v>28.050680657243095</v>
      </c>
      <c r="BV32" s="19">
        <f>VLOOKUP($C32,[2]Madrid!$B$7:$AA$40,26)</f>
        <v>0.60312918641075119</v>
      </c>
      <c r="BW32" s="20">
        <f>IF($U32=1,-[4]School!$E$12,0)</f>
        <v>0</v>
      </c>
      <c r="BX32" s="57" t="s">
        <v>30</v>
      </c>
    </row>
    <row r="33" spans="1:76" ht="15" customHeight="1" x14ac:dyDescent="0.25">
      <c r="A33" s="151"/>
      <c r="B33" s="17">
        <v>5</v>
      </c>
      <c r="C33" s="22">
        <f t="shared" si="33"/>
        <v>5</v>
      </c>
      <c r="D33" s="50" t="str">
        <f t="shared" si="33"/>
        <v>o-</v>
      </c>
      <c r="E33" s="50" t="str">
        <f t="shared" si="33"/>
        <v>-</v>
      </c>
      <c r="F33" s="49" t="str">
        <f t="shared" si="33"/>
        <v>o-</v>
      </c>
      <c r="G33" s="49" t="str">
        <f t="shared" si="33"/>
        <v>o</v>
      </c>
      <c r="H33" s="49">
        <f t="shared" si="33"/>
        <v>0</v>
      </c>
      <c r="I33" s="49">
        <f t="shared" si="33"/>
        <v>2</v>
      </c>
      <c r="J33" s="49">
        <f t="shared" si="33"/>
        <v>1</v>
      </c>
      <c r="K33" s="49">
        <f t="shared" si="33"/>
        <v>1</v>
      </c>
      <c r="L33" s="49">
        <f t="shared" si="33"/>
        <v>1</v>
      </c>
      <c r="M33" s="49">
        <f t="shared" si="33"/>
        <v>2111</v>
      </c>
      <c r="N33" s="49">
        <f t="shared" si="33"/>
        <v>7</v>
      </c>
      <c r="O33" s="49">
        <f t="shared" si="33"/>
        <v>12</v>
      </c>
      <c r="P33" s="49">
        <f t="shared" si="33"/>
        <v>3</v>
      </c>
      <c r="Q33" s="49">
        <f t="shared" si="33"/>
        <v>3</v>
      </c>
      <c r="R33" s="49">
        <f t="shared" si="33"/>
        <v>2</v>
      </c>
      <c r="S33" s="22">
        <f t="shared" si="33"/>
        <v>16</v>
      </c>
      <c r="T33" s="49">
        <f t="shared" si="33"/>
        <v>0</v>
      </c>
      <c r="U33" s="49">
        <f t="shared" si="33"/>
        <v>0</v>
      </c>
      <c r="V33" s="18" t="str">
        <f t="shared" si="33"/>
        <v/>
      </c>
      <c r="W33" s="21">
        <f>IF(W10&gt;0,VLOOKUP(W10,'[3]2010_Envelope'!$BH$6:$CR$128,8),"")</f>
        <v>3.9102564102564101</v>
      </c>
      <c r="X33" s="21">
        <f>IF(X10&gt;0,VLOOKUP(X10,'[3]2010_Envelope'!$BH$6:$CR$128,8),"")</f>
        <v>16.52283653846154</v>
      </c>
      <c r="Y33" s="21">
        <f>IF(Y10&gt;0,VLOOKUP(Y10,'[3]2010_Envelope'!$BH$6:$CR$128,8),"")</f>
        <v>8.0769230769230766</v>
      </c>
      <c r="Z33" s="21">
        <f>IF(Z10&gt;0,VLOOKUP(Z10,'[3]2010_Envelope'!$BH$6:$CR$128,8),"")</f>
        <v>22.578792735042736</v>
      </c>
      <c r="AA33" s="21" t="str">
        <f>IF(AA10&gt;0,VLOOKUP(AA10,'[3]2010_Envelope'!$BH$6:$CR$128,8),"")</f>
        <v/>
      </c>
      <c r="AB33" s="21" t="str">
        <f>IF(AB10&gt;0,VLOOKUP(AB10,'[3]2010_Envelope'!$BH$6:$CR$128,8),"")</f>
        <v/>
      </c>
      <c r="AC33" s="20" t="str">
        <f>IF(AC10&gt;0,VLOOKUP(AC10,'[3]2010_HVAC'!$EY$7:$KA$83,32),"")</f>
        <v/>
      </c>
      <c r="AD33" s="20" t="str">
        <f>IF(AD10&gt;0,VLOOKUP(AD10,'[3]2010_HVAC'!$EY$7:$KA$83,32),"")</f>
        <v/>
      </c>
      <c r="AE33" s="20" t="str">
        <f>IF(AE10&gt;0,VLOOKUP(AE10,'[3]2010_HVAC'!$EY$7:$KA$83,32),"")</f>
        <v/>
      </c>
      <c r="AF33" s="20" t="str">
        <f>IF(AF10&gt;0,VLOOKUP(AF10,'[3]2010_HVAC'!$EY$7:$KA$83,32),"")</f>
        <v/>
      </c>
      <c r="AG33" s="55">
        <f>VLOOKUP($C33,[1]Performance!$A$3:$K$38,10)</f>
        <v>0</v>
      </c>
      <c r="AH33" s="55">
        <f t="shared" si="34"/>
        <v>32</v>
      </c>
      <c r="AI33" s="20">
        <f>IF(AI10&gt;0,VLOOKUP(AI10,'[3]2010_HVAC'!$EY$7:$KA$83,AH33),"")</f>
        <v>23.788693647904068</v>
      </c>
      <c r="AJ33" s="20" t="str">
        <f>IF(AJ10&gt;0,VLOOKUP(AJ10,'[3]2010_HVAC'!$EY$7:$KA$83,$AH33),"")</f>
        <v/>
      </c>
      <c r="AK33" s="20">
        <f>IF(AK10&gt;0,VLOOKUP(AK10,'[3]2010_HVAC'!$EY$7:$KA$83,32),"")</f>
        <v>53.898799999999994</v>
      </c>
      <c r="AL33" s="20" t="str">
        <f>IF(AL10&gt;0,VLOOKUP(AL10,'[3]2010_HVAC'!$EY$7:$KA$83,32),"")</f>
        <v/>
      </c>
      <c r="AM33" s="20">
        <f>IF(AM10&gt;0,VLOOKUP(AM10,'[3]2010_HVAC'!$EY$7:$KA$83,32),"")</f>
        <v>4.9931623931623932</v>
      </c>
      <c r="AN33" s="20" t="str">
        <f>IF(AN10&gt;0,VLOOKUP(AN10,'[3]2010_HVAC'!$EY$7:$KA$83,32),"")</f>
        <v/>
      </c>
      <c r="AO33" s="20" t="str">
        <f>IF(AO10&gt;0,VLOOKUP(AO10,'[3]2010_HVAC'!$EY$7:$KA$83,32),"")</f>
        <v/>
      </c>
      <c r="AP33" s="13">
        <f t="shared" si="35"/>
        <v>313020.54763609549</v>
      </c>
      <c r="AQ33" s="21">
        <f>IF(AQ10&gt;0,VLOOKUP(AQ10,'[3]2010_Envelope'!$BH$6:$CR$128,9),"")</f>
        <v>9.1595000000000013</v>
      </c>
      <c r="AR33" s="21">
        <f>IF(AR10&gt;0,VLOOKUP(AR10,'[3]2010_Envelope'!$BH$6:$CR$128,9),"")</f>
        <v>29.759178571428567</v>
      </c>
      <c r="AS33" s="21">
        <f>IF(AS10&gt;0,VLOOKUP(AS10,'[3]2010_Envelope'!$BH$6:$CR$128,9),"")</f>
        <v>19.6875</v>
      </c>
      <c r="AT33" s="21" t="str">
        <f>IF(AT10&gt;0,VLOOKUP(AT10,'[3]2010_Envelope'!$BH$6:$CR$128,9),"")</f>
        <v/>
      </c>
      <c r="AU33" s="21" t="str">
        <f>IF(AU10&gt;0,VLOOKUP(AU10,'[3]2010_Envelope'!$BH$6:$CR$128,9),"")</f>
        <v/>
      </c>
      <c r="AV33" s="21" t="str">
        <f>IF(AV10&gt;0,VLOOKUP(AV10,'[3]2010_Envelope'!$BH$6:$CR$128,9),"")</f>
        <v/>
      </c>
      <c r="AW33" s="20" t="str">
        <f>IF(AW10&gt;0,VLOOKUP(AW10,'[3]2010_HVAC'!$EY$7:$KA$83,35),"")</f>
        <v/>
      </c>
      <c r="AX33" s="20" t="str">
        <f>IF(AX10&gt;0,VLOOKUP(AX10,'[3]2010_HVAC'!$EY$7:$KA$83,35),"")</f>
        <v/>
      </c>
      <c r="AY33" s="20" t="str">
        <f>IF(AY10&gt;0,VLOOKUP(AY10,'[3]2010_HVAC'!$EY$7:$KA$83,35),"")</f>
        <v/>
      </c>
      <c r="AZ33" s="20" t="str">
        <f>IF(AZ10&gt;0,VLOOKUP(AZ10,'[3]2010_HVAC'!$EY$7:$KA$83,35),"")</f>
        <v/>
      </c>
      <c r="BA33" s="55">
        <f>VLOOKUP($C33,[2]Performance!$A$3:$K$36,10)</f>
        <v>0</v>
      </c>
      <c r="BB33" s="55">
        <f t="shared" si="36"/>
        <v>35</v>
      </c>
      <c r="BC33" s="20">
        <f>IF(BC10&gt;0,VLOOKUP(BC10,'[3]2010_HVAC'!$EY$7:$KA$83,BB33),"")</f>
        <v>32.910275630070522</v>
      </c>
      <c r="BD33" s="20" t="str">
        <f>IF(BD10&gt;0,VLOOKUP(BD10,'[3]2010_HVAC'!$EY$7:$KA$83,$BB33),"")</f>
        <v/>
      </c>
      <c r="BE33" s="20">
        <f>IF(BE10&gt;0,VLOOKUP(BE10,'[3]2010_HVAC'!$EY$7:$KA$83,35),"")</f>
        <v>53.898799999999994</v>
      </c>
      <c r="BF33" s="20" t="str">
        <f>IF(BF10&gt;0,VLOOKUP(BF10,'[3]2010_HVAC'!$EY$7:$KA$83,35),"")</f>
        <v/>
      </c>
      <c r="BG33" s="20">
        <f>IF(BG10&gt;0,VLOOKUP(BG10,'[3]2010_HVAC'!$EY$7:$KA$83,35),"")</f>
        <v>5.5638095238095238</v>
      </c>
      <c r="BH33" s="20" t="str">
        <f>IF(BH10&gt;0,VLOOKUP(BH10,'[3]2010_HVAC'!$EY$7:$KA$83,35),"")</f>
        <v/>
      </c>
      <c r="BI33" s="20" t="str">
        <f>IF(BI10&gt;0,VLOOKUP(BI10,'[3]2010_HVAC'!$EY$7:$KA$83,35),"")</f>
        <v/>
      </c>
      <c r="BJ33" s="13">
        <f t="shared" si="37"/>
        <v>475584.05073472211</v>
      </c>
      <c r="BK33" s="19">
        <f>IF($N33&gt;0,VLOOKUP($C33,[1]Madrid!$AB$7:$AN$40,$N33))/((IF($P33=1,'3 PlantsCodes'!$D$26,IF($P33=2,'3 PlantsCodes'!$D$27,IF($P33=3,'3 PlantsCodes'!$D$28,IF($P33=4,'3 PlantsCodes'!$D$29)))))*IF($R33=1,'3 PlantsCodes'!$D$31,IF($R33=2,'3 PlantsCodes'!$D$32)))</f>
        <v>40.421364935183739</v>
      </c>
      <c r="BL33" s="19">
        <f>(IF($O33=20,VLOOKUP($C33,[1]Madrid!$AB$7:$AN$40,12),IF($O33&gt;0,VLOOKUP($C33,[1]Madrid!$AB$7:$AN$40,$O33),0))/(IF($Q33=1,'3 PlantsCodes'!$E$26,IF($Q33=3,'3 PlantsCodes'!$E$28,IF($Q33=4,'3 PlantsCodes'!$E$29,1)))*IF($R33=1,'3 PlantsCodes'!$E$31,IF($R33=2,'3 PlantsCodes'!$E$32))))</f>
        <v>24.790569590247653</v>
      </c>
      <c r="BM33" s="19">
        <f>VLOOKUP($C33,[1]Madrid!$AB$6:$AZ$40,$S33)</f>
        <v>2.7793719998559081</v>
      </c>
      <c r="BN33" s="19">
        <f>VLOOKUP($C33,[1]Madrid!$B$7:$Y$40,18)</f>
        <v>27.692354003904665</v>
      </c>
      <c r="BO33" s="19">
        <f>VLOOKUP($C33,[1]Madrid!$B$7:$AA$40,26)</f>
        <v>0.54698238087212658</v>
      </c>
      <c r="BP33" s="20">
        <f>IF($U33=1,-[4]Office!$E$12,0)</f>
        <v>0</v>
      </c>
      <c r="BQ33" s="57" t="s">
        <v>30</v>
      </c>
      <c r="BR33" s="19">
        <f>IF($N33&gt;0,VLOOKUP($C33,[2]Madrid!$AB$7:$AN$40,$N33))/((IF($P33=1,'3 PlantsCodes'!$D$26,IF($P33=2,'3 PlantsCodes'!$D$27,IF($P33=3,'3 PlantsCodes'!$D$28,IF($P33=4,'3 PlantsCodes'!$D$29)))))*IF($R33=1,'3 PlantsCodes'!$D$31,IF($R33=2,'3 PlantsCodes'!$D$32)))</f>
        <v>29.151241006162216</v>
      </c>
      <c r="BS33" s="19">
        <f>(IF($O33=20,VLOOKUP($C33,[2]Madrid!$AB$7:$AN$40,12),IF($O33&gt;0,VLOOKUP($C33,[2]Madrid!$AB$7:$AN$40,$O33),0))/(IF($Q33=1,'3 PlantsCodes'!$E$26,IF($Q33=3,'3 PlantsCodes'!$E$28,IF($Q33=4,'3 PlantsCodes'!$E$29,1)))*IF($R33=1,'3 PlantsCodes'!$E$31,IF($R33=2,'3 PlantsCodes'!$E$32))))</f>
        <v>14.153499643757605</v>
      </c>
      <c r="BT33" s="19">
        <f>VLOOKUP($C33,[2]Madrid!$AB$6:$AZ$40,$S33)</f>
        <v>4.2856890195128603</v>
      </c>
      <c r="BU33" s="19">
        <f>VLOOKUP($C33,[2]Madrid!$B$7:$Y$40,18)</f>
        <v>27.47940000545724</v>
      </c>
      <c r="BV33" s="19">
        <f>VLOOKUP($C33,[2]Madrid!$B$7:$AA$40,26)</f>
        <v>0.61415051335407356</v>
      </c>
      <c r="BW33" s="20">
        <f>IF($U33=1,-[4]School!$E$12,0)</f>
        <v>0</v>
      </c>
      <c r="BX33" s="57" t="s">
        <v>30</v>
      </c>
    </row>
    <row r="34" spans="1:76" ht="15" customHeight="1" x14ac:dyDescent="0.25">
      <c r="A34" s="151"/>
      <c r="B34" s="17">
        <v>6</v>
      </c>
      <c r="C34" s="22">
        <f t="shared" si="33"/>
        <v>14</v>
      </c>
      <c r="D34" s="50" t="str">
        <f t="shared" si="33"/>
        <v>o</v>
      </c>
      <c r="E34" s="50" t="str">
        <f t="shared" si="33"/>
        <v>o+</v>
      </c>
      <c r="F34" s="49" t="str">
        <f t="shared" si="33"/>
        <v>+</v>
      </c>
      <c r="G34" s="49" t="str">
        <f t="shared" si="33"/>
        <v>+</v>
      </c>
      <c r="H34" s="49">
        <f t="shared" si="33"/>
        <v>0</v>
      </c>
      <c r="I34" s="49">
        <f t="shared" si="33"/>
        <v>3</v>
      </c>
      <c r="J34" s="49">
        <f t="shared" si="33"/>
        <v>3</v>
      </c>
      <c r="K34" s="49">
        <f t="shared" si="33"/>
        <v>3</v>
      </c>
      <c r="L34" s="49">
        <f t="shared" si="33"/>
        <v>1</v>
      </c>
      <c r="M34" s="49">
        <f t="shared" si="33"/>
        <v>3331</v>
      </c>
      <c r="N34" s="49">
        <f t="shared" si="33"/>
        <v>5</v>
      </c>
      <c r="O34" s="49">
        <f t="shared" si="33"/>
        <v>20</v>
      </c>
      <c r="P34" s="49">
        <f t="shared" si="33"/>
        <v>3</v>
      </c>
      <c r="Q34" s="49">
        <f t="shared" si="33"/>
        <v>3</v>
      </c>
      <c r="R34" s="49">
        <f t="shared" si="33"/>
        <v>2</v>
      </c>
      <c r="S34" s="22">
        <f t="shared" si="33"/>
        <v>15</v>
      </c>
      <c r="T34" s="49">
        <f t="shared" si="33"/>
        <v>0</v>
      </c>
      <c r="U34" s="49">
        <f t="shared" si="33"/>
        <v>1</v>
      </c>
      <c r="V34" s="18" t="str">
        <f t="shared" si="33"/>
        <v/>
      </c>
      <c r="W34" s="21">
        <f>IF(W11&gt;0,VLOOKUP(W11,'[3]2010_Envelope'!$BH$6:$CR$128,8),"")</f>
        <v>7.4767179487179485</v>
      </c>
      <c r="X34" s="21">
        <f>IF(X11&gt;0,VLOOKUP(X11,'[3]2010_Envelope'!$BH$6:$CR$128,8),"")</f>
        <v>19.323317307692307</v>
      </c>
      <c r="Y34" s="21">
        <f>IF(Y11&gt;0,VLOOKUP(Y11,'[3]2010_Envelope'!$BH$6:$CR$128,8),"")</f>
        <v>9.4230769230769234</v>
      </c>
      <c r="Z34" s="21">
        <f>IF(Z11&gt;0,VLOOKUP(Z11,'[3]2010_Envelope'!$BH$6:$CR$128,8),"")</f>
        <v>154.43894230769232</v>
      </c>
      <c r="AA34" s="21">
        <f>IF(AA11&gt;0,VLOOKUP(AA11,'[3]2010_Envelope'!$BH$6:$CR$128,8),"")</f>
        <v>73.99879807692308</v>
      </c>
      <c r="AB34" s="21">
        <f>IF(AB11&gt;0,VLOOKUP(AB11,'[3]2010_Envelope'!$BH$6:$CR$128,8),"")</f>
        <v>38.341346153846153</v>
      </c>
      <c r="AC34" s="20" t="str">
        <f>IF(AC11&gt;0,VLOOKUP(AC11,'[3]2010_HVAC'!$EY$7:$KA$83,32),"")</f>
        <v/>
      </c>
      <c r="AD34" s="20" t="str">
        <f>IF(AD11&gt;0,VLOOKUP(AD11,'[3]2010_HVAC'!$EY$7:$KA$83,32),"")</f>
        <v/>
      </c>
      <c r="AE34" s="20">
        <f>IF(AE11&gt;0,VLOOKUP(AE11,'[3]2010_HVAC'!$EY$7:$KA$83,32),"")</f>
        <v>91.996240310077511</v>
      </c>
      <c r="AF34" s="20">
        <f>IF(AF11&gt;0,VLOOKUP(AF11,'[3]2010_HVAC'!$EY$7:$KA$83,32),"")</f>
        <v>9.652000000000001</v>
      </c>
      <c r="AG34" s="55">
        <f>VLOOKUP($C34,[1]Performance!$A$3:$K$38,10)</f>
        <v>2</v>
      </c>
      <c r="AH34" s="55">
        <f t="shared" si="34"/>
        <v>34</v>
      </c>
      <c r="AI34" s="20">
        <f>IF(AI11&gt;0,VLOOKUP(AI11,'[3]2010_HVAC'!$EY$7:$KA$83,AH34),"")</f>
        <v>4.6715984655604279</v>
      </c>
      <c r="AJ34" s="20">
        <f>IF(AJ11&gt;0,VLOOKUP(AJ11,'[3]2010_HVAC'!$EY$7:$KA$83,$AH34),"")</f>
        <v>19.454869259079349</v>
      </c>
      <c r="AK34" s="20">
        <f>IF(AK11&gt;0,VLOOKUP(AK11,'[3]2010_HVAC'!$EY$7:$KA$83,32),"")</f>
        <v>53.898799999999994</v>
      </c>
      <c r="AL34" s="20" t="str">
        <f>IF(AL11&gt;0,VLOOKUP(AL11,'[3]2010_HVAC'!$EY$7:$KA$83,32),"")</f>
        <v/>
      </c>
      <c r="AM34" s="20">
        <f>IF(AM11&gt;0,VLOOKUP(AM11,'[3]2010_HVAC'!$EY$7:$KA$83,32),"")</f>
        <v>4.9931623931623932</v>
      </c>
      <c r="AN34" s="20" t="str">
        <f>IF(AN11&gt;0,VLOOKUP(AN11,'[3]2010_HVAC'!$EY$7:$KA$83,32),"")</f>
        <v/>
      </c>
      <c r="AO34" s="20">
        <f>IF(AO11&gt;0,VLOOKUP(AO11,'[3]2010_HVAC'!$EY$7:$KA$83,32),"")</f>
        <v>24.981846153846156</v>
      </c>
      <c r="AP34" s="13">
        <f t="shared" si="35"/>
        <v>1199602.6738012384</v>
      </c>
      <c r="AQ34" s="21">
        <f>IF(AQ11&gt;0,VLOOKUP(AQ11,'[3]2010_Envelope'!$BH$6:$CR$128,9),"")</f>
        <v>17.685333333333336</v>
      </c>
      <c r="AR34" s="21">
        <f>IF(AR11&gt;0,VLOOKUP(AR11,'[3]2010_Envelope'!$BH$6:$CR$128,9),"")</f>
        <v>34.803107142857137</v>
      </c>
      <c r="AS34" s="21">
        <f>IF(AS11&gt;0,VLOOKUP(AS11,'[3]2010_Envelope'!$BH$6:$CR$128,9),"")</f>
        <v>22.96875</v>
      </c>
      <c r="AT34" s="21" t="str">
        <f>IF(AT11&gt;0,VLOOKUP(AT11,'[3]2010_Envelope'!$BH$6:$CR$128,9),"")</f>
        <v/>
      </c>
      <c r="AU34" s="21">
        <f>IF(AU11&gt;0,VLOOKUP(AU11,'[3]2010_Envelope'!$BH$6:$CR$128,9),"")</f>
        <v>49.81467857142858</v>
      </c>
      <c r="AV34" s="21">
        <f>IF(AV11&gt;0,VLOOKUP(AV11,'[3]2010_Envelope'!$BH$6:$CR$128,9),"")</f>
        <v>25.810714285714287</v>
      </c>
      <c r="AW34" s="20" t="str">
        <f>IF(AW11&gt;0,VLOOKUP(AW11,'[3]2010_HVAC'!$EY$7:$KA$83,35),"")</f>
        <v/>
      </c>
      <c r="AX34" s="20" t="str">
        <f>IF(AX11&gt;0,VLOOKUP(AX11,'[3]2010_HVAC'!$EY$7:$KA$83,35),"")</f>
        <v/>
      </c>
      <c r="AY34" s="20">
        <f>IF(AY11&gt;0,VLOOKUP(AY11,'[3]2010_HVAC'!$EY$7:$KA$83,35),"")</f>
        <v>91.996240310077525</v>
      </c>
      <c r="AZ34" s="20">
        <f>IF(AZ11&gt;0,VLOOKUP(AZ11,'[3]2010_HVAC'!$EY$7:$KA$83,35),"")</f>
        <v>9.652000000000001</v>
      </c>
      <c r="BA34" s="55">
        <f>VLOOKUP($C34,[2]Performance!$A$3:$K$36,10)</f>
        <v>1</v>
      </c>
      <c r="BB34" s="55">
        <f t="shared" si="36"/>
        <v>36</v>
      </c>
      <c r="BC34" s="20">
        <f>IF(BC11&gt;0,VLOOKUP(BC11,'[3]2010_HVAC'!$EY$7:$KA$83,BB34),"")</f>
        <v>9.6926135735423866</v>
      </c>
      <c r="BD34" s="20">
        <f>IF(BD11&gt;0,VLOOKUP(BD11,'[3]2010_HVAC'!$EY$7:$KA$83,$BB34),"")</f>
        <v>20.694409054313738</v>
      </c>
      <c r="BE34" s="20">
        <f>IF(BE11&gt;0,VLOOKUP(BE11,'[3]2010_HVAC'!$EY$7:$KA$83,35),"")</f>
        <v>53.898799999999994</v>
      </c>
      <c r="BF34" s="20" t="str">
        <f>IF(BF11&gt;0,VLOOKUP(BF11,'[3]2010_HVAC'!$EY$7:$KA$83,35),"")</f>
        <v/>
      </c>
      <c r="BG34" s="20">
        <f>IF(BG11&gt;0,VLOOKUP(BG11,'[3]2010_HVAC'!$EY$7:$KA$83,35),"")</f>
        <v>5.5638095238095238</v>
      </c>
      <c r="BH34" s="20" t="str">
        <f>IF(BH11&gt;0,VLOOKUP(BH11,'[3]2010_HVAC'!$EY$7:$KA$83,35),"")</f>
        <v/>
      </c>
      <c r="BI34" s="20">
        <f>IF(BI11&gt;0,VLOOKUP(BI11,'[3]2010_HVAC'!$EY$7:$KA$83,35),"")</f>
        <v>25.77492063492064</v>
      </c>
      <c r="BJ34" s="13">
        <f t="shared" si="37"/>
        <v>1160319.435754491</v>
      </c>
      <c r="BK34" s="19">
        <f>IF($N34&gt;0,VLOOKUP($C34,[1]Madrid!$AB$7:$AN$40,$N34))/((IF($P34=1,'3 PlantsCodes'!$D$26,IF($P34=2,'3 PlantsCodes'!$D$27,IF($P34=3,'3 PlantsCodes'!$D$28,IF($P34=4,'3 PlantsCodes'!$D$29)))))*IF($R34=1,'3 PlantsCodes'!$D$31,IF($R34=2,'3 PlantsCodes'!$D$32)))</f>
        <v>22.021272636530338</v>
      </c>
      <c r="BL34" s="19">
        <f>(IF($O34=20,VLOOKUP($C34,[1]Madrid!$AB$7:$AN$40,12),IF($O34&gt;0,VLOOKUP($C34,[1]Madrid!$AB$7:$AN$40,$O34),0))/(IF($Q34=1,'3 PlantsCodes'!$E$26,IF($Q34=3,'3 PlantsCodes'!$E$28,IF($Q34=4,'3 PlantsCodes'!$E$29,1)))*IF($R34=1,'3 PlantsCodes'!$E$31,IF($R34=2,'3 PlantsCodes'!$E$32))))</f>
        <v>7.9569655886230137</v>
      </c>
      <c r="BM34" s="19">
        <f>VLOOKUP($C34,[1]Madrid!$AB$6:$AZ$40,$S34)</f>
        <v>7.7894736842105274</v>
      </c>
      <c r="BN34" s="19">
        <f>VLOOKUP($C34,[1]Madrid!$B$7:$Y$40,18)</f>
        <v>7.0055523496863916</v>
      </c>
      <c r="BO34" s="19">
        <f>VLOOKUP($C34,[1]Madrid!$B$7:$AA$40,26)</f>
        <v>0.24083574749015046</v>
      </c>
      <c r="BP34" s="20">
        <f>IF($U34=1,-[4]Office!$E$12,0)</f>
        <v>-9.779059829059829</v>
      </c>
      <c r="BQ34" s="57" t="s">
        <v>30</v>
      </c>
      <c r="BR34" s="19">
        <f>IF($N34&gt;0,VLOOKUP($C34,[2]Madrid!$AB$7:$AN$40,$N34))/((IF($P34=1,'3 PlantsCodes'!$D$26,IF($P34=2,'3 PlantsCodes'!$D$27,IF($P34=3,'3 PlantsCodes'!$D$28,IF($P34=4,'3 PlantsCodes'!$D$29)))))*IF($R34=1,'3 PlantsCodes'!$D$31,IF($R34=2,'3 PlantsCodes'!$D$32)))</f>
        <v>23.473976325968227</v>
      </c>
      <c r="BS34" s="19">
        <f>(IF($O34=20,VLOOKUP($C34,[2]Madrid!$AB$7:$AN$40,12),IF($O34&gt;0,VLOOKUP($C34,[2]Madrid!$AB$7:$AN$40,$O34),0))/(IF($Q34=1,'3 PlantsCodes'!$E$26,IF($Q34=3,'3 PlantsCodes'!$E$28,IF($Q34=4,'3 PlantsCodes'!$E$29,1)))*IF($R34=1,'3 PlantsCodes'!$E$31,IF($R34=2,'3 PlantsCodes'!$E$32))))</f>
        <v>5.1404324914322359</v>
      </c>
      <c r="BT34" s="19">
        <f>VLOOKUP($C34,[2]Madrid!$AB$6:$AZ$40,$S34)</f>
        <v>11.263157894736842</v>
      </c>
      <c r="BU34" s="19">
        <f>VLOOKUP($C34,[2]Madrid!$B$7:$Y$40,18)</f>
        <v>7.7827498104406363</v>
      </c>
      <c r="BV34" s="19">
        <f>VLOOKUP($C34,[2]Madrid!$B$7:$AA$40,26)</f>
        <v>0.39772342356906987</v>
      </c>
      <c r="BW34" s="20">
        <f>IF($U34=1,-[4]School!$E$12,0)</f>
        <v>-10.116825396825396</v>
      </c>
      <c r="BX34" s="57" t="s">
        <v>30</v>
      </c>
    </row>
    <row r="35" spans="1:76" ht="15" customHeight="1" x14ac:dyDescent="0.25">
      <c r="A35" s="151"/>
      <c r="B35" s="17">
        <v>7</v>
      </c>
      <c r="C35" s="22">
        <f t="shared" si="33"/>
        <v>18</v>
      </c>
      <c r="D35" s="50" t="str">
        <f t="shared" si="33"/>
        <v>o+</v>
      </c>
      <c r="E35" s="50" t="str">
        <f t="shared" si="33"/>
        <v>o+</v>
      </c>
      <c r="F35" s="49" t="str">
        <f t="shared" si="33"/>
        <v>+</v>
      </c>
      <c r="G35" s="49" t="str">
        <f t="shared" si="33"/>
        <v>+</v>
      </c>
      <c r="H35" s="49">
        <f t="shared" si="33"/>
        <v>0</v>
      </c>
      <c r="I35" s="49">
        <f t="shared" si="33"/>
        <v>4</v>
      </c>
      <c r="J35" s="49">
        <f t="shared" si="33"/>
        <v>3</v>
      </c>
      <c r="K35" s="49">
        <f t="shared" si="33"/>
        <v>3</v>
      </c>
      <c r="L35" s="49">
        <f t="shared" si="33"/>
        <v>1</v>
      </c>
      <c r="M35" s="49">
        <f t="shared" si="33"/>
        <v>4331</v>
      </c>
      <c r="N35" s="49">
        <f t="shared" si="33"/>
        <v>5</v>
      </c>
      <c r="O35" s="49">
        <f t="shared" si="33"/>
        <v>20</v>
      </c>
      <c r="P35" s="49">
        <f t="shared" si="33"/>
        <v>3</v>
      </c>
      <c r="Q35" s="49">
        <f t="shared" si="33"/>
        <v>3</v>
      </c>
      <c r="R35" s="49">
        <f t="shared" si="33"/>
        <v>2</v>
      </c>
      <c r="S35" s="22">
        <f t="shared" si="33"/>
        <v>15</v>
      </c>
      <c r="T35" s="49">
        <f t="shared" si="33"/>
        <v>0</v>
      </c>
      <c r="U35" s="49">
        <f t="shared" si="33"/>
        <v>1</v>
      </c>
      <c r="V35" s="18" t="str">
        <f t="shared" si="33"/>
        <v/>
      </c>
      <c r="W35" s="21">
        <f>IF(W12&gt;0,VLOOKUP(W12,'[3]2010_Envelope'!$BH$6:$CR$128,8),"")</f>
        <v>11.934794871794871</v>
      </c>
      <c r="X35" s="21">
        <f>IF(X12&gt;0,VLOOKUP(X12,'[3]2010_Envelope'!$BH$6:$CR$128,8),"")</f>
        <v>24.36418269230769</v>
      </c>
      <c r="Y35" s="21">
        <f>IF(Y12&gt;0,VLOOKUP(Y12,'[3]2010_Envelope'!$BH$6:$CR$128,8),"")</f>
        <v>10.62305603406247</v>
      </c>
      <c r="Z35" s="21">
        <f>IF(Z12&gt;0,VLOOKUP(Z12,'[3]2010_Envelope'!$BH$6:$CR$128,8),"")</f>
        <v>154.43894230769232</v>
      </c>
      <c r="AA35" s="21">
        <f>IF(AA12&gt;0,VLOOKUP(AA12,'[3]2010_Envelope'!$BH$6:$CR$128,8),"")</f>
        <v>73.99879807692308</v>
      </c>
      <c r="AB35" s="21">
        <f>IF(AB12&gt;0,VLOOKUP(AB12,'[3]2010_Envelope'!$BH$6:$CR$128,8),"")</f>
        <v>38.341346153846153</v>
      </c>
      <c r="AC35" s="20" t="str">
        <f>IF(AC12&gt;0,VLOOKUP(AC12,'[3]2010_HVAC'!$EY$7:$KA$83,32),"")</f>
        <v/>
      </c>
      <c r="AD35" s="20" t="str">
        <f>IF(AD12&gt;0,VLOOKUP(AD12,'[3]2010_HVAC'!$EY$7:$KA$83,32),"")</f>
        <v/>
      </c>
      <c r="AE35" s="20">
        <f>IF(AE12&gt;0,VLOOKUP(AE12,'[3]2010_HVAC'!$EY$7:$KA$83,32),"")</f>
        <v>91.996240310077511</v>
      </c>
      <c r="AF35" s="20">
        <f>IF(AF12&gt;0,VLOOKUP(AF12,'[3]2010_HVAC'!$EY$7:$KA$83,32),"")</f>
        <v>9.652000000000001</v>
      </c>
      <c r="AG35" s="55">
        <f>VLOOKUP($C35,[1]Performance!$A$3:$K$38,10)</f>
        <v>2</v>
      </c>
      <c r="AH35" s="55">
        <f t="shared" si="34"/>
        <v>34</v>
      </c>
      <c r="AI35" s="20">
        <f>IF(AI12&gt;0,VLOOKUP(AI12,'[3]2010_HVAC'!$EY$7:$KA$83,AH35),"")</f>
        <v>4.6715984655604279</v>
      </c>
      <c r="AJ35" s="20">
        <f>IF(AJ12&gt;0,VLOOKUP(AJ12,'[3]2010_HVAC'!$EY$7:$KA$83,$AH35),"")</f>
        <v>19.454869259079349</v>
      </c>
      <c r="AK35" s="20">
        <f>IF(AK12&gt;0,VLOOKUP(AK12,'[3]2010_HVAC'!$EY$7:$KA$83,32),"")</f>
        <v>53.898799999999994</v>
      </c>
      <c r="AL35" s="20" t="str">
        <f>IF(AL12&gt;0,VLOOKUP(AL12,'[3]2010_HVAC'!$EY$7:$KA$83,32),"")</f>
        <v/>
      </c>
      <c r="AM35" s="20">
        <f>IF(AM12&gt;0,VLOOKUP(AM12,'[3]2010_HVAC'!$EY$7:$KA$83,32),"")</f>
        <v>4.9931623931623932</v>
      </c>
      <c r="AN35" s="20" t="str">
        <f>IF(AN12&gt;0,VLOOKUP(AN12,'[3]2010_HVAC'!$EY$7:$KA$83,32),"")</f>
        <v/>
      </c>
      <c r="AO35" s="20">
        <f>IF(AO12&gt;0,VLOOKUP(AO12,'[3]2010_HVAC'!$EY$7:$KA$83,32),"")</f>
        <v>24.981846153846156</v>
      </c>
      <c r="AP35" s="13">
        <f t="shared" si="35"/>
        <v>1224638.1499209446</v>
      </c>
      <c r="AQ35" s="21">
        <f>IF(AQ12&gt;0,VLOOKUP(AQ12,'[3]2010_Envelope'!$BH$6:$CR$128,9),"")</f>
        <v>28.342625000000005</v>
      </c>
      <c r="AR35" s="21">
        <f>IF(AR12&gt;0,VLOOKUP(AR12,'[3]2010_Envelope'!$BH$6:$CR$128,9),"")</f>
        <v>43.882178571428568</v>
      </c>
      <c r="AS35" s="21">
        <f>IF(AS12&gt;0,VLOOKUP(AS12,'[3]2010_Envelope'!$BH$6:$CR$128,9),"")</f>
        <v>25.89365897318357</v>
      </c>
      <c r="AT35" s="21" t="str">
        <f>IF(AT12&gt;0,VLOOKUP(AT12,'[3]2010_Envelope'!$BH$6:$CR$128,9),"")</f>
        <v/>
      </c>
      <c r="AU35" s="21">
        <f>IF(AU12&gt;0,VLOOKUP(AU12,'[3]2010_Envelope'!$BH$6:$CR$128,9),"")</f>
        <v>49.81467857142858</v>
      </c>
      <c r="AV35" s="21">
        <f>IF(AV12&gt;0,VLOOKUP(AV12,'[3]2010_Envelope'!$BH$6:$CR$128,9),"")</f>
        <v>25.810714285714287</v>
      </c>
      <c r="AW35" s="20" t="str">
        <f>IF(AW12&gt;0,VLOOKUP(AW12,'[3]2010_HVAC'!$EY$7:$KA$83,35),"")</f>
        <v/>
      </c>
      <c r="AX35" s="20" t="str">
        <f>IF(AX12&gt;0,VLOOKUP(AX12,'[3]2010_HVAC'!$EY$7:$KA$83,35),"")</f>
        <v/>
      </c>
      <c r="AY35" s="20">
        <f>IF(AY12&gt;0,VLOOKUP(AY12,'[3]2010_HVAC'!$EY$7:$KA$83,35),"")</f>
        <v>91.996240310077525</v>
      </c>
      <c r="AZ35" s="20">
        <f>IF(AZ12&gt;0,VLOOKUP(AZ12,'[3]2010_HVAC'!$EY$7:$KA$83,35),"")</f>
        <v>9.652000000000001</v>
      </c>
      <c r="BA35" s="55">
        <f>VLOOKUP($C35,[2]Performance!$A$3:$K$36,10)</f>
        <v>2</v>
      </c>
      <c r="BB35" s="55">
        <f t="shared" si="36"/>
        <v>37</v>
      </c>
      <c r="BC35" s="20">
        <f>IF(BC12&gt;0,VLOOKUP(BC12,'[3]2010_HVAC'!$EY$7:$KA$83,BB35),"")</f>
        <v>5.8916251940835478</v>
      </c>
      <c r="BD35" s="20">
        <f>IF(BD12&gt;0,VLOOKUP(BD12,'[3]2010_HVAC'!$EY$7:$KA$83,$BB35),"")</f>
        <v>19.767990069503075</v>
      </c>
      <c r="BE35" s="20">
        <f>IF(BE12&gt;0,VLOOKUP(BE12,'[3]2010_HVAC'!$EY$7:$KA$83,35),"")</f>
        <v>53.898799999999994</v>
      </c>
      <c r="BF35" s="20" t="str">
        <f>IF(BF12&gt;0,VLOOKUP(BF12,'[3]2010_HVAC'!$EY$7:$KA$83,35),"")</f>
        <v/>
      </c>
      <c r="BG35" s="20">
        <f>IF(BG12&gt;0,VLOOKUP(BG12,'[3]2010_HVAC'!$EY$7:$KA$83,35),"")</f>
        <v>5.5638095238095238</v>
      </c>
      <c r="BH35" s="20" t="str">
        <f>IF(BH12&gt;0,VLOOKUP(BH12,'[3]2010_HVAC'!$EY$7:$KA$83,35),"")</f>
        <v/>
      </c>
      <c r="BI35" s="20">
        <f>IF(BI12&gt;0,VLOOKUP(BI12,'[3]2010_HVAC'!$EY$7:$KA$83,35),"")</f>
        <v>25.77492063492064</v>
      </c>
      <c r="BJ35" s="13">
        <f t="shared" si="37"/>
        <v>1216811.1095725703</v>
      </c>
      <c r="BK35" s="19">
        <f>IF($N35&gt;0,VLOOKUP($C35,[1]Madrid!$AB$7:$AN$40,$N35))/((IF($P35=1,'3 PlantsCodes'!$D$26,IF($P35=2,'3 PlantsCodes'!$D$27,IF($P35=3,'3 PlantsCodes'!$D$28,IF($P35=4,'3 PlantsCodes'!$D$29)))))*IF($R35=1,'3 PlantsCodes'!$D$31,IF($R35=2,'3 PlantsCodes'!$D$32)))</f>
        <v>19.436578499662826</v>
      </c>
      <c r="BL35" s="19">
        <f>(IF($O35=20,VLOOKUP($C35,[1]Madrid!$AB$7:$AN$40,12),IF($O35&gt;0,VLOOKUP($C35,[1]Madrid!$AB$7:$AN$40,$O35),0))/(IF($Q35=1,'3 PlantsCodes'!$E$26,IF($Q35=3,'3 PlantsCodes'!$E$28,IF($Q35=4,'3 PlantsCodes'!$E$29,1)))*IF($R35=1,'3 PlantsCodes'!$E$31,IF($R35=2,'3 PlantsCodes'!$E$32))))</f>
        <v>7.9617986155890996</v>
      </c>
      <c r="BM35" s="19">
        <f>VLOOKUP($C35,[1]Madrid!$AB$6:$AZ$40,$S35)</f>
        <v>7.7894736842105274</v>
      </c>
      <c r="BN35" s="19">
        <f>VLOOKUP($C35,[1]Madrid!$B$7:$Y$40,18)</f>
        <v>7.0055523496863916</v>
      </c>
      <c r="BO35" s="19">
        <f>VLOOKUP($C35,[1]Madrid!$B$7:$AA$40,26)</f>
        <v>0.23706096281127675</v>
      </c>
      <c r="BP35" s="20">
        <f>IF($U35=1,-[4]Office!$E$12,0)</f>
        <v>-9.779059829059829</v>
      </c>
      <c r="BQ35" s="57" t="s">
        <v>30</v>
      </c>
      <c r="BR35" s="19">
        <f>IF($N35&gt;0,VLOOKUP($C35,[2]Madrid!$AB$7:$AN$40,$N35))/((IF($P35=1,'3 PlantsCodes'!$D$26,IF($P35=2,'3 PlantsCodes'!$D$27,IF($P35=3,'3 PlantsCodes'!$D$28,IF($P35=4,'3 PlantsCodes'!$D$29)))))*IF($R35=1,'3 PlantsCodes'!$D$31,IF($R35=2,'3 PlantsCodes'!$D$32)))</f>
        <v>18.606388897674123</v>
      </c>
      <c r="BS35" s="19">
        <f>(IF($O35=20,VLOOKUP($C35,[2]Madrid!$AB$7:$AN$40,12),IF($O35&gt;0,VLOOKUP($C35,[2]Madrid!$AB$7:$AN$40,$O35),0))/(IF($Q35=1,'3 PlantsCodes'!$E$26,IF($Q35=3,'3 PlantsCodes'!$E$28,IF($Q35=4,'3 PlantsCodes'!$E$29,1)))*IF($R35=1,'3 PlantsCodes'!$E$31,IF($R35=2,'3 PlantsCodes'!$E$32))))</f>
        <v>5.119337335641867</v>
      </c>
      <c r="BT35" s="19">
        <f>VLOOKUP($C35,[2]Madrid!$AB$6:$AZ$40,$S35)</f>
        <v>11.263157894736842</v>
      </c>
      <c r="BU35" s="19">
        <f>VLOOKUP($C35,[2]Madrid!$B$7:$Y$40,18)</f>
        <v>7.7827498104406363</v>
      </c>
      <c r="BV35" s="19">
        <f>VLOOKUP($C35,[2]Madrid!$B$7:$AA$40,26)</f>
        <v>0.38853935224335245</v>
      </c>
      <c r="BW35" s="20">
        <f>IF($U35=1,-[4]School!$E$12,0)</f>
        <v>-10.116825396825396</v>
      </c>
      <c r="BX35" s="57" t="s">
        <v>30</v>
      </c>
    </row>
    <row r="36" spans="1:76" ht="15" customHeight="1" x14ac:dyDescent="0.25">
      <c r="A36" s="151"/>
      <c r="B36" s="17">
        <v>8</v>
      </c>
      <c r="C36" s="22">
        <f t="shared" si="33"/>
        <v>14</v>
      </c>
      <c r="D36" s="50" t="str">
        <f t="shared" si="33"/>
        <v>o</v>
      </c>
      <c r="E36" s="50" t="str">
        <f t="shared" si="33"/>
        <v>o+</v>
      </c>
      <c r="F36" s="49" t="str">
        <f t="shared" si="33"/>
        <v>+</v>
      </c>
      <c r="G36" s="49" t="str">
        <f t="shared" si="33"/>
        <v>+</v>
      </c>
      <c r="H36" s="49">
        <f t="shared" si="33"/>
        <v>0</v>
      </c>
      <c r="I36" s="49">
        <f t="shared" si="33"/>
        <v>3</v>
      </c>
      <c r="J36" s="49">
        <f t="shared" si="33"/>
        <v>3</v>
      </c>
      <c r="K36" s="49">
        <f t="shared" si="33"/>
        <v>3</v>
      </c>
      <c r="L36" s="49">
        <f t="shared" si="33"/>
        <v>1</v>
      </c>
      <c r="M36" s="49">
        <f t="shared" si="33"/>
        <v>3331</v>
      </c>
      <c r="N36" s="49">
        <f t="shared" si="33"/>
        <v>7</v>
      </c>
      <c r="O36" s="49">
        <f t="shared" si="33"/>
        <v>12</v>
      </c>
      <c r="P36" s="49">
        <f t="shared" si="33"/>
        <v>1</v>
      </c>
      <c r="Q36" s="49">
        <f t="shared" si="33"/>
        <v>1</v>
      </c>
      <c r="R36" s="49">
        <f t="shared" si="33"/>
        <v>2</v>
      </c>
      <c r="S36" s="22">
        <f t="shared" si="33"/>
        <v>16</v>
      </c>
      <c r="T36" s="49">
        <f t="shared" si="33"/>
        <v>0</v>
      </c>
      <c r="U36" s="49">
        <f t="shared" si="33"/>
        <v>1</v>
      </c>
      <c r="V36" s="18" t="str">
        <f t="shared" si="33"/>
        <v/>
      </c>
      <c r="W36" s="21">
        <f>IF(W13&gt;0,VLOOKUP(W13,'[3]2010_Envelope'!$BH$6:$CR$128,8),"")</f>
        <v>7.4767179487179485</v>
      </c>
      <c r="X36" s="21">
        <f>IF(X13&gt;0,VLOOKUP(X13,'[3]2010_Envelope'!$BH$6:$CR$128,8),"")</f>
        <v>19.323317307692307</v>
      </c>
      <c r="Y36" s="21">
        <f>IF(Y13&gt;0,VLOOKUP(Y13,'[3]2010_Envelope'!$BH$6:$CR$128,8),"")</f>
        <v>9.4230769230769234</v>
      </c>
      <c r="Z36" s="21">
        <f>IF(Z13&gt;0,VLOOKUP(Z13,'[3]2010_Envelope'!$BH$6:$CR$128,8),"")</f>
        <v>154.43894230769232</v>
      </c>
      <c r="AA36" s="21">
        <f>IF(AA13&gt;0,VLOOKUP(AA13,'[3]2010_Envelope'!$BH$6:$CR$128,8),"")</f>
        <v>73.99879807692308</v>
      </c>
      <c r="AB36" s="21">
        <f>IF(AB13&gt;0,VLOOKUP(AB13,'[3]2010_Envelope'!$BH$6:$CR$128,8),"")</f>
        <v>38.341346153846153</v>
      </c>
      <c r="AC36" s="20" t="str">
        <f>IF(AC13&gt;0,VLOOKUP(AC13,'[3]2010_HVAC'!$EY$7:$KA$83,32),"")</f>
        <v/>
      </c>
      <c r="AD36" s="20" t="str">
        <f>IF(AD13&gt;0,VLOOKUP(AD13,'[3]2010_HVAC'!$EY$7:$KA$83,32),"")</f>
        <v/>
      </c>
      <c r="AE36" s="20">
        <f>IF(AE13&gt;0,VLOOKUP(AE13,'[3]2010_HVAC'!$EY$7:$KA$83,32),"")</f>
        <v>91.996240310077511</v>
      </c>
      <c r="AF36" s="20">
        <f>IF(AF13&gt;0,VLOOKUP(AF13,'[3]2010_HVAC'!$EY$7:$KA$83,32),"")</f>
        <v>9.652000000000001</v>
      </c>
      <c r="AG36" s="55">
        <f>VLOOKUP($C36,[1]Performance!$A$3:$K$38,10)</f>
        <v>2</v>
      </c>
      <c r="AH36" s="55">
        <f t="shared" si="34"/>
        <v>34</v>
      </c>
      <c r="AI36" s="20">
        <f>IF(AI13&gt;0,VLOOKUP(AI13,'[3]2010_HVAC'!$EY$7:$KA$83,AH36),"")</f>
        <v>11.393814169863875</v>
      </c>
      <c r="AJ36" s="20" t="str">
        <f>IF(AJ13&gt;0,VLOOKUP(AJ13,'[3]2010_HVAC'!$EY$7:$KA$83,$AH36),"")</f>
        <v/>
      </c>
      <c r="AK36" s="20">
        <f>IF(AK13&gt;0,VLOOKUP(AK13,'[3]2010_HVAC'!$EY$7:$KA$83,32),"")</f>
        <v>81.678799999999995</v>
      </c>
      <c r="AL36" s="20" t="str">
        <f>IF(AL13&gt;0,VLOOKUP(AL13,'[3]2010_HVAC'!$EY$7:$KA$83,32),"")</f>
        <v/>
      </c>
      <c r="AM36" s="20">
        <f>IF(AM13&gt;0,VLOOKUP(AM13,'[3]2010_HVAC'!$EY$7:$KA$83,32),"")</f>
        <v>4.9931623931623932</v>
      </c>
      <c r="AN36" s="20" t="str">
        <f>IF(AN13&gt;0,VLOOKUP(AN13,'[3]2010_HVAC'!$EY$7:$KA$83,32),"")</f>
        <v/>
      </c>
      <c r="AO36" s="20">
        <f>IF(AO13&gt;0,VLOOKUP(AO13,'[3]2010_HVAC'!$EY$7:$KA$83,32),"")</f>
        <v>24.981846153846156</v>
      </c>
      <c r="AP36" s="13">
        <f t="shared" si="35"/>
        <v>1234813.4644830627</v>
      </c>
      <c r="AQ36" s="21">
        <f>IF(AQ13&gt;0,VLOOKUP(AQ13,'[3]2010_Envelope'!$BH$6:$CR$128,9),"")</f>
        <v>17.685333333333336</v>
      </c>
      <c r="AR36" s="21">
        <f>IF(AR13&gt;0,VLOOKUP(AR13,'[3]2010_Envelope'!$BH$6:$CR$128,9),"")</f>
        <v>34.803107142857137</v>
      </c>
      <c r="AS36" s="21">
        <f>IF(AS13&gt;0,VLOOKUP(AS13,'[3]2010_Envelope'!$BH$6:$CR$128,9),"")</f>
        <v>22.96875</v>
      </c>
      <c r="AT36" s="21" t="str">
        <f>IF(AT13&gt;0,VLOOKUP(AT13,'[3]2010_Envelope'!$BH$6:$CR$128,9),"")</f>
        <v/>
      </c>
      <c r="AU36" s="21">
        <f>IF(AU13&gt;0,VLOOKUP(AU13,'[3]2010_Envelope'!$BH$6:$CR$128,9),"")</f>
        <v>49.81467857142858</v>
      </c>
      <c r="AV36" s="21">
        <f>IF(AV13&gt;0,VLOOKUP(AV13,'[3]2010_Envelope'!$BH$6:$CR$128,9),"")</f>
        <v>25.810714285714287</v>
      </c>
      <c r="AW36" s="20" t="str">
        <f>IF(AW13&gt;0,VLOOKUP(AW13,'[3]2010_HVAC'!$EY$7:$KA$83,35),"")</f>
        <v/>
      </c>
      <c r="AX36" s="20" t="str">
        <f>IF(AX13&gt;0,VLOOKUP(AX13,'[3]2010_HVAC'!$EY$7:$KA$83,35),"")</f>
        <v/>
      </c>
      <c r="AY36" s="20">
        <f>IF(AY13&gt;0,VLOOKUP(AY13,'[3]2010_HVAC'!$EY$7:$KA$83,35),"")</f>
        <v>91.996240310077525</v>
      </c>
      <c r="AZ36" s="20">
        <f>IF(AZ13&gt;0,VLOOKUP(AZ13,'[3]2010_HVAC'!$EY$7:$KA$83,35),"")</f>
        <v>9.652000000000001</v>
      </c>
      <c r="BA36" s="55">
        <f>VLOOKUP($C36,[2]Performance!$A$3:$K$36,10)</f>
        <v>1</v>
      </c>
      <c r="BB36" s="55">
        <f t="shared" si="36"/>
        <v>36</v>
      </c>
      <c r="BC36" s="20">
        <f>IF(BC13&gt;0,VLOOKUP(BC13,'[3]2010_HVAC'!$EY$7:$KA$83,BB36),"")</f>
        <v>23.639839487787345</v>
      </c>
      <c r="BD36" s="20" t="str">
        <f>IF(BD13&gt;0,VLOOKUP(BD13,'[3]2010_HVAC'!$EY$7:$KA$83,$BB36),"")</f>
        <v/>
      </c>
      <c r="BE36" s="20">
        <f>IF(BE13&gt;0,VLOOKUP(BE13,'[3]2010_HVAC'!$EY$7:$KA$83,35),"")</f>
        <v>81.678799999999995</v>
      </c>
      <c r="BF36" s="20" t="str">
        <f>IF(BF13&gt;0,VLOOKUP(BF13,'[3]2010_HVAC'!$EY$7:$KA$83,35),"")</f>
        <v/>
      </c>
      <c r="BG36" s="20">
        <f>IF(BG13&gt;0,VLOOKUP(BG13,'[3]2010_HVAC'!$EY$7:$KA$83,35),"")</f>
        <v>5.5638095238095238</v>
      </c>
      <c r="BH36" s="20" t="str">
        <f>IF(BH13&gt;0,VLOOKUP(BH13,'[3]2010_HVAC'!$EY$7:$KA$83,35),"")</f>
        <v/>
      </c>
      <c r="BI36" s="20">
        <f>IF(BI13&gt;0,VLOOKUP(BI13,'[3]2010_HVAC'!$EY$7:$KA$83,35),"")</f>
        <v>25.77492063492064</v>
      </c>
      <c r="BJ36" s="13">
        <f t="shared" si="37"/>
        <v>1226572.8088632743</v>
      </c>
      <c r="BK36" s="19">
        <f>IF($N36&gt;0,VLOOKUP($C36,[1]Madrid!$AB$7:$AN$40,$N36))/((IF($P36=1,'3 PlantsCodes'!$D$26,IF($P36=2,'3 PlantsCodes'!$D$27,IF($P36=3,'3 PlantsCodes'!$D$28,IF($P36=4,'3 PlantsCodes'!$D$29)))))*IF($R36=1,'3 PlantsCodes'!$D$31,IF($R36=2,'3 PlantsCodes'!$D$32)))</f>
        <v>9.2745135902286062</v>
      </c>
      <c r="BL36" s="19">
        <f>(IF($O36=20,VLOOKUP($C36,[1]Madrid!$AB$7:$AN$40,12),IF($O36&gt;0,VLOOKUP($C36,[1]Madrid!$AB$7:$AN$40,$O36),0))/(IF($Q36=1,'3 PlantsCodes'!$E$26,IF($Q36=3,'3 PlantsCodes'!$E$28,IF($Q36=4,'3 PlantsCodes'!$E$29,1)))*IF($R36=1,'3 PlantsCodes'!$E$31,IF($R36=2,'3 PlantsCodes'!$E$32))))</f>
        <v>8.0389961617016006</v>
      </c>
      <c r="BM36" s="19">
        <f>VLOOKUP($C36,[1]Madrid!$AB$6:$AZ$40,$S36)</f>
        <v>3.3144478032766878</v>
      </c>
      <c r="BN36" s="19">
        <f>VLOOKUP($C36,[1]Madrid!$B$7:$Y$40,18)</f>
        <v>7.0055523496863916</v>
      </c>
      <c r="BO36" s="19">
        <f>VLOOKUP($C36,[1]Madrid!$B$7:$AA$40,26)</f>
        <v>0.24083574749015046</v>
      </c>
      <c r="BP36" s="20">
        <f>IF($U36=1,-[4]Office!$E$12,0)</f>
        <v>-9.779059829059829</v>
      </c>
      <c r="BQ36" s="57" t="s">
        <v>30</v>
      </c>
      <c r="BR36" s="19">
        <f>IF($N36&gt;0,VLOOKUP($C36,[2]Madrid!$AB$7:$AN$40,$N36))/((IF($P36=1,'3 PlantsCodes'!$D$26,IF($P36=2,'3 PlantsCodes'!$D$27,IF($P36=3,'3 PlantsCodes'!$D$28,IF($P36=4,'3 PlantsCodes'!$D$29)))))*IF($R36=1,'3 PlantsCodes'!$D$31,IF($R36=2,'3 PlantsCodes'!$D$32)))</f>
        <v>9.0971979331495518</v>
      </c>
      <c r="BS36" s="19">
        <f>(IF($O36=20,VLOOKUP($C36,[2]Madrid!$AB$7:$AN$40,12),IF($O36&gt;0,VLOOKUP($C36,[2]Madrid!$AB$7:$AN$40,$O36),0))/(IF($Q36=1,'3 PlantsCodes'!$E$26,IF($Q36=3,'3 PlantsCodes'!$E$28,IF($Q36=4,'3 PlantsCodes'!$E$29,1)))*IF($R36=1,'3 PlantsCodes'!$E$31,IF($R36=2,'3 PlantsCodes'!$E$32))))</f>
        <v>5.1934266408284442</v>
      </c>
      <c r="BT36" s="19">
        <f>VLOOKUP($C36,[2]Madrid!$AB$6:$AZ$40,$S36)</f>
        <v>4.4099685836229678</v>
      </c>
      <c r="BU36" s="19">
        <f>VLOOKUP($C36,[2]Madrid!$B$7:$Y$40,18)</f>
        <v>7.7827498104406363</v>
      </c>
      <c r="BV36" s="19">
        <f>VLOOKUP($C36,[2]Madrid!$B$7:$AA$40,26)</f>
        <v>0.39772342356906987</v>
      </c>
      <c r="BW36" s="20">
        <f>IF($U36=1,-[4]School!$E$12,0)</f>
        <v>-10.116825396825396</v>
      </c>
      <c r="BX36" s="57" t="s">
        <v>30</v>
      </c>
    </row>
    <row r="37" spans="1:76" ht="15" customHeight="1" x14ac:dyDescent="0.25">
      <c r="A37" s="151"/>
      <c r="B37" s="17">
        <v>9</v>
      </c>
      <c r="C37" s="22">
        <f t="shared" si="33"/>
        <v>18</v>
      </c>
      <c r="D37" s="50" t="str">
        <f t="shared" si="33"/>
        <v>o+</v>
      </c>
      <c r="E37" s="50" t="str">
        <f t="shared" si="33"/>
        <v>o+</v>
      </c>
      <c r="F37" s="49" t="str">
        <f t="shared" si="33"/>
        <v>+</v>
      </c>
      <c r="G37" s="49" t="str">
        <f t="shared" si="33"/>
        <v>+</v>
      </c>
      <c r="H37" s="49">
        <f t="shared" si="33"/>
        <v>0</v>
      </c>
      <c r="I37" s="49">
        <f t="shared" si="33"/>
        <v>4</v>
      </c>
      <c r="J37" s="49">
        <f t="shared" si="33"/>
        <v>3</v>
      </c>
      <c r="K37" s="49">
        <f t="shared" si="33"/>
        <v>3</v>
      </c>
      <c r="L37" s="49">
        <f t="shared" si="33"/>
        <v>1</v>
      </c>
      <c r="M37" s="49">
        <f t="shared" si="33"/>
        <v>4331</v>
      </c>
      <c r="N37" s="49">
        <f t="shared" si="33"/>
        <v>7</v>
      </c>
      <c r="O37" s="49">
        <f t="shared" si="33"/>
        <v>12</v>
      </c>
      <c r="P37" s="49">
        <f t="shared" si="33"/>
        <v>1</v>
      </c>
      <c r="Q37" s="49">
        <f t="shared" si="33"/>
        <v>1</v>
      </c>
      <c r="R37" s="49">
        <f t="shared" si="33"/>
        <v>2</v>
      </c>
      <c r="S37" s="22">
        <f t="shared" si="33"/>
        <v>16</v>
      </c>
      <c r="T37" s="49">
        <f t="shared" si="33"/>
        <v>0</v>
      </c>
      <c r="U37" s="49">
        <f t="shared" si="33"/>
        <v>1</v>
      </c>
      <c r="V37" s="18" t="str">
        <f t="shared" si="33"/>
        <v/>
      </c>
      <c r="W37" s="21">
        <f>IF(W14&gt;0,VLOOKUP(W14,'[3]2010_Envelope'!$BH$6:$CR$128,8),"")</f>
        <v>11.934794871794871</v>
      </c>
      <c r="X37" s="21">
        <f>IF(X14&gt;0,VLOOKUP(X14,'[3]2010_Envelope'!$BH$6:$CR$128,8),"")</f>
        <v>24.36418269230769</v>
      </c>
      <c r="Y37" s="21">
        <f>IF(Y14&gt;0,VLOOKUP(Y14,'[3]2010_Envelope'!$BH$6:$CR$128,8),"")</f>
        <v>10.62305603406247</v>
      </c>
      <c r="Z37" s="21">
        <f>IF(Z14&gt;0,VLOOKUP(Z14,'[3]2010_Envelope'!$BH$6:$CR$128,8),"")</f>
        <v>154.43894230769232</v>
      </c>
      <c r="AA37" s="21">
        <f>IF(AA14&gt;0,VLOOKUP(AA14,'[3]2010_Envelope'!$BH$6:$CR$128,8),"")</f>
        <v>73.99879807692308</v>
      </c>
      <c r="AB37" s="21">
        <f>IF(AB14&gt;0,VLOOKUP(AB14,'[3]2010_Envelope'!$BH$6:$CR$128,8),"")</f>
        <v>38.341346153846153</v>
      </c>
      <c r="AC37" s="20" t="str">
        <f>IF(AC14&gt;0,VLOOKUP(AC14,'[3]2010_HVAC'!$EY$7:$KA$83,32),"")</f>
        <v/>
      </c>
      <c r="AD37" s="20" t="str">
        <f>IF(AD14&gt;0,VLOOKUP(AD14,'[3]2010_HVAC'!$EY$7:$KA$83,32),"")</f>
        <v/>
      </c>
      <c r="AE37" s="20">
        <f>IF(AE14&gt;0,VLOOKUP(AE14,'[3]2010_HVAC'!$EY$7:$KA$83,32),"")</f>
        <v>91.996240310077511</v>
      </c>
      <c r="AF37" s="20">
        <f>IF(AF14&gt;0,VLOOKUP(AF14,'[3]2010_HVAC'!$EY$7:$KA$83,32),"")</f>
        <v>9.652000000000001</v>
      </c>
      <c r="AG37" s="55">
        <f>VLOOKUP($C37,[1]Performance!$A$3:$K$38,10)</f>
        <v>2</v>
      </c>
      <c r="AH37" s="55">
        <f t="shared" si="34"/>
        <v>34</v>
      </c>
      <c r="AI37" s="20">
        <f>IF(AI14&gt;0,VLOOKUP(AI14,'[3]2010_HVAC'!$EY$7:$KA$83,AH37),"")</f>
        <v>11.393814169863875</v>
      </c>
      <c r="AJ37" s="20" t="str">
        <f>IF(AJ14&gt;0,VLOOKUP(AJ14,'[3]2010_HVAC'!$EY$7:$KA$83,$AH37),"")</f>
        <v/>
      </c>
      <c r="AK37" s="20">
        <f>IF(AK14&gt;0,VLOOKUP(AK14,'[3]2010_HVAC'!$EY$7:$KA$83,32),"")</f>
        <v>81.678799999999995</v>
      </c>
      <c r="AL37" s="20" t="str">
        <f>IF(AL14&gt;0,VLOOKUP(AL14,'[3]2010_HVAC'!$EY$7:$KA$83,32),"")</f>
        <v/>
      </c>
      <c r="AM37" s="20">
        <f>IF(AM14&gt;0,VLOOKUP(AM14,'[3]2010_HVAC'!$EY$7:$KA$83,32),"")</f>
        <v>4.9931623931623932</v>
      </c>
      <c r="AN37" s="20" t="str">
        <f>IF(AN14&gt;0,VLOOKUP(AN14,'[3]2010_HVAC'!$EY$7:$KA$83,32),"")</f>
        <v/>
      </c>
      <c r="AO37" s="20">
        <f>IF(AO14&gt;0,VLOOKUP(AO14,'[3]2010_HVAC'!$EY$7:$KA$83,32),"")</f>
        <v>24.981846153846156</v>
      </c>
      <c r="AP37" s="13">
        <f t="shared" si="35"/>
        <v>1259848.9406027689</v>
      </c>
      <c r="AQ37" s="21">
        <f>IF(AQ14&gt;0,VLOOKUP(AQ14,'[3]2010_Envelope'!$BH$6:$CR$128,9),"")</f>
        <v>28.342625000000005</v>
      </c>
      <c r="AR37" s="21">
        <f>IF(AR14&gt;0,VLOOKUP(AR14,'[3]2010_Envelope'!$BH$6:$CR$128,9),"")</f>
        <v>43.882178571428568</v>
      </c>
      <c r="AS37" s="21">
        <f>IF(AS14&gt;0,VLOOKUP(AS14,'[3]2010_Envelope'!$BH$6:$CR$128,9),"")</f>
        <v>25.89365897318357</v>
      </c>
      <c r="AT37" s="21" t="str">
        <f>IF(AT14&gt;0,VLOOKUP(AT14,'[3]2010_Envelope'!$BH$6:$CR$128,9),"")</f>
        <v/>
      </c>
      <c r="AU37" s="21">
        <f>IF(AU14&gt;0,VLOOKUP(AU14,'[3]2010_Envelope'!$BH$6:$CR$128,9),"")</f>
        <v>49.81467857142858</v>
      </c>
      <c r="AV37" s="21">
        <f>IF(AV14&gt;0,VLOOKUP(AV14,'[3]2010_Envelope'!$BH$6:$CR$128,9),"")</f>
        <v>25.810714285714287</v>
      </c>
      <c r="AW37" s="20" t="str">
        <f>IF(AW14&gt;0,VLOOKUP(AW14,'[3]2010_HVAC'!$EY$7:$KA$83,35),"")</f>
        <v/>
      </c>
      <c r="AX37" s="20" t="str">
        <f>IF(AX14&gt;0,VLOOKUP(AX14,'[3]2010_HVAC'!$EY$7:$KA$83,35),"")</f>
        <v/>
      </c>
      <c r="AY37" s="20">
        <f>IF(AY14&gt;0,VLOOKUP(AY14,'[3]2010_HVAC'!$EY$7:$KA$83,35),"")</f>
        <v>91.996240310077525</v>
      </c>
      <c r="AZ37" s="20">
        <f>IF(AZ14&gt;0,VLOOKUP(AZ14,'[3]2010_HVAC'!$EY$7:$KA$83,35),"")</f>
        <v>9.652000000000001</v>
      </c>
      <c r="BA37" s="55">
        <f>VLOOKUP($C37,[2]Performance!$A$3:$K$36,10)</f>
        <v>2</v>
      </c>
      <c r="BB37" s="55">
        <f t="shared" si="36"/>
        <v>37</v>
      </c>
      <c r="BC37" s="20">
        <f>IF(BC14&gt;0,VLOOKUP(BC14,'[3]2010_HVAC'!$EY$7:$KA$83,BB37),"")</f>
        <v>14.369403345504164</v>
      </c>
      <c r="BD37" s="20" t="str">
        <f>IF(BD14&gt;0,VLOOKUP(BD14,'[3]2010_HVAC'!$EY$7:$KA$83,$BB37),"")</f>
        <v/>
      </c>
      <c r="BE37" s="20">
        <f>IF(BE14&gt;0,VLOOKUP(BE14,'[3]2010_HVAC'!$EY$7:$KA$83,35),"")</f>
        <v>81.678799999999995</v>
      </c>
      <c r="BF37" s="20" t="str">
        <f>IF(BF14&gt;0,VLOOKUP(BF14,'[3]2010_HVAC'!$EY$7:$KA$83,35),"")</f>
        <v/>
      </c>
      <c r="BG37" s="20">
        <f>IF(BG14&gt;0,VLOOKUP(BG14,'[3]2010_HVAC'!$EY$7:$KA$83,35),"")</f>
        <v>5.5638095238095238</v>
      </c>
      <c r="BH37" s="20" t="str">
        <f>IF(BH14&gt;0,VLOOKUP(BH14,'[3]2010_HVAC'!$EY$7:$KA$83,35),"")</f>
        <v/>
      </c>
      <c r="BI37" s="20">
        <f>IF(BI14&gt;0,VLOOKUP(BI14,'[3]2010_HVAC'!$EY$7:$KA$83,35),"")</f>
        <v>25.77492063492064</v>
      </c>
      <c r="BJ37" s="13">
        <f t="shared" si="37"/>
        <v>1268753.9420306105</v>
      </c>
      <c r="BK37" s="19">
        <f>IF($N37&gt;0,VLOOKUP($C37,[1]Madrid!$AB$7:$AN$40,$N37))/((IF($P37=1,'3 PlantsCodes'!$D$26,IF($P37=2,'3 PlantsCodes'!$D$27,IF($P37=3,'3 PlantsCodes'!$D$28,IF($P37=4,'3 PlantsCodes'!$D$29)))))*IF($R37=1,'3 PlantsCodes'!$D$31,IF($R37=2,'3 PlantsCodes'!$D$32)))</f>
        <v>8.2099662452401958</v>
      </c>
      <c r="BL37" s="19">
        <f>(IF($O37=20,VLOOKUP($C37,[1]Madrid!$AB$7:$AN$40,12),IF($O37&gt;0,VLOOKUP($C37,[1]Madrid!$AB$7:$AN$40,$O37),0))/(IF($Q37=1,'3 PlantsCodes'!$E$26,IF($Q37=3,'3 PlantsCodes'!$E$28,IF($Q37=4,'3 PlantsCodes'!$E$29,1)))*IF($R37=1,'3 PlantsCodes'!$E$31,IF($R37=2,'3 PlantsCodes'!$E$32))))</f>
        <v>8.0438790136879561</v>
      </c>
      <c r="BM37" s="19">
        <f>VLOOKUP($C37,[1]Madrid!$AB$6:$AZ$40,$S37)</f>
        <v>3.3241760083629011</v>
      </c>
      <c r="BN37" s="19">
        <f>VLOOKUP($C37,[1]Madrid!$B$7:$Y$40,18)</f>
        <v>7.0055523496863916</v>
      </c>
      <c r="BO37" s="19">
        <f>VLOOKUP($C37,[1]Madrid!$B$7:$AA$40,26)</f>
        <v>0.23706096281127675</v>
      </c>
      <c r="BP37" s="20">
        <f>IF($U37=1,-[4]Office!$E$12,0)</f>
        <v>-9.779059829059829</v>
      </c>
      <c r="BQ37" s="57" t="s">
        <v>30</v>
      </c>
      <c r="BR37" s="19">
        <f>IF($N37&gt;0,VLOOKUP($C37,[2]Madrid!$AB$7:$AN$40,$N37))/((IF($P37=1,'3 PlantsCodes'!$D$26,IF($P37=2,'3 PlantsCodes'!$D$27,IF($P37=3,'3 PlantsCodes'!$D$28,IF($P37=4,'3 PlantsCodes'!$D$29)))))*IF($R37=1,'3 PlantsCodes'!$D$31,IF($R37=2,'3 PlantsCodes'!$D$32)))</f>
        <v>7.1754388644067166</v>
      </c>
      <c r="BS37" s="19">
        <f>(IF($O37=20,VLOOKUP($C37,[2]Madrid!$AB$7:$AN$40,12),IF($O37&gt;0,VLOOKUP($C37,[2]Madrid!$AB$7:$AN$40,$O37),0))/(IF($Q37=1,'3 PlantsCodes'!$E$26,IF($Q37=3,'3 PlantsCodes'!$E$28,IF($Q37=4,'3 PlantsCodes'!$E$29,1)))*IF($R37=1,'3 PlantsCodes'!$E$31,IF($R37=2,'3 PlantsCodes'!$E$32))))</f>
        <v>5.1721140092051847</v>
      </c>
      <c r="BT37" s="19">
        <f>VLOOKUP($C37,[2]Madrid!$AB$6:$AZ$40,$S37)</f>
        <v>4.3883462632518393</v>
      </c>
      <c r="BU37" s="19">
        <f>VLOOKUP($C37,[2]Madrid!$B$7:$Y$40,18)</f>
        <v>7.7827498104406363</v>
      </c>
      <c r="BV37" s="19">
        <f>VLOOKUP($C37,[2]Madrid!$B$7:$AA$40,26)</f>
        <v>0.38853935224335245</v>
      </c>
      <c r="BW37" s="20">
        <f>IF($U37=1,-[4]School!$E$12,0)</f>
        <v>-10.116825396825396</v>
      </c>
      <c r="BX37" s="57" t="s">
        <v>30</v>
      </c>
    </row>
    <row r="38" spans="1:76" ht="15" customHeight="1" x14ac:dyDescent="0.25">
      <c r="A38" s="151"/>
      <c r="B38" s="17">
        <v>10</v>
      </c>
      <c r="C38" s="22">
        <f t="shared" si="33"/>
        <v>18</v>
      </c>
      <c r="D38" s="50" t="str">
        <f t="shared" si="33"/>
        <v>o+</v>
      </c>
      <c r="E38" s="50" t="str">
        <f t="shared" si="33"/>
        <v>o+</v>
      </c>
      <c r="F38" s="49" t="str">
        <f t="shared" si="33"/>
        <v>+</v>
      </c>
      <c r="G38" s="49" t="str">
        <f t="shared" si="33"/>
        <v>+</v>
      </c>
      <c r="H38" s="49">
        <f t="shared" si="33"/>
        <v>0</v>
      </c>
      <c r="I38" s="49">
        <f t="shared" si="33"/>
        <v>4</v>
      </c>
      <c r="J38" s="49">
        <f t="shared" si="33"/>
        <v>3</v>
      </c>
      <c r="K38" s="49">
        <f t="shared" si="33"/>
        <v>3</v>
      </c>
      <c r="L38" s="49">
        <f t="shared" si="33"/>
        <v>1</v>
      </c>
      <c r="M38" s="49">
        <f t="shared" si="33"/>
        <v>4331</v>
      </c>
      <c r="N38" s="49">
        <f t="shared" si="33"/>
        <v>5</v>
      </c>
      <c r="O38" s="49">
        <f t="shared" si="33"/>
        <v>20</v>
      </c>
      <c r="P38" s="49">
        <f t="shared" si="33"/>
        <v>3</v>
      </c>
      <c r="Q38" s="49">
        <f t="shared" si="33"/>
        <v>3</v>
      </c>
      <c r="R38" s="49">
        <f t="shared" si="33"/>
        <v>2</v>
      </c>
      <c r="S38" s="22">
        <f t="shared" si="33"/>
        <v>21</v>
      </c>
      <c r="T38" s="49">
        <f t="shared" si="33"/>
        <v>1</v>
      </c>
      <c r="U38" s="49">
        <f t="shared" si="33"/>
        <v>1</v>
      </c>
      <c r="V38" s="18" t="str">
        <f t="shared" si="33"/>
        <v/>
      </c>
      <c r="W38" s="21">
        <f>IF(W15&gt;0,VLOOKUP(W15,'[3]2010_Envelope'!$BH$6:$CR$128,8),"")</f>
        <v>11.934794871794871</v>
      </c>
      <c r="X38" s="21">
        <f>IF(X15&gt;0,VLOOKUP(X15,'[3]2010_Envelope'!$BH$6:$CR$128,8),"")</f>
        <v>24.36418269230769</v>
      </c>
      <c r="Y38" s="21">
        <f>IF(Y15&gt;0,VLOOKUP(Y15,'[3]2010_Envelope'!$BH$6:$CR$128,8),"")</f>
        <v>10.62305603406247</v>
      </c>
      <c r="Z38" s="21">
        <f>IF(Z15&gt;0,VLOOKUP(Z15,'[3]2010_Envelope'!$BH$6:$CR$128,8),"")</f>
        <v>154.43894230769232</v>
      </c>
      <c r="AA38" s="21">
        <f>IF(AA15&gt;0,VLOOKUP(AA15,'[3]2010_Envelope'!$BH$6:$CR$128,8),"")</f>
        <v>73.99879807692308</v>
      </c>
      <c r="AB38" s="21">
        <f>IF(AB15&gt;0,VLOOKUP(AB15,'[3]2010_Envelope'!$BH$6:$CR$128,8),"")</f>
        <v>38.341346153846153</v>
      </c>
      <c r="AC38" s="20" t="str">
        <f>IF(AC15&gt;0,VLOOKUP(AC15,'[3]2010_HVAC'!$EY$7:$KA$83,32),"")</f>
        <v/>
      </c>
      <c r="AD38" s="20" t="str">
        <f>IF(AD15&gt;0,VLOOKUP(AD15,'[3]2010_HVAC'!$EY$7:$KA$83,32),"")</f>
        <v/>
      </c>
      <c r="AE38" s="20">
        <f>IF(AE15&gt;0,VLOOKUP(AE15,'[3]2010_HVAC'!$EY$7:$KA$83,32),"")</f>
        <v>91.996240310077511</v>
      </c>
      <c r="AF38" s="20">
        <f>IF(AF15&gt;0,VLOOKUP(AF15,'[3]2010_HVAC'!$EY$7:$KA$83,32),"")</f>
        <v>9.652000000000001</v>
      </c>
      <c r="AG38" s="55">
        <f>VLOOKUP($C38,[1]Performance!$A$3:$K$38,10)</f>
        <v>2</v>
      </c>
      <c r="AH38" s="55">
        <f t="shared" si="34"/>
        <v>34</v>
      </c>
      <c r="AI38" s="20">
        <f>IF(AI15&gt;0,VLOOKUP(AI15,'[3]2010_HVAC'!$EY$7:$KA$83,AH38),"")</f>
        <v>4.6715984655604279</v>
      </c>
      <c r="AJ38" s="20">
        <f>IF(AJ15&gt;0,VLOOKUP(AJ15,'[3]2010_HVAC'!$EY$7:$KA$83,$AH38),"")</f>
        <v>19.454869259079349</v>
      </c>
      <c r="AK38" s="20">
        <f>IF(AK15&gt;0,VLOOKUP(AK15,'[3]2010_HVAC'!$EY$7:$KA$83,32),"")</f>
        <v>53.898799999999994</v>
      </c>
      <c r="AL38" s="20" t="str">
        <f>IF(AL15&gt;0,VLOOKUP(AL15,'[3]2010_HVAC'!$EY$7:$KA$83,32),"")</f>
        <v/>
      </c>
      <c r="AM38" s="20">
        <f>IF(AM15&gt;0,VLOOKUP(AM15,'[3]2010_HVAC'!$EY$7:$KA$83,32),"")</f>
        <v>4.9931623931623932</v>
      </c>
      <c r="AN38" s="20">
        <f>IF(AN15&gt;0,VLOOKUP(AN15,'[3]2010_HVAC'!$EY$7:$KA$83,32),"")</f>
        <v>7.9499829059829059</v>
      </c>
      <c r="AO38" s="20">
        <f>IF(AO15&gt;0,VLOOKUP(AO15,'[3]2010_HVAC'!$EY$7:$KA$83,32),"")</f>
        <v>24.981846153846156</v>
      </c>
      <c r="AP38" s="13">
        <f t="shared" si="35"/>
        <v>1243241.1099209446</v>
      </c>
      <c r="AQ38" s="21">
        <f>IF(AQ15&gt;0,VLOOKUP(AQ15,'[3]2010_Envelope'!$BH$6:$CR$128,9),"")</f>
        <v>28.342625000000005</v>
      </c>
      <c r="AR38" s="21">
        <f>IF(AR15&gt;0,VLOOKUP(AR15,'[3]2010_Envelope'!$BH$6:$CR$128,9),"")</f>
        <v>43.882178571428568</v>
      </c>
      <c r="AS38" s="21">
        <f>IF(AS15&gt;0,VLOOKUP(AS15,'[3]2010_Envelope'!$BH$6:$CR$128,9),"")</f>
        <v>25.89365897318357</v>
      </c>
      <c r="AT38" s="21" t="str">
        <f>IF(AT15&gt;0,VLOOKUP(AT15,'[3]2010_Envelope'!$BH$6:$CR$128,9),"")</f>
        <v/>
      </c>
      <c r="AU38" s="21">
        <f>IF(AU15&gt;0,VLOOKUP(AU15,'[3]2010_Envelope'!$BH$6:$CR$128,9),"")</f>
        <v>49.81467857142858</v>
      </c>
      <c r="AV38" s="21">
        <f>IF(AV15&gt;0,VLOOKUP(AV15,'[3]2010_Envelope'!$BH$6:$CR$128,9),"")</f>
        <v>25.810714285714287</v>
      </c>
      <c r="AW38" s="20" t="str">
        <f>IF(AW15&gt;0,VLOOKUP(AW15,'[3]2010_HVAC'!$EY$7:$KA$83,35),"")</f>
        <v/>
      </c>
      <c r="AX38" s="20" t="str">
        <f>IF(AX15&gt;0,VLOOKUP(AX15,'[3]2010_HVAC'!$EY$7:$KA$83,35),"")</f>
        <v/>
      </c>
      <c r="AY38" s="20">
        <f>IF(AY15&gt;0,VLOOKUP(AY15,'[3]2010_HVAC'!$EY$7:$KA$83,35),"")</f>
        <v>91.996240310077525</v>
      </c>
      <c r="AZ38" s="20">
        <f>IF(AZ15&gt;0,VLOOKUP(AZ15,'[3]2010_HVAC'!$EY$7:$KA$83,35),"")</f>
        <v>9.652000000000001</v>
      </c>
      <c r="BA38" s="55">
        <f>VLOOKUP($C38,[2]Performance!$A$3:$K$36,10)</f>
        <v>2</v>
      </c>
      <c r="BB38" s="55">
        <f t="shared" si="36"/>
        <v>37</v>
      </c>
      <c r="BC38" s="20">
        <f>IF(BC15&gt;0,VLOOKUP(BC15,'[3]2010_HVAC'!$EY$7:$KA$83,BB38),"")</f>
        <v>5.8916251940835478</v>
      </c>
      <c r="BD38" s="20">
        <f>IF(BD15&gt;0,VLOOKUP(BD15,'[3]2010_HVAC'!$EY$7:$KA$83,$BB38),"")</f>
        <v>19.767990069503075</v>
      </c>
      <c r="BE38" s="20">
        <f>IF(BE15&gt;0,VLOOKUP(BE15,'[3]2010_HVAC'!$EY$7:$KA$83,35),"")</f>
        <v>53.898799999999994</v>
      </c>
      <c r="BF38" s="20" t="str">
        <f>IF(BF15&gt;0,VLOOKUP(BF15,'[3]2010_HVAC'!$EY$7:$KA$83,35),"")</f>
        <v/>
      </c>
      <c r="BG38" s="20">
        <f>IF(BG15&gt;0,VLOOKUP(BG15,'[3]2010_HVAC'!$EY$7:$KA$83,35),"")</f>
        <v>5.5638095238095238</v>
      </c>
      <c r="BH38" s="20">
        <f>IF(BH15&gt;0,VLOOKUP(BH15,'[3]2010_HVAC'!$EY$7:$KA$83,35),"")</f>
        <v>11.811403174603175</v>
      </c>
      <c r="BI38" s="20">
        <f>IF(BI15&gt;0,VLOOKUP(BI15,'[3]2010_HVAC'!$EY$7:$KA$83,35),"")</f>
        <v>25.77492063492064</v>
      </c>
      <c r="BJ38" s="13">
        <f t="shared" si="37"/>
        <v>1254017.0295725702</v>
      </c>
      <c r="BK38" s="19">
        <f>IF($N38&gt;0,VLOOKUP($C38,[1]Madrid!$AB$7:$AN$40,$N38))/((IF($P38=1,'3 PlantsCodes'!$D$26,IF($P38=2,'3 PlantsCodes'!$D$27,IF($P38=3,'3 PlantsCodes'!$D$28,IF($P38=4,'3 PlantsCodes'!$D$29)))))*IF($R38=1,'3 PlantsCodes'!$D$31,IF($R38=2,'3 PlantsCodes'!$D$32)))</f>
        <v>19.436578499662826</v>
      </c>
      <c r="BL38" s="19">
        <f>(IF($O38=20,VLOOKUP($C38,[1]Madrid!$AB$7:$AN$40,12),IF($O38&gt;0,VLOOKUP($C38,[1]Madrid!$AB$7:$AN$40,$O38),0))/(IF($Q38=1,'3 PlantsCodes'!$E$26,IF($Q38=3,'3 PlantsCodes'!$E$28,IF($Q38=4,'3 PlantsCodes'!$E$29,1)))*IF($R38=1,'3 PlantsCodes'!$E$31,IF($R38=2,'3 PlantsCodes'!$E$32))))</f>
        <v>7.9617986155890996</v>
      </c>
      <c r="BM38" s="19">
        <f>VLOOKUP($C38,[1]Madrid!$AB$6:$AZ$40,$S38)</f>
        <v>1.832658569500675</v>
      </c>
      <c r="BN38" s="19">
        <f>VLOOKUP($C38,[1]Madrid!$B$7:$Y$40,18)</f>
        <v>7.0055523496863916</v>
      </c>
      <c r="BO38" s="19">
        <f>VLOOKUP($C38,[1]Madrid!$B$7:$AA$40,26)</f>
        <v>0.23706096281127675</v>
      </c>
      <c r="BP38" s="20">
        <f>IF($U38=1,-[4]Office!$E$12,0)</f>
        <v>-9.779059829059829</v>
      </c>
      <c r="BQ38" s="57" t="s">
        <v>30</v>
      </c>
      <c r="BR38" s="19">
        <f>IF($N38&gt;0,VLOOKUP($C38,[2]Madrid!$AB$7:$AN$40,$N38))/((IF($P38=1,'3 PlantsCodes'!$D$26,IF($P38=2,'3 PlantsCodes'!$D$27,IF($P38=3,'3 PlantsCodes'!$D$28,IF($P38=4,'3 PlantsCodes'!$D$29)))))*IF($R38=1,'3 PlantsCodes'!$D$31,IF($R38=2,'3 PlantsCodes'!$D$32)))</f>
        <v>18.606388897674123</v>
      </c>
      <c r="BS38" s="19">
        <f>(IF($O38=20,VLOOKUP($C38,[2]Madrid!$AB$7:$AN$40,12),IF($O38&gt;0,VLOOKUP($C38,[2]Madrid!$AB$7:$AN$40,$O38),0))/(IF($Q38=1,'3 PlantsCodes'!$E$26,IF($Q38=3,'3 PlantsCodes'!$E$28,IF($Q38=4,'3 PlantsCodes'!$E$29,1)))*IF($R38=1,'3 PlantsCodes'!$E$31,IF($R38=2,'3 PlantsCodes'!$E$32))))</f>
        <v>5.119337335641867</v>
      </c>
      <c r="BT38" s="19">
        <f>VLOOKUP($C38,[2]Madrid!$AB$6:$AZ$40,$S38)</f>
        <v>3.7941520467836254</v>
      </c>
      <c r="BU38" s="19">
        <f>VLOOKUP($C38,[2]Madrid!$B$7:$Y$40,18)</f>
        <v>7.7827498104406363</v>
      </c>
      <c r="BV38" s="19">
        <f>VLOOKUP($C38,[2]Madrid!$B$7:$AA$40,26)</f>
        <v>0.38853935224335245</v>
      </c>
      <c r="BW38" s="20">
        <f>IF($U38=1,-[4]School!$E$12,0)</f>
        <v>-10.116825396825396</v>
      </c>
      <c r="BX38" s="57" t="s">
        <v>30</v>
      </c>
    </row>
    <row r="39" spans="1:76" ht="15" customHeight="1" x14ac:dyDescent="0.25">
      <c r="A39" s="151"/>
      <c r="B39" s="17">
        <v>11</v>
      </c>
      <c r="C39" s="22">
        <f t="shared" si="33"/>
        <v>14</v>
      </c>
      <c r="D39" s="50" t="str">
        <f t="shared" si="33"/>
        <v>o</v>
      </c>
      <c r="E39" s="50" t="str">
        <f t="shared" si="33"/>
        <v>o+</v>
      </c>
      <c r="F39" s="49" t="str">
        <f t="shared" si="33"/>
        <v>+</v>
      </c>
      <c r="G39" s="49" t="str">
        <f t="shared" si="33"/>
        <v>+</v>
      </c>
      <c r="H39" s="49">
        <f t="shared" si="33"/>
        <v>0</v>
      </c>
      <c r="I39" s="49">
        <f t="shared" si="33"/>
        <v>3</v>
      </c>
      <c r="J39" s="49">
        <f t="shared" si="33"/>
        <v>3</v>
      </c>
      <c r="K39" s="49">
        <f t="shared" si="33"/>
        <v>3</v>
      </c>
      <c r="L39" s="49">
        <f t="shared" si="33"/>
        <v>1</v>
      </c>
      <c r="M39" s="49">
        <f t="shared" si="33"/>
        <v>3331</v>
      </c>
      <c r="N39" s="49">
        <f t="shared" si="33"/>
        <v>7</v>
      </c>
      <c r="O39" s="49">
        <f t="shared" si="33"/>
        <v>12</v>
      </c>
      <c r="P39" s="49">
        <f t="shared" si="33"/>
        <v>3</v>
      </c>
      <c r="Q39" s="49">
        <f t="shared" si="33"/>
        <v>3</v>
      </c>
      <c r="R39" s="49">
        <f t="shared" si="33"/>
        <v>2</v>
      </c>
      <c r="S39" s="22">
        <f t="shared" si="33"/>
        <v>22</v>
      </c>
      <c r="T39" s="49">
        <f t="shared" si="33"/>
        <v>1</v>
      </c>
      <c r="U39" s="49">
        <f t="shared" si="33"/>
        <v>1</v>
      </c>
      <c r="V39" s="18" t="str">
        <f t="shared" si="33"/>
        <v/>
      </c>
      <c r="W39" s="21">
        <f>IF(W16&gt;0,VLOOKUP(W16,'[3]2010_Envelope'!$BH$6:$CR$128,8),"")</f>
        <v>7.4767179487179485</v>
      </c>
      <c r="X39" s="21">
        <f>IF(X16&gt;0,VLOOKUP(X16,'[3]2010_Envelope'!$BH$6:$CR$128,8),"")</f>
        <v>19.323317307692307</v>
      </c>
      <c r="Y39" s="21">
        <f>IF(Y16&gt;0,VLOOKUP(Y16,'[3]2010_Envelope'!$BH$6:$CR$128,8),"")</f>
        <v>9.4230769230769234</v>
      </c>
      <c r="Z39" s="21">
        <f>IF(Z16&gt;0,VLOOKUP(Z16,'[3]2010_Envelope'!$BH$6:$CR$128,8),"")</f>
        <v>154.43894230769232</v>
      </c>
      <c r="AA39" s="21">
        <f>IF(AA16&gt;0,VLOOKUP(AA16,'[3]2010_Envelope'!$BH$6:$CR$128,8),"")</f>
        <v>73.99879807692308</v>
      </c>
      <c r="AB39" s="21">
        <f>IF(AB16&gt;0,VLOOKUP(AB16,'[3]2010_Envelope'!$BH$6:$CR$128,8),"")</f>
        <v>38.341346153846153</v>
      </c>
      <c r="AC39" s="20" t="str">
        <f>IF(AC16&gt;0,VLOOKUP(AC16,'[3]2010_HVAC'!$EY$7:$KA$83,32),"")</f>
        <v/>
      </c>
      <c r="AD39" s="20" t="str">
        <f>IF(AD16&gt;0,VLOOKUP(AD16,'[3]2010_HVAC'!$EY$7:$KA$83,32),"")</f>
        <v/>
      </c>
      <c r="AE39" s="20">
        <f>IF(AE16&gt;0,VLOOKUP(AE16,'[3]2010_HVAC'!$EY$7:$KA$83,32),"")</f>
        <v>91.996240310077511</v>
      </c>
      <c r="AF39" s="20">
        <f>IF(AF16&gt;0,VLOOKUP(AF16,'[3]2010_HVAC'!$EY$7:$KA$83,32),"")</f>
        <v>9.652000000000001</v>
      </c>
      <c r="AG39" s="55">
        <f>VLOOKUP($C39,[1]Performance!$A$3:$K$38,10)</f>
        <v>2</v>
      </c>
      <c r="AH39" s="55">
        <f t="shared" si="34"/>
        <v>34</v>
      </c>
      <c r="AI39" s="20">
        <f>IF(AI16&gt;0,VLOOKUP(AI16,'[3]2010_HVAC'!$EY$7:$KA$83,AH39),"")</f>
        <v>11.393814169863875</v>
      </c>
      <c r="AJ39" s="20" t="str">
        <f>IF(AJ16&gt;0,VLOOKUP(AJ16,'[3]2010_HVAC'!$EY$7:$KA$83,$AH39),"")</f>
        <v/>
      </c>
      <c r="AK39" s="20">
        <f>IF(AK16&gt;0,VLOOKUP(AK16,'[3]2010_HVAC'!$EY$7:$KA$83,32),"")</f>
        <v>53.898799999999994</v>
      </c>
      <c r="AL39" s="20" t="str">
        <f>IF(AL16&gt;0,VLOOKUP(AL16,'[3]2010_HVAC'!$EY$7:$KA$83,32),"")</f>
        <v/>
      </c>
      <c r="AM39" s="20">
        <f>IF(AM16&gt;0,VLOOKUP(AM16,'[3]2010_HVAC'!$EY$7:$KA$83,32),"")</f>
        <v>4.9931623931623932</v>
      </c>
      <c r="AN39" s="20">
        <f>IF(AN16&gt;0,VLOOKUP(AN16,'[3]2010_HVAC'!$EY$7:$KA$83,32),"")</f>
        <v>7.9499829059829059</v>
      </c>
      <c r="AO39" s="20">
        <f>IF(AO16&gt;0,VLOOKUP(AO16,'[3]2010_HVAC'!$EY$7:$KA$83,32),"")</f>
        <v>24.981846153846156</v>
      </c>
      <c r="AP39" s="13">
        <f t="shared" si="35"/>
        <v>1188411.2244830627</v>
      </c>
      <c r="AQ39" s="21">
        <f>IF(AQ16&gt;0,VLOOKUP(AQ16,'[3]2010_Envelope'!$BH$6:$CR$128,9),"")</f>
        <v>17.685333333333336</v>
      </c>
      <c r="AR39" s="21">
        <f>IF(AR16&gt;0,VLOOKUP(AR16,'[3]2010_Envelope'!$BH$6:$CR$128,9),"")</f>
        <v>34.803107142857137</v>
      </c>
      <c r="AS39" s="21">
        <f>IF(AS16&gt;0,VLOOKUP(AS16,'[3]2010_Envelope'!$BH$6:$CR$128,9),"")</f>
        <v>22.96875</v>
      </c>
      <c r="AT39" s="21" t="str">
        <f>IF(AT16&gt;0,VLOOKUP(AT16,'[3]2010_Envelope'!$BH$6:$CR$128,9),"")</f>
        <v/>
      </c>
      <c r="AU39" s="21">
        <f>IF(AU16&gt;0,VLOOKUP(AU16,'[3]2010_Envelope'!$BH$6:$CR$128,9),"")</f>
        <v>49.81467857142858</v>
      </c>
      <c r="AV39" s="21">
        <f>IF(AV16&gt;0,VLOOKUP(AV16,'[3]2010_Envelope'!$BH$6:$CR$128,9),"")</f>
        <v>25.810714285714287</v>
      </c>
      <c r="AW39" s="20" t="str">
        <f>IF(AW16&gt;0,VLOOKUP(AW16,'[3]2010_HVAC'!$EY$7:$KA$83,35),"")</f>
        <v/>
      </c>
      <c r="AX39" s="20" t="str">
        <f>IF(AX16&gt;0,VLOOKUP(AX16,'[3]2010_HVAC'!$EY$7:$KA$83,35),"")</f>
        <v/>
      </c>
      <c r="AY39" s="20">
        <f>IF(AY16&gt;0,VLOOKUP(AY16,'[3]2010_HVAC'!$EY$7:$KA$83,35),"")</f>
        <v>91.996240310077525</v>
      </c>
      <c r="AZ39" s="20">
        <f>IF(AZ16&gt;0,VLOOKUP(AZ16,'[3]2010_HVAC'!$EY$7:$KA$83,35),"")</f>
        <v>9.652000000000001</v>
      </c>
      <c r="BA39" s="55">
        <f>VLOOKUP($C39,[2]Performance!$A$3:$K$36,10)</f>
        <v>1</v>
      </c>
      <c r="BB39" s="55">
        <f t="shared" si="36"/>
        <v>36</v>
      </c>
      <c r="BC39" s="20">
        <f>IF(BC16&gt;0,VLOOKUP(BC16,'[3]2010_HVAC'!$EY$7:$KA$83,BB39),"")</f>
        <v>23.639839487787345</v>
      </c>
      <c r="BD39" s="20" t="str">
        <f>IF(BD16&gt;0,VLOOKUP(BD16,'[3]2010_HVAC'!$EY$7:$KA$83,$BB39),"")</f>
        <v/>
      </c>
      <c r="BE39" s="20">
        <f>IF(BE16&gt;0,VLOOKUP(BE16,'[3]2010_HVAC'!$EY$7:$KA$83,35),"")</f>
        <v>53.898799999999994</v>
      </c>
      <c r="BF39" s="20" t="str">
        <f>IF(BF16&gt;0,VLOOKUP(BF16,'[3]2010_HVAC'!$EY$7:$KA$83,35),"")</f>
        <v/>
      </c>
      <c r="BG39" s="20">
        <f>IF(BG16&gt;0,VLOOKUP(BG16,'[3]2010_HVAC'!$EY$7:$KA$83,35),"")</f>
        <v>5.5638095238095238</v>
      </c>
      <c r="BH39" s="20">
        <f>IF(BH16&gt;0,VLOOKUP(BH16,'[3]2010_HVAC'!$EY$7:$KA$83,35),"")</f>
        <v>11.811403174603175</v>
      </c>
      <c r="BI39" s="20">
        <f>IF(BI16&gt;0,VLOOKUP(BI16,'[3]2010_HVAC'!$EY$7:$KA$83,35),"")</f>
        <v>25.77492063492064</v>
      </c>
      <c r="BJ39" s="13">
        <f t="shared" si="37"/>
        <v>1176271.7288632744</v>
      </c>
      <c r="BK39" s="19">
        <f>IF($N39&gt;0,VLOOKUP($C39,[1]Madrid!$AB$7:$AN$40,$N39))/((IF($P39=1,'3 PlantsCodes'!$D$26,IF($P39=2,'3 PlantsCodes'!$D$27,IF($P39=3,'3 PlantsCodes'!$D$28,IF($P39=4,'3 PlantsCodes'!$D$29)))))*IF($R39=1,'3 PlantsCodes'!$D$31,IF($R39=2,'3 PlantsCodes'!$D$32)))</f>
        <v>9.5673929667621422</v>
      </c>
      <c r="BL39" s="19">
        <f>(IF($O39=20,VLOOKUP($C39,[1]Madrid!$AB$7:$AN$40,12),IF($O39&gt;0,VLOOKUP($C39,[1]Madrid!$AB$7:$AN$40,$O39),0))/(IF($Q39=1,'3 PlantsCodes'!$E$26,IF($Q39=3,'3 PlantsCodes'!$E$28,IF($Q39=4,'3 PlantsCodes'!$E$29,1)))*IF($R39=1,'3 PlantsCodes'!$E$31,IF($R39=2,'3 PlantsCodes'!$E$32))))</f>
        <v>7.9569655886230137</v>
      </c>
      <c r="BM39" s="19">
        <f>VLOOKUP($C39,[1]Madrid!$AB$6:$AZ$40,$S39)</f>
        <v>0.77980251504673281</v>
      </c>
      <c r="BN39" s="19">
        <f>VLOOKUP($C39,[1]Madrid!$B$7:$Y$40,18)</f>
        <v>7.0055523496863916</v>
      </c>
      <c r="BO39" s="19">
        <f>VLOOKUP($C39,[1]Madrid!$B$7:$AA$40,26)</f>
        <v>0.24083574749015046</v>
      </c>
      <c r="BP39" s="20">
        <f>IF($U39=1,-[4]Office!$E$12,0)</f>
        <v>-9.779059829059829</v>
      </c>
      <c r="BQ39" s="57" t="s">
        <v>30</v>
      </c>
      <c r="BR39" s="19">
        <f>IF($N39&gt;0,VLOOKUP($C39,[2]Madrid!$AB$7:$AN$40,$N39))/((IF($P39=1,'3 PlantsCodes'!$D$26,IF($P39=2,'3 PlantsCodes'!$D$27,IF($P39=3,'3 PlantsCodes'!$D$28,IF($P39=4,'3 PlantsCodes'!$D$29)))))*IF($R39=1,'3 PlantsCodes'!$D$31,IF($R39=2,'3 PlantsCodes'!$D$32)))</f>
        <v>9.3844778678805891</v>
      </c>
      <c r="BS39" s="19">
        <f>(IF($O39=20,VLOOKUP($C39,[2]Madrid!$AB$7:$AN$40,12),IF($O39&gt;0,VLOOKUP($C39,[2]Madrid!$AB$7:$AN$40,$O39),0))/(IF($Q39=1,'3 PlantsCodes'!$E$26,IF($Q39=3,'3 PlantsCodes'!$E$28,IF($Q39=4,'3 PlantsCodes'!$E$29,1)))*IF($R39=1,'3 PlantsCodes'!$E$31,IF($R39=2,'3 PlantsCodes'!$E$32))))</f>
        <v>5.1404324914322359</v>
      </c>
      <c r="BT39" s="19">
        <f>VLOOKUP($C39,[2]Madrid!$AB$6:$AZ$40,$S39)</f>
        <v>1.4855595104125552</v>
      </c>
      <c r="BU39" s="19">
        <f>VLOOKUP($C39,[2]Madrid!$B$7:$Y$40,18)</f>
        <v>7.7827498104406363</v>
      </c>
      <c r="BV39" s="19">
        <f>VLOOKUP($C39,[2]Madrid!$B$7:$AA$40,26)</f>
        <v>0.39772342356906987</v>
      </c>
      <c r="BW39" s="20">
        <f>IF($U39=1,-[4]School!$E$12,0)</f>
        <v>-10.116825396825396</v>
      </c>
      <c r="BX39" s="57" t="s">
        <v>30</v>
      </c>
    </row>
    <row r="40" spans="1:76" ht="15" customHeight="1" x14ac:dyDescent="0.25">
      <c r="A40" s="151"/>
      <c r="B40" s="17">
        <v>12</v>
      </c>
      <c r="C40" s="22">
        <f t="shared" si="33"/>
        <v>18</v>
      </c>
      <c r="D40" s="50" t="str">
        <f t="shared" si="33"/>
        <v>o+</v>
      </c>
      <c r="E40" s="50" t="str">
        <f t="shared" si="33"/>
        <v>o+</v>
      </c>
      <c r="F40" s="49" t="str">
        <f t="shared" si="33"/>
        <v>+</v>
      </c>
      <c r="G40" s="49" t="str">
        <f t="shared" si="33"/>
        <v>+</v>
      </c>
      <c r="H40" s="49">
        <f t="shared" si="33"/>
        <v>0</v>
      </c>
      <c r="I40" s="49">
        <f t="shared" si="33"/>
        <v>4</v>
      </c>
      <c r="J40" s="49">
        <f t="shared" si="33"/>
        <v>3</v>
      </c>
      <c r="K40" s="49">
        <f t="shared" si="33"/>
        <v>3</v>
      </c>
      <c r="L40" s="49">
        <f t="shared" si="33"/>
        <v>1</v>
      </c>
      <c r="M40" s="49">
        <f t="shared" si="33"/>
        <v>4331</v>
      </c>
      <c r="N40" s="49">
        <f t="shared" si="33"/>
        <v>7</v>
      </c>
      <c r="O40" s="49">
        <f t="shared" si="33"/>
        <v>12</v>
      </c>
      <c r="P40" s="49">
        <f t="shared" si="33"/>
        <v>3</v>
      </c>
      <c r="Q40" s="49">
        <f t="shared" si="33"/>
        <v>3</v>
      </c>
      <c r="R40" s="49">
        <f t="shared" si="33"/>
        <v>2</v>
      </c>
      <c r="S40" s="22">
        <f t="shared" si="33"/>
        <v>22</v>
      </c>
      <c r="T40" s="49">
        <f t="shared" si="33"/>
        <v>1</v>
      </c>
      <c r="U40" s="49">
        <f t="shared" si="33"/>
        <v>1</v>
      </c>
      <c r="V40" s="18" t="str">
        <f t="shared" si="33"/>
        <v/>
      </c>
      <c r="W40" s="21">
        <f>IF(W17&gt;0,VLOOKUP(W17,'[3]2010_Envelope'!$BH$6:$CR$128,8),"")</f>
        <v>11.934794871794871</v>
      </c>
      <c r="X40" s="21">
        <f>IF(X17&gt;0,VLOOKUP(X17,'[3]2010_Envelope'!$BH$6:$CR$128,8),"")</f>
        <v>24.36418269230769</v>
      </c>
      <c r="Y40" s="21">
        <f>IF(Y17&gt;0,VLOOKUP(Y17,'[3]2010_Envelope'!$BH$6:$CR$128,8),"")</f>
        <v>10.62305603406247</v>
      </c>
      <c r="Z40" s="21">
        <f>IF(Z17&gt;0,VLOOKUP(Z17,'[3]2010_Envelope'!$BH$6:$CR$128,8),"")</f>
        <v>154.43894230769232</v>
      </c>
      <c r="AA40" s="21">
        <f>IF(AA17&gt;0,VLOOKUP(AA17,'[3]2010_Envelope'!$BH$6:$CR$128,8),"")</f>
        <v>73.99879807692308</v>
      </c>
      <c r="AB40" s="21">
        <f>IF(AB17&gt;0,VLOOKUP(AB17,'[3]2010_Envelope'!$BH$6:$CR$128,8),"")</f>
        <v>38.341346153846153</v>
      </c>
      <c r="AC40" s="20" t="str">
        <f>IF(AC17&gt;0,VLOOKUP(AC17,'[3]2010_HVAC'!$EY$7:$KA$83,32),"")</f>
        <v/>
      </c>
      <c r="AD40" s="20" t="str">
        <f>IF(AD17&gt;0,VLOOKUP(AD17,'[3]2010_HVAC'!$EY$7:$KA$83,32),"")</f>
        <v/>
      </c>
      <c r="AE40" s="20">
        <f>IF(AE17&gt;0,VLOOKUP(AE17,'[3]2010_HVAC'!$EY$7:$KA$83,32),"")</f>
        <v>91.996240310077511</v>
      </c>
      <c r="AF40" s="20">
        <f>IF(AF17&gt;0,VLOOKUP(AF17,'[3]2010_HVAC'!$EY$7:$KA$83,32),"")</f>
        <v>9.652000000000001</v>
      </c>
      <c r="AG40" s="55">
        <f>VLOOKUP($C40,[1]Performance!$A$3:$K$38,10)</f>
        <v>2</v>
      </c>
      <c r="AH40" s="55">
        <f t="shared" si="34"/>
        <v>34</v>
      </c>
      <c r="AI40" s="20">
        <f>IF(AI17&gt;0,VLOOKUP(AI17,'[3]2010_HVAC'!$EY$7:$KA$83,AH40),"")</f>
        <v>11.393814169863875</v>
      </c>
      <c r="AJ40" s="20" t="str">
        <f>IF(AJ17&gt;0,VLOOKUP(AJ17,'[3]2010_HVAC'!$EY$7:$KA$83,$AH40),"")</f>
        <v/>
      </c>
      <c r="AK40" s="20">
        <f>IF(AK17&gt;0,VLOOKUP(AK17,'[3]2010_HVAC'!$EY$7:$KA$83,32),"")</f>
        <v>53.898799999999994</v>
      </c>
      <c r="AL40" s="20" t="str">
        <f>IF(AL17&gt;0,VLOOKUP(AL17,'[3]2010_HVAC'!$EY$7:$KA$83,32),"")</f>
        <v/>
      </c>
      <c r="AM40" s="20">
        <f>IF(AM17&gt;0,VLOOKUP(AM17,'[3]2010_HVAC'!$EY$7:$KA$83,32),"")</f>
        <v>4.9931623931623932</v>
      </c>
      <c r="AN40" s="20">
        <f>IF(AN17&gt;0,VLOOKUP(AN17,'[3]2010_HVAC'!$EY$7:$KA$83,32),"")</f>
        <v>7.9499829059829059</v>
      </c>
      <c r="AO40" s="20">
        <f>IF(AO17&gt;0,VLOOKUP(AO17,'[3]2010_HVAC'!$EY$7:$KA$83,32),"")</f>
        <v>24.981846153846156</v>
      </c>
      <c r="AP40" s="13">
        <f t="shared" si="35"/>
        <v>1213446.7006027689</v>
      </c>
      <c r="AQ40" s="21">
        <f>IF(AQ17&gt;0,VLOOKUP(AQ17,'[3]2010_Envelope'!$BH$6:$CR$128,9),"")</f>
        <v>28.342625000000005</v>
      </c>
      <c r="AR40" s="21">
        <f>IF(AR17&gt;0,VLOOKUP(AR17,'[3]2010_Envelope'!$BH$6:$CR$128,9),"")</f>
        <v>43.882178571428568</v>
      </c>
      <c r="AS40" s="21">
        <f>IF(AS17&gt;0,VLOOKUP(AS17,'[3]2010_Envelope'!$BH$6:$CR$128,9),"")</f>
        <v>25.89365897318357</v>
      </c>
      <c r="AT40" s="21" t="str">
        <f>IF(AT17&gt;0,VLOOKUP(AT17,'[3]2010_Envelope'!$BH$6:$CR$128,9),"")</f>
        <v/>
      </c>
      <c r="AU40" s="21">
        <f>IF(AU17&gt;0,VLOOKUP(AU17,'[3]2010_Envelope'!$BH$6:$CR$128,9),"")</f>
        <v>49.81467857142858</v>
      </c>
      <c r="AV40" s="21">
        <f>IF(AV17&gt;0,VLOOKUP(AV17,'[3]2010_Envelope'!$BH$6:$CR$128,9),"")</f>
        <v>25.810714285714287</v>
      </c>
      <c r="AW40" s="20" t="str">
        <f>IF(AW17&gt;0,VLOOKUP(AW17,'[3]2010_HVAC'!$EY$7:$KA$83,35),"")</f>
        <v/>
      </c>
      <c r="AX40" s="20" t="str">
        <f>IF(AX17&gt;0,VLOOKUP(AX17,'[3]2010_HVAC'!$EY$7:$KA$83,35),"")</f>
        <v/>
      </c>
      <c r="AY40" s="20">
        <f>IF(AY17&gt;0,VLOOKUP(AY17,'[3]2010_HVAC'!$EY$7:$KA$83,35),"")</f>
        <v>91.996240310077525</v>
      </c>
      <c r="AZ40" s="20">
        <f>IF(AZ17&gt;0,VLOOKUP(AZ17,'[3]2010_HVAC'!$EY$7:$KA$83,35),"")</f>
        <v>9.652000000000001</v>
      </c>
      <c r="BA40" s="55">
        <f>VLOOKUP($C40,[2]Performance!$A$3:$K$36,10)</f>
        <v>2</v>
      </c>
      <c r="BB40" s="55">
        <f t="shared" si="36"/>
        <v>37</v>
      </c>
      <c r="BC40" s="20">
        <f>IF(BC17&gt;0,VLOOKUP(BC17,'[3]2010_HVAC'!$EY$7:$KA$83,BB40),"")</f>
        <v>14.369403345504164</v>
      </c>
      <c r="BD40" s="20" t="str">
        <f>IF(BD17&gt;0,VLOOKUP(BD17,'[3]2010_HVAC'!$EY$7:$KA$83,$BB40),"")</f>
        <v/>
      </c>
      <c r="BE40" s="20">
        <f>IF(BE17&gt;0,VLOOKUP(BE17,'[3]2010_HVAC'!$EY$7:$KA$83,35),"")</f>
        <v>53.898799999999994</v>
      </c>
      <c r="BF40" s="20" t="str">
        <f>IF(BF17&gt;0,VLOOKUP(BF17,'[3]2010_HVAC'!$EY$7:$KA$83,35),"")</f>
        <v/>
      </c>
      <c r="BG40" s="20">
        <f>IF(BG17&gt;0,VLOOKUP(BG17,'[3]2010_HVAC'!$EY$7:$KA$83,35),"")</f>
        <v>5.5638095238095238</v>
      </c>
      <c r="BH40" s="20">
        <f>IF(BH17&gt;0,VLOOKUP(BH17,'[3]2010_HVAC'!$EY$7:$KA$83,35),"")</f>
        <v>11.811403174603175</v>
      </c>
      <c r="BI40" s="20">
        <f>IF(BI17&gt;0,VLOOKUP(BI17,'[3]2010_HVAC'!$EY$7:$KA$83,35),"")</f>
        <v>25.77492063492064</v>
      </c>
      <c r="BJ40" s="13">
        <f t="shared" si="37"/>
        <v>1218452.8620306107</v>
      </c>
      <c r="BK40" s="19">
        <f>IF($N40&gt;0,VLOOKUP($C40,[1]Madrid!$AB$7:$AN$40,$N40))/((IF($P40=1,'3 PlantsCodes'!$D$26,IF($P40=2,'3 PlantsCodes'!$D$27,IF($P40=3,'3 PlantsCodes'!$D$28,IF($P40=4,'3 PlantsCodes'!$D$29)))))*IF($R40=1,'3 PlantsCodes'!$D$31,IF($R40=2,'3 PlantsCodes'!$D$32)))</f>
        <v>8.4692283371951493</v>
      </c>
      <c r="BL40" s="19">
        <f>(IF($O40=20,VLOOKUP($C40,[1]Madrid!$AB$7:$AN$40,12),IF($O40&gt;0,VLOOKUP($C40,[1]Madrid!$AB$7:$AN$40,$O40),0))/(IF($Q40=1,'3 PlantsCodes'!$E$26,IF($Q40=3,'3 PlantsCodes'!$E$28,IF($Q40=4,'3 PlantsCodes'!$E$29,1)))*IF($R40=1,'3 PlantsCodes'!$E$31,IF($R40=2,'3 PlantsCodes'!$E$32))))</f>
        <v>7.9617986155890996</v>
      </c>
      <c r="BM40" s="19">
        <f>VLOOKUP($C40,[1]Madrid!$AB$6:$AZ$40,$S40)</f>
        <v>0.7820913061948751</v>
      </c>
      <c r="BN40" s="19">
        <f>VLOOKUP($C40,[1]Madrid!$B$7:$Y$40,18)</f>
        <v>7.0055523496863916</v>
      </c>
      <c r="BO40" s="19">
        <f>VLOOKUP($C40,[1]Madrid!$B$7:$AA$40,26)</f>
        <v>0.23706096281127675</v>
      </c>
      <c r="BP40" s="20">
        <f>IF($U40=1,-[4]Office!$E$12,0)</f>
        <v>-9.779059829059829</v>
      </c>
      <c r="BQ40" s="57" t="s">
        <v>30</v>
      </c>
      <c r="BR40" s="19">
        <f>IF($N40&gt;0,VLOOKUP($C40,[2]Madrid!$AB$7:$AN$40,$N40))/((IF($P40=1,'3 PlantsCodes'!$D$26,IF($P40=2,'3 PlantsCodes'!$D$27,IF($P40=3,'3 PlantsCodes'!$D$28,IF($P40=4,'3 PlantsCodes'!$D$29)))))*IF($R40=1,'3 PlantsCodes'!$D$31,IF($R40=2,'3 PlantsCodes'!$D$32)))</f>
        <v>7.4020316706511391</v>
      </c>
      <c r="BS40" s="19">
        <f>(IF($O40=20,VLOOKUP($C40,[2]Madrid!$AB$7:$AN$40,12),IF($O40&gt;0,VLOOKUP($C40,[2]Madrid!$AB$7:$AN$40,$O40),0))/(IF($Q40=1,'3 PlantsCodes'!$E$26,IF($Q40=3,'3 PlantsCodes'!$E$28,IF($Q40=4,'3 PlantsCodes'!$E$29,1)))*IF($R40=1,'3 PlantsCodes'!$E$31,IF($R40=2,'3 PlantsCodes'!$E$32))))</f>
        <v>5.119337335641867</v>
      </c>
      <c r="BT40" s="19">
        <f>VLOOKUP($C40,[2]Madrid!$AB$6:$AZ$40,$S40)</f>
        <v>1.4782757298015541</v>
      </c>
      <c r="BU40" s="19">
        <f>VLOOKUP($C40,[2]Madrid!$B$7:$Y$40,18)</f>
        <v>7.7827498104406363</v>
      </c>
      <c r="BV40" s="19">
        <f>VLOOKUP($C40,[2]Madrid!$B$7:$AA$40,26)</f>
        <v>0.38853935224335245</v>
      </c>
      <c r="BW40" s="20">
        <f>IF($U40=1,-[4]School!$E$12,0)</f>
        <v>-10.116825396825396</v>
      </c>
      <c r="BX40" s="57" t="s">
        <v>30</v>
      </c>
    </row>
    <row r="41" spans="1:76" ht="15" customHeight="1" x14ac:dyDescent="0.25">
      <c r="A41" s="151"/>
      <c r="B41" s="17">
        <v>13</v>
      </c>
      <c r="C41" s="22">
        <f t="shared" si="33"/>
        <v>3</v>
      </c>
      <c r="D41" s="50" t="str">
        <f t="shared" si="33"/>
        <v/>
      </c>
      <c r="E41" s="50" t="str">
        <f t="shared" si="33"/>
        <v/>
      </c>
      <c r="F41" s="49" t="str">
        <f t="shared" si="33"/>
        <v/>
      </c>
      <c r="G41" s="49" t="str">
        <f t="shared" ref="G41:V48" si="38">IF(G18="","",G18)</f>
        <v/>
      </c>
      <c r="H41" s="49">
        <f t="shared" si="38"/>
        <v>0</v>
      </c>
      <c r="I41" s="49">
        <f t="shared" si="38"/>
        <v>1</v>
      </c>
      <c r="J41" s="49">
        <f t="shared" si="38"/>
        <v>2</v>
      </c>
      <c r="K41" s="49">
        <f t="shared" si="38"/>
        <v>1</v>
      </c>
      <c r="L41" s="49">
        <f t="shared" si="38"/>
        <v>1</v>
      </c>
      <c r="M41" s="49">
        <f t="shared" si="38"/>
        <v>1211</v>
      </c>
      <c r="N41" s="49">
        <f t="shared" si="38"/>
        <v>7</v>
      </c>
      <c r="O41" s="49">
        <f t="shared" si="38"/>
        <v>12</v>
      </c>
      <c r="P41" s="49">
        <f t="shared" si="38"/>
        <v>1</v>
      </c>
      <c r="Q41" s="49">
        <f t="shared" si="38"/>
        <v>1</v>
      </c>
      <c r="R41" s="49">
        <f t="shared" si="38"/>
        <v>2</v>
      </c>
      <c r="S41" s="22">
        <f t="shared" si="38"/>
        <v>22</v>
      </c>
      <c r="T41" s="49">
        <f t="shared" si="38"/>
        <v>1</v>
      </c>
      <c r="U41" s="49">
        <f t="shared" si="38"/>
        <v>1</v>
      </c>
      <c r="V41" s="18" t="str">
        <f t="shared" si="38"/>
        <v/>
      </c>
      <c r="W41" s="21">
        <f>IF(W18&gt;0,VLOOKUP(W18,'[3]2010_Envelope'!$BH$6:$CR$128,8),"")</f>
        <v>21.179487179487179</v>
      </c>
      <c r="X41" s="21">
        <f>IF(X18&gt;0,VLOOKUP(X18,'[3]2010_Envelope'!$BH$6:$CR$128,8),"")</f>
        <v>6.9078525641025639</v>
      </c>
      <c r="Y41" s="21" t="str">
        <f>IF(Y18&gt;0,VLOOKUP(Y18,'[3]2010_Envelope'!$BH$6:$CR$128,8),"")</f>
        <v/>
      </c>
      <c r="Z41" s="21">
        <f>IF(Z18&gt;0,VLOOKUP(Z18,'[3]2010_Envelope'!$BH$6:$CR$128,8),"")</f>
        <v>119.31826923076923</v>
      </c>
      <c r="AA41" s="21" t="str">
        <f>IF(AA18&gt;0,VLOOKUP(AA18,'[3]2010_Envelope'!$BH$6:$CR$128,8),"")</f>
        <v/>
      </c>
      <c r="AB41" s="21" t="str">
        <f>IF(AB18&gt;0,VLOOKUP(AB18,'[3]2010_Envelope'!$BH$6:$CR$128,8),"")</f>
        <v/>
      </c>
      <c r="AC41" s="20" t="str">
        <f>IF(AC18&gt;0,VLOOKUP(AC18,'[3]2010_HVAC'!$EY$7:$KA$83,32),"")</f>
        <v/>
      </c>
      <c r="AD41" s="20" t="str">
        <f>IF(AD18&gt;0,VLOOKUP(AD18,'[3]2010_HVAC'!$EY$7:$KA$83,32),"")</f>
        <v/>
      </c>
      <c r="AE41" s="20" t="str">
        <f>IF(AE18&gt;0,VLOOKUP(AE18,'[3]2010_HVAC'!$EY$7:$KA$83,32),"")</f>
        <v/>
      </c>
      <c r="AF41" s="20" t="str">
        <f>IF(AF18&gt;0,VLOOKUP(AF18,'[3]2010_HVAC'!$EY$7:$KA$83,32),"")</f>
        <v/>
      </c>
      <c r="AG41" s="55">
        <f>VLOOKUP($C41,[1]Performance!$A$3:$K$38,10)</f>
        <v>1</v>
      </c>
      <c r="AH41" s="55">
        <f t="shared" si="34"/>
        <v>33</v>
      </c>
      <c r="AI41" s="20">
        <f>IF(AI18&gt;0,VLOOKUP(AI18,'[3]2010_HVAC'!$EY$7:$KA$83,AH41),"")</f>
        <v>17.591253908883971</v>
      </c>
      <c r="AJ41" s="20" t="str">
        <f>IF(AJ18&gt;0,VLOOKUP(AJ18,'[3]2010_HVAC'!$EY$7:$KA$83,$AH41),"")</f>
        <v/>
      </c>
      <c r="AK41" s="20">
        <f>IF(AK18&gt;0,VLOOKUP(AK18,'[3]2010_HVAC'!$EY$7:$KA$83,32),"")</f>
        <v>81.678799999999995</v>
      </c>
      <c r="AL41" s="20" t="str">
        <f>IF(AL18&gt;0,VLOOKUP(AL18,'[3]2010_HVAC'!$EY$7:$KA$83,32),"")</f>
        <v/>
      </c>
      <c r="AM41" s="20">
        <f>IF(AM18&gt;0,VLOOKUP(AM18,'[3]2010_HVAC'!$EY$7:$KA$83,32),"")</f>
        <v>4.9931623931623932</v>
      </c>
      <c r="AN41" s="20">
        <f>IF(AN18&gt;0,VLOOKUP(AN18,'[3]2010_HVAC'!$EY$7:$KA$83,32),"")</f>
        <v>7.9499829059829059</v>
      </c>
      <c r="AO41" s="20">
        <f>IF(AO18&gt;0,VLOOKUP(AO18,'[3]2010_HVAC'!$EY$7:$KA$83,32),"")</f>
        <v>24.981846153846156</v>
      </c>
      <c r="AP41" s="13">
        <f t="shared" si="35"/>
        <v>665965.5311467885</v>
      </c>
      <c r="AQ41" s="21">
        <f>IF(AQ18&gt;0,VLOOKUP(AQ18,'[3]2010_Envelope'!$BH$6:$CR$128,9),"")</f>
        <v>48.458333333333336</v>
      </c>
      <c r="AR41" s="21">
        <f>IF(AR18&gt;0,VLOOKUP(AR18,'[3]2010_Envelope'!$BH$6:$CR$128,9),"")</f>
        <v>12.441690476190475</v>
      </c>
      <c r="AS41" s="21" t="str">
        <f>IF(AS18&gt;0,VLOOKUP(AS18,'[3]2010_Envelope'!$BH$6:$CR$128,9),"")</f>
        <v/>
      </c>
      <c r="AT41" s="21">
        <f>IF(AT18&gt;0,VLOOKUP(AT18,'[3]2010_Envelope'!$BH$6:$CR$128,9),"")</f>
        <v>120.22057142857145</v>
      </c>
      <c r="AU41" s="21" t="str">
        <f>IF(AU18&gt;0,VLOOKUP(AU18,'[3]2010_Envelope'!$BH$6:$CR$128,9),"")</f>
        <v/>
      </c>
      <c r="AV41" s="21" t="str">
        <f>IF(AV18&gt;0,VLOOKUP(AV18,'[3]2010_Envelope'!$BH$6:$CR$128,9),"")</f>
        <v/>
      </c>
      <c r="AW41" s="20" t="str">
        <f>IF(AW18&gt;0,VLOOKUP(AW18,'[3]2010_HVAC'!$EY$7:$KA$83,35),"")</f>
        <v/>
      </c>
      <c r="AX41" s="20" t="str">
        <f>IF(AX18&gt;0,VLOOKUP(AX18,'[3]2010_HVAC'!$EY$7:$KA$83,35),"")</f>
        <v/>
      </c>
      <c r="AY41" s="20" t="str">
        <f>IF(AY18&gt;0,VLOOKUP(AY18,'[3]2010_HVAC'!$EY$7:$KA$83,35),"")</f>
        <v/>
      </c>
      <c r="AZ41" s="20" t="str">
        <f>IF(AZ18&gt;0,VLOOKUP(AZ18,'[3]2010_HVAC'!$EY$7:$KA$83,35),"")</f>
        <v/>
      </c>
      <c r="BA41" s="55">
        <f>VLOOKUP($C41,[2]Performance!$A$3:$K$36,10)</f>
        <v>0</v>
      </c>
      <c r="BB41" s="55">
        <f t="shared" si="36"/>
        <v>35</v>
      </c>
      <c r="BC41" s="20">
        <f>IF(BC18&gt;0,VLOOKUP(BC18,'[3]2010_HVAC'!$EY$7:$KA$83,BB41),"")</f>
        <v>32.910275630070522</v>
      </c>
      <c r="BD41" s="20" t="str">
        <f>IF(BD18&gt;0,VLOOKUP(BD18,'[3]2010_HVAC'!$EY$7:$KA$83,$BB41),"")</f>
        <v/>
      </c>
      <c r="BE41" s="20">
        <f>IF(BE18&gt;0,VLOOKUP(BE18,'[3]2010_HVAC'!$EY$7:$KA$83,35),"")</f>
        <v>81.678799999999995</v>
      </c>
      <c r="BF41" s="20" t="str">
        <f>IF(BF18&gt;0,VLOOKUP(BF18,'[3]2010_HVAC'!$EY$7:$KA$83,35),"")</f>
        <v/>
      </c>
      <c r="BG41" s="20">
        <f>IF(BG18&gt;0,VLOOKUP(BG18,'[3]2010_HVAC'!$EY$7:$KA$83,35),"")</f>
        <v>5.5638095238095238</v>
      </c>
      <c r="BH41" s="20">
        <f>IF(BH18&gt;0,VLOOKUP(BH18,'[3]2010_HVAC'!$EY$7:$KA$83,35),"")</f>
        <v>11.811403174603175</v>
      </c>
      <c r="BI41" s="20">
        <f>IF(BI18&gt;0,VLOOKUP(BI18,'[3]2010_HVAC'!$EY$7:$KA$83,35),"")</f>
        <v>25.77492063492064</v>
      </c>
      <c r="BJ41" s="13">
        <f t="shared" si="37"/>
        <v>1067408.3832347223</v>
      </c>
      <c r="BK41" s="19">
        <f>IF($N41&gt;0,VLOOKUP($C41,[1]Madrid!$AB$7:$AN$40,$N41))/((IF($P41=1,'3 PlantsCodes'!$D$26,IF($P41=2,'3 PlantsCodes'!$D$27,IF($P41=3,'3 PlantsCodes'!$D$28,IF($P41=4,'3 PlantsCodes'!$D$29)))))*IF($R41=1,'3 PlantsCodes'!$D$31,IF($R41=2,'3 PlantsCodes'!$D$32)))</f>
        <v>23.872231368055928</v>
      </c>
      <c r="BL41" s="19">
        <f>(IF($O41=20,VLOOKUP($C41,[1]Madrid!$AB$7:$AN$40,12),IF($O41&gt;0,VLOOKUP($C41,[1]Madrid!$AB$7:$AN$40,$O41),0))/(IF($Q41=1,'3 PlantsCodes'!$E$26,IF($Q41=3,'3 PlantsCodes'!$E$28,IF($Q41=4,'3 PlantsCodes'!$E$29,1)))*IF($R41=1,'3 PlantsCodes'!$E$31,IF($R41=2,'3 PlantsCodes'!$E$32))))</f>
        <v>25.676288674077053</v>
      </c>
      <c r="BM41" s="19">
        <f>VLOOKUP($C41,[1]Madrid!$AB$6:$AZ$40,$S41)</f>
        <v>0.68216920790997482</v>
      </c>
      <c r="BN41" s="19">
        <f>VLOOKUP($C41,[1]Madrid!$B$7:$Y$40,18)</f>
        <v>28.254588867185692</v>
      </c>
      <c r="BO41" s="19">
        <f>VLOOKUP($C41,[1]Madrid!$B$7:$AA$40,26)</f>
        <v>0.47863940616173439</v>
      </c>
      <c r="BP41" s="20">
        <f>IF($U41=1,-[4]Office!$E$12,0)</f>
        <v>-9.779059829059829</v>
      </c>
      <c r="BQ41" s="57" t="s">
        <v>30</v>
      </c>
      <c r="BR41" s="19">
        <f>IF($N41&gt;0,VLOOKUP($C41,[2]Madrid!$AB$7:$AN$40,$N41))/((IF($P41=1,'3 PlantsCodes'!$D$26,IF($P41=2,'3 PlantsCodes'!$D$27,IF($P41=3,'3 PlantsCodes'!$D$28,IF($P41=4,'3 PlantsCodes'!$D$29)))))*IF($R41=1,'3 PlantsCodes'!$D$31,IF($R41=2,'3 PlantsCodes'!$D$32)))</f>
        <v>28.817926336369524</v>
      </c>
      <c r="BS41" s="19">
        <f>(IF($O41=20,VLOOKUP($C41,[2]Madrid!$AB$7:$AN$40,12),IF($O41&gt;0,VLOOKUP($C41,[2]Madrid!$AB$7:$AN$40,$O41),0))/(IF($Q41=1,'3 PlantsCodes'!$E$26,IF($Q41=3,'3 PlantsCodes'!$E$28,IF($Q41=4,'3 PlantsCodes'!$E$29,1)))*IF($R41=1,'3 PlantsCodes'!$E$31,IF($R41=2,'3 PlantsCodes'!$E$32))))</f>
        <v>11.213780654862665</v>
      </c>
      <c r="BT41" s="19">
        <f>VLOOKUP($C41,[2]Madrid!$AB$6:$AZ$40,$S41)</f>
        <v>1.4082254739035349</v>
      </c>
      <c r="BU41" s="19">
        <f>VLOOKUP($C41,[2]Madrid!$B$7:$Y$40,18)</f>
        <v>28.050680657243095</v>
      </c>
      <c r="BV41" s="19">
        <f>VLOOKUP($C41,[2]Madrid!$B$7:$AA$40,26)</f>
        <v>0.60312918641075119</v>
      </c>
      <c r="BW41" s="20">
        <f>IF($U41=1,-[4]School!$E$12,0)</f>
        <v>-10.116825396825396</v>
      </c>
      <c r="BX41" s="57" t="s">
        <v>30</v>
      </c>
    </row>
    <row r="42" spans="1:76" ht="15" customHeight="1" x14ac:dyDescent="0.25">
      <c r="A42" s="151"/>
      <c r="B42" s="17">
        <v>14</v>
      </c>
      <c r="C42" s="22">
        <f t="shared" ref="C42:N48" si="39">IF(C19="","",C19)</f>
        <v>13</v>
      </c>
      <c r="D42" s="50" t="str">
        <f t="shared" si="39"/>
        <v/>
      </c>
      <c r="E42" s="50" t="str">
        <f t="shared" si="39"/>
        <v/>
      </c>
      <c r="F42" s="49" t="str">
        <f t="shared" si="39"/>
        <v/>
      </c>
      <c r="G42" s="49" t="str">
        <f t="shared" si="39"/>
        <v/>
      </c>
      <c r="H42" s="49">
        <f t="shared" si="39"/>
        <v>0</v>
      </c>
      <c r="I42" s="49">
        <f t="shared" si="39"/>
        <v>3</v>
      </c>
      <c r="J42" s="49">
        <f t="shared" si="39"/>
        <v>3</v>
      </c>
      <c r="K42" s="49">
        <f t="shared" si="39"/>
        <v>2</v>
      </c>
      <c r="L42" s="49">
        <f t="shared" si="39"/>
        <v>1</v>
      </c>
      <c r="M42" s="49">
        <f t="shared" si="39"/>
        <v>3321</v>
      </c>
      <c r="N42" s="49">
        <f t="shared" si="39"/>
        <v>7</v>
      </c>
      <c r="O42" s="49">
        <f t="shared" si="38"/>
        <v>12</v>
      </c>
      <c r="P42" s="49">
        <f t="shared" si="38"/>
        <v>1</v>
      </c>
      <c r="Q42" s="49">
        <f t="shared" si="38"/>
        <v>1</v>
      </c>
      <c r="R42" s="49">
        <f t="shared" si="38"/>
        <v>2</v>
      </c>
      <c r="S42" s="22">
        <f t="shared" si="38"/>
        <v>22</v>
      </c>
      <c r="T42" s="49">
        <f t="shared" si="38"/>
        <v>1</v>
      </c>
      <c r="U42" s="49">
        <f t="shared" si="38"/>
        <v>0</v>
      </c>
      <c r="V42" s="18" t="str">
        <f t="shared" si="38"/>
        <v/>
      </c>
      <c r="W42" s="21">
        <f>IF(W19&gt;0,VLOOKUP(W19,'[3]2010_Envelope'!$BH$6:$CR$128,8),"")</f>
        <v>7.4767179487179485</v>
      </c>
      <c r="X42" s="21">
        <f>IF(X19&gt;0,VLOOKUP(X19,'[3]2010_Envelope'!$BH$6:$CR$128,8),"")</f>
        <v>19.323317307692307</v>
      </c>
      <c r="Y42" s="21">
        <f>IF(Y19&gt;0,VLOOKUP(Y19,'[3]2010_Envelope'!$BH$6:$CR$128,8),"")</f>
        <v>9.4230769230769234</v>
      </c>
      <c r="Z42" s="21">
        <f>IF(Z19&gt;0,VLOOKUP(Z19,'[3]2010_Envelope'!$BH$6:$CR$128,8),"")</f>
        <v>154.43894230769232</v>
      </c>
      <c r="AA42" s="21" t="str">
        <f>IF(AA19&gt;0,VLOOKUP(AA19,'[3]2010_Envelope'!$BH$6:$CR$128,8),"")</f>
        <v/>
      </c>
      <c r="AB42" s="21">
        <f>IF(AB19&gt;0,VLOOKUP(AB19,'[3]2010_Envelope'!$BH$6:$CR$128,8),"")</f>
        <v>38.341346153846153</v>
      </c>
      <c r="AC42" s="20" t="str">
        <f>IF(AC19&gt;0,VLOOKUP(AC19,'[3]2010_HVAC'!$EY$7:$KA$83,32),"")</f>
        <v/>
      </c>
      <c r="AD42" s="20" t="str">
        <f>IF(AD19&gt;0,VLOOKUP(AD19,'[3]2010_HVAC'!$EY$7:$KA$83,32),"")</f>
        <v/>
      </c>
      <c r="AE42" s="20">
        <f>IF(AE19&gt;0,VLOOKUP(AE19,'[3]2010_HVAC'!$EY$7:$KA$83,32),"")</f>
        <v>49.717054263565892</v>
      </c>
      <c r="AF42" s="20" t="str">
        <f>IF(AF19&gt;0,VLOOKUP(AF19,'[3]2010_HVAC'!$EY$7:$KA$83,32),"")</f>
        <v/>
      </c>
      <c r="AG42" s="55">
        <f>VLOOKUP($C42,[1]Performance!$A$3:$K$38,10)</f>
        <v>2</v>
      </c>
      <c r="AH42" s="55">
        <f t="shared" si="34"/>
        <v>34</v>
      </c>
      <c r="AI42" s="20">
        <f>IF(AI19&gt;0,VLOOKUP(AI19,'[3]2010_HVAC'!$EY$7:$KA$83,AH42),"")</f>
        <v>11.393814169863875</v>
      </c>
      <c r="AJ42" s="20" t="str">
        <f>IF(AJ19&gt;0,VLOOKUP(AJ19,'[3]2010_HVAC'!$EY$7:$KA$83,$AH42),"")</f>
        <v/>
      </c>
      <c r="AK42" s="20">
        <f>IF(AK19&gt;0,VLOOKUP(AK19,'[3]2010_HVAC'!$EY$7:$KA$83,32),"")</f>
        <v>81.678799999999995</v>
      </c>
      <c r="AL42" s="20" t="str">
        <f>IF(AL19&gt;0,VLOOKUP(AL19,'[3]2010_HVAC'!$EY$7:$KA$83,32),"")</f>
        <v/>
      </c>
      <c r="AM42" s="20">
        <f>IF(AM19&gt;0,VLOOKUP(AM19,'[3]2010_HVAC'!$EY$7:$KA$83,32),"")</f>
        <v>4.9931623931623932</v>
      </c>
      <c r="AN42" s="20">
        <f>IF(AN19&gt;0,VLOOKUP(AN19,'[3]2010_HVAC'!$EY$7:$KA$83,32),"")</f>
        <v>7.9499829059829059</v>
      </c>
      <c r="AO42" s="20" t="str">
        <f>IF(AO19&gt;0,VLOOKUP(AO19,'[3]2010_HVAC'!$EY$7:$KA$83,32),"")</f>
        <v/>
      </c>
      <c r="AP42" s="13">
        <f t="shared" si="35"/>
        <v>900282.74163422559</v>
      </c>
      <c r="AQ42" s="21">
        <f>IF(AQ19&gt;0,VLOOKUP(AQ19,'[3]2010_Envelope'!$BH$6:$CR$128,9),"")</f>
        <v>17.685333333333336</v>
      </c>
      <c r="AR42" s="21">
        <f>IF(AR19&gt;0,VLOOKUP(AR19,'[3]2010_Envelope'!$BH$6:$CR$128,9),"")</f>
        <v>34.803107142857137</v>
      </c>
      <c r="AS42" s="21">
        <f>IF(AS19&gt;0,VLOOKUP(AS19,'[3]2010_Envelope'!$BH$6:$CR$128,9),"")</f>
        <v>22.96875</v>
      </c>
      <c r="AT42" s="21" t="str">
        <f>IF(AT19&gt;0,VLOOKUP(AT19,'[3]2010_Envelope'!$BH$6:$CR$128,9),"")</f>
        <v/>
      </c>
      <c r="AU42" s="21" t="str">
        <f>IF(AU19&gt;0,VLOOKUP(AU19,'[3]2010_Envelope'!$BH$6:$CR$128,9),"")</f>
        <v/>
      </c>
      <c r="AV42" s="21">
        <f>IF(AV19&gt;0,VLOOKUP(AV19,'[3]2010_Envelope'!$BH$6:$CR$128,9),"")</f>
        <v>25.810714285714287</v>
      </c>
      <c r="AW42" s="20" t="str">
        <f>IF(AW19&gt;0,VLOOKUP(AW19,'[3]2010_HVAC'!$EY$7:$KA$83,35),"")</f>
        <v/>
      </c>
      <c r="AX42" s="20" t="str">
        <f>IF(AX19&gt;0,VLOOKUP(AX19,'[3]2010_HVAC'!$EY$7:$KA$83,35),"")</f>
        <v/>
      </c>
      <c r="AY42" s="20">
        <f>IF(AY19&gt;0,VLOOKUP(AY19,'[3]2010_HVAC'!$EY$7:$KA$83,35),"")</f>
        <v>49.717054263565892</v>
      </c>
      <c r="AZ42" s="20" t="str">
        <f>IF(AZ19&gt;0,VLOOKUP(AZ19,'[3]2010_HVAC'!$EY$7:$KA$83,35),"")</f>
        <v/>
      </c>
      <c r="BA42" s="55">
        <f>VLOOKUP($C42,[2]Performance!$A$3:$K$36,10)</f>
        <v>2</v>
      </c>
      <c r="BB42" s="55">
        <f t="shared" si="36"/>
        <v>37</v>
      </c>
      <c r="BC42" s="20">
        <f>IF(BC19&gt;0,VLOOKUP(BC19,'[3]2010_HVAC'!$EY$7:$KA$83,BB42),"")</f>
        <v>14.369403345504164</v>
      </c>
      <c r="BD42" s="20" t="str">
        <f>IF(BD19&gt;0,VLOOKUP(BD19,'[3]2010_HVAC'!$EY$7:$KA$83,$BB42),"")</f>
        <v/>
      </c>
      <c r="BE42" s="20">
        <f>IF(BE19&gt;0,VLOOKUP(BE19,'[3]2010_HVAC'!$EY$7:$KA$83,35),"")</f>
        <v>81.678799999999995</v>
      </c>
      <c r="BF42" s="20" t="str">
        <f>IF(BF19&gt;0,VLOOKUP(BF19,'[3]2010_HVAC'!$EY$7:$KA$83,35),"")</f>
        <v/>
      </c>
      <c r="BG42" s="20">
        <f>IF(BG19&gt;0,VLOOKUP(BG19,'[3]2010_HVAC'!$EY$7:$KA$83,35),"")</f>
        <v>5.5638095238095238</v>
      </c>
      <c r="BH42" s="20">
        <f>IF(BH19&gt;0,VLOOKUP(BH19,'[3]2010_HVAC'!$EY$7:$KA$83,35),"")</f>
        <v>11.811403174603175</v>
      </c>
      <c r="BI42" s="20" t="str">
        <f>IF(BI19&gt;0,VLOOKUP(BI19,'[3]2010_HVAC'!$EY$7:$KA$83,35),"")</f>
        <v/>
      </c>
      <c r="BJ42" s="13">
        <f t="shared" si="37"/>
        <v>832886.38146857056</v>
      </c>
      <c r="BK42" s="19">
        <f>IF($N42&gt;0,VLOOKUP($C42,[1]Madrid!$AB$7:$AN$40,$N42))/((IF($P42=1,'3 PlantsCodes'!$D$26,IF($P42=2,'3 PlantsCodes'!$D$27,IF($P42=3,'3 PlantsCodes'!$D$28,IF($P42=4,'3 PlantsCodes'!$D$29)))))*IF($R42=1,'3 PlantsCodes'!$D$31,IF($R42=2,'3 PlantsCodes'!$D$32)))</f>
        <v>7.5192150648904681</v>
      </c>
      <c r="BL42" s="19">
        <f>(IF($O42=20,VLOOKUP($C42,[1]Madrid!$AB$7:$AN$40,12),IF($O42&gt;0,VLOOKUP($C42,[1]Madrid!$AB$7:$AN$40,$O42),0))/(IF($Q42=1,'3 PlantsCodes'!$E$26,IF($Q42=3,'3 PlantsCodes'!$E$28,IF($Q42=4,'3 PlantsCodes'!$E$29,1)))*IF($R42=1,'3 PlantsCodes'!$E$31,IF($R42=2,'3 PlantsCodes'!$E$32))))</f>
        <v>18.941308185793009</v>
      </c>
      <c r="BM42" s="19">
        <f>VLOOKUP($C42,[1]Madrid!$AB$6:$AZ$40,$S42)</f>
        <v>0.80590527023061831</v>
      </c>
      <c r="BN42" s="19">
        <f>VLOOKUP($C42,[1]Madrid!$B$7:$Y$40,18)</f>
        <v>18.7907548828125</v>
      </c>
      <c r="BO42" s="19">
        <f>VLOOKUP($C42,[1]Madrid!$B$7:$AA$40,26)</f>
        <v>0.32823763630894875</v>
      </c>
      <c r="BP42" s="20">
        <f>IF($U42=1,-[4]Office!$E$12,0)</f>
        <v>0</v>
      </c>
      <c r="BQ42" s="57" t="s">
        <v>30</v>
      </c>
      <c r="BR42" s="19">
        <f>IF($N42&gt;0,VLOOKUP($C42,[2]Madrid!$AB$7:$AN$40,$N42))/((IF($P42=1,'3 PlantsCodes'!$D$26,IF($P42=2,'3 PlantsCodes'!$D$27,IF($P42=3,'3 PlantsCodes'!$D$28,IF($P42=4,'3 PlantsCodes'!$D$29)))))*IF($R42=1,'3 PlantsCodes'!$D$31,IF($R42=2,'3 PlantsCodes'!$D$32)))</f>
        <v>6.6730318770718204</v>
      </c>
      <c r="BS42" s="19">
        <f>(IF($O42=20,VLOOKUP($C42,[2]Madrid!$AB$7:$AN$40,12),IF($O42&gt;0,VLOOKUP($C42,[2]Madrid!$AB$7:$AN$40,$O42),0))/(IF($Q42=1,'3 PlantsCodes'!$E$26,IF($Q42=3,'3 PlantsCodes'!$E$28,IF($Q42=4,'3 PlantsCodes'!$E$29,1)))*IF($R42=1,'3 PlantsCodes'!$E$31,IF($R42=2,'3 PlantsCodes'!$E$32))))</f>
        <v>9.1874279408083801</v>
      </c>
      <c r="BT42" s="19">
        <f>VLOOKUP($C42,[2]Madrid!$AB$6:$AZ$40,$S42)</f>
        <v>1.4921098666287329</v>
      </c>
      <c r="BU42" s="19">
        <f>VLOOKUP($C42,[2]Madrid!$B$7:$Y$40,18)</f>
        <v>18.93258313789687</v>
      </c>
      <c r="BV42" s="19">
        <f>VLOOKUP($C42,[2]Madrid!$B$7:$AA$40,26)</f>
        <v>0.44868018490810196</v>
      </c>
      <c r="BW42" s="20">
        <f>IF($U42=1,-[4]School!$E$12,0)</f>
        <v>0</v>
      </c>
      <c r="BX42" s="57" t="s">
        <v>30</v>
      </c>
    </row>
    <row r="43" spans="1:76" ht="15" customHeight="1" x14ac:dyDescent="0.25">
      <c r="A43" s="151"/>
      <c r="B43" s="17">
        <v>15</v>
      </c>
      <c r="C43" s="22">
        <f t="shared" si="39"/>
        <v>18</v>
      </c>
      <c r="D43" s="50" t="str">
        <f t="shared" si="39"/>
        <v/>
      </c>
      <c r="E43" s="50" t="str">
        <f t="shared" si="39"/>
        <v/>
      </c>
      <c r="F43" s="49" t="str">
        <f t="shared" si="39"/>
        <v/>
      </c>
      <c r="G43" s="49" t="str">
        <f t="shared" si="39"/>
        <v/>
      </c>
      <c r="H43" s="49">
        <f t="shared" si="39"/>
        <v>0</v>
      </c>
      <c r="I43" s="49">
        <f t="shared" si="39"/>
        <v>4</v>
      </c>
      <c r="J43" s="49">
        <f t="shared" si="39"/>
        <v>3</v>
      </c>
      <c r="K43" s="49">
        <f t="shared" si="39"/>
        <v>3</v>
      </c>
      <c r="L43" s="49">
        <f t="shared" si="39"/>
        <v>1</v>
      </c>
      <c r="M43" s="49">
        <f t="shared" si="39"/>
        <v>4331</v>
      </c>
      <c r="N43" s="49">
        <f t="shared" si="39"/>
        <v>7</v>
      </c>
      <c r="O43" s="49">
        <f t="shared" si="38"/>
        <v>12</v>
      </c>
      <c r="P43" s="49">
        <f t="shared" si="38"/>
        <v>3</v>
      </c>
      <c r="Q43" s="49">
        <f t="shared" si="38"/>
        <v>3</v>
      </c>
      <c r="R43" s="49">
        <f t="shared" si="38"/>
        <v>2</v>
      </c>
      <c r="S43" s="22">
        <f t="shared" si="38"/>
        <v>22</v>
      </c>
      <c r="T43" s="49">
        <f t="shared" si="38"/>
        <v>1</v>
      </c>
      <c r="U43" s="49">
        <f t="shared" si="38"/>
        <v>0</v>
      </c>
      <c r="V43" s="18" t="str">
        <f t="shared" si="38"/>
        <v/>
      </c>
      <c r="W43" s="21">
        <f>IF(W20&gt;0,VLOOKUP(W20,'[3]2010_Envelope'!$BH$6:$CR$128,8),"")</f>
        <v>11.934794871794871</v>
      </c>
      <c r="X43" s="21">
        <f>IF(X20&gt;0,VLOOKUP(X20,'[3]2010_Envelope'!$BH$6:$CR$128,8),"")</f>
        <v>24.36418269230769</v>
      </c>
      <c r="Y43" s="21">
        <f>IF(Y20&gt;0,VLOOKUP(Y20,'[3]2010_Envelope'!$BH$6:$CR$128,8),"")</f>
        <v>10.62305603406247</v>
      </c>
      <c r="Z43" s="21">
        <f>IF(Z20&gt;0,VLOOKUP(Z20,'[3]2010_Envelope'!$BH$6:$CR$128,8),"")</f>
        <v>154.43894230769232</v>
      </c>
      <c r="AA43" s="21">
        <f>IF(AA20&gt;0,VLOOKUP(AA20,'[3]2010_Envelope'!$BH$6:$CR$128,8),"")</f>
        <v>73.99879807692308</v>
      </c>
      <c r="AB43" s="21">
        <f>IF(AB20&gt;0,VLOOKUP(AB20,'[3]2010_Envelope'!$BH$6:$CR$128,8),"")</f>
        <v>38.341346153846153</v>
      </c>
      <c r="AC43" s="20" t="str">
        <f>IF(AC20&gt;0,VLOOKUP(AC20,'[3]2010_HVAC'!$EY$7:$KA$83,32),"")</f>
        <v/>
      </c>
      <c r="AD43" s="20" t="str">
        <f>IF(AD20&gt;0,VLOOKUP(AD20,'[3]2010_HVAC'!$EY$7:$KA$83,32),"")</f>
        <v/>
      </c>
      <c r="AE43" s="20">
        <f>IF(AE20&gt;0,VLOOKUP(AE20,'[3]2010_HVAC'!$EY$7:$KA$83,32),"")</f>
        <v>91.996240310077511</v>
      </c>
      <c r="AF43" s="20">
        <f>IF(AF20&gt;0,VLOOKUP(AF20,'[3]2010_HVAC'!$EY$7:$KA$83,32),"")</f>
        <v>9.652000000000001</v>
      </c>
      <c r="AG43" s="55">
        <f>VLOOKUP($C43,[1]Performance!$A$3:$K$38,10)</f>
        <v>2</v>
      </c>
      <c r="AH43" s="55">
        <f t="shared" si="34"/>
        <v>34</v>
      </c>
      <c r="AI43" s="20">
        <f>IF(AI20&gt;0,VLOOKUP(AI20,'[3]2010_HVAC'!$EY$7:$KA$83,AH43),"")</f>
        <v>11.393814169863875</v>
      </c>
      <c r="AJ43" s="20" t="str">
        <f>IF(AJ20&gt;0,VLOOKUP(AJ20,'[3]2010_HVAC'!$EY$7:$KA$83,$AH43),"")</f>
        <v/>
      </c>
      <c r="AK43" s="20">
        <f>IF(AK20&gt;0,VLOOKUP(AK20,'[3]2010_HVAC'!$EY$7:$KA$83,32),"")</f>
        <v>53.898799999999994</v>
      </c>
      <c r="AL43" s="20" t="str">
        <f>IF(AL20&gt;0,VLOOKUP(AL20,'[3]2010_HVAC'!$EY$7:$KA$83,32),"")</f>
        <v/>
      </c>
      <c r="AM43" s="20">
        <f>IF(AM20&gt;0,VLOOKUP(AM20,'[3]2010_HVAC'!$EY$7:$KA$83,32),"")</f>
        <v>4.9931623931623932</v>
      </c>
      <c r="AN43" s="20">
        <f>IF(AN20&gt;0,VLOOKUP(AN20,'[3]2010_HVAC'!$EY$7:$KA$83,32),"")</f>
        <v>7.9499829059829059</v>
      </c>
      <c r="AO43" s="20" t="str">
        <f>IF(AO20&gt;0,VLOOKUP(AO20,'[3]2010_HVAC'!$EY$7:$KA$83,32),"")</f>
        <v/>
      </c>
      <c r="AP43" s="13">
        <f t="shared" si="35"/>
        <v>1154989.1806027689</v>
      </c>
      <c r="AQ43" s="21">
        <f>IF(AQ20&gt;0,VLOOKUP(AQ20,'[3]2010_Envelope'!$BH$6:$CR$128,9),"")</f>
        <v>28.342625000000005</v>
      </c>
      <c r="AR43" s="21">
        <f>IF(AR20&gt;0,VLOOKUP(AR20,'[3]2010_Envelope'!$BH$6:$CR$128,9),"")</f>
        <v>43.882178571428568</v>
      </c>
      <c r="AS43" s="21">
        <f>IF(AS20&gt;0,VLOOKUP(AS20,'[3]2010_Envelope'!$BH$6:$CR$128,9),"")</f>
        <v>25.89365897318357</v>
      </c>
      <c r="AT43" s="21" t="str">
        <f>IF(AT20&gt;0,VLOOKUP(AT20,'[3]2010_Envelope'!$BH$6:$CR$128,9),"")</f>
        <v/>
      </c>
      <c r="AU43" s="21">
        <f>IF(AU20&gt;0,VLOOKUP(AU20,'[3]2010_Envelope'!$BH$6:$CR$128,9),"")</f>
        <v>49.81467857142858</v>
      </c>
      <c r="AV43" s="21">
        <f>IF(AV20&gt;0,VLOOKUP(AV20,'[3]2010_Envelope'!$BH$6:$CR$128,9),"")</f>
        <v>25.810714285714287</v>
      </c>
      <c r="AW43" s="20" t="str">
        <f>IF(AW20&gt;0,VLOOKUP(AW20,'[3]2010_HVAC'!$EY$7:$KA$83,35),"")</f>
        <v/>
      </c>
      <c r="AX43" s="20" t="str">
        <f>IF(AX20&gt;0,VLOOKUP(AX20,'[3]2010_HVAC'!$EY$7:$KA$83,35),"")</f>
        <v/>
      </c>
      <c r="AY43" s="20">
        <f>IF(AY20&gt;0,VLOOKUP(AY20,'[3]2010_HVAC'!$EY$7:$KA$83,35),"")</f>
        <v>91.996240310077525</v>
      </c>
      <c r="AZ43" s="20">
        <f>IF(AZ20&gt;0,VLOOKUP(AZ20,'[3]2010_HVAC'!$EY$7:$KA$83,35),"")</f>
        <v>9.652000000000001</v>
      </c>
      <c r="BA43" s="55">
        <f>VLOOKUP($C43,[2]Performance!$A$3:$K$36,10)</f>
        <v>2</v>
      </c>
      <c r="BB43" s="55">
        <f t="shared" si="36"/>
        <v>37</v>
      </c>
      <c r="BC43" s="20">
        <f>IF(BC20&gt;0,VLOOKUP(BC20,'[3]2010_HVAC'!$EY$7:$KA$83,BB43),"")</f>
        <v>14.369403345504164</v>
      </c>
      <c r="BD43" s="20" t="str">
        <f>IF(BD20&gt;0,VLOOKUP(BD20,'[3]2010_HVAC'!$EY$7:$KA$83,$BB43),"")</f>
        <v/>
      </c>
      <c r="BE43" s="20">
        <f>IF(BE20&gt;0,VLOOKUP(BE20,'[3]2010_HVAC'!$EY$7:$KA$83,35),"")</f>
        <v>53.898799999999994</v>
      </c>
      <c r="BF43" s="20" t="str">
        <f>IF(BF20&gt;0,VLOOKUP(BF20,'[3]2010_HVAC'!$EY$7:$KA$83,35),"")</f>
        <v/>
      </c>
      <c r="BG43" s="20">
        <f>IF(BG20&gt;0,VLOOKUP(BG20,'[3]2010_HVAC'!$EY$7:$KA$83,35),"")</f>
        <v>5.5638095238095238</v>
      </c>
      <c r="BH43" s="20">
        <f>IF(BH20&gt;0,VLOOKUP(BH20,'[3]2010_HVAC'!$EY$7:$KA$83,35),"")</f>
        <v>11.811403174603175</v>
      </c>
      <c r="BI43" s="20" t="str">
        <f>IF(BI20&gt;0,VLOOKUP(BI20,'[3]2010_HVAC'!$EY$7:$KA$83,35),"")</f>
        <v/>
      </c>
      <c r="BJ43" s="13">
        <f t="shared" si="37"/>
        <v>1137261.8620306104</v>
      </c>
      <c r="BK43" s="19">
        <f>IF($N43&gt;0,VLOOKUP($C43,[1]Madrid!$AB$7:$AN$40,$N43))/((IF($P43=1,'3 PlantsCodes'!$D$26,IF($P43=2,'3 PlantsCodes'!$D$27,IF($P43=3,'3 PlantsCodes'!$D$28,IF($P43=4,'3 PlantsCodes'!$D$29)))))*IF($R43=1,'3 PlantsCodes'!$D$31,IF($R43=2,'3 PlantsCodes'!$D$32)))</f>
        <v>8.4692283371951493</v>
      </c>
      <c r="BL43" s="19">
        <f>(IF($O43=20,VLOOKUP($C43,[1]Madrid!$AB$7:$AN$40,12),IF($O43&gt;0,VLOOKUP($C43,[1]Madrid!$AB$7:$AN$40,$O43),0))/(IF($Q43=1,'3 PlantsCodes'!$E$26,IF($Q43=3,'3 PlantsCodes'!$E$28,IF($Q43=4,'3 PlantsCodes'!$E$29,1)))*IF($R43=1,'3 PlantsCodes'!$E$31,IF($R43=2,'3 PlantsCodes'!$E$32))))</f>
        <v>7.9617986155890996</v>
      </c>
      <c r="BM43" s="19">
        <f>VLOOKUP($C43,[1]Madrid!$AB$6:$AZ$40,$S43)</f>
        <v>0.7820913061948751</v>
      </c>
      <c r="BN43" s="19">
        <f>VLOOKUP($C43,[1]Madrid!$B$7:$Y$40,18)</f>
        <v>7.0055523496863916</v>
      </c>
      <c r="BO43" s="19">
        <f>VLOOKUP($C43,[1]Madrid!$B$7:$AA$40,26)</f>
        <v>0.23706096281127675</v>
      </c>
      <c r="BP43" s="20">
        <f>IF($U43=1,-[4]Office!$E$12,0)</f>
        <v>0</v>
      </c>
      <c r="BQ43" s="57" t="s">
        <v>30</v>
      </c>
      <c r="BR43" s="19">
        <f>IF($N43&gt;0,VLOOKUP($C43,[2]Madrid!$AB$7:$AN$40,$N43))/((IF($P43=1,'3 PlantsCodes'!$D$26,IF($P43=2,'3 PlantsCodes'!$D$27,IF($P43=3,'3 PlantsCodes'!$D$28,IF($P43=4,'3 PlantsCodes'!$D$29)))))*IF($R43=1,'3 PlantsCodes'!$D$31,IF($R43=2,'3 PlantsCodes'!$D$32)))</f>
        <v>7.4020316706511391</v>
      </c>
      <c r="BS43" s="19">
        <f>(IF($O43=20,VLOOKUP($C43,[2]Madrid!$AB$7:$AN$40,12),IF($O43&gt;0,VLOOKUP($C43,[2]Madrid!$AB$7:$AN$40,$O43),0))/(IF($Q43=1,'3 PlantsCodes'!$E$26,IF($Q43=3,'3 PlantsCodes'!$E$28,IF($Q43=4,'3 PlantsCodes'!$E$29,1)))*IF($R43=1,'3 PlantsCodes'!$E$31,IF($R43=2,'3 PlantsCodes'!$E$32))))</f>
        <v>5.119337335641867</v>
      </c>
      <c r="BT43" s="19">
        <f>VLOOKUP($C43,[2]Madrid!$AB$6:$AZ$40,$S43)</f>
        <v>1.4782757298015541</v>
      </c>
      <c r="BU43" s="19">
        <f>VLOOKUP($C43,[2]Madrid!$B$7:$Y$40,18)</f>
        <v>7.7827498104406363</v>
      </c>
      <c r="BV43" s="19">
        <f>VLOOKUP($C43,[2]Madrid!$B$7:$AA$40,26)</f>
        <v>0.38853935224335245</v>
      </c>
      <c r="BW43" s="20">
        <f>IF($U43=1,-[4]School!$E$12,0)</f>
        <v>0</v>
      </c>
      <c r="BX43" s="57" t="s">
        <v>30</v>
      </c>
    </row>
    <row r="44" spans="1:76" ht="15" customHeight="1" x14ac:dyDescent="0.25">
      <c r="A44" s="151"/>
      <c r="B44" s="17">
        <v>16</v>
      </c>
      <c r="C44" s="22">
        <f t="shared" si="39"/>
        <v>36</v>
      </c>
      <c r="D44" s="50" t="str">
        <f t="shared" si="39"/>
        <v/>
      </c>
      <c r="E44" s="50" t="str">
        <f t="shared" si="39"/>
        <v/>
      </c>
      <c r="F44" s="49" t="str">
        <f t="shared" si="39"/>
        <v/>
      </c>
      <c r="G44" s="49" t="str">
        <f t="shared" si="39"/>
        <v/>
      </c>
      <c r="H44" s="49">
        <f t="shared" si="39"/>
        <v>1</v>
      </c>
      <c r="I44" s="49">
        <f t="shared" si="39"/>
        <v>4</v>
      </c>
      <c r="J44" s="49">
        <f t="shared" si="39"/>
        <v>3</v>
      </c>
      <c r="K44" s="49">
        <f t="shared" si="39"/>
        <v>3</v>
      </c>
      <c r="L44" s="49">
        <f t="shared" si="39"/>
        <v>2</v>
      </c>
      <c r="M44" s="49">
        <f t="shared" si="39"/>
        <v>4332</v>
      </c>
      <c r="N44" s="49">
        <f t="shared" si="39"/>
        <v>8</v>
      </c>
      <c r="O44" s="49">
        <f t="shared" si="38"/>
        <v>13</v>
      </c>
      <c r="P44" s="49">
        <f t="shared" si="38"/>
        <v>4</v>
      </c>
      <c r="Q44" s="49">
        <f t="shared" si="38"/>
        <v>4</v>
      </c>
      <c r="R44" s="49">
        <f t="shared" si="38"/>
        <v>2</v>
      </c>
      <c r="S44" s="22">
        <f t="shared" si="38"/>
        <v>23</v>
      </c>
      <c r="T44" s="49">
        <f t="shared" si="38"/>
        <v>1</v>
      </c>
      <c r="U44" s="49">
        <f t="shared" si="38"/>
        <v>1</v>
      </c>
      <c r="V44" s="18" t="str">
        <f t="shared" si="38"/>
        <v/>
      </c>
      <c r="W44" s="21">
        <f>IF(W21&gt;0,VLOOKUP(W21,'[3]2010_Envelope'!$BH$6:$CR$128,8),"")</f>
        <v>11.934794871794871</v>
      </c>
      <c r="X44" s="21">
        <f>IF(X21&gt;0,VLOOKUP(X21,'[3]2010_Envelope'!$BH$6:$CR$128,8),"")</f>
        <v>24.36418269230769</v>
      </c>
      <c r="Y44" s="21">
        <f>IF(Y21&gt;0,VLOOKUP(Y21,'[3]2010_Envelope'!$BH$6:$CR$128,8),"")</f>
        <v>10.62305603406247</v>
      </c>
      <c r="Z44" s="21">
        <f>IF(Z21&gt;0,VLOOKUP(Z21,'[3]2010_Envelope'!$BH$6:$CR$128,8),"")</f>
        <v>154.43894230769232</v>
      </c>
      <c r="AA44" s="21">
        <f>IF(AA21&gt;0,VLOOKUP(AA21,'[3]2010_Envelope'!$BH$6:$CR$128,8),"")</f>
        <v>73.99879807692308</v>
      </c>
      <c r="AB44" s="21">
        <f>IF(AB21&gt;0,VLOOKUP(AB21,'[3]2010_Envelope'!$BH$6:$CR$128,8),"")</f>
        <v>38.341346153846153</v>
      </c>
      <c r="AC44" s="20">
        <f>IF(AC21&gt;0,VLOOKUP(AC21,'[3]2010_HVAC'!$EY$7:$KA$83,32),"")</f>
        <v>20.637499999999996</v>
      </c>
      <c r="AD44" s="20">
        <f>IF(AD21&gt;0,VLOOKUP(AD21,'[3]2010_HVAC'!$EY$7:$KA$83,32),"")</f>
        <v>17.094199999999997</v>
      </c>
      <c r="AE44" s="20">
        <f>IF(AE21&gt;0,VLOOKUP(AE21,'[3]2010_HVAC'!$EY$7:$KA$83,32),"")</f>
        <v>91.996240310077511</v>
      </c>
      <c r="AF44" s="20">
        <f>IF(AF21&gt;0,VLOOKUP(AF21,'[3]2010_HVAC'!$EY$7:$KA$83,32),"")</f>
        <v>9.652000000000001</v>
      </c>
      <c r="AG44" s="55">
        <f>VLOOKUP($C44,[1]Performance!$A$3:$K$38,10)</f>
        <v>2</v>
      </c>
      <c r="AH44" s="55">
        <f t="shared" si="34"/>
        <v>34</v>
      </c>
      <c r="AI44" s="20">
        <f>IF(AI21&gt;0,VLOOKUP(AI21,'[3]2010_HVAC'!$EY$7:$KA$83,AH44),"")</f>
        <v>58.75266059701827</v>
      </c>
      <c r="AJ44" s="20" t="str">
        <f>IF(AJ21&gt;0,VLOOKUP(AJ21,'[3]2010_HVAC'!$EY$7:$KA$83,$AH44),"")</f>
        <v/>
      </c>
      <c r="AK44" s="20">
        <f>IF(AK21&gt;0,VLOOKUP(AK21,'[3]2010_HVAC'!$EY$7:$KA$83,32),"")</f>
        <v>85.216999999999985</v>
      </c>
      <c r="AL44" s="20" t="str">
        <f>IF(AL21&gt;0,VLOOKUP(AL21,'[3]2010_HVAC'!$EY$7:$KA$83,32),"")</f>
        <v/>
      </c>
      <c r="AM44" s="20">
        <f>IF(AM21&gt;0,VLOOKUP(AM21,'[3]2010_HVAC'!$EY$7:$KA$83,32),"")</f>
        <v>4.9931623931623932</v>
      </c>
      <c r="AN44" s="20">
        <f>IF(AN21&gt;0,VLOOKUP(AN21,'[3]2010_HVAC'!$EY$7:$KA$83,32),"")</f>
        <v>7.9499829059829059</v>
      </c>
      <c r="AO44" s="20">
        <f>IF(AO21&gt;0,VLOOKUP(AO21,'[3]2010_HVAC'!$EY$7:$KA$83,32),"")</f>
        <v>24.981846153846156</v>
      </c>
      <c r="AP44" s="13">
        <f t="shared" si="35"/>
        <v>1485843.1672423102</v>
      </c>
      <c r="AQ44" s="21">
        <f>IF(AQ21&gt;0,VLOOKUP(AQ21,'[3]2010_Envelope'!$BH$6:$CR$128,9),"")</f>
        <v>28.342625000000005</v>
      </c>
      <c r="AR44" s="21">
        <f>IF(AR21&gt;0,VLOOKUP(AR21,'[3]2010_Envelope'!$BH$6:$CR$128,9),"")</f>
        <v>43.882178571428568</v>
      </c>
      <c r="AS44" s="21">
        <f>IF(AS21&gt;0,VLOOKUP(AS21,'[3]2010_Envelope'!$BH$6:$CR$128,9),"")</f>
        <v>25.89365897318357</v>
      </c>
      <c r="AT44" s="21">
        <f>IF(AT21&gt;0,VLOOKUP(AT21,'[3]2010_Envelope'!$BH$6:$CR$128,9),"")</f>
        <v>120.22057142857145</v>
      </c>
      <c r="AU44" s="21">
        <f>IF(AU21&gt;0,VLOOKUP(AU21,'[3]2010_Envelope'!$BH$6:$CR$128,9),"")</f>
        <v>49.81467857142858</v>
      </c>
      <c r="AV44" s="21">
        <f>IF(AV21&gt;0,VLOOKUP(AV21,'[3]2010_Envelope'!$BH$6:$CR$128,9),"")</f>
        <v>25.810714285714287</v>
      </c>
      <c r="AW44" s="20">
        <f>IF(AW21&gt;0,VLOOKUP(AW21,'[3]2010_HVAC'!$EY$7:$KA$83,35),"")</f>
        <v>20.637499999999999</v>
      </c>
      <c r="AX44" s="20">
        <f>IF(AX21&gt;0,VLOOKUP(AX21,'[3]2010_HVAC'!$EY$7:$KA$83,35),"")</f>
        <v>17.094199999999997</v>
      </c>
      <c r="AY44" s="20">
        <f>IF(AY21&gt;0,VLOOKUP(AY21,'[3]2010_HVAC'!$EY$7:$KA$83,35),"")</f>
        <v>91.996240310077525</v>
      </c>
      <c r="AZ44" s="20">
        <f>IF(AZ21&gt;0,VLOOKUP(AZ21,'[3]2010_HVAC'!$EY$7:$KA$83,35),"")</f>
        <v>9.652000000000001</v>
      </c>
      <c r="BA44" s="55">
        <f>VLOOKUP($C44,[2]Performance!$A$3:$K$36,10)</f>
        <v>1</v>
      </c>
      <c r="BB44" s="55">
        <f t="shared" si="36"/>
        <v>36</v>
      </c>
      <c r="BC44" s="20">
        <f>IF(BC21&gt;0,VLOOKUP(BC21,'[3]2010_HVAC'!$EY$7:$KA$83,BB44),"")</f>
        <v>121.89978222284398</v>
      </c>
      <c r="BD44" s="20" t="str">
        <f>IF(BD21&gt;0,VLOOKUP(BD21,'[3]2010_HVAC'!$EY$7:$KA$83,$BB44),"")</f>
        <v/>
      </c>
      <c r="BE44" s="20">
        <f>IF(BE21&gt;0,VLOOKUP(BE21,'[3]2010_HVAC'!$EY$7:$KA$83,35),"")</f>
        <v>85.216999999999985</v>
      </c>
      <c r="BF44" s="20" t="str">
        <f>IF(BF21&gt;0,VLOOKUP(BF21,'[3]2010_HVAC'!$EY$7:$KA$83,35),"")</f>
        <v/>
      </c>
      <c r="BG44" s="20">
        <f>IF(BG21&gt;0,VLOOKUP(BG21,'[3]2010_HVAC'!$EY$7:$KA$83,35),"")</f>
        <v>5.5638095238095238</v>
      </c>
      <c r="BH44" s="20">
        <f>IF(BH21&gt;0,VLOOKUP(BH21,'[3]2010_HVAC'!$EY$7:$KA$83,35),"")</f>
        <v>11.811403174603175</v>
      </c>
      <c r="BI44" s="20">
        <f>IF(BI21&gt;0,VLOOKUP(BI21,'[3]2010_HVAC'!$EY$7:$KA$83,35),"")</f>
        <v>25.77492063492064</v>
      </c>
      <c r="BJ44" s="13">
        <f t="shared" si="37"/>
        <v>2153375.5404942315</v>
      </c>
      <c r="BK44" s="19">
        <f>IF($N44&gt;0,VLOOKUP($C44,[1]Madrid!$AB$7:$AN$40,$N44))/((IF($P44=1,'3 PlantsCodes'!$D$26,IF($P44=2,'3 PlantsCodes'!$D$27,IF($P44=3,'3 PlantsCodes'!$D$28,IF($P44=4,'3 PlantsCodes'!$D$29)))))*IF($R44=1,'3 PlantsCodes'!$D$31,IF($R44=2,'3 PlantsCodes'!$D$32)))</f>
        <v>4.1442339315685022</v>
      </c>
      <c r="BL44" s="19">
        <f>(IF($O44=20,VLOOKUP($C44,[1]Madrid!$AB$7:$AN$40,12),IF($O44&gt;0,VLOOKUP($C44,[1]Madrid!$AB$7:$AN$40,$O44),0))/(IF($Q44=1,'3 PlantsCodes'!$E$26,IF($Q44=3,'3 PlantsCodes'!$E$28,IF($Q44=4,'3 PlantsCodes'!$E$29,1)))*IF($R44=1,'3 PlantsCodes'!$E$31,IF($R44=2,'3 PlantsCodes'!$E$32))))</f>
        <v>8.8572968901023685</v>
      </c>
      <c r="BM44" s="19">
        <f>VLOOKUP($C44,[1]Madrid!$AB$6:$AZ$40,$S44)</f>
        <v>0.56321099919019546</v>
      </c>
      <c r="BN44" s="19">
        <f>VLOOKUP($C44,[1]Madrid!$B$7:$Y$40,18)</f>
        <v>18.794196289062501</v>
      </c>
      <c r="BO44" s="19">
        <f>VLOOKUP($C44,[1]Madrid!$B$7:$AA$40,26)</f>
        <v>2.4528117134532308</v>
      </c>
      <c r="BP44" s="20">
        <f>IF($U44=1,-[4]Office!$E$12,0)</f>
        <v>-9.779059829059829</v>
      </c>
      <c r="BQ44" s="57" t="s">
        <v>30</v>
      </c>
      <c r="BR44" s="19">
        <f>IF($N44&gt;0,VLOOKUP($C44,[2]Madrid!$AB$7:$AN$40,$N44))/((IF($P44=1,'3 PlantsCodes'!$D$26,IF($P44=2,'3 PlantsCodes'!$D$27,IF($P44=3,'3 PlantsCodes'!$D$28,IF($P44=4,'3 PlantsCodes'!$D$29)))))*IF($R44=1,'3 PlantsCodes'!$D$31,IF($R44=2,'3 PlantsCodes'!$D$32)))</f>
        <v>7.3490393510629852</v>
      </c>
      <c r="BS44" s="19">
        <f>(IF($O44=20,VLOOKUP($C44,[2]Madrid!$AB$7:$AN$40,12),IF($O44&gt;0,VLOOKUP($C44,[2]Madrid!$AB$7:$AN$40,$O44),0))/(IF($Q44=1,'3 PlantsCodes'!$E$26,IF($Q44=3,'3 PlantsCodes'!$E$28,IF($Q44=4,'3 PlantsCodes'!$E$29,1)))*IF($R44=1,'3 PlantsCodes'!$E$31,IF($R44=2,'3 PlantsCodes'!$E$32))))</f>
        <v>2.3610589431720612</v>
      </c>
      <c r="BT44" s="19">
        <f>VLOOKUP($C44,[2]Madrid!$AB$6:$AZ$40,$S44)</f>
        <v>1.1691325481361095</v>
      </c>
      <c r="BU44" s="19">
        <f>VLOOKUP($C44,[2]Madrid!$B$7:$Y$40,18)</f>
        <v>7.6556345193582942</v>
      </c>
      <c r="BV44" s="19">
        <f>VLOOKUP($C44,[2]Madrid!$B$7:$AA$40,26)</f>
        <v>3.9926511182884714</v>
      </c>
      <c r="BW44" s="20">
        <f>IF($U44=1,-[4]School!$E$12,0)</f>
        <v>-10.116825396825396</v>
      </c>
      <c r="BX44" s="57" t="s">
        <v>30</v>
      </c>
    </row>
    <row r="45" spans="1:76" ht="15" customHeight="1" x14ac:dyDescent="0.25">
      <c r="A45" s="151"/>
      <c r="B45" s="17">
        <v>17</v>
      </c>
      <c r="C45" s="22">
        <f t="shared" si="39"/>
        <v>3</v>
      </c>
      <c r="D45" s="50" t="str">
        <f t="shared" si="39"/>
        <v/>
      </c>
      <c r="E45" s="50" t="str">
        <f t="shared" si="39"/>
        <v/>
      </c>
      <c r="F45" s="49" t="str">
        <f t="shared" si="39"/>
        <v/>
      </c>
      <c r="G45" s="49" t="str">
        <f t="shared" si="39"/>
        <v/>
      </c>
      <c r="H45" s="49">
        <f t="shared" si="39"/>
        <v>0</v>
      </c>
      <c r="I45" s="49">
        <f t="shared" si="39"/>
        <v>1</v>
      </c>
      <c r="J45" s="49">
        <f t="shared" si="39"/>
        <v>2</v>
      </c>
      <c r="K45" s="49">
        <f t="shared" si="39"/>
        <v>1</v>
      </c>
      <c r="L45" s="49">
        <f t="shared" si="39"/>
        <v>1</v>
      </c>
      <c r="M45" s="49">
        <f t="shared" si="39"/>
        <v>1211</v>
      </c>
      <c r="N45" s="49">
        <f t="shared" si="39"/>
        <v>7</v>
      </c>
      <c r="O45" s="49">
        <f t="shared" si="38"/>
        <v>12</v>
      </c>
      <c r="P45" s="49">
        <f t="shared" si="38"/>
        <v>3</v>
      </c>
      <c r="Q45" s="49">
        <f t="shared" si="38"/>
        <v>3</v>
      </c>
      <c r="R45" s="49">
        <f t="shared" si="38"/>
        <v>2</v>
      </c>
      <c r="S45" s="22">
        <f t="shared" si="38"/>
        <v>22</v>
      </c>
      <c r="T45" s="49">
        <f t="shared" si="38"/>
        <v>1</v>
      </c>
      <c r="U45" s="49">
        <f t="shared" si="38"/>
        <v>1</v>
      </c>
      <c r="V45" s="18" t="str">
        <f t="shared" si="38"/>
        <v/>
      </c>
      <c r="W45" s="21">
        <f>IF(W22&gt;0,VLOOKUP(W22,'[3]2010_Envelope'!$BH$6:$CR$128,8),"")</f>
        <v>21.179487179487179</v>
      </c>
      <c r="X45" s="21">
        <f>IF(X22&gt;0,VLOOKUP(X22,'[3]2010_Envelope'!$BH$6:$CR$128,8),"")</f>
        <v>6.9078525641025639</v>
      </c>
      <c r="Y45" s="21" t="str">
        <f>IF(Y22&gt;0,VLOOKUP(Y22,'[3]2010_Envelope'!$BH$6:$CR$128,8),"")</f>
        <v/>
      </c>
      <c r="Z45" s="21">
        <f>IF(Z22&gt;0,VLOOKUP(Z22,'[3]2010_Envelope'!$BH$6:$CR$128,8),"")</f>
        <v>119.31826923076923</v>
      </c>
      <c r="AA45" s="21" t="str">
        <f>IF(AA22&gt;0,VLOOKUP(AA22,'[3]2010_Envelope'!$BH$6:$CR$128,8),"")</f>
        <v/>
      </c>
      <c r="AB45" s="21" t="str">
        <f>IF(AB22&gt;0,VLOOKUP(AB22,'[3]2010_Envelope'!$BH$6:$CR$128,8),"")</f>
        <v/>
      </c>
      <c r="AC45" s="20" t="str">
        <f>IF(AC22&gt;0,VLOOKUP(AC22,'[3]2010_HVAC'!$EY$7:$KA$83,32),"")</f>
        <v/>
      </c>
      <c r="AD45" s="20" t="str">
        <f>IF(AD22&gt;0,VLOOKUP(AD22,'[3]2010_HVAC'!$EY$7:$KA$83,32),"")</f>
        <v/>
      </c>
      <c r="AE45" s="20" t="str">
        <f>IF(AE22&gt;0,VLOOKUP(AE22,'[3]2010_HVAC'!$EY$7:$KA$83,32),"")</f>
        <v/>
      </c>
      <c r="AF45" s="20" t="str">
        <f>IF(AF22&gt;0,VLOOKUP(AF22,'[3]2010_HVAC'!$EY$7:$KA$83,32),"")</f>
        <v/>
      </c>
      <c r="AG45" s="55">
        <f>VLOOKUP($C45,[1]Performance!$A$3:$K$38,10)</f>
        <v>1</v>
      </c>
      <c r="AH45" s="55">
        <f t="shared" si="34"/>
        <v>33</v>
      </c>
      <c r="AI45" s="20">
        <f>IF(AI22&gt;0,VLOOKUP(AI22,'[3]2010_HVAC'!$EY$7:$KA$83,AH45),"")</f>
        <v>17.591253908883971</v>
      </c>
      <c r="AJ45" s="20" t="str">
        <f>IF(AJ22&gt;0,VLOOKUP(AJ22,'[3]2010_HVAC'!$EY$7:$KA$83,$AH45),"")</f>
        <v/>
      </c>
      <c r="AK45" s="20">
        <f>IF(AK22&gt;0,VLOOKUP(AK22,'[3]2010_HVAC'!$EY$7:$KA$83,32),"")</f>
        <v>53.898799999999994</v>
      </c>
      <c r="AL45" s="20" t="str">
        <f>IF(AL22&gt;0,VLOOKUP(AL22,'[3]2010_HVAC'!$EY$7:$KA$83,32),"")</f>
        <v/>
      </c>
      <c r="AM45" s="20">
        <f>IF(AM22&gt;0,VLOOKUP(AM22,'[3]2010_HVAC'!$EY$7:$KA$83,32),"")</f>
        <v>4.9931623931623932</v>
      </c>
      <c r="AN45" s="20">
        <f>IF(AN22&gt;0,VLOOKUP(AN22,'[3]2010_HVAC'!$EY$7:$KA$83,32),"")</f>
        <v>7.9499829059829059</v>
      </c>
      <c r="AO45" s="20">
        <f>IF(AO22&gt;0,VLOOKUP(AO22,'[3]2010_HVAC'!$EY$7:$KA$83,32),"")</f>
        <v>24.981846153846156</v>
      </c>
      <c r="AP45" s="13">
        <f t="shared" si="35"/>
        <v>600960.33114678843</v>
      </c>
      <c r="AQ45" s="21">
        <f>IF(AQ22&gt;0,VLOOKUP(AQ22,'[3]2010_Envelope'!$BH$6:$CR$128,9),"")</f>
        <v>48.458333333333336</v>
      </c>
      <c r="AR45" s="21">
        <f>IF(AR22&gt;0,VLOOKUP(AR22,'[3]2010_Envelope'!$BH$6:$CR$128,9),"")</f>
        <v>12.441690476190475</v>
      </c>
      <c r="AS45" s="21" t="str">
        <f>IF(AS22&gt;0,VLOOKUP(AS22,'[3]2010_Envelope'!$BH$6:$CR$128,9),"")</f>
        <v/>
      </c>
      <c r="AT45" s="21">
        <f>IF(AT22&gt;0,VLOOKUP(AT22,'[3]2010_Envelope'!$BH$6:$CR$128,9),"")</f>
        <v>120.22057142857145</v>
      </c>
      <c r="AU45" s="21" t="str">
        <f>IF(AU22&gt;0,VLOOKUP(AU22,'[3]2010_Envelope'!$BH$6:$CR$128,9),"")</f>
        <v/>
      </c>
      <c r="AV45" s="21" t="str">
        <f>IF(AV22&gt;0,VLOOKUP(AV22,'[3]2010_Envelope'!$BH$6:$CR$128,9),"")</f>
        <v/>
      </c>
      <c r="AW45" s="20" t="str">
        <f>IF(AW22&gt;0,VLOOKUP(AW22,'[3]2010_HVAC'!$EY$7:$KA$83,35),"")</f>
        <v/>
      </c>
      <c r="AX45" s="20" t="str">
        <f>IF(AX22&gt;0,VLOOKUP(AX22,'[3]2010_HVAC'!$EY$7:$KA$83,35),"")</f>
        <v/>
      </c>
      <c r="AY45" s="20" t="str">
        <f>IF(AY22&gt;0,VLOOKUP(AY22,'[3]2010_HVAC'!$EY$7:$KA$83,35),"")</f>
        <v/>
      </c>
      <c r="AZ45" s="20" t="str">
        <f>IF(AZ22&gt;0,VLOOKUP(AZ22,'[3]2010_HVAC'!$EY$7:$KA$83,35),"")</f>
        <v/>
      </c>
      <c r="BA45" s="55">
        <f>VLOOKUP($C45,[2]Performance!$A$3:$K$36,10)</f>
        <v>0</v>
      </c>
      <c r="BB45" s="55">
        <f t="shared" si="36"/>
        <v>35</v>
      </c>
      <c r="BC45" s="20">
        <f>IF(BC22&gt;0,VLOOKUP(BC22,'[3]2010_HVAC'!$EY$7:$KA$83,BB45),"")</f>
        <v>32.910275630070522</v>
      </c>
      <c r="BD45" s="20" t="str">
        <f>IF(BD22&gt;0,VLOOKUP(BD22,'[3]2010_HVAC'!$EY$7:$KA$83,$BB45),"")</f>
        <v/>
      </c>
      <c r="BE45" s="20">
        <f>IF(BE22&gt;0,VLOOKUP(BE22,'[3]2010_HVAC'!$EY$7:$KA$83,35),"")</f>
        <v>53.898799999999994</v>
      </c>
      <c r="BF45" s="20" t="str">
        <f>IF(BF22&gt;0,VLOOKUP(BF22,'[3]2010_HVAC'!$EY$7:$KA$83,35),"")</f>
        <v/>
      </c>
      <c r="BG45" s="20">
        <f>IF(BG22&gt;0,VLOOKUP(BG22,'[3]2010_HVAC'!$EY$7:$KA$83,35),"")</f>
        <v>5.5638095238095238</v>
      </c>
      <c r="BH45" s="20">
        <f>IF(BH22&gt;0,VLOOKUP(BH22,'[3]2010_HVAC'!$EY$7:$KA$83,35),"")</f>
        <v>11.811403174603175</v>
      </c>
      <c r="BI45" s="20">
        <f>IF(BI22&gt;0,VLOOKUP(BI22,'[3]2010_HVAC'!$EY$7:$KA$83,35),"")</f>
        <v>25.77492063492064</v>
      </c>
      <c r="BJ45" s="13">
        <f t="shared" si="37"/>
        <v>979901.38323472207</v>
      </c>
      <c r="BK45" s="19">
        <f>IF($N45&gt;0,VLOOKUP($C45,[1]Madrid!$AB$7:$AN$40,$N45))/((IF($P45=1,'3 PlantsCodes'!$D$26,IF($P45=2,'3 PlantsCodes'!$D$27,IF($P45=3,'3 PlantsCodes'!$D$28,IF($P45=4,'3 PlantsCodes'!$D$29)))))*IF($R45=1,'3 PlantsCodes'!$D$31,IF($R45=2,'3 PlantsCodes'!$D$32)))</f>
        <v>24.626091305994535</v>
      </c>
      <c r="BL45" s="19">
        <f>(IF($O45=20,VLOOKUP($C45,[1]Madrid!$AB$7:$AN$40,12),IF($O45&gt;0,VLOOKUP($C45,[1]Madrid!$AB$7:$AN$40,$O45),0))/(IF($Q45=1,'3 PlantsCodes'!$E$26,IF($Q45=3,'3 PlantsCodes'!$E$28,IF($Q45=4,'3 PlantsCodes'!$E$29,1)))*IF($R45=1,'3 PlantsCodes'!$E$31,IF($R45=2,'3 PlantsCodes'!$E$32))))</f>
        <v>25.414285728423206</v>
      </c>
      <c r="BM45" s="19">
        <f>VLOOKUP($C45,[1]Madrid!$AB$6:$AZ$40,$S45)</f>
        <v>0.68216920790997482</v>
      </c>
      <c r="BN45" s="19">
        <f>VLOOKUP($C45,[1]Madrid!$B$7:$Y$40,18)</f>
        <v>28.254588867185692</v>
      </c>
      <c r="BO45" s="19">
        <f>VLOOKUP($C45,[1]Madrid!$B$7:$AA$40,26)</f>
        <v>0.47863940616173439</v>
      </c>
      <c r="BP45" s="20">
        <f>IF($U45=1,-[4]Office!$E$12,0)</f>
        <v>-9.779059829059829</v>
      </c>
      <c r="BQ45" s="57" t="s">
        <v>30</v>
      </c>
      <c r="BR45" s="19">
        <f>IF($N45&gt;0,VLOOKUP($C45,[2]Madrid!$AB$7:$AN$40,$N45))/((IF($P45=1,'3 PlantsCodes'!$D$26,IF($P45=2,'3 PlantsCodes'!$D$27,IF($P45=3,'3 PlantsCodes'!$D$28,IF($P45=4,'3 PlantsCodes'!$D$29)))))*IF($R45=1,'3 PlantsCodes'!$D$31,IF($R45=2,'3 PlantsCodes'!$D$32)))</f>
        <v>29.727966115412769</v>
      </c>
      <c r="BS45" s="19">
        <f>(IF($O45=20,VLOOKUP($C45,[2]Madrid!$AB$7:$AN$40,12),IF($O45&gt;0,VLOOKUP($C45,[2]Madrid!$AB$7:$AN$40,$O45),0))/(IF($Q45=1,'3 PlantsCodes'!$E$26,IF($Q45=3,'3 PlantsCodes'!$E$28,IF($Q45=4,'3 PlantsCodes'!$E$29,1)))*IF($R45=1,'3 PlantsCodes'!$E$31,IF($R45=2,'3 PlantsCodes'!$E$32))))</f>
        <v>11.099354321649782</v>
      </c>
      <c r="BT45" s="19">
        <f>VLOOKUP($C45,[2]Madrid!$AB$6:$AZ$40,$S45)</f>
        <v>1.4082254739035349</v>
      </c>
      <c r="BU45" s="19">
        <f>VLOOKUP($C45,[2]Madrid!$B$7:$Y$40,18)</f>
        <v>28.050680657243095</v>
      </c>
      <c r="BV45" s="19">
        <f>VLOOKUP($C45,[2]Madrid!$B$7:$AA$40,26)</f>
        <v>0.60312918641075119</v>
      </c>
      <c r="BW45" s="20">
        <f>IF($U45=1,-[4]School!$E$12,0)</f>
        <v>-10.116825396825396</v>
      </c>
      <c r="BX45" s="57" t="s">
        <v>30</v>
      </c>
    </row>
    <row r="46" spans="1:76" ht="15" customHeight="1" x14ac:dyDescent="0.25">
      <c r="A46" s="151"/>
      <c r="B46" s="17">
        <v>18</v>
      </c>
      <c r="C46" s="22">
        <f t="shared" si="39"/>
        <v>5</v>
      </c>
      <c r="D46" s="50" t="str">
        <f t="shared" si="39"/>
        <v/>
      </c>
      <c r="E46" s="50" t="str">
        <f t="shared" si="39"/>
        <v/>
      </c>
      <c r="F46" s="49" t="str">
        <f t="shared" si="39"/>
        <v/>
      </c>
      <c r="G46" s="49" t="str">
        <f t="shared" si="39"/>
        <v/>
      </c>
      <c r="H46" s="49">
        <f t="shared" si="39"/>
        <v>0</v>
      </c>
      <c r="I46" s="49">
        <f t="shared" si="39"/>
        <v>2</v>
      </c>
      <c r="J46" s="49">
        <f t="shared" si="39"/>
        <v>1</v>
      </c>
      <c r="K46" s="49">
        <f t="shared" si="39"/>
        <v>1</v>
      </c>
      <c r="L46" s="49">
        <f t="shared" si="39"/>
        <v>1</v>
      </c>
      <c r="M46" s="49">
        <f t="shared" si="39"/>
        <v>2111</v>
      </c>
      <c r="N46" s="49">
        <f t="shared" si="39"/>
        <v>5</v>
      </c>
      <c r="O46" s="49">
        <f t="shared" si="38"/>
        <v>20</v>
      </c>
      <c r="P46" s="49">
        <f t="shared" si="38"/>
        <v>3</v>
      </c>
      <c r="Q46" s="49">
        <f t="shared" si="38"/>
        <v>3</v>
      </c>
      <c r="R46" s="49">
        <f t="shared" si="38"/>
        <v>2</v>
      </c>
      <c r="S46" s="22">
        <f t="shared" si="38"/>
        <v>21</v>
      </c>
      <c r="T46" s="49">
        <f t="shared" si="38"/>
        <v>1</v>
      </c>
      <c r="U46" s="49">
        <f t="shared" si="38"/>
        <v>1</v>
      </c>
      <c r="V46" s="18" t="str">
        <f t="shared" si="38"/>
        <v/>
      </c>
      <c r="W46" s="21">
        <f>IF(W23&gt;0,VLOOKUP(W23,'[3]2010_Envelope'!$BH$6:$CR$128,8),"")</f>
        <v>3.9102564102564101</v>
      </c>
      <c r="X46" s="21">
        <f>IF(X23&gt;0,VLOOKUP(X23,'[3]2010_Envelope'!$BH$6:$CR$128,8),"")</f>
        <v>16.52283653846154</v>
      </c>
      <c r="Y46" s="21">
        <f>IF(Y23&gt;0,VLOOKUP(Y23,'[3]2010_Envelope'!$BH$6:$CR$128,8),"")</f>
        <v>8.0769230769230766</v>
      </c>
      <c r="Z46" s="21">
        <f>IF(Z23&gt;0,VLOOKUP(Z23,'[3]2010_Envelope'!$BH$6:$CR$128,8),"")</f>
        <v>22.578792735042736</v>
      </c>
      <c r="AA46" s="21" t="str">
        <f>IF(AA23&gt;0,VLOOKUP(AA23,'[3]2010_Envelope'!$BH$6:$CR$128,8),"")</f>
        <v/>
      </c>
      <c r="AB46" s="21" t="str">
        <f>IF(AB23&gt;0,VLOOKUP(AB23,'[3]2010_Envelope'!$BH$6:$CR$128,8),"")</f>
        <v/>
      </c>
      <c r="AC46" s="20" t="str">
        <f>IF(AC23&gt;0,VLOOKUP(AC23,'[3]2010_HVAC'!$EY$7:$KA$83,32),"")</f>
        <v/>
      </c>
      <c r="AD46" s="20" t="str">
        <f>IF(AD23&gt;0,VLOOKUP(AD23,'[3]2010_HVAC'!$EY$7:$KA$83,32),"")</f>
        <v/>
      </c>
      <c r="AE46" s="20" t="str">
        <f>IF(AE23&gt;0,VLOOKUP(AE23,'[3]2010_HVAC'!$EY$7:$KA$83,32),"")</f>
        <v/>
      </c>
      <c r="AF46" s="20" t="str">
        <f>IF(AF23&gt;0,VLOOKUP(AF23,'[3]2010_HVAC'!$EY$7:$KA$83,32),"")</f>
        <v/>
      </c>
      <c r="AG46" s="55">
        <f>VLOOKUP($C46,[1]Performance!$A$3:$K$38,10)</f>
        <v>0</v>
      </c>
      <c r="AH46" s="55">
        <f t="shared" si="34"/>
        <v>32</v>
      </c>
      <c r="AI46" s="20">
        <f>IF(AI23&gt;0,VLOOKUP(AI23,'[3]2010_HVAC'!$EY$7:$KA$83,AH46),"")</f>
        <v>9.7536455383986205</v>
      </c>
      <c r="AJ46" s="20">
        <f>IF(AJ23&gt;0,VLOOKUP(AJ23,'[3]2010_HVAC'!$EY$7:$KA$83,$AH46),"")</f>
        <v>18.219931910996195</v>
      </c>
      <c r="AK46" s="20">
        <f>IF(AK23&gt;0,VLOOKUP(AK23,'[3]2010_HVAC'!$EY$7:$KA$83,32),"")</f>
        <v>53.898799999999994</v>
      </c>
      <c r="AL46" s="20" t="str">
        <f>IF(AL23&gt;0,VLOOKUP(AL23,'[3]2010_HVAC'!$EY$7:$KA$83,32),"")</f>
        <v/>
      </c>
      <c r="AM46" s="20">
        <f>IF(AM23&gt;0,VLOOKUP(AM23,'[3]2010_HVAC'!$EY$7:$KA$83,32),"")</f>
        <v>4.9931623931623932</v>
      </c>
      <c r="AN46" s="20">
        <f>IF(AN23&gt;0,VLOOKUP(AN23,'[3]2010_HVAC'!$EY$7:$KA$83,32),"")</f>
        <v>7.9499829059829059</v>
      </c>
      <c r="AO46" s="20">
        <f>IF(AO23&gt;0,VLOOKUP(AO23,'[3]2010_HVAC'!$EY$7:$KA$83,32),"")</f>
        <v>24.981846153846156</v>
      </c>
      <c r="AP46" s="13">
        <f t="shared" si="35"/>
        <v>399873.65573158389</v>
      </c>
      <c r="AQ46" s="21">
        <f>IF(AQ23&gt;0,VLOOKUP(AQ23,'[3]2010_Envelope'!$BH$6:$CR$128,9),"")</f>
        <v>9.1595000000000013</v>
      </c>
      <c r="AR46" s="21">
        <f>IF(AR23&gt;0,VLOOKUP(AR23,'[3]2010_Envelope'!$BH$6:$CR$128,9),"")</f>
        <v>29.759178571428567</v>
      </c>
      <c r="AS46" s="21">
        <f>IF(AS23&gt;0,VLOOKUP(AS23,'[3]2010_Envelope'!$BH$6:$CR$128,9),"")</f>
        <v>19.6875</v>
      </c>
      <c r="AT46" s="21" t="str">
        <f>IF(AT23&gt;0,VLOOKUP(AT23,'[3]2010_Envelope'!$BH$6:$CR$128,9),"")</f>
        <v/>
      </c>
      <c r="AU46" s="21" t="str">
        <f>IF(AU23&gt;0,VLOOKUP(AU23,'[3]2010_Envelope'!$BH$6:$CR$128,9),"")</f>
        <v/>
      </c>
      <c r="AV46" s="21" t="str">
        <f>IF(AV23&gt;0,VLOOKUP(AV23,'[3]2010_Envelope'!$BH$6:$CR$128,9),"")</f>
        <v/>
      </c>
      <c r="AW46" s="20" t="str">
        <f>IF(AW23&gt;0,VLOOKUP(AW23,'[3]2010_HVAC'!$EY$7:$KA$83,35),"")</f>
        <v/>
      </c>
      <c r="AX46" s="20" t="str">
        <f>IF(AX23&gt;0,VLOOKUP(AX23,'[3]2010_HVAC'!$EY$7:$KA$83,35),"")</f>
        <v/>
      </c>
      <c r="AY46" s="20" t="str">
        <f>IF(AY23&gt;0,VLOOKUP(AY23,'[3]2010_HVAC'!$EY$7:$KA$83,35),"")</f>
        <v/>
      </c>
      <c r="AZ46" s="20" t="str">
        <f>IF(AZ23&gt;0,VLOOKUP(AZ23,'[3]2010_HVAC'!$EY$7:$KA$83,35),"")</f>
        <v/>
      </c>
      <c r="BA46" s="55">
        <f>VLOOKUP($C46,[2]Performance!$A$3:$K$36,10)</f>
        <v>0</v>
      </c>
      <c r="BB46" s="55">
        <f t="shared" si="36"/>
        <v>35</v>
      </c>
      <c r="BC46" s="20">
        <f>IF(BC23&gt;0,VLOOKUP(BC23,'[3]2010_HVAC'!$EY$7:$KA$83,BB46),"")</f>
        <v>13.493601953001226</v>
      </c>
      <c r="BD46" s="20">
        <f>IF(BD23&gt;0,VLOOKUP(BD23,'[3]2010_HVAC'!$EY$7:$KA$83,$BB46),"")</f>
        <v>21.620828039124401</v>
      </c>
      <c r="BE46" s="20">
        <f>IF(BE23&gt;0,VLOOKUP(BE23,'[3]2010_HVAC'!$EY$7:$KA$83,35),"")</f>
        <v>53.898799999999994</v>
      </c>
      <c r="BF46" s="20" t="str">
        <f>IF(BF23&gt;0,VLOOKUP(BF23,'[3]2010_HVAC'!$EY$7:$KA$83,35),"")</f>
        <v/>
      </c>
      <c r="BG46" s="20">
        <f>IF(BG23&gt;0,VLOOKUP(BG23,'[3]2010_HVAC'!$EY$7:$KA$83,35),"")</f>
        <v>5.5638095238095238</v>
      </c>
      <c r="BH46" s="20">
        <f>IF(BH23&gt;0,VLOOKUP(BH23,'[3]2010_HVAC'!$EY$7:$KA$83,35),"")</f>
        <v>11.811403174603175</v>
      </c>
      <c r="BI46" s="20">
        <f>IF(BI23&gt;0,VLOOKUP(BI23,'[3]2010_HVAC'!$EY$7:$KA$83,35),"")</f>
        <v>25.77492063492064</v>
      </c>
      <c r="BJ46" s="13">
        <f t="shared" si="37"/>
        <v>600924.05697519565</v>
      </c>
      <c r="BK46" s="19">
        <f>IF($N46&gt;0,VLOOKUP($C46,[1]Madrid!$AB$7:$AN$40,$N46))/((IF($P46=1,'3 PlantsCodes'!$D$26,IF($P46=2,'3 PlantsCodes'!$D$27,IF($P46=3,'3 PlantsCodes'!$D$28,IF($P46=4,'3 PlantsCodes'!$D$29)))))*IF($R46=1,'3 PlantsCodes'!$D$31,IF($R46=2,'3 PlantsCodes'!$D$32)))</f>
        <v>110.94922731112358</v>
      </c>
      <c r="BL46" s="19">
        <f>(IF($O46=20,VLOOKUP($C46,[1]Madrid!$AB$7:$AN$40,12),IF($O46&gt;0,VLOOKUP($C46,[1]Madrid!$AB$7:$AN$40,$O46),0))/(IF($Q46=1,'3 PlantsCodes'!$E$26,IF($Q46=3,'3 PlantsCodes'!$E$28,IF($Q46=4,'3 PlantsCodes'!$E$29,1)))*IF($R46=1,'3 PlantsCodes'!$E$31,IF($R46=2,'3 PlantsCodes'!$E$32))))</f>
        <v>24.790569590247653</v>
      </c>
      <c r="BM46" s="19">
        <f>VLOOKUP($C46,[1]Madrid!$AB$6:$AZ$40,$S46)</f>
        <v>1.832658569500675</v>
      </c>
      <c r="BN46" s="19">
        <f>VLOOKUP($C46,[1]Madrid!$B$7:$Y$40,18)</f>
        <v>27.692354003904665</v>
      </c>
      <c r="BO46" s="19">
        <f>VLOOKUP($C46,[1]Madrid!$B$7:$AA$40,26)</f>
        <v>0.54698238087212658</v>
      </c>
      <c r="BP46" s="20">
        <f>IF($U46=1,-[4]Office!$E$12,0)</f>
        <v>-9.779059829059829</v>
      </c>
      <c r="BQ46" s="57" t="s">
        <v>30</v>
      </c>
      <c r="BR46" s="19">
        <f>IF($N46&gt;0,VLOOKUP($C46,[2]Madrid!$AB$7:$AN$40,$N46))/((IF($P46=1,'3 PlantsCodes'!$D$26,IF($P46=2,'3 PlantsCodes'!$D$27,IF($P46=3,'3 PlantsCodes'!$D$28,IF($P46=4,'3 PlantsCodes'!$D$29)))))*IF($R46=1,'3 PlantsCodes'!$D$31,IF($R46=2,'3 PlantsCodes'!$D$32)))</f>
        <v>75.032330712068799</v>
      </c>
      <c r="BS46" s="19">
        <f>(IF($O46=20,VLOOKUP($C46,[2]Madrid!$AB$7:$AN$40,12),IF($O46&gt;0,VLOOKUP($C46,[2]Madrid!$AB$7:$AN$40,$O46),0))/(IF($Q46=1,'3 PlantsCodes'!$E$26,IF($Q46=3,'3 PlantsCodes'!$E$28,IF($Q46=4,'3 PlantsCodes'!$E$29,1)))*IF($R46=1,'3 PlantsCodes'!$E$31,IF($R46=2,'3 PlantsCodes'!$E$32))))</f>
        <v>14.153499643757605</v>
      </c>
      <c r="BT46" s="19">
        <f>VLOOKUP($C46,[2]Madrid!$AB$6:$AZ$40,$S46)</f>
        <v>3.7941520467836254</v>
      </c>
      <c r="BU46" s="19">
        <f>VLOOKUP($C46,[2]Madrid!$B$7:$Y$40,18)</f>
        <v>27.47940000545724</v>
      </c>
      <c r="BV46" s="19">
        <f>VLOOKUP($C46,[2]Madrid!$B$7:$AA$40,26)</f>
        <v>0.61415051335407356</v>
      </c>
      <c r="BW46" s="20">
        <f>IF($U46=1,-[4]School!$E$12,0)</f>
        <v>-10.116825396825396</v>
      </c>
      <c r="BX46" s="57" t="s">
        <v>30</v>
      </c>
    </row>
    <row r="47" spans="1:76" ht="15" customHeight="1" x14ac:dyDescent="0.25">
      <c r="A47" s="151"/>
      <c r="B47" s="17">
        <v>19</v>
      </c>
      <c r="C47" s="22">
        <f t="shared" si="39"/>
        <v>14</v>
      </c>
      <c r="D47" s="50" t="str">
        <f t="shared" si="39"/>
        <v/>
      </c>
      <c r="E47" s="50" t="str">
        <f t="shared" si="39"/>
        <v/>
      </c>
      <c r="F47" s="49" t="str">
        <f t="shared" si="39"/>
        <v/>
      </c>
      <c r="G47" s="49" t="str">
        <f t="shared" si="39"/>
        <v/>
      </c>
      <c r="H47" s="49">
        <f t="shared" si="39"/>
        <v>0</v>
      </c>
      <c r="I47" s="49">
        <f t="shared" si="39"/>
        <v>3</v>
      </c>
      <c r="J47" s="49">
        <f t="shared" si="39"/>
        <v>3</v>
      </c>
      <c r="K47" s="49">
        <f t="shared" si="39"/>
        <v>3</v>
      </c>
      <c r="L47" s="49">
        <f t="shared" si="39"/>
        <v>1</v>
      </c>
      <c r="M47" s="49">
        <f t="shared" si="39"/>
        <v>3331</v>
      </c>
      <c r="N47" s="49">
        <f t="shared" si="39"/>
        <v>7</v>
      </c>
      <c r="O47" s="49">
        <f t="shared" si="38"/>
        <v>12</v>
      </c>
      <c r="P47" s="49">
        <f t="shared" si="38"/>
        <v>1</v>
      </c>
      <c r="Q47" s="49">
        <f t="shared" si="38"/>
        <v>1</v>
      </c>
      <c r="R47" s="49">
        <f t="shared" si="38"/>
        <v>2</v>
      </c>
      <c r="S47" s="22">
        <f t="shared" si="38"/>
        <v>22</v>
      </c>
      <c r="T47" s="49">
        <f t="shared" si="38"/>
        <v>1</v>
      </c>
      <c r="U47" s="49">
        <f t="shared" si="38"/>
        <v>0</v>
      </c>
      <c r="V47" s="18" t="str">
        <f t="shared" si="38"/>
        <v/>
      </c>
      <c r="W47" s="21">
        <f>IF(W24&gt;0,VLOOKUP(W24,'[3]2010_Envelope'!$BH$6:$CR$128,8),"")</f>
        <v>7.4767179487179485</v>
      </c>
      <c r="X47" s="21">
        <f>IF(X24&gt;0,VLOOKUP(X24,'[3]2010_Envelope'!$BH$6:$CR$128,8),"")</f>
        <v>19.323317307692307</v>
      </c>
      <c r="Y47" s="21">
        <f>IF(Y24&gt;0,VLOOKUP(Y24,'[3]2010_Envelope'!$BH$6:$CR$128,8),"")</f>
        <v>9.4230769230769234</v>
      </c>
      <c r="Z47" s="21">
        <f>IF(Z24&gt;0,VLOOKUP(Z24,'[3]2010_Envelope'!$BH$6:$CR$128,8),"")</f>
        <v>154.43894230769232</v>
      </c>
      <c r="AA47" s="21">
        <f>IF(AA24&gt;0,VLOOKUP(AA24,'[3]2010_Envelope'!$BH$6:$CR$128,8),"")</f>
        <v>73.99879807692308</v>
      </c>
      <c r="AB47" s="21">
        <f>IF(AB24&gt;0,VLOOKUP(AB24,'[3]2010_Envelope'!$BH$6:$CR$128,8),"")</f>
        <v>38.341346153846153</v>
      </c>
      <c r="AC47" s="20" t="str">
        <f>IF(AC24&gt;0,VLOOKUP(AC24,'[3]2010_HVAC'!$EY$7:$KA$83,32),"")</f>
        <v/>
      </c>
      <c r="AD47" s="20" t="str">
        <f>IF(AD24&gt;0,VLOOKUP(AD24,'[3]2010_HVAC'!$EY$7:$KA$83,32),"")</f>
        <v/>
      </c>
      <c r="AE47" s="20">
        <f>IF(AE24&gt;0,VLOOKUP(AE24,'[3]2010_HVAC'!$EY$7:$KA$83,32),"")</f>
        <v>91.996240310077511</v>
      </c>
      <c r="AF47" s="20">
        <f>IF(AF24&gt;0,VLOOKUP(AF24,'[3]2010_HVAC'!$EY$7:$KA$83,32),"")</f>
        <v>9.652000000000001</v>
      </c>
      <c r="AG47" s="55">
        <f>VLOOKUP($C47,[1]Performance!$A$3:$K$38,10)</f>
        <v>2</v>
      </c>
      <c r="AH47" s="55">
        <f t="shared" si="34"/>
        <v>34</v>
      </c>
      <c r="AI47" s="20">
        <f>IF(AI24&gt;0,VLOOKUP(AI24,'[3]2010_HVAC'!$EY$7:$KA$83,AH47),"")</f>
        <v>11.393814169863875</v>
      </c>
      <c r="AJ47" s="20" t="str">
        <f>IF(AJ24&gt;0,VLOOKUP(AJ24,'[3]2010_HVAC'!$EY$7:$KA$83,$AH47),"")</f>
        <v/>
      </c>
      <c r="AK47" s="20">
        <f>IF(AK24&gt;0,VLOOKUP(AK24,'[3]2010_HVAC'!$EY$7:$KA$83,32),"")</f>
        <v>81.678799999999995</v>
      </c>
      <c r="AL47" s="20" t="str">
        <f>IF(AL24&gt;0,VLOOKUP(AL24,'[3]2010_HVAC'!$EY$7:$KA$83,32),"")</f>
        <v/>
      </c>
      <c r="AM47" s="20">
        <f>IF(AM24&gt;0,VLOOKUP(AM24,'[3]2010_HVAC'!$EY$7:$KA$83,32),"")</f>
        <v>4.9931623931623932</v>
      </c>
      <c r="AN47" s="20">
        <f>IF(AN24&gt;0,VLOOKUP(AN24,'[3]2010_HVAC'!$EY$7:$KA$83,32),"")</f>
        <v>7.9499829059829059</v>
      </c>
      <c r="AO47" s="20" t="str">
        <f>IF(AO24&gt;0,VLOOKUP(AO24,'[3]2010_HVAC'!$EY$7:$KA$83,32),"")</f>
        <v/>
      </c>
      <c r="AP47" s="13">
        <f t="shared" si="35"/>
        <v>1194958.9044830627</v>
      </c>
      <c r="AQ47" s="21">
        <f>IF(AQ24&gt;0,VLOOKUP(AQ24,'[3]2010_Envelope'!$BH$6:$CR$128,9),"")</f>
        <v>17.685333333333336</v>
      </c>
      <c r="AR47" s="21">
        <f>IF(AR24&gt;0,VLOOKUP(AR24,'[3]2010_Envelope'!$BH$6:$CR$128,9),"")</f>
        <v>34.803107142857137</v>
      </c>
      <c r="AS47" s="21">
        <f>IF(AS24&gt;0,VLOOKUP(AS24,'[3]2010_Envelope'!$BH$6:$CR$128,9),"")</f>
        <v>22.96875</v>
      </c>
      <c r="AT47" s="21" t="str">
        <f>IF(AT24&gt;0,VLOOKUP(AT24,'[3]2010_Envelope'!$BH$6:$CR$128,9),"")</f>
        <v/>
      </c>
      <c r="AU47" s="21">
        <f>IF(AU24&gt;0,VLOOKUP(AU24,'[3]2010_Envelope'!$BH$6:$CR$128,9),"")</f>
        <v>49.81467857142858</v>
      </c>
      <c r="AV47" s="21">
        <f>IF(AV24&gt;0,VLOOKUP(AV24,'[3]2010_Envelope'!$BH$6:$CR$128,9),"")</f>
        <v>25.810714285714287</v>
      </c>
      <c r="AW47" s="20" t="str">
        <f>IF(AW24&gt;0,VLOOKUP(AW24,'[3]2010_HVAC'!$EY$7:$KA$83,35),"")</f>
        <v/>
      </c>
      <c r="AX47" s="20" t="str">
        <f>IF(AX24&gt;0,VLOOKUP(AX24,'[3]2010_HVAC'!$EY$7:$KA$83,35),"")</f>
        <v/>
      </c>
      <c r="AY47" s="20">
        <f>IF(AY24&gt;0,VLOOKUP(AY24,'[3]2010_HVAC'!$EY$7:$KA$83,35),"")</f>
        <v>91.996240310077525</v>
      </c>
      <c r="AZ47" s="20">
        <f>IF(AZ24&gt;0,VLOOKUP(AZ24,'[3]2010_HVAC'!$EY$7:$KA$83,35),"")</f>
        <v>9.652000000000001</v>
      </c>
      <c r="BA47" s="55">
        <f>VLOOKUP($C47,[2]Performance!$A$3:$K$36,10)</f>
        <v>1</v>
      </c>
      <c r="BB47" s="55">
        <f t="shared" si="36"/>
        <v>36</v>
      </c>
      <c r="BC47" s="20">
        <f>IF(BC24&gt;0,VLOOKUP(BC24,'[3]2010_HVAC'!$EY$7:$KA$83,BB47),"")</f>
        <v>23.639839487787345</v>
      </c>
      <c r="BD47" s="20" t="str">
        <f>IF(BD24&gt;0,VLOOKUP(BD24,'[3]2010_HVAC'!$EY$7:$KA$83,$BB47),"")</f>
        <v/>
      </c>
      <c r="BE47" s="20">
        <f>IF(BE24&gt;0,VLOOKUP(BE24,'[3]2010_HVAC'!$EY$7:$KA$83,35),"")</f>
        <v>81.678799999999995</v>
      </c>
      <c r="BF47" s="20" t="str">
        <f>IF(BF24&gt;0,VLOOKUP(BF24,'[3]2010_HVAC'!$EY$7:$KA$83,35),"")</f>
        <v/>
      </c>
      <c r="BG47" s="20">
        <f>IF(BG24&gt;0,VLOOKUP(BG24,'[3]2010_HVAC'!$EY$7:$KA$83,35),"")</f>
        <v>5.5638095238095238</v>
      </c>
      <c r="BH47" s="20">
        <f>IF(BH24&gt;0,VLOOKUP(BH24,'[3]2010_HVAC'!$EY$7:$KA$83,35),"")</f>
        <v>11.811403174603175</v>
      </c>
      <c r="BI47" s="20" t="str">
        <f>IF(BI24&gt;0,VLOOKUP(BI24,'[3]2010_HVAC'!$EY$7:$KA$83,35),"")</f>
        <v/>
      </c>
      <c r="BJ47" s="13">
        <f t="shared" si="37"/>
        <v>1182587.7288632744</v>
      </c>
      <c r="BK47" s="19">
        <f>IF($N47&gt;0,VLOOKUP($C47,[1]Madrid!$AB$7:$AN$40,$N47))/((IF($P47=1,'3 PlantsCodes'!$D$26,IF($P47=2,'3 PlantsCodes'!$D$27,IF($P47=3,'3 PlantsCodes'!$D$28,IF($P47=4,'3 PlantsCodes'!$D$29)))))*IF($R47=1,'3 PlantsCodes'!$D$31,IF($R47=2,'3 PlantsCodes'!$D$32)))</f>
        <v>9.2745135902286062</v>
      </c>
      <c r="BL47" s="19">
        <f>(IF($O47=20,VLOOKUP($C47,[1]Madrid!$AB$7:$AN$40,12),IF($O47&gt;0,VLOOKUP($C47,[1]Madrid!$AB$7:$AN$40,$O47),0))/(IF($Q47=1,'3 PlantsCodes'!$E$26,IF($Q47=3,'3 PlantsCodes'!$E$28,IF($Q47=4,'3 PlantsCodes'!$E$29,1)))*IF($R47=1,'3 PlantsCodes'!$E$31,IF($R47=2,'3 PlantsCodes'!$E$32))))</f>
        <v>8.0389961617016006</v>
      </c>
      <c r="BM47" s="19">
        <f>VLOOKUP($C47,[1]Madrid!$AB$6:$AZ$40,$S47)</f>
        <v>0.77980251504673281</v>
      </c>
      <c r="BN47" s="19">
        <f>VLOOKUP($C47,[1]Madrid!$B$7:$Y$40,18)</f>
        <v>7.0055523496863916</v>
      </c>
      <c r="BO47" s="19">
        <f>VLOOKUP($C47,[1]Madrid!$B$7:$AA$40,26)</f>
        <v>0.24083574749015046</v>
      </c>
      <c r="BP47" s="20">
        <f>IF($U47=1,-[4]Office!$E$12,0)</f>
        <v>0</v>
      </c>
      <c r="BQ47" s="57" t="s">
        <v>30</v>
      </c>
      <c r="BR47" s="19">
        <f>IF($N47&gt;0,VLOOKUP($C47,[2]Madrid!$AB$7:$AN$40,$N47))/((IF($P47=1,'3 PlantsCodes'!$D$26,IF($P47=2,'3 PlantsCodes'!$D$27,IF($P47=3,'3 PlantsCodes'!$D$28,IF($P47=4,'3 PlantsCodes'!$D$29)))))*IF($R47=1,'3 PlantsCodes'!$D$31,IF($R47=2,'3 PlantsCodes'!$D$32)))</f>
        <v>9.0971979331495518</v>
      </c>
      <c r="BS47" s="19">
        <f>(IF($O47=20,VLOOKUP($C47,[2]Madrid!$AB$7:$AN$40,12),IF($O47&gt;0,VLOOKUP($C47,[2]Madrid!$AB$7:$AN$40,$O47),0))/(IF($Q47=1,'3 PlantsCodes'!$E$26,IF($Q47=3,'3 PlantsCodes'!$E$28,IF($Q47=4,'3 PlantsCodes'!$E$29,1)))*IF($R47=1,'3 PlantsCodes'!$E$31,IF($R47=2,'3 PlantsCodes'!$E$32))))</f>
        <v>5.1934266408284442</v>
      </c>
      <c r="BT47" s="19">
        <f>VLOOKUP($C47,[2]Madrid!$AB$6:$AZ$40,$S47)</f>
        <v>1.4855595104125552</v>
      </c>
      <c r="BU47" s="19">
        <f>VLOOKUP($C47,[2]Madrid!$B$7:$Y$40,18)</f>
        <v>7.7827498104406363</v>
      </c>
      <c r="BV47" s="19">
        <f>VLOOKUP($C47,[2]Madrid!$B$7:$AA$40,26)</f>
        <v>0.39772342356906987</v>
      </c>
      <c r="BW47" s="20">
        <f>IF($U47=1,-[4]School!$E$12,0)</f>
        <v>0</v>
      </c>
      <c r="BX47" s="57" t="s">
        <v>30</v>
      </c>
    </row>
    <row r="48" spans="1:76" ht="15" customHeight="1" x14ac:dyDescent="0.25">
      <c r="A48" s="152"/>
      <c r="B48" s="17">
        <v>20</v>
      </c>
      <c r="C48" s="22">
        <f t="shared" si="39"/>
        <v>18</v>
      </c>
      <c r="D48" s="50" t="str">
        <f t="shared" si="39"/>
        <v/>
      </c>
      <c r="E48" s="50" t="str">
        <f t="shared" si="39"/>
        <v/>
      </c>
      <c r="F48" s="49" t="str">
        <f t="shared" si="39"/>
        <v/>
      </c>
      <c r="G48" s="49" t="str">
        <f t="shared" si="39"/>
        <v/>
      </c>
      <c r="H48" s="49">
        <f t="shared" si="39"/>
        <v>0</v>
      </c>
      <c r="I48" s="49">
        <f t="shared" si="39"/>
        <v>4</v>
      </c>
      <c r="J48" s="49">
        <f t="shared" si="39"/>
        <v>3</v>
      </c>
      <c r="K48" s="49">
        <f t="shared" si="39"/>
        <v>3</v>
      </c>
      <c r="L48" s="49">
        <f t="shared" si="39"/>
        <v>1</v>
      </c>
      <c r="M48" s="49">
        <f t="shared" si="39"/>
        <v>4331</v>
      </c>
      <c r="N48" s="49">
        <f t="shared" si="39"/>
        <v>7</v>
      </c>
      <c r="O48" s="49">
        <f t="shared" si="38"/>
        <v>12</v>
      </c>
      <c r="P48" s="49">
        <f t="shared" si="38"/>
        <v>3</v>
      </c>
      <c r="Q48" s="49">
        <f t="shared" si="38"/>
        <v>3</v>
      </c>
      <c r="R48" s="49">
        <f t="shared" si="38"/>
        <v>2</v>
      </c>
      <c r="S48" s="22">
        <f t="shared" si="38"/>
        <v>22</v>
      </c>
      <c r="T48" s="49">
        <f t="shared" si="38"/>
        <v>1</v>
      </c>
      <c r="U48" s="49">
        <f t="shared" si="38"/>
        <v>1</v>
      </c>
      <c r="V48" s="18" t="str">
        <f t="shared" si="38"/>
        <v/>
      </c>
      <c r="W48" s="21">
        <f>IF(W25&gt;0,VLOOKUP(W25,'[3]2010_Envelope'!$BH$6:$CR$128,8),"")</f>
        <v>11.934794871794871</v>
      </c>
      <c r="X48" s="21">
        <f>IF(X25&gt;0,VLOOKUP(X25,'[3]2010_Envelope'!$BH$6:$CR$128,8),"")</f>
        <v>24.36418269230769</v>
      </c>
      <c r="Y48" s="21">
        <f>IF(Y25&gt;0,VLOOKUP(Y25,'[3]2010_Envelope'!$BH$6:$CR$128,8),"")</f>
        <v>10.62305603406247</v>
      </c>
      <c r="Z48" s="21">
        <f>IF(Z25&gt;0,VLOOKUP(Z25,'[3]2010_Envelope'!$BH$6:$CR$128,8),"")</f>
        <v>154.43894230769232</v>
      </c>
      <c r="AA48" s="21">
        <f>IF(AA25&gt;0,VLOOKUP(AA25,'[3]2010_Envelope'!$BH$6:$CR$128,8),"")</f>
        <v>73.99879807692308</v>
      </c>
      <c r="AB48" s="21">
        <f>IF(AB25&gt;0,VLOOKUP(AB25,'[3]2010_Envelope'!$BH$6:$CR$128,8),"")</f>
        <v>38.341346153846153</v>
      </c>
      <c r="AC48" s="20" t="str">
        <f>IF(AC25&gt;0,VLOOKUP(AC25,'[3]2010_HVAC'!$EY$7:$KA$83,32),"")</f>
        <v/>
      </c>
      <c r="AD48" s="20" t="str">
        <f>IF(AD25&gt;0,VLOOKUP(AD25,'[3]2010_HVAC'!$EY$7:$KA$83,32),"")</f>
        <v/>
      </c>
      <c r="AE48" s="20">
        <f>IF(AE25&gt;0,VLOOKUP(AE25,'[3]2010_HVAC'!$EY$7:$KA$83,32),"")</f>
        <v>91.996240310077511</v>
      </c>
      <c r="AF48" s="20">
        <f>IF(AF25&gt;0,VLOOKUP(AF25,'[3]2010_HVAC'!$EY$7:$KA$83,32),"")</f>
        <v>9.652000000000001</v>
      </c>
      <c r="AG48" s="55">
        <f>VLOOKUP($C48,[1]Performance!$A$3:$K$38,10)</f>
        <v>2</v>
      </c>
      <c r="AH48" s="55">
        <f t="shared" ref="AH48" si="40">IF(AG48=0,32,IF(AG48=1,33,34))</f>
        <v>34</v>
      </c>
      <c r="AI48" s="20">
        <f>IF(AI25&gt;0,VLOOKUP(AI25,'[3]2010_HVAC'!$EY$7:$KA$83,AH48),"")</f>
        <v>11.393814169863875</v>
      </c>
      <c r="AJ48" s="20" t="str">
        <f>IF(AJ25&gt;0,VLOOKUP(AJ25,'[3]2010_HVAC'!$EY$7:$KA$83,$AH48),"")</f>
        <v/>
      </c>
      <c r="AK48" s="20">
        <f>IF(AK25&gt;0,VLOOKUP(AK25,'[3]2010_HVAC'!$EY$7:$KA$83,32),"")</f>
        <v>53.898799999999994</v>
      </c>
      <c r="AL48" s="20" t="str">
        <f>IF(AL25&gt;0,VLOOKUP(AL25,'[3]2010_HVAC'!$EY$7:$KA$83,32),"")</f>
        <v/>
      </c>
      <c r="AM48" s="20">
        <f>IF(AM25&gt;0,VLOOKUP(AM25,'[3]2010_HVAC'!$EY$7:$KA$83,32),"")</f>
        <v>4.9931623931623932</v>
      </c>
      <c r="AN48" s="20">
        <f>IF(AN25&gt;0,VLOOKUP(AN25,'[3]2010_HVAC'!$EY$7:$KA$83,32),"")</f>
        <v>7.9499829059829059</v>
      </c>
      <c r="AO48" s="20">
        <f>IF(AO25&gt;0,VLOOKUP(AO25,'[3]2010_HVAC'!$EY$7:$KA$83,32),"")</f>
        <v>24.981846153846156</v>
      </c>
      <c r="AP48" s="13">
        <f t="shared" ref="AP48" si="41">(SUM(W48:AF48)+SUM(AI48:AO48))*$AP$5</f>
        <v>1213446.7006027689</v>
      </c>
      <c r="AQ48" s="21">
        <f>IF(AQ25&gt;0,VLOOKUP(AQ25,'[3]2010_Envelope'!$BH$6:$CR$128,9),"")</f>
        <v>28.342625000000005</v>
      </c>
      <c r="AR48" s="21">
        <f>IF(AR25&gt;0,VLOOKUP(AR25,'[3]2010_Envelope'!$BH$6:$CR$128,9),"")</f>
        <v>43.882178571428568</v>
      </c>
      <c r="AS48" s="21">
        <f>IF(AS25&gt;0,VLOOKUP(AS25,'[3]2010_Envelope'!$BH$6:$CR$128,9),"")</f>
        <v>25.89365897318357</v>
      </c>
      <c r="AT48" s="21" t="str">
        <f>IF(AT25&gt;0,VLOOKUP(AT25,'[3]2010_Envelope'!$BH$6:$CR$128,9),"")</f>
        <v/>
      </c>
      <c r="AU48" s="21">
        <f>IF(AU25&gt;0,VLOOKUP(AU25,'[3]2010_Envelope'!$BH$6:$CR$128,9),"")</f>
        <v>49.81467857142858</v>
      </c>
      <c r="AV48" s="21">
        <f>IF(AV25&gt;0,VLOOKUP(AV25,'[3]2010_Envelope'!$BH$6:$CR$128,9),"")</f>
        <v>25.810714285714287</v>
      </c>
      <c r="AW48" s="20" t="str">
        <f>IF(AW25&gt;0,VLOOKUP(AW25,'[3]2010_HVAC'!$EY$7:$KA$83,35),"")</f>
        <v/>
      </c>
      <c r="AX48" s="20" t="str">
        <f>IF(AX25&gt;0,VLOOKUP(AX25,'[3]2010_HVAC'!$EY$7:$KA$83,35),"")</f>
        <v/>
      </c>
      <c r="AY48" s="20">
        <f>IF(AY25&gt;0,VLOOKUP(AY25,'[3]2010_HVAC'!$EY$7:$KA$83,35),"")</f>
        <v>91.996240310077525</v>
      </c>
      <c r="AZ48" s="20">
        <f>IF(AZ25&gt;0,VLOOKUP(AZ25,'[3]2010_HVAC'!$EY$7:$KA$83,35),"")</f>
        <v>9.652000000000001</v>
      </c>
      <c r="BA48" s="55">
        <f>VLOOKUP($C48,[2]Performance!$A$3:$K$36,10)</f>
        <v>2</v>
      </c>
      <c r="BB48" s="55">
        <f t="shared" ref="BB48" si="42">IF(BA48=0,35,IF(BA48=1,36,37))</f>
        <v>37</v>
      </c>
      <c r="BC48" s="20">
        <f>IF(BC25&gt;0,VLOOKUP(BC25,'[3]2010_HVAC'!$EY$7:$KA$83,BB48),"")</f>
        <v>14.369403345504164</v>
      </c>
      <c r="BD48" s="20" t="str">
        <f>IF(BD25&gt;0,VLOOKUP(BD25,'[3]2010_HVAC'!$EY$7:$KA$83,$BB48),"")</f>
        <v/>
      </c>
      <c r="BE48" s="20">
        <f>IF(BE25&gt;0,VLOOKUP(BE25,'[3]2010_HVAC'!$EY$7:$KA$83,35),"")</f>
        <v>53.898799999999994</v>
      </c>
      <c r="BF48" s="20" t="str">
        <f>IF(BF25&gt;0,VLOOKUP(BF25,'[3]2010_HVAC'!$EY$7:$KA$83,35),"")</f>
        <v/>
      </c>
      <c r="BG48" s="20">
        <f>IF(BG25&gt;0,VLOOKUP(BG25,'[3]2010_HVAC'!$EY$7:$KA$83,35),"")</f>
        <v>5.5638095238095238</v>
      </c>
      <c r="BH48" s="20">
        <f>IF(BH25&gt;0,VLOOKUP(BH25,'[3]2010_HVAC'!$EY$7:$KA$83,35),"")</f>
        <v>11.811403174603175</v>
      </c>
      <c r="BI48" s="20">
        <f>IF(BI25&gt;0,VLOOKUP(BI25,'[3]2010_HVAC'!$EY$7:$KA$83,35),"")</f>
        <v>25.77492063492064</v>
      </c>
      <c r="BJ48" s="13">
        <f t="shared" ref="BJ48" si="43">(SUM(AQ48:AZ48)+SUM(BC48:BI48))*$BJ$5</f>
        <v>1218452.8620306107</v>
      </c>
      <c r="BK48" s="19">
        <f>IF($N48&gt;0,VLOOKUP($C48,[1]Madrid!$AB$7:$AN$40,$N48))/((IF($P48=1,'3 PlantsCodes'!$D$26,IF($P48=2,'3 PlantsCodes'!$D$27,IF($P48=3,'3 PlantsCodes'!$D$28,IF($P48=4,'3 PlantsCodes'!$D$29)))))*IF($R48=1,'3 PlantsCodes'!$D$31,IF($R48=2,'3 PlantsCodes'!$D$32)))</f>
        <v>8.4692283371951493</v>
      </c>
      <c r="BL48" s="19">
        <f>(IF($O48=20,VLOOKUP($C48,[1]Madrid!$AB$7:$AN$40,12),IF($O48&gt;0,VLOOKUP($C48,[1]Madrid!$AB$7:$AN$40,$O48),0))/(IF($Q48=1,'3 PlantsCodes'!$E$26,IF($Q48=3,'3 PlantsCodes'!$E$28,IF($Q48=4,'3 PlantsCodes'!$E$29,1)))*IF($R48=1,'3 PlantsCodes'!$E$31,IF($R48=2,'3 PlantsCodes'!$E$32))))</f>
        <v>7.9617986155890996</v>
      </c>
      <c r="BM48" s="19">
        <f>VLOOKUP($C48,[1]Madrid!$AB$6:$AZ$40,$S48)</f>
        <v>0.7820913061948751</v>
      </c>
      <c r="BN48" s="19">
        <f>VLOOKUP($C48,[1]Madrid!$B$7:$Y$40,18)</f>
        <v>7.0055523496863916</v>
      </c>
      <c r="BO48" s="19">
        <f>VLOOKUP($C48,[1]Madrid!$B$7:$AA$40,26)</f>
        <v>0.23706096281127675</v>
      </c>
      <c r="BP48" s="20">
        <f>IF($U48=1,-[4]Office!$E$12,0)</f>
        <v>-9.779059829059829</v>
      </c>
      <c r="BQ48" s="57" t="s">
        <v>30</v>
      </c>
      <c r="BR48" s="19">
        <f>IF($N48&gt;0,VLOOKUP($C48,[2]Madrid!$AB$7:$AN$40,$N48))/((IF($P48=1,'3 PlantsCodes'!$D$26,IF($P48=2,'3 PlantsCodes'!$D$27,IF($P48=3,'3 PlantsCodes'!$D$28,IF($P48=4,'3 PlantsCodes'!$D$29)))))*IF($R48=1,'3 PlantsCodes'!$D$31,IF($R48=2,'3 PlantsCodes'!$D$32)))</f>
        <v>7.4020316706511391</v>
      </c>
      <c r="BS48" s="19">
        <f>(IF($O48=20,VLOOKUP($C48,[2]Madrid!$AB$7:$AN$40,12),IF($O48&gt;0,VLOOKUP($C48,[2]Madrid!$AB$7:$AN$40,$O48),0))/(IF($Q48=1,'3 PlantsCodes'!$E$26,IF($Q48=3,'3 PlantsCodes'!$E$28,IF($Q48=4,'3 PlantsCodes'!$E$29,1)))*IF($R48=1,'3 PlantsCodes'!$E$31,IF($R48=2,'3 PlantsCodes'!$E$32))))</f>
        <v>5.119337335641867</v>
      </c>
      <c r="BT48" s="19">
        <f>VLOOKUP($C48,[2]Madrid!$AB$6:$AZ$40,$S48)</f>
        <v>1.4782757298015541</v>
      </c>
      <c r="BU48" s="19">
        <f>VLOOKUP($C48,[2]Madrid!$B$7:$Y$40,18)</f>
        <v>7.7827498104406363</v>
      </c>
      <c r="BV48" s="19">
        <f>VLOOKUP($C48,[2]Madrid!$B$7:$AA$40,26)</f>
        <v>0.38853935224335245</v>
      </c>
      <c r="BW48" s="20">
        <f>IF($U48=1,-[4]School!$E$12,0)</f>
        <v>-10.116825396825396</v>
      </c>
      <c r="BX48" s="57" t="s">
        <v>30</v>
      </c>
    </row>
    <row r="50" spans="1:76" ht="15.75" thickBot="1" x14ac:dyDescent="0.3"/>
    <row r="51" spans="1:76" ht="40.5"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30</v>
      </c>
      <c r="F54" s="49" t="s">
        <v>34</v>
      </c>
      <c r="G54" s="49" t="s">
        <v>34</v>
      </c>
      <c r="H54" s="49">
        <v>0</v>
      </c>
      <c r="I54" s="49">
        <f>IF(D54="-",1,IF(D54="o-",2,IF(D54="o",3,IF(D54="o+",4))))</f>
        <v>1</v>
      </c>
      <c r="J54" s="49">
        <f>IF(E54="-",1,IF(E54="o",2,IF(E54="o+",3)))</f>
        <v>1</v>
      </c>
      <c r="K54" s="49">
        <f>IF(G54="o",1,IF(G54="o+",2,IF(G54="+",3)))</f>
        <v>1</v>
      </c>
      <c r="L54" s="49">
        <f>IF(H54=0,1,IF(H54=1,2))</f>
        <v>1</v>
      </c>
      <c r="M54" s="49">
        <f>I54*1000+J54*100+K54*10+L54*1</f>
        <v>1111</v>
      </c>
      <c r="N54" s="49">
        <v>2</v>
      </c>
      <c r="O54" s="49">
        <v>11</v>
      </c>
      <c r="P54" s="49">
        <v>2</v>
      </c>
      <c r="Q54" s="49">
        <v>3</v>
      </c>
      <c r="R54" s="49">
        <v>1</v>
      </c>
      <c r="S54" s="22">
        <f t="shared" ref="S54:S73" si="44">IF(T54=0,IF(N54=3,14,IF(N54=7,16,IF(N54=8,17,IF(N54=9,18,IF(N54=10,19,15))))),IF(T54=1,IF(N54=3,20,IF(N54=7,22,IF(N54=8,23,IF(N54=9,24,IF(N54=10,25,21)))))))</f>
        <v>15</v>
      </c>
      <c r="T54" s="49">
        <v>0</v>
      </c>
      <c r="U54" s="49">
        <v>0</v>
      </c>
      <c r="V54" s="6"/>
      <c r="W54" s="10">
        <f>VLOOKUP($C54,[1]Madrid!$BB$7:$BK$42,5)</f>
        <v>1</v>
      </c>
      <c r="X54" s="10">
        <f>VLOOKUP($C54,[1]Madrid!$BB$7:$BK$42,6)</f>
        <v>24</v>
      </c>
      <c r="Y54" s="10">
        <f>VLOOKUP($C54,[1]Madrid!$BB$7:$BK$42,7)</f>
        <v>0</v>
      </c>
      <c r="Z54" s="10">
        <f>VLOOKUP($C54,[1]Madrid!$BB$7:$BK$42,8)</f>
        <v>81</v>
      </c>
      <c r="AA54" s="10">
        <f>VLOOKUP($C54,[1]Madrid!$BB$7:$BK$42,9)</f>
        <v>0</v>
      </c>
      <c r="AB54" s="10">
        <f>VLOOKUP($C54,[1]Madrid!$BB$7:$BK$42,10)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141</v>
      </c>
      <c r="AK54" s="11">
        <f>IF($P54=1,149,IF($P54=2,153,IF($P54=3,155,IF($P54=4,157,0))))</f>
        <v>153</v>
      </c>
      <c r="AL54" s="11">
        <f>IF($P54=$Q54,0,IF($Q54=1,149,IF($Q54=2,153,IF($Q54=3,155,IF($Q54=4,157,0)))))</f>
        <v>155</v>
      </c>
      <c r="AM54" s="11">
        <f>IF($R54=1,160,IF($R54=2,162))</f>
        <v>160</v>
      </c>
      <c r="AN54" s="11">
        <f>IF($T54=1,186,0)</f>
        <v>0</v>
      </c>
      <c r="AO54" s="11">
        <f>IF($U54=1,184,0)</f>
        <v>0</v>
      </c>
      <c r="AP54" s="13">
        <f t="shared" ref="AP54:AP73" si="45">AP77/$AP$5</f>
        <v>184.03390879945238</v>
      </c>
      <c r="AQ54" s="10">
        <f>VLOOKUP($C54,[2]Madrid!$BB$7:$BK$40,5)</f>
        <v>2</v>
      </c>
      <c r="AR54" s="10">
        <f>VLOOKUP($C54,[2]Madrid!$BB$7:$BK$40,6)</f>
        <v>24</v>
      </c>
      <c r="AS54" s="10">
        <f>VLOOKUP($C54,[2]Madrid!$BB$7:$BK$40,7)</f>
        <v>0</v>
      </c>
      <c r="AT54" s="10">
        <f>VLOOKUP($C54,[2]Madrid!$BB$7:$BK$40,8)</f>
        <v>0</v>
      </c>
      <c r="AU54" s="10">
        <f>VLOOKUP($C54,[2]Madrid!$BB$7:$BK$40,9)</f>
        <v>0</v>
      </c>
      <c r="AV54" s="10">
        <f>VLOOKUP($C54,[2]Madrid!$BB$7:$BK$40,10)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141</v>
      </c>
      <c r="BE54" s="11">
        <f>IF($P54=1,149,IF($P54=2,153,IF($P54=3,155,IF($P54=4,157,0))))</f>
        <v>153</v>
      </c>
      <c r="BF54" s="11">
        <f>IF($P54=$Q54,0,IF($Q54=1,149,IF($Q54=2,153,IF($Q54=3,155,IF($Q54=4,157,0)))))</f>
        <v>155</v>
      </c>
      <c r="BG54" s="11">
        <f>IF($R54=1,160,IF($R54=2,162))</f>
        <v>160</v>
      </c>
      <c r="BH54" s="11">
        <f>IF($T54=1,186,0)</f>
        <v>0</v>
      </c>
      <c r="BI54" s="11">
        <f>IF($U54=1,184,0)</f>
        <v>0</v>
      </c>
      <c r="BJ54" s="13">
        <f t="shared" ref="BJ54:BJ73" si="46">BJ77/$BJ$5</f>
        <v>196.64732825742817</v>
      </c>
      <c r="BK54" s="19">
        <f>IF($N54=2,BK77*'4 PEF'!$J$4,IF(OR($N54=3,$N54=4,$N54=5,$N54=6),BK77*'4 PEF'!$J$5,IF(OR($N54=7,$N54=8),BK77*'4 PEF'!$J$10,IF($N54=9,BK77*'4 PEF'!$J$7,IF($N54=10,BK77*'4 PEF'!$J$6)))))</f>
        <v>193.74691167684793</v>
      </c>
      <c r="BL54" s="19">
        <f>BL77*'4 PEF'!$J$10</f>
        <v>35.325309968302655</v>
      </c>
      <c r="BM54" s="19">
        <f>IF($N54=2,BM77*'4 PEF'!$J$4,IF(OR($N54=3,$N54=4,$N54=5,$N54=6),BM77*'4 PEF'!$J$5,IF(OR($N54=7,$N54=8),BM77*'4 PEF'!$J$10,IF($N54=9,BM77*'4 PEF'!$J$7,IF($N54=10,BM77*'4 PEF'!$J$6)))))</f>
        <v>7.7894736842105274</v>
      </c>
      <c r="BN54" s="19">
        <f>BN77*'4 PEF'!$J$10</f>
        <v>47.071789746091049</v>
      </c>
      <c r="BO54" s="19">
        <f>BO77*'4 PEF'!$J$10</f>
        <v>1.0335643700871839</v>
      </c>
      <c r="BP54" s="33">
        <f>BP77*'4 PEF'!$J$10</f>
        <v>0</v>
      </c>
      <c r="BQ54" s="34">
        <f>SUM(BK54:BP54)</f>
        <v>284.96704944553932</v>
      </c>
      <c r="BR54" s="19">
        <f>IF($N54=2,BR77*'4 PEF'!$J$4,IF(OR($N54=3,$N54=4,$N54=5,$N54=6),BR77*'4 PEF'!$J$5,IF(OR($N54=7,$N54=8),BR77*'4 PEF'!$J$10,IF($N54=9,BR77*'4 PEF'!$J$7,IF($N54=10,BR77*'4 PEF'!$J$6)))))</f>
        <v>170.97009413535929</v>
      </c>
      <c r="BS54" s="19">
        <f>BS77*'4 PEF'!$J$10</f>
        <v>16.380524707337806</v>
      </c>
      <c r="BT54" s="19">
        <f>IF($N54=2,BT77*'4 PEF'!$J$4,IF(OR($N54=3,$N54=4,$N54=5,$N54=6),BT77*'4 PEF'!$J$5,IF(OR($N54=7,$N54=8),BT77*'4 PEF'!$J$10,IF($N54=9,BT77*'4 PEF'!$J$7,IF($N54=10,BT77*'4 PEF'!$J$6)))))</f>
        <v>11.263157894736842</v>
      </c>
      <c r="BU54" s="19">
        <f>BU77*'4 PEF'!$J$10</f>
        <v>46.711632671330939</v>
      </c>
      <c r="BV54" s="19">
        <f>BV77*'4 PEF'!$J$10</f>
        <v>1.2007098689014271</v>
      </c>
      <c r="BW54" s="33">
        <f>BW77*'4 PEF'!$J$10</f>
        <v>0</v>
      </c>
      <c r="BX54" s="34">
        <f>SUM(BR54:BW54)</f>
        <v>246.52611927766628</v>
      </c>
    </row>
    <row r="55" spans="1:76" x14ac:dyDescent="0.25">
      <c r="A55" s="151"/>
      <c r="B55" s="17">
        <v>2</v>
      </c>
      <c r="C55" s="97">
        <f>VLOOKUP(M55,[1]aux!$A$2:$B$37,2,FALSE)</f>
        <v>3</v>
      </c>
      <c r="D55" s="50" t="s">
        <v>30</v>
      </c>
      <c r="E55" s="50" t="s">
        <v>34</v>
      </c>
      <c r="F55" s="49" t="s">
        <v>31</v>
      </c>
      <c r="G55" s="49" t="s">
        <v>34</v>
      </c>
      <c r="H55" s="49">
        <v>0</v>
      </c>
      <c r="I55" s="49">
        <f t="shared" ref="I55:I65" si="47">IF(D55="-",1,IF(D55="o-",2,IF(D55="o",3,IF(D55="o+",4))))</f>
        <v>1</v>
      </c>
      <c r="J55" s="49">
        <f t="shared" ref="J55:J65" si="48">IF(E55="-",1,IF(E55="o",2,IF(E55="o+",3)))</f>
        <v>2</v>
      </c>
      <c r="K55" s="49">
        <f t="shared" ref="K55:K65" si="49">IF(G55="o",1,IF(G55="o+",2,IF(G55="+",3)))</f>
        <v>1</v>
      </c>
      <c r="L55" s="49">
        <f t="shared" ref="L55:L65" si="50">IF(H55=0,1,IF(H55=1,2))</f>
        <v>1</v>
      </c>
      <c r="M55" s="49">
        <f t="shared" ref="M55:M73" si="51">I55*1000+J55*100+K55*10+L55*1</f>
        <v>1211</v>
      </c>
      <c r="N55" s="49">
        <v>5</v>
      </c>
      <c r="O55" s="49">
        <v>20</v>
      </c>
      <c r="P55" s="49">
        <v>3</v>
      </c>
      <c r="Q55" s="49">
        <v>3</v>
      </c>
      <c r="R55" s="49">
        <v>2</v>
      </c>
      <c r="S55" s="22">
        <f t="shared" si="44"/>
        <v>15</v>
      </c>
      <c r="T55" s="49">
        <v>0</v>
      </c>
      <c r="U55" s="49">
        <v>0</v>
      </c>
      <c r="V55" s="18"/>
      <c r="W55" s="10">
        <f>VLOOKUP($C55,[1]Madrid!$BB$7:$BK$42,5)</f>
        <v>1</v>
      </c>
      <c r="X55" s="10">
        <f>VLOOKUP($C55,[1]Madrid!$BB$7:$BK$42,6)</f>
        <v>24</v>
      </c>
      <c r="Y55" s="10">
        <f>VLOOKUP($C55,[1]Madrid!$BB$7:$BK$42,7)</f>
        <v>0</v>
      </c>
      <c r="Z55" s="10">
        <f>VLOOKUP($C55,[1]Madrid!$BB$7:$BK$42,8)</f>
        <v>89</v>
      </c>
      <c r="AA55" s="10">
        <f>VLOOKUP($C55,[1]Madrid!$BB$7:$BK$42,9)</f>
        <v>0</v>
      </c>
      <c r="AB55" s="10">
        <f>VLOOKUP($C55,[1]Madrid!$BB$7:$BK$42,10)</f>
        <v>0</v>
      </c>
      <c r="AC55" s="11">
        <f t="shared" ref="AC55:AC73" si="52">IF($H55=1,170,0)</f>
        <v>0</v>
      </c>
      <c r="AD55" s="11">
        <f t="shared" ref="AD55:AD73" si="53">IF($H55=1,168,0)</f>
        <v>0</v>
      </c>
      <c r="AE55" s="11">
        <f>VLOOKUP($C55,[1]Vienna!$BB$7:$BM$42,11)</f>
        <v>0</v>
      </c>
      <c r="AF55" s="11">
        <f>VLOOKUP($C55,[1]Vienna!$BB$7:$BM$42,12)</f>
        <v>0</v>
      </c>
      <c r="AG55" s="11" t="s">
        <v>30</v>
      </c>
      <c r="AH55" s="11" t="s">
        <v>30</v>
      </c>
      <c r="AI55" s="11">
        <f t="shared" ref="AI55:AI73" si="54">IF($N55=2,147,IF($N55=3,120,IF(OR($N55=4,$N55=5,$N55=6),123,IF($N55=7,129,IF($N55=8,135,IF($N55=9,138,IF($N55=10,191,0)))))))</f>
        <v>123</v>
      </c>
      <c r="AJ55" s="11">
        <f t="shared" ref="AJ55:AJ73" si="55">IF($O55=11,141,IF($O55=20,144,0))</f>
        <v>144</v>
      </c>
      <c r="AK55" s="11">
        <f t="shared" ref="AK55:AK73" si="56">IF($P55=1,149,IF($P55=2,153,IF($P55=3,155,IF($P55=4,157,0))))</f>
        <v>155</v>
      </c>
      <c r="AL55" s="11">
        <f t="shared" ref="AL55:AL73" si="57">IF(P55=Q55,0,IF($Q55=1,149,IF($Q55=2,153,IF($Q55=3,155,IF($Q55=4,157,0)))))</f>
        <v>0</v>
      </c>
      <c r="AM55" s="11">
        <f t="shared" ref="AM55:AM73" si="58">IF($R55=1,160,IF($R55=2,162))</f>
        <v>162</v>
      </c>
      <c r="AN55" s="11">
        <f t="shared" ref="AN55:AN73" si="59">IF($T55=1,186,0)</f>
        <v>0</v>
      </c>
      <c r="AO55" s="11">
        <f t="shared" ref="AO55:AO73" si="60">IF($U55=1,184,0)</f>
        <v>0</v>
      </c>
      <c r="AP55" s="13">
        <f t="shared" si="45"/>
        <v>228.32555836256037</v>
      </c>
      <c r="AQ55" s="10">
        <f>VLOOKUP($C55,[2]Madrid!$BB$7:$BK$40,5)</f>
        <v>2</v>
      </c>
      <c r="AR55" s="10">
        <f>VLOOKUP($C55,[2]Madrid!$BB$7:$BK$40,6)</f>
        <v>24</v>
      </c>
      <c r="AS55" s="10">
        <f>VLOOKUP($C55,[2]Madrid!$BB$7:$BK$40,7)</f>
        <v>0</v>
      </c>
      <c r="AT55" s="10">
        <f>VLOOKUP($C55,[2]Madrid!$BB$7:$BK$40,8)</f>
        <v>93</v>
      </c>
      <c r="AU55" s="10">
        <f>VLOOKUP($C55,[2]Madrid!$BB$7:$BK$40,9)</f>
        <v>0</v>
      </c>
      <c r="AV55" s="10">
        <f>VLOOKUP($C55,[2]Madrid!$BB$7:$BK$40,10)</f>
        <v>0</v>
      </c>
      <c r="AW55" s="11">
        <f t="shared" ref="AW55:AW73" si="61">IF($H55=1,170,0)</f>
        <v>0</v>
      </c>
      <c r="AX55" s="11">
        <f t="shared" ref="AX55:AX73" si="62">IF($H55=1,168,0)</f>
        <v>0</v>
      </c>
      <c r="AY55" s="11">
        <f>VLOOKUP($C55,[2]Vienna!$BB$7:$BM$42,11)</f>
        <v>0</v>
      </c>
      <c r="AZ55" s="11">
        <f>VLOOKUP($C55,[2]Vienna!$BB$7:$BM$42,12)</f>
        <v>0</v>
      </c>
      <c r="BA55" s="11" t="s">
        <v>30</v>
      </c>
      <c r="BB55" s="11" t="s">
        <v>30</v>
      </c>
      <c r="BC55" s="11">
        <f t="shared" ref="BC55:BC73" si="63">IF($N55=2,147,IF($N55=3,120,IF(OR($N55=4,$N55=5,$N55=6),123,IF($N55=7,129,IF($N55=8,135,IF($N55=9,138,IF($N55=10,191,0)))))))</f>
        <v>123</v>
      </c>
      <c r="BD55" s="11">
        <f t="shared" ref="BD55:BD73" si="64">IF($O55=11,141,IF($O55=20,144,0))</f>
        <v>144</v>
      </c>
      <c r="BE55" s="11">
        <f t="shared" ref="BE55:BE73" si="65">IF($P55=1,149,IF($P55=2,153,IF($P55=3,155,IF($P55=4,157,0))))</f>
        <v>155</v>
      </c>
      <c r="BF55" s="11">
        <f t="shared" ref="BF55:BF73" si="66">IF($P55=$Q55,0,IF($Q55=1,149,IF($Q55=2,153,IF($Q55=3,155,IF($Q55=4,157,0)))))</f>
        <v>0</v>
      </c>
      <c r="BG55" s="11">
        <f t="shared" ref="BG55:BG73" si="67">IF($R55=1,160,IF($R55=2,162))</f>
        <v>162</v>
      </c>
      <c r="BH55" s="11">
        <f t="shared" ref="BH55:BH73" si="68">IF($T55=1,186,0)</f>
        <v>0</v>
      </c>
      <c r="BI55" s="11">
        <f t="shared" ref="BI55:BI73" si="69">IF($U55=1,184,0)</f>
        <v>0</v>
      </c>
      <c r="BJ55" s="13">
        <f t="shared" si="46"/>
        <v>269.89248052706512</v>
      </c>
      <c r="BK55" s="19">
        <f>IF($N55=2,BK78*'4 PEF'!$J$4,IF(OR($N55=3,$N55=4,$N55=5,$N55=6),BK78*'4 PEF'!$J$5,IF(OR($N55=7,$N55=8),BK78*'4 PEF'!$J$10,IF($N55=9,BK78*'4 PEF'!$J$7,IF($N55=10,BK78*'4 PEF'!$J$6)))))</f>
        <v>66.187726397917999</v>
      </c>
      <c r="BL55" s="19">
        <f>BL78*'4 PEF'!$J$10</f>
        <v>43.204285738319449</v>
      </c>
      <c r="BM55" s="19">
        <f>IF($N55=2,BM78*'4 PEF'!$J$4,IF(OR($N55=3,$N55=4,$N55=5,$N55=6),BM78*'4 PEF'!$J$5,IF(OR($N55=7,$N55=8),BM78*'4 PEF'!$J$10,IF($N55=9,BM78*'4 PEF'!$J$7,IF($N55=10,BM78*'4 PEF'!$J$6)))))</f>
        <v>7.7894736842105274</v>
      </c>
      <c r="BN55" s="19">
        <f>BN78*'4 PEF'!$J$10</f>
        <v>48.032801074215676</v>
      </c>
      <c r="BO55" s="19">
        <f>BO78*'4 PEF'!$J$10</f>
        <v>0.81368699047494841</v>
      </c>
      <c r="BP55" s="33">
        <f>BP78*'4 PEF'!$J$10</f>
        <v>0</v>
      </c>
      <c r="BQ55" s="34">
        <f t="shared" ref="BQ55:BQ73" si="70">SUM(BK55:BP55)</f>
        <v>166.02797388513858</v>
      </c>
      <c r="BR55" s="19">
        <f>IF($N55=2,BR78*'4 PEF'!$J$4,IF(OR($N55=3,$N55=4,$N55=5,$N55=6),BR78*'4 PEF'!$J$5,IF(OR($N55=7,$N55=8),BR78*'4 PEF'!$J$10,IF($N55=9,BR78*'4 PEF'!$J$7,IF($N55=10,BR78*'4 PEF'!$J$6)))))</f>
        <v>80.130944115845423</v>
      </c>
      <c r="BS55" s="19">
        <f>BS78*'4 PEF'!$J$10</f>
        <v>18.868902346804628</v>
      </c>
      <c r="BT55" s="19">
        <f>IF($N55=2,BT78*'4 PEF'!$J$4,IF(OR($N55=3,$N55=4,$N55=5,$N55=6),BT78*'4 PEF'!$J$5,IF(OR($N55=7,$N55=8),BT78*'4 PEF'!$J$10,IF($N55=9,BT78*'4 PEF'!$J$7,IF($N55=10,BT78*'4 PEF'!$J$6)))))</f>
        <v>11.263157894736842</v>
      </c>
      <c r="BU55" s="19">
        <f>BU78*'4 PEF'!$J$10</f>
        <v>47.686157117313257</v>
      </c>
      <c r="BV55" s="19">
        <f>BV78*'4 PEF'!$J$10</f>
        <v>1.025319616898277</v>
      </c>
      <c r="BW55" s="33">
        <f>BW78*'4 PEF'!$J$10</f>
        <v>0</v>
      </c>
      <c r="BX55" s="34">
        <f t="shared" ref="BX55:BX73" si="71">SUM(BR55:BW55)</f>
        <v>158.97448109159845</v>
      </c>
    </row>
    <row r="56" spans="1:76" x14ac:dyDescent="0.25">
      <c r="A56" s="151"/>
      <c r="B56" s="17">
        <v>3</v>
      </c>
      <c r="C56" s="97">
        <f>VLOOKUP(M56,[1]aux!$A$2:$B$37,2,FALSE)</f>
        <v>5</v>
      </c>
      <c r="D56" s="50" t="s">
        <v>31</v>
      </c>
      <c r="E56" s="50" t="s">
        <v>30</v>
      </c>
      <c r="F56" s="49" t="s">
        <v>31</v>
      </c>
      <c r="G56" s="49" t="s">
        <v>34</v>
      </c>
      <c r="H56" s="49">
        <v>0</v>
      </c>
      <c r="I56" s="49">
        <f t="shared" si="47"/>
        <v>2</v>
      </c>
      <c r="J56" s="49">
        <f t="shared" si="48"/>
        <v>1</v>
      </c>
      <c r="K56" s="49">
        <f t="shared" si="49"/>
        <v>1</v>
      </c>
      <c r="L56" s="49">
        <f t="shared" si="50"/>
        <v>1</v>
      </c>
      <c r="M56" s="49">
        <f t="shared" si="51"/>
        <v>2111</v>
      </c>
      <c r="N56" s="49">
        <v>5</v>
      </c>
      <c r="O56" s="49">
        <v>20</v>
      </c>
      <c r="P56" s="49">
        <v>3</v>
      </c>
      <c r="Q56" s="49">
        <v>3</v>
      </c>
      <c r="R56" s="49">
        <v>2</v>
      </c>
      <c r="S56" s="22">
        <f t="shared" si="44"/>
        <v>15</v>
      </c>
      <c r="T56" s="49">
        <v>0</v>
      </c>
      <c r="U56" s="49">
        <v>0</v>
      </c>
      <c r="V56" s="18"/>
      <c r="W56" s="10">
        <f>VLOOKUP($C56,[1]Madrid!$BB$7:$BK$42,5)</f>
        <v>9</v>
      </c>
      <c r="X56" s="10">
        <f>VLOOKUP($C56,[1]Madrid!$BB$7:$BK$42,6)</f>
        <v>32</v>
      </c>
      <c r="Y56" s="10">
        <f>VLOOKUP($C56,[1]Madrid!$BB$7:$BK$42,7)</f>
        <v>63</v>
      </c>
      <c r="Z56" s="10">
        <f>VLOOKUP($C56,[1]Madrid!$BB$7:$BK$42,8)</f>
        <v>81</v>
      </c>
      <c r="AA56" s="10">
        <f>VLOOKUP($C56,[1]Madrid!$BB$7:$BK$42,9)</f>
        <v>0</v>
      </c>
      <c r="AB56" s="10">
        <f>VLOOKUP($C56,[1]Madrid!$BB$7:$BK$42,10)</f>
        <v>0</v>
      </c>
      <c r="AC56" s="11">
        <f t="shared" si="52"/>
        <v>0</v>
      </c>
      <c r="AD56" s="11">
        <f t="shared" si="53"/>
        <v>0</v>
      </c>
      <c r="AE56" s="11">
        <f>VLOOKUP($C56,[1]Vienna!$BB$7:$BM$42,11)</f>
        <v>0</v>
      </c>
      <c r="AF56" s="11">
        <f>VLOOKUP($C56,[1]Vienna!$BB$7:$BM$42,12)</f>
        <v>0</v>
      </c>
      <c r="AG56" s="11" t="s">
        <v>30</v>
      </c>
      <c r="AH56" s="11" t="s">
        <v>30</v>
      </c>
      <c r="AI56" s="11">
        <f t="shared" si="54"/>
        <v>123</v>
      </c>
      <c r="AJ56" s="11">
        <f t="shared" si="55"/>
        <v>144</v>
      </c>
      <c r="AK56" s="11">
        <f t="shared" si="56"/>
        <v>155</v>
      </c>
      <c r="AL56" s="11">
        <f t="shared" si="57"/>
        <v>0</v>
      </c>
      <c r="AM56" s="11">
        <f t="shared" si="58"/>
        <v>162</v>
      </c>
      <c r="AN56" s="11">
        <f t="shared" si="59"/>
        <v>0</v>
      </c>
      <c r="AO56" s="11">
        <f t="shared" si="60"/>
        <v>0</v>
      </c>
      <c r="AP56" s="13">
        <f t="shared" si="45"/>
        <v>135.94620903777437</v>
      </c>
      <c r="AQ56" s="10">
        <f>VLOOKUP($C56,[2]Madrid!$BB$7:$BK$40,5)</f>
        <v>10</v>
      </c>
      <c r="AR56" s="10">
        <f>VLOOKUP($C56,[2]Madrid!$BB$7:$BK$40,6)</f>
        <v>32</v>
      </c>
      <c r="AS56" s="10">
        <f>VLOOKUP($C56,[2]Madrid!$BB$7:$BK$40,7)</f>
        <v>64</v>
      </c>
      <c r="AT56" s="10">
        <f>VLOOKUP($C56,[2]Madrid!$BB$7:$BK$40,8)</f>
        <v>0</v>
      </c>
      <c r="AU56" s="10">
        <f>VLOOKUP($C56,[2]Madrid!$BB$7:$BK$40,9)</f>
        <v>0</v>
      </c>
      <c r="AV56" s="10">
        <f>VLOOKUP($C56,[2]Madrid!$BB$7:$BK$40,10)</f>
        <v>0</v>
      </c>
      <c r="AW56" s="11">
        <f t="shared" si="61"/>
        <v>0</v>
      </c>
      <c r="AX56" s="11">
        <f t="shared" si="62"/>
        <v>0</v>
      </c>
      <c r="AY56" s="11">
        <f>VLOOKUP($C56,[2]Vienna!$BB$7:$BM$42,11)</f>
        <v>0</v>
      </c>
      <c r="AZ56" s="11">
        <f>VLOOKUP($C56,[2]Vienna!$BB$7:$BM$42,12)</f>
        <v>0</v>
      </c>
      <c r="BA56" s="11" t="s">
        <v>30</v>
      </c>
      <c r="BB56" s="11" t="s">
        <v>30</v>
      </c>
      <c r="BC56" s="11">
        <f t="shared" si="63"/>
        <v>123</v>
      </c>
      <c r="BD56" s="11">
        <f t="shared" si="64"/>
        <v>144</v>
      </c>
      <c r="BE56" s="11">
        <f t="shared" si="65"/>
        <v>155</v>
      </c>
      <c r="BF56" s="11">
        <f t="shared" si="66"/>
        <v>0</v>
      </c>
      <c r="BG56" s="11">
        <f t="shared" si="67"/>
        <v>162</v>
      </c>
      <c r="BH56" s="11">
        <f t="shared" si="68"/>
        <v>0</v>
      </c>
      <c r="BI56" s="11">
        <f t="shared" si="69"/>
        <v>0</v>
      </c>
      <c r="BJ56" s="13">
        <f t="shared" si="46"/>
        <v>150.03234827169553</v>
      </c>
      <c r="BK56" s="19">
        <f>IF($N56=2,BK79*'4 PEF'!$J$4,IF(OR($N56=3,$N56=4,$N56=5,$N56=6),BK79*'4 PEF'!$J$5,IF(OR($N56=7,$N56=8),BK79*'4 PEF'!$J$10,IF($N56=9,BK79*'4 PEF'!$J$7,IF($N56=10,BK79*'4 PEF'!$J$6)))))</f>
        <v>110.94922731112358</v>
      </c>
      <c r="BL56" s="19">
        <f>BL79*'4 PEF'!$J$10</f>
        <v>42.143968303421012</v>
      </c>
      <c r="BM56" s="19">
        <f>IF($N56=2,BM79*'4 PEF'!$J$4,IF(OR($N56=3,$N56=4,$N56=5,$N56=6),BM79*'4 PEF'!$J$5,IF(OR($N56=7,$N56=8),BM79*'4 PEF'!$J$10,IF($N56=9,BM79*'4 PEF'!$J$7,IF($N56=10,BM79*'4 PEF'!$J$6)))))</f>
        <v>7.7894736842105274</v>
      </c>
      <c r="BN56" s="19">
        <f>BN79*'4 PEF'!$J$10</f>
        <v>47.077001806637931</v>
      </c>
      <c r="BO56" s="19">
        <f>BO79*'4 PEF'!$J$10</f>
        <v>0.92987004748261515</v>
      </c>
      <c r="BP56" s="33">
        <f>BP79*'4 PEF'!$J$10</f>
        <v>0</v>
      </c>
      <c r="BQ56" s="34">
        <f t="shared" si="70"/>
        <v>208.88954115287564</v>
      </c>
      <c r="BR56" s="19">
        <f>IF($N56=2,BR79*'4 PEF'!$J$4,IF(OR($N56=3,$N56=4,$N56=5,$N56=6),BR79*'4 PEF'!$J$5,IF(OR($N56=7,$N56=8),BR79*'4 PEF'!$J$10,IF($N56=9,BR79*'4 PEF'!$J$7,IF($N56=10,BR79*'4 PEF'!$J$6)))))</f>
        <v>75.032330712068799</v>
      </c>
      <c r="BS56" s="19">
        <f>BS79*'4 PEF'!$J$10</f>
        <v>24.060949394387929</v>
      </c>
      <c r="BT56" s="19">
        <f>IF($N56=2,BT79*'4 PEF'!$J$4,IF(OR($N56=3,$N56=4,$N56=5,$N56=6),BT79*'4 PEF'!$J$5,IF(OR($N56=7,$N56=8),BT79*'4 PEF'!$J$10,IF($N56=9,BT79*'4 PEF'!$J$7,IF($N56=10,BT79*'4 PEF'!$J$6)))))</f>
        <v>11.263157894736842</v>
      </c>
      <c r="BU56" s="19">
        <f>BU79*'4 PEF'!$J$10</f>
        <v>46.714980009277305</v>
      </c>
      <c r="BV56" s="19">
        <f>BV79*'4 PEF'!$J$10</f>
        <v>1.0440558727019251</v>
      </c>
      <c r="BW56" s="33">
        <f>BW79*'4 PEF'!$J$10</f>
        <v>0</v>
      </c>
      <c r="BX56" s="34">
        <f t="shared" si="71"/>
        <v>158.1154738831728</v>
      </c>
    </row>
    <row r="57" spans="1:76" x14ac:dyDescent="0.25">
      <c r="A57" s="151"/>
      <c r="B57" s="17">
        <v>4</v>
      </c>
      <c r="C57" s="97">
        <f>VLOOKUP(M57,[1]aux!$A$2:$B$37,2,FALSE)</f>
        <v>3</v>
      </c>
      <c r="D57" s="50" t="s">
        <v>30</v>
      </c>
      <c r="E57" s="50" t="s">
        <v>34</v>
      </c>
      <c r="F57" s="49" t="s">
        <v>31</v>
      </c>
      <c r="G57" s="49" t="s">
        <v>34</v>
      </c>
      <c r="H57" s="49">
        <v>0</v>
      </c>
      <c r="I57" s="49">
        <f t="shared" si="47"/>
        <v>1</v>
      </c>
      <c r="J57" s="49">
        <f t="shared" si="48"/>
        <v>2</v>
      </c>
      <c r="K57" s="49">
        <f t="shared" si="49"/>
        <v>1</v>
      </c>
      <c r="L57" s="49">
        <f t="shared" si="50"/>
        <v>1</v>
      </c>
      <c r="M57" s="49">
        <f t="shared" si="51"/>
        <v>1211</v>
      </c>
      <c r="N57" s="49">
        <v>7</v>
      </c>
      <c r="O57" s="49">
        <v>12</v>
      </c>
      <c r="P57" s="49">
        <v>3</v>
      </c>
      <c r="Q57" s="49">
        <v>3</v>
      </c>
      <c r="R57" s="49">
        <v>2</v>
      </c>
      <c r="S57" s="22">
        <f t="shared" si="44"/>
        <v>16</v>
      </c>
      <c r="T57" s="49">
        <v>0</v>
      </c>
      <c r="U57" s="49">
        <v>0</v>
      </c>
      <c r="V57" s="18"/>
      <c r="W57" s="10">
        <f>VLOOKUP($C57,[1]Madrid!$BB$7:$BK$42,5)</f>
        <v>1</v>
      </c>
      <c r="X57" s="10">
        <f>VLOOKUP($C57,[1]Madrid!$BB$7:$BK$42,6)</f>
        <v>24</v>
      </c>
      <c r="Y57" s="10">
        <f>VLOOKUP($C57,[1]Madrid!$BB$7:$BK$42,7)</f>
        <v>0</v>
      </c>
      <c r="Z57" s="10">
        <f>VLOOKUP($C57,[1]Madrid!$BB$7:$BK$42,8)</f>
        <v>89</v>
      </c>
      <c r="AA57" s="10">
        <f>VLOOKUP($C57,[1]Madrid!$BB$7:$BK$42,9)</f>
        <v>0</v>
      </c>
      <c r="AB57" s="10">
        <f>VLOOKUP($C57,[1]Madrid!$BB$7:$BK$42,10)</f>
        <v>0</v>
      </c>
      <c r="AC57" s="11">
        <f t="shared" si="52"/>
        <v>0</v>
      </c>
      <c r="AD57" s="11">
        <f t="shared" si="53"/>
        <v>0</v>
      </c>
      <c r="AE57" s="11">
        <f>VLOOKUP($C57,[1]Vienna!$BB$7:$BM$42,11)</f>
        <v>0</v>
      </c>
      <c r="AF57" s="11">
        <f>VLOOKUP($C57,[1]Vienna!$BB$7:$BM$42,12)</f>
        <v>0</v>
      </c>
      <c r="AG57" s="11" t="s">
        <v>30</v>
      </c>
      <c r="AH57" s="11" t="s">
        <v>30</v>
      </c>
      <c r="AI57" s="11">
        <f t="shared" si="54"/>
        <v>129</v>
      </c>
      <c r="AJ57" s="11">
        <f t="shared" si="55"/>
        <v>0</v>
      </c>
      <c r="AK57" s="11">
        <f t="shared" si="56"/>
        <v>155</v>
      </c>
      <c r="AL57" s="11">
        <f t="shared" si="57"/>
        <v>0</v>
      </c>
      <c r="AM57" s="11">
        <f t="shared" si="58"/>
        <v>162</v>
      </c>
      <c r="AN57" s="11">
        <f t="shared" si="59"/>
        <v>0</v>
      </c>
      <c r="AO57" s="11">
        <f t="shared" si="60"/>
        <v>0</v>
      </c>
      <c r="AP57" s="13">
        <f t="shared" si="45"/>
        <v>218.93093497647442</v>
      </c>
      <c r="AQ57" s="10">
        <f>VLOOKUP($C57,[2]Madrid!$BB$7:$BK$40,5)</f>
        <v>2</v>
      </c>
      <c r="AR57" s="10">
        <f>VLOOKUP($C57,[2]Madrid!$BB$7:$BK$40,6)</f>
        <v>24</v>
      </c>
      <c r="AS57" s="10">
        <f>VLOOKUP($C57,[2]Madrid!$BB$7:$BK$40,7)</f>
        <v>0</v>
      </c>
      <c r="AT57" s="10">
        <f>VLOOKUP($C57,[2]Madrid!$BB$7:$BK$40,8)</f>
        <v>93</v>
      </c>
      <c r="AU57" s="10">
        <f>VLOOKUP($C57,[2]Madrid!$BB$7:$BK$40,9)</f>
        <v>0</v>
      </c>
      <c r="AV57" s="10">
        <f>VLOOKUP($C57,[2]Madrid!$BB$7:$BK$40,10)</f>
        <v>0</v>
      </c>
      <c r="AW57" s="11">
        <f t="shared" si="61"/>
        <v>0</v>
      </c>
      <c r="AX57" s="11">
        <f t="shared" si="62"/>
        <v>0</v>
      </c>
      <c r="AY57" s="11">
        <f>VLOOKUP($C57,[2]Vienna!$BB$7:$BM$42,11)</f>
        <v>0</v>
      </c>
      <c r="AZ57" s="11">
        <f>VLOOKUP($C57,[2]Vienna!$BB$7:$BM$42,12)</f>
        <v>0</v>
      </c>
      <c r="BA57" s="11" t="s">
        <v>30</v>
      </c>
      <c r="BB57" s="11" t="s">
        <v>30</v>
      </c>
      <c r="BC57" s="11">
        <f t="shared" si="63"/>
        <v>129</v>
      </c>
      <c r="BD57" s="11">
        <f t="shared" si="64"/>
        <v>0</v>
      </c>
      <c r="BE57" s="11">
        <f t="shared" si="65"/>
        <v>155</v>
      </c>
      <c r="BF57" s="11">
        <f t="shared" si="66"/>
        <v>0</v>
      </c>
      <c r="BG57" s="11">
        <f t="shared" si="67"/>
        <v>162</v>
      </c>
      <c r="BH57" s="11">
        <f t="shared" si="68"/>
        <v>0</v>
      </c>
      <c r="BI57" s="11">
        <f t="shared" si="69"/>
        <v>0</v>
      </c>
      <c r="BJ57" s="13">
        <f t="shared" si="46"/>
        <v>265.93749950149027</v>
      </c>
      <c r="BK57" s="19">
        <f>IF($N57=2,BK80*'4 PEF'!$J$4,IF(OR($N57=3,$N57=4,$N57=5,$N57=6),BK80*'4 PEF'!$J$5,IF(OR($N57=7,$N57=8),BK80*'4 PEF'!$J$10,IF($N57=9,BK80*'4 PEF'!$J$7,IF($N57=10,BK80*'4 PEF'!$J$6)))))</f>
        <v>41.86435522019071</v>
      </c>
      <c r="BL57" s="19">
        <f>BL80*'4 PEF'!$J$10</f>
        <v>43.204285738319449</v>
      </c>
      <c r="BM57" s="19">
        <f>IF($N57=2,BM80*'4 PEF'!$J$4,IF(OR($N57=3,$N57=4,$N57=5,$N57=6),BM80*'4 PEF'!$J$5,IF(OR($N57=7,$N57=8),BM80*'4 PEF'!$J$10,IF($N57=9,BM80*'4 PEF'!$J$7,IF($N57=10,BM80*'4 PEF'!$J$6)))))</f>
        <v>4.9290995108216764</v>
      </c>
      <c r="BN57" s="19">
        <f>BN80*'4 PEF'!$J$10</f>
        <v>48.032801074215676</v>
      </c>
      <c r="BO57" s="19">
        <f>BO80*'4 PEF'!$J$10</f>
        <v>0.81368699047494841</v>
      </c>
      <c r="BP57" s="33">
        <f>BP80*'4 PEF'!$J$10</f>
        <v>0</v>
      </c>
      <c r="BQ57" s="34">
        <f t="shared" si="70"/>
        <v>138.84422853402245</v>
      </c>
      <c r="BR57" s="19">
        <f>IF($N57=2,BR80*'4 PEF'!$J$4,IF(OR($N57=3,$N57=4,$N57=5,$N57=6),BR80*'4 PEF'!$J$5,IF(OR($N57=7,$N57=8),BR80*'4 PEF'!$J$10,IF($N57=9,BR80*'4 PEF'!$J$7,IF($N57=10,BR80*'4 PEF'!$J$6)))))</f>
        <v>50.537542396201708</v>
      </c>
      <c r="BS57" s="19">
        <f>BS80*'4 PEF'!$J$10</f>
        <v>18.868902346804628</v>
      </c>
      <c r="BT57" s="19">
        <f>IF($N57=2,BT80*'4 PEF'!$J$4,IF(OR($N57=3,$N57=4,$N57=5,$N57=6),BT80*'4 PEF'!$J$5,IF(OR($N57=7,$N57=8),BT80*'4 PEF'!$J$10,IF($N57=9,BT80*'4 PEF'!$J$7,IF($N57=10,BT80*'4 PEF'!$J$6)))))</f>
        <v>7.106676705695059</v>
      </c>
      <c r="BU57" s="19">
        <f>BU80*'4 PEF'!$J$10</f>
        <v>47.686157117313257</v>
      </c>
      <c r="BV57" s="19">
        <f>BV80*'4 PEF'!$J$10</f>
        <v>1.025319616898277</v>
      </c>
      <c r="BW57" s="33">
        <f>BW80*'4 PEF'!$J$10</f>
        <v>0</v>
      </c>
      <c r="BX57" s="34">
        <f t="shared" si="71"/>
        <v>125.22459818291293</v>
      </c>
    </row>
    <row r="58" spans="1:76" x14ac:dyDescent="0.25">
      <c r="A58" s="151"/>
      <c r="B58" s="17">
        <v>5</v>
      </c>
      <c r="C58" s="97">
        <f>VLOOKUP(M58,[1]aux!$A$2:$B$37,2,FALSE)</f>
        <v>5</v>
      </c>
      <c r="D58" s="50" t="s">
        <v>31</v>
      </c>
      <c r="E58" s="50" t="s">
        <v>30</v>
      </c>
      <c r="F58" s="49" t="s">
        <v>31</v>
      </c>
      <c r="G58" s="49" t="s">
        <v>34</v>
      </c>
      <c r="H58" s="49">
        <v>0</v>
      </c>
      <c r="I58" s="49">
        <f t="shared" si="47"/>
        <v>2</v>
      </c>
      <c r="J58" s="49">
        <f t="shared" si="48"/>
        <v>1</v>
      </c>
      <c r="K58" s="49">
        <f t="shared" si="49"/>
        <v>1</v>
      </c>
      <c r="L58" s="49">
        <f t="shared" si="50"/>
        <v>1</v>
      </c>
      <c r="M58" s="49">
        <f t="shared" si="51"/>
        <v>2111</v>
      </c>
      <c r="N58" s="49">
        <v>7</v>
      </c>
      <c r="O58" s="49">
        <v>12</v>
      </c>
      <c r="P58" s="49">
        <v>3</v>
      </c>
      <c r="Q58" s="49">
        <v>3</v>
      </c>
      <c r="R58" s="49">
        <v>2</v>
      </c>
      <c r="S58" s="22">
        <f t="shared" si="44"/>
        <v>16</v>
      </c>
      <c r="T58" s="49">
        <v>0</v>
      </c>
      <c r="U58" s="49">
        <v>0</v>
      </c>
      <c r="V58" s="18"/>
      <c r="W58" s="10">
        <f>VLOOKUP($C58,[1]Madrid!$BB$7:$BK$42,5)</f>
        <v>9</v>
      </c>
      <c r="X58" s="10">
        <f>VLOOKUP($C58,[1]Madrid!$BB$7:$BK$42,6)</f>
        <v>32</v>
      </c>
      <c r="Y58" s="10">
        <f>VLOOKUP($C58,[1]Madrid!$BB$7:$BK$42,7)</f>
        <v>63</v>
      </c>
      <c r="Z58" s="10">
        <f>VLOOKUP($C58,[1]Madrid!$BB$7:$BK$42,8)</f>
        <v>81</v>
      </c>
      <c r="AA58" s="10">
        <f>VLOOKUP($C58,[1]Madrid!$BB$7:$BK$42,9)</f>
        <v>0</v>
      </c>
      <c r="AB58" s="10">
        <f>VLOOKUP($C58,[1]Madrid!$BB$7:$BK$42,10)</f>
        <v>0</v>
      </c>
      <c r="AC58" s="11">
        <f t="shared" si="52"/>
        <v>0</v>
      </c>
      <c r="AD58" s="11">
        <f t="shared" si="53"/>
        <v>0</v>
      </c>
      <c r="AE58" s="11">
        <f>VLOOKUP($C58,[1]Vienna!$BB$7:$BM$42,11)</f>
        <v>0</v>
      </c>
      <c r="AF58" s="11">
        <f>VLOOKUP($C58,[1]Vienna!$BB$7:$BM$42,12)</f>
        <v>0</v>
      </c>
      <c r="AG58" s="11" t="s">
        <v>30</v>
      </c>
      <c r="AH58" s="11" t="s">
        <v>30</v>
      </c>
      <c r="AI58" s="11">
        <f t="shared" si="54"/>
        <v>129</v>
      </c>
      <c r="AJ58" s="11">
        <f t="shared" si="55"/>
        <v>0</v>
      </c>
      <c r="AK58" s="11">
        <f t="shared" si="56"/>
        <v>155</v>
      </c>
      <c r="AL58" s="11">
        <f t="shared" si="57"/>
        <v>0</v>
      </c>
      <c r="AM58" s="11">
        <f t="shared" si="58"/>
        <v>162</v>
      </c>
      <c r="AN58" s="11">
        <f t="shared" si="59"/>
        <v>0</v>
      </c>
      <c r="AO58" s="11">
        <f t="shared" si="60"/>
        <v>0</v>
      </c>
      <c r="AP58" s="13">
        <f t="shared" si="45"/>
        <v>130.49576673421512</v>
      </c>
      <c r="AQ58" s="10">
        <f>VLOOKUP($C58,[2]Madrid!$BB$7:$BK$40,5)</f>
        <v>10</v>
      </c>
      <c r="AR58" s="10">
        <f>VLOOKUP($C58,[2]Madrid!$BB$7:$BK$40,6)</f>
        <v>32</v>
      </c>
      <c r="AS58" s="10">
        <f>VLOOKUP($C58,[2]Madrid!$BB$7:$BK$40,7)</f>
        <v>64</v>
      </c>
      <c r="AT58" s="10">
        <f>VLOOKUP($C58,[2]Madrid!$BB$7:$BK$40,8)</f>
        <v>0</v>
      </c>
      <c r="AU58" s="10">
        <f>VLOOKUP($C58,[2]Madrid!$BB$7:$BK$40,9)</f>
        <v>0</v>
      </c>
      <c r="AV58" s="10">
        <f>VLOOKUP($C58,[2]Madrid!$BB$7:$BK$40,10)</f>
        <v>0</v>
      </c>
      <c r="AW58" s="11">
        <f t="shared" si="61"/>
        <v>0</v>
      </c>
      <c r="AX58" s="11">
        <f t="shared" si="62"/>
        <v>0</v>
      </c>
      <c r="AY58" s="11">
        <f>VLOOKUP($C58,[2]Vienna!$BB$7:$BM$42,11)</f>
        <v>0</v>
      </c>
      <c r="AZ58" s="11">
        <f>VLOOKUP($C58,[2]Vienna!$BB$7:$BM$42,12)</f>
        <v>0</v>
      </c>
      <c r="BA58" s="11" t="s">
        <v>30</v>
      </c>
      <c r="BB58" s="11" t="s">
        <v>30</v>
      </c>
      <c r="BC58" s="11">
        <f t="shared" si="63"/>
        <v>129</v>
      </c>
      <c r="BD58" s="11">
        <f t="shared" si="64"/>
        <v>0</v>
      </c>
      <c r="BE58" s="11">
        <f t="shared" si="65"/>
        <v>155</v>
      </c>
      <c r="BF58" s="11">
        <f t="shared" si="66"/>
        <v>0</v>
      </c>
      <c r="BG58" s="11">
        <f t="shared" si="67"/>
        <v>162</v>
      </c>
      <c r="BH58" s="11">
        <f t="shared" si="68"/>
        <v>0</v>
      </c>
      <c r="BI58" s="11">
        <f t="shared" si="69"/>
        <v>0</v>
      </c>
      <c r="BJ58" s="13">
        <f t="shared" si="46"/>
        <v>146.07736724612067</v>
      </c>
      <c r="BK58" s="19">
        <f>IF($N58=2,BK81*'4 PEF'!$J$4,IF(OR($N58=3,$N58=4,$N58=5,$N58=6),BK81*'4 PEF'!$J$5,IF(OR($N58=7,$N58=8),BK81*'4 PEF'!$J$10,IF($N58=9,BK81*'4 PEF'!$J$7,IF($N58=10,BK81*'4 PEF'!$J$6)))))</f>
        <v>68.716320389812353</v>
      </c>
      <c r="BL58" s="19">
        <f>BL81*'4 PEF'!$J$10</f>
        <v>42.143968303421012</v>
      </c>
      <c r="BM58" s="19">
        <f>IF($N58=2,BM81*'4 PEF'!$J$4,IF(OR($N58=3,$N58=4,$N58=5,$N58=6),BM81*'4 PEF'!$J$5,IF(OR($N58=7,$N58=8),BM81*'4 PEF'!$J$10,IF($N58=9,BM81*'4 PEF'!$J$7,IF($N58=10,BM81*'4 PEF'!$J$6)))))</f>
        <v>4.7249323997550441</v>
      </c>
      <c r="BN58" s="19">
        <f>BN81*'4 PEF'!$J$10</f>
        <v>47.077001806637931</v>
      </c>
      <c r="BO58" s="19">
        <f>BO81*'4 PEF'!$J$10</f>
        <v>0.92987004748261515</v>
      </c>
      <c r="BP58" s="33">
        <f>BP81*'4 PEF'!$J$10</f>
        <v>0</v>
      </c>
      <c r="BQ58" s="34">
        <f t="shared" si="70"/>
        <v>163.59209294710897</v>
      </c>
      <c r="BR58" s="19">
        <f>IF($N58=2,BR81*'4 PEF'!$J$4,IF(OR($N58=3,$N58=4,$N58=5,$N58=6),BR81*'4 PEF'!$J$5,IF(OR($N58=7,$N58=8),BR81*'4 PEF'!$J$10,IF($N58=9,BR81*'4 PEF'!$J$7,IF($N58=10,BR81*'4 PEF'!$J$6)))))</f>
        <v>49.557109710475764</v>
      </c>
      <c r="BS58" s="19">
        <f>BS81*'4 PEF'!$J$10</f>
        <v>24.060949394387929</v>
      </c>
      <c r="BT58" s="19">
        <f>IF($N58=2,BT81*'4 PEF'!$J$4,IF(OR($N58=3,$N58=4,$N58=5,$N58=6),BT81*'4 PEF'!$J$5,IF(OR($N58=7,$N58=8),BT81*'4 PEF'!$J$10,IF($N58=9,BT81*'4 PEF'!$J$7,IF($N58=10,BT81*'4 PEF'!$J$6)))))</f>
        <v>7.2856713331718623</v>
      </c>
      <c r="BU58" s="19">
        <f>BU81*'4 PEF'!$J$10</f>
        <v>46.714980009277305</v>
      </c>
      <c r="BV58" s="19">
        <f>BV81*'4 PEF'!$J$10</f>
        <v>1.0440558727019251</v>
      </c>
      <c r="BW58" s="33">
        <f>BW81*'4 PEF'!$J$10</f>
        <v>0</v>
      </c>
      <c r="BX58" s="34">
        <f t="shared" si="71"/>
        <v>128.66276632001478</v>
      </c>
    </row>
    <row r="59" spans="1:76" x14ac:dyDescent="0.25">
      <c r="A59" s="151"/>
      <c r="B59" s="17">
        <v>6</v>
      </c>
      <c r="C59" s="97">
        <f>VLOOKUP(M59,[1]aux!$A$2:$B$37,2,FALSE)</f>
        <v>14</v>
      </c>
      <c r="D59" s="50" t="s">
        <v>34</v>
      </c>
      <c r="E59" s="50" t="s">
        <v>32</v>
      </c>
      <c r="F59" s="49" t="s">
        <v>33</v>
      </c>
      <c r="G59" s="49" t="s">
        <v>33</v>
      </c>
      <c r="H59" s="49">
        <v>0</v>
      </c>
      <c r="I59" s="49">
        <f t="shared" si="47"/>
        <v>3</v>
      </c>
      <c r="J59" s="49">
        <f t="shared" si="48"/>
        <v>3</v>
      </c>
      <c r="K59" s="49">
        <f t="shared" si="49"/>
        <v>3</v>
      </c>
      <c r="L59" s="49">
        <f t="shared" si="50"/>
        <v>1</v>
      </c>
      <c r="M59" s="49">
        <f t="shared" si="51"/>
        <v>3331</v>
      </c>
      <c r="N59" s="49">
        <v>5</v>
      </c>
      <c r="O59" s="49">
        <v>20</v>
      </c>
      <c r="P59" s="49">
        <v>3</v>
      </c>
      <c r="Q59" s="49">
        <v>3</v>
      </c>
      <c r="R59" s="49">
        <v>2</v>
      </c>
      <c r="S59" s="22">
        <f t="shared" si="44"/>
        <v>15</v>
      </c>
      <c r="T59" s="49">
        <v>0</v>
      </c>
      <c r="U59" s="49">
        <v>1</v>
      </c>
      <c r="V59" s="18"/>
      <c r="W59" s="10">
        <f>VLOOKUP($C59,[1]Madrid!$BB$7:$BK$42,5)</f>
        <v>13</v>
      </c>
      <c r="X59" s="10">
        <f>VLOOKUP($C59,[1]Madrid!$BB$7:$BK$42,6)</f>
        <v>34</v>
      </c>
      <c r="Y59" s="10">
        <f>VLOOKUP($C59,[1]Madrid!$BB$7:$BK$42,7)</f>
        <v>65</v>
      </c>
      <c r="Z59" s="10">
        <f>VLOOKUP($C59,[1]Madrid!$BB$7:$BK$42,8)</f>
        <v>91</v>
      </c>
      <c r="AA59" s="10">
        <f>VLOOKUP($C59,[1]Madrid!$BB$7:$BK$42,9)</f>
        <v>117</v>
      </c>
      <c r="AB59" s="10">
        <f>VLOOKUP($C59,[1]Madrid!$BB$7:$BK$42,10)</f>
        <v>109</v>
      </c>
      <c r="AC59" s="11">
        <f t="shared" si="52"/>
        <v>0</v>
      </c>
      <c r="AD59" s="11">
        <f t="shared" si="53"/>
        <v>0</v>
      </c>
      <c r="AE59" s="11">
        <f>VLOOKUP($C59,[1]Vienna!$BB$7:$BM$42,11)</f>
        <v>177</v>
      </c>
      <c r="AF59" s="11">
        <f>VLOOKUP($C59,[1]Vienna!$BB$7:$BM$42,12)</f>
        <v>182</v>
      </c>
      <c r="AG59" s="11" t="s">
        <v>30</v>
      </c>
      <c r="AH59" s="11" t="s">
        <v>30</v>
      </c>
      <c r="AI59" s="11">
        <f t="shared" si="54"/>
        <v>123</v>
      </c>
      <c r="AJ59" s="11">
        <f t="shared" si="55"/>
        <v>144</v>
      </c>
      <c r="AK59" s="11">
        <f t="shared" si="56"/>
        <v>155</v>
      </c>
      <c r="AL59" s="11">
        <f t="shared" si="57"/>
        <v>0</v>
      </c>
      <c r="AM59" s="11">
        <f t="shared" si="58"/>
        <v>162</v>
      </c>
      <c r="AN59" s="11">
        <f t="shared" si="59"/>
        <v>0</v>
      </c>
      <c r="AO59" s="11">
        <f t="shared" si="60"/>
        <v>184</v>
      </c>
      <c r="AP59" s="13">
        <f t="shared" si="45"/>
        <v>476.45403848610215</v>
      </c>
      <c r="AQ59" s="10">
        <f>VLOOKUP($C59,[2]Madrid!$BB$7:$BK$40,5)</f>
        <v>14</v>
      </c>
      <c r="AR59" s="10">
        <f>VLOOKUP($C59,[2]Madrid!$BB$7:$BK$40,6)</f>
        <v>34</v>
      </c>
      <c r="AS59" s="10">
        <f>VLOOKUP($C59,[2]Madrid!$BB$7:$BK$40,7)</f>
        <v>66</v>
      </c>
      <c r="AT59" s="10">
        <f>VLOOKUP($C59,[2]Madrid!$BB$7:$BK$40,8)</f>
        <v>95</v>
      </c>
      <c r="AU59" s="10">
        <f>VLOOKUP($C59,[2]Madrid!$BB$7:$BK$40,9)</f>
        <v>117</v>
      </c>
      <c r="AV59" s="10">
        <f>VLOOKUP($C59,[2]Madrid!$BB$7:$BK$40,10)</f>
        <v>109</v>
      </c>
      <c r="AW59" s="11">
        <f t="shared" si="61"/>
        <v>0</v>
      </c>
      <c r="AX59" s="11">
        <f t="shared" si="62"/>
        <v>0</v>
      </c>
      <c r="AY59" s="11">
        <f>VLOOKUP($C59,[2]Vienna!$BB$7:$BM$42,11)</f>
        <v>177</v>
      </c>
      <c r="AZ59" s="11">
        <f>VLOOKUP($C59,[2]Vienna!$BB$7:$BM$42,12)</f>
        <v>182</v>
      </c>
      <c r="BA59" s="11" t="s">
        <v>30</v>
      </c>
      <c r="BB59" s="11" t="s">
        <v>30</v>
      </c>
      <c r="BC59" s="11">
        <f t="shared" si="63"/>
        <v>123</v>
      </c>
      <c r="BD59" s="11">
        <f t="shared" si="64"/>
        <v>144</v>
      </c>
      <c r="BE59" s="11">
        <f t="shared" si="65"/>
        <v>155</v>
      </c>
      <c r="BF59" s="11">
        <f t="shared" si="66"/>
        <v>0</v>
      </c>
      <c r="BG59" s="11">
        <f t="shared" si="67"/>
        <v>162</v>
      </c>
      <c r="BH59" s="11">
        <f t="shared" si="68"/>
        <v>0</v>
      </c>
      <c r="BI59" s="11">
        <f t="shared" si="69"/>
        <v>184</v>
      </c>
      <c r="BJ59" s="13">
        <f t="shared" si="46"/>
        <v>332.90073105703647</v>
      </c>
      <c r="BK59" s="19">
        <f>IF($N59=2,BK82*'4 PEF'!$J$4,IF(OR($N59=3,$N59=4,$N59=5,$N59=6),BK82*'4 PEF'!$J$5,IF(OR($N59=7,$N59=8),BK82*'4 PEF'!$J$10,IF($N59=9,BK82*'4 PEF'!$J$7,IF($N59=10,BK82*'4 PEF'!$J$6)))))</f>
        <v>22.021272636530338</v>
      </c>
      <c r="BL59" s="19">
        <f>BL82*'4 PEF'!$J$10</f>
        <v>13.526841500659122</v>
      </c>
      <c r="BM59" s="19">
        <f>IF($N59=2,BM82*'4 PEF'!$J$4,IF(OR($N59=3,$N59=4,$N59=5,$N59=6),BM82*'4 PEF'!$J$5,IF(OR($N59=7,$N59=8),BM82*'4 PEF'!$J$10,IF($N59=9,BM82*'4 PEF'!$J$7,IF($N59=10,BM82*'4 PEF'!$J$6)))))</f>
        <v>7.7894736842105274</v>
      </c>
      <c r="BN59" s="19">
        <f>BN82*'4 PEF'!$J$10</f>
        <v>11.909438994466866</v>
      </c>
      <c r="BO59" s="19">
        <f>BO82*'4 PEF'!$J$10</f>
        <v>0.40942077073325578</v>
      </c>
      <c r="BP59" s="33">
        <f>BP82*'4 PEF'!$J$10</f>
        <v>-16.62440170940171</v>
      </c>
      <c r="BQ59" s="34">
        <f t="shared" si="70"/>
        <v>39.032045877198399</v>
      </c>
      <c r="BR59" s="19">
        <f>IF($N59=2,BR82*'4 PEF'!$J$4,IF(OR($N59=3,$N59=4,$N59=5,$N59=6),BR82*'4 PEF'!$J$5,IF(OR($N59=7,$N59=8),BR82*'4 PEF'!$J$10,IF($N59=9,BR82*'4 PEF'!$J$7,IF($N59=10,BR82*'4 PEF'!$J$6)))))</f>
        <v>23.473976325968227</v>
      </c>
      <c r="BS59" s="19">
        <f>BS82*'4 PEF'!$J$10</f>
        <v>8.7387352354348007</v>
      </c>
      <c r="BT59" s="19">
        <f>IF($N59=2,BT82*'4 PEF'!$J$4,IF(OR($N59=3,$N59=4,$N59=5,$N59=6),BT82*'4 PEF'!$J$5,IF(OR($N59=7,$N59=8),BT82*'4 PEF'!$J$10,IF($N59=9,BT82*'4 PEF'!$J$7,IF($N59=10,BT82*'4 PEF'!$J$6)))))</f>
        <v>11.263157894736842</v>
      </c>
      <c r="BU59" s="19">
        <f>BU82*'4 PEF'!$J$10</f>
        <v>13.230674677749082</v>
      </c>
      <c r="BV59" s="19">
        <f>BV82*'4 PEF'!$J$10</f>
        <v>0.67612982006741873</v>
      </c>
      <c r="BW59" s="33">
        <f>BW82*'4 PEF'!$J$10</f>
        <v>-17.198603174603171</v>
      </c>
      <c r="BX59" s="34">
        <f t="shared" si="71"/>
        <v>40.184070779353199</v>
      </c>
    </row>
    <row r="60" spans="1:76" x14ac:dyDescent="0.25">
      <c r="A60" s="151"/>
      <c r="B60" s="17">
        <v>7</v>
      </c>
      <c r="C60" s="97">
        <f>VLOOKUP(M60,[1]aux!$A$2:$B$37,2,FALSE)</f>
        <v>18</v>
      </c>
      <c r="D60" s="50" t="s">
        <v>32</v>
      </c>
      <c r="E60" s="50" t="s">
        <v>32</v>
      </c>
      <c r="F60" s="49" t="s">
        <v>33</v>
      </c>
      <c r="G60" s="49" t="s">
        <v>33</v>
      </c>
      <c r="H60" s="49">
        <v>0</v>
      </c>
      <c r="I60" s="49">
        <f t="shared" si="47"/>
        <v>4</v>
      </c>
      <c r="J60" s="49">
        <f t="shared" si="48"/>
        <v>3</v>
      </c>
      <c r="K60" s="49">
        <f t="shared" si="49"/>
        <v>3</v>
      </c>
      <c r="L60" s="49">
        <f t="shared" si="50"/>
        <v>1</v>
      </c>
      <c r="M60" s="49">
        <f t="shared" si="51"/>
        <v>4331</v>
      </c>
      <c r="N60" s="49">
        <v>5</v>
      </c>
      <c r="O60" s="49">
        <v>20</v>
      </c>
      <c r="P60" s="49">
        <v>3</v>
      </c>
      <c r="Q60" s="49">
        <v>3</v>
      </c>
      <c r="R60" s="49">
        <v>2</v>
      </c>
      <c r="S60" s="22">
        <f t="shared" si="44"/>
        <v>15</v>
      </c>
      <c r="T60" s="49">
        <v>0</v>
      </c>
      <c r="U60" s="49">
        <v>1</v>
      </c>
      <c r="V60" s="18"/>
      <c r="W60" s="10" t="str">
        <f>VLOOKUP($C60,[1]Madrid!$BB$7:$BK$42,5)</f>
        <v>a</v>
      </c>
      <c r="X60" s="10">
        <f>VLOOKUP($C60,[1]Madrid!$BB$7:$BK$42,6)</f>
        <v>38</v>
      </c>
      <c r="Y60" s="10">
        <f>VLOOKUP($C60,[1]Madrid!$BB$7:$BK$42,7)</f>
        <v>67</v>
      </c>
      <c r="Z60" s="10">
        <f>VLOOKUP($C60,[1]Madrid!$BB$7:$BK$42,8)</f>
        <v>91</v>
      </c>
      <c r="AA60" s="10">
        <f>VLOOKUP($C60,[1]Madrid!$BB$7:$BK$42,9)</f>
        <v>117</v>
      </c>
      <c r="AB60" s="10">
        <f>VLOOKUP($C60,[1]Madrid!$BB$7:$BK$42,10)</f>
        <v>109</v>
      </c>
      <c r="AC60" s="11">
        <f t="shared" si="52"/>
        <v>0</v>
      </c>
      <c r="AD60" s="11">
        <f t="shared" si="53"/>
        <v>0</v>
      </c>
      <c r="AE60" s="11">
        <f>VLOOKUP($C60,[1]Vienna!$BB$7:$BM$42,11)</f>
        <v>177</v>
      </c>
      <c r="AF60" s="11">
        <f>VLOOKUP($C60,[1]Vienna!$BB$7:$BM$42,12)</f>
        <v>182</v>
      </c>
      <c r="AG60" s="11" t="s">
        <v>30</v>
      </c>
      <c r="AH60" s="11" t="s">
        <v>30</v>
      </c>
      <c r="AI60" s="11">
        <f t="shared" si="54"/>
        <v>123</v>
      </c>
      <c r="AJ60" s="11">
        <f t="shared" si="55"/>
        <v>144</v>
      </c>
      <c r="AK60" s="11">
        <f t="shared" si="56"/>
        <v>155</v>
      </c>
      <c r="AL60" s="11">
        <f t="shared" si="57"/>
        <v>0</v>
      </c>
      <c r="AM60" s="11">
        <f t="shared" si="58"/>
        <v>162</v>
      </c>
      <c r="AN60" s="11">
        <f t="shared" si="59"/>
        <v>0</v>
      </c>
      <c r="AO60" s="11">
        <f t="shared" si="60"/>
        <v>184</v>
      </c>
      <c r="AP60" s="13">
        <f t="shared" si="45"/>
        <v>486.57774907581887</v>
      </c>
      <c r="AQ60" s="10" t="str">
        <f>VLOOKUP($C60,[2]Madrid!$BB$7:$BK$40,5)</f>
        <v>b</v>
      </c>
      <c r="AR60" s="10">
        <f>VLOOKUP($C60,[2]Madrid!$BB$7:$BK$40,6)</f>
        <v>38</v>
      </c>
      <c r="AS60" s="10">
        <f>VLOOKUP($C60,[2]Madrid!$BB$7:$BK$40,7)</f>
        <v>68</v>
      </c>
      <c r="AT60" s="10">
        <f>VLOOKUP($C60,[2]Madrid!$BB$7:$BK$40,8)</f>
        <v>95</v>
      </c>
      <c r="AU60" s="10">
        <f>VLOOKUP($C60,[2]Madrid!$BB$7:$BK$40,9)</f>
        <v>117</v>
      </c>
      <c r="AV60" s="10">
        <f>VLOOKUP($C60,[2]Madrid!$BB$7:$BK$40,10)</f>
        <v>109</v>
      </c>
      <c r="AW60" s="11">
        <f t="shared" si="61"/>
        <v>0</v>
      </c>
      <c r="AX60" s="11">
        <f t="shared" si="62"/>
        <v>0</v>
      </c>
      <c r="AY60" s="11">
        <f>VLOOKUP($C60,[2]Vienna!$BB$7:$BM$42,11)</f>
        <v>177</v>
      </c>
      <c r="AZ60" s="11">
        <f>VLOOKUP($C60,[2]Vienna!$BB$7:$BM$42,12)</f>
        <v>182</v>
      </c>
      <c r="BA60" s="11" t="s">
        <v>30</v>
      </c>
      <c r="BB60" s="11" t="s">
        <v>30</v>
      </c>
      <c r="BC60" s="11">
        <f t="shared" si="63"/>
        <v>123</v>
      </c>
      <c r="BD60" s="11">
        <f t="shared" si="64"/>
        <v>144</v>
      </c>
      <c r="BE60" s="11">
        <f t="shared" si="65"/>
        <v>155</v>
      </c>
      <c r="BF60" s="11">
        <f t="shared" si="66"/>
        <v>0</v>
      </c>
      <c r="BG60" s="11">
        <f t="shared" si="67"/>
        <v>162</v>
      </c>
      <c r="BH60" s="11">
        <f t="shared" si="68"/>
        <v>0</v>
      </c>
      <c r="BI60" s="11">
        <f t="shared" si="69"/>
        <v>184</v>
      </c>
      <c r="BJ60" s="13">
        <f t="shared" si="46"/>
        <v>349.61624780052085</v>
      </c>
      <c r="BK60" s="19">
        <f>IF($N60=2,BK83*'4 PEF'!$J$4,IF(OR($N60=3,$N60=4,$N60=5,$N60=6),BK83*'4 PEF'!$J$5,IF(OR($N60=7,$N60=8),BK83*'4 PEF'!$J$10,IF($N60=9,BK83*'4 PEF'!$J$7,IF($N60=10,BK83*'4 PEF'!$J$6)))))</f>
        <v>19.436578499662826</v>
      </c>
      <c r="BL60" s="19">
        <f>BL83*'4 PEF'!$J$10</f>
        <v>13.535057646501469</v>
      </c>
      <c r="BM60" s="19">
        <f>IF($N60=2,BM83*'4 PEF'!$J$4,IF(OR($N60=3,$N60=4,$N60=5,$N60=6),BM83*'4 PEF'!$J$5,IF(OR($N60=7,$N60=8),BM83*'4 PEF'!$J$10,IF($N60=9,BM83*'4 PEF'!$J$7,IF($N60=10,BM83*'4 PEF'!$J$6)))))</f>
        <v>7.7894736842105274</v>
      </c>
      <c r="BN60" s="19">
        <f>BN83*'4 PEF'!$J$10</f>
        <v>11.909438994466866</v>
      </c>
      <c r="BO60" s="19">
        <f>BO83*'4 PEF'!$J$10</f>
        <v>0.40300363677917045</v>
      </c>
      <c r="BP60" s="33">
        <f>BP83*'4 PEF'!$J$10</f>
        <v>-16.62440170940171</v>
      </c>
      <c r="BQ60" s="34">
        <f t="shared" si="70"/>
        <v>36.449150752219147</v>
      </c>
      <c r="BR60" s="19">
        <f>IF($N60=2,BR83*'4 PEF'!$J$4,IF(OR($N60=3,$N60=4,$N60=5,$N60=6),BR83*'4 PEF'!$J$5,IF(OR($N60=7,$N60=8),BR83*'4 PEF'!$J$10,IF($N60=9,BR83*'4 PEF'!$J$7,IF($N60=10,BR83*'4 PEF'!$J$6)))))</f>
        <v>18.606388897674123</v>
      </c>
      <c r="BS60" s="19">
        <f>BS83*'4 PEF'!$J$10</f>
        <v>8.7028734705911734</v>
      </c>
      <c r="BT60" s="19">
        <f>IF($N60=2,BT83*'4 PEF'!$J$4,IF(OR($N60=3,$N60=4,$N60=5,$N60=6),BT83*'4 PEF'!$J$5,IF(OR($N60=7,$N60=8),BT83*'4 PEF'!$J$10,IF($N60=9,BT83*'4 PEF'!$J$7,IF($N60=10,BT83*'4 PEF'!$J$6)))))</f>
        <v>11.263157894736842</v>
      </c>
      <c r="BU60" s="19">
        <f>BU83*'4 PEF'!$J$10</f>
        <v>13.230674677749082</v>
      </c>
      <c r="BV60" s="19">
        <f>BV83*'4 PEF'!$J$10</f>
        <v>0.66051689881369913</v>
      </c>
      <c r="BW60" s="33">
        <f>BW83*'4 PEF'!$J$10</f>
        <v>-17.198603174603171</v>
      </c>
      <c r="BX60" s="34">
        <f t="shared" si="71"/>
        <v>35.265008664961748</v>
      </c>
    </row>
    <row r="61" spans="1:76" x14ac:dyDescent="0.25">
      <c r="A61" s="151"/>
      <c r="B61" s="17">
        <v>8</v>
      </c>
      <c r="C61" s="97">
        <f>VLOOKUP(M61,[1]aux!$A$2:$B$37,2,FALSE)</f>
        <v>14</v>
      </c>
      <c r="D61" s="50" t="s">
        <v>34</v>
      </c>
      <c r="E61" s="50" t="s">
        <v>32</v>
      </c>
      <c r="F61" s="49" t="s">
        <v>33</v>
      </c>
      <c r="G61" s="49" t="s">
        <v>33</v>
      </c>
      <c r="H61" s="49">
        <v>0</v>
      </c>
      <c r="I61" s="49">
        <f t="shared" si="47"/>
        <v>3</v>
      </c>
      <c r="J61" s="49">
        <f t="shared" si="48"/>
        <v>3</v>
      </c>
      <c r="K61" s="49">
        <f t="shared" si="49"/>
        <v>3</v>
      </c>
      <c r="L61" s="49">
        <f t="shared" si="50"/>
        <v>1</v>
      </c>
      <c r="M61" s="49">
        <f t="shared" si="51"/>
        <v>3331</v>
      </c>
      <c r="N61" s="49">
        <v>7</v>
      </c>
      <c r="O61" s="49">
        <v>12</v>
      </c>
      <c r="P61" s="49">
        <v>1</v>
      </c>
      <c r="Q61" s="49">
        <v>1</v>
      </c>
      <c r="R61" s="49">
        <v>2</v>
      </c>
      <c r="S61" s="22">
        <f t="shared" si="44"/>
        <v>16</v>
      </c>
      <c r="T61" s="49">
        <v>0</v>
      </c>
      <c r="U61" s="49">
        <v>1</v>
      </c>
      <c r="V61" s="18"/>
      <c r="W61" s="10">
        <f>VLOOKUP($C61,[1]Madrid!$BB$7:$BK$42,5)</f>
        <v>13</v>
      </c>
      <c r="X61" s="10">
        <f>VLOOKUP($C61,[1]Madrid!$BB$7:$BK$42,6)</f>
        <v>34</v>
      </c>
      <c r="Y61" s="10">
        <f>VLOOKUP($C61,[1]Madrid!$BB$7:$BK$42,7)</f>
        <v>65</v>
      </c>
      <c r="Z61" s="10">
        <f>VLOOKUP($C61,[1]Madrid!$BB$7:$BK$42,8)</f>
        <v>91</v>
      </c>
      <c r="AA61" s="10">
        <f>VLOOKUP($C61,[1]Madrid!$BB$7:$BK$42,9)</f>
        <v>117</v>
      </c>
      <c r="AB61" s="10">
        <f>VLOOKUP($C61,[1]Madrid!$BB$7:$BK$42,10)</f>
        <v>109</v>
      </c>
      <c r="AC61" s="11">
        <f t="shared" si="52"/>
        <v>0</v>
      </c>
      <c r="AD61" s="11">
        <f t="shared" si="53"/>
        <v>0</v>
      </c>
      <c r="AE61" s="11">
        <f>VLOOKUP($C61,[1]Vienna!$BB$7:$BM$42,11)</f>
        <v>177</v>
      </c>
      <c r="AF61" s="11">
        <f>VLOOKUP($C61,[1]Vienna!$BB$7:$BM$42,12)</f>
        <v>182</v>
      </c>
      <c r="AG61" s="11" t="s">
        <v>30</v>
      </c>
      <c r="AH61" s="11" t="s">
        <v>30</v>
      </c>
      <c r="AI61" s="11">
        <f t="shared" si="54"/>
        <v>129</v>
      </c>
      <c r="AJ61" s="11">
        <f t="shared" si="55"/>
        <v>0</v>
      </c>
      <c r="AK61" s="11">
        <f t="shared" si="56"/>
        <v>149</v>
      </c>
      <c r="AL61" s="11">
        <f t="shared" si="57"/>
        <v>0</v>
      </c>
      <c r="AM61" s="11">
        <f t="shared" si="58"/>
        <v>162</v>
      </c>
      <c r="AN61" s="11">
        <f t="shared" si="59"/>
        <v>0</v>
      </c>
      <c r="AO61" s="11">
        <f t="shared" si="60"/>
        <v>184</v>
      </c>
      <c r="AP61" s="13">
        <f t="shared" si="45"/>
        <v>490.89523401748954</v>
      </c>
      <c r="AQ61" s="10">
        <f>VLOOKUP($C61,[2]Madrid!$BB$7:$BK$40,5)</f>
        <v>14</v>
      </c>
      <c r="AR61" s="10">
        <f>VLOOKUP($C61,[2]Madrid!$BB$7:$BK$40,6)</f>
        <v>34</v>
      </c>
      <c r="AS61" s="10">
        <f>VLOOKUP($C61,[2]Madrid!$BB$7:$BK$40,7)</f>
        <v>66</v>
      </c>
      <c r="AT61" s="10">
        <f>VLOOKUP($C61,[2]Madrid!$BB$7:$BK$40,8)</f>
        <v>95</v>
      </c>
      <c r="AU61" s="10">
        <f>VLOOKUP($C61,[2]Madrid!$BB$7:$BK$40,9)</f>
        <v>117</v>
      </c>
      <c r="AV61" s="10">
        <f>VLOOKUP($C61,[2]Madrid!$BB$7:$BK$40,10)</f>
        <v>109</v>
      </c>
      <c r="AW61" s="11">
        <f t="shared" si="61"/>
        <v>0</v>
      </c>
      <c r="AX61" s="11">
        <f t="shared" si="62"/>
        <v>0</v>
      </c>
      <c r="AY61" s="11">
        <f>VLOOKUP($C61,[2]Vienna!$BB$7:$BM$42,11)</f>
        <v>177</v>
      </c>
      <c r="AZ61" s="11">
        <f>VLOOKUP($C61,[2]Vienna!$BB$7:$BM$42,12)</f>
        <v>182</v>
      </c>
      <c r="BA61" s="11" t="s">
        <v>30</v>
      </c>
      <c r="BB61" s="11" t="s">
        <v>30</v>
      </c>
      <c r="BC61" s="11">
        <f t="shared" si="63"/>
        <v>129</v>
      </c>
      <c r="BD61" s="11">
        <f t="shared" si="64"/>
        <v>0</v>
      </c>
      <c r="BE61" s="11">
        <f t="shared" si="65"/>
        <v>149</v>
      </c>
      <c r="BF61" s="11">
        <f t="shared" si="66"/>
        <v>0</v>
      </c>
      <c r="BG61" s="11">
        <f t="shared" si="67"/>
        <v>162</v>
      </c>
      <c r="BH61" s="11">
        <f t="shared" si="68"/>
        <v>0</v>
      </c>
      <c r="BI61" s="11">
        <f t="shared" si="69"/>
        <v>184</v>
      </c>
      <c r="BJ61" s="13">
        <f t="shared" si="46"/>
        <v>352.67590845621737</v>
      </c>
      <c r="BK61" s="19">
        <f>IF($N61=2,BK84*'4 PEF'!$J$4,IF(OR($N61=3,$N61=4,$N61=5,$N61=6),BK84*'4 PEF'!$J$5,IF(OR($N61=7,$N61=8),BK84*'4 PEF'!$J$10,IF($N61=9,BK84*'4 PEF'!$J$7,IF($N61=10,BK84*'4 PEF'!$J$6)))))</f>
        <v>15.76667310338863</v>
      </c>
      <c r="BL61" s="19">
        <f>BL84*'4 PEF'!$J$10</f>
        <v>13.66629347489272</v>
      </c>
      <c r="BM61" s="19">
        <f>IF($N61=2,BM84*'4 PEF'!$J$4,IF(OR($N61=3,$N61=4,$N61=5,$N61=6),BM84*'4 PEF'!$J$5,IF(OR($N61=7,$N61=8),BM84*'4 PEF'!$J$10,IF($N61=9,BM84*'4 PEF'!$J$7,IF($N61=10,BM84*'4 PEF'!$J$6)))))</f>
        <v>5.634561265570369</v>
      </c>
      <c r="BN61" s="19">
        <f>BN84*'4 PEF'!$J$10</f>
        <v>11.909438994466866</v>
      </c>
      <c r="BO61" s="19">
        <f>BO84*'4 PEF'!$J$10</f>
        <v>0.40942077073325578</v>
      </c>
      <c r="BP61" s="33">
        <f>BP84*'4 PEF'!$J$10</f>
        <v>-16.62440170940171</v>
      </c>
      <c r="BQ61" s="34">
        <f t="shared" si="70"/>
        <v>30.761985899650135</v>
      </c>
      <c r="BR61" s="19">
        <f>IF($N61=2,BR84*'4 PEF'!$J$4,IF(OR($N61=3,$N61=4,$N61=5,$N61=6),BR84*'4 PEF'!$J$5,IF(OR($N61=7,$N61=8),BR84*'4 PEF'!$J$10,IF($N61=9,BR84*'4 PEF'!$J$7,IF($N61=10,BR84*'4 PEF'!$J$6)))))</f>
        <v>15.465236486354238</v>
      </c>
      <c r="BS61" s="19">
        <f>BS84*'4 PEF'!$J$10</f>
        <v>8.8288252894083552</v>
      </c>
      <c r="BT61" s="19">
        <f>IF($N61=2,BT84*'4 PEF'!$J$4,IF(OR($N61=3,$N61=4,$N61=5,$N61=6),BT84*'4 PEF'!$J$5,IF(OR($N61=7,$N61=8),BT84*'4 PEF'!$J$10,IF($N61=9,BT84*'4 PEF'!$J$7,IF($N61=10,BT84*'4 PEF'!$J$6)))))</f>
        <v>7.4969465921590448</v>
      </c>
      <c r="BU61" s="19">
        <f>BU84*'4 PEF'!$J$10</f>
        <v>13.230674677749082</v>
      </c>
      <c r="BV61" s="19">
        <f>BV84*'4 PEF'!$J$10</f>
        <v>0.67612982006741873</v>
      </c>
      <c r="BW61" s="33">
        <f>BW84*'4 PEF'!$J$10</f>
        <v>-17.198603174603171</v>
      </c>
      <c r="BX61" s="34">
        <f t="shared" si="71"/>
        <v>28.499209691134965</v>
      </c>
    </row>
    <row r="62" spans="1:76" x14ac:dyDescent="0.25">
      <c r="A62" s="151"/>
      <c r="B62" s="17">
        <v>9</v>
      </c>
      <c r="C62" s="97">
        <f>VLOOKUP(M62,[1]aux!$A$2:$B$37,2,FALSE)</f>
        <v>18</v>
      </c>
      <c r="D62" s="50" t="s">
        <v>32</v>
      </c>
      <c r="E62" s="50" t="s">
        <v>32</v>
      </c>
      <c r="F62" s="49" t="s">
        <v>33</v>
      </c>
      <c r="G62" s="49" t="s">
        <v>33</v>
      </c>
      <c r="H62" s="49">
        <v>0</v>
      </c>
      <c r="I62" s="49">
        <f t="shared" si="47"/>
        <v>4</v>
      </c>
      <c r="J62" s="49">
        <f t="shared" si="48"/>
        <v>3</v>
      </c>
      <c r="K62" s="49">
        <f t="shared" si="49"/>
        <v>3</v>
      </c>
      <c r="L62" s="49">
        <f t="shared" si="50"/>
        <v>1</v>
      </c>
      <c r="M62" s="49">
        <f t="shared" si="51"/>
        <v>4331</v>
      </c>
      <c r="N62" s="49">
        <v>7</v>
      </c>
      <c r="O62" s="49">
        <v>12</v>
      </c>
      <c r="P62" s="49">
        <v>1</v>
      </c>
      <c r="Q62" s="49">
        <v>1</v>
      </c>
      <c r="R62" s="49">
        <v>2</v>
      </c>
      <c r="S62" s="22">
        <f t="shared" si="44"/>
        <v>16</v>
      </c>
      <c r="T62" s="49">
        <v>0</v>
      </c>
      <c r="U62" s="49">
        <v>1</v>
      </c>
      <c r="V62" s="18"/>
      <c r="W62" s="10" t="str">
        <f>VLOOKUP($C62,[1]Madrid!$BB$7:$BK$42,5)</f>
        <v>a</v>
      </c>
      <c r="X62" s="10">
        <f>VLOOKUP($C62,[1]Madrid!$BB$7:$BK$42,6)</f>
        <v>38</v>
      </c>
      <c r="Y62" s="10">
        <f>VLOOKUP($C62,[1]Madrid!$BB$7:$BK$42,7)</f>
        <v>67</v>
      </c>
      <c r="Z62" s="10">
        <f>VLOOKUP($C62,[1]Madrid!$BB$7:$BK$42,8)</f>
        <v>91</v>
      </c>
      <c r="AA62" s="10">
        <f>VLOOKUP($C62,[1]Madrid!$BB$7:$BK$42,9)</f>
        <v>117</v>
      </c>
      <c r="AB62" s="10">
        <f>VLOOKUP($C62,[1]Madrid!$BB$7:$BK$42,10)</f>
        <v>109</v>
      </c>
      <c r="AC62" s="11">
        <f t="shared" si="52"/>
        <v>0</v>
      </c>
      <c r="AD62" s="11">
        <f t="shared" si="53"/>
        <v>0</v>
      </c>
      <c r="AE62" s="11">
        <f>VLOOKUP($C62,[1]Vienna!$BB$7:$BM$42,11)</f>
        <v>177</v>
      </c>
      <c r="AF62" s="11">
        <f>VLOOKUP($C62,[1]Vienna!$BB$7:$BM$42,12)</f>
        <v>182</v>
      </c>
      <c r="AG62" s="11" t="s">
        <v>30</v>
      </c>
      <c r="AH62" s="11" t="s">
        <v>30</v>
      </c>
      <c r="AI62" s="11">
        <f t="shared" si="54"/>
        <v>129</v>
      </c>
      <c r="AJ62" s="11">
        <f t="shared" si="55"/>
        <v>0</v>
      </c>
      <c r="AK62" s="11">
        <f t="shared" si="56"/>
        <v>149</v>
      </c>
      <c r="AL62" s="11">
        <f t="shared" si="57"/>
        <v>0</v>
      </c>
      <c r="AM62" s="11">
        <f t="shared" si="58"/>
        <v>162</v>
      </c>
      <c r="AN62" s="11">
        <f t="shared" si="59"/>
        <v>0</v>
      </c>
      <c r="AO62" s="11">
        <f t="shared" si="60"/>
        <v>184</v>
      </c>
      <c r="AP62" s="13">
        <f t="shared" si="45"/>
        <v>501.01894460720621</v>
      </c>
      <c r="AQ62" s="10" t="str">
        <f>VLOOKUP($C62,[2]Madrid!$BB$7:$BK$40,5)</f>
        <v>b</v>
      </c>
      <c r="AR62" s="10">
        <f>VLOOKUP($C62,[2]Madrid!$BB$7:$BK$40,6)</f>
        <v>38</v>
      </c>
      <c r="AS62" s="10">
        <f>VLOOKUP($C62,[2]Madrid!$BB$7:$BK$40,7)</f>
        <v>68</v>
      </c>
      <c r="AT62" s="10">
        <f>VLOOKUP($C62,[2]Madrid!$BB$7:$BK$40,8)</f>
        <v>95</v>
      </c>
      <c r="AU62" s="10">
        <f>VLOOKUP($C62,[2]Madrid!$BB$7:$BK$40,9)</f>
        <v>117</v>
      </c>
      <c r="AV62" s="10">
        <f>VLOOKUP($C62,[2]Madrid!$BB$7:$BK$40,10)</f>
        <v>109</v>
      </c>
      <c r="AW62" s="11">
        <f t="shared" si="61"/>
        <v>0</v>
      </c>
      <c r="AX62" s="11">
        <f t="shared" si="62"/>
        <v>0</v>
      </c>
      <c r="AY62" s="11">
        <f>VLOOKUP($C62,[2]Vienna!$BB$7:$BM$42,11)</f>
        <v>177</v>
      </c>
      <c r="AZ62" s="11">
        <f>VLOOKUP($C62,[2]Vienna!$BB$7:$BM$42,12)</f>
        <v>182</v>
      </c>
      <c r="BA62" s="11" t="s">
        <v>30</v>
      </c>
      <c r="BB62" s="11" t="s">
        <v>30</v>
      </c>
      <c r="BC62" s="11">
        <f t="shared" si="63"/>
        <v>129</v>
      </c>
      <c r="BD62" s="11">
        <f t="shared" si="64"/>
        <v>0</v>
      </c>
      <c r="BE62" s="11">
        <f t="shared" si="65"/>
        <v>149</v>
      </c>
      <c r="BF62" s="11">
        <f t="shared" si="66"/>
        <v>0</v>
      </c>
      <c r="BG62" s="11">
        <f t="shared" si="67"/>
        <v>162</v>
      </c>
      <c r="BH62" s="11">
        <f t="shared" si="68"/>
        <v>0</v>
      </c>
      <c r="BI62" s="11">
        <f t="shared" si="69"/>
        <v>184</v>
      </c>
      <c r="BJ62" s="13">
        <f t="shared" si="46"/>
        <v>365.34158362445754</v>
      </c>
      <c r="BK62" s="19">
        <f>IF($N62=2,BK85*'4 PEF'!$J$4,IF(OR($N62=3,$N62=4,$N62=5,$N62=6),BK85*'4 PEF'!$J$5,IF(OR($N62=7,$N62=8),BK85*'4 PEF'!$J$10,IF($N62=9,BK85*'4 PEF'!$J$7,IF($N62=10,BK85*'4 PEF'!$J$6)))))</f>
        <v>13.956942616908332</v>
      </c>
      <c r="BL62" s="19">
        <f>BL85*'4 PEF'!$J$10</f>
        <v>13.674594323269526</v>
      </c>
      <c r="BM62" s="19">
        <f>IF($N62=2,BM85*'4 PEF'!$J$4,IF(OR($N62=3,$N62=4,$N62=5,$N62=6),BM85*'4 PEF'!$J$5,IF(OR($N62=7,$N62=8),BM85*'4 PEF'!$J$10,IF($N62=9,BM85*'4 PEF'!$J$7,IF($N62=10,BM85*'4 PEF'!$J$6)))))</f>
        <v>5.6510992142169316</v>
      </c>
      <c r="BN62" s="19">
        <f>BN85*'4 PEF'!$J$10</f>
        <v>11.909438994466866</v>
      </c>
      <c r="BO62" s="19">
        <f>BO85*'4 PEF'!$J$10</f>
        <v>0.40300363677917045</v>
      </c>
      <c r="BP62" s="33">
        <f>BP85*'4 PEF'!$J$10</f>
        <v>-16.62440170940171</v>
      </c>
      <c r="BQ62" s="34">
        <f t="shared" si="70"/>
        <v>28.97067707623912</v>
      </c>
      <c r="BR62" s="19">
        <f>IF($N62=2,BR85*'4 PEF'!$J$4,IF(OR($N62=3,$N62=4,$N62=5,$N62=6),BR85*'4 PEF'!$J$5,IF(OR($N62=7,$N62=8),BR85*'4 PEF'!$J$10,IF($N62=9,BR85*'4 PEF'!$J$7,IF($N62=10,BR85*'4 PEF'!$J$6)))))</f>
        <v>12.198246069491418</v>
      </c>
      <c r="BS62" s="19">
        <f>BS85*'4 PEF'!$J$10</f>
        <v>8.7925938156488144</v>
      </c>
      <c r="BT62" s="19">
        <f>IF($N62=2,BT85*'4 PEF'!$J$4,IF(OR($N62=3,$N62=4,$N62=5,$N62=6),BT85*'4 PEF'!$J$5,IF(OR($N62=7,$N62=8),BT85*'4 PEF'!$J$10,IF($N62=9,BT85*'4 PEF'!$J$7,IF($N62=10,BT85*'4 PEF'!$J$6)))))</f>
        <v>7.4601886475281267</v>
      </c>
      <c r="BU62" s="19">
        <f>BU85*'4 PEF'!$J$10</f>
        <v>13.230674677749082</v>
      </c>
      <c r="BV62" s="19">
        <f>BV85*'4 PEF'!$J$10</f>
        <v>0.66051689881369913</v>
      </c>
      <c r="BW62" s="33">
        <f>BW85*'4 PEF'!$J$10</f>
        <v>-17.198603174603171</v>
      </c>
      <c r="BX62" s="34">
        <f t="shared" si="71"/>
        <v>25.143616934627964</v>
      </c>
    </row>
    <row r="63" spans="1:76" x14ac:dyDescent="0.25">
      <c r="A63" s="151"/>
      <c r="B63" s="17">
        <v>10</v>
      </c>
      <c r="C63" s="97">
        <f>VLOOKUP(M63,[1]aux!$A$2:$B$37,2,FALSE)</f>
        <v>18</v>
      </c>
      <c r="D63" s="50" t="s">
        <v>32</v>
      </c>
      <c r="E63" s="50" t="s">
        <v>32</v>
      </c>
      <c r="F63" s="49" t="s">
        <v>33</v>
      </c>
      <c r="G63" s="49" t="s">
        <v>33</v>
      </c>
      <c r="H63" s="49">
        <v>0</v>
      </c>
      <c r="I63" s="49">
        <f t="shared" si="47"/>
        <v>4</v>
      </c>
      <c r="J63" s="49">
        <f t="shared" si="48"/>
        <v>3</v>
      </c>
      <c r="K63" s="49">
        <f t="shared" si="49"/>
        <v>3</v>
      </c>
      <c r="L63" s="49">
        <f t="shared" si="50"/>
        <v>1</v>
      </c>
      <c r="M63" s="49">
        <f t="shared" si="51"/>
        <v>4331</v>
      </c>
      <c r="N63" s="49">
        <v>5</v>
      </c>
      <c r="O63" s="49">
        <v>20</v>
      </c>
      <c r="P63" s="49">
        <v>3</v>
      </c>
      <c r="Q63" s="49">
        <v>3</v>
      </c>
      <c r="R63" s="49">
        <v>2</v>
      </c>
      <c r="S63" s="22">
        <f t="shared" si="44"/>
        <v>21</v>
      </c>
      <c r="T63" s="49">
        <v>1</v>
      </c>
      <c r="U63" s="49">
        <v>1</v>
      </c>
      <c r="V63" s="18"/>
      <c r="W63" s="10" t="str">
        <f>VLOOKUP($C63,[1]Madrid!$BB$7:$BK$42,5)</f>
        <v>a</v>
      </c>
      <c r="X63" s="10">
        <f>VLOOKUP($C63,[1]Madrid!$BB$7:$BK$42,6)</f>
        <v>38</v>
      </c>
      <c r="Y63" s="10">
        <f>VLOOKUP($C63,[1]Madrid!$BB$7:$BK$42,7)</f>
        <v>67</v>
      </c>
      <c r="Z63" s="10">
        <f>VLOOKUP($C63,[1]Madrid!$BB$7:$BK$42,8)</f>
        <v>91</v>
      </c>
      <c r="AA63" s="10">
        <f>VLOOKUP($C63,[1]Madrid!$BB$7:$BK$42,9)</f>
        <v>117</v>
      </c>
      <c r="AB63" s="10">
        <f>VLOOKUP($C63,[1]Madrid!$BB$7:$BK$42,10)</f>
        <v>109</v>
      </c>
      <c r="AC63" s="11">
        <f t="shared" si="52"/>
        <v>0</v>
      </c>
      <c r="AD63" s="11">
        <f t="shared" si="53"/>
        <v>0</v>
      </c>
      <c r="AE63" s="11">
        <f>VLOOKUP($C63,[1]Vienna!$BB$7:$BM$42,11)</f>
        <v>177</v>
      </c>
      <c r="AF63" s="11">
        <f>VLOOKUP($C63,[1]Vienna!$BB$7:$BM$42,12)</f>
        <v>182</v>
      </c>
      <c r="AG63" s="11" t="s">
        <v>30</v>
      </c>
      <c r="AH63" s="11" t="s">
        <v>30</v>
      </c>
      <c r="AI63" s="11">
        <f t="shared" si="54"/>
        <v>123</v>
      </c>
      <c r="AJ63" s="11">
        <f t="shared" si="55"/>
        <v>144</v>
      </c>
      <c r="AK63" s="11">
        <f t="shared" si="56"/>
        <v>155</v>
      </c>
      <c r="AL63" s="11">
        <f t="shared" si="57"/>
        <v>0</v>
      </c>
      <c r="AM63" s="11">
        <f t="shared" si="58"/>
        <v>162</v>
      </c>
      <c r="AN63" s="11">
        <f t="shared" si="59"/>
        <v>186</v>
      </c>
      <c r="AO63" s="11">
        <f t="shared" si="60"/>
        <v>184</v>
      </c>
      <c r="AP63" s="13">
        <f t="shared" si="45"/>
        <v>494.20973266556246</v>
      </c>
      <c r="AQ63" s="10" t="str">
        <f>VLOOKUP($C63,[2]Madrid!$BB$7:$BK$40,5)</f>
        <v>b</v>
      </c>
      <c r="AR63" s="10">
        <f>VLOOKUP($C63,[2]Madrid!$BB$7:$BK$40,6)</f>
        <v>38</v>
      </c>
      <c r="AS63" s="10">
        <f>VLOOKUP($C63,[2]Madrid!$BB$7:$BK$40,7)</f>
        <v>68</v>
      </c>
      <c r="AT63" s="10">
        <f>VLOOKUP($C63,[2]Madrid!$BB$7:$BK$40,8)</f>
        <v>95</v>
      </c>
      <c r="AU63" s="10">
        <f>VLOOKUP($C63,[2]Madrid!$BB$7:$BK$40,9)</f>
        <v>117</v>
      </c>
      <c r="AV63" s="10">
        <f>VLOOKUP($C63,[2]Madrid!$BB$7:$BK$40,10)</f>
        <v>109</v>
      </c>
      <c r="AW63" s="11">
        <f t="shared" si="61"/>
        <v>0</v>
      </c>
      <c r="AX63" s="11">
        <f t="shared" si="62"/>
        <v>0</v>
      </c>
      <c r="AY63" s="11">
        <f>VLOOKUP($C63,[2]Vienna!$BB$7:$BM$42,11)</f>
        <v>177</v>
      </c>
      <c r="AZ63" s="11">
        <f>VLOOKUP($C63,[2]Vienna!$BB$7:$BM$42,12)</f>
        <v>182</v>
      </c>
      <c r="BA63" s="11" t="s">
        <v>30</v>
      </c>
      <c r="BB63" s="11" t="s">
        <v>30</v>
      </c>
      <c r="BC63" s="11">
        <f t="shared" si="63"/>
        <v>123</v>
      </c>
      <c r="BD63" s="11">
        <f t="shared" si="64"/>
        <v>144</v>
      </c>
      <c r="BE63" s="11">
        <f t="shared" si="65"/>
        <v>155</v>
      </c>
      <c r="BF63" s="11">
        <f t="shared" si="66"/>
        <v>0</v>
      </c>
      <c r="BG63" s="11">
        <f t="shared" si="67"/>
        <v>162</v>
      </c>
      <c r="BH63" s="11">
        <f t="shared" si="68"/>
        <v>186</v>
      </c>
      <c r="BI63" s="11">
        <f t="shared" si="69"/>
        <v>184</v>
      </c>
      <c r="BJ63" s="13">
        <f t="shared" si="46"/>
        <v>360.95519484813985</v>
      </c>
      <c r="BK63" s="19">
        <f>IF($N63=2,BK86*'4 PEF'!$J$4,IF(OR($N63=3,$N63=4,$N63=5,$N63=6),BK86*'4 PEF'!$J$5,IF(OR($N63=7,$N63=8),BK86*'4 PEF'!$J$10,IF($N63=9,BK86*'4 PEF'!$J$7,IF($N63=10,BK86*'4 PEF'!$J$6)))))</f>
        <v>19.436578499662826</v>
      </c>
      <c r="BL63" s="19">
        <f>BL86*'4 PEF'!$J$10</f>
        <v>13.535057646501469</v>
      </c>
      <c r="BM63" s="19">
        <f>IF($N63=2,BM86*'4 PEF'!$J$4,IF(OR($N63=3,$N63=4,$N63=5,$N63=6),BM86*'4 PEF'!$J$5,IF(OR($N63=7,$N63=8),BM86*'4 PEF'!$J$10,IF($N63=9,BM86*'4 PEF'!$J$7,IF($N63=10,BM86*'4 PEF'!$J$6)))))</f>
        <v>1.832658569500675</v>
      </c>
      <c r="BN63" s="19">
        <f>BN86*'4 PEF'!$J$10</f>
        <v>11.909438994466866</v>
      </c>
      <c r="BO63" s="19">
        <f>BO86*'4 PEF'!$J$10</f>
        <v>0.40300363677917045</v>
      </c>
      <c r="BP63" s="33">
        <f>BP86*'4 PEF'!$J$10</f>
        <v>-16.62440170940171</v>
      </c>
      <c r="BQ63" s="34">
        <f t="shared" si="70"/>
        <v>30.492335637509292</v>
      </c>
      <c r="BR63" s="19">
        <f>IF($N63=2,BR86*'4 PEF'!$J$4,IF(OR($N63=3,$N63=4,$N63=5,$N63=6),BR86*'4 PEF'!$J$5,IF(OR($N63=7,$N63=8),BR86*'4 PEF'!$J$10,IF($N63=9,BR86*'4 PEF'!$J$7,IF($N63=10,BR86*'4 PEF'!$J$6)))))</f>
        <v>18.606388897674123</v>
      </c>
      <c r="BS63" s="19">
        <f>BS86*'4 PEF'!$J$10</f>
        <v>8.7028734705911734</v>
      </c>
      <c r="BT63" s="19">
        <f>IF($N63=2,BT86*'4 PEF'!$J$4,IF(OR($N63=3,$N63=4,$N63=5,$N63=6),BT86*'4 PEF'!$J$5,IF(OR($N63=7,$N63=8),BT86*'4 PEF'!$J$10,IF($N63=9,BT86*'4 PEF'!$J$7,IF($N63=10,BT86*'4 PEF'!$J$6)))))</f>
        <v>3.7941520467836254</v>
      </c>
      <c r="BU63" s="19">
        <f>BU86*'4 PEF'!$J$10</f>
        <v>13.230674677749082</v>
      </c>
      <c r="BV63" s="19">
        <f>BV86*'4 PEF'!$J$10</f>
        <v>0.66051689881369913</v>
      </c>
      <c r="BW63" s="33">
        <f>BW86*'4 PEF'!$J$10</f>
        <v>-17.198603174603171</v>
      </c>
      <c r="BX63" s="34">
        <f t="shared" si="71"/>
        <v>27.796002817008528</v>
      </c>
    </row>
    <row r="64" spans="1:76" x14ac:dyDescent="0.25">
      <c r="A64" s="151"/>
      <c r="B64" s="17">
        <v>11</v>
      </c>
      <c r="C64" s="97">
        <f>VLOOKUP(M64,[1]aux!$A$2:$B$37,2,FALSE)</f>
        <v>14</v>
      </c>
      <c r="D64" s="50" t="s">
        <v>34</v>
      </c>
      <c r="E64" s="50" t="s">
        <v>32</v>
      </c>
      <c r="F64" s="49" t="s">
        <v>33</v>
      </c>
      <c r="G64" s="49" t="s">
        <v>33</v>
      </c>
      <c r="H64" s="49">
        <v>0</v>
      </c>
      <c r="I64" s="49">
        <f t="shared" si="47"/>
        <v>3</v>
      </c>
      <c r="J64" s="49">
        <f t="shared" si="48"/>
        <v>3</v>
      </c>
      <c r="K64" s="49">
        <f t="shared" si="49"/>
        <v>3</v>
      </c>
      <c r="L64" s="49">
        <f t="shared" si="50"/>
        <v>1</v>
      </c>
      <c r="M64" s="49">
        <f t="shared" si="51"/>
        <v>3331</v>
      </c>
      <c r="N64" s="49">
        <v>7</v>
      </c>
      <c r="O64" s="49">
        <v>12</v>
      </c>
      <c r="P64" s="49">
        <v>3</v>
      </c>
      <c r="Q64" s="49">
        <v>3</v>
      </c>
      <c r="R64" s="49">
        <v>2</v>
      </c>
      <c r="S64" s="22">
        <f t="shared" si="44"/>
        <v>22</v>
      </c>
      <c r="T64" s="49">
        <v>1</v>
      </c>
      <c r="U64" s="49">
        <v>1</v>
      </c>
      <c r="V64" s="18"/>
      <c r="W64" s="10">
        <f>VLOOKUP($C64,[1]Madrid!$BB$7:$BK$42,5)</f>
        <v>13</v>
      </c>
      <c r="X64" s="10">
        <f>VLOOKUP($C64,[1]Madrid!$BB$7:$BK$42,6)</f>
        <v>34</v>
      </c>
      <c r="Y64" s="10">
        <f>VLOOKUP($C64,[1]Madrid!$BB$7:$BK$42,7)</f>
        <v>65</v>
      </c>
      <c r="Z64" s="10">
        <f>VLOOKUP($C64,[1]Madrid!$BB$7:$BK$42,8)</f>
        <v>91</v>
      </c>
      <c r="AA64" s="10">
        <f>VLOOKUP($C64,[1]Madrid!$BB$7:$BK$42,9)</f>
        <v>117</v>
      </c>
      <c r="AB64" s="10">
        <f>VLOOKUP($C64,[1]Madrid!$BB$7:$BK$42,10)</f>
        <v>109</v>
      </c>
      <c r="AC64" s="11">
        <f t="shared" si="52"/>
        <v>0</v>
      </c>
      <c r="AD64" s="11">
        <f t="shared" si="53"/>
        <v>0</v>
      </c>
      <c r="AE64" s="11">
        <f>VLOOKUP($C64,[1]Vienna!$BB$7:$BM$42,11)</f>
        <v>177</v>
      </c>
      <c r="AF64" s="11">
        <f>VLOOKUP($C64,[1]Vienna!$BB$7:$BM$42,12)</f>
        <v>182</v>
      </c>
      <c r="AG64" s="11" t="s">
        <v>30</v>
      </c>
      <c r="AH64" s="11" t="s">
        <v>30</v>
      </c>
      <c r="AI64" s="11">
        <f t="shared" si="54"/>
        <v>129</v>
      </c>
      <c r="AJ64" s="11">
        <f t="shared" si="55"/>
        <v>0</v>
      </c>
      <c r="AK64" s="11">
        <f t="shared" si="56"/>
        <v>155</v>
      </c>
      <c r="AL64" s="11">
        <f t="shared" si="57"/>
        <v>0</v>
      </c>
      <c r="AM64" s="11">
        <f t="shared" si="58"/>
        <v>162</v>
      </c>
      <c r="AN64" s="11">
        <f t="shared" si="59"/>
        <v>186</v>
      </c>
      <c r="AO64" s="11">
        <f t="shared" si="60"/>
        <v>184</v>
      </c>
      <c r="AP64" s="13">
        <f t="shared" si="45"/>
        <v>470.74721760723321</v>
      </c>
      <c r="AQ64" s="10">
        <f>VLOOKUP($C64,[2]Madrid!$BB$7:$BK$40,5)</f>
        <v>14</v>
      </c>
      <c r="AR64" s="10">
        <f>VLOOKUP($C64,[2]Madrid!$BB$7:$BK$40,6)</f>
        <v>34</v>
      </c>
      <c r="AS64" s="10">
        <f>VLOOKUP($C64,[2]Madrid!$BB$7:$BK$40,7)</f>
        <v>66</v>
      </c>
      <c r="AT64" s="10">
        <f>VLOOKUP($C64,[2]Madrid!$BB$7:$BK$40,8)</f>
        <v>95</v>
      </c>
      <c r="AU64" s="10">
        <f>VLOOKUP($C64,[2]Madrid!$BB$7:$BK$40,9)</f>
        <v>117</v>
      </c>
      <c r="AV64" s="10">
        <f>VLOOKUP($C64,[2]Madrid!$BB$7:$BK$40,10)</f>
        <v>109</v>
      </c>
      <c r="AW64" s="11">
        <f t="shared" si="61"/>
        <v>0</v>
      </c>
      <c r="AX64" s="11">
        <f t="shared" si="62"/>
        <v>0</v>
      </c>
      <c r="AY64" s="11">
        <f>VLOOKUP($C64,[2]Vienna!$BB$7:$BM$42,11)</f>
        <v>177</v>
      </c>
      <c r="AZ64" s="11">
        <f>VLOOKUP($C64,[2]Vienna!$BB$7:$BM$42,12)</f>
        <v>182</v>
      </c>
      <c r="BA64" s="11" t="s">
        <v>30</v>
      </c>
      <c r="BB64" s="11" t="s">
        <v>30</v>
      </c>
      <c r="BC64" s="11">
        <f t="shared" si="63"/>
        <v>129</v>
      </c>
      <c r="BD64" s="11">
        <f t="shared" si="64"/>
        <v>0</v>
      </c>
      <c r="BE64" s="11">
        <f t="shared" si="65"/>
        <v>155</v>
      </c>
      <c r="BF64" s="11">
        <f t="shared" si="66"/>
        <v>0</v>
      </c>
      <c r="BG64" s="11">
        <f t="shared" si="67"/>
        <v>162</v>
      </c>
      <c r="BH64" s="11">
        <f t="shared" si="68"/>
        <v>186</v>
      </c>
      <c r="BI64" s="11">
        <f t="shared" si="69"/>
        <v>184</v>
      </c>
      <c r="BJ64" s="13">
        <f t="shared" si="46"/>
        <v>336.23485550383646</v>
      </c>
      <c r="BK64" s="19">
        <f>IF($N64=2,BK87*'4 PEF'!$J$4,IF(OR($N64=3,$N64=4,$N64=5,$N64=6),BK87*'4 PEF'!$J$5,IF(OR($N64=7,$N64=8),BK87*'4 PEF'!$J$10,IF($N64=9,BK87*'4 PEF'!$J$7,IF($N64=10,BK87*'4 PEF'!$J$6)))))</f>
        <v>16.26456804349564</v>
      </c>
      <c r="BL64" s="19">
        <f>BL87*'4 PEF'!$J$10</f>
        <v>13.526841500659122</v>
      </c>
      <c r="BM64" s="19">
        <f>IF($N64=2,BM87*'4 PEF'!$J$4,IF(OR($N64=3,$N64=4,$N64=5,$N64=6),BM87*'4 PEF'!$J$5,IF(OR($N64=7,$N64=8),BM87*'4 PEF'!$J$10,IF($N64=9,BM87*'4 PEF'!$J$7,IF($N64=10,BM87*'4 PEF'!$J$6)))))</f>
        <v>1.3256642755794457</v>
      </c>
      <c r="BN64" s="19">
        <f>BN87*'4 PEF'!$J$10</f>
        <v>11.909438994466866</v>
      </c>
      <c r="BO64" s="19">
        <f>BO87*'4 PEF'!$J$10</f>
        <v>0.40942077073325578</v>
      </c>
      <c r="BP64" s="33">
        <f>BP87*'4 PEF'!$J$10</f>
        <v>-16.62440170940171</v>
      </c>
      <c r="BQ64" s="34">
        <f t="shared" si="70"/>
        <v>26.811531875532616</v>
      </c>
      <c r="BR64" s="19">
        <f>IF($N64=2,BR87*'4 PEF'!$J$4,IF(OR($N64=3,$N64=4,$N64=5,$N64=6),BR87*'4 PEF'!$J$5,IF(OR($N64=7,$N64=8),BR87*'4 PEF'!$J$10,IF($N64=9,BR87*'4 PEF'!$J$7,IF($N64=10,BR87*'4 PEF'!$J$6)))))</f>
        <v>15.953612375397</v>
      </c>
      <c r="BS64" s="19">
        <f>BS87*'4 PEF'!$J$10</f>
        <v>8.7387352354348007</v>
      </c>
      <c r="BT64" s="19">
        <f>IF($N64=2,BT87*'4 PEF'!$J$4,IF(OR($N64=3,$N64=4,$N64=5,$N64=6),BT87*'4 PEF'!$J$5,IF(OR($N64=7,$N64=8),BT87*'4 PEF'!$J$10,IF($N64=9,BT87*'4 PEF'!$J$7,IF($N64=10,BT87*'4 PEF'!$J$6)))))</f>
        <v>2.5254511677013438</v>
      </c>
      <c r="BU64" s="19">
        <f>BU87*'4 PEF'!$J$10</f>
        <v>13.230674677749082</v>
      </c>
      <c r="BV64" s="19">
        <f>BV87*'4 PEF'!$J$10</f>
        <v>0.67612982006741873</v>
      </c>
      <c r="BW64" s="33">
        <f>BW87*'4 PEF'!$J$10</f>
        <v>-17.198603174603171</v>
      </c>
      <c r="BX64" s="34">
        <f t="shared" si="71"/>
        <v>23.926000101746475</v>
      </c>
    </row>
    <row r="65" spans="1:76" x14ac:dyDescent="0.25">
      <c r="A65" s="151"/>
      <c r="B65" s="17">
        <v>12</v>
      </c>
      <c r="C65" s="97">
        <f>VLOOKUP(M65,[1]aux!$A$2:$B$37,2,FALSE)</f>
        <v>18</v>
      </c>
      <c r="D65" s="50" t="s">
        <v>32</v>
      </c>
      <c r="E65" s="50" t="s">
        <v>32</v>
      </c>
      <c r="F65" s="49" t="s">
        <v>33</v>
      </c>
      <c r="G65" s="49" t="s">
        <v>33</v>
      </c>
      <c r="H65" s="49">
        <v>0</v>
      </c>
      <c r="I65" s="49">
        <f t="shared" si="47"/>
        <v>4</v>
      </c>
      <c r="J65" s="49">
        <f t="shared" si="48"/>
        <v>3</v>
      </c>
      <c r="K65" s="49">
        <f t="shared" si="49"/>
        <v>3</v>
      </c>
      <c r="L65" s="49">
        <f t="shared" si="50"/>
        <v>1</v>
      </c>
      <c r="M65" s="49">
        <f t="shared" si="51"/>
        <v>4331</v>
      </c>
      <c r="N65" s="49">
        <v>7</v>
      </c>
      <c r="O65" s="49">
        <v>12</v>
      </c>
      <c r="P65" s="49">
        <v>3</v>
      </c>
      <c r="Q65" s="49">
        <v>3</v>
      </c>
      <c r="R65" s="49">
        <v>2</v>
      </c>
      <c r="S65" s="22">
        <f t="shared" si="44"/>
        <v>22</v>
      </c>
      <c r="T65" s="49">
        <v>1</v>
      </c>
      <c r="U65" s="49">
        <v>1</v>
      </c>
      <c r="V65" s="18"/>
      <c r="W65" s="10" t="str">
        <f>VLOOKUP($C65,[1]Madrid!$BB$7:$BK$42,5)</f>
        <v>a</v>
      </c>
      <c r="X65" s="10">
        <f>VLOOKUP($C65,[1]Madrid!$BB$7:$BK$42,6)</f>
        <v>38</v>
      </c>
      <c r="Y65" s="10">
        <f>VLOOKUP($C65,[1]Madrid!$BB$7:$BK$42,7)</f>
        <v>67</v>
      </c>
      <c r="Z65" s="10">
        <f>VLOOKUP($C65,[1]Madrid!$BB$7:$BK$42,8)</f>
        <v>91</v>
      </c>
      <c r="AA65" s="10">
        <f>VLOOKUP($C65,[1]Madrid!$BB$7:$BK$42,9)</f>
        <v>117</v>
      </c>
      <c r="AB65" s="10">
        <f>VLOOKUP($C65,[1]Madrid!$BB$7:$BK$42,10)</f>
        <v>109</v>
      </c>
      <c r="AC65" s="11">
        <f t="shared" si="52"/>
        <v>0</v>
      </c>
      <c r="AD65" s="11">
        <f t="shared" si="53"/>
        <v>0</v>
      </c>
      <c r="AE65" s="11">
        <f>VLOOKUP($C65,[1]Vienna!$BB$7:$BM$42,11)</f>
        <v>177</v>
      </c>
      <c r="AF65" s="11">
        <f>VLOOKUP($C65,[1]Vienna!$BB$7:$BM$42,12)</f>
        <v>182</v>
      </c>
      <c r="AG65" s="11" t="s">
        <v>30</v>
      </c>
      <c r="AH65" s="11" t="s">
        <v>30</v>
      </c>
      <c r="AI65" s="11">
        <f t="shared" si="54"/>
        <v>129</v>
      </c>
      <c r="AJ65" s="11">
        <f t="shared" si="55"/>
        <v>0</v>
      </c>
      <c r="AK65" s="11">
        <f t="shared" si="56"/>
        <v>155</v>
      </c>
      <c r="AL65" s="11">
        <f t="shared" si="57"/>
        <v>0</v>
      </c>
      <c r="AM65" s="11">
        <f t="shared" si="58"/>
        <v>162</v>
      </c>
      <c r="AN65" s="11">
        <f t="shared" si="59"/>
        <v>186</v>
      </c>
      <c r="AO65" s="11">
        <f t="shared" si="60"/>
        <v>184</v>
      </c>
      <c r="AP65" s="13">
        <f t="shared" si="45"/>
        <v>480.87092819694982</v>
      </c>
      <c r="AQ65" s="10" t="str">
        <f>VLOOKUP($C65,[2]Madrid!$BB$7:$BK$40,5)</f>
        <v>b</v>
      </c>
      <c r="AR65" s="10">
        <f>VLOOKUP($C65,[2]Madrid!$BB$7:$BK$40,6)</f>
        <v>38</v>
      </c>
      <c r="AS65" s="10">
        <f>VLOOKUP($C65,[2]Madrid!$BB$7:$BK$40,7)</f>
        <v>68</v>
      </c>
      <c r="AT65" s="10">
        <f>VLOOKUP($C65,[2]Madrid!$BB$7:$BK$40,8)</f>
        <v>95</v>
      </c>
      <c r="AU65" s="10">
        <f>VLOOKUP($C65,[2]Madrid!$BB$7:$BK$40,9)</f>
        <v>117</v>
      </c>
      <c r="AV65" s="10">
        <f>VLOOKUP($C65,[2]Madrid!$BB$7:$BK$40,10)</f>
        <v>109</v>
      </c>
      <c r="AW65" s="11">
        <f t="shared" si="61"/>
        <v>0</v>
      </c>
      <c r="AX65" s="11">
        <f t="shared" si="62"/>
        <v>0</v>
      </c>
      <c r="AY65" s="11">
        <f>VLOOKUP($C65,[2]Vienna!$BB$7:$BM$42,11)</f>
        <v>177</v>
      </c>
      <c r="AZ65" s="11">
        <f>VLOOKUP($C65,[2]Vienna!$BB$7:$BM$42,12)</f>
        <v>182</v>
      </c>
      <c r="BA65" s="11" t="s">
        <v>30</v>
      </c>
      <c r="BB65" s="11" t="s">
        <v>30</v>
      </c>
      <c r="BC65" s="11">
        <f t="shared" si="63"/>
        <v>129</v>
      </c>
      <c r="BD65" s="11">
        <f t="shared" si="64"/>
        <v>0</v>
      </c>
      <c r="BE65" s="11">
        <f t="shared" si="65"/>
        <v>155</v>
      </c>
      <c r="BF65" s="11">
        <f t="shared" si="66"/>
        <v>0</v>
      </c>
      <c r="BG65" s="11">
        <f t="shared" si="67"/>
        <v>162</v>
      </c>
      <c r="BH65" s="11">
        <f t="shared" si="68"/>
        <v>186</v>
      </c>
      <c r="BI65" s="11">
        <f t="shared" si="69"/>
        <v>184</v>
      </c>
      <c r="BJ65" s="13">
        <f t="shared" si="46"/>
        <v>348.90053067207657</v>
      </c>
      <c r="BK65" s="19">
        <f>IF($N65=2,BK88*'4 PEF'!$J$4,IF(OR($N65=3,$N65=4,$N65=5,$N65=6),BK88*'4 PEF'!$J$5,IF(OR($N65=7,$N65=8),BK88*'4 PEF'!$J$10,IF($N65=9,BK88*'4 PEF'!$J$7,IF($N65=10,BK88*'4 PEF'!$J$6)))))</f>
        <v>14.397688173231753</v>
      </c>
      <c r="BL65" s="19">
        <f>BL88*'4 PEF'!$J$10</f>
        <v>13.535057646501469</v>
      </c>
      <c r="BM65" s="19">
        <f>IF($N65=2,BM88*'4 PEF'!$J$4,IF(OR($N65=3,$N65=4,$N65=5,$N65=6),BM88*'4 PEF'!$J$5,IF(OR($N65=7,$N65=8),BM88*'4 PEF'!$J$10,IF($N65=9,BM88*'4 PEF'!$J$7,IF($N65=10,BM88*'4 PEF'!$J$6)))))</f>
        <v>1.3295552205312877</v>
      </c>
      <c r="BN65" s="19">
        <f>BN88*'4 PEF'!$J$10</f>
        <v>11.909438994466866</v>
      </c>
      <c r="BO65" s="19">
        <f>BO88*'4 PEF'!$J$10</f>
        <v>0.40300363677917045</v>
      </c>
      <c r="BP65" s="33">
        <f>BP88*'4 PEF'!$J$10</f>
        <v>-16.62440170940171</v>
      </c>
      <c r="BQ65" s="34">
        <f t="shared" si="70"/>
        <v>24.95034196210883</v>
      </c>
      <c r="BR65" s="19">
        <f>IF($N65=2,BR88*'4 PEF'!$J$4,IF(OR($N65=3,$N65=4,$N65=5,$N65=6),BR88*'4 PEF'!$J$5,IF(OR($N65=7,$N65=8),BR88*'4 PEF'!$J$10,IF($N65=9,BR88*'4 PEF'!$J$7,IF($N65=10,BR88*'4 PEF'!$J$6)))))</f>
        <v>12.583453840106936</v>
      </c>
      <c r="BS65" s="19">
        <f>BS88*'4 PEF'!$J$10</f>
        <v>8.7028734705911734</v>
      </c>
      <c r="BT65" s="19">
        <f>IF($N65=2,BT88*'4 PEF'!$J$4,IF(OR($N65=3,$N65=4,$N65=5,$N65=6),BT88*'4 PEF'!$J$5,IF(OR($N65=7,$N65=8),BT88*'4 PEF'!$J$10,IF($N65=9,BT88*'4 PEF'!$J$7,IF($N65=10,BT88*'4 PEF'!$J$6)))))</f>
        <v>2.513068740662642</v>
      </c>
      <c r="BU65" s="19">
        <f>BU88*'4 PEF'!$J$10</f>
        <v>13.230674677749082</v>
      </c>
      <c r="BV65" s="19">
        <f>BV88*'4 PEF'!$J$10</f>
        <v>0.66051689881369913</v>
      </c>
      <c r="BW65" s="33">
        <f>BW88*'4 PEF'!$J$10</f>
        <v>-17.198603174603171</v>
      </c>
      <c r="BX65" s="34">
        <f t="shared" si="71"/>
        <v>20.491984453320363</v>
      </c>
    </row>
    <row r="66" spans="1:76" x14ac:dyDescent="0.25">
      <c r="A66" s="151"/>
      <c r="B66" s="17">
        <v>13</v>
      </c>
      <c r="C66" s="97">
        <f>VLOOKUP(M66,[1]aux!$A$2:$B$37,2,FALSE)</f>
        <v>3</v>
      </c>
      <c r="D66" s="50"/>
      <c r="E66" s="50"/>
      <c r="F66" s="49"/>
      <c r="G66" s="49"/>
      <c r="H66" s="31">
        <f>IF(L66=1,0,IF(L66=2,1))</f>
        <v>0</v>
      </c>
      <c r="I66" s="49">
        <v>1</v>
      </c>
      <c r="J66" s="49">
        <v>2</v>
      </c>
      <c r="K66" s="49">
        <v>1</v>
      </c>
      <c r="L66" s="49">
        <v>1</v>
      </c>
      <c r="M66" s="49">
        <f t="shared" si="51"/>
        <v>1211</v>
      </c>
      <c r="N66" s="49">
        <v>7</v>
      </c>
      <c r="O66" s="49">
        <v>12</v>
      </c>
      <c r="P66" s="49">
        <v>1</v>
      </c>
      <c r="Q66" s="49">
        <v>1</v>
      </c>
      <c r="R66" s="49">
        <v>2</v>
      </c>
      <c r="S66" s="22">
        <f t="shared" si="44"/>
        <v>22</v>
      </c>
      <c r="T66" s="49">
        <v>1</v>
      </c>
      <c r="U66" s="49">
        <v>1</v>
      </c>
      <c r="V66" s="18"/>
      <c r="W66" s="10">
        <f>VLOOKUP($C66,[1]Madrid!$BB$7:$BK$42,5)</f>
        <v>1</v>
      </c>
      <c r="X66" s="10">
        <f>VLOOKUP($C66,[1]Madrid!$BB$7:$BK$42,6)</f>
        <v>24</v>
      </c>
      <c r="Y66" s="10">
        <f>VLOOKUP($C66,[1]Madrid!$BB$7:$BK$42,7)</f>
        <v>0</v>
      </c>
      <c r="Z66" s="10">
        <f>VLOOKUP($C66,[1]Madrid!$BB$7:$BK$42,8)</f>
        <v>89</v>
      </c>
      <c r="AA66" s="10">
        <f>VLOOKUP($C66,[1]Madrid!$BB$7:$BK$42,9)</f>
        <v>0</v>
      </c>
      <c r="AB66" s="10">
        <f>VLOOKUP($C66,[1]Madrid!$BB$7:$BK$42,10)</f>
        <v>0</v>
      </c>
      <c r="AC66" s="11">
        <f t="shared" si="52"/>
        <v>0</v>
      </c>
      <c r="AD66" s="11">
        <f t="shared" si="53"/>
        <v>0</v>
      </c>
      <c r="AE66" s="11">
        <f>VLOOKUP($C66,[1]Vienna!$BB$7:$BM$42,11)</f>
        <v>0</v>
      </c>
      <c r="AF66" s="11">
        <f>VLOOKUP($C66,[1]Vienna!$BB$7:$BM$42,12)</f>
        <v>0</v>
      </c>
      <c r="AG66" s="11" t="s">
        <v>30</v>
      </c>
      <c r="AH66" s="11" t="s">
        <v>30</v>
      </c>
      <c r="AI66" s="11">
        <f t="shared" si="54"/>
        <v>129</v>
      </c>
      <c r="AJ66" s="11">
        <f t="shared" si="55"/>
        <v>0</v>
      </c>
      <c r="AK66" s="11">
        <f t="shared" si="56"/>
        <v>149</v>
      </c>
      <c r="AL66" s="11">
        <f t="shared" si="57"/>
        <v>0</v>
      </c>
      <c r="AM66" s="11">
        <f t="shared" si="58"/>
        <v>162</v>
      </c>
      <c r="AN66" s="11">
        <f t="shared" si="59"/>
        <v>186</v>
      </c>
      <c r="AO66" s="11">
        <f t="shared" si="60"/>
        <v>184</v>
      </c>
      <c r="AP66" s="13">
        <f t="shared" si="45"/>
        <v>266.72616127178833</v>
      </c>
      <c r="AQ66" s="10">
        <f>VLOOKUP($C66,[2]Madrid!$BB$7:$BK$40,5)</f>
        <v>2</v>
      </c>
      <c r="AR66" s="10">
        <f>VLOOKUP($C66,[2]Madrid!$BB$7:$BK$40,6)</f>
        <v>24</v>
      </c>
      <c r="AS66" s="10">
        <f>VLOOKUP($C66,[2]Madrid!$BB$7:$BK$40,7)</f>
        <v>0</v>
      </c>
      <c r="AT66" s="10">
        <f>VLOOKUP($C66,[2]Madrid!$BB$7:$BK$40,8)</f>
        <v>93</v>
      </c>
      <c r="AU66" s="10">
        <f>VLOOKUP($C66,[2]Madrid!$BB$7:$BK$40,9)</f>
        <v>0</v>
      </c>
      <c r="AV66" s="10">
        <f>VLOOKUP($C66,[2]Madrid!$BB$7:$BK$40,10)</f>
        <v>0</v>
      </c>
      <c r="AW66" s="11">
        <f t="shared" si="61"/>
        <v>0</v>
      </c>
      <c r="AX66" s="11">
        <f t="shared" si="62"/>
        <v>0</v>
      </c>
      <c r="AY66" s="11">
        <f>VLOOKUP($C66,[2]Vienna!$BB$7:$BM$42,11)</f>
        <v>0</v>
      </c>
      <c r="AZ66" s="11">
        <f>VLOOKUP($C66,[2]Vienna!$BB$7:$BM$42,12)</f>
        <v>0</v>
      </c>
      <c r="BA66" s="11" t="s">
        <v>30</v>
      </c>
      <c r="BB66" s="11" t="s">
        <v>30</v>
      </c>
      <c r="BC66" s="11">
        <f t="shared" si="63"/>
        <v>129</v>
      </c>
      <c r="BD66" s="11">
        <f t="shared" si="64"/>
        <v>0</v>
      </c>
      <c r="BE66" s="11">
        <f t="shared" si="65"/>
        <v>149</v>
      </c>
      <c r="BF66" s="11">
        <f t="shared" si="66"/>
        <v>0</v>
      </c>
      <c r="BG66" s="11">
        <f t="shared" si="67"/>
        <v>162</v>
      </c>
      <c r="BH66" s="11">
        <f t="shared" si="68"/>
        <v>186</v>
      </c>
      <c r="BI66" s="11">
        <f t="shared" si="69"/>
        <v>184</v>
      </c>
      <c r="BJ66" s="13">
        <f t="shared" si="46"/>
        <v>317.83280807072947</v>
      </c>
      <c r="BK66" s="19">
        <f>IF($N66=2,BK89*'4 PEF'!$J$4,IF(OR($N66=3,$N66=4,$N66=5,$N66=6),BK89*'4 PEF'!$J$5,IF(OR($N66=7,$N66=8),BK89*'4 PEF'!$J$10,IF($N66=9,BK89*'4 PEF'!$J$7,IF($N66=10,BK89*'4 PEF'!$J$6)))))</f>
        <v>40.582793325695079</v>
      </c>
      <c r="BL66" s="19">
        <f>BL89*'4 PEF'!$J$10</f>
        <v>43.64969074593099</v>
      </c>
      <c r="BM66" s="19">
        <f>IF($N66=2,BM89*'4 PEF'!$J$4,IF(OR($N66=3,$N66=4,$N66=5,$N66=6),BM89*'4 PEF'!$J$5,IF(OR($N66=7,$N66=8),BM89*'4 PEF'!$J$10,IF($N66=9,BM89*'4 PEF'!$J$7,IF($N66=10,BM89*'4 PEF'!$J$6)))))</f>
        <v>1.1596876534469571</v>
      </c>
      <c r="BN66" s="19">
        <f>BN89*'4 PEF'!$J$10</f>
        <v>48.032801074215676</v>
      </c>
      <c r="BO66" s="19">
        <f>BO89*'4 PEF'!$J$10</f>
        <v>0.81368699047494841</v>
      </c>
      <c r="BP66" s="33">
        <f>BP89*'4 PEF'!$J$10</f>
        <v>-16.62440170940171</v>
      </c>
      <c r="BQ66" s="34">
        <f t="shared" si="70"/>
        <v>117.61425808036192</v>
      </c>
      <c r="BR66" s="19">
        <f>IF($N66=2,BR89*'4 PEF'!$J$4,IF(OR($N66=3,$N66=4,$N66=5,$N66=6),BR89*'4 PEF'!$J$5,IF(OR($N66=7,$N66=8),BR89*'4 PEF'!$J$10,IF($N66=9,BR89*'4 PEF'!$J$7,IF($N66=10,BR89*'4 PEF'!$J$6)))))</f>
        <v>48.99047477182819</v>
      </c>
      <c r="BS66" s="19">
        <f>BS89*'4 PEF'!$J$10</f>
        <v>19.063427113266531</v>
      </c>
      <c r="BT66" s="19">
        <f>IF($N66=2,BT89*'4 PEF'!$J$4,IF(OR($N66=3,$N66=4,$N66=5,$N66=6),BT89*'4 PEF'!$J$5,IF(OR($N66=7,$N66=8),BT89*'4 PEF'!$J$10,IF($N66=9,BT89*'4 PEF'!$J$7,IF($N66=10,BT89*'4 PEF'!$J$6)))))</f>
        <v>2.3939833056360094</v>
      </c>
      <c r="BU66" s="19">
        <f>BU89*'4 PEF'!$J$10</f>
        <v>47.686157117313257</v>
      </c>
      <c r="BV66" s="19">
        <f>BV89*'4 PEF'!$J$10</f>
        <v>1.025319616898277</v>
      </c>
      <c r="BW66" s="33">
        <f>BW89*'4 PEF'!$J$10</f>
        <v>-17.198603174603171</v>
      </c>
      <c r="BX66" s="34">
        <f t="shared" si="71"/>
        <v>101.9607587503391</v>
      </c>
    </row>
    <row r="67" spans="1:76" x14ac:dyDescent="0.25">
      <c r="A67" s="151"/>
      <c r="B67" s="17">
        <v>14</v>
      </c>
      <c r="C67" s="97">
        <f>VLOOKUP(M67,[1]aux!$A$2:$B$37,2,FALSE)</f>
        <v>13</v>
      </c>
      <c r="D67" s="50"/>
      <c r="E67" s="50"/>
      <c r="F67" s="49"/>
      <c r="G67" s="49"/>
      <c r="H67" s="31">
        <f t="shared" ref="H67:H73" si="72">IF(L67=1,0,IF(L67=2,1))</f>
        <v>0</v>
      </c>
      <c r="I67" s="49">
        <v>3</v>
      </c>
      <c r="J67" s="49">
        <v>3</v>
      </c>
      <c r="K67" s="49">
        <v>2</v>
      </c>
      <c r="L67" s="49">
        <v>1</v>
      </c>
      <c r="M67" s="49">
        <f t="shared" si="51"/>
        <v>3321</v>
      </c>
      <c r="N67" s="49">
        <v>7</v>
      </c>
      <c r="O67" s="49">
        <v>12</v>
      </c>
      <c r="P67" s="49">
        <v>1</v>
      </c>
      <c r="Q67" s="49">
        <v>1</v>
      </c>
      <c r="R67" s="49">
        <v>2</v>
      </c>
      <c r="S67" s="22">
        <f t="shared" si="44"/>
        <v>22</v>
      </c>
      <c r="T67" s="49">
        <v>1</v>
      </c>
      <c r="U67" s="49">
        <v>0</v>
      </c>
      <c r="V67" s="18"/>
      <c r="W67" s="10">
        <f>VLOOKUP($C67,[1]Madrid!$BB$7:$BK$42,5)</f>
        <v>13</v>
      </c>
      <c r="X67" s="10">
        <f>VLOOKUP($C67,[1]Madrid!$BB$7:$BK$42,6)</f>
        <v>34</v>
      </c>
      <c r="Y67" s="10">
        <f>VLOOKUP($C67,[1]Madrid!$BB$7:$BK$42,7)</f>
        <v>65</v>
      </c>
      <c r="Z67" s="10">
        <f>VLOOKUP($C67,[1]Madrid!$BB$7:$BK$42,8)</f>
        <v>91</v>
      </c>
      <c r="AA67" s="10">
        <f>VLOOKUP($C67,[1]Madrid!$BB$7:$BK$42,9)</f>
        <v>0</v>
      </c>
      <c r="AB67" s="10">
        <f>VLOOKUP($C67,[1]Madrid!$BB$7:$BK$42,10)</f>
        <v>109</v>
      </c>
      <c r="AC67" s="11">
        <f t="shared" si="52"/>
        <v>0</v>
      </c>
      <c r="AD67" s="11">
        <f t="shared" si="53"/>
        <v>0</v>
      </c>
      <c r="AE67" s="11">
        <f>VLOOKUP($C67,[1]Vienna!$BB$7:$BM$42,11)</f>
        <v>176</v>
      </c>
      <c r="AF67" s="11">
        <f>VLOOKUP($C67,[1]Vienna!$BB$7:$BM$42,12)</f>
        <v>0</v>
      </c>
      <c r="AG67" s="11" t="s">
        <v>30</v>
      </c>
      <c r="AH67" s="11" t="s">
        <v>30</v>
      </c>
      <c r="AI67" s="11">
        <f t="shared" si="54"/>
        <v>129</v>
      </c>
      <c r="AJ67" s="11">
        <f t="shared" si="55"/>
        <v>0</v>
      </c>
      <c r="AK67" s="11">
        <f t="shared" si="56"/>
        <v>149</v>
      </c>
      <c r="AL67" s="11">
        <f t="shared" si="57"/>
        <v>0</v>
      </c>
      <c r="AM67" s="11">
        <f t="shared" si="58"/>
        <v>162</v>
      </c>
      <c r="AN67" s="11">
        <f t="shared" si="59"/>
        <v>186</v>
      </c>
      <c r="AO67" s="11">
        <f t="shared" si="60"/>
        <v>0</v>
      </c>
      <c r="AP67" s="13">
        <f t="shared" si="45"/>
        <v>378.61323884024364</v>
      </c>
      <c r="AQ67" s="10">
        <f>VLOOKUP($C67,[2]Madrid!$BB$7:$BK$40,5)</f>
        <v>14</v>
      </c>
      <c r="AR67" s="10">
        <f>VLOOKUP($C67,[2]Madrid!$BB$7:$BK$40,6)</f>
        <v>34</v>
      </c>
      <c r="AS67" s="10">
        <f>VLOOKUP($C67,[2]Madrid!$BB$7:$BK$40,7)</f>
        <v>66</v>
      </c>
      <c r="AT67" s="10">
        <f>VLOOKUP($C67,[2]Madrid!$BB$7:$BK$40,8)</f>
        <v>95</v>
      </c>
      <c r="AU67" s="10">
        <f>VLOOKUP($C67,[2]Madrid!$BB$7:$BK$40,9)</f>
        <v>0</v>
      </c>
      <c r="AV67" s="10">
        <f>VLOOKUP($C67,[2]Madrid!$BB$7:$BK$40,10)</f>
        <v>109</v>
      </c>
      <c r="AW67" s="11">
        <f t="shared" si="61"/>
        <v>0</v>
      </c>
      <c r="AX67" s="11">
        <f t="shared" si="62"/>
        <v>0</v>
      </c>
      <c r="AY67" s="11">
        <f>VLOOKUP($C67,[2]Vienna!$BB$7:$BM$42,11)</f>
        <v>176</v>
      </c>
      <c r="AZ67" s="11">
        <f>VLOOKUP($C67,[2]Vienna!$BB$7:$BM$42,12)</f>
        <v>0</v>
      </c>
      <c r="BA67" s="11" t="s">
        <v>30</v>
      </c>
      <c r="BB67" s="11" t="s">
        <v>30</v>
      </c>
      <c r="BC67" s="11">
        <f t="shared" si="63"/>
        <v>129</v>
      </c>
      <c r="BD67" s="11">
        <f t="shared" si="64"/>
        <v>0</v>
      </c>
      <c r="BE67" s="11">
        <f t="shared" si="65"/>
        <v>149</v>
      </c>
      <c r="BF67" s="11">
        <f t="shared" si="66"/>
        <v>0</v>
      </c>
      <c r="BG67" s="11">
        <f t="shared" si="67"/>
        <v>162</v>
      </c>
      <c r="BH67" s="11">
        <f t="shared" si="68"/>
        <v>186</v>
      </c>
      <c r="BI67" s="11">
        <f t="shared" si="69"/>
        <v>0</v>
      </c>
      <c r="BJ67" s="13">
        <f t="shared" si="46"/>
        <v>259.11462848677792</v>
      </c>
      <c r="BK67" s="19">
        <f>IF($N67=2,BK90*'4 PEF'!$J$4,IF(OR($N67=3,$N67=4,$N67=5,$N67=6),BK90*'4 PEF'!$J$5,IF(OR($N67=7,$N67=8),BK90*'4 PEF'!$J$10,IF($N67=9,BK90*'4 PEF'!$J$7,IF($N67=10,BK90*'4 PEF'!$J$6)))))</f>
        <v>12.782665610313796</v>
      </c>
      <c r="BL67" s="19">
        <f>BL90*'4 PEF'!$J$10</f>
        <v>32.200223915848113</v>
      </c>
      <c r="BM67" s="19">
        <f>IF($N67=2,BM90*'4 PEF'!$J$4,IF(OR($N67=3,$N67=4,$N67=5,$N67=6),BM90*'4 PEF'!$J$5,IF(OR($N67=7,$N67=8),BM90*'4 PEF'!$J$10,IF($N67=9,BM90*'4 PEF'!$J$7,IF($N67=10,BM90*'4 PEF'!$J$6)))))</f>
        <v>1.370038959392051</v>
      </c>
      <c r="BN67" s="19">
        <f>BN90*'4 PEF'!$J$10</f>
        <v>31.944283300781251</v>
      </c>
      <c r="BO67" s="19">
        <f>BO90*'4 PEF'!$J$10</f>
        <v>0.55800398172521282</v>
      </c>
      <c r="BP67" s="33">
        <f>BP90*'4 PEF'!$J$10</f>
        <v>0</v>
      </c>
      <c r="BQ67" s="34">
        <f t="shared" si="70"/>
        <v>78.855215768060418</v>
      </c>
      <c r="BR67" s="19">
        <f>IF($N67=2,BR90*'4 PEF'!$J$4,IF(OR($N67=3,$N67=4,$N67=5,$N67=6),BR90*'4 PEF'!$J$5,IF(OR($N67=7,$N67=8),BR90*'4 PEF'!$J$10,IF($N67=9,BR90*'4 PEF'!$J$7,IF($N67=10,BR90*'4 PEF'!$J$6)))))</f>
        <v>11.344154191022094</v>
      </c>
      <c r="BS67" s="19">
        <f>BS90*'4 PEF'!$J$10</f>
        <v>15.618627499374245</v>
      </c>
      <c r="BT67" s="19">
        <f>IF($N67=2,BT90*'4 PEF'!$J$4,IF(OR($N67=3,$N67=4,$N67=5,$N67=6),BT90*'4 PEF'!$J$5,IF(OR($N67=7,$N67=8),BT90*'4 PEF'!$J$10,IF($N67=9,BT90*'4 PEF'!$J$7,IF($N67=10,BT90*'4 PEF'!$J$6)))))</f>
        <v>2.5365867732688461</v>
      </c>
      <c r="BU67" s="19">
        <f>BU90*'4 PEF'!$J$10</f>
        <v>32.185391334424679</v>
      </c>
      <c r="BV67" s="19">
        <f>BV90*'4 PEF'!$J$10</f>
        <v>0.76275631434377333</v>
      </c>
      <c r="BW67" s="33">
        <f>BW90*'4 PEF'!$J$10</f>
        <v>0</v>
      </c>
      <c r="BX67" s="34">
        <f t="shared" si="71"/>
        <v>62.44751611243364</v>
      </c>
    </row>
    <row r="68" spans="1:76" x14ac:dyDescent="0.25">
      <c r="A68" s="151"/>
      <c r="B68" s="17">
        <v>15</v>
      </c>
      <c r="C68" s="97">
        <f>VLOOKUP(M68,[1]aux!$A$2:$B$37,2,FALSE)</f>
        <v>18</v>
      </c>
      <c r="D68" s="50"/>
      <c r="E68" s="50"/>
      <c r="F68" s="49"/>
      <c r="G68" s="49"/>
      <c r="H68" s="31">
        <f t="shared" si="72"/>
        <v>0</v>
      </c>
      <c r="I68" s="49">
        <v>4</v>
      </c>
      <c r="J68" s="49">
        <v>3</v>
      </c>
      <c r="K68" s="49">
        <v>3</v>
      </c>
      <c r="L68" s="49">
        <v>1</v>
      </c>
      <c r="M68" s="49">
        <f t="shared" si="51"/>
        <v>4331</v>
      </c>
      <c r="N68" s="49">
        <v>7</v>
      </c>
      <c r="O68" s="49">
        <v>12</v>
      </c>
      <c r="P68" s="49">
        <v>3</v>
      </c>
      <c r="Q68" s="49">
        <v>3</v>
      </c>
      <c r="R68" s="49">
        <v>2</v>
      </c>
      <c r="S68" s="22">
        <f t="shared" si="44"/>
        <v>22</v>
      </c>
      <c r="T68" s="49">
        <v>1</v>
      </c>
      <c r="U68" s="49">
        <v>0</v>
      </c>
      <c r="V68" s="18"/>
      <c r="W68" s="10" t="str">
        <f>VLOOKUP($C68,[1]Madrid!$BB$7:$BK$42,5)</f>
        <v>a</v>
      </c>
      <c r="X68" s="10">
        <f>VLOOKUP($C68,[1]Madrid!$BB$7:$BK$42,6)</f>
        <v>38</v>
      </c>
      <c r="Y68" s="10">
        <f>VLOOKUP($C68,[1]Madrid!$BB$7:$BK$42,7)</f>
        <v>67</v>
      </c>
      <c r="Z68" s="10">
        <f>VLOOKUP($C68,[1]Madrid!$BB$7:$BK$42,8)</f>
        <v>91</v>
      </c>
      <c r="AA68" s="10">
        <f>VLOOKUP($C68,[1]Madrid!$BB$7:$BK$42,9)</f>
        <v>117</v>
      </c>
      <c r="AB68" s="10">
        <f>VLOOKUP($C68,[1]Madrid!$BB$7:$BK$42,10)</f>
        <v>109</v>
      </c>
      <c r="AC68" s="11">
        <f t="shared" si="52"/>
        <v>0</v>
      </c>
      <c r="AD68" s="11">
        <f t="shared" si="53"/>
        <v>0</v>
      </c>
      <c r="AE68" s="11">
        <f>VLOOKUP($C68,[1]Vienna!$BB$7:$BM$42,11)</f>
        <v>177</v>
      </c>
      <c r="AF68" s="11">
        <f>VLOOKUP($C68,[1]Vienna!$BB$7:$BM$42,12)</f>
        <v>182</v>
      </c>
      <c r="AG68" s="11" t="s">
        <v>30</v>
      </c>
      <c r="AH68" s="11" t="s">
        <v>30</v>
      </c>
      <c r="AI68" s="11">
        <f t="shared" si="54"/>
        <v>129</v>
      </c>
      <c r="AJ68" s="11">
        <f t="shared" si="55"/>
        <v>0</v>
      </c>
      <c r="AK68" s="11">
        <f t="shared" si="56"/>
        <v>155</v>
      </c>
      <c r="AL68" s="11">
        <f t="shared" si="57"/>
        <v>0</v>
      </c>
      <c r="AM68" s="11">
        <f t="shared" si="58"/>
        <v>162</v>
      </c>
      <c r="AN68" s="11">
        <f t="shared" si="59"/>
        <v>186</v>
      </c>
      <c r="AO68" s="11">
        <f t="shared" si="60"/>
        <v>0</v>
      </c>
      <c r="AP68" s="13">
        <f t="shared" si="45"/>
        <v>468.48768549137947</v>
      </c>
      <c r="AQ68" s="10" t="str">
        <f>VLOOKUP($C68,[2]Madrid!$BB$7:$BK$40,5)</f>
        <v>b</v>
      </c>
      <c r="AR68" s="10">
        <f>VLOOKUP($C68,[2]Madrid!$BB$7:$BK$40,6)</f>
        <v>38</v>
      </c>
      <c r="AS68" s="10">
        <f>VLOOKUP($C68,[2]Madrid!$BB$7:$BK$40,7)</f>
        <v>68</v>
      </c>
      <c r="AT68" s="10">
        <f>VLOOKUP($C68,[2]Madrid!$BB$7:$BK$40,8)</f>
        <v>95</v>
      </c>
      <c r="AU68" s="10">
        <f>VLOOKUP($C68,[2]Madrid!$BB$7:$BK$40,9)</f>
        <v>117</v>
      </c>
      <c r="AV68" s="10">
        <f>VLOOKUP($C68,[2]Madrid!$BB$7:$BK$40,10)</f>
        <v>109</v>
      </c>
      <c r="AW68" s="11">
        <f t="shared" si="61"/>
        <v>0</v>
      </c>
      <c r="AX68" s="11">
        <f t="shared" si="62"/>
        <v>0</v>
      </c>
      <c r="AY68" s="11">
        <f>VLOOKUP($C68,[2]Vienna!$BB$7:$BM$42,11)</f>
        <v>177</v>
      </c>
      <c r="AZ68" s="11">
        <f>VLOOKUP($C68,[2]Vienna!$BB$7:$BM$42,12)</f>
        <v>182</v>
      </c>
      <c r="BA68" s="11" t="s">
        <v>30</v>
      </c>
      <c r="BB68" s="11" t="s">
        <v>30</v>
      </c>
      <c r="BC68" s="11">
        <f t="shared" si="63"/>
        <v>129</v>
      </c>
      <c r="BD68" s="11">
        <f t="shared" si="64"/>
        <v>0</v>
      </c>
      <c r="BE68" s="11">
        <f t="shared" si="65"/>
        <v>155</v>
      </c>
      <c r="BF68" s="11">
        <f t="shared" si="66"/>
        <v>0</v>
      </c>
      <c r="BG68" s="11">
        <f t="shared" si="67"/>
        <v>162</v>
      </c>
      <c r="BH68" s="11">
        <f t="shared" si="68"/>
        <v>186</v>
      </c>
      <c r="BI68" s="11">
        <f t="shared" si="69"/>
        <v>0</v>
      </c>
      <c r="BJ68" s="13">
        <f t="shared" si="46"/>
        <v>336.12416915045645</v>
      </c>
      <c r="BK68" s="19">
        <f>IF($N68=2,BK91*'4 PEF'!$J$4,IF(OR($N68=3,$N68=4,$N68=5,$N68=6),BK91*'4 PEF'!$J$5,IF(OR($N68=7,$N68=8),BK91*'4 PEF'!$J$10,IF($N68=9,BK91*'4 PEF'!$J$7,IF($N68=10,BK91*'4 PEF'!$J$6)))))</f>
        <v>14.397688173231753</v>
      </c>
      <c r="BL68" s="19">
        <f>BL91*'4 PEF'!$J$10</f>
        <v>13.535057646501469</v>
      </c>
      <c r="BM68" s="19">
        <f>IF($N68=2,BM91*'4 PEF'!$J$4,IF(OR($N68=3,$N68=4,$N68=5,$N68=6),BM91*'4 PEF'!$J$5,IF(OR($N68=7,$N68=8),BM91*'4 PEF'!$J$10,IF($N68=9,BM91*'4 PEF'!$J$7,IF($N68=10,BM91*'4 PEF'!$J$6)))))</f>
        <v>1.3295552205312877</v>
      </c>
      <c r="BN68" s="19">
        <f>BN91*'4 PEF'!$J$10</f>
        <v>11.909438994466866</v>
      </c>
      <c r="BO68" s="19">
        <f>BO91*'4 PEF'!$J$10</f>
        <v>0.40300363677917045</v>
      </c>
      <c r="BP68" s="33">
        <f>BP91*'4 PEF'!$J$10</f>
        <v>0</v>
      </c>
      <c r="BQ68" s="34">
        <f t="shared" si="70"/>
        <v>41.574743671510539</v>
      </c>
      <c r="BR68" s="19">
        <f>IF($N68=2,BR91*'4 PEF'!$J$4,IF(OR($N68=3,$N68=4,$N68=5,$N68=6),BR91*'4 PEF'!$J$5,IF(OR($N68=7,$N68=8),BR91*'4 PEF'!$J$10,IF($N68=9,BR91*'4 PEF'!$J$7,IF($N68=10,BR91*'4 PEF'!$J$6)))))</f>
        <v>12.583453840106936</v>
      </c>
      <c r="BS68" s="19">
        <f>BS91*'4 PEF'!$J$10</f>
        <v>8.7028734705911734</v>
      </c>
      <c r="BT68" s="19">
        <f>IF($N68=2,BT91*'4 PEF'!$J$4,IF(OR($N68=3,$N68=4,$N68=5,$N68=6),BT91*'4 PEF'!$J$5,IF(OR($N68=7,$N68=8),BT91*'4 PEF'!$J$10,IF($N68=9,BT91*'4 PEF'!$J$7,IF($N68=10,BT91*'4 PEF'!$J$6)))))</f>
        <v>2.513068740662642</v>
      </c>
      <c r="BU68" s="19">
        <f>BU91*'4 PEF'!$J$10</f>
        <v>13.230674677749082</v>
      </c>
      <c r="BV68" s="19">
        <f>BV91*'4 PEF'!$J$10</f>
        <v>0.66051689881369913</v>
      </c>
      <c r="BW68" s="33">
        <f>BW91*'4 PEF'!$J$10</f>
        <v>0</v>
      </c>
      <c r="BX68" s="34">
        <f t="shared" si="71"/>
        <v>37.690587627923534</v>
      </c>
    </row>
    <row r="69" spans="1:76" x14ac:dyDescent="0.25">
      <c r="A69" s="151"/>
      <c r="B69" s="17">
        <v>16</v>
      </c>
      <c r="C69" s="97">
        <f>VLOOKUP(M69,[1]aux!$A$2:$B$37,2,FALSE)</f>
        <v>36</v>
      </c>
      <c r="D69" s="50"/>
      <c r="E69" s="50"/>
      <c r="F69" s="49"/>
      <c r="G69" s="49"/>
      <c r="H69" s="31">
        <f t="shared" si="72"/>
        <v>1</v>
      </c>
      <c r="I69" s="49">
        <v>4</v>
      </c>
      <c r="J69" s="49">
        <v>3</v>
      </c>
      <c r="K69" s="49">
        <v>3</v>
      </c>
      <c r="L69" s="49">
        <v>2</v>
      </c>
      <c r="M69" s="49">
        <f t="shared" si="51"/>
        <v>4332</v>
      </c>
      <c r="N69" s="49">
        <v>8</v>
      </c>
      <c r="O69" s="49">
        <v>13</v>
      </c>
      <c r="P69" s="49">
        <v>4</v>
      </c>
      <c r="Q69" s="49">
        <v>4</v>
      </c>
      <c r="R69" s="49">
        <v>2</v>
      </c>
      <c r="S69" s="22">
        <f t="shared" si="44"/>
        <v>23</v>
      </c>
      <c r="T69" s="49">
        <v>1</v>
      </c>
      <c r="U69" s="49">
        <v>1</v>
      </c>
      <c r="V69" s="18"/>
      <c r="W69" s="10" t="str">
        <f>VLOOKUP($C69,[1]Madrid!$BB$7:$BK$42,5)</f>
        <v>a</v>
      </c>
      <c r="X69" s="10">
        <f>VLOOKUP($C69,[1]Madrid!$BB$7:$BK$42,6)</f>
        <v>38</v>
      </c>
      <c r="Y69" s="10">
        <f>VLOOKUP($C69,[1]Madrid!$BB$7:$BK$42,7)</f>
        <v>67</v>
      </c>
      <c r="Z69" s="10">
        <f>VLOOKUP($C69,[1]Madrid!$BB$7:$BK$42,8)</f>
        <v>91</v>
      </c>
      <c r="AA69" s="10">
        <f>VLOOKUP($C69,[1]Madrid!$BB$7:$BK$42,9)</f>
        <v>117</v>
      </c>
      <c r="AB69" s="10">
        <f>VLOOKUP($C69,[1]Madrid!$BB$7:$BK$42,10)</f>
        <v>109</v>
      </c>
      <c r="AC69" s="11">
        <f t="shared" si="52"/>
        <v>170</v>
      </c>
      <c r="AD69" s="11">
        <f t="shared" si="53"/>
        <v>168</v>
      </c>
      <c r="AE69" s="11">
        <f>VLOOKUP($C69,[1]Vienna!$BB$7:$BM$42,11)</f>
        <v>177</v>
      </c>
      <c r="AF69" s="11">
        <f>VLOOKUP($C69,[1]Vienna!$BB$7:$BM$42,12)</f>
        <v>182</v>
      </c>
      <c r="AG69" s="11" t="s">
        <v>30</v>
      </c>
      <c r="AH69" s="11" t="s">
        <v>30</v>
      </c>
      <c r="AI69" s="11">
        <f t="shared" si="54"/>
        <v>135</v>
      </c>
      <c r="AJ69" s="11">
        <f t="shared" si="55"/>
        <v>0</v>
      </c>
      <c r="AK69" s="11">
        <f t="shared" si="56"/>
        <v>157</v>
      </c>
      <c r="AL69" s="11">
        <f t="shared" si="57"/>
        <v>0</v>
      </c>
      <c r="AM69" s="11">
        <f t="shared" si="58"/>
        <v>162</v>
      </c>
      <c r="AN69" s="11">
        <f t="shared" si="59"/>
        <v>186</v>
      </c>
      <c r="AO69" s="11">
        <f t="shared" si="60"/>
        <v>184</v>
      </c>
      <c r="AP69" s="13">
        <f t="shared" si="45"/>
        <v>594.41829999417951</v>
      </c>
      <c r="AQ69" s="10" t="str">
        <f>VLOOKUP($C69,[2]Madrid!$BB$7:$BK$40,5)</f>
        <v>b</v>
      </c>
      <c r="AR69" s="10">
        <f>VLOOKUP($C69,[2]Madrid!$BB$7:$BK$40,6)</f>
        <v>38</v>
      </c>
      <c r="AS69" s="10">
        <f>VLOOKUP($C69,[2]Madrid!$BB$7:$BK$40,7)</f>
        <v>68</v>
      </c>
      <c r="AT69" s="10">
        <f>VLOOKUP($C69,[2]Madrid!$BB$7:$BK$40,8)</f>
        <v>93</v>
      </c>
      <c r="AU69" s="10">
        <f>VLOOKUP($C69,[2]Madrid!$BB$7:$BK$40,9)</f>
        <v>117</v>
      </c>
      <c r="AV69" s="10">
        <f>VLOOKUP($C69,[2]Madrid!$BB$7:$BK$40,10)</f>
        <v>109</v>
      </c>
      <c r="AW69" s="11">
        <f t="shared" si="61"/>
        <v>170</v>
      </c>
      <c r="AX69" s="11">
        <f t="shared" si="62"/>
        <v>168</v>
      </c>
      <c r="AY69" s="11">
        <f>VLOOKUP($C69,[2]Vienna!$BB$7:$BM$42,11)</f>
        <v>177</v>
      </c>
      <c r="AZ69" s="11">
        <f>VLOOKUP($C69,[2]Vienna!$BB$7:$BM$42,12)</f>
        <v>182</v>
      </c>
      <c r="BA69" s="11" t="s">
        <v>30</v>
      </c>
      <c r="BB69" s="11" t="s">
        <v>30</v>
      </c>
      <c r="BC69" s="11">
        <f t="shared" si="63"/>
        <v>135</v>
      </c>
      <c r="BD69" s="11">
        <f t="shared" si="64"/>
        <v>0</v>
      </c>
      <c r="BE69" s="11">
        <f t="shared" si="65"/>
        <v>157</v>
      </c>
      <c r="BF69" s="11">
        <f t="shared" si="66"/>
        <v>0</v>
      </c>
      <c r="BG69" s="11">
        <f t="shared" si="67"/>
        <v>162</v>
      </c>
      <c r="BH69" s="11">
        <f t="shared" si="68"/>
        <v>186</v>
      </c>
      <c r="BI69" s="11">
        <f t="shared" si="69"/>
        <v>184</v>
      </c>
      <c r="BJ69" s="13">
        <f t="shared" si="46"/>
        <v>637.10792142321702</v>
      </c>
      <c r="BK69" s="19">
        <f>IF($N69=2,BK92*'4 PEF'!$J$4,IF(OR($N69=3,$N69=4,$N69=5,$N69=6),BK92*'4 PEF'!$J$5,IF(OR($N69=7,$N69=8),BK92*'4 PEF'!$J$10,IF($N69=9,BK92*'4 PEF'!$J$7,IF($N69=10,BK92*'4 PEF'!$J$6)))))</f>
        <v>7.0451976836664532</v>
      </c>
      <c r="BL69" s="19">
        <f>BL92*'4 PEF'!$J$10</f>
        <v>15.057404713174027</v>
      </c>
      <c r="BM69" s="19">
        <f>IF($N69=2,BM92*'4 PEF'!$J$4,IF(OR($N69=3,$N69=4,$N69=5,$N69=6),BM92*'4 PEF'!$J$5,IF(OR($N69=7,$N69=8),BM92*'4 PEF'!$J$10,IF($N69=9,BM92*'4 PEF'!$J$7,IF($N69=10,BM92*'4 PEF'!$J$6)))))</f>
        <v>0.95745869862333222</v>
      </c>
      <c r="BN69" s="19">
        <f>BN92*'4 PEF'!$J$10</f>
        <v>31.950133691406251</v>
      </c>
      <c r="BO69" s="19">
        <f>BO92*'4 PEF'!$J$10</f>
        <v>4.1697799128704922</v>
      </c>
      <c r="BP69" s="33">
        <f>BP92*'4 PEF'!$J$10</f>
        <v>-16.62440170940171</v>
      </c>
      <c r="BQ69" s="34">
        <f t="shared" si="70"/>
        <v>42.555572990338845</v>
      </c>
      <c r="BR69" s="19">
        <f>IF($N69=2,BR92*'4 PEF'!$J$4,IF(OR($N69=3,$N69=4,$N69=5,$N69=6),BR92*'4 PEF'!$J$5,IF(OR($N69=7,$N69=8),BR92*'4 PEF'!$J$10,IF($N69=9,BR92*'4 PEF'!$J$7,IF($N69=10,BR92*'4 PEF'!$J$6)))))</f>
        <v>12.493366896807075</v>
      </c>
      <c r="BS69" s="19">
        <f>BS92*'4 PEF'!$J$10</f>
        <v>4.0138002033925035</v>
      </c>
      <c r="BT69" s="19">
        <f>IF($N69=2,BT92*'4 PEF'!$J$4,IF(OR($N69=3,$N69=4,$N69=5,$N69=6),BT92*'4 PEF'!$J$5,IF(OR($N69=7,$N69=8),BT92*'4 PEF'!$J$10,IF($N69=9,BT92*'4 PEF'!$J$7,IF($N69=10,BT92*'4 PEF'!$J$6)))))</f>
        <v>1.9875253318313859</v>
      </c>
      <c r="BU69" s="19">
        <f>BU92*'4 PEF'!$J$10</f>
        <v>13.0145786829091</v>
      </c>
      <c r="BV69" s="19">
        <f>BV92*'4 PEF'!$J$10</f>
        <v>6.787506901090401</v>
      </c>
      <c r="BW69" s="33">
        <f>BW92*'4 PEF'!$J$10</f>
        <v>-17.198603174603171</v>
      </c>
      <c r="BX69" s="34">
        <f t="shared" si="71"/>
        <v>21.098174841427294</v>
      </c>
    </row>
    <row r="70" spans="1:76" x14ac:dyDescent="0.25">
      <c r="A70" s="151"/>
      <c r="B70" s="17">
        <v>17</v>
      </c>
      <c r="C70" s="97">
        <f>VLOOKUP(M70,[1]aux!$A$2:$B$37,2,FALSE)</f>
        <v>3</v>
      </c>
      <c r="D70" s="50"/>
      <c r="E70" s="50"/>
      <c r="F70" s="49"/>
      <c r="G70" s="49"/>
      <c r="H70" s="31">
        <f t="shared" si="72"/>
        <v>0</v>
      </c>
      <c r="I70" s="49">
        <v>1</v>
      </c>
      <c r="J70" s="49">
        <v>2</v>
      </c>
      <c r="K70" s="49">
        <v>1</v>
      </c>
      <c r="L70" s="49">
        <v>1</v>
      </c>
      <c r="M70" s="49">
        <f t="shared" si="51"/>
        <v>1211</v>
      </c>
      <c r="N70" s="49">
        <v>7</v>
      </c>
      <c r="O70" s="49">
        <v>12</v>
      </c>
      <c r="P70" s="49">
        <v>3</v>
      </c>
      <c r="Q70" s="49">
        <v>3</v>
      </c>
      <c r="R70" s="49">
        <v>2</v>
      </c>
      <c r="S70" s="22">
        <f t="shared" si="44"/>
        <v>22</v>
      </c>
      <c r="T70" s="49">
        <v>1</v>
      </c>
      <c r="U70" s="49">
        <v>1</v>
      </c>
      <c r="V70" s="18"/>
      <c r="W70" s="10">
        <f>VLOOKUP($C70,[1]Madrid!$BB$7:$BK$42,5)</f>
        <v>1</v>
      </c>
      <c r="X70" s="10">
        <f>VLOOKUP($C70,[1]Madrid!$BB$7:$BK$42,6)</f>
        <v>24</v>
      </c>
      <c r="Y70" s="10">
        <f>VLOOKUP($C70,[1]Madrid!$BB$7:$BK$42,7)</f>
        <v>0</v>
      </c>
      <c r="Z70" s="10">
        <f>VLOOKUP($C70,[1]Madrid!$BB$7:$BK$42,8)</f>
        <v>89</v>
      </c>
      <c r="AA70" s="10">
        <f>VLOOKUP($C70,[1]Madrid!$BB$7:$BK$42,9)</f>
        <v>0</v>
      </c>
      <c r="AB70" s="10">
        <f>VLOOKUP($C70,[1]Madrid!$BB$7:$BK$42,10)</f>
        <v>0</v>
      </c>
      <c r="AC70" s="11">
        <f t="shared" si="52"/>
        <v>0</v>
      </c>
      <c r="AD70" s="11">
        <f t="shared" si="53"/>
        <v>0</v>
      </c>
      <c r="AE70" s="11">
        <f>VLOOKUP($C70,[1]Vienna!$BB$7:$BM$42,11)</f>
        <v>0</v>
      </c>
      <c r="AF70" s="11">
        <f>VLOOKUP($C70,[1]Vienna!$BB$7:$BM$42,12)</f>
        <v>0</v>
      </c>
      <c r="AG70" s="11" t="s">
        <v>30</v>
      </c>
      <c r="AH70" s="11" t="s">
        <v>30</v>
      </c>
      <c r="AI70" s="11">
        <f t="shared" si="54"/>
        <v>129</v>
      </c>
      <c r="AJ70" s="11">
        <f t="shared" si="55"/>
        <v>0</v>
      </c>
      <c r="AK70" s="11">
        <f t="shared" si="56"/>
        <v>155</v>
      </c>
      <c r="AL70" s="11">
        <f t="shared" si="57"/>
        <v>0</v>
      </c>
      <c r="AM70" s="11">
        <f t="shared" si="58"/>
        <v>162</v>
      </c>
      <c r="AN70" s="11">
        <f t="shared" si="59"/>
        <v>186</v>
      </c>
      <c r="AO70" s="11">
        <f t="shared" si="60"/>
        <v>184</v>
      </c>
      <c r="AP70" s="13">
        <f t="shared" si="45"/>
        <v>238.94616127178827</v>
      </c>
      <c r="AQ70" s="10">
        <f>VLOOKUP($C70,[2]Madrid!$BB$7:$BK$40,5)</f>
        <v>2</v>
      </c>
      <c r="AR70" s="10">
        <f>VLOOKUP($C70,[2]Madrid!$BB$7:$BK$40,6)</f>
        <v>24</v>
      </c>
      <c r="AS70" s="10">
        <f>VLOOKUP($C70,[2]Madrid!$BB$7:$BK$40,7)</f>
        <v>0</v>
      </c>
      <c r="AT70" s="10">
        <f>VLOOKUP($C70,[2]Madrid!$BB$7:$BK$40,8)</f>
        <v>93</v>
      </c>
      <c r="AU70" s="10">
        <f>VLOOKUP($C70,[2]Madrid!$BB$7:$BK$40,9)</f>
        <v>0</v>
      </c>
      <c r="AV70" s="10">
        <f>VLOOKUP($C70,[2]Madrid!$BB$7:$BK$40,10)</f>
        <v>0</v>
      </c>
      <c r="AW70" s="11">
        <f t="shared" si="61"/>
        <v>0</v>
      </c>
      <c r="AX70" s="11">
        <f t="shared" si="62"/>
        <v>0</v>
      </c>
      <c r="AY70" s="11">
        <f>VLOOKUP($C70,[2]Vienna!$BB$7:$BM$42,11)</f>
        <v>0</v>
      </c>
      <c r="AZ70" s="11">
        <f>VLOOKUP($C70,[2]Vienna!$BB$7:$BM$42,12)</f>
        <v>0</v>
      </c>
      <c r="BA70" s="11" t="s">
        <v>30</v>
      </c>
      <c r="BB70" s="11" t="s">
        <v>30</v>
      </c>
      <c r="BC70" s="11">
        <f t="shared" si="63"/>
        <v>129</v>
      </c>
      <c r="BD70" s="11">
        <f t="shared" si="64"/>
        <v>0</v>
      </c>
      <c r="BE70" s="11">
        <f t="shared" si="65"/>
        <v>155</v>
      </c>
      <c r="BF70" s="11">
        <f t="shared" si="66"/>
        <v>0</v>
      </c>
      <c r="BG70" s="11">
        <f t="shared" si="67"/>
        <v>162</v>
      </c>
      <c r="BH70" s="11">
        <f t="shared" si="68"/>
        <v>186</v>
      </c>
      <c r="BI70" s="11">
        <f t="shared" si="69"/>
        <v>184</v>
      </c>
      <c r="BJ70" s="13">
        <f t="shared" si="46"/>
        <v>290.05280807072944</v>
      </c>
      <c r="BK70" s="19">
        <f>IF($N70=2,BK93*'4 PEF'!$J$4,IF(OR($N70=3,$N70=4,$N70=5,$N70=6),BK93*'4 PEF'!$J$5,IF(OR($N70=7,$N70=8),BK93*'4 PEF'!$J$10,IF($N70=9,BK93*'4 PEF'!$J$7,IF($N70=10,BK93*'4 PEF'!$J$6)))))</f>
        <v>41.86435522019071</v>
      </c>
      <c r="BL70" s="19">
        <f>BL93*'4 PEF'!$J$10</f>
        <v>43.204285738319449</v>
      </c>
      <c r="BM70" s="19">
        <f>IF($N70=2,BM93*'4 PEF'!$J$4,IF(OR($N70=3,$N70=4,$N70=5,$N70=6),BM93*'4 PEF'!$J$5,IF(OR($N70=7,$N70=8),BM93*'4 PEF'!$J$10,IF($N70=9,BM93*'4 PEF'!$J$7,IF($N70=10,BM93*'4 PEF'!$J$6)))))</f>
        <v>1.1596876534469571</v>
      </c>
      <c r="BN70" s="19">
        <f>BN93*'4 PEF'!$J$10</f>
        <v>48.032801074215676</v>
      </c>
      <c r="BO70" s="19">
        <f>BO93*'4 PEF'!$J$10</f>
        <v>0.81368699047494841</v>
      </c>
      <c r="BP70" s="33">
        <f>BP93*'4 PEF'!$J$10</f>
        <v>-16.62440170940171</v>
      </c>
      <c r="BQ70" s="34">
        <f t="shared" si="70"/>
        <v>118.450414967246</v>
      </c>
      <c r="BR70" s="19">
        <f>IF($N70=2,BR93*'4 PEF'!$J$4,IF(OR($N70=3,$N70=4,$N70=5,$N70=6),BR93*'4 PEF'!$J$5,IF(OR($N70=7,$N70=8),BR93*'4 PEF'!$J$10,IF($N70=9,BR93*'4 PEF'!$J$7,IF($N70=10,BR93*'4 PEF'!$J$6)))))</f>
        <v>50.537542396201708</v>
      </c>
      <c r="BS70" s="19">
        <f>BS93*'4 PEF'!$J$10</f>
        <v>18.868902346804628</v>
      </c>
      <c r="BT70" s="19">
        <f>IF($N70=2,BT93*'4 PEF'!$J$4,IF(OR($N70=3,$N70=4,$N70=5,$N70=6),BT93*'4 PEF'!$J$5,IF(OR($N70=7,$N70=8),BT93*'4 PEF'!$J$10,IF($N70=9,BT93*'4 PEF'!$J$7,IF($N70=10,BT93*'4 PEF'!$J$6)))))</f>
        <v>2.3939833056360094</v>
      </c>
      <c r="BU70" s="19">
        <f>BU93*'4 PEF'!$J$10</f>
        <v>47.686157117313257</v>
      </c>
      <c r="BV70" s="19">
        <f>BV93*'4 PEF'!$J$10</f>
        <v>1.025319616898277</v>
      </c>
      <c r="BW70" s="33">
        <f>BW93*'4 PEF'!$J$10</f>
        <v>-17.198603174603171</v>
      </c>
      <c r="BX70" s="34">
        <f t="shared" si="71"/>
        <v>103.3133016082507</v>
      </c>
    </row>
    <row r="71" spans="1:76" x14ac:dyDescent="0.25">
      <c r="A71" s="151"/>
      <c r="B71" s="17">
        <v>18</v>
      </c>
      <c r="C71" s="97">
        <f>VLOOKUP(M71,[1]aux!$A$2:$B$37,2,FALSE)</f>
        <v>5</v>
      </c>
      <c r="D71" s="50"/>
      <c r="E71" s="50"/>
      <c r="F71" s="49"/>
      <c r="G71" s="49"/>
      <c r="H71" s="31">
        <f t="shared" si="72"/>
        <v>0</v>
      </c>
      <c r="I71" s="49">
        <v>2</v>
      </c>
      <c r="J71" s="49">
        <v>1</v>
      </c>
      <c r="K71" s="49">
        <v>1</v>
      </c>
      <c r="L71" s="49">
        <v>1</v>
      </c>
      <c r="M71" s="49">
        <f t="shared" si="51"/>
        <v>2111</v>
      </c>
      <c r="N71" s="49">
        <v>5</v>
      </c>
      <c r="O71" s="49">
        <v>20</v>
      </c>
      <c r="P71" s="49">
        <v>3</v>
      </c>
      <c r="Q71" s="49">
        <v>3</v>
      </c>
      <c r="R71" s="49">
        <v>2</v>
      </c>
      <c r="S71" s="22">
        <f t="shared" si="44"/>
        <v>21</v>
      </c>
      <c r="T71" s="49">
        <v>1</v>
      </c>
      <c r="U71" s="49">
        <v>1</v>
      </c>
      <c r="V71" s="18"/>
      <c r="W71" s="10">
        <f>VLOOKUP($C71,[1]Madrid!$BB$7:$BK$42,5)</f>
        <v>9</v>
      </c>
      <c r="X71" s="10">
        <f>VLOOKUP($C71,[1]Madrid!$BB$7:$BK$42,6)</f>
        <v>32</v>
      </c>
      <c r="Y71" s="10">
        <f>VLOOKUP($C71,[1]Madrid!$BB$7:$BK$42,7)</f>
        <v>63</v>
      </c>
      <c r="Z71" s="10">
        <f>VLOOKUP($C71,[1]Madrid!$BB$7:$BK$42,8)</f>
        <v>81</v>
      </c>
      <c r="AA71" s="10">
        <f>VLOOKUP($C71,[1]Madrid!$BB$7:$BK$42,9)</f>
        <v>0</v>
      </c>
      <c r="AB71" s="10">
        <f>VLOOKUP($C71,[1]Madrid!$BB$7:$BK$42,10)</f>
        <v>0</v>
      </c>
      <c r="AC71" s="11">
        <f t="shared" si="52"/>
        <v>0</v>
      </c>
      <c r="AD71" s="11">
        <f t="shared" si="53"/>
        <v>0</v>
      </c>
      <c r="AE71" s="11">
        <f>VLOOKUP($C71,[1]Vienna!$BB$7:$BM$42,11)</f>
        <v>0</v>
      </c>
      <c r="AF71" s="11">
        <f>VLOOKUP($C71,[1]Vienna!$BB$7:$BM$42,12)</f>
        <v>0</v>
      </c>
      <c r="AG71" s="11" t="s">
        <v>30</v>
      </c>
      <c r="AH71" s="11" t="s">
        <v>30</v>
      </c>
      <c r="AI71" s="11">
        <f t="shared" si="54"/>
        <v>123</v>
      </c>
      <c r="AJ71" s="11">
        <f t="shared" si="55"/>
        <v>144</v>
      </c>
      <c r="AK71" s="11">
        <f t="shared" si="56"/>
        <v>155</v>
      </c>
      <c r="AL71" s="11">
        <f t="shared" si="57"/>
        <v>0</v>
      </c>
      <c r="AM71" s="11">
        <f t="shared" si="58"/>
        <v>162</v>
      </c>
      <c r="AN71" s="11">
        <f t="shared" si="59"/>
        <v>186</v>
      </c>
      <c r="AO71" s="11">
        <f t="shared" si="60"/>
        <v>184</v>
      </c>
      <c r="AP71" s="13">
        <f t="shared" si="45"/>
        <v>155.96143533308825</v>
      </c>
      <c r="AQ71" s="10">
        <f>VLOOKUP($C71,[2]Madrid!$BB$7:$BK$40,5)</f>
        <v>10</v>
      </c>
      <c r="AR71" s="10">
        <f>VLOOKUP($C71,[2]Madrid!$BB$7:$BK$40,6)</f>
        <v>32</v>
      </c>
      <c r="AS71" s="10">
        <f>VLOOKUP($C71,[2]Madrid!$BB$7:$BK$40,7)</f>
        <v>64</v>
      </c>
      <c r="AT71" s="10">
        <f>VLOOKUP($C71,[2]Madrid!$BB$7:$BK$40,8)</f>
        <v>0</v>
      </c>
      <c r="AU71" s="10">
        <f>VLOOKUP($C71,[2]Madrid!$BB$7:$BK$40,9)</f>
        <v>0</v>
      </c>
      <c r="AV71" s="10">
        <f>VLOOKUP($C71,[2]Madrid!$BB$7:$BK$40,10)</f>
        <v>0</v>
      </c>
      <c r="AW71" s="11">
        <f t="shared" si="61"/>
        <v>0</v>
      </c>
      <c r="AX71" s="11">
        <f t="shared" si="62"/>
        <v>0</v>
      </c>
      <c r="AY71" s="11">
        <f>VLOOKUP($C71,[2]Vienna!$BB$7:$BM$42,11)</f>
        <v>0</v>
      </c>
      <c r="AZ71" s="11">
        <f>VLOOKUP($C71,[2]Vienna!$BB$7:$BM$42,12)</f>
        <v>0</v>
      </c>
      <c r="BA71" s="11" t="s">
        <v>30</v>
      </c>
      <c r="BB71" s="11" t="s">
        <v>30</v>
      </c>
      <c r="BC71" s="11">
        <f t="shared" si="63"/>
        <v>123</v>
      </c>
      <c r="BD71" s="11">
        <f t="shared" si="64"/>
        <v>144</v>
      </c>
      <c r="BE71" s="11">
        <f t="shared" si="65"/>
        <v>155</v>
      </c>
      <c r="BF71" s="11">
        <f t="shared" si="66"/>
        <v>0</v>
      </c>
      <c r="BG71" s="11">
        <f t="shared" si="67"/>
        <v>162</v>
      </c>
      <c r="BH71" s="11">
        <f t="shared" si="68"/>
        <v>186</v>
      </c>
      <c r="BI71" s="11">
        <f t="shared" si="69"/>
        <v>184</v>
      </c>
      <c r="BJ71" s="13">
        <f t="shared" si="46"/>
        <v>174.1476568409347</v>
      </c>
      <c r="BK71" s="19">
        <f>IF($N71=2,BK94*'4 PEF'!$J$4,IF(OR($N71=3,$N71=4,$N71=5,$N71=6),BK94*'4 PEF'!$J$5,IF(OR($N71=7,$N71=8),BK94*'4 PEF'!$J$10,IF($N71=9,BK94*'4 PEF'!$J$7,IF($N71=10,BK94*'4 PEF'!$J$6)))))</f>
        <v>110.94922731112358</v>
      </c>
      <c r="BL71" s="19">
        <f>BL94*'4 PEF'!$J$10</f>
        <v>42.143968303421012</v>
      </c>
      <c r="BM71" s="19">
        <f>IF($N71=2,BM94*'4 PEF'!$J$4,IF(OR($N71=3,$N71=4,$N71=5,$N71=6),BM94*'4 PEF'!$J$5,IF(OR($N71=7,$N71=8),BM94*'4 PEF'!$J$10,IF($N71=9,BM94*'4 PEF'!$J$7,IF($N71=10,BM94*'4 PEF'!$J$6)))))</f>
        <v>1.832658569500675</v>
      </c>
      <c r="BN71" s="19">
        <f>BN94*'4 PEF'!$J$10</f>
        <v>47.077001806637931</v>
      </c>
      <c r="BO71" s="19">
        <f>BO94*'4 PEF'!$J$10</f>
        <v>0.92987004748261515</v>
      </c>
      <c r="BP71" s="33">
        <f>BP94*'4 PEF'!$J$10</f>
        <v>-16.62440170940171</v>
      </c>
      <c r="BQ71" s="34">
        <f t="shared" si="70"/>
        <v>186.30832432876406</v>
      </c>
      <c r="BR71" s="19">
        <f>IF($N71=2,BR94*'4 PEF'!$J$4,IF(OR($N71=3,$N71=4,$N71=5,$N71=6),BR94*'4 PEF'!$J$5,IF(OR($N71=7,$N71=8),BR94*'4 PEF'!$J$10,IF($N71=9,BR94*'4 PEF'!$J$7,IF($N71=10,BR94*'4 PEF'!$J$6)))))</f>
        <v>75.032330712068799</v>
      </c>
      <c r="BS71" s="19">
        <f>BS94*'4 PEF'!$J$10</f>
        <v>24.060949394387929</v>
      </c>
      <c r="BT71" s="19">
        <f>IF($N71=2,BT94*'4 PEF'!$J$4,IF(OR($N71=3,$N71=4,$N71=5,$N71=6),BT94*'4 PEF'!$J$5,IF(OR($N71=7,$N71=8),BT94*'4 PEF'!$J$10,IF($N71=9,BT94*'4 PEF'!$J$7,IF($N71=10,BT94*'4 PEF'!$J$6)))))</f>
        <v>3.7941520467836254</v>
      </c>
      <c r="BU71" s="19">
        <f>BU94*'4 PEF'!$J$10</f>
        <v>46.714980009277305</v>
      </c>
      <c r="BV71" s="19">
        <f>BV94*'4 PEF'!$J$10</f>
        <v>1.0440558727019251</v>
      </c>
      <c r="BW71" s="33">
        <f>BW94*'4 PEF'!$J$10</f>
        <v>-17.198603174603171</v>
      </c>
      <c r="BX71" s="34">
        <f t="shared" si="71"/>
        <v>133.44786486061642</v>
      </c>
    </row>
    <row r="72" spans="1:76" x14ac:dyDescent="0.25">
      <c r="A72" s="151"/>
      <c r="B72" s="17">
        <v>19</v>
      </c>
      <c r="C72" s="97">
        <f>VLOOKUP(M72,[1]aux!$A$2:$B$37,2,FALSE)</f>
        <v>14</v>
      </c>
      <c r="D72" s="50"/>
      <c r="E72" s="50"/>
      <c r="F72" s="49"/>
      <c r="G72" s="49"/>
      <c r="H72" s="31">
        <f t="shared" si="72"/>
        <v>0</v>
      </c>
      <c r="I72" s="49">
        <v>3</v>
      </c>
      <c r="J72" s="49">
        <v>3</v>
      </c>
      <c r="K72" s="49">
        <v>3</v>
      </c>
      <c r="L72" s="49">
        <v>1</v>
      </c>
      <c r="M72" s="49">
        <f t="shared" si="51"/>
        <v>3331</v>
      </c>
      <c r="N72" s="49">
        <v>7</v>
      </c>
      <c r="O72" s="49">
        <v>12</v>
      </c>
      <c r="P72" s="49">
        <v>1</v>
      </c>
      <c r="Q72" s="49">
        <v>1</v>
      </c>
      <c r="R72" s="49">
        <v>2</v>
      </c>
      <c r="S72" s="22">
        <f t="shared" si="44"/>
        <v>22</v>
      </c>
      <c r="T72" s="49">
        <v>1</v>
      </c>
      <c r="U72" s="49">
        <v>0</v>
      </c>
      <c r="V72" s="18"/>
      <c r="W72" s="10">
        <f>VLOOKUP($C72,[1]Madrid!$BB$7:$BK$42,5)</f>
        <v>13</v>
      </c>
      <c r="X72" s="10">
        <f>VLOOKUP($C72,[1]Madrid!$BB$7:$BK$42,6)</f>
        <v>34</v>
      </c>
      <c r="Y72" s="10">
        <f>VLOOKUP($C72,[1]Madrid!$BB$7:$BK$42,7)</f>
        <v>65</v>
      </c>
      <c r="Z72" s="10">
        <f>VLOOKUP($C72,[1]Madrid!$BB$7:$BK$42,8)</f>
        <v>91</v>
      </c>
      <c r="AA72" s="10">
        <f>VLOOKUP($C72,[1]Madrid!$BB$7:$BK$42,9)</f>
        <v>117</v>
      </c>
      <c r="AB72" s="10">
        <f>VLOOKUP($C72,[1]Madrid!$BB$7:$BK$42,10)</f>
        <v>109</v>
      </c>
      <c r="AC72" s="11">
        <f t="shared" si="52"/>
        <v>0</v>
      </c>
      <c r="AD72" s="11">
        <f t="shared" si="53"/>
        <v>0</v>
      </c>
      <c r="AE72" s="11">
        <f>VLOOKUP($C72,[1]Vienna!$BB$7:$BM$42,11)</f>
        <v>177</v>
      </c>
      <c r="AF72" s="11">
        <f>VLOOKUP($C72,[1]Vienna!$BB$7:$BM$42,12)</f>
        <v>182</v>
      </c>
      <c r="AG72" s="11" t="s">
        <v>30</v>
      </c>
      <c r="AH72" s="11" t="s">
        <v>30</v>
      </c>
      <c r="AI72" s="11">
        <f t="shared" si="54"/>
        <v>129</v>
      </c>
      <c r="AJ72" s="11">
        <f t="shared" si="55"/>
        <v>0</v>
      </c>
      <c r="AK72" s="11">
        <f t="shared" si="56"/>
        <v>149</v>
      </c>
      <c r="AL72" s="11">
        <f t="shared" si="57"/>
        <v>0</v>
      </c>
      <c r="AM72" s="11">
        <f t="shared" si="58"/>
        <v>162</v>
      </c>
      <c r="AN72" s="11">
        <f t="shared" si="59"/>
        <v>186</v>
      </c>
      <c r="AO72" s="11">
        <f t="shared" si="60"/>
        <v>0</v>
      </c>
      <c r="AP72" s="13">
        <f t="shared" si="45"/>
        <v>486.14397490166283</v>
      </c>
      <c r="AQ72" s="10">
        <f>VLOOKUP($C72,[2]Madrid!$BB$7:$BK$40,5)</f>
        <v>14</v>
      </c>
      <c r="AR72" s="10">
        <f>VLOOKUP($C72,[2]Madrid!$BB$7:$BK$40,6)</f>
        <v>34</v>
      </c>
      <c r="AS72" s="10">
        <f>VLOOKUP($C72,[2]Madrid!$BB$7:$BK$40,7)</f>
        <v>66</v>
      </c>
      <c r="AT72" s="10">
        <f>VLOOKUP($C72,[2]Madrid!$BB$7:$BK$40,8)</f>
        <v>95</v>
      </c>
      <c r="AU72" s="10">
        <f>VLOOKUP($C72,[2]Madrid!$BB$7:$BK$40,9)</f>
        <v>117</v>
      </c>
      <c r="AV72" s="10">
        <f>VLOOKUP($C72,[2]Madrid!$BB$7:$BK$40,10)</f>
        <v>109</v>
      </c>
      <c r="AW72" s="11">
        <f t="shared" si="61"/>
        <v>0</v>
      </c>
      <c r="AX72" s="11">
        <f t="shared" si="62"/>
        <v>0</v>
      </c>
      <c r="AY72" s="11">
        <f>VLOOKUP($C72,[2]Vienna!$BB$7:$BM$42,11)</f>
        <v>177</v>
      </c>
      <c r="AZ72" s="11">
        <f>VLOOKUP($C72,[2]Vienna!$BB$7:$BM$42,12)</f>
        <v>182</v>
      </c>
      <c r="BA72" s="11" t="s">
        <v>30</v>
      </c>
      <c r="BB72" s="11" t="s">
        <v>30</v>
      </c>
      <c r="BC72" s="11">
        <f t="shared" si="63"/>
        <v>129</v>
      </c>
      <c r="BD72" s="11">
        <f t="shared" si="64"/>
        <v>0</v>
      </c>
      <c r="BE72" s="11">
        <f t="shared" si="65"/>
        <v>149</v>
      </c>
      <c r="BF72" s="11">
        <f t="shared" si="66"/>
        <v>0</v>
      </c>
      <c r="BG72" s="11">
        <f t="shared" si="67"/>
        <v>162</v>
      </c>
      <c r="BH72" s="11">
        <f t="shared" si="68"/>
        <v>186</v>
      </c>
      <c r="BI72" s="11">
        <f t="shared" si="69"/>
        <v>0</v>
      </c>
      <c r="BJ72" s="13">
        <f t="shared" si="46"/>
        <v>351.23849398221631</v>
      </c>
      <c r="BK72" s="19">
        <f>IF($N72=2,BK95*'4 PEF'!$J$4,IF(OR($N72=3,$N72=4,$N72=5,$N72=6),BK95*'4 PEF'!$J$5,IF(OR($N72=7,$N72=8),BK95*'4 PEF'!$J$10,IF($N72=9,BK95*'4 PEF'!$J$7,IF($N72=10,BK95*'4 PEF'!$J$6)))))</f>
        <v>15.76667310338863</v>
      </c>
      <c r="BL72" s="19">
        <f>BL95*'4 PEF'!$J$10</f>
        <v>13.66629347489272</v>
      </c>
      <c r="BM72" s="19">
        <f>IF($N72=2,BM95*'4 PEF'!$J$4,IF(OR($N72=3,$N72=4,$N72=5,$N72=6),BM95*'4 PEF'!$J$5,IF(OR($N72=7,$N72=8),BM95*'4 PEF'!$J$10,IF($N72=9,BM95*'4 PEF'!$J$7,IF($N72=10,BM95*'4 PEF'!$J$6)))))</f>
        <v>1.3256642755794457</v>
      </c>
      <c r="BN72" s="19">
        <f>BN95*'4 PEF'!$J$10</f>
        <v>11.909438994466866</v>
      </c>
      <c r="BO72" s="19">
        <f>BO95*'4 PEF'!$J$10</f>
        <v>0.40942077073325578</v>
      </c>
      <c r="BP72" s="33">
        <f>BP95*'4 PEF'!$J$10</f>
        <v>0</v>
      </c>
      <c r="BQ72" s="34">
        <f t="shared" si="70"/>
        <v>43.077490619060917</v>
      </c>
      <c r="BR72" s="19">
        <f>IF($N72=2,BR95*'4 PEF'!$J$4,IF(OR($N72=3,$N72=4,$N72=5,$N72=6),BR95*'4 PEF'!$J$5,IF(OR($N72=7,$N72=8),BR95*'4 PEF'!$J$10,IF($N72=9,BR95*'4 PEF'!$J$7,IF($N72=10,BR95*'4 PEF'!$J$6)))))</f>
        <v>15.465236486354238</v>
      </c>
      <c r="BS72" s="19">
        <f>BS95*'4 PEF'!$J$10</f>
        <v>8.8288252894083552</v>
      </c>
      <c r="BT72" s="19">
        <f>IF($N72=2,BT95*'4 PEF'!$J$4,IF(OR($N72=3,$N72=4,$N72=5,$N72=6),BT95*'4 PEF'!$J$5,IF(OR($N72=7,$N72=8),BT95*'4 PEF'!$J$10,IF($N72=9,BT95*'4 PEF'!$J$7,IF($N72=10,BT95*'4 PEF'!$J$6)))))</f>
        <v>2.5254511677013438</v>
      </c>
      <c r="BU72" s="19">
        <f>BU95*'4 PEF'!$J$10</f>
        <v>13.230674677749082</v>
      </c>
      <c r="BV72" s="19">
        <f>BV95*'4 PEF'!$J$10</f>
        <v>0.67612982006741873</v>
      </c>
      <c r="BW72" s="33">
        <f>BW95*'4 PEF'!$J$10</f>
        <v>0</v>
      </c>
      <c r="BX72" s="34">
        <f t="shared" si="71"/>
        <v>40.726317441280436</v>
      </c>
    </row>
    <row r="73" spans="1:76" x14ac:dyDescent="0.25">
      <c r="A73" s="152"/>
      <c r="B73" s="17">
        <v>20</v>
      </c>
      <c r="C73" s="97">
        <f>VLOOKUP(M73,[1]aux!$A$2:$B$37,2,FALSE)</f>
        <v>18</v>
      </c>
      <c r="D73" s="50"/>
      <c r="E73" s="50"/>
      <c r="F73" s="49"/>
      <c r="G73" s="49"/>
      <c r="H73" s="31">
        <f t="shared" si="72"/>
        <v>0</v>
      </c>
      <c r="I73" s="49">
        <v>4</v>
      </c>
      <c r="J73" s="49">
        <v>3</v>
      </c>
      <c r="K73" s="49">
        <v>3</v>
      </c>
      <c r="L73" s="49">
        <v>1</v>
      </c>
      <c r="M73" s="49">
        <f t="shared" si="51"/>
        <v>4331</v>
      </c>
      <c r="N73" s="49">
        <v>7</v>
      </c>
      <c r="O73" s="49">
        <v>12</v>
      </c>
      <c r="P73" s="49">
        <v>3</v>
      </c>
      <c r="Q73" s="49">
        <v>3</v>
      </c>
      <c r="R73" s="49">
        <v>2</v>
      </c>
      <c r="S73" s="22">
        <f t="shared" si="44"/>
        <v>22</v>
      </c>
      <c r="T73" s="49">
        <v>1</v>
      </c>
      <c r="U73" s="49">
        <v>1</v>
      </c>
      <c r="V73" s="18"/>
      <c r="W73" s="10" t="str">
        <f>VLOOKUP($C73,[1]Madrid!$BB$7:$BK$42,5)</f>
        <v>a</v>
      </c>
      <c r="X73" s="10">
        <f>VLOOKUP($C73,[1]Madrid!$BB$7:$BK$42,6)</f>
        <v>38</v>
      </c>
      <c r="Y73" s="10">
        <f>VLOOKUP($C73,[1]Madrid!$BB$7:$BK$42,7)</f>
        <v>67</v>
      </c>
      <c r="Z73" s="10">
        <f>VLOOKUP($C73,[1]Madrid!$BB$7:$BK$42,8)</f>
        <v>91</v>
      </c>
      <c r="AA73" s="10">
        <f>VLOOKUP($C73,[1]Madrid!$BB$7:$BK$42,9)</f>
        <v>117</v>
      </c>
      <c r="AB73" s="10">
        <f>VLOOKUP($C73,[1]Madrid!$BB$7:$BK$42,10)</f>
        <v>109</v>
      </c>
      <c r="AC73" s="11">
        <f t="shared" si="52"/>
        <v>0</v>
      </c>
      <c r="AD73" s="11">
        <f t="shared" si="53"/>
        <v>0</v>
      </c>
      <c r="AE73" s="11">
        <f>VLOOKUP($C73,[1]Vienna!$BB$7:$BM$42,11)</f>
        <v>177</v>
      </c>
      <c r="AF73" s="11">
        <f>VLOOKUP($C73,[1]Vienna!$BB$7:$BM$42,12)</f>
        <v>182</v>
      </c>
      <c r="AG73" s="11" t="s">
        <v>30</v>
      </c>
      <c r="AH73" s="11" t="s">
        <v>30</v>
      </c>
      <c r="AI73" s="11">
        <f t="shared" si="54"/>
        <v>129</v>
      </c>
      <c r="AJ73" s="11">
        <f t="shared" si="55"/>
        <v>0</v>
      </c>
      <c r="AK73" s="11">
        <f t="shared" si="56"/>
        <v>155</v>
      </c>
      <c r="AL73" s="11">
        <f t="shared" si="57"/>
        <v>0</v>
      </c>
      <c r="AM73" s="11">
        <f t="shared" si="58"/>
        <v>162</v>
      </c>
      <c r="AN73" s="11">
        <f t="shared" si="59"/>
        <v>186</v>
      </c>
      <c r="AO73" s="11">
        <f t="shared" si="60"/>
        <v>184</v>
      </c>
      <c r="AP73" s="13">
        <f t="shared" si="45"/>
        <v>480.87092819694982</v>
      </c>
      <c r="AQ73" s="10" t="str">
        <f>VLOOKUP($C73,[2]Madrid!$BB$7:$BK$40,5)</f>
        <v>b</v>
      </c>
      <c r="AR73" s="10">
        <f>VLOOKUP($C73,[2]Madrid!$BB$7:$BK$40,6)</f>
        <v>38</v>
      </c>
      <c r="AS73" s="10">
        <f>VLOOKUP($C73,[2]Madrid!$BB$7:$BK$40,7)</f>
        <v>68</v>
      </c>
      <c r="AT73" s="10">
        <f>VLOOKUP($C73,[2]Madrid!$BB$7:$BK$40,8)</f>
        <v>95</v>
      </c>
      <c r="AU73" s="10">
        <f>VLOOKUP($C73,[2]Madrid!$BB$7:$BK$40,9)</f>
        <v>117</v>
      </c>
      <c r="AV73" s="10">
        <f>VLOOKUP($C73,[2]Madrid!$BB$7:$BK$40,10)</f>
        <v>109</v>
      </c>
      <c r="AW73" s="11">
        <f t="shared" si="61"/>
        <v>0</v>
      </c>
      <c r="AX73" s="11">
        <f t="shared" si="62"/>
        <v>0</v>
      </c>
      <c r="AY73" s="11">
        <f>VLOOKUP($C73,[2]Vienna!$BB$7:$BM$42,11)</f>
        <v>177</v>
      </c>
      <c r="AZ73" s="11">
        <f>VLOOKUP($C73,[2]Vienna!$BB$7:$BM$42,12)</f>
        <v>182</v>
      </c>
      <c r="BA73" s="11" t="s">
        <v>30</v>
      </c>
      <c r="BB73" s="11" t="s">
        <v>30</v>
      </c>
      <c r="BC73" s="11">
        <f t="shared" si="63"/>
        <v>129</v>
      </c>
      <c r="BD73" s="11">
        <f t="shared" si="64"/>
        <v>0</v>
      </c>
      <c r="BE73" s="11">
        <f t="shared" si="65"/>
        <v>155</v>
      </c>
      <c r="BF73" s="11">
        <f t="shared" si="66"/>
        <v>0</v>
      </c>
      <c r="BG73" s="11">
        <f t="shared" si="67"/>
        <v>162</v>
      </c>
      <c r="BH73" s="11">
        <f t="shared" si="68"/>
        <v>186</v>
      </c>
      <c r="BI73" s="11">
        <f t="shared" si="69"/>
        <v>184</v>
      </c>
      <c r="BJ73" s="13">
        <f t="shared" si="46"/>
        <v>348.90053067207657</v>
      </c>
      <c r="BK73" s="19">
        <f>IF($N73=2,BK96*'4 PEF'!$J$4,IF(OR($N73=3,$N73=4,$N73=5,$N73=6),BK96*'4 PEF'!$J$5,IF(OR($N73=7,$N73=8),BK96*'4 PEF'!$J$10,IF($N73=9,BK96*'4 PEF'!$J$7,IF($N73=10,BK96*'4 PEF'!$J$6)))))</f>
        <v>14.397688173231753</v>
      </c>
      <c r="BL73" s="19">
        <f>BL96*'4 PEF'!$J$10</f>
        <v>13.535057646501469</v>
      </c>
      <c r="BM73" s="19">
        <f>IF($N73=2,BM96*'4 PEF'!$J$4,IF(OR($N73=3,$N73=4,$N73=5,$N73=6),BM96*'4 PEF'!$J$5,IF(OR($N73=7,$N73=8),BM96*'4 PEF'!$J$10,IF($N73=9,BM96*'4 PEF'!$J$7,IF($N73=10,BM96*'4 PEF'!$J$6)))))</f>
        <v>1.3295552205312877</v>
      </c>
      <c r="BN73" s="19">
        <f>BN96*'4 PEF'!$J$10</f>
        <v>11.909438994466866</v>
      </c>
      <c r="BO73" s="19">
        <f>BO96*'4 PEF'!$J$10</f>
        <v>0.40300363677917045</v>
      </c>
      <c r="BP73" s="33">
        <f>BP96*'4 PEF'!$J$10</f>
        <v>-16.62440170940171</v>
      </c>
      <c r="BQ73" s="34">
        <f t="shared" si="70"/>
        <v>24.95034196210883</v>
      </c>
      <c r="BR73" s="19">
        <f>IF($N73=2,BR96*'4 PEF'!$J$4,IF(OR($N73=3,$N73=4,$N73=5,$N73=6),BR96*'4 PEF'!$J$5,IF(OR($N73=7,$N73=8),BR96*'4 PEF'!$J$10,IF($N73=9,BR96*'4 PEF'!$J$7,IF($N73=10,BR96*'4 PEF'!$J$6)))))</f>
        <v>12.583453840106936</v>
      </c>
      <c r="BS73" s="19">
        <f>BS96*'4 PEF'!$J$10</f>
        <v>8.7028734705911734</v>
      </c>
      <c r="BT73" s="19">
        <f>IF($N73=2,BT96*'4 PEF'!$J$4,IF(OR($N73=3,$N73=4,$N73=5,$N73=6),BT96*'4 PEF'!$J$5,IF(OR($N73=7,$N73=8),BT96*'4 PEF'!$J$10,IF($N73=9,BT96*'4 PEF'!$J$7,IF($N73=10,BT96*'4 PEF'!$J$6)))))</f>
        <v>2.513068740662642</v>
      </c>
      <c r="BU73" s="19">
        <f>BU96*'4 PEF'!$J$10</f>
        <v>13.230674677749082</v>
      </c>
      <c r="BV73" s="19">
        <f>BV96*'4 PEF'!$J$10</f>
        <v>0.66051689881369913</v>
      </c>
      <c r="BW73" s="33">
        <f>BW96*'4 PEF'!$J$10</f>
        <v>-17.198603174603171</v>
      </c>
      <c r="BX73" s="34">
        <f t="shared" si="71"/>
        <v>20.491984453320363</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4"/>
      <c r="J76" s="24"/>
      <c r="K76" s="24"/>
      <c r="L76" s="24"/>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V77" si="73">IF(C54="","",C54)</f>
        <v>1</v>
      </c>
      <c r="D77" s="49" t="str">
        <f t="shared" si="73"/>
        <v>-</v>
      </c>
      <c r="E77" s="49" t="str">
        <f t="shared" si="73"/>
        <v>-</v>
      </c>
      <c r="F77" s="49" t="str">
        <f t="shared" si="73"/>
        <v>o</v>
      </c>
      <c r="G77" s="49" t="str">
        <f t="shared" si="73"/>
        <v>o</v>
      </c>
      <c r="H77" s="49">
        <f t="shared" si="73"/>
        <v>0</v>
      </c>
      <c r="I77" s="49">
        <f t="shared" si="73"/>
        <v>1</v>
      </c>
      <c r="J77" s="49">
        <f t="shared" si="73"/>
        <v>1</v>
      </c>
      <c r="K77" s="49">
        <f t="shared" si="73"/>
        <v>1</v>
      </c>
      <c r="L77" s="49">
        <f t="shared" si="73"/>
        <v>1</v>
      </c>
      <c r="M77" s="49">
        <f t="shared" si="73"/>
        <v>1111</v>
      </c>
      <c r="N77" s="49">
        <f t="shared" si="73"/>
        <v>2</v>
      </c>
      <c r="O77" s="49">
        <f t="shared" si="73"/>
        <v>11</v>
      </c>
      <c r="P77" s="49">
        <f t="shared" si="73"/>
        <v>2</v>
      </c>
      <c r="Q77" s="49">
        <f t="shared" si="73"/>
        <v>3</v>
      </c>
      <c r="R77" s="49">
        <f t="shared" si="73"/>
        <v>1</v>
      </c>
      <c r="S77" s="22">
        <f t="shared" si="73"/>
        <v>15</v>
      </c>
      <c r="T77" s="49">
        <f t="shared" si="73"/>
        <v>0</v>
      </c>
      <c r="U77" s="49">
        <f t="shared" si="73"/>
        <v>0</v>
      </c>
      <c r="V77" s="6" t="str">
        <f t="shared" si="73"/>
        <v/>
      </c>
      <c r="W77" s="21">
        <f>IF(W54&gt;0,VLOOKUP(W54,'[3]2020_Envelope'!$BH$6:$CR$128,8),"")</f>
        <v>20.040805073063133</v>
      </c>
      <c r="X77" s="21">
        <f>IF(X54&gt;0,VLOOKUP(X54,'[3]2020_Envelope'!$BH$6:$CR$128,8),"")</f>
        <v>6.5364626413013509</v>
      </c>
      <c r="Y77" s="21" t="str">
        <f>IF(Y54&gt;0,VLOOKUP(Y54,'[3]2020_Envelope'!$BH$6:$CR$128,8),"")</f>
        <v/>
      </c>
      <c r="Z77" s="21">
        <f>IF(Z54&gt;0,VLOOKUP(Z54,'[3]2020_Envelope'!$BH$6:$CR$128,8),"")</f>
        <v>22.103449730094468</v>
      </c>
      <c r="AA77" s="21" t="str">
        <f>IF(AA54&gt;0,VLOOKUP(AA54,'[3]2020_Envelope'!$BH$6:$CR$128,8),"")</f>
        <v/>
      </c>
      <c r="AB77" s="21" t="str">
        <f>IF(AB54&gt;0,VLOOKUP(AB54,'[3]2020_Envelope'!$BH$6:$CR$128,8),"")</f>
        <v/>
      </c>
      <c r="AC77" s="20" t="str">
        <f>IF(AC54&gt;0,VLOOKUP(AC54,'[3]2020_HVAC'!$EY$7:$KA$83,32),"")</f>
        <v/>
      </c>
      <c r="AD77" s="20" t="str">
        <f>IF(AD54&gt;0,VLOOKUP(AD54,'[3]2020_HVAC'!$EY$7:$KA$83,32),"")</f>
        <v/>
      </c>
      <c r="AE77" s="20" t="str">
        <f>IF(AE54&gt;0,VLOOKUP(AE54,'[3]2020_HVAC'!$EY$7:$KA$83,32),"")</f>
        <v/>
      </c>
      <c r="AF77" s="20" t="str">
        <f>IF(AF54&gt;0,VLOOKUP(AF54,'[3]2020_HVAC'!$EY$7:$KA$83,32),"")</f>
        <v/>
      </c>
      <c r="AG77" s="55">
        <f>VLOOKUP($C77,[1]Performance!$A$3:$K$38,10)</f>
        <v>0</v>
      </c>
      <c r="AH77" s="55">
        <f>IF(AG77=0,32,IF(AG77=1,33,34))</f>
        <v>32</v>
      </c>
      <c r="AI77" s="20">
        <f>IF(AI54&gt;0,VLOOKUP(AI54,'[3]2020_HVAC'!$EY$7:$KA$83,AH77),"")</f>
        <v>3.9159169857684386</v>
      </c>
      <c r="AJ77" s="20">
        <f>IF(AJ54&gt;0,VLOOKUP(AJ54,'[3]2020_HVAC'!$EY$7:$KA$83,$AH77),"")</f>
        <v>12.795611121361731</v>
      </c>
      <c r="AK77" s="20">
        <f>IF(AK54&gt;0,VLOOKUP(AK54,'[3]2020_HVAC'!$EY$7:$KA$83,32),"")</f>
        <v>63.881</v>
      </c>
      <c r="AL77" s="20">
        <f>IF(AL54&gt;0,VLOOKUP(AL54,'[3]2020_HVAC'!$EY$7:$KA$83,32),"")</f>
        <v>53.898799999999994</v>
      </c>
      <c r="AM77" s="20">
        <f>IF(AM54&gt;0,VLOOKUP(AM54,'[3]2020_HVAC'!$EY$7:$KA$83,32),"")</f>
        <v>0.86186324786324786</v>
      </c>
      <c r="AN77" s="20" t="str">
        <f>IF(AN54&gt;0,VLOOKUP(AN54,'[3]2020_HVAC'!$EY$7:$KA$83,32),"")</f>
        <v/>
      </c>
      <c r="AO77" s="20" t="str">
        <f>IF(AO54&gt;0,VLOOKUP(AO54,'[3]2020_HVAC'!$EY$7:$KA$83,32),"")</f>
        <v/>
      </c>
      <c r="AP77" s="13">
        <f>(SUM(W77:AF77)+SUM(AI77:AO77))*$AP$5</f>
        <v>430639.34659071855</v>
      </c>
      <c r="AQ77" s="21">
        <f>IF(AQ54&gt;0,VLOOKUP(AQ54,'[3]2020_Envelope'!$BH$6:$CR$128,9),"")</f>
        <v>45.853046594982075</v>
      </c>
      <c r="AR77" s="21">
        <f>IF(AR54&gt;0,VLOOKUP(AR54,'[3]2020_Envelope'!$BH$6:$CR$128,9),"")</f>
        <v>11.772782386072707</v>
      </c>
      <c r="AS77" s="21" t="str">
        <f>IF(AS54&gt;0,VLOOKUP(AS54,'[3]2020_Envelope'!$BH$6:$CR$128,9),"")</f>
        <v/>
      </c>
      <c r="AT77" s="21" t="str">
        <f>IF(AT54&gt;0,VLOOKUP(AT54,'[3]2020_Envelope'!$BH$6:$CR$128,9),"")</f>
        <v/>
      </c>
      <c r="AU77" s="21" t="str">
        <f>IF(AU54&gt;0,VLOOKUP(AU54,'[3]2020_Envelope'!$BH$6:$CR$128,9),"")</f>
        <v/>
      </c>
      <c r="AV77" s="21" t="str">
        <f>IF(AV54&gt;0,VLOOKUP(AV54,'[3]2020_Envelope'!$BH$6:$CR$128,9),"")</f>
        <v/>
      </c>
      <c r="AW77" s="20" t="str">
        <f>IF(AW54&gt;0,VLOOKUP(AW54,'[3]2020_HVAC'!$EY$7:$KA$83,35),"")</f>
        <v/>
      </c>
      <c r="AX77" s="20" t="str">
        <f>IF(AX54&gt;0,VLOOKUP(AX54,'[3]2020_HVAC'!$EY$7:$KA$83,35),"")</f>
        <v/>
      </c>
      <c r="AY77" s="20" t="str">
        <f>IF(AY54&gt;0,VLOOKUP(AY54,'[3]2020_HVAC'!$EY$7:$KA$83,35),"")</f>
        <v/>
      </c>
      <c r="AZ77" s="20" t="str">
        <f>IF(AZ54&gt;0,VLOOKUP(AZ54,'[3]2020_HVAC'!$EY$7:$KA$83,35),"")</f>
        <v/>
      </c>
      <c r="BA77" s="55">
        <f>VLOOKUP($C77,[2]Performance!$A$3:$K$36,10)</f>
        <v>0</v>
      </c>
      <c r="BB77" s="55">
        <f>IF(BA77=0,35,IF(BA77=1,36,37))</f>
        <v>35</v>
      </c>
      <c r="BC77" s="20">
        <f>IF(BC54&gt;0,VLOOKUP(BC54,'[3]2020_HVAC'!$EY$7:$KA$83,BB77),"")</f>
        <v>5.4174436500622587</v>
      </c>
      <c r="BD77" s="20">
        <f>IF(BD54&gt;0,VLOOKUP(BD54,'[3]2020_HVAC'!$EY$7:$KA$83,$BB77),"")</f>
        <v>15.184014356469868</v>
      </c>
      <c r="BE77" s="20">
        <f>IF(BE54&gt;0,VLOOKUP(BE54,'[3]2020_HVAC'!$EY$7:$KA$83,35),"")</f>
        <v>63.881</v>
      </c>
      <c r="BF77" s="20">
        <f>IF(BF54&gt;0,VLOOKUP(BF54,'[3]2020_HVAC'!$EY$7:$KA$83,35),"")</f>
        <v>53.898799999999994</v>
      </c>
      <c r="BG77" s="20">
        <f>IF(BG54&gt;0,VLOOKUP(BG54,'[3]2020_HVAC'!$EY$7:$KA$83,35),"")</f>
        <v>0.64024126984126983</v>
      </c>
      <c r="BH77" s="20" t="str">
        <f>IF(BH54&gt;0,VLOOKUP(BH54,'[3]2020_HVAC'!$EY$7:$KA$83,35),"")</f>
        <v/>
      </c>
      <c r="BI77" s="20" t="str">
        <f>IF(BI54&gt;0,VLOOKUP(BI54,'[3]2020_HVAC'!$EY$7:$KA$83,35),"")</f>
        <v/>
      </c>
      <c r="BJ77" s="13">
        <f>(SUM(AQ77:AZ77)+SUM(BC77:BI77))*$BJ$5</f>
        <v>619439.08401089872</v>
      </c>
      <c r="BK77" s="19">
        <f>IF($N77&gt;0,VLOOKUP($C77,[1]Madrid!$AB$7:$AN$40,$N77))/((IF($P77=1,'3 PlantsCodes'!$D$26,IF($P77=2,'3 PlantsCodes'!$D$27,IF($P77=3,'3 PlantsCodes'!$D$28,IF($P77=4,'3 PlantsCodes'!$D$29)))))*IF($R77=1,'3 PlantsCodes'!$D$31,IF($R77=2,'3 PlantsCodes'!$D$32)))</f>
        <v>193.74691167684793</v>
      </c>
      <c r="BL77" s="19">
        <f>(IF($O77=20,VLOOKUP($C77,[1]Madrid!$AB$7:$AN$40,12),IF($O77&gt;0,VLOOKUP($C77,[1]Madrid!$AB$7:$AN$40,$O77),0))/(IF($Q77=1,'3 PlantsCodes'!$E$26,IF($Q77=3,'3 PlantsCodes'!$E$28,IF($Q77=4,'3 PlantsCodes'!$E$29,1)))*IF($R77=1,'3 PlantsCodes'!$E$31,IF($R77=2,'3 PlantsCodes'!$E$32))))</f>
        <v>20.779594099001564</v>
      </c>
      <c r="BM77" s="19">
        <f>VLOOKUP($C77,[1]Madrid!$AB$6:$AZ$40,$S77)</f>
        <v>7.7894736842105274</v>
      </c>
      <c r="BN77" s="19">
        <f>VLOOKUP($C77,[1]Madrid!$B$7:$Y$40,18)</f>
        <v>27.689288085935914</v>
      </c>
      <c r="BO77" s="19">
        <f>VLOOKUP($C77,[1]Madrid!$B$7:$AA$40,26)</f>
        <v>0.60797904122775526</v>
      </c>
      <c r="BP77" s="20">
        <f>IF($U77=1,-[4]Office!$E$12,0)</f>
        <v>0</v>
      </c>
      <c r="BQ77" s="57" t="s">
        <v>30</v>
      </c>
      <c r="BR77" s="19">
        <f>IF($N77&gt;0,VLOOKUP($C77,[2]Madrid!$AB$7:$AN$40,$N77))/((IF($P77=1,'3 PlantsCodes'!$D$26,IF($P77=2,'3 PlantsCodes'!$D$27,IF($P77=3,'3 PlantsCodes'!$D$28,IF($P77=4,'3 PlantsCodes'!$D$29)))))*IF($R77=1,'3 PlantsCodes'!$D$31,IF($R77=2,'3 PlantsCodes'!$D$32)))</f>
        <v>170.97009413535929</v>
      </c>
      <c r="BS77" s="19">
        <f>(IF($O77=20,VLOOKUP($C77,[2]Madrid!$AB$7:$AN$40,12),IF($O77&gt;0,VLOOKUP($C77,[2]Madrid!$AB$7:$AN$40,$O77),0))/(IF($Q77=1,'3 PlantsCodes'!$E$26,IF($Q77=3,'3 PlantsCodes'!$E$28,IF($Q77=4,'3 PlantsCodes'!$E$29,1)))*IF($R77=1,'3 PlantsCodes'!$E$31,IF($R77=2,'3 PlantsCodes'!$E$32))))</f>
        <v>9.6356027690222383</v>
      </c>
      <c r="BT77" s="19">
        <f>VLOOKUP($C77,[2]Madrid!$AB$6:$AZ$40,$S77)</f>
        <v>11.263157894736842</v>
      </c>
      <c r="BU77" s="19">
        <f>VLOOKUP($C77,[2]Madrid!$B$7:$Y$40,18)</f>
        <v>27.477430983135847</v>
      </c>
      <c r="BV77" s="19">
        <f>VLOOKUP($C77,[2]Madrid!$B$7:$AA$40,26)</f>
        <v>0.70629992288319243</v>
      </c>
      <c r="BW77" s="20">
        <f>IF($U77=1,-[4]School!$E$12,0)</f>
        <v>0</v>
      </c>
      <c r="BX77" s="57" t="s">
        <v>30</v>
      </c>
    </row>
    <row r="78" spans="1:76" x14ac:dyDescent="0.25">
      <c r="A78" s="151"/>
      <c r="B78" s="17">
        <v>2</v>
      </c>
      <c r="C78" s="22">
        <f t="shared" ref="C78:O78" si="74">IF(C55="","",C55)</f>
        <v>3</v>
      </c>
      <c r="D78" s="50" t="str">
        <f t="shared" si="74"/>
        <v>-</v>
      </c>
      <c r="E78" s="50" t="str">
        <f t="shared" si="74"/>
        <v>o</v>
      </c>
      <c r="F78" s="49" t="str">
        <f t="shared" si="74"/>
        <v>o-</v>
      </c>
      <c r="G78" s="49" t="str">
        <f t="shared" si="74"/>
        <v>o</v>
      </c>
      <c r="H78" s="49">
        <f t="shared" si="74"/>
        <v>0</v>
      </c>
      <c r="I78" s="49">
        <f t="shared" si="74"/>
        <v>1</v>
      </c>
      <c r="J78" s="49">
        <f t="shared" si="74"/>
        <v>2</v>
      </c>
      <c r="K78" s="49">
        <f t="shared" si="74"/>
        <v>1</v>
      </c>
      <c r="L78" s="49">
        <f t="shared" si="74"/>
        <v>1</v>
      </c>
      <c r="M78" s="49">
        <f t="shared" si="74"/>
        <v>1211</v>
      </c>
      <c r="N78" s="49">
        <f t="shared" si="74"/>
        <v>5</v>
      </c>
      <c r="O78" s="49">
        <f t="shared" si="74"/>
        <v>20</v>
      </c>
      <c r="P78" s="49">
        <v>2</v>
      </c>
      <c r="Q78" s="49">
        <f t="shared" ref="Q78:V78" si="75">IF(Q55="","",Q55)</f>
        <v>3</v>
      </c>
      <c r="R78" s="49">
        <f t="shared" si="75"/>
        <v>2</v>
      </c>
      <c r="S78" s="22">
        <f t="shared" si="75"/>
        <v>15</v>
      </c>
      <c r="T78" s="49">
        <f t="shared" si="75"/>
        <v>0</v>
      </c>
      <c r="U78" s="49">
        <f t="shared" si="75"/>
        <v>0</v>
      </c>
      <c r="V78" s="18" t="str">
        <f t="shared" si="75"/>
        <v/>
      </c>
      <c r="W78" s="21">
        <f>IF(W55&gt;0,VLOOKUP(W55,'[3]2020_Envelope'!$BH$6:$CR$128,8),"")</f>
        <v>20.040805073063133</v>
      </c>
      <c r="X78" s="21">
        <f>IF(X55&gt;0,VLOOKUP(X55,'[3]2020_Envelope'!$BH$6:$CR$128,8),"")</f>
        <v>6.5364626413013509</v>
      </c>
      <c r="Y78" s="21" t="str">
        <f>IF(Y55&gt;0,VLOOKUP(Y55,'[3]2020_Envelope'!$BH$6:$CR$128,8),"")</f>
        <v/>
      </c>
      <c r="Z78" s="21">
        <f>IF(Z55&gt;0,VLOOKUP(Z55,'[3]2020_Envelope'!$BH$6:$CR$128,8),"")</f>
        <v>116.80630566801619</v>
      </c>
      <c r="AA78" s="21" t="str">
        <f>IF(AA55&gt;0,VLOOKUP(AA55,'[3]2020_Envelope'!$BH$6:$CR$128,8),"")</f>
        <v/>
      </c>
      <c r="AB78" s="21" t="str">
        <f>IF(AB55&gt;0,VLOOKUP(AB55,'[3]2020_Envelope'!$BH$6:$CR$128,8),"")</f>
        <v/>
      </c>
      <c r="AC78" s="20" t="str">
        <f>IF(AC55&gt;0,VLOOKUP(AC55,'[3]2020_HVAC'!$EY$7:$KA$83,32),"")</f>
        <v/>
      </c>
      <c r="AD78" s="20" t="str">
        <f>IF(AD55&gt;0,VLOOKUP(AD55,'[3]2020_HVAC'!$EY$7:$KA$83,32),"")</f>
        <v/>
      </c>
      <c r="AE78" s="20" t="str">
        <f>IF(AE55&gt;0,VLOOKUP(AE55,'[3]2020_HVAC'!$EY$7:$KA$83,32),"")</f>
        <v/>
      </c>
      <c r="AF78" s="20" t="str">
        <f>IF(AF55&gt;0,VLOOKUP(AF55,'[3]2020_HVAC'!$EY$7:$KA$83,32),"")</f>
        <v/>
      </c>
      <c r="AG78" s="55">
        <f>VLOOKUP($C78,[1]Performance!$A$3:$K$38,10)</f>
        <v>1</v>
      </c>
      <c r="AH78" s="55">
        <f t="shared" ref="AH78:AH96" si="76">IF(AG78=0,32,IF(AG78=1,33,34))</f>
        <v>33</v>
      </c>
      <c r="AI78" s="20">
        <f>IF(AI55&gt;0,VLOOKUP(AI55,'[3]2020_HVAC'!$EY$7:$KA$83,AH78),"")</f>
        <v>7.2126220019795246</v>
      </c>
      <c r="AJ78" s="20">
        <f>IF(AJ55&gt;0,VLOOKUP(AJ55,'[3]2020_HVAC'!$EY$7:$KA$83,$AH78),"")</f>
        <v>18.837400585037773</v>
      </c>
      <c r="AK78" s="20">
        <f>IF(AK55&gt;0,VLOOKUP(AK55,'[3]2020_HVAC'!$EY$7:$KA$83,32),"")</f>
        <v>53.898799999999994</v>
      </c>
      <c r="AL78" s="20" t="str">
        <f>IF(AL55&gt;0,VLOOKUP(AL55,'[3]2020_HVAC'!$EY$7:$KA$83,32),"")</f>
        <v/>
      </c>
      <c r="AM78" s="20">
        <f>IF(AM55&gt;0,VLOOKUP(AM55,'[3]2020_HVAC'!$EY$7:$KA$83,32),"")</f>
        <v>4.9931623931623932</v>
      </c>
      <c r="AN78" s="20" t="str">
        <f>IF(AN55&gt;0,VLOOKUP(AN55,'[3]2020_HVAC'!$EY$7:$KA$83,32),"")</f>
        <v/>
      </c>
      <c r="AO78" s="20" t="str">
        <f>IF(AO55&gt;0,VLOOKUP(AO55,'[3]2020_HVAC'!$EY$7:$KA$83,32),"")</f>
        <v/>
      </c>
      <c r="AP78" s="13">
        <f t="shared" ref="AP78:AP95" si="77">(SUM(W78:AF78)+SUM(AI78:AO78))*$AP$5</f>
        <v>534281.80656839127</v>
      </c>
      <c r="AQ78" s="21">
        <f>IF(AQ55&gt;0,VLOOKUP(AQ55,'[3]2020_Envelope'!$BH$6:$CR$128,9),"")</f>
        <v>45.853046594982075</v>
      </c>
      <c r="AR78" s="21">
        <f>IF(AR55&gt;0,VLOOKUP(AR55,'[3]2020_Envelope'!$BH$6:$CR$128,9),"")</f>
        <v>11.772782386072707</v>
      </c>
      <c r="AS78" s="21" t="str">
        <f>IF(AS55&gt;0,VLOOKUP(AS55,'[3]2020_Envelope'!$BH$6:$CR$128,9),"")</f>
        <v/>
      </c>
      <c r="AT78" s="21">
        <f>IF(AT55&gt;0,VLOOKUP(AT55,'[3]2020_Envelope'!$BH$6:$CR$128,9),"")</f>
        <v>117.6896120300752</v>
      </c>
      <c r="AU78" s="21" t="str">
        <f>IF(AU55&gt;0,VLOOKUP(AU55,'[3]2020_Envelope'!$BH$6:$CR$128,9),"")</f>
        <v/>
      </c>
      <c r="AV78" s="21" t="str">
        <f>IF(AV55&gt;0,VLOOKUP(AV55,'[3]2020_Envelope'!$BH$6:$CR$128,9),"")</f>
        <v/>
      </c>
      <c r="AW78" s="20" t="str">
        <f>IF(AW55&gt;0,VLOOKUP(AW55,'[3]2020_HVAC'!$EY$7:$KA$83,35),"")</f>
        <v/>
      </c>
      <c r="AX78" s="20" t="str">
        <f>IF(AX55&gt;0,VLOOKUP(AX55,'[3]2020_HVAC'!$EY$7:$KA$83,35),"")</f>
        <v/>
      </c>
      <c r="AY78" s="20" t="str">
        <f>IF(AY55&gt;0,VLOOKUP(AY55,'[3]2020_HVAC'!$EY$7:$KA$83,35),"")</f>
        <v/>
      </c>
      <c r="AZ78" s="20" t="str">
        <f>IF(AZ55&gt;0,VLOOKUP(AZ55,'[3]2020_HVAC'!$EY$7:$KA$83,35),"")</f>
        <v/>
      </c>
      <c r="BA78" s="55">
        <f>VLOOKUP($C78,[2]Performance!$A$3:$K$36,10)</f>
        <v>0</v>
      </c>
      <c r="BB78" s="55">
        <f t="shared" ref="BB78:BB96" si="78">IF(BA78=0,35,IF(BA78=1,36,37))</f>
        <v>35</v>
      </c>
      <c r="BC78" s="20">
        <f>IF(BC55&gt;0,VLOOKUP(BC55,'[3]2020_HVAC'!$EY$7:$KA$83,BB78),"")</f>
        <v>13.493601953001226</v>
      </c>
      <c r="BD78" s="20">
        <f>IF(BD55&gt;0,VLOOKUP(BD55,'[3]2020_HVAC'!$EY$7:$KA$83,$BB78),"")</f>
        <v>21.620828039124401</v>
      </c>
      <c r="BE78" s="20">
        <f>IF(BE55&gt;0,VLOOKUP(BE55,'[3]2020_HVAC'!$EY$7:$KA$83,35),"")</f>
        <v>53.898799999999994</v>
      </c>
      <c r="BF78" s="20" t="str">
        <f>IF(BF55&gt;0,VLOOKUP(BF55,'[3]2020_HVAC'!$EY$7:$KA$83,35),"")</f>
        <v/>
      </c>
      <c r="BG78" s="20">
        <f>IF(BG55&gt;0,VLOOKUP(BG55,'[3]2020_HVAC'!$EY$7:$KA$83,35),"")</f>
        <v>5.5638095238095238</v>
      </c>
      <c r="BH78" s="20" t="str">
        <f>IF(BH55&gt;0,VLOOKUP(BH55,'[3]2020_HVAC'!$EY$7:$KA$83,35),"")</f>
        <v/>
      </c>
      <c r="BI78" s="20" t="str">
        <f>IF(BI55&gt;0,VLOOKUP(BI55,'[3]2020_HVAC'!$EY$7:$KA$83,35),"")</f>
        <v/>
      </c>
      <c r="BJ78" s="13">
        <f t="shared" ref="BJ78:BJ95" si="79">(SUM(AQ78:AZ78)+SUM(BC78:BI78))*$BJ$5</f>
        <v>850161.31366025517</v>
      </c>
      <c r="BK78" s="19">
        <f>IF($N78&gt;0,VLOOKUP($C78,[1]Madrid!$AB$7:$AN$40,$N78))/((IF($P78=1,'3 PlantsCodes'!$D$26,IF($P78=2,'3 PlantsCodes'!$D$27,IF($P78=3,'3 PlantsCodes'!$D$28,IF($P78=4,'3 PlantsCodes'!$D$29)))))*IF($R78=1,'3 PlantsCodes'!$D$31,IF($R78=2,'3 PlantsCodes'!$D$32)))</f>
        <v>66.187726397917999</v>
      </c>
      <c r="BL78" s="19">
        <f>(IF($O78=20,VLOOKUP($C78,[1]Madrid!$AB$7:$AN$40,12),IF($O78&gt;0,VLOOKUP($C78,[1]Madrid!$AB$7:$AN$40,$O78),0))/(IF($Q78=1,'3 PlantsCodes'!$E$26,IF($Q78=3,'3 PlantsCodes'!$E$28,IF($Q78=4,'3 PlantsCodes'!$E$29,1)))*IF($R78=1,'3 PlantsCodes'!$E$31,IF($R78=2,'3 PlantsCodes'!$E$32))))</f>
        <v>25.414285728423206</v>
      </c>
      <c r="BM78" s="19">
        <f>VLOOKUP($C78,[1]Madrid!$AB$6:$AZ$40,$S78)</f>
        <v>7.7894736842105274</v>
      </c>
      <c r="BN78" s="19">
        <f>VLOOKUP($C78,[1]Madrid!$B$7:$Y$40,18)</f>
        <v>28.254588867185692</v>
      </c>
      <c r="BO78" s="19">
        <f>VLOOKUP($C78,[1]Madrid!$B$7:$AA$40,26)</f>
        <v>0.47863940616173439</v>
      </c>
      <c r="BP78" s="20">
        <f>IF($U78=1,-[4]Office!$E$12,0)</f>
        <v>0</v>
      </c>
      <c r="BQ78" s="57" t="s">
        <v>30</v>
      </c>
      <c r="BR78" s="19">
        <f>IF($N78&gt;0,VLOOKUP($C78,[2]Madrid!$AB$7:$AN$40,$N78))/((IF($P78=1,'3 PlantsCodes'!$D$26,IF($P78=2,'3 PlantsCodes'!$D$27,IF($P78=3,'3 PlantsCodes'!$D$28,IF($P78=4,'3 PlantsCodes'!$D$29)))))*IF($R78=1,'3 PlantsCodes'!$D$31,IF($R78=2,'3 PlantsCodes'!$D$32)))</f>
        <v>80.130944115845423</v>
      </c>
      <c r="BS78" s="19">
        <f>(IF($O78=20,VLOOKUP($C78,[2]Madrid!$AB$7:$AN$40,12),IF($O78&gt;0,VLOOKUP($C78,[2]Madrid!$AB$7:$AN$40,$O78),0))/(IF($Q78=1,'3 PlantsCodes'!$E$26,IF($Q78=3,'3 PlantsCodes'!$E$28,IF($Q78=4,'3 PlantsCodes'!$E$29,1)))*IF($R78=1,'3 PlantsCodes'!$E$31,IF($R78=2,'3 PlantsCodes'!$E$32))))</f>
        <v>11.099354321649782</v>
      </c>
      <c r="BT78" s="19">
        <f>VLOOKUP($C78,[2]Madrid!$AB$6:$AZ$40,$S78)</f>
        <v>11.263157894736842</v>
      </c>
      <c r="BU78" s="19">
        <f>VLOOKUP($C78,[2]Madrid!$B$7:$Y$40,18)</f>
        <v>28.050680657243095</v>
      </c>
      <c r="BV78" s="19">
        <f>VLOOKUP($C78,[2]Madrid!$B$7:$AA$40,26)</f>
        <v>0.60312918641075119</v>
      </c>
      <c r="BW78" s="20">
        <f>IF($U78=1,-[4]School!$E$12,0)</f>
        <v>0</v>
      </c>
      <c r="BX78" s="57" t="s">
        <v>30</v>
      </c>
    </row>
    <row r="79" spans="1:76" x14ac:dyDescent="0.25">
      <c r="A79" s="151"/>
      <c r="B79" s="17">
        <v>3</v>
      </c>
      <c r="C79" s="22">
        <f t="shared" ref="C79:V79" si="80">IF(C56="","",C56)</f>
        <v>5</v>
      </c>
      <c r="D79" s="50" t="str">
        <f t="shared" si="80"/>
        <v>o-</v>
      </c>
      <c r="E79" s="50" t="str">
        <f t="shared" si="80"/>
        <v>-</v>
      </c>
      <c r="F79" s="49" t="str">
        <f t="shared" si="80"/>
        <v>o-</v>
      </c>
      <c r="G79" s="49" t="str">
        <f t="shared" si="80"/>
        <v>o</v>
      </c>
      <c r="H79" s="49">
        <f t="shared" si="80"/>
        <v>0</v>
      </c>
      <c r="I79" s="49">
        <f t="shared" si="80"/>
        <v>2</v>
      </c>
      <c r="J79" s="49">
        <f t="shared" si="80"/>
        <v>1</v>
      </c>
      <c r="K79" s="49">
        <f t="shared" si="80"/>
        <v>1</v>
      </c>
      <c r="L79" s="49">
        <f t="shared" si="80"/>
        <v>1</v>
      </c>
      <c r="M79" s="49">
        <f t="shared" si="80"/>
        <v>2111</v>
      </c>
      <c r="N79" s="49">
        <f t="shared" si="80"/>
        <v>5</v>
      </c>
      <c r="O79" s="49">
        <f t="shared" si="80"/>
        <v>20</v>
      </c>
      <c r="P79" s="49">
        <f t="shared" si="80"/>
        <v>3</v>
      </c>
      <c r="Q79" s="49">
        <f t="shared" si="80"/>
        <v>3</v>
      </c>
      <c r="R79" s="49">
        <f t="shared" si="80"/>
        <v>2</v>
      </c>
      <c r="S79" s="22">
        <f t="shared" si="80"/>
        <v>15</v>
      </c>
      <c r="T79" s="49">
        <f t="shared" si="80"/>
        <v>0</v>
      </c>
      <c r="U79" s="49">
        <f t="shared" si="80"/>
        <v>0</v>
      </c>
      <c r="V79" s="18" t="str">
        <f t="shared" si="80"/>
        <v/>
      </c>
      <c r="W79" s="21">
        <f>IF(W56&gt;0,VLOOKUP(W56,'[3]2020_Envelope'!$BH$6:$CR$128,8),"")</f>
        <v>3.7000275709953123</v>
      </c>
      <c r="X79" s="21">
        <f>IF(X56&gt;0,VLOOKUP(X56,'[3]2020_Envelope'!$BH$6:$CR$128,8),"")</f>
        <v>15.634511993382961</v>
      </c>
      <c r="Y79" s="21">
        <f>IF(Y56&gt;0,VLOOKUP(Y56,'[3]2020_Envelope'!$BH$6:$CR$128,8),"")</f>
        <v>7.6426799007444171</v>
      </c>
      <c r="Z79" s="21">
        <f>IF(Z56&gt;0,VLOOKUP(Z56,'[3]2020_Envelope'!$BH$6:$CR$128,8),"")</f>
        <v>22.103449730094468</v>
      </c>
      <c r="AA79" s="21" t="str">
        <f>IF(AA56&gt;0,VLOOKUP(AA56,'[3]2020_Envelope'!$BH$6:$CR$128,8),"")</f>
        <v/>
      </c>
      <c r="AB79" s="21" t="str">
        <f>IF(AB56&gt;0,VLOOKUP(AB56,'[3]2020_Envelope'!$BH$6:$CR$128,8),"")</f>
        <v/>
      </c>
      <c r="AC79" s="20" t="str">
        <f>IF(AC56&gt;0,VLOOKUP(AC56,'[3]2020_HVAC'!$EY$7:$KA$83,32),"")</f>
        <v/>
      </c>
      <c r="AD79" s="20" t="str">
        <f>IF(AD56&gt;0,VLOOKUP(AD56,'[3]2020_HVAC'!$EY$7:$KA$83,32),"")</f>
        <v/>
      </c>
      <c r="AE79" s="20" t="str">
        <f>IF(AE56&gt;0,VLOOKUP(AE56,'[3]2020_HVAC'!$EY$7:$KA$83,32),"")</f>
        <v/>
      </c>
      <c r="AF79" s="20" t="str">
        <f>IF(AF56&gt;0,VLOOKUP(AF56,'[3]2020_HVAC'!$EY$7:$KA$83,32),"")</f>
        <v/>
      </c>
      <c r="AG79" s="55">
        <f>VLOOKUP($C79,[1]Performance!$A$3:$K$38,10)</f>
        <v>0</v>
      </c>
      <c r="AH79" s="55">
        <f t="shared" si="76"/>
        <v>32</v>
      </c>
      <c r="AI79" s="20">
        <f>IF(AI56&gt;0,VLOOKUP(AI56,'[3]2020_HVAC'!$EY$7:$KA$83,AH79),"")</f>
        <v>9.7536455383986205</v>
      </c>
      <c r="AJ79" s="20">
        <f>IF(AJ56&gt;0,VLOOKUP(AJ56,'[3]2020_HVAC'!$EY$7:$KA$83,$AH79),"")</f>
        <v>18.219931910996195</v>
      </c>
      <c r="AK79" s="20">
        <f>IF(AK56&gt;0,VLOOKUP(AK56,'[3]2020_HVAC'!$EY$7:$KA$83,32),"")</f>
        <v>53.898799999999994</v>
      </c>
      <c r="AL79" s="20" t="str">
        <f>IF(AL56&gt;0,VLOOKUP(AL56,'[3]2020_HVAC'!$EY$7:$KA$83,32),"")</f>
        <v/>
      </c>
      <c r="AM79" s="20">
        <f>IF(AM56&gt;0,VLOOKUP(AM56,'[3]2020_HVAC'!$EY$7:$KA$83,32),"")</f>
        <v>4.9931623931623932</v>
      </c>
      <c r="AN79" s="20" t="str">
        <f>IF(AN56&gt;0,VLOOKUP(AN56,'[3]2020_HVAC'!$EY$7:$KA$83,32),"")</f>
        <v/>
      </c>
      <c r="AO79" s="20" t="str">
        <f>IF(AO56&gt;0,VLOOKUP(AO56,'[3]2020_HVAC'!$EY$7:$KA$83,32),"")</f>
        <v/>
      </c>
      <c r="AP79" s="13">
        <f t="shared" si="77"/>
        <v>318114.12914839201</v>
      </c>
      <c r="AQ79" s="21">
        <f>IF(AQ56&gt;0,VLOOKUP(AQ56,'[3]2020_Envelope'!$BH$6:$CR$128,9),"")</f>
        <v>8.66705376344086</v>
      </c>
      <c r="AR79" s="21">
        <f>IF(AR56&gt;0,VLOOKUP(AR56,'[3]2020_Envelope'!$BH$6:$CR$128,9),"")</f>
        <v>28.159222734254989</v>
      </c>
      <c r="AS79" s="21">
        <f>IF(AS56&gt;0,VLOOKUP(AS56,'[3]2020_Envelope'!$BH$6:$CR$128,9),"")</f>
        <v>18.629032258064516</v>
      </c>
      <c r="AT79" s="21" t="str">
        <f>IF(AT56&gt;0,VLOOKUP(AT56,'[3]2020_Envelope'!$BH$6:$CR$128,9),"")</f>
        <v/>
      </c>
      <c r="AU79" s="21" t="str">
        <f>IF(AU56&gt;0,VLOOKUP(AU56,'[3]2020_Envelope'!$BH$6:$CR$128,9),"")</f>
        <v/>
      </c>
      <c r="AV79" s="21" t="str">
        <f>IF(AV56&gt;0,VLOOKUP(AV56,'[3]2020_Envelope'!$BH$6:$CR$128,9),"")</f>
        <v/>
      </c>
      <c r="AW79" s="20" t="str">
        <f>IF(AW56&gt;0,VLOOKUP(AW56,'[3]2020_HVAC'!$EY$7:$KA$83,35),"")</f>
        <v/>
      </c>
      <c r="AX79" s="20" t="str">
        <f>IF(AX56&gt;0,VLOOKUP(AX56,'[3]2020_HVAC'!$EY$7:$KA$83,35),"")</f>
        <v/>
      </c>
      <c r="AY79" s="20" t="str">
        <f>IF(AY56&gt;0,VLOOKUP(AY56,'[3]2020_HVAC'!$EY$7:$KA$83,35),"")</f>
        <v/>
      </c>
      <c r="AZ79" s="20" t="str">
        <f>IF(AZ56&gt;0,VLOOKUP(AZ56,'[3]2020_HVAC'!$EY$7:$KA$83,35),"")</f>
        <v/>
      </c>
      <c r="BA79" s="55">
        <f>VLOOKUP($C79,[2]Performance!$A$3:$K$36,10)</f>
        <v>0</v>
      </c>
      <c r="BB79" s="55">
        <f t="shared" si="78"/>
        <v>35</v>
      </c>
      <c r="BC79" s="20">
        <f>IF(BC56&gt;0,VLOOKUP(BC56,'[3]2020_HVAC'!$EY$7:$KA$83,BB79),"")</f>
        <v>13.493601953001226</v>
      </c>
      <c r="BD79" s="20">
        <f>IF(BD56&gt;0,VLOOKUP(BD56,'[3]2020_HVAC'!$EY$7:$KA$83,$BB79),"")</f>
        <v>21.620828039124401</v>
      </c>
      <c r="BE79" s="20">
        <f>IF(BE56&gt;0,VLOOKUP(BE56,'[3]2020_HVAC'!$EY$7:$KA$83,35),"")</f>
        <v>53.898799999999994</v>
      </c>
      <c r="BF79" s="20" t="str">
        <f>IF(BF56&gt;0,VLOOKUP(BF56,'[3]2020_HVAC'!$EY$7:$KA$83,35),"")</f>
        <v/>
      </c>
      <c r="BG79" s="20">
        <f>IF(BG56&gt;0,VLOOKUP(BG56,'[3]2020_HVAC'!$EY$7:$KA$83,35),"")</f>
        <v>5.5638095238095238</v>
      </c>
      <c r="BH79" s="20" t="str">
        <f>IF(BH56&gt;0,VLOOKUP(BH56,'[3]2020_HVAC'!$EY$7:$KA$83,35),"")</f>
        <v/>
      </c>
      <c r="BI79" s="20" t="str">
        <f>IF(BI56&gt;0,VLOOKUP(BI56,'[3]2020_HVAC'!$EY$7:$KA$83,35),"")</f>
        <v/>
      </c>
      <c r="BJ79" s="13">
        <f t="shared" si="79"/>
        <v>472601.89705584088</v>
      </c>
      <c r="BK79" s="19">
        <f>IF($N79&gt;0,VLOOKUP($C79,[1]Madrid!$AB$7:$AN$40,$N79))/((IF($P79=1,'3 PlantsCodes'!$D$26,IF($P79=2,'3 PlantsCodes'!$D$27,IF($P79=3,'3 PlantsCodes'!$D$28,IF($P79=4,'3 PlantsCodes'!$D$29)))))*IF($R79=1,'3 PlantsCodes'!$D$31,IF($R79=2,'3 PlantsCodes'!$D$32)))</f>
        <v>110.94922731112358</v>
      </c>
      <c r="BL79" s="19">
        <f>(IF($O79=20,VLOOKUP($C79,[1]Madrid!$AB$7:$AN$40,12),IF($O79&gt;0,VLOOKUP($C79,[1]Madrid!$AB$7:$AN$40,$O79),0))/(IF($Q79=1,'3 PlantsCodes'!$E$26,IF($Q79=3,'3 PlantsCodes'!$E$28,IF($Q79=4,'3 PlantsCodes'!$E$29,1)))*IF($R79=1,'3 PlantsCodes'!$E$31,IF($R79=2,'3 PlantsCodes'!$E$32))))</f>
        <v>24.790569590247653</v>
      </c>
      <c r="BM79" s="19">
        <f>VLOOKUP($C79,[1]Madrid!$AB$6:$AZ$40,$S79)</f>
        <v>7.7894736842105274</v>
      </c>
      <c r="BN79" s="19">
        <f>VLOOKUP($C79,[1]Madrid!$B$7:$Y$40,18)</f>
        <v>27.692354003904665</v>
      </c>
      <c r="BO79" s="19">
        <f>VLOOKUP($C79,[1]Madrid!$B$7:$AA$40,26)</f>
        <v>0.54698238087212658</v>
      </c>
      <c r="BP79" s="20">
        <f>IF($U79=1,-[4]Office!$E$12,0)</f>
        <v>0</v>
      </c>
      <c r="BQ79" s="57" t="s">
        <v>30</v>
      </c>
      <c r="BR79" s="19">
        <f>IF($N79&gt;0,VLOOKUP($C79,[2]Madrid!$AB$7:$AN$40,$N79))/((IF($P79=1,'3 PlantsCodes'!$D$26,IF($P79=2,'3 PlantsCodes'!$D$27,IF($P79=3,'3 PlantsCodes'!$D$28,IF($P79=4,'3 PlantsCodes'!$D$29)))))*IF($R79=1,'3 PlantsCodes'!$D$31,IF($R79=2,'3 PlantsCodes'!$D$32)))</f>
        <v>75.032330712068799</v>
      </c>
      <c r="BS79" s="19">
        <f>(IF($O79=20,VLOOKUP($C79,[2]Madrid!$AB$7:$AN$40,12),IF($O79&gt;0,VLOOKUP($C79,[2]Madrid!$AB$7:$AN$40,$O79),0))/(IF($Q79=1,'3 PlantsCodes'!$E$26,IF($Q79=3,'3 PlantsCodes'!$E$28,IF($Q79=4,'3 PlantsCodes'!$E$29,1)))*IF($R79=1,'3 PlantsCodes'!$E$31,IF($R79=2,'3 PlantsCodes'!$E$32))))</f>
        <v>14.153499643757605</v>
      </c>
      <c r="BT79" s="19">
        <f>VLOOKUP($C79,[2]Madrid!$AB$6:$AZ$40,$S79)</f>
        <v>11.263157894736842</v>
      </c>
      <c r="BU79" s="19">
        <f>VLOOKUP($C79,[2]Madrid!$B$7:$Y$40,18)</f>
        <v>27.47940000545724</v>
      </c>
      <c r="BV79" s="19">
        <f>VLOOKUP($C79,[2]Madrid!$B$7:$AA$40,26)</f>
        <v>0.61415051335407356</v>
      </c>
      <c r="BW79" s="20">
        <f>IF($U79=1,-[4]School!$E$12,0)</f>
        <v>0</v>
      </c>
      <c r="BX79" s="57" t="s">
        <v>30</v>
      </c>
    </row>
    <row r="80" spans="1:76" x14ac:dyDescent="0.25">
      <c r="A80" s="151"/>
      <c r="B80" s="17">
        <v>4</v>
      </c>
      <c r="C80" s="22">
        <f t="shared" ref="C80:V80" si="81">IF(C57="","",C57)</f>
        <v>3</v>
      </c>
      <c r="D80" s="50" t="str">
        <f t="shared" si="81"/>
        <v>-</v>
      </c>
      <c r="E80" s="50" t="str">
        <f t="shared" si="81"/>
        <v>o</v>
      </c>
      <c r="F80" s="49" t="str">
        <f t="shared" si="81"/>
        <v>o-</v>
      </c>
      <c r="G80" s="49" t="str">
        <f t="shared" si="81"/>
        <v>o</v>
      </c>
      <c r="H80" s="49">
        <f t="shared" si="81"/>
        <v>0</v>
      </c>
      <c r="I80" s="49">
        <f t="shared" si="81"/>
        <v>1</v>
      </c>
      <c r="J80" s="49">
        <f t="shared" si="81"/>
        <v>2</v>
      </c>
      <c r="K80" s="49">
        <f t="shared" si="81"/>
        <v>1</v>
      </c>
      <c r="L80" s="49">
        <f t="shared" si="81"/>
        <v>1</v>
      </c>
      <c r="M80" s="49">
        <f t="shared" si="81"/>
        <v>1211</v>
      </c>
      <c r="N80" s="49">
        <f t="shared" si="81"/>
        <v>7</v>
      </c>
      <c r="O80" s="49">
        <f t="shared" si="81"/>
        <v>12</v>
      </c>
      <c r="P80" s="49">
        <f t="shared" si="81"/>
        <v>3</v>
      </c>
      <c r="Q80" s="49">
        <f t="shared" si="81"/>
        <v>3</v>
      </c>
      <c r="R80" s="49">
        <f t="shared" si="81"/>
        <v>2</v>
      </c>
      <c r="S80" s="22">
        <f t="shared" si="81"/>
        <v>16</v>
      </c>
      <c r="T80" s="49">
        <f t="shared" si="81"/>
        <v>0</v>
      </c>
      <c r="U80" s="49">
        <f t="shared" si="81"/>
        <v>0</v>
      </c>
      <c r="V80" s="18" t="str">
        <f t="shared" si="81"/>
        <v/>
      </c>
      <c r="W80" s="21">
        <f>IF(W57&gt;0,VLOOKUP(W57,'[3]2020_Envelope'!$BH$6:$CR$128,8),"")</f>
        <v>20.040805073063133</v>
      </c>
      <c r="X80" s="21">
        <f>IF(X57&gt;0,VLOOKUP(X57,'[3]2020_Envelope'!$BH$6:$CR$128,8),"")</f>
        <v>6.5364626413013509</v>
      </c>
      <c r="Y80" s="21" t="str">
        <f>IF(Y57&gt;0,VLOOKUP(Y57,'[3]2020_Envelope'!$BH$6:$CR$128,8),"")</f>
        <v/>
      </c>
      <c r="Z80" s="21">
        <f>IF(Z57&gt;0,VLOOKUP(Z57,'[3]2020_Envelope'!$BH$6:$CR$128,8),"")</f>
        <v>116.80630566801619</v>
      </c>
      <c r="AA80" s="21" t="str">
        <f>IF(AA57&gt;0,VLOOKUP(AA57,'[3]2020_Envelope'!$BH$6:$CR$128,8),"")</f>
        <v/>
      </c>
      <c r="AB80" s="21" t="str">
        <f>IF(AB57&gt;0,VLOOKUP(AB57,'[3]2020_Envelope'!$BH$6:$CR$128,8),"")</f>
        <v/>
      </c>
      <c r="AC80" s="20" t="str">
        <f>IF(AC57&gt;0,VLOOKUP(AC57,'[3]2020_HVAC'!$EY$7:$KA$83,32),"")</f>
        <v/>
      </c>
      <c r="AD80" s="20" t="str">
        <f>IF(AD57&gt;0,VLOOKUP(AD57,'[3]2020_HVAC'!$EY$7:$KA$83,32),"")</f>
        <v/>
      </c>
      <c r="AE80" s="20" t="str">
        <f>IF(AE57&gt;0,VLOOKUP(AE57,'[3]2020_HVAC'!$EY$7:$KA$83,32),"")</f>
        <v/>
      </c>
      <c r="AF80" s="20" t="str">
        <f>IF(AF57&gt;0,VLOOKUP(AF57,'[3]2020_HVAC'!$EY$7:$KA$83,32),"")</f>
        <v/>
      </c>
      <c r="AG80" s="55">
        <f>VLOOKUP($C80,[1]Performance!$A$3:$K$38,10)</f>
        <v>1</v>
      </c>
      <c r="AH80" s="55">
        <f t="shared" si="76"/>
        <v>33</v>
      </c>
      <c r="AI80" s="20">
        <f>IF(AI57&gt;0,VLOOKUP(AI57,'[3]2020_HVAC'!$EY$7:$KA$83,AH80),"")</f>
        <v>16.655399200931345</v>
      </c>
      <c r="AJ80" s="20" t="str">
        <f>IF(AJ57&gt;0,VLOOKUP(AJ57,'[3]2020_HVAC'!$EY$7:$KA$83,$AH80),"")</f>
        <v/>
      </c>
      <c r="AK80" s="20">
        <f>IF(AK57&gt;0,VLOOKUP(AK57,'[3]2020_HVAC'!$EY$7:$KA$83,32),"")</f>
        <v>53.898799999999994</v>
      </c>
      <c r="AL80" s="20" t="str">
        <f>IF(AL57&gt;0,VLOOKUP(AL57,'[3]2020_HVAC'!$EY$7:$KA$83,32),"")</f>
        <v/>
      </c>
      <c r="AM80" s="20">
        <f>IF(AM57&gt;0,VLOOKUP(AM57,'[3]2020_HVAC'!$EY$7:$KA$83,32),"")</f>
        <v>4.9931623931623932</v>
      </c>
      <c r="AN80" s="20" t="str">
        <f>IF(AN57&gt;0,VLOOKUP(AN57,'[3]2020_HVAC'!$EY$7:$KA$83,32),"")</f>
        <v/>
      </c>
      <c r="AO80" s="20" t="str">
        <f>IF(AO57&gt;0,VLOOKUP(AO57,'[3]2020_HVAC'!$EY$7:$KA$83,32),"")</f>
        <v/>
      </c>
      <c r="AP80" s="13">
        <f t="shared" si="77"/>
        <v>512298.38784495014</v>
      </c>
      <c r="AQ80" s="21">
        <f>IF(AQ57&gt;0,VLOOKUP(AQ57,'[3]2020_Envelope'!$BH$6:$CR$128,9),"")</f>
        <v>45.853046594982075</v>
      </c>
      <c r="AR80" s="21">
        <f>IF(AR57&gt;0,VLOOKUP(AR57,'[3]2020_Envelope'!$BH$6:$CR$128,9),"")</f>
        <v>11.772782386072707</v>
      </c>
      <c r="AS80" s="21" t="str">
        <f>IF(AS57&gt;0,VLOOKUP(AS57,'[3]2020_Envelope'!$BH$6:$CR$128,9),"")</f>
        <v/>
      </c>
      <c r="AT80" s="21">
        <f>IF(AT57&gt;0,VLOOKUP(AT57,'[3]2020_Envelope'!$BH$6:$CR$128,9),"")</f>
        <v>117.6896120300752</v>
      </c>
      <c r="AU80" s="21" t="str">
        <f>IF(AU57&gt;0,VLOOKUP(AU57,'[3]2020_Envelope'!$BH$6:$CR$128,9),"")</f>
        <v/>
      </c>
      <c r="AV80" s="21" t="str">
        <f>IF(AV57&gt;0,VLOOKUP(AV57,'[3]2020_Envelope'!$BH$6:$CR$128,9),"")</f>
        <v/>
      </c>
      <c r="AW80" s="20" t="str">
        <f>IF(AW57&gt;0,VLOOKUP(AW57,'[3]2020_HVAC'!$EY$7:$KA$83,35),"")</f>
        <v/>
      </c>
      <c r="AX80" s="20" t="str">
        <f>IF(AX57&gt;0,VLOOKUP(AX57,'[3]2020_HVAC'!$EY$7:$KA$83,35),"")</f>
        <v/>
      </c>
      <c r="AY80" s="20" t="str">
        <f>IF(AY57&gt;0,VLOOKUP(AY57,'[3]2020_HVAC'!$EY$7:$KA$83,35),"")</f>
        <v/>
      </c>
      <c r="AZ80" s="20" t="str">
        <f>IF(AZ57&gt;0,VLOOKUP(AZ57,'[3]2020_HVAC'!$EY$7:$KA$83,35),"")</f>
        <v/>
      </c>
      <c r="BA80" s="55">
        <f>VLOOKUP($C80,[2]Performance!$A$3:$K$36,10)</f>
        <v>0</v>
      </c>
      <c r="BB80" s="55">
        <f t="shared" si="78"/>
        <v>35</v>
      </c>
      <c r="BC80" s="20">
        <f>IF(BC57&gt;0,VLOOKUP(BC57,'[3]2020_HVAC'!$EY$7:$KA$83,BB80),"")</f>
        <v>31.159448966550773</v>
      </c>
      <c r="BD80" s="20" t="str">
        <f>IF(BD57&gt;0,VLOOKUP(BD57,'[3]2020_HVAC'!$EY$7:$KA$83,$BB80),"")</f>
        <v/>
      </c>
      <c r="BE80" s="20">
        <f>IF(BE57&gt;0,VLOOKUP(BE57,'[3]2020_HVAC'!$EY$7:$KA$83,35),"")</f>
        <v>53.898799999999994</v>
      </c>
      <c r="BF80" s="20" t="str">
        <f>IF(BF57&gt;0,VLOOKUP(BF57,'[3]2020_HVAC'!$EY$7:$KA$83,35),"")</f>
        <v/>
      </c>
      <c r="BG80" s="20">
        <f>IF(BG57&gt;0,VLOOKUP(BG57,'[3]2020_HVAC'!$EY$7:$KA$83,35),"")</f>
        <v>5.5638095238095238</v>
      </c>
      <c r="BH80" s="20" t="str">
        <f>IF(BH57&gt;0,VLOOKUP(BH57,'[3]2020_HVAC'!$EY$7:$KA$83,35),"")</f>
        <v/>
      </c>
      <c r="BI80" s="20" t="str">
        <f>IF(BI57&gt;0,VLOOKUP(BI57,'[3]2020_HVAC'!$EY$7:$KA$83,35),"")</f>
        <v/>
      </c>
      <c r="BJ80" s="13">
        <f t="shared" si="79"/>
        <v>837703.12342969433</v>
      </c>
      <c r="BK80" s="19">
        <f>IF($N80&gt;0,VLOOKUP($C80,[1]Madrid!$AB$7:$AN$40,$N80))/((IF($P80=1,'3 PlantsCodes'!$D$26,IF($P80=2,'3 PlantsCodes'!$D$27,IF($P80=3,'3 PlantsCodes'!$D$28,IF($P80=4,'3 PlantsCodes'!$D$29)))))*IF($R80=1,'3 PlantsCodes'!$D$31,IF($R80=2,'3 PlantsCodes'!$D$32)))</f>
        <v>24.626091305994535</v>
      </c>
      <c r="BL80" s="19">
        <f>(IF($O80=20,VLOOKUP($C80,[1]Madrid!$AB$7:$AN$40,12),IF($O80&gt;0,VLOOKUP($C80,[1]Madrid!$AB$7:$AN$40,$O80),0))/(IF($Q80=1,'3 PlantsCodes'!$E$26,IF($Q80=3,'3 PlantsCodes'!$E$28,IF($Q80=4,'3 PlantsCodes'!$E$29,1)))*IF($R80=1,'3 PlantsCodes'!$E$31,IF($R80=2,'3 PlantsCodes'!$E$32))))</f>
        <v>25.414285728423206</v>
      </c>
      <c r="BM80" s="19">
        <f>VLOOKUP($C80,[1]Madrid!$AB$6:$AZ$40,$S80)</f>
        <v>2.8994703004833391</v>
      </c>
      <c r="BN80" s="19">
        <f>VLOOKUP($C80,[1]Madrid!$B$7:$Y$40,18)</f>
        <v>28.254588867185692</v>
      </c>
      <c r="BO80" s="19">
        <f>VLOOKUP($C80,[1]Madrid!$B$7:$AA$40,26)</f>
        <v>0.47863940616173439</v>
      </c>
      <c r="BP80" s="20">
        <f>IF($U80=1,-[4]Office!$E$12,0)</f>
        <v>0</v>
      </c>
      <c r="BQ80" s="57" t="s">
        <v>30</v>
      </c>
      <c r="BR80" s="19">
        <f>IF($N80&gt;0,VLOOKUP($C80,[2]Madrid!$AB$7:$AN$40,$N80))/((IF($P80=1,'3 PlantsCodes'!$D$26,IF($P80=2,'3 PlantsCodes'!$D$27,IF($P80=3,'3 PlantsCodes'!$D$28,IF($P80=4,'3 PlantsCodes'!$D$29)))))*IF($R80=1,'3 PlantsCodes'!$D$31,IF($R80=2,'3 PlantsCodes'!$D$32)))</f>
        <v>29.727966115412769</v>
      </c>
      <c r="BS80" s="19">
        <f>(IF($O80=20,VLOOKUP($C80,[2]Madrid!$AB$7:$AN$40,12),IF($O80&gt;0,VLOOKUP($C80,[2]Madrid!$AB$7:$AN$40,$O80),0))/(IF($Q80=1,'3 PlantsCodes'!$E$26,IF($Q80=3,'3 PlantsCodes'!$E$28,IF($Q80=4,'3 PlantsCodes'!$E$29,1)))*IF($R80=1,'3 PlantsCodes'!$E$31,IF($R80=2,'3 PlantsCodes'!$E$32))))</f>
        <v>11.099354321649782</v>
      </c>
      <c r="BT80" s="19">
        <f>VLOOKUP($C80,[2]Madrid!$AB$6:$AZ$40,$S80)</f>
        <v>4.1803980621735644</v>
      </c>
      <c r="BU80" s="19">
        <f>VLOOKUP($C80,[2]Madrid!$B$7:$Y$40,18)</f>
        <v>28.050680657243095</v>
      </c>
      <c r="BV80" s="19">
        <f>VLOOKUP($C80,[2]Madrid!$B$7:$AA$40,26)</f>
        <v>0.60312918641075119</v>
      </c>
      <c r="BW80" s="20">
        <f>IF($U80=1,-[4]School!$E$12,0)</f>
        <v>0</v>
      </c>
      <c r="BX80" s="57" t="s">
        <v>30</v>
      </c>
    </row>
    <row r="81" spans="1:76" x14ac:dyDescent="0.25">
      <c r="A81" s="151"/>
      <c r="B81" s="17">
        <v>5</v>
      </c>
      <c r="C81" s="22">
        <f t="shared" ref="C81:V81" si="82">IF(C58="","",C58)</f>
        <v>5</v>
      </c>
      <c r="D81" s="50" t="str">
        <f t="shared" si="82"/>
        <v>o-</v>
      </c>
      <c r="E81" s="50" t="str">
        <f t="shared" si="82"/>
        <v>-</v>
      </c>
      <c r="F81" s="49" t="str">
        <f t="shared" si="82"/>
        <v>o-</v>
      </c>
      <c r="G81" s="49" t="str">
        <f t="shared" si="82"/>
        <v>o</v>
      </c>
      <c r="H81" s="49">
        <f t="shared" si="82"/>
        <v>0</v>
      </c>
      <c r="I81" s="49">
        <f t="shared" si="82"/>
        <v>2</v>
      </c>
      <c r="J81" s="49">
        <f t="shared" si="82"/>
        <v>1</v>
      </c>
      <c r="K81" s="49">
        <f t="shared" si="82"/>
        <v>1</v>
      </c>
      <c r="L81" s="49">
        <f t="shared" si="82"/>
        <v>1</v>
      </c>
      <c r="M81" s="49">
        <f t="shared" si="82"/>
        <v>2111</v>
      </c>
      <c r="N81" s="49">
        <f t="shared" si="82"/>
        <v>7</v>
      </c>
      <c r="O81" s="49">
        <f t="shared" si="82"/>
        <v>12</v>
      </c>
      <c r="P81" s="49">
        <f t="shared" si="82"/>
        <v>3</v>
      </c>
      <c r="Q81" s="49">
        <f t="shared" si="82"/>
        <v>3</v>
      </c>
      <c r="R81" s="49">
        <f t="shared" si="82"/>
        <v>2</v>
      </c>
      <c r="S81" s="22">
        <f t="shared" si="82"/>
        <v>16</v>
      </c>
      <c r="T81" s="49">
        <f t="shared" si="82"/>
        <v>0</v>
      </c>
      <c r="U81" s="49">
        <f t="shared" si="82"/>
        <v>0</v>
      </c>
      <c r="V81" s="18" t="str">
        <f t="shared" si="82"/>
        <v/>
      </c>
      <c r="W81" s="21">
        <f>IF(W58&gt;0,VLOOKUP(W58,'[3]2020_Envelope'!$BH$6:$CR$128,8),"")</f>
        <v>3.7000275709953123</v>
      </c>
      <c r="X81" s="21">
        <f>IF(X58&gt;0,VLOOKUP(X58,'[3]2020_Envelope'!$BH$6:$CR$128,8),"")</f>
        <v>15.634511993382961</v>
      </c>
      <c r="Y81" s="21">
        <f>IF(Y58&gt;0,VLOOKUP(Y58,'[3]2020_Envelope'!$BH$6:$CR$128,8),"")</f>
        <v>7.6426799007444171</v>
      </c>
      <c r="Z81" s="21">
        <f>IF(Z58&gt;0,VLOOKUP(Z58,'[3]2020_Envelope'!$BH$6:$CR$128,8),"")</f>
        <v>22.103449730094468</v>
      </c>
      <c r="AA81" s="21" t="str">
        <f>IF(AA58&gt;0,VLOOKUP(AA58,'[3]2020_Envelope'!$BH$6:$CR$128,8),"")</f>
        <v/>
      </c>
      <c r="AB81" s="21" t="str">
        <f>IF(AB58&gt;0,VLOOKUP(AB58,'[3]2020_Envelope'!$BH$6:$CR$128,8),"")</f>
        <v/>
      </c>
      <c r="AC81" s="20" t="str">
        <f>IF(AC58&gt;0,VLOOKUP(AC58,'[3]2020_HVAC'!$EY$7:$KA$83,32),"")</f>
        <v/>
      </c>
      <c r="AD81" s="20" t="str">
        <f>IF(AD58&gt;0,VLOOKUP(AD58,'[3]2020_HVAC'!$EY$7:$KA$83,32),"")</f>
        <v/>
      </c>
      <c r="AE81" s="20" t="str">
        <f>IF(AE58&gt;0,VLOOKUP(AE58,'[3]2020_HVAC'!$EY$7:$KA$83,32),"")</f>
        <v/>
      </c>
      <c r="AF81" s="20" t="str">
        <f>IF(AF58&gt;0,VLOOKUP(AF58,'[3]2020_HVAC'!$EY$7:$KA$83,32),"")</f>
        <v/>
      </c>
      <c r="AG81" s="55">
        <f>VLOOKUP($C81,[1]Performance!$A$3:$K$38,10)</f>
        <v>0</v>
      </c>
      <c r="AH81" s="55">
        <f t="shared" si="76"/>
        <v>32</v>
      </c>
      <c r="AI81" s="20">
        <f>IF(AI58&gt;0,VLOOKUP(AI58,'[3]2020_HVAC'!$EY$7:$KA$83,AH81),"")</f>
        <v>22.523135145835575</v>
      </c>
      <c r="AJ81" s="20" t="str">
        <f>IF(AJ58&gt;0,VLOOKUP(AJ58,'[3]2020_HVAC'!$EY$7:$KA$83,$AH81),"")</f>
        <v/>
      </c>
      <c r="AK81" s="20">
        <f>IF(AK58&gt;0,VLOOKUP(AK58,'[3]2020_HVAC'!$EY$7:$KA$83,32),"")</f>
        <v>53.898799999999994</v>
      </c>
      <c r="AL81" s="20" t="str">
        <f>IF(AL58&gt;0,VLOOKUP(AL58,'[3]2020_HVAC'!$EY$7:$KA$83,32),"")</f>
        <v/>
      </c>
      <c r="AM81" s="20">
        <f>IF(AM58&gt;0,VLOOKUP(AM58,'[3]2020_HVAC'!$EY$7:$KA$83,32),"")</f>
        <v>4.9931623931623932</v>
      </c>
      <c r="AN81" s="20" t="str">
        <f>IF(AN58&gt;0,VLOOKUP(AN58,'[3]2020_HVAC'!$EY$7:$KA$83,32),"")</f>
        <v/>
      </c>
      <c r="AO81" s="20" t="str">
        <f>IF(AO58&gt;0,VLOOKUP(AO58,'[3]2020_HVAC'!$EY$7:$KA$83,32),"")</f>
        <v/>
      </c>
      <c r="AP81" s="13">
        <f t="shared" si="77"/>
        <v>305360.09415806341</v>
      </c>
      <c r="AQ81" s="21">
        <f>IF(AQ58&gt;0,VLOOKUP(AQ58,'[3]2020_Envelope'!$BH$6:$CR$128,9),"")</f>
        <v>8.66705376344086</v>
      </c>
      <c r="AR81" s="21">
        <f>IF(AR58&gt;0,VLOOKUP(AR58,'[3]2020_Envelope'!$BH$6:$CR$128,9),"")</f>
        <v>28.159222734254989</v>
      </c>
      <c r="AS81" s="21">
        <f>IF(AS58&gt;0,VLOOKUP(AS58,'[3]2020_Envelope'!$BH$6:$CR$128,9),"")</f>
        <v>18.629032258064516</v>
      </c>
      <c r="AT81" s="21" t="str">
        <f>IF(AT58&gt;0,VLOOKUP(AT58,'[3]2020_Envelope'!$BH$6:$CR$128,9),"")</f>
        <v/>
      </c>
      <c r="AU81" s="21" t="str">
        <f>IF(AU58&gt;0,VLOOKUP(AU58,'[3]2020_Envelope'!$BH$6:$CR$128,9),"")</f>
        <v/>
      </c>
      <c r="AV81" s="21" t="str">
        <f>IF(AV58&gt;0,VLOOKUP(AV58,'[3]2020_Envelope'!$BH$6:$CR$128,9),"")</f>
        <v/>
      </c>
      <c r="AW81" s="20" t="str">
        <f>IF(AW58&gt;0,VLOOKUP(AW58,'[3]2020_HVAC'!$EY$7:$KA$83,35),"")</f>
        <v/>
      </c>
      <c r="AX81" s="20" t="str">
        <f>IF(AX58&gt;0,VLOOKUP(AX58,'[3]2020_HVAC'!$EY$7:$KA$83,35),"")</f>
        <v/>
      </c>
      <c r="AY81" s="20" t="str">
        <f>IF(AY58&gt;0,VLOOKUP(AY58,'[3]2020_HVAC'!$EY$7:$KA$83,35),"")</f>
        <v/>
      </c>
      <c r="AZ81" s="20" t="str">
        <f>IF(AZ58&gt;0,VLOOKUP(AZ58,'[3]2020_HVAC'!$EY$7:$KA$83,35),"")</f>
        <v/>
      </c>
      <c r="BA81" s="55">
        <f>VLOOKUP($C81,[2]Performance!$A$3:$K$36,10)</f>
        <v>0</v>
      </c>
      <c r="BB81" s="55">
        <f t="shared" si="78"/>
        <v>35</v>
      </c>
      <c r="BC81" s="20">
        <f>IF(BC58&gt;0,VLOOKUP(BC58,'[3]2020_HVAC'!$EY$7:$KA$83,BB81),"")</f>
        <v>31.159448966550773</v>
      </c>
      <c r="BD81" s="20" t="str">
        <f>IF(BD58&gt;0,VLOOKUP(BD58,'[3]2020_HVAC'!$EY$7:$KA$83,$BB81),"")</f>
        <v/>
      </c>
      <c r="BE81" s="20">
        <f>IF(BE58&gt;0,VLOOKUP(BE58,'[3]2020_HVAC'!$EY$7:$KA$83,35),"")</f>
        <v>53.898799999999994</v>
      </c>
      <c r="BF81" s="20" t="str">
        <f>IF(BF58&gt;0,VLOOKUP(BF58,'[3]2020_HVAC'!$EY$7:$KA$83,35),"")</f>
        <v/>
      </c>
      <c r="BG81" s="20">
        <f>IF(BG58&gt;0,VLOOKUP(BG58,'[3]2020_HVAC'!$EY$7:$KA$83,35),"")</f>
        <v>5.5638095238095238</v>
      </c>
      <c r="BH81" s="20" t="str">
        <f>IF(BH58&gt;0,VLOOKUP(BH58,'[3]2020_HVAC'!$EY$7:$KA$83,35),"")</f>
        <v/>
      </c>
      <c r="BI81" s="20" t="str">
        <f>IF(BI58&gt;0,VLOOKUP(BI58,'[3]2020_HVAC'!$EY$7:$KA$83,35),"")</f>
        <v/>
      </c>
      <c r="BJ81" s="13">
        <f t="shared" si="79"/>
        <v>460143.7068252801</v>
      </c>
      <c r="BK81" s="19">
        <f>IF($N81&gt;0,VLOOKUP($C81,[1]Madrid!$AB$7:$AN$40,$N81))/((IF($P81=1,'3 PlantsCodes'!$D$26,IF($P81=2,'3 PlantsCodes'!$D$27,IF($P81=3,'3 PlantsCodes'!$D$28,IF($P81=4,'3 PlantsCodes'!$D$29)))))*IF($R81=1,'3 PlantsCodes'!$D$31,IF($R81=2,'3 PlantsCodes'!$D$32)))</f>
        <v>40.421364935183739</v>
      </c>
      <c r="BL81" s="19">
        <f>(IF($O81=20,VLOOKUP($C81,[1]Madrid!$AB$7:$AN$40,12),IF($O81&gt;0,VLOOKUP($C81,[1]Madrid!$AB$7:$AN$40,$O81),0))/(IF($Q81=1,'3 PlantsCodes'!$E$26,IF($Q81=3,'3 PlantsCodes'!$E$28,IF($Q81=4,'3 PlantsCodes'!$E$29,1)))*IF($R81=1,'3 PlantsCodes'!$E$31,IF($R81=2,'3 PlantsCodes'!$E$32))))</f>
        <v>24.790569590247653</v>
      </c>
      <c r="BM81" s="19">
        <f>VLOOKUP($C81,[1]Madrid!$AB$6:$AZ$40,$S81)</f>
        <v>2.7793719998559081</v>
      </c>
      <c r="BN81" s="19">
        <f>VLOOKUP($C81,[1]Madrid!$B$7:$Y$40,18)</f>
        <v>27.692354003904665</v>
      </c>
      <c r="BO81" s="19">
        <f>VLOOKUP($C81,[1]Madrid!$B$7:$AA$40,26)</f>
        <v>0.54698238087212658</v>
      </c>
      <c r="BP81" s="20">
        <f>IF($U81=1,-[4]Office!$E$12,0)</f>
        <v>0</v>
      </c>
      <c r="BQ81" s="57" t="s">
        <v>30</v>
      </c>
      <c r="BR81" s="19">
        <f>IF($N81&gt;0,VLOOKUP($C81,[2]Madrid!$AB$7:$AN$40,$N81))/((IF($P81=1,'3 PlantsCodes'!$D$26,IF($P81=2,'3 PlantsCodes'!$D$27,IF($P81=3,'3 PlantsCodes'!$D$28,IF($P81=4,'3 PlantsCodes'!$D$29)))))*IF($R81=1,'3 PlantsCodes'!$D$31,IF($R81=2,'3 PlantsCodes'!$D$32)))</f>
        <v>29.151241006162216</v>
      </c>
      <c r="BS81" s="19">
        <f>(IF($O81=20,VLOOKUP($C81,[2]Madrid!$AB$7:$AN$40,12),IF($O81&gt;0,VLOOKUP($C81,[2]Madrid!$AB$7:$AN$40,$O81),0))/(IF($Q81=1,'3 PlantsCodes'!$E$26,IF($Q81=3,'3 PlantsCodes'!$E$28,IF($Q81=4,'3 PlantsCodes'!$E$29,1)))*IF($R81=1,'3 PlantsCodes'!$E$31,IF($R81=2,'3 PlantsCodes'!$E$32))))</f>
        <v>14.153499643757605</v>
      </c>
      <c r="BT81" s="19">
        <f>VLOOKUP($C81,[2]Madrid!$AB$6:$AZ$40,$S81)</f>
        <v>4.2856890195128603</v>
      </c>
      <c r="BU81" s="19">
        <f>VLOOKUP($C81,[2]Madrid!$B$7:$Y$40,18)</f>
        <v>27.47940000545724</v>
      </c>
      <c r="BV81" s="19">
        <f>VLOOKUP($C81,[2]Madrid!$B$7:$AA$40,26)</f>
        <v>0.61415051335407356</v>
      </c>
      <c r="BW81" s="20">
        <f>IF($U81=1,-[4]School!$E$12,0)</f>
        <v>0</v>
      </c>
      <c r="BX81" s="57" t="s">
        <v>30</v>
      </c>
    </row>
    <row r="82" spans="1:76" x14ac:dyDescent="0.25">
      <c r="A82" s="151"/>
      <c r="B82" s="17">
        <v>6</v>
      </c>
      <c r="C82" s="22">
        <f t="shared" ref="C82:V82" si="83">IF(C59="","",C59)</f>
        <v>14</v>
      </c>
      <c r="D82" s="50" t="str">
        <f t="shared" si="83"/>
        <v>o</v>
      </c>
      <c r="E82" s="50" t="str">
        <f t="shared" si="83"/>
        <v>o+</v>
      </c>
      <c r="F82" s="49" t="str">
        <f t="shared" si="83"/>
        <v>+</v>
      </c>
      <c r="G82" s="49" t="str">
        <f t="shared" si="83"/>
        <v>+</v>
      </c>
      <c r="H82" s="49">
        <f t="shared" si="83"/>
        <v>0</v>
      </c>
      <c r="I82" s="49">
        <f t="shared" si="83"/>
        <v>3</v>
      </c>
      <c r="J82" s="49">
        <f t="shared" si="83"/>
        <v>3</v>
      </c>
      <c r="K82" s="49">
        <f t="shared" si="83"/>
        <v>3</v>
      </c>
      <c r="L82" s="49">
        <f t="shared" si="83"/>
        <v>1</v>
      </c>
      <c r="M82" s="49">
        <f t="shared" si="83"/>
        <v>3331</v>
      </c>
      <c r="N82" s="49">
        <f t="shared" si="83"/>
        <v>5</v>
      </c>
      <c r="O82" s="49">
        <f t="shared" si="83"/>
        <v>20</v>
      </c>
      <c r="P82" s="49">
        <f t="shared" si="83"/>
        <v>3</v>
      </c>
      <c r="Q82" s="49">
        <f t="shared" si="83"/>
        <v>3</v>
      </c>
      <c r="R82" s="49">
        <f t="shared" si="83"/>
        <v>2</v>
      </c>
      <c r="S82" s="22">
        <f t="shared" si="83"/>
        <v>15</v>
      </c>
      <c r="T82" s="49">
        <f t="shared" si="83"/>
        <v>0</v>
      </c>
      <c r="U82" s="49">
        <f t="shared" si="83"/>
        <v>1</v>
      </c>
      <c r="V82" s="18" t="str">
        <f t="shared" si="83"/>
        <v/>
      </c>
      <c r="W82" s="21">
        <f>IF(W59&gt;0,VLOOKUP(W59,'[3]2020_Envelope'!$BH$6:$CR$128,8),"")</f>
        <v>7.0747438654535415</v>
      </c>
      <c r="X82" s="21">
        <f>IF(X59&gt;0,VLOOKUP(X59,'[3]2020_Envelope'!$BH$6:$CR$128,8),"")</f>
        <v>18.284429280397021</v>
      </c>
      <c r="Y82" s="21">
        <f>IF(Y59&gt;0,VLOOKUP(Y59,'[3]2020_Envelope'!$BH$6:$CR$128,8),"")</f>
        <v>8.9164598842018172</v>
      </c>
      <c r="Z82" s="21">
        <f>IF(Z59&gt;0,VLOOKUP(Z59,'[3]2020_Envelope'!$BH$6:$CR$128,8),"")</f>
        <v>151.18759615384616</v>
      </c>
      <c r="AA82" s="21">
        <f>IF(AA59&gt;0,VLOOKUP(AA59,'[3]2020_Envelope'!$BH$6:$CR$128,8),"")</f>
        <v>73.99879807692308</v>
      </c>
      <c r="AB82" s="21">
        <f>IF(AB59&gt;0,VLOOKUP(AB59,'[3]2020_Envelope'!$BH$6:$CR$128,8),"")</f>
        <v>38.341346153846153</v>
      </c>
      <c r="AC82" s="20" t="str">
        <f>IF(AC59&gt;0,VLOOKUP(AC59,'[3]2020_HVAC'!$EY$7:$KA$83,32),"")</f>
        <v/>
      </c>
      <c r="AD82" s="20" t="str">
        <f>IF(AD59&gt;0,VLOOKUP(AD59,'[3]2020_HVAC'!$EY$7:$KA$83,32),"")</f>
        <v/>
      </c>
      <c r="AE82" s="20">
        <f>IF(AE59&gt;0,VLOOKUP(AE59,'[3]2020_HVAC'!$EY$7:$KA$83,32),"")</f>
        <v>73.596992248062008</v>
      </c>
      <c r="AF82" s="20">
        <f>IF(AF59&gt;0,VLOOKUP(AF59,'[3]2020_HVAC'!$EY$7:$KA$83,32),"")</f>
        <v>9.652000000000001</v>
      </c>
      <c r="AG82" s="55">
        <f>VLOOKUP($C82,[1]Performance!$A$3:$K$38,10)</f>
        <v>2</v>
      </c>
      <c r="AH82" s="55">
        <f t="shared" si="76"/>
        <v>34</v>
      </c>
      <c r="AI82" s="20">
        <f>IF(AI59&gt;0,VLOOKUP(AI59,'[3]2020_HVAC'!$EY$7:$KA$83,AH82),"")</f>
        <v>4.6715984655604279</v>
      </c>
      <c r="AJ82" s="20">
        <f>IF(AJ59&gt;0,VLOOKUP(AJ59,'[3]2020_HVAC'!$EY$7:$KA$83,$AH82),"")</f>
        <v>19.454869259079349</v>
      </c>
      <c r="AK82" s="20">
        <f>IF(AK59&gt;0,VLOOKUP(AK59,'[3]2020_HVAC'!$EY$7:$KA$83,32),"")</f>
        <v>53.898799999999994</v>
      </c>
      <c r="AL82" s="20" t="str">
        <f>IF(AL59&gt;0,VLOOKUP(AL59,'[3]2020_HVAC'!$EY$7:$KA$83,32),"")</f>
        <v/>
      </c>
      <c r="AM82" s="20">
        <f>IF(AM59&gt;0,VLOOKUP(AM59,'[3]2020_HVAC'!$EY$7:$KA$83,32),"")</f>
        <v>4.9931623931623932</v>
      </c>
      <c r="AN82" s="20" t="str">
        <f>IF(AN59&gt;0,VLOOKUP(AN59,'[3]2020_HVAC'!$EY$7:$KA$83,32),"")</f>
        <v/>
      </c>
      <c r="AO82" s="20">
        <f>IF(AO59&gt;0,VLOOKUP(AO59,'[3]2020_HVAC'!$EY$7:$KA$83,32),"")</f>
        <v>12.383242705570293</v>
      </c>
      <c r="AP82" s="13">
        <f t="shared" si="77"/>
        <v>1114902.4500574791</v>
      </c>
      <c r="AQ82" s="21">
        <f>IF(AQ59&gt;0,VLOOKUP(AQ59,'[3]2020_Envelope'!$BH$6:$CR$128,9),"")</f>
        <v>16.734508960573478</v>
      </c>
      <c r="AR82" s="21">
        <f>IF(AR59&gt;0,VLOOKUP(AR59,'[3]2020_Envelope'!$BH$6:$CR$128,9),"")</f>
        <v>32.931972350230417</v>
      </c>
      <c r="AS82" s="21">
        <f>IF(AS59&gt;0,VLOOKUP(AS59,'[3]2020_Envelope'!$BH$6:$CR$128,9),"")</f>
        <v>21.733870967741932</v>
      </c>
      <c r="AT82" s="21" t="str">
        <f>IF(AT59&gt;0,VLOOKUP(AT59,'[3]2020_Envelope'!$BH$6:$CR$128,9),"")</f>
        <v/>
      </c>
      <c r="AU82" s="21">
        <f>IF(AU59&gt;0,VLOOKUP(AU59,'[3]2020_Envelope'!$BH$6:$CR$128,9),"")</f>
        <v>49.81467857142858</v>
      </c>
      <c r="AV82" s="21">
        <f>IF(AV59&gt;0,VLOOKUP(AV59,'[3]2020_Envelope'!$BH$6:$CR$128,9),"")</f>
        <v>25.810714285714287</v>
      </c>
      <c r="AW82" s="20" t="str">
        <f>IF(AW59&gt;0,VLOOKUP(AW59,'[3]2020_HVAC'!$EY$7:$KA$83,35),"")</f>
        <v/>
      </c>
      <c r="AX82" s="20" t="str">
        <f>IF(AX59&gt;0,VLOOKUP(AX59,'[3]2020_HVAC'!$EY$7:$KA$83,35),"")</f>
        <v/>
      </c>
      <c r="AY82" s="20">
        <f>IF(AY59&gt;0,VLOOKUP(AY59,'[3]2020_HVAC'!$EY$7:$KA$83,35),"")</f>
        <v>73.596992248062008</v>
      </c>
      <c r="AZ82" s="20">
        <f>IF(AZ59&gt;0,VLOOKUP(AZ59,'[3]2020_HVAC'!$EY$7:$KA$83,35),"")</f>
        <v>9.652000000000001</v>
      </c>
      <c r="BA82" s="55">
        <f>VLOOKUP($C82,[2]Performance!$A$3:$K$36,10)</f>
        <v>1</v>
      </c>
      <c r="BB82" s="55">
        <f t="shared" si="78"/>
        <v>36</v>
      </c>
      <c r="BC82" s="20">
        <f>IF(BC59&gt;0,VLOOKUP(BC59,'[3]2020_HVAC'!$EY$7:$KA$83,BB82),"")</f>
        <v>9.6926135735423866</v>
      </c>
      <c r="BD82" s="20">
        <f>IF(BD59&gt;0,VLOOKUP(BD59,'[3]2020_HVAC'!$EY$7:$KA$83,$BB82),"")</f>
        <v>20.694409054313738</v>
      </c>
      <c r="BE82" s="20">
        <f>IF(BE59&gt;0,VLOOKUP(BE59,'[3]2020_HVAC'!$EY$7:$KA$83,35),"")</f>
        <v>53.898799999999994</v>
      </c>
      <c r="BF82" s="20" t="str">
        <f>IF(BF59&gt;0,VLOOKUP(BF59,'[3]2020_HVAC'!$EY$7:$KA$83,35),"")</f>
        <v/>
      </c>
      <c r="BG82" s="20">
        <f>IF(BG59&gt;0,VLOOKUP(BG59,'[3]2020_HVAC'!$EY$7:$KA$83,35),"")</f>
        <v>5.5638095238095238</v>
      </c>
      <c r="BH82" s="20" t="str">
        <f>IF(BH59&gt;0,VLOOKUP(BH59,'[3]2020_HVAC'!$EY$7:$KA$83,35),"")</f>
        <v/>
      </c>
      <c r="BI82" s="20">
        <f>IF(BI59&gt;0,VLOOKUP(BI59,'[3]2020_HVAC'!$EY$7:$KA$83,35),"")</f>
        <v>12.776361521620142</v>
      </c>
      <c r="BJ82" s="13">
        <f t="shared" si="79"/>
        <v>1048637.3028296649</v>
      </c>
      <c r="BK82" s="19">
        <f>IF($N82&gt;0,VLOOKUP($C82,[1]Madrid!$AB$7:$AN$40,$N82))/((IF($P82=1,'3 PlantsCodes'!$D$26,IF($P82=2,'3 PlantsCodes'!$D$27,IF($P82=3,'3 PlantsCodes'!$D$28,IF($P82=4,'3 PlantsCodes'!$D$29)))))*IF($R82=1,'3 PlantsCodes'!$D$31,IF($R82=2,'3 PlantsCodes'!$D$32)))</f>
        <v>22.021272636530338</v>
      </c>
      <c r="BL82" s="19">
        <f>(IF($O82=20,VLOOKUP($C82,[1]Madrid!$AB$7:$AN$40,12),IF($O82&gt;0,VLOOKUP($C82,[1]Madrid!$AB$7:$AN$40,$O82),0))/(IF($Q82=1,'3 PlantsCodes'!$E$26,IF($Q82=3,'3 PlantsCodes'!$E$28,IF($Q82=4,'3 PlantsCodes'!$E$29,1)))*IF($R82=1,'3 PlantsCodes'!$E$31,IF($R82=2,'3 PlantsCodes'!$E$32))))</f>
        <v>7.9569655886230137</v>
      </c>
      <c r="BM82" s="19">
        <f>VLOOKUP($C82,[1]Madrid!$AB$6:$AZ$40,$S82)</f>
        <v>7.7894736842105274</v>
      </c>
      <c r="BN82" s="19">
        <f>VLOOKUP($C82,[1]Madrid!$B$7:$Y$40,18)</f>
        <v>7.0055523496863916</v>
      </c>
      <c r="BO82" s="19">
        <f>VLOOKUP($C82,[1]Madrid!$B$7:$AA$40,26)</f>
        <v>0.24083574749015046</v>
      </c>
      <c r="BP82" s="20">
        <f>IF($U82=1,-[4]Office!$E$12,0)</f>
        <v>-9.779059829059829</v>
      </c>
      <c r="BQ82" s="57" t="s">
        <v>30</v>
      </c>
      <c r="BR82" s="19">
        <f>IF($N82&gt;0,VLOOKUP($C82,[2]Madrid!$AB$7:$AN$40,$N82))/((IF($P82=1,'3 PlantsCodes'!$D$26,IF($P82=2,'3 PlantsCodes'!$D$27,IF($P82=3,'3 PlantsCodes'!$D$28,IF($P82=4,'3 PlantsCodes'!$D$29)))))*IF($R82=1,'3 PlantsCodes'!$D$31,IF($R82=2,'3 PlantsCodes'!$D$32)))</f>
        <v>23.473976325968227</v>
      </c>
      <c r="BS82" s="19">
        <f>(IF($O82=20,VLOOKUP($C82,[2]Madrid!$AB$7:$AN$40,12),IF($O82&gt;0,VLOOKUP($C82,[2]Madrid!$AB$7:$AN$40,$O82),0))/(IF($Q82=1,'3 PlantsCodes'!$E$26,IF($Q82=3,'3 PlantsCodes'!$E$28,IF($Q82=4,'3 PlantsCodes'!$E$29,1)))*IF($R82=1,'3 PlantsCodes'!$E$31,IF($R82=2,'3 PlantsCodes'!$E$32))))</f>
        <v>5.1404324914322359</v>
      </c>
      <c r="BT82" s="19">
        <f>VLOOKUP($C82,[2]Madrid!$AB$6:$AZ$40,$S82)</f>
        <v>11.263157894736842</v>
      </c>
      <c r="BU82" s="19">
        <f>VLOOKUP($C82,[2]Madrid!$B$7:$Y$40,18)</f>
        <v>7.7827498104406363</v>
      </c>
      <c r="BV82" s="19">
        <f>VLOOKUP($C82,[2]Madrid!$B$7:$AA$40,26)</f>
        <v>0.39772342356906987</v>
      </c>
      <c r="BW82" s="20">
        <f>IF($U82=1,-[4]School!$E$12,0)</f>
        <v>-10.116825396825396</v>
      </c>
      <c r="BX82" s="57" t="s">
        <v>30</v>
      </c>
    </row>
    <row r="83" spans="1:76" x14ac:dyDescent="0.25">
      <c r="A83" s="151"/>
      <c r="B83" s="17">
        <v>7</v>
      </c>
      <c r="C83" s="22">
        <f t="shared" ref="C83:V83" si="84">IF(C60="","",C60)</f>
        <v>18</v>
      </c>
      <c r="D83" s="50" t="str">
        <f t="shared" si="84"/>
        <v>o+</v>
      </c>
      <c r="E83" s="50" t="str">
        <f t="shared" si="84"/>
        <v>o+</v>
      </c>
      <c r="F83" s="49" t="str">
        <f t="shared" si="84"/>
        <v>+</v>
      </c>
      <c r="G83" s="49" t="str">
        <f t="shared" si="84"/>
        <v>+</v>
      </c>
      <c r="H83" s="49">
        <f t="shared" si="84"/>
        <v>0</v>
      </c>
      <c r="I83" s="49">
        <f t="shared" si="84"/>
        <v>4</v>
      </c>
      <c r="J83" s="49">
        <f t="shared" si="84"/>
        <v>3</v>
      </c>
      <c r="K83" s="49">
        <f t="shared" si="84"/>
        <v>3</v>
      </c>
      <c r="L83" s="49">
        <f t="shared" si="84"/>
        <v>1</v>
      </c>
      <c r="M83" s="49">
        <f t="shared" si="84"/>
        <v>4331</v>
      </c>
      <c r="N83" s="49">
        <f t="shared" si="84"/>
        <v>5</v>
      </c>
      <c r="O83" s="49">
        <f t="shared" si="84"/>
        <v>20</v>
      </c>
      <c r="P83" s="49">
        <f t="shared" si="84"/>
        <v>3</v>
      </c>
      <c r="Q83" s="49">
        <f t="shared" si="84"/>
        <v>3</v>
      </c>
      <c r="R83" s="49">
        <f t="shared" si="84"/>
        <v>2</v>
      </c>
      <c r="S83" s="22">
        <f t="shared" si="84"/>
        <v>15</v>
      </c>
      <c r="T83" s="49">
        <f t="shared" si="84"/>
        <v>0</v>
      </c>
      <c r="U83" s="49">
        <f t="shared" si="84"/>
        <v>1</v>
      </c>
      <c r="V83" s="18" t="str">
        <f t="shared" si="84"/>
        <v/>
      </c>
      <c r="W83" s="21">
        <f>IF(W60&gt;0,VLOOKUP(W60,'[3]2020_Envelope'!$BH$6:$CR$128,8),"")</f>
        <v>11.293139233526329</v>
      </c>
      <c r="X83" s="21">
        <f>IF(X60&gt;0,VLOOKUP(X60,'[3]2020_Envelope'!$BH$6:$CR$128,8),"")</f>
        <v>23.054280397022328</v>
      </c>
      <c r="Y83" s="21">
        <f>IF(Y60&gt;0,VLOOKUP(Y60,'[3]2020_Envelope'!$BH$6:$CR$128,8),"")</f>
        <v>10.051923989220402</v>
      </c>
      <c r="Z83" s="21">
        <f>IF(Z60&gt;0,VLOOKUP(Z60,'[3]2020_Envelope'!$BH$6:$CR$128,8),"")</f>
        <v>151.18759615384616</v>
      </c>
      <c r="AA83" s="21">
        <f>IF(AA60&gt;0,VLOOKUP(AA60,'[3]2020_Envelope'!$BH$6:$CR$128,8),"")</f>
        <v>73.99879807692308</v>
      </c>
      <c r="AB83" s="21">
        <f>IF(AB60&gt;0,VLOOKUP(AB60,'[3]2020_Envelope'!$BH$6:$CR$128,8),"")</f>
        <v>38.341346153846153</v>
      </c>
      <c r="AC83" s="20" t="str">
        <f>IF(AC60&gt;0,VLOOKUP(AC60,'[3]2020_HVAC'!$EY$7:$KA$83,32),"")</f>
        <v/>
      </c>
      <c r="AD83" s="20" t="str">
        <f>IF(AD60&gt;0,VLOOKUP(AD60,'[3]2020_HVAC'!$EY$7:$KA$83,32),"")</f>
        <v/>
      </c>
      <c r="AE83" s="20">
        <f>IF(AE60&gt;0,VLOOKUP(AE60,'[3]2020_HVAC'!$EY$7:$KA$83,32),"")</f>
        <v>73.596992248062008</v>
      </c>
      <c r="AF83" s="20">
        <f>IF(AF60&gt;0,VLOOKUP(AF60,'[3]2020_HVAC'!$EY$7:$KA$83,32),"")</f>
        <v>9.652000000000001</v>
      </c>
      <c r="AG83" s="55">
        <f>VLOOKUP($C83,[1]Performance!$A$3:$K$38,10)</f>
        <v>2</v>
      </c>
      <c r="AH83" s="55">
        <f t="shared" si="76"/>
        <v>34</v>
      </c>
      <c r="AI83" s="20">
        <f>IF(AI60&gt;0,VLOOKUP(AI60,'[3]2020_HVAC'!$EY$7:$KA$83,AH83),"")</f>
        <v>4.6715984655604279</v>
      </c>
      <c r="AJ83" s="20">
        <f>IF(AJ60&gt;0,VLOOKUP(AJ60,'[3]2020_HVAC'!$EY$7:$KA$83,$AH83),"")</f>
        <v>19.454869259079349</v>
      </c>
      <c r="AK83" s="20">
        <f>IF(AK60&gt;0,VLOOKUP(AK60,'[3]2020_HVAC'!$EY$7:$KA$83,32),"")</f>
        <v>53.898799999999994</v>
      </c>
      <c r="AL83" s="20" t="str">
        <f>IF(AL60&gt;0,VLOOKUP(AL60,'[3]2020_HVAC'!$EY$7:$KA$83,32),"")</f>
        <v/>
      </c>
      <c r="AM83" s="20">
        <f>IF(AM60&gt;0,VLOOKUP(AM60,'[3]2020_HVAC'!$EY$7:$KA$83,32),"")</f>
        <v>4.9931623931623932</v>
      </c>
      <c r="AN83" s="20" t="str">
        <f>IF(AN60&gt;0,VLOOKUP(AN60,'[3]2020_HVAC'!$EY$7:$KA$83,32),"")</f>
        <v/>
      </c>
      <c r="AO83" s="20">
        <f>IF(AO60&gt;0,VLOOKUP(AO60,'[3]2020_HVAC'!$EY$7:$KA$83,32),"")</f>
        <v>12.383242705570293</v>
      </c>
      <c r="AP83" s="13">
        <f t="shared" si="77"/>
        <v>1138591.9328374162</v>
      </c>
      <c r="AQ83" s="21">
        <f>IF(AQ60&gt;0,VLOOKUP(AQ60,'[3]2020_Envelope'!$BH$6:$CR$128,9),"")</f>
        <v>26.818827956989249</v>
      </c>
      <c r="AR83" s="21">
        <f>IF(AR60&gt;0,VLOOKUP(AR60,'[3]2020_Envelope'!$BH$6:$CR$128,9),"")</f>
        <v>41.522921658986171</v>
      </c>
      <c r="AS83" s="21">
        <f>IF(AS60&gt;0,VLOOKUP(AS60,'[3]2020_Envelope'!$BH$6:$CR$128,9),"")</f>
        <v>24.501526770324233</v>
      </c>
      <c r="AT83" s="21" t="str">
        <f>IF(AT60&gt;0,VLOOKUP(AT60,'[3]2020_Envelope'!$BH$6:$CR$128,9),"")</f>
        <v/>
      </c>
      <c r="AU83" s="21">
        <f>IF(AU60&gt;0,VLOOKUP(AU60,'[3]2020_Envelope'!$BH$6:$CR$128,9),"")</f>
        <v>49.81467857142858</v>
      </c>
      <c r="AV83" s="21">
        <f>IF(AV60&gt;0,VLOOKUP(AV60,'[3]2020_Envelope'!$BH$6:$CR$128,9),"")</f>
        <v>25.810714285714287</v>
      </c>
      <c r="AW83" s="20" t="str">
        <f>IF(AW60&gt;0,VLOOKUP(AW60,'[3]2020_HVAC'!$EY$7:$KA$83,35),"")</f>
        <v/>
      </c>
      <c r="AX83" s="20" t="str">
        <f>IF(AX60&gt;0,VLOOKUP(AX60,'[3]2020_HVAC'!$EY$7:$KA$83,35),"")</f>
        <v/>
      </c>
      <c r="AY83" s="20">
        <f>IF(AY60&gt;0,VLOOKUP(AY60,'[3]2020_HVAC'!$EY$7:$KA$83,35),"")</f>
        <v>73.596992248062008</v>
      </c>
      <c r="AZ83" s="20">
        <f>IF(AZ60&gt;0,VLOOKUP(AZ60,'[3]2020_HVAC'!$EY$7:$KA$83,35),"")</f>
        <v>9.652000000000001</v>
      </c>
      <c r="BA83" s="55">
        <f>VLOOKUP($C83,[2]Performance!$A$3:$K$36,10)</f>
        <v>2</v>
      </c>
      <c r="BB83" s="55">
        <f t="shared" si="78"/>
        <v>37</v>
      </c>
      <c r="BC83" s="20">
        <f>IF(BC60&gt;0,VLOOKUP(BC60,'[3]2020_HVAC'!$EY$7:$KA$83,BB83),"")</f>
        <v>5.8916251940835478</v>
      </c>
      <c r="BD83" s="20">
        <f>IF(BD60&gt;0,VLOOKUP(BD60,'[3]2020_HVAC'!$EY$7:$KA$83,$BB83),"")</f>
        <v>19.767990069503075</v>
      </c>
      <c r="BE83" s="20">
        <f>IF(BE60&gt;0,VLOOKUP(BE60,'[3]2020_HVAC'!$EY$7:$KA$83,35),"")</f>
        <v>53.898799999999994</v>
      </c>
      <c r="BF83" s="20" t="str">
        <f>IF(BF60&gt;0,VLOOKUP(BF60,'[3]2020_HVAC'!$EY$7:$KA$83,35),"")</f>
        <v/>
      </c>
      <c r="BG83" s="20">
        <f>IF(BG60&gt;0,VLOOKUP(BG60,'[3]2020_HVAC'!$EY$7:$KA$83,35),"")</f>
        <v>5.5638095238095238</v>
      </c>
      <c r="BH83" s="20" t="str">
        <f>IF(BH60&gt;0,VLOOKUP(BH60,'[3]2020_HVAC'!$EY$7:$KA$83,35),"")</f>
        <v/>
      </c>
      <c r="BI83" s="20">
        <f>IF(BI60&gt;0,VLOOKUP(BI60,'[3]2020_HVAC'!$EY$7:$KA$83,35),"")</f>
        <v>12.776361521620142</v>
      </c>
      <c r="BJ83" s="13">
        <f t="shared" si="79"/>
        <v>1101291.1805716406</v>
      </c>
      <c r="BK83" s="19">
        <f>IF($N83&gt;0,VLOOKUP($C83,[1]Madrid!$AB$7:$AN$40,$N83))/((IF($P83=1,'3 PlantsCodes'!$D$26,IF($P83=2,'3 PlantsCodes'!$D$27,IF($P83=3,'3 PlantsCodes'!$D$28,IF($P83=4,'3 PlantsCodes'!$D$29)))))*IF($R83=1,'3 PlantsCodes'!$D$31,IF($R83=2,'3 PlantsCodes'!$D$32)))</f>
        <v>19.436578499662826</v>
      </c>
      <c r="BL83" s="19">
        <f>(IF($O83=20,VLOOKUP($C83,[1]Madrid!$AB$7:$AN$40,12),IF($O83&gt;0,VLOOKUP($C83,[1]Madrid!$AB$7:$AN$40,$O83),0))/(IF($Q83=1,'3 PlantsCodes'!$E$26,IF($Q83=3,'3 PlantsCodes'!$E$28,IF($Q83=4,'3 PlantsCodes'!$E$29,1)))*IF($R83=1,'3 PlantsCodes'!$E$31,IF($R83=2,'3 PlantsCodes'!$E$32))))</f>
        <v>7.9617986155890996</v>
      </c>
      <c r="BM83" s="19">
        <f>VLOOKUP($C83,[1]Madrid!$AB$6:$AZ$40,$S83)</f>
        <v>7.7894736842105274</v>
      </c>
      <c r="BN83" s="19">
        <f>VLOOKUP($C83,[1]Madrid!$B$7:$Y$40,18)</f>
        <v>7.0055523496863916</v>
      </c>
      <c r="BO83" s="19">
        <f>VLOOKUP($C83,[1]Madrid!$B$7:$AA$40,26)</f>
        <v>0.23706096281127675</v>
      </c>
      <c r="BP83" s="20">
        <f>IF($U83=1,-[4]Office!$E$12,0)</f>
        <v>-9.779059829059829</v>
      </c>
      <c r="BQ83" s="57" t="s">
        <v>30</v>
      </c>
      <c r="BR83" s="19">
        <f>IF($N83&gt;0,VLOOKUP($C83,[2]Madrid!$AB$7:$AN$40,$N83))/((IF($P83=1,'3 PlantsCodes'!$D$26,IF($P83=2,'3 PlantsCodes'!$D$27,IF($P83=3,'3 PlantsCodes'!$D$28,IF($P83=4,'3 PlantsCodes'!$D$29)))))*IF($R83=1,'3 PlantsCodes'!$D$31,IF($R83=2,'3 PlantsCodes'!$D$32)))</f>
        <v>18.606388897674123</v>
      </c>
      <c r="BS83" s="19">
        <f>(IF($O83=20,VLOOKUP($C83,[2]Madrid!$AB$7:$AN$40,12),IF($O83&gt;0,VLOOKUP($C83,[2]Madrid!$AB$7:$AN$40,$O83),0))/(IF($Q83=1,'3 PlantsCodes'!$E$26,IF($Q83=3,'3 PlantsCodes'!$E$28,IF($Q83=4,'3 PlantsCodes'!$E$29,1)))*IF($R83=1,'3 PlantsCodes'!$E$31,IF($R83=2,'3 PlantsCodes'!$E$32))))</f>
        <v>5.119337335641867</v>
      </c>
      <c r="BT83" s="19">
        <f>VLOOKUP($C83,[2]Madrid!$AB$6:$AZ$40,$S83)</f>
        <v>11.263157894736842</v>
      </c>
      <c r="BU83" s="19">
        <f>VLOOKUP($C83,[2]Madrid!$B$7:$Y$40,18)</f>
        <v>7.7827498104406363</v>
      </c>
      <c r="BV83" s="19">
        <f>VLOOKUP($C83,[2]Madrid!$B$7:$AA$40,26)</f>
        <v>0.38853935224335245</v>
      </c>
      <c r="BW83" s="20">
        <f>IF($U83=1,-[4]School!$E$12,0)</f>
        <v>-10.116825396825396</v>
      </c>
      <c r="BX83" s="57" t="s">
        <v>30</v>
      </c>
    </row>
    <row r="84" spans="1:76" x14ac:dyDescent="0.25">
      <c r="A84" s="151"/>
      <c r="B84" s="17">
        <v>8</v>
      </c>
      <c r="C84" s="22">
        <f t="shared" ref="C84:V84" si="85">IF(C61="","",C61)</f>
        <v>14</v>
      </c>
      <c r="D84" s="50" t="str">
        <f t="shared" si="85"/>
        <v>o</v>
      </c>
      <c r="E84" s="50" t="str">
        <f t="shared" si="85"/>
        <v>o+</v>
      </c>
      <c r="F84" s="49" t="str">
        <f t="shared" si="85"/>
        <v>+</v>
      </c>
      <c r="G84" s="49" t="str">
        <f t="shared" si="85"/>
        <v>+</v>
      </c>
      <c r="H84" s="49">
        <f t="shared" si="85"/>
        <v>0</v>
      </c>
      <c r="I84" s="49">
        <f t="shared" si="85"/>
        <v>3</v>
      </c>
      <c r="J84" s="49">
        <f t="shared" si="85"/>
        <v>3</v>
      </c>
      <c r="K84" s="49">
        <f t="shared" si="85"/>
        <v>3</v>
      </c>
      <c r="L84" s="49">
        <f t="shared" si="85"/>
        <v>1</v>
      </c>
      <c r="M84" s="49">
        <f t="shared" si="85"/>
        <v>3331</v>
      </c>
      <c r="N84" s="49">
        <f t="shared" si="85"/>
        <v>7</v>
      </c>
      <c r="O84" s="49">
        <f t="shared" si="85"/>
        <v>12</v>
      </c>
      <c r="P84" s="49">
        <f t="shared" si="85"/>
        <v>1</v>
      </c>
      <c r="Q84" s="49">
        <f t="shared" si="85"/>
        <v>1</v>
      </c>
      <c r="R84" s="49">
        <f t="shared" si="85"/>
        <v>2</v>
      </c>
      <c r="S84" s="22">
        <f t="shared" si="85"/>
        <v>16</v>
      </c>
      <c r="T84" s="49">
        <f t="shared" si="85"/>
        <v>0</v>
      </c>
      <c r="U84" s="49">
        <f t="shared" si="85"/>
        <v>1</v>
      </c>
      <c r="V84" s="18" t="str">
        <f t="shared" si="85"/>
        <v/>
      </c>
      <c r="W84" s="21">
        <f>IF(W61&gt;0,VLOOKUP(W61,'[3]2020_Envelope'!$BH$6:$CR$128,8),"")</f>
        <v>7.0747438654535415</v>
      </c>
      <c r="X84" s="21">
        <f>IF(X61&gt;0,VLOOKUP(X61,'[3]2020_Envelope'!$BH$6:$CR$128,8),"")</f>
        <v>18.284429280397021</v>
      </c>
      <c r="Y84" s="21">
        <f>IF(Y61&gt;0,VLOOKUP(Y61,'[3]2020_Envelope'!$BH$6:$CR$128,8),"")</f>
        <v>8.9164598842018172</v>
      </c>
      <c r="Z84" s="21">
        <f>IF(Z61&gt;0,VLOOKUP(Z61,'[3]2020_Envelope'!$BH$6:$CR$128,8),"")</f>
        <v>151.18759615384616</v>
      </c>
      <c r="AA84" s="21">
        <f>IF(AA61&gt;0,VLOOKUP(AA61,'[3]2020_Envelope'!$BH$6:$CR$128,8),"")</f>
        <v>73.99879807692308</v>
      </c>
      <c r="AB84" s="21">
        <f>IF(AB61&gt;0,VLOOKUP(AB61,'[3]2020_Envelope'!$BH$6:$CR$128,8),"")</f>
        <v>38.341346153846153</v>
      </c>
      <c r="AC84" s="20" t="str">
        <f>IF(AC61&gt;0,VLOOKUP(AC61,'[3]2020_HVAC'!$EY$7:$KA$83,32),"")</f>
        <v/>
      </c>
      <c r="AD84" s="20" t="str">
        <f>IF(AD61&gt;0,VLOOKUP(AD61,'[3]2020_HVAC'!$EY$7:$KA$83,32),"")</f>
        <v/>
      </c>
      <c r="AE84" s="20">
        <f>IF(AE61&gt;0,VLOOKUP(AE61,'[3]2020_HVAC'!$EY$7:$KA$83,32),"")</f>
        <v>73.596992248062008</v>
      </c>
      <c r="AF84" s="20">
        <f>IF(AF61&gt;0,VLOOKUP(AF61,'[3]2020_HVAC'!$EY$7:$KA$83,32),"")</f>
        <v>9.652000000000001</v>
      </c>
      <c r="AG84" s="55">
        <f>VLOOKUP($C84,[1]Performance!$A$3:$K$38,10)</f>
        <v>2</v>
      </c>
      <c r="AH84" s="55">
        <f t="shared" si="76"/>
        <v>34</v>
      </c>
      <c r="AI84" s="20">
        <f>IF(AI61&gt;0,VLOOKUP(AI61,'[3]2020_HVAC'!$EY$7:$KA$83,AH84),"")</f>
        <v>10.787663256027116</v>
      </c>
      <c r="AJ84" s="20" t="str">
        <f>IF(AJ61&gt;0,VLOOKUP(AJ61,'[3]2020_HVAC'!$EY$7:$KA$83,$AH84),"")</f>
        <v/>
      </c>
      <c r="AK84" s="20">
        <f>IF(AK61&gt;0,VLOOKUP(AK61,'[3]2020_HVAC'!$EY$7:$KA$83,32),"")</f>
        <v>81.678799999999995</v>
      </c>
      <c r="AL84" s="20" t="str">
        <f>IF(AL61&gt;0,VLOOKUP(AL61,'[3]2020_HVAC'!$EY$7:$KA$83,32),"")</f>
        <v/>
      </c>
      <c r="AM84" s="20">
        <f>IF(AM61&gt;0,VLOOKUP(AM61,'[3]2020_HVAC'!$EY$7:$KA$83,32),"")</f>
        <v>4.9931623931623932</v>
      </c>
      <c r="AN84" s="20" t="str">
        <f>IF(AN61&gt;0,VLOOKUP(AN61,'[3]2020_HVAC'!$EY$7:$KA$83,32),"")</f>
        <v/>
      </c>
      <c r="AO84" s="20">
        <f>IF(AO61&gt;0,VLOOKUP(AO61,'[3]2020_HVAC'!$EY$7:$KA$83,32),"")</f>
        <v>12.383242705570293</v>
      </c>
      <c r="AP84" s="13">
        <f t="shared" si="77"/>
        <v>1148694.8476009255</v>
      </c>
      <c r="AQ84" s="21">
        <f>IF(AQ61&gt;0,VLOOKUP(AQ61,'[3]2020_Envelope'!$BH$6:$CR$128,9),"")</f>
        <v>16.734508960573478</v>
      </c>
      <c r="AR84" s="21">
        <f>IF(AR61&gt;0,VLOOKUP(AR61,'[3]2020_Envelope'!$BH$6:$CR$128,9),"")</f>
        <v>32.931972350230417</v>
      </c>
      <c r="AS84" s="21">
        <f>IF(AS61&gt;0,VLOOKUP(AS61,'[3]2020_Envelope'!$BH$6:$CR$128,9),"")</f>
        <v>21.733870967741932</v>
      </c>
      <c r="AT84" s="21" t="str">
        <f>IF(AT61&gt;0,VLOOKUP(AT61,'[3]2020_Envelope'!$BH$6:$CR$128,9),"")</f>
        <v/>
      </c>
      <c r="AU84" s="21">
        <f>IF(AU61&gt;0,VLOOKUP(AU61,'[3]2020_Envelope'!$BH$6:$CR$128,9),"")</f>
        <v>49.81467857142858</v>
      </c>
      <c r="AV84" s="21">
        <f>IF(AV61&gt;0,VLOOKUP(AV61,'[3]2020_Envelope'!$BH$6:$CR$128,9),"")</f>
        <v>25.810714285714287</v>
      </c>
      <c r="AW84" s="20" t="str">
        <f>IF(AW61&gt;0,VLOOKUP(AW61,'[3]2020_HVAC'!$EY$7:$KA$83,35),"")</f>
        <v/>
      </c>
      <c r="AX84" s="20" t="str">
        <f>IF(AX61&gt;0,VLOOKUP(AX61,'[3]2020_HVAC'!$EY$7:$KA$83,35),"")</f>
        <v/>
      </c>
      <c r="AY84" s="20">
        <f>IF(AY61&gt;0,VLOOKUP(AY61,'[3]2020_HVAC'!$EY$7:$KA$83,35),"")</f>
        <v>73.596992248062008</v>
      </c>
      <c r="AZ84" s="20">
        <f>IF(AZ61&gt;0,VLOOKUP(AZ61,'[3]2020_HVAC'!$EY$7:$KA$83,35),"")</f>
        <v>9.652000000000001</v>
      </c>
      <c r="BA84" s="55">
        <f>VLOOKUP($C84,[2]Performance!$A$3:$K$36,10)</f>
        <v>1</v>
      </c>
      <c r="BB84" s="55">
        <f t="shared" si="78"/>
        <v>36</v>
      </c>
      <c r="BC84" s="20">
        <f>IF(BC61&gt;0,VLOOKUP(BC61,'[3]2020_HVAC'!$EY$7:$KA$83,BB84),"")</f>
        <v>22.382200027037058</v>
      </c>
      <c r="BD84" s="20" t="str">
        <f>IF(BD61&gt;0,VLOOKUP(BD61,'[3]2020_HVAC'!$EY$7:$KA$83,$BB84),"")</f>
        <v/>
      </c>
      <c r="BE84" s="20">
        <f>IF(BE61&gt;0,VLOOKUP(BE61,'[3]2020_HVAC'!$EY$7:$KA$83,35),"")</f>
        <v>81.678799999999995</v>
      </c>
      <c r="BF84" s="20" t="str">
        <f>IF(BF61&gt;0,VLOOKUP(BF61,'[3]2020_HVAC'!$EY$7:$KA$83,35),"")</f>
        <v/>
      </c>
      <c r="BG84" s="20">
        <f>IF(BG61&gt;0,VLOOKUP(BG61,'[3]2020_HVAC'!$EY$7:$KA$83,35),"")</f>
        <v>5.5638095238095238</v>
      </c>
      <c r="BH84" s="20" t="str">
        <f>IF(BH61&gt;0,VLOOKUP(BH61,'[3]2020_HVAC'!$EY$7:$KA$83,35),"")</f>
        <v/>
      </c>
      <c r="BI84" s="20">
        <f>IF(BI61&gt;0,VLOOKUP(BI61,'[3]2020_HVAC'!$EY$7:$KA$83,35),"")</f>
        <v>12.776361521620142</v>
      </c>
      <c r="BJ84" s="13">
        <f t="shared" si="79"/>
        <v>1110929.1116370847</v>
      </c>
      <c r="BK84" s="19">
        <f>IF($N84&gt;0,VLOOKUP($C84,[1]Madrid!$AB$7:$AN$40,$N84))/((IF($P84=1,'3 PlantsCodes'!$D$26,IF($P84=2,'3 PlantsCodes'!$D$27,IF($P84=3,'3 PlantsCodes'!$D$28,IF($P84=4,'3 PlantsCodes'!$D$29)))))*IF($R84=1,'3 PlantsCodes'!$D$31,IF($R84=2,'3 PlantsCodes'!$D$32)))</f>
        <v>9.2745135902286062</v>
      </c>
      <c r="BL84" s="19">
        <f>(IF($O84=20,VLOOKUP($C84,[1]Madrid!$AB$7:$AN$40,12),IF($O84&gt;0,VLOOKUP($C84,[1]Madrid!$AB$7:$AN$40,$O84),0))/(IF($Q84=1,'3 PlantsCodes'!$E$26,IF($Q84=3,'3 PlantsCodes'!$E$28,IF($Q84=4,'3 PlantsCodes'!$E$29,1)))*IF($R84=1,'3 PlantsCodes'!$E$31,IF($R84=2,'3 PlantsCodes'!$E$32))))</f>
        <v>8.0389961617016006</v>
      </c>
      <c r="BM84" s="19">
        <f>VLOOKUP($C84,[1]Madrid!$AB$6:$AZ$40,$S84)</f>
        <v>3.3144478032766878</v>
      </c>
      <c r="BN84" s="19">
        <f>VLOOKUP($C84,[1]Madrid!$B$7:$Y$40,18)</f>
        <v>7.0055523496863916</v>
      </c>
      <c r="BO84" s="19">
        <f>VLOOKUP($C84,[1]Madrid!$B$7:$AA$40,26)</f>
        <v>0.24083574749015046</v>
      </c>
      <c r="BP84" s="20">
        <f>IF($U84=1,-[4]Office!$E$12,0)</f>
        <v>-9.779059829059829</v>
      </c>
      <c r="BQ84" s="57" t="s">
        <v>30</v>
      </c>
      <c r="BR84" s="19">
        <f>IF($N84&gt;0,VLOOKUP($C84,[2]Madrid!$AB$7:$AN$40,$N84))/((IF($P84=1,'3 PlantsCodes'!$D$26,IF($P84=2,'3 PlantsCodes'!$D$27,IF($P84=3,'3 PlantsCodes'!$D$28,IF($P84=4,'3 PlantsCodes'!$D$29)))))*IF($R84=1,'3 PlantsCodes'!$D$31,IF($R84=2,'3 PlantsCodes'!$D$32)))</f>
        <v>9.0971979331495518</v>
      </c>
      <c r="BS84" s="19">
        <f>(IF($O84=20,VLOOKUP($C84,[2]Madrid!$AB$7:$AN$40,12),IF($O84&gt;0,VLOOKUP($C84,[2]Madrid!$AB$7:$AN$40,$O84),0))/(IF($Q84=1,'3 PlantsCodes'!$E$26,IF($Q84=3,'3 PlantsCodes'!$E$28,IF($Q84=4,'3 PlantsCodes'!$E$29,1)))*IF($R84=1,'3 PlantsCodes'!$E$31,IF($R84=2,'3 PlantsCodes'!$E$32))))</f>
        <v>5.1934266408284442</v>
      </c>
      <c r="BT84" s="19">
        <f>VLOOKUP($C84,[2]Madrid!$AB$6:$AZ$40,$S84)</f>
        <v>4.4099685836229678</v>
      </c>
      <c r="BU84" s="19">
        <f>VLOOKUP($C84,[2]Madrid!$B$7:$Y$40,18)</f>
        <v>7.7827498104406363</v>
      </c>
      <c r="BV84" s="19">
        <f>VLOOKUP($C84,[2]Madrid!$B$7:$AA$40,26)</f>
        <v>0.39772342356906987</v>
      </c>
      <c r="BW84" s="20">
        <f>IF($U84=1,-[4]School!$E$12,0)</f>
        <v>-10.116825396825396</v>
      </c>
      <c r="BX84" s="57" t="s">
        <v>30</v>
      </c>
    </row>
    <row r="85" spans="1:76" x14ac:dyDescent="0.25">
      <c r="A85" s="151"/>
      <c r="B85" s="17">
        <v>9</v>
      </c>
      <c r="C85" s="22">
        <f t="shared" ref="C85:V85" si="86">IF(C62="","",C62)</f>
        <v>18</v>
      </c>
      <c r="D85" s="50" t="str">
        <f t="shared" si="86"/>
        <v>o+</v>
      </c>
      <c r="E85" s="50" t="str">
        <f t="shared" si="86"/>
        <v>o+</v>
      </c>
      <c r="F85" s="49" t="str">
        <f t="shared" si="86"/>
        <v>+</v>
      </c>
      <c r="G85" s="49" t="str">
        <f t="shared" si="86"/>
        <v>+</v>
      </c>
      <c r="H85" s="49">
        <f t="shared" si="86"/>
        <v>0</v>
      </c>
      <c r="I85" s="49">
        <f t="shared" si="86"/>
        <v>4</v>
      </c>
      <c r="J85" s="49">
        <f t="shared" si="86"/>
        <v>3</v>
      </c>
      <c r="K85" s="49">
        <f t="shared" si="86"/>
        <v>3</v>
      </c>
      <c r="L85" s="49">
        <f t="shared" si="86"/>
        <v>1</v>
      </c>
      <c r="M85" s="49">
        <f t="shared" si="86"/>
        <v>4331</v>
      </c>
      <c r="N85" s="49">
        <f t="shared" si="86"/>
        <v>7</v>
      </c>
      <c r="O85" s="49">
        <f t="shared" si="86"/>
        <v>12</v>
      </c>
      <c r="P85" s="49">
        <f t="shared" si="86"/>
        <v>1</v>
      </c>
      <c r="Q85" s="49">
        <f t="shared" si="86"/>
        <v>1</v>
      </c>
      <c r="R85" s="49">
        <f t="shared" si="86"/>
        <v>2</v>
      </c>
      <c r="S85" s="22">
        <f t="shared" si="86"/>
        <v>16</v>
      </c>
      <c r="T85" s="49">
        <f t="shared" si="86"/>
        <v>0</v>
      </c>
      <c r="U85" s="49">
        <f t="shared" si="86"/>
        <v>1</v>
      </c>
      <c r="V85" s="18" t="str">
        <f t="shared" si="86"/>
        <v/>
      </c>
      <c r="W85" s="21">
        <f>IF(W62&gt;0,VLOOKUP(W62,'[3]2020_Envelope'!$BH$6:$CR$128,8),"")</f>
        <v>11.293139233526329</v>
      </c>
      <c r="X85" s="21">
        <f>IF(X62&gt;0,VLOOKUP(X62,'[3]2020_Envelope'!$BH$6:$CR$128,8),"")</f>
        <v>23.054280397022328</v>
      </c>
      <c r="Y85" s="21">
        <f>IF(Y62&gt;0,VLOOKUP(Y62,'[3]2020_Envelope'!$BH$6:$CR$128,8),"")</f>
        <v>10.051923989220402</v>
      </c>
      <c r="Z85" s="21">
        <f>IF(Z62&gt;0,VLOOKUP(Z62,'[3]2020_Envelope'!$BH$6:$CR$128,8),"")</f>
        <v>151.18759615384616</v>
      </c>
      <c r="AA85" s="21">
        <f>IF(AA62&gt;0,VLOOKUP(AA62,'[3]2020_Envelope'!$BH$6:$CR$128,8),"")</f>
        <v>73.99879807692308</v>
      </c>
      <c r="AB85" s="21">
        <f>IF(AB62&gt;0,VLOOKUP(AB62,'[3]2020_Envelope'!$BH$6:$CR$128,8),"")</f>
        <v>38.341346153846153</v>
      </c>
      <c r="AC85" s="20" t="str">
        <f>IF(AC62&gt;0,VLOOKUP(AC62,'[3]2020_HVAC'!$EY$7:$KA$83,32),"")</f>
        <v/>
      </c>
      <c r="AD85" s="20" t="str">
        <f>IF(AD62&gt;0,VLOOKUP(AD62,'[3]2020_HVAC'!$EY$7:$KA$83,32),"")</f>
        <v/>
      </c>
      <c r="AE85" s="20">
        <f>IF(AE62&gt;0,VLOOKUP(AE62,'[3]2020_HVAC'!$EY$7:$KA$83,32),"")</f>
        <v>73.596992248062008</v>
      </c>
      <c r="AF85" s="20">
        <f>IF(AF62&gt;0,VLOOKUP(AF62,'[3]2020_HVAC'!$EY$7:$KA$83,32),"")</f>
        <v>9.652000000000001</v>
      </c>
      <c r="AG85" s="55">
        <f>VLOOKUP($C85,[1]Performance!$A$3:$K$38,10)</f>
        <v>2</v>
      </c>
      <c r="AH85" s="55">
        <f t="shared" si="76"/>
        <v>34</v>
      </c>
      <c r="AI85" s="20">
        <f>IF(AI62&gt;0,VLOOKUP(AI62,'[3]2020_HVAC'!$EY$7:$KA$83,AH85),"")</f>
        <v>10.787663256027116</v>
      </c>
      <c r="AJ85" s="20" t="str">
        <f>IF(AJ62&gt;0,VLOOKUP(AJ62,'[3]2020_HVAC'!$EY$7:$KA$83,$AH85),"")</f>
        <v/>
      </c>
      <c r="AK85" s="20">
        <f>IF(AK62&gt;0,VLOOKUP(AK62,'[3]2020_HVAC'!$EY$7:$KA$83,32),"")</f>
        <v>81.678799999999995</v>
      </c>
      <c r="AL85" s="20" t="str">
        <f>IF(AL62&gt;0,VLOOKUP(AL62,'[3]2020_HVAC'!$EY$7:$KA$83,32),"")</f>
        <v/>
      </c>
      <c r="AM85" s="20">
        <f>IF(AM62&gt;0,VLOOKUP(AM62,'[3]2020_HVAC'!$EY$7:$KA$83,32),"")</f>
        <v>4.9931623931623932</v>
      </c>
      <c r="AN85" s="20" t="str">
        <f>IF(AN62&gt;0,VLOOKUP(AN62,'[3]2020_HVAC'!$EY$7:$KA$83,32),"")</f>
        <v/>
      </c>
      <c r="AO85" s="20">
        <f>IF(AO62&gt;0,VLOOKUP(AO62,'[3]2020_HVAC'!$EY$7:$KA$83,32),"")</f>
        <v>12.383242705570293</v>
      </c>
      <c r="AP85" s="13">
        <f t="shared" si="77"/>
        <v>1172384.3303808626</v>
      </c>
      <c r="AQ85" s="21">
        <f>IF(AQ62&gt;0,VLOOKUP(AQ62,'[3]2020_Envelope'!$BH$6:$CR$128,9),"")</f>
        <v>26.818827956989249</v>
      </c>
      <c r="AR85" s="21">
        <f>IF(AR62&gt;0,VLOOKUP(AR62,'[3]2020_Envelope'!$BH$6:$CR$128,9),"")</f>
        <v>41.522921658986171</v>
      </c>
      <c r="AS85" s="21">
        <f>IF(AS62&gt;0,VLOOKUP(AS62,'[3]2020_Envelope'!$BH$6:$CR$128,9),"")</f>
        <v>24.501526770324233</v>
      </c>
      <c r="AT85" s="21" t="str">
        <f>IF(AT62&gt;0,VLOOKUP(AT62,'[3]2020_Envelope'!$BH$6:$CR$128,9),"")</f>
        <v/>
      </c>
      <c r="AU85" s="21">
        <f>IF(AU62&gt;0,VLOOKUP(AU62,'[3]2020_Envelope'!$BH$6:$CR$128,9),"")</f>
        <v>49.81467857142858</v>
      </c>
      <c r="AV85" s="21">
        <f>IF(AV62&gt;0,VLOOKUP(AV62,'[3]2020_Envelope'!$BH$6:$CR$128,9),"")</f>
        <v>25.810714285714287</v>
      </c>
      <c r="AW85" s="20" t="str">
        <f>IF(AW62&gt;0,VLOOKUP(AW62,'[3]2020_HVAC'!$EY$7:$KA$83,35),"")</f>
        <v/>
      </c>
      <c r="AX85" s="20" t="str">
        <f>IF(AX62&gt;0,VLOOKUP(AX62,'[3]2020_HVAC'!$EY$7:$KA$83,35),"")</f>
        <v/>
      </c>
      <c r="AY85" s="20">
        <f>IF(AY62&gt;0,VLOOKUP(AY62,'[3]2020_HVAC'!$EY$7:$KA$83,35),"")</f>
        <v>73.596992248062008</v>
      </c>
      <c r="AZ85" s="20">
        <f>IF(AZ62&gt;0,VLOOKUP(AZ62,'[3]2020_HVAC'!$EY$7:$KA$83,35),"")</f>
        <v>9.652000000000001</v>
      </c>
      <c r="BA85" s="55">
        <f>VLOOKUP($C85,[2]Performance!$A$3:$K$36,10)</f>
        <v>2</v>
      </c>
      <c r="BB85" s="55">
        <f t="shared" si="78"/>
        <v>37</v>
      </c>
      <c r="BC85" s="20">
        <f>IF(BC62&gt;0,VLOOKUP(BC62,'[3]2020_HVAC'!$EY$7:$KA$83,BB85),"")</f>
        <v>13.604951087523343</v>
      </c>
      <c r="BD85" s="20" t="str">
        <f>IF(BD62&gt;0,VLOOKUP(BD62,'[3]2020_HVAC'!$EY$7:$KA$83,$BB85),"")</f>
        <v/>
      </c>
      <c r="BE85" s="20">
        <f>IF(BE62&gt;0,VLOOKUP(BE62,'[3]2020_HVAC'!$EY$7:$KA$83,35),"")</f>
        <v>81.678799999999995</v>
      </c>
      <c r="BF85" s="20" t="str">
        <f>IF(BF62&gt;0,VLOOKUP(BF62,'[3]2020_HVAC'!$EY$7:$KA$83,35),"")</f>
        <v/>
      </c>
      <c r="BG85" s="20">
        <f>IF(BG62&gt;0,VLOOKUP(BG62,'[3]2020_HVAC'!$EY$7:$KA$83,35),"")</f>
        <v>5.5638095238095238</v>
      </c>
      <c r="BH85" s="20" t="str">
        <f>IF(BH62&gt;0,VLOOKUP(BH62,'[3]2020_HVAC'!$EY$7:$KA$83,35),"")</f>
        <v/>
      </c>
      <c r="BI85" s="20">
        <f>IF(BI62&gt;0,VLOOKUP(BI62,'[3]2020_HVAC'!$EY$7:$KA$83,35),"")</f>
        <v>12.776361521620142</v>
      </c>
      <c r="BJ85" s="13">
        <f t="shared" si="79"/>
        <v>1150825.9884170413</v>
      </c>
      <c r="BK85" s="19">
        <f>IF($N85&gt;0,VLOOKUP($C85,[1]Madrid!$AB$7:$AN$40,$N85))/((IF($P85=1,'3 PlantsCodes'!$D$26,IF($P85=2,'3 PlantsCodes'!$D$27,IF($P85=3,'3 PlantsCodes'!$D$28,IF($P85=4,'3 PlantsCodes'!$D$29)))))*IF($R85=1,'3 PlantsCodes'!$D$31,IF($R85=2,'3 PlantsCodes'!$D$32)))</f>
        <v>8.2099662452401958</v>
      </c>
      <c r="BL85" s="19">
        <f>(IF($O85=20,VLOOKUP($C85,[1]Madrid!$AB$7:$AN$40,12),IF($O85&gt;0,VLOOKUP($C85,[1]Madrid!$AB$7:$AN$40,$O85),0))/(IF($Q85=1,'3 PlantsCodes'!$E$26,IF($Q85=3,'3 PlantsCodes'!$E$28,IF($Q85=4,'3 PlantsCodes'!$E$29,1)))*IF($R85=1,'3 PlantsCodes'!$E$31,IF($R85=2,'3 PlantsCodes'!$E$32))))</f>
        <v>8.0438790136879561</v>
      </c>
      <c r="BM85" s="19">
        <f>VLOOKUP($C85,[1]Madrid!$AB$6:$AZ$40,$S85)</f>
        <v>3.3241760083629011</v>
      </c>
      <c r="BN85" s="19">
        <f>VLOOKUP($C85,[1]Madrid!$B$7:$Y$40,18)</f>
        <v>7.0055523496863916</v>
      </c>
      <c r="BO85" s="19">
        <f>VLOOKUP($C85,[1]Madrid!$B$7:$AA$40,26)</f>
        <v>0.23706096281127675</v>
      </c>
      <c r="BP85" s="20">
        <f>IF($U85=1,-[4]Office!$E$12,0)</f>
        <v>-9.779059829059829</v>
      </c>
      <c r="BQ85" s="57" t="s">
        <v>30</v>
      </c>
      <c r="BR85" s="19">
        <f>IF($N85&gt;0,VLOOKUP($C85,[2]Madrid!$AB$7:$AN$40,$N85))/((IF($P85=1,'3 PlantsCodes'!$D$26,IF($P85=2,'3 PlantsCodes'!$D$27,IF($P85=3,'3 PlantsCodes'!$D$28,IF($P85=4,'3 PlantsCodes'!$D$29)))))*IF($R85=1,'3 PlantsCodes'!$D$31,IF($R85=2,'3 PlantsCodes'!$D$32)))</f>
        <v>7.1754388644067166</v>
      </c>
      <c r="BS85" s="19">
        <f>(IF($O85=20,VLOOKUP($C85,[2]Madrid!$AB$7:$AN$40,12),IF($O85&gt;0,VLOOKUP($C85,[2]Madrid!$AB$7:$AN$40,$O85),0))/(IF($Q85=1,'3 PlantsCodes'!$E$26,IF($Q85=3,'3 PlantsCodes'!$E$28,IF($Q85=4,'3 PlantsCodes'!$E$29,1)))*IF($R85=1,'3 PlantsCodes'!$E$31,IF($R85=2,'3 PlantsCodes'!$E$32))))</f>
        <v>5.1721140092051847</v>
      </c>
      <c r="BT85" s="19">
        <f>VLOOKUP($C85,[2]Madrid!$AB$6:$AZ$40,$S85)</f>
        <v>4.3883462632518393</v>
      </c>
      <c r="BU85" s="19">
        <f>VLOOKUP($C85,[2]Madrid!$B$7:$Y$40,18)</f>
        <v>7.7827498104406363</v>
      </c>
      <c r="BV85" s="19">
        <f>VLOOKUP($C85,[2]Madrid!$B$7:$AA$40,26)</f>
        <v>0.38853935224335245</v>
      </c>
      <c r="BW85" s="20">
        <f>IF($U85=1,-[4]School!$E$12,0)</f>
        <v>-10.116825396825396</v>
      </c>
      <c r="BX85" s="57" t="s">
        <v>30</v>
      </c>
    </row>
    <row r="86" spans="1:76" x14ac:dyDescent="0.25">
      <c r="A86" s="151"/>
      <c r="B86" s="17">
        <v>10</v>
      </c>
      <c r="C86" s="22">
        <f t="shared" ref="C86:V86" si="87">IF(C63="","",C63)</f>
        <v>18</v>
      </c>
      <c r="D86" s="50" t="str">
        <f t="shared" si="87"/>
        <v>o+</v>
      </c>
      <c r="E86" s="50" t="str">
        <f t="shared" si="87"/>
        <v>o+</v>
      </c>
      <c r="F86" s="49" t="str">
        <f t="shared" si="87"/>
        <v>+</v>
      </c>
      <c r="G86" s="49" t="str">
        <f t="shared" si="87"/>
        <v>+</v>
      </c>
      <c r="H86" s="49">
        <f t="shared" si="87"/>
        <v>0</v>
      </c>
      <c r="I86" s="49">
        <f t="shared" si="87"/>
        <v>4</v>
      </c>
      <c r="J86" s="49">
        <f t="shared" si="87"/>
        <v>3</v>
      </c>
      <c r="K86" s="49">
        <f t="shared" si="87"/>
        <v>3</v>
      </c>
      <c r="L86" s="49">
        <f t="shared" si="87"/>
        <v>1</v>
      </c>
      <c r="M86" s="49">
        <f t="shared" si="87"/>
        <v>4331</v>
      </c>
      <c r="N86" s="49">
        <f t="shared" si="87"/>
        <v>5</v>
      </c>
      <c r="O86" s="49">
        <f t="shared" si="87"/>
        <v>20</v>
      </c>
      <c r="P86" s="49">
        <f t="shared" si="87"/>
        <v>3</v>
      </c>
      <c r="Q86" s="49">
        <f t="shared" si="87"/>
        <v>3</v>
      </c>
      <c r="R86" s="49">
        <f t="shared" si="87"/>
        <v>2</v>
      </c>
      <c r="S86" s="22">
        <f t="shared" si="87"/>
        <v>21</v>
      </c>
      <c r="T86" s="49">
        <f t="shared" si="87"/>
        <v>1</v>
      </c>
      <c r="U86" s="49">
        <f t="shared" si="87"/>
        <v>1</v>
      </c>
      <c r="V86" s="18" t="str">
        <f t="shared" si="87"/>
        <v/>
      </c>
      <c r="W86" s="21">
        <f>IF(W63&gt;0,VLOOKUP(W63,'[3]2020_Envelope'!$BH$6:$CR$128,8),"")</f>
        <v>11.293139233526329</v>
      </c>
      <c r="X86" s="21">
        <f>IF(X63&gt;0,VLOOKUP(X63,'[3]2020_Envelope'!$BH$6:$CR$128,8),"")</f>
        <v>23.054280397022328</v>
      </c>
      <c r="Y86" s="21">
        <f>IF(Y63&gt;0,VLOOKUP(Y63,'[3]2020_Envelope'!$BH$6:$CR$128,8),"")</f>
        <v>10.051923989220402</v>
      </c>
      <c r="Z86" s="21">
        <f>IF(Z63&gt;0,VLOOKUP(Z63,'[3]2020_Envelope'!$BH$6:$CR$128,8),"")</f>
        <v>151.18759615384616</v>
      </c>
      <c r="AA86" s="21">
        <f>IF(AA63&gt;0,VLOOKUP(AA63,'[3]2020_Envelope'!$BH$6:$CR$128,8),"")</f>
        <v>73.99879807692308</v>
      </c>
      <c r="AB86" s="21">
        <f>IF(AB63&gt;0,VLOOKUP(AB63,'[3]2020_Envelope'!$BH$6:$CR$128,8),"")</f>
        <v>38.341346153846153</v>
      </c>
      <c r="AC86" s="20" t="str">
        <f>IF(AC63&gt;0,VLOOKUP(AC63,'[3]2020_HVAC'!$EY$7:$KA$83,32),"")</f>
        <v/>
      </c>
      <c r="AD86" s="20" t="str">
        <f>IF(AD63&gt;0,VLOOKUP(AD63,'[3]2020_HVAC'!$EY$7:$KA$83,32),"")</f>
        <v/>
      </c>
      <c r="AE86" s="20">
        <f>IF(AE63&gt;0,VLOOKUP(AE63,'[3]2020_HVAC'!$EY$7:$KA$83,32),"")</f>
        <v>73.596992248062008</v>
      </c>
      <c r="AF86" s="20">
        <f>IF(AF63&gt;0,VLOOKUP(AF63,'[3]2020_HVAC'!$EY$7:$KA$83,32),"")</f>
        <v>9.652000000000001</v>
      </c>
      <c r="AG86" s="55">
        <f>VLOOKUP($C86,[1]Performance!$A$3:$K$38,10)</f>
        <v>2</v>
      </c>
      <c r="AH86" s="55">
        <f t="shared" si="76"/>
        <v>34</v>
      </c>
      <c r="AI86" s="20">
        <f>IF(AI63&gt;0,VLOOKUP(AI63,'[3]2020_HVAC'!$EY$7:$KA$83,AH86),"")</f>
        <v>4.6715984655604279</v>
      </c>
      <c r="AJ86" s="20">
        <f>IF(AJ63&gt;0,VLOOKUP(AJ63,'[3]2020_HVAC'!$EY$7:$KA$83,$AH86),"")</f>
        <v>19.454869259079349</v>
      </c>
      <c r="AK86" s="20">
        <f>IF(AK63&gt;0,VLOOKUP(AK63,'[3]2020_HVAC'!$EY$7:$KA$83,32),"")</f>
        <v>53.898799999999994</v>
      </c>
      <c r="AL86" s="20" t="str">
        <f>IF(AL63&gt;0,VLOOKUP(AL63,'[3]2020_HVAC'!$EY$7:$KA$83,32),"")</f>
        <v/>
      </c>
      <c r="AM86" s="20">
        <f>IF(AM63&gt;0,VLOOKUP(AM63,'[3]2020_HVAC'!$EY$7:$KA$83,32),"")</f>
        <v>4.9931623931623932</v>
      </c>
      <c r="AN86" s="20">
        <f>IF(AN63&gt;0,VLOOKUP(AN63,'[3]2020_HVAC'!$EY$7:$KA$83,32),"")</f>
        <v>7.6319835897435819</v>
      </c>
      <c r="AO86" s="20">
        <f>IF(AO63&gt;0,VLOOKUP(AO63,'[3]2020_HVAC'!$EY$7:$KA$83,32),"")</f>
        <v>12.383242705570293</v>
      </c>
      <c r="AP86" s="13">
        <f t="shared" si="77"/>
        <v>1156450.7744374161</v>
      </c>
      <c r="AQ86" s="21">
        <f>IF(AQ63&gt;0,VLOOKUP(AQ63,'[3]2020_Envelope'!$BH$6:$CR$128,9),"")</f>
        <v>26.818827956989249</v>
      </c>
      <c r="AR86" s="21">
        <f>IF(AR63&gt;0,VLOOKUP(AR63,'[3]2020_Envelope'!$BH$6:$CR$128,9),"")</f>
        <v>41.522921658986171</v>
      </c>
      <c r="AS86" s="21">
        <f>IF(AS63&gt;0,VLOOKUP(AS63,'[3]2020_Envelope'!$BH$6:$CR$128,9),"")</f>
        <v>24.501526770324233</v>
      </c>
      <c r="AT86" s="21" t="str">
        <f>IF(AT63&gt;0,VLOOKUP(AT63,'[3]2020_Envelope'!$BH$6:$CR$128,9),"")</f>
        <v/>
      </c>
      <c r="AU86" s="21">
        <f>IF(AU63&gt;0,VLOOKUP(AU63,'[3]2020_Envelope'!$BH$6:$CR$128,9),"")</f>
        <v>49.81467857142858</v>
      </c>
      <c r="AV86" s="21">
        <f>IF(AV63&gt;0,VLOOKUP(AV63,'[3]2020_Envelope'!$BH$6:$CR$128,9),"")</f>
        <v>25.810714285714287</v>
      </c>
      <c r="AW86" s="20" t="str">
        <f>IF(AW63&gt;0,VLOOKUP(AW63,'[3]2020_HVAC'!$EY$7:$KA$83,35),"")</f>
        <v/>
      </c>
      <c r="AX86" s="20" t="str">
        <f>IF(AX63&gt;0,VLOOKUP(AX63,'[3]2020_HVAC'!$EY$7:$KA$83,35),"")</f>
        <v/>
      </c>
      <c r="AY86" s="20">
        <f>IF(AY63&gt;0,VLOOKUP(AY63,'[3]2020_HVAC'!$EY$7:$KA$83,35),"")</f>
        <v>73.596992248062008</v>
      </c>
      <c r="AZ86" s="20">
        <f>IF(AZ63&gt;0,VLOOKUP(AZ63,'[3]2020_HVAC'!$EY$7:$KA$83,35),"")</f>
        <v>9.652000000000001</v>
      </c>
      <c r="BA86" s="55">
        <f>VLOOKUP($C86,[2]Performance!$A$3:$K$36,10)</f>
        <v>2</v>
      </c>
      <c r="BB86" s="55">
        <f t="shared" si="78"/>
        <v>37</v>
      </c>
      <c r="BC86" s="20">
        <f>IF(BC63&gt;0,VLOOKUP(BC63,'[3]2020_HVAC'!$EY$7:$KA$83,BB86),"")</f>
        <v>5.8916251940835478</v>
      </c>
      <c r="BD86" s="20">
        <f>IF(BD63&gt;0,VLOOKUP(BD63,'[3]2020_HVAC'!$EY$7:$KA$83,$BB86),"")</f>
        <v>19.767990069503075</v>
      </c>
      <c r="BE86" s="20">
        <f>IF(BE63&gt;0,VLOOKUP(BE63,'[3]2020_HVAC'!$EY$7:$KA$83,35),"")</f>
        <v>53.898799999999994</v>
      </c>
      <c r="BF86" s="20" t="str">
        <f>IF(BF63&gt;0,VLOOKUP(BF63,'[3]2020_HVAC'!$EY$7:$KA$83,35),"")</f>
        <v/>
      </c>
      <c r="BG86" s="20">
        <f>IF(BG63&gt;0,VLOOKUP(BG63,'[3]2020_HVAC'!$EY$7:$KA$83,35),"")</f>
        <v>5.5638095238095238</v>
      </c>
      <c r="BH86" s="20">
        <f>IF(BH63&gt;0,VLOOKUP(BH63,'[3]2020_HVAC'!$EY$7:$KA$83,35),"")</f>
        <v>11.338947047619035</v>
      </c>
      <c r="BI86" s="20">
        <f>IF(BI63&gt;0,VLOOKUP(BI63,'[3]2020_HVAC'!$EY$7:$KA$83,35),"")</f>
        <v>12.776361521620142</v>
      </c>
      <c r="BJ86" s="13">
        <f t="shared" si="79"/>
        <v>1137008.8637716405</v>
      </c>
      <c r="BK86" s="19">
        <f>IF($N86&gt;0,VLOOKUP($C86,[1]Madrid!$AB$7:$AN$40,$N86))/((IF($P86=1,'3 PlantsCodes'!$D$26,IF($P86=2,'3 PlantsCodes'!$D$27,IF($P86=3,'3 PlantsCodes'!$D$28,IF($P86=4,'3 PlantsCodes'!$D$29)))))*IF($R86=1,'3 PlantsCodes'!$D$31,IF($R86=2,'3 PlantsCodes'!$D$32)))</f>
        <v>19.436578499662826</v>
      </c>
      <c r="BL86" s="19">
        <f>(IF($O86=20,VLOOKUP($C86,[1]Madrid!$AB$7:$AN$40,12),IF($O86&gt;0,VLOOKUP($C86,[1]Madrid!$AB$7:$AN$40,$O86),0))/(IF($Q86=1,'3 PlantsCodes'!$E$26,IF($Q86=3,'3 PlantsCodes'!$E$28,IF($Q86=4,'3 PlantsCodes'!$E$29,1)))*IF($R86=1,'3 PlantsCodes'!$E$31,IF($R86=2,'3 PlantsCodes'!$E$32))))</f>
        <v>7.9617986155890996</v>
      </c>
      <c r="BM86" s="19">
        <f>VLOOKUP($C86,[1]Madrid!$AB$6:$AZ$40,$S86)</f>
        <v>1.832658569500675</v>
      </c>
      <c r="BN86" s="19">
        <f>VLOOKUP($C86,[1]Madrid!$B$7:$Y$40,18)</f>
        <v>7.0055523496863916</v>
      </c>
      <c r="BO86" s="19">
        <f>VLOOKUP($C86,[1]Madrid!$B$7:$AA$40,26)</f>
        <v>0.23706096281127675</v>
      </c>
      <c r="BP86" s="20">
        <f>IF($U86=1,-[4]Office!$E$12,0)</f>
        <v>-9.779059829059829</v>
      </c>
      <c r="BQ86" s="57" t="s">
        <v>30</v>
      </c>
      <c r="BR86" s="19">
        <f>IF($N86&gt;0,VLOOKUP($C86,[2]Madrid!$AB$7:$AN$40,$N86))/((IF($P86=1,'3 PlantsCodes'!$D$26,IF($P86=2,'3 PlantsCodes'!$D$27,IF($P86=3,'3 PlantsCodes'!$D$28,IF($P86=4,'3 PlantsCodes'!$D$29)))))*IF($R86=1,'3 PlantsCodes'!$D$31,IF($R86=2,'3 PlantsCodes'!$D$32)))</f>
        <v>18.606388897674123</v>
      </c>
      <c r="BS86" s="19">
        <f>(IF($O86=20,VLOOKUP($C86,[2]Madrid!$AB$7:$AN$40,12),IF($O86&gt;0,VLOOKUP($C86,[2]Madrid!$AB$7:$AN$40,$O86),0))/(IF($Q86=1,'3 PlantsCodes'!$E$26,IF($Q86=3,'3 PlantsCodes'!$E$28,IF($Q86=4,'3 PlantsCodes'!$E$29,1)))*IF($R86=1,'3 PlantsCodes'!$E$31,IF($R86=2,'3 PlantsCodes'!$E$32))))</f>
        <v>5.119337335641867</v>
      </c>
      <c r="BT86" s="19">
        <f>VLOOKUP($C86,[2]Madrid!$AB$6:$AZ$40,$S86)</f>
        <v>3.7941520467836254</v>
      </c>
      <c r="BU86" s="19">
        <f>VLOOKUP($C86,[2]Madrid!$B$7:$Y$40,18)</f>
        <v>7.7827498104406363</v>
      </c>
      <c r="BV86" s="19">
        <f>VLOOKUP($C86,[2]Madrid!$B$7:$AA$40,26)</f>
        <v>0.38853935224335245</v>
      </c>
      <c r="BW86" s="20">
        <f>IF($U86=1,-[4]School!$E$12,0)</f>
        <v>-10.116825396825396</v>
      </c>
      <c r="BX86" s="57" t="s">
        <v>30</v>
      </c>
    </row>
    <row r="87" spans="1:76" x14ac:dyDescent="0.25">
      <c r="A87" s="151"/>
      <c r="B87" s="17">
        <v>11</v>
      </c>
      <c r="C87" s="22">
        <f t="shared" ref="C87:V87" si="88">IF(C64="","",C64)</f>
        <v>14</v>
      </c>
      <c r="D87" s="50" t="str">
        <f t="shared" si="88"/>
        <v>o</v>
      </c>
      <c r="E87" s="50" t="str">
        <f t="shared" si="88"/>
        <v>o+</v>
      </c>
      <c r="F87" s="49" t="str">
        <f t="shared" si="88"/>
        <v>+</v>
      </c>
      <c r="G87" s="49" t="str">
        <f t="shared" si="88"/>
        <v>+</v>
      </c>
      <c r="H87" s="49">
        <f t="shared" si="88"/>
        <v>0</v>
      </c>
      <c r="I87" s="49">
        <f t="shared" si="88"/>
        <v>3</v>
      </c>
      <c r="J87" s="49">
        <f t="shared" si="88"/>
        <v>3</v>
      </c>
      <c r="K87" s="49">
        <f t="shared" si="88"/>
        <v>3</v>
      </c>
      <c r="L87" s="49">
        <f t="shared" si="88"/>
        <v>1</v>
      </c>
      <c r="M87" s="49">
        <f t="shared" si="88"/>
        <v>3331</v>
      </c>
      <c r="N87" s="49">
        <f t="shared" si="88"/>
        <v>7</v>
      </c>
      <c r="O87" s="49">
        <f t="shared" si="88"/>
        <v>12</v>
      </c>
      <c r="P87" s="49">
        <f t="shared" si="88"/>
        <v>3</v>
      </c>
      <c r="Q87" s="49">
        <f t="shared" si="88"/>
        <v>3</v>
      </c>
      <c r="R87" s="49">
        <f t="shared" si="88"/>
        <v>2</v>
      </c>
      <c r="S87" s="22">
        <f t="shared" si="88"/>
        <v>22</v>
      </c>
      <c r="T87" s="49">
        <f t="shared" si="88"/>
        <v>1</v>
      </c>
      <c r="U87" s="49">
        <f t="shared" si="88"/>
        <v>1</v>
      </c>
      <c r="V87" s="18" t="str">
        <f t="shared" si="88"/>
        <v/>
      </c>
      <c r="W87" s="21">
        <f>IF(W64&gt;0,VLOOKUP(W64,'[3]2020_Envelope'!$BH$6:$CR$128,8),"")</f>
        <v>7.0747438654535415</v>
      </c>
      <c r="X87" s="21">
        <f>IF(X64&gt;0,VLOOKUP(X64,'[3]2020_Envelope'!$BH$6:$CR$128,8),"")</f>
        <v>18.284429280397021</v>
      </c>
      <c r="Y87" s="21">
        <f>IF(Y64&gt;0,VLOOKUP(Y64,'[3]2020_Envelope'!$BH$6:$CR$128,8),"")</f>
        <v>8.9164598842018172</v>
      </c>
      <c r="Z87" s="21">
        <f>IF(Z64&gt;0,VLOOKUP(Z64,'[3]2020_Envelope'!$BH$6:$CR$128,8),"")</f>
        <v>151.18759615384616</v>
      </c>
      <c r="AA87" s="21">
        <f>IF(AA64&gt;0,VLOOKUP(AA64,'[3]2020_Envelope'!$BH$6:$CR$128,8),"")</f>
        <v>73.99879807692308</v>
      </c>
      <c r="AB87" s="21">
        <f>IF(AB64&gt;0,VLOOKUP(AB64,'[3]2020_Envelope'!$BH$6:$CR$128,8),"")</f>
        <v>38.341346153846153</v>
      </c>
      <c r="AC87" s="20" t="str">
        <f>IF(AC64&gt;0,VLOOKUP(AC64,'[3]2020_HVAC'!$EY$7:$KA$83,32),"")</f>
        <v/>
      </c>
      <c r="AD87" s="20" t="str">
        <f>IF(AD64&gt;0,VLOOKUP(AD64,'[3]2020_HVAC'!$EY$7:$KA$83,32),"")</f>
        <v/>
      </c>
      <c r="AE87" s="20">
        <f>IF(AE64&gt;0,VLOOKUP(AE64,'[3]2020_HVAC'!$EY$7:$KA$83,32),"")</f>
        <v>73.596992248062008</v>
      </c>
      <c r="AF87" s="20">
        <f>IF(AF64&gt;0,VLOOKUP(AF64,'[3]2020_HVAC'!$EY$7:$KA$83,32),"")</f>
        <v>9.652000000000001</v>
      </c>
      <c r="AG87" s="55">
        <f>VLOOKUP($C87,[1]Performance!$A$3:$K$38,10)</f>
        <v>2</v>
      </c>
      <c r="AH87" s="55">
        <f t="shared" si="76"/>
        <v>34</v>
      </c>
      <c r="AI87" s="20">
        <f>IF(AI64&gt;0,VLOOKUP(AI64,'[3]2020_HVAC'!$EY$7:$KA$83,AH87),"")</f>
        <v>10.787663256027116</v>
      </c>
      <c r="AJ87" s="20" t="str">
        <f>IF(AJ64&gt;0,VLOOKUP(AJ64,'[3]2020_HVAC'!$EY$7:$KA$83,$AH87),"")</f>
        <v/>
      </c>
      <c r="AK87" s="20">
        <f>IF(AK64&gt;0,VLOOKUP(AK64,'[3]2020_HVAC'!$EY$7:$KA$83,32),"")</f>
        <v>53.898799999999994</v>
      </c>
      <c r="AL87" s="20" t="str">
        <f>IF(AL64&gt;0,VLOOKUP(AL64,'[3]2020_HVAC'!$EY$7:$KA$83,32),"")</f>
        <v/>
      </c>
      <c r="AM87" s="20">
        <f>IF(AM64&gt;0,VLOOKUP(AM64,'[3]2020_HVAC'!$EY$7:$KA$83,32),"")</f>
        <v>4.9931623931623932</v>
      </c>
      <c r="AN87" s="20">
        <f>IF(AN64&gt;0,VLOOKUP(AN64,'[3]2020_HVAC'!$EY$7:$KA$83,32),"")</f>
        <v>7.6319835897435819</v>
      </c>
      <c r="AO87" s="20">
        <f>IF(AO64&gt;0,VLOOKUP(AO64,'[3]2020_HVAC'!$EY$7:$KA$83,32),"")</f>
        <v>12.383242705570293</v>
      </c>
      <c r="AP87" s="13">
        <f t="shared" si="77"/>
        <v>1101548.4892009257</v>
      </c>
      <c r="AQ87" s="21">
        <f>IF(AQ64&gt;0,VLOOKUP(AQ64,'[3]2020_Envelope'!$BH$6:$CR$128,9),"")</f>
        <v>16.734508960573478</v>
      </c>
      <c r="AR87" s="21">
        <f>IF(AR64&gt;0,VLOOKUP(AR64,'[3]2020_Envelope'!$BH$6:$CR$128,9),"")</f>
        <v>32.931972350230417</v>
      </c>
      <c r="AS87" s="21">
        <f>IF(AS64&gt;0,VLOOKUP(AS64,'[3]2020_Envelope'!$BH$6:$CR$128,9),"")</f>
        <v>21.733870967741932</v>
      </c>
      <c r="AT87" s="21" t="str">
        <f>IF(AT64&gt;0,VLOOKUP(AT64,'[3]2020_Envelope'!$BH$6:$CR$128,9),"")</f>
        <v/>
      </c>
      <c r="AU87" s="21">
        <f>IF(AU64&gt;0,VLOOKUP(AU64,'[3]2020_Envelope'!$BH$6:$CR$128,9),"")</f>
        <v>49.81467857142858</v>
      </c>
      <c r="AV87" s="21">
        <f>IF(AV64&gt;0,VLOOKUP(AV64,'[3]2020_Envelope'!$BH$6:$CR$128,9),"")</f>
        <v>25.810714285714287</v>
      </c>
      <c r="AW87" s="20" t="str">
        <f>IF(AW64&gt;0,VLOOKUP(AW64,'[3]2020_HVAC'!$EY$7:$KA$83,35),"")</f>
        <v/>
      </c>
      <c r="AX87" s="20" t="str">
        <f>IF(AX64&gt;0,VLOOKUP(AX64,'[3]2020_HVAC'!$EY$7:$KA$83,35),"")</f>
        <v/>
      </c>
      <c r="AY87" s="20">
        <f>IF(AY64&gt;0,VLOOKUP(AY64,'[3]2020_HVAC'!$EY$7:$KA$83,35),"")</f>
        <v>73.596992248062008</v>
      </c>
      <c r="AZ87" s="20">
        <f>IF(AZ64&gt;0,VLOOKUP(AZ64,'[3]2020_HVAC'!$EY$7:$KA$83,35),"")</f>
        <v>9.652000000000001</v>
      </c>
      <c r="BA87" s="55">
        <f>VLOOKUP($C87,[2]Performance!$A$3:$K$36,10)</f>
        <v>1</v>
      </c>
      <c r="BB87" s="55">
        <f t="shared" si="78"/>
        <v>36</v>
      </c>
      <c r="BC87" s="20">
        <f>IF(BC64&gt;0,VLOOKUP(BC64,'[3]2020_HVAC'!$EY$7:$KA$83,BB87),"")</f>
        <v>22.382200027037058</v>
      </c>
      <c r="BD87" s="20" t="str">
        <f>IF(BD64&gt;0,VLOOKUP(BD64,'[3]2020_HVAC'!$EY$7:$KA$83,$BB87),"")</f>
        <v/>
      </c>
      <c r="BE87" s="20">
        <f>IF(BE64&gt;0,VLOOKUP(BE64,'[3]2020_HVAC'!$EY$7:$KA$83,35),"")</f>
        <v>53.898799999999994</v>
      </c>
      <c r="BF87" s="20" t="str">
        <f>IF(BF64&gt;0,VLOOKUP(BF64,'[3]2020_HVAC'!$EY$7:$KA$83,35),"")</f>
        <v/>
      </c>
      <c r="BG87" s="20">
        <f>IF(BG64&gt;0,VLOOKUP(BG64,'[3]2020_HVAC'!$EY$7:$KA$83,35),"")</f>
        <v>5.5638095238095238</v>
      </c>
      <c r="BH87" s="20">
        <f>IF(BH64&gt;0,VLOOKUP(BH64,'[3]2020_HVAC'!$EY$7:$KA$83,35),"")</f>
        <v>11.338947047619035</v>
      </c>
      <c r="BI87" s="20">
        <f>IF(BI64&gt;0,VLOOKUP(BI64,'[3]2020_HVAC'!$EY$7:$KA$83,35),"")</f>
        <v>12.776361521620142</v>
      </c>
      <c r="BJ87" s="13">
        <f t="shared" si="79"/>
        <v>1059139.7948370848</v>
      </c>
      <c r="BK87" s="19">
        <f>IF($N87&gt;0,VLOOKUP($C87,[1]Madrid!$AB$7:$AN$40,$N87))/((IF($P87=1,'3 PlantsCodes'!$D$26,IF($P87=2,'3 PlantsCodes'!$D$27,IF($P87=3,'3 PlantsCodes'!$D$28,IF($P87=4,'3 PlantsCodes'!$D$29)))))*IF($R87=1,'3 PlantsCodes'!$D$31,IF($R87=2,'3 PlantsCodes'!$D$32)))</f>
        <v>9.5673929667621422</v>
      </c>
      <c r="BL87" s="19">
        <f>(IF($O87=20,VLOOKUP($C87,[1]Madrid!$AB$7:$AN$40,12),IF($O87&gt;0,VLOOKUP($C87,[1]Madrid!$AB$7:$AN$40,$O87),0))/(IF($Q87=1,'3 PlantsCodes'!$E$26,IF($Q87=3,'3 PlantsCodes'!$E$28,IF($Q87=4,'3 PlantsCodes'!$E$29,1)))*IF($R87=1,'3 PlantsCodes'!$E$31,IF($R87=2,'3 PlantsCodes'!$E$32))))</f>
        <v>7.9569655886230137</v>
      </c>
      <c r="BM87" s="19">
        <f>VLOOKUP($C87,[1]Madrid!$AB$6:$AZ$40,$S87)</f>
        <v>0.77980251504673281</v>
      </c>
      <c r="BN87" s="19">
        <f>VLOOKUP($C87,[1]Madrid!$B$7:$Y$40,18)</f>
        <v>7.0055523496863916</v>
      </c>
      <c r="BO87" s="19">
        <f>VLOOKUP($C87,[1]Madrid!$B$7:$AA$40,26)</f>
        <v>0.24083574749015046</v>
      </c>
      <c r="BP87" s="20">
        <f>IF($U87=1,-[4]Office!$E$12,0)</f>
        <v>-9.779059829059829</v>
      </c>
      <c r="BQ87" s="57" t="s">
        <v>30</v>
      </c>
      <c r="BR87" s="19">
        <f>IF($N87&gt;0,VLOOKUP($C87,[2]Madrid!$AB$7:$AN$40,$N87))/((IF($P87=1,'3 PlantsCodes'!$D$26,IF($P87=2,'3 PlantsCodes'!$D$27,IF($P87=3,'3 PlantsCodes'!$D$28,IF($P87=4,'3 PlantsCodes'!$D$29)))))*IF($R87=1,'3 PlantsCodes'!$D$31,IF($R87=2,'3 PlantsCodes'!$D$32)))</f>
        <v>9.3844778678805891</v>
      </c>
      <c r="BS87" s="19">
        <f>(IF($O87=20,VLOOKUP($C87,[2]Madrid!$AB$7:$AN$40,12),IF($O87&gt;0,VLOOKUP($C87,[2]Madrid!$AB$7:$AN$40,$O87),0))/(IF($Q87=1,'3 PlantsCodes'!$E$26,IF($Q87=3,'3 PlantsCodes'!$E$28,IF($Q87=4,'3 PlantsCodes'!$E$29,1)))*IF($R87=1,'3 PlantsCodes'!$E$31,IF($R87=2,'3 PlantsCodes'!$E$32))))</f>
        <v>5.1404324914322359</v>
      </c>
      <c r="BT87" s="19">
        <f>VLOOKUP($C87,[2]Madrid!$AB$6:$AZ$40,$S87)</f>
        <v>1.4855595104125552</v>
      </c>
      <c r="BU87" s="19">
        <f>VLOOKUP($C87,[2]Madrid!$B$7:$Y$40,18)</f>
        <v>7.7827498104406363</v>
      </c>
      <c r="BV87" s="19">
        <f>VLOOKUP($C87,[2]Madrid!$B$7:$AA$40,26)</f>
        <v>0.39772342356906987</v>
      </c>
      <c r="BW87" s="20">
        <f>IF($U87=1,-[4]School!$E$12,0)</f>
        <v>-10.116825396825396</v>
      </c>
      <c r="BX87" s="57" t="s">
        <v>30</v>
      </c>
    </row>
    <row r="88" spans="1:76" x14ac:dyDescent="0.25">
      <c r="A88" s="151"/>
      <c r="B88" s="17">
        <v>12</v>
      </c>
      <c r="C88" s="22">
        <f t="shared" ref="C88:V88" si="89">IF(C65="","",C65)</f>
        <v>18</v>
      </c>
      <c r="D88" s="50" t="str">
        <f t="shared" si="89"/>
        <v>o+</v>
      </c>
      <c r="E88" s="50" t="str">
        <f t="shared" si="89"/>
        <v>o+</v>
      </c>
      <c r="F88" s="49" t="str">
        <f t="shared" si="89"/>
        <v>+</v>
      </c>
      <c r="G88" s="49" t="str">
        <f t="shared" si="89"/>
        <v>+</v>
      </c>
      <c r="H88" s="49">
        <f t="shared" si="89"/>
        <v>0</v>
      </c>
      <c r="I88" s="49">
        <f t="shared" si="89"/>
        <v>4</v>
      </c>
      <c r="J88" s="49">
        <f t="shared" si="89"/>
        <v>3</v>
      </c>
      <c r="K88" s="49">
        <f t="shared" si="89"/>
        <v>3</v>
      </c>
      <c r="L88" s="49">
        <f t="shared" si="89"/>
        <v>1</v>
      </c>
      <c r="M88" s="49">
        <f t="shared" si="89"/>
        <v>4331</v>
      </c>
      <c r="N88" s="49">
        <f t="shared" si="89"/>
        <v>7</v>
      </c>
      <c r="O88" s="49">
        <f t="shared" si="89"/>
        <v>12</v>
      </c>
      <c r="P88" s="49">
        <f t="shared" si="89"/>
        <v>3</v>
      </c>
      <c r="Q88" s="49">
        <f t="shared" si="89"/>
        <v>3</v>
      </c>
      <c r="R88" s="49">
        <f t="shared" si="89"/>
        <v>2</v>
      </c>
      <c r="S88" s="22">
        <f t="shared" si="89"/>
        <v>22</v>
      </c>
      <c r="T88" s="49">
        <f t="shared" si="89"/>
        <v>1</v>
      </c>
      <c r="U88" s="49">
        <f t="shared" si="89"/>
        <v>1</v>
      </c>
      <c r="V88" s="18" t="str">
        <f t="shared" si="89"/>
        <v/>
      </c>
      <c r="W88" s="21">
        <f>IF(W65&gt;0,VLOOKUP(W65,'[3]2020_Envelope'!$BH$6:$CR$128,8),"")</f>
        <v>11.293139233526329</v>
      </c>
      <c r="X88" s="21">
        <f>IF(X65&gt;0,VLOOKUP(X65,'[3]2020_Envelope'!$BH$6:$CR$128,8),"")</f>
        <v>23.054280397022328</v>
      </c>
      <c r="Y88" s="21">
        <f>IF(Y65&gt;0,VLOOKUP(Y65,'[3]2020_Envelope'!$BH$6:$CR$128,8),"")</f>
        <v>10.051923989220402</v>
      </c>
      <c r="Z88" s="21">
        <f>IF(Z65&gt;0,VLOOKUP(Z65,'[3]2020_Envelope'!$BH$6:$CR$128,8),"")</f>
        <v>151.18759615384616</v>
      </c>
      <c r="AA88" s="21">
        <f>IF(AA65&gt;0,VLOOKUP(AA65,'[3]2020_Envelope'!$BH$6:$CR$128,8),"")</f>
        <v>73.99879807692308</v>
      </c>
      <c r="AB88" s="21">
        <f>IF(AB65&gt;0,VLOOKUP(AB65,'[3]2020_Envelope'!$BH$6:$CR$128,8),"")</f>
        <v>38.341346153846153</v>
      </c>
      <c r="AC88" s="20" t="str">
        <f>IF(AC65&gt;0,VLOOKUP(AC65,'[3]2020_HVAC'!$EY$7:$KA$83,32),"")</f>
        <v/>
      </c>
      <c r="AD88" s="20" t="str">
        <f>IF(AD65&gt;0,VLOOKUP(AD65,'[3]2020_HVAC'!$EY$7:$KA$83,32),"")</f>
        <v/>
      </c>
      <c r="AE88" s="20">
        <f>IF(AE65&gt;0,VLOOKUP(AE65,'[3]2020_HVAC'!$EY$7:$KA$83,32),"")</f>
        <v>73.596992248062008</v>
      </c>
      <c r="AF88" s="20">
        <f>IF(AF65&gt;0,VLOOKUP(AF65,'[3]2020_HVAC'!$EY$7:$KA$83,32),"")</f>
        <v>9.652000000000001</v>
      </c>
      <c r="AG88" s="55">
        <f>VLOOKUP($C88,[1]Performance!$A$3:$K$38,10)</f>
        <v>2</v>
      </c>
      <c r="AH88" s="55">
        <f t="shared" si="76"/>
        <v>34</v>
      </c>
      <c r="AI88" s="20">
        <f>IF(AI65&gt;0,VLOOKUP(AI65,'[3]2020_HVAC'!$EY$7:$KA$83,AH88),"")</f>
        <v>10.787663256027116</v>
      </c>
      <c r="AJ88" s="20" t="str">
        <f>IF(AJ65&gt;0,VLOOKUP(AJ65,'[3]2020_HVAC'!$EY$7:$KA$83,$AH88),"")</f>
        <v/>
      </c>
      <c r="AK88" s="20">
        <f>IF(AK65&gt;0,VLOOKUP(AK65,'[3]2020_HVAC'!$EY$7:$KA$83,32),"")</f>
        <v>53.898799999999994</v>
      </c>
      <c r="AL88" s="20" t="str">
        <f>IF(AL65&gt;0,VLOOKUP(AL65,'[3]2020_HVAC'!$EY$7:$KA$83,32),"")</f>
        <v/>
      </c>
      <c r="AM88" s="20">
        <f>IF(AM65&gt;0,VLOOKUP(AM65,'[3]2020_HVAC'!$EY$7:$KA$83,32),"")</f>
        <v>4.9931623931623932</v>
      </c>
      <c r="AN88" s="20">
        <f>IF(AN65&gt;0,VLOOKUP(AN65,'[3]2020_HVAC'!$EY$7:$KA$83,32),"")</f>
        <v>7.6319835897435819</v>
      </c>
      <c r="AO88" s="20">
        <f>IF(AO65&gt;0,VLOOKUP(AO65,'[3]2020_HVAC'!$EY$7:$KA$83,32),"")</f>
        <v>12.383242705570293</v>
      </c>
      <c r="AP88" s="13">
        <f t="shared" si="77"/>
        <v>1125237.9719808626</v>
      </c>
      <c r="AQ88" s="21">
        <f>IF(AQ65&gt;0,VLOOKUP(AQ65,'[3]2020_Envelope'!$BH$6:$CR$128,9),"")</f>
        <v>26.818827956989249</v>
      </c>
      <c r="AR88" s="21">
        <f>IF(AR65&gt;0,VLOOKUP(AR65,'[3]2020_Envelope'!$BH$6:$CR$128,9),"")</f>
        <v>41.522921658986171</v>
      </c>
      <c r="AS88" s="21">
        <f>IF(AS65&gt;0,VLOOKUP(AS65,'[3]2020_Envelope'!$BH$6:$CR$128,9),"")</f>
        <v>24.501526770324233</v>
      </c>
      <c r="AT88" s="21" t="str">
        <f>IF(AT65&gt;0,VLOOKUP(AT65,'[3]2020_Envelope'!$BH$6:$CR$128,9),"")</f>
        <v/>
      </c>
      <c r="AU88" s="21">
        <f>IF(AU65&gt;0,VLOOKUP(AU65,'[3]2020_Envelope'!$BH$6:$CR$128,9),"")</f>
        <v>49.81467857142858</v>
      </c>
      <c r="AV88" s="21">
        <f>IF(AV65&gt;0,VLOOKUP(AV65,'[3]2020_Envelope'!$BH$6:$CR$128,9),"")</f>
        <v>25.810714285714287</v>
      </c>
      <c r="AW88" s="20" t="str">
        <f>IF(AW65&gt;0,VLOOKUP(AW65,'[3]2020_HVAC'!$EY$7:$KA$83,35),"")</f>
        <v/>
      </c>
      <c r="AX88" s="20" t="str">
        <f>IF(AX65&gt;0,VLOOKUP(AX65,'[3]2020_HVAC'!$EY$7:$KA$83,35),"")</f>
        <v/>
      </c>
      <c r="AY88" s="20">
        <f>IF(AY65&gt;0,VLOOKUP(AY65,'[3]2020_HVAC'!$EY$7:$KA$83,35),"")</f>
        <v>73.596992248062008</v>
      </c>
      <c r="AZ88" s="20">
        <f>IF(AZ65&gt;0,VLOOKUP(AZ65,'[3]2020_HVAC'!$EY$7:$KA$83,35),"")</f>
        <v>9.652000000000001</v>
      </c>
      <c r="BA88" s="55">
        <f>VLOOKUP($C88,[2]Performance!$A$3:$K$36,10)</f>
        <v>2</v>
      </c>
      <c r="BB88" s="55">
        <f t="shared" si="78"/>
        <v>37</v>
      </c>
      <c r="BC88" s="20">
        <f>IF(BC65&gt;0,VLOOKUP(BC65,'[3]2020_HVAC'!$EY$7:$KA$83,BB88),"")</f>
        <v>13.604951087523343</v>
      </c>
      <c r="BD88" s="20" t="str">
        <f>IF(BD65&gt;0,VLOOKUP(BD65,'[3]2020_HVAC'!$EY$7:$KA$83,$BB88),"")</f>
        <v/>
      </c>
      <c r="BE88" s="20">
        <f>IF(BE65&gt;0,VLOOKUP(BE65,'[3]2020_HVAC'!$EY$7:$KA$83,35),"")</f>
        <v>53.898799999999994</v>
      </c>
      <c r="BF88" s="20" t="str">
        <f>IF(BF65&gt;0,VLOOKUP(BF65,'[3]2020_HVAC'!$EY$7:$KA$83,35),"")</f>
        <v/>
      </c>
      <c r="BG88" s="20">
        <f>IF(BG65&gt;0,VLOOKUP(BG65,'[3]2020_HVAC'!$EY$7:$KA$83,35),"")</f>
        <v>5.5638095238095238</v>
      </c>
      <c r="BH88" s="20">
        <f>IF(BH65&gt;0,VLOOKUP(BH65,'[3]2020_HVAC'!$EY$7:$KA$83,35),"")</f>
        <v>11.338947047619035</v>
      </c>
      <c r="BI88" s="20">
        <f>IF(BI65&gt;0,VLOOKUP(BI65,'[3]2020_HVAC'!$EY$7:$KA$83,35),"")</f>
        <v>12.776361521620142</v>
      </c>
      <c r="BJ88" s="13">
        <f t="shared" si="79"/>
        <v>1099036.6716170411</v>
      </c>
      <c r="BK88" s="19">
        <f>IF($N88&gt;0,VLOOKUP($C88,[1]Madrid!$AB$7:$AN$40,$N88))/((IF($P88=1,'3 PlantsCodes'!$D$26,IF($P88=2,'3 PlantsCodes'!$D$27,IF($P88=3,'3 PlantsCodes'!$D$28,IF($P88=4,'3 PlantsCodes'!$D$29)))))*IF($R88=1,'3 PlantsCodes'!$D$31,IF($R88=2,'3 PlantsCodes'!$D$32)))</f>
        <v>8.4692283371951493</v>
      </c>
      <c r="BL88" s="19">
        <f>(IF($O88=20,VLOOKUP($C88,[1]Madrid!$AB$7:$AN$40,12),IF($O88&gt;0,VLOOKUP($C88,[1]Madrid!$AB$7:$AN$40,$O88),0))/(IF($Q88=1,'3 PlantsCodes'!$E$26,IF($Q88=3,'3 PlantsCodes'!$E$28,IF($Q88=4,'3 PlantsCodes'!$E$29,1)))*IF($R88=1,'3 PlantsCodes'!$E$31,IF($R88=2,'3 PlantsCodes'!$E$32))))</f>
        <v>7.9617986155890996</v>
      </c>
      <c r="BM88" s="19">
        <f>VLOOKUP($C88,[1]Madrid!$AB$6:$AZ$40,$S88)</f>
        <v>0.7820913061948751</v>
      </c>
      <c r="BN88" s="19">
        <f>VLOOKUP($C88,[1]Madrid!$B$7:$Y$40,18)</f>
        <v>7.0055523496863916</v>
      </c>
      <c r="BO88" s="19">
        <f>VLOOKUP($C88,[1]Madrid!$B$7:$AA$40,26)</f>
        <v>0.23706096281127675</v>
      </c>
      <c r="BP88" s="20">
        <f>IF($U88=1,-[4]Office!$E$12,0)</f>
        <v>-9.779059829059829</v>
      </c>
      <c r="BQ88" s="57" t="s">
        <v>30</v>
      </c>
      <c r="BR88" s="19">
        <f>IF($N88&gt;0,VLOOKUP($C88,[2]Madrid!$AB$7:$AN$40,$N88))/((IF($P88=1,'3 PlantsCodes'!$D$26,IF($P88=2,'3 PlantsCodes'!$D$27,IF($P88=3,'3 PlantsCodes'!$D$28,IF($P88=4,'3 PlantsCodes'!$D$29)))))*IF($R88=1,'3 PlantsCodes'!$D$31,IF($R88=2,'3 PlantsCodes'!$D$32)))</f>
        <v>7.4020316706511391</v>
      </c>
      <c r="BS88" s="19">
        <f>(IF($O88=20,VLOOKUP($C88,[2]Madrid!$AB$7:$AN$40,12),IF($O88&gt;0,VLOOKUP($C88,[2]Madrid!$AB$7:$AN$40,$O88),0))/(IF($Q88=1,'3 PlantsCodes'!$E$26,IF($Q88=3,'3 PlantsCodes'!$E$28,IF($Q88=4,'3 PlantsCodes'!$E$29,1)))*IF($R88=1,'3 PlantsCodes'!$E$31,IF($R88=2,'3 PlantsCodes'!$E$32))))</f>
        <v>5.119337335641867</v>
      </c>
      <c r="BT88" s="19">
        <f>VLOOKUP($C88,[2]Madrid!$AB$6:$AZ$40,$S88)</f>
        <v>1.4782757298015541</v>
      </c>
      <c r="BU88" s="19">
        <f>VLOOKUP($C88,[2]Madrid!$B$7:$Y$40,18)</f>
        <v>7.7827498104406363</v>
      </c>
      <c r="BV88" s="19">
        <f>VLOOKUP($C88,[2]Madrid!$B$7:$AA$40,26)</f>
        <v>0.38853935224335245</v>
      </c>
      <c r="BW88" s="20">
        <f>IF($U88=1,-[4]School!$E$12,0)</f>
        <v>-10.116825396825396</v>
      </c>
      <c r="BX88" s="57" t="s">
        <v>30</v>
      </c>
    </row>
    <row r="89" spans="1:76" x14ac:dyDescent="0.25">
      <c r="A89" s="151"/>
      <c r="B89" s="17">
        <v>13</v>
      </c>
      <c r="C89" s="22">
        <f t="shared" ref="C89:V89" si="90">IF(C66="","",C66)</f>
        <v>3</v>
      </c>
      <c r="D89" s="50" t="str">
        <f t="shared" si="90"/>
        <v/>
      </c>
      <c r="E89" s="50" t="str">
        <f t="shared" si="90"/>
        <v/>
      </c>
      <c r="F89" s="49" t="str">
        <f t="shared" si="90"/>
        <v/>
      </c>
      <c r="G89" s="49" t="str">
        <f t="shared" si="90"/>
        <v/>
      </c>
      <c r="H89" s="49">
        <f t="shared" si="90"/>
        <v>0</v>
      </c>
      <c r="I89" s="49">
        <f t="shared" si="90"/>
        <v>1</v>
      </c>
      <c r="J89" s="49">
        <f t="shared" si="90"/>
        <v>2</v>
      </c>
      <c r="K89" s="49">
        <f t="shared" si="90"/>
        <v>1</v>
      </c>
      <c r="L89" s="49">
        <f t="shared" si="90"/>
        <v>1</v>
      </c>
      <c r="M89" s="49">
        <f t="shared" si="90"/>
        <v>1211</v>
      </c>
      <c r="N89" s="49">
        <f t="shared" si="90"/>
        <v>7</v>
      </c>
      <c r="O89" s="49">
        <f t="shared" si="90"/>
        <v>12</v>
      </c>
      <c r="P89" s="49">
        <f t="shared" si="90"/>
        <v>1</v>
      </c>
      <c r="Q89" s="49">
        <f t="shared" si="90"/>
        <v>1</v>
      </c>
      <c r="R89" s="49">
        <f t="shared" si="90"/>
        <v>2</v>
      </c>
      <c r="S89" s="22">
        <f t="shared" si="90"/>
        <v>22</v>
      </c>
      <c r="T89" s="49">
        <f t="shared" si="90"/>
        <v>1</v>
      </c>
      <c r="U89" s="49">
        <f t="shared" si="90"/>
        <v>1</v>
      </c>
      <c r="V89" s="18" t="str">
        <f t="shared" si="90"/>
        <v/>
      </c>
      <c r="W89" s="21">
        <f>IF(W66&gt;0,VLOOKUP(W66,'[3]2020_Envelope'!$BH$6:$CR$128,8),"")</f>
        <v>20.040805073063133</v>
      </c>
      <c r="X89" s="21">
        <f>IF(X66&gt;0,VLOOKUP(X66,'[3]2020_Envelope'!$BH$6:$CR$128,8),"")</f>
        <v>6.5364626413013509</v>
      </c>
      <c r="Y89" s="21" t="str">
        <f>IF(Y66&gt;0,VLOOKUP(Y66,'[3]2020_Envelope'!$BH$6:$CR$128,8),"")</f>
        <v/>
      </c>
      <c r="Z89" s="21">
        <f>IF(Z66&gt;0,VLOOKUP(Z66,'[3]2020_Envelope'!$BH$6:$CR$128,8),"")</f>
        <v>116.80630566801619</v>
      </c>
      <c r="AA89" s="21" t="str">
        <f>IF(AA66&gt;0,VLOOKUP(AA66,'[3]2020_Envelope'!$BH$6:$CR$128,8),"")</f>
        <v/>
      </c>
      <c r="AB89" s="21" t="str">
        <f>IF(AB66&gt;0,VLOOKUP(AB66,'[3]2020_Envelope'!$BH$6:$CR$128,8),"")</f>
        <v/>
      </c>
      <c r="AC89" s="20" t="str">
        <f>IF(AC66&gt;0,VLOOKUP(AC66,'[3]2020_HVAC'!$EY$7:$KA$83,32),"")</f>
        <v/>
      </c>
      <c r="AD89" s="20" t="str">
        <f>IF(AD66&gt;0,VLOOKUP(AD66,'[3]2020_HVAC'!$EY$7:$KA$83,32),"")</f>
        <v/>
      </c>
      <c r="AE89" s="20" t="str">
        <f>IF(AE66&gt;0,VLOOKUP(AE66,'[3]2020_HVAC'!$EY$7:$KA$83,32),"")</f>
        <v/>
      </c>
      <c r="AF89" s="20" t="str">
        <f>IF(AF66&gt;0,VLOOKUP(AF66,'[3]2020_HVAC'!$EY$7:$KA$83,32),"")</f>
        <v/>
      </c>
      <c r="AG89" s="55">
        <f>VLOOKUP($C89,[1]Performance!$A$3:$K$38,10)</f>
        <v>1</v>
      </c>
      <c r="AH89" s="55">
        <f t="shared" si="76"/>
        <v>33</v>
      </c>
      <c r="AI89" s="20">
        <f>IF(AI66&gt;0,VLOOKUP(AI66,'[3]2020_HVAC'!$EY$7:$KA$83,AH89),"")</f>
        <v>16.655399200931345</v>
      </c>
      <c r="AJ89" s="20" t="str">
        <f>IF(AJ66&gt;0,VLOOKUP(AJ66,'[3]2020_HVAC'!$EY$7:$KA$83,$AH89),"")</f>
        <v/>
      </c>
      <c r="AK89" s="20">
        <f>IF(AK66&gt;0,VLOOKUP(AK66,'[3]2020_HVAC'!$EY$7:$KA$83,32),"")</f>
        <v>81.678799999999995</v>
      </c>
      <c r="AL89" s="20" t="str">
        <f>IF(AL66&gt;0,VLOOKUP(AL66,'[3]2020_HVAC'!$EY$7:$KA$83,32),"")</f>
        <v/>
      </c>
      <c r="AM89" s="20">
        <f>IF(AM66&gt;0,VLOOKUP(AM66,'[3]2020_HVAC'!$EY$7:$KA$83,32),"")</f>
        <v>4.9931623931623932</v>
      </c>
      <c r="AN89" s="20">
        <f>IF(AN66&gt;0,VLOOKUP(AN66,'[3]2020_HVAC'!$EY$7:$KA$83,32),"")</f>
        <v>7.6319835897435819</v>
      </c>
      <c r="AO89" s="20">
        <f>IF(AO66&gt;0,VLOOKUP(AO66,'[3]2020_HVAC'!$EY$7:$KA$83,32),"")</f>
        <v>12.383242705570293</v>
      </c>
      <c r="AP89" s="13">
        <f t="shared" si="77"/>
        <v>624139.21737598465</v>
      </c>
      <c r="AQ89" s="21">
        <f>IF(AQ66&gt;0,VLOOKUP(AQ66,'[3]2020_Envelope'!$BH$6:$CR$128,9),"")</f>
        <v>45.853046594982075</v>
      </c>
      <c r="AR89" s="21">
        <f>IF(AR66&gt;0,VLOOKUP(AR66,'[3]2020_Envelope'!$BH$6:$CR$128,9),"")</f>
        <v>11.772782386072707</v>
      </c>
      <c r="AS89" s="21" t="str">
        <f>IF(AS66&gt;0,VLOOKUP(AS66,'[3]2020_Envelope'!$BH$6:$CR$128,9),"")</f>
        <v/>
      </c>
      <c r="AT89" s="21">
        <f>IF(AT66&gt;0,VLOOKUP(AT66,'[3]2020_Envelope'!$BH$6:$CR$128,9),"")</f>
        <v>117.6896120300752</v>
      </c>
      <c r="AU89" s="21" t="str">
        <f>IF(AU66&gt;0,VLOOKUP(AU66,'[3]2020_Envelope'!$BH$6:$CR$128,9),"")</f>
        <v/>
      </c>
      <c r="AV89" s="21" t="str">
        <f>IF(AV66&gt;0,VLOOKUP(AV66,'[3]2020_Envelope'!$BH$6:$CR$128,9),"")</f>
        <v/>
      </c>
      <c r="AW89" s="20" t="str">
        <f>IF(AW66&gt;0,VLOOKUP(AW66,'[3]2020_HVAC'!$EY$7:$KA$83,35),"")</f>
        <v/>
      </c>
      <c r="AX89" s="20" t="str">
        <f>IF(AX66&gt;0,VLOOKUP(AX66,'[3]2020_HVAC'!$EY$7:$KA$83,35),"")</f>
        <v/>
      </c>
      <c r="AY89" s="20" t="str">
        <f>IF(AY66&gt;0,VLOOKUP(AY66,'[3]2020_HVAC'!$EY$7:$KA$83,35),"")</f>
        <v/>
      </c>
      <c r="AZ89" s="20" t="str">
        <f>IF(AZ66&gt;0,VLOOKUP(AZ66,'[3]2020_HVAC'!$EY$7:$KA$83,35),"")</f>
        <v/>
      </c>
      <c r="BA89" s="55">
        <f>VLOOKUP($C89,[2]Performance!$A$3:$K$36,10)</f>
        <v>0</v>
      </c>
      <c r="BB89" s="55">
        <f t="shared" si="78"/>
        <v>35</v>
      </c>
      <c r="BC89" s="20">
        <f>IF(BC66&gt;0,VLOOKUP(BC66,'[3]2020_HVAC'!$EY$7:$KA$83,BB89),"")</f>
        <v>31.159448966550773</v>
      </c>
      <c r="BD89" s="20" t="str">
        <f>IF(BD66&gt;0,VLOOKUP(BD66,'[3]2020_HVAC'!$EY$7:$KA$83,$BB89),"")</f>
        <v/>
      </c>
      <c r="BE89" s="20">
        <f>IF(BE66&gt;0,VLOOKUP(BE66,'[3]2020_HVAC'!$EY$7:$KA$83,35),"")</f>
        <v>81.678799999999995</v>
      </c>
      <c r="BF89" s="20" t="str">
        <f>IF(BF66&gt;0,VLOOKUP(BF66,'[3]2020_HVAC'!$EY$7:$KA$83,35),"")</f>
        <v/>
      </c>
      <c r="BG89" s="20">
        <f>IF(BG66&gt;0,VLOOKUP(BG66,'[3]2020_HVAC'!$EY$7:$KA$83,35),"")</f>
        <v>5.5638095238095238</v>
      </c>
      <c r="BH89" s="20">
        <f>IF(BH66&gt;0,VLOOKUP(BH66,'[3]2020_HVAC'!$EY$7:$KA$83,35),"")</f>
        <v>11.338947047619035</v>
      </c>
      <c r="BI89" s="20">
        <f>IF(BI66&gt;0,VLOOKUP(BI66,'[3]2020_HVAC'!$EY$7:$KA$83,35),"")</f>
        <v>12.776361521620142</v>
      </c>
      <c r="BJ89" s="13">
        <f t="shared" si="79"/>
        <v>1001173.3454227978</v>
      </c>
      <c r="BK89" s="19">
        <f>IF($N89&gt;0,VLOOKUP($C89,[1]Madrid!$AB$7:$AN$40,$N89))/((IF($P89=1,'3 PlantsCodes'!$D$26,IF($P89=2,'3 PlantsCodes'!$D$27,IF($P89=3,'3 PlantsCodes'!$D$28,IF($P89=4,'3 PlantsCodes'!$D$29)))))*IF($R89=1,'3 PlantsCodes'!$D$31,IF($R89=2,'3 PlantsCodes'!$D$32)))</f>
        <v>23.872231368055928</v>
      </c>
      <c r="BL89" s="19">
        <f>(IF($O89=20,VLOOKUP($C89,[1]Madrid!$AB$7:$AN$40,12),IF($O89&gt;0,VLOOKUP($C89,[1]Madrid!$AB$7:$AN$40,$O89),0))/(IF($Q89=1,'3 PlantsCodes'!$E$26,IF($Q89=3,'3 PlantsCodes'!$E$28,IF($Q89=4,'3 PlantsCodes'!$E$29,1)))*IF($R89=1,'3 PlantsCodes'!$E$31,IF($R89=2,'3 PlantsCodes'!$E$32))))</f>
        <v>25.676288674077053</v>
      </c>
      <c r="BM89" s="19">
        <f>VLOOKUP($C89,[1]Madrid!$AB$6:$AZ$40,$S89)</f>
        <v>0.68216920790997482</v>
      </c>
      <c r="BN89" s="19">
        <f>VLOOKUP($C89,[1]Madrid!$B$7:$Y$40,18)</f>
        <v>28.254588867185692</v>
      </c>
      <c r="BO89" s="19">
        <f>VLOOKUP($C89,[1]Madrid!$B$7:$AA$40,26)</f>
        <v>0.47863940616173439</v>
      </c>
      <c r="BP89" s="20">
        <f>IF($U89=1,-[4]Office!$E$12,0)</f>
        <v>-9.779059829059829</v>
      </c>
      <c r="BQ89" s="57" t="s">
        <v>30</v>
      </c>
      <c r="BR89" s="19">
        <f>IF($N89&gt;0,VLOOKUP($C89,[2]Madrid!$AB$7:$AN$40,$N89))/((IF($P89=1,'3 PlantsCodes'!$D$26,IF($P89=2,'3 PlantsCodes'!$D$27,IF($P89=3,'3 PlantsCodes'!$D$28,IF($P89=4,'3 PlantsCodes'!$D$29)))))*IF($R89=1,'3 PlantsCodes'!$D$31,IF($R89=2,'3 PlantsCodes'!$D$32)))</f>
        <v>28.817926336369524</v>
      </c>
      <c r="BS89" s="19">
        <f>(IF($O89=20,VLOOKUP($C89,[2]Madrid!$AB$7:$AN$40,12),IF($O89&gt;0,VLOOKUP($C89,[2]Madrid!$AB$7:$AN$40,$O89),0))/(IF($Q89=1,'3 PlantsCodes'!$E$26,IF($Q89=3,'3 PlantsCodes'!$E$28,IF($Q89=4,'3 PlantsCodes'!$E$29,1)))*IF($R89=1,'3 PlantsCodes'!$E$31,IF($R89=2,'3 PlantsCodes'!$E$32))))</f>
        <v>11.213780654862665</v>
      </c>
      <c r="BT89" s="19">
        <f>VLOOKUP($C89,[2]Madrid!$AB$6:$AZ$40,$S89)</f>
        <v>1.4082254739035349</v>
      </c>
      <c r="BU89" s="19">
        <f>VLOOKUP($C89,[2]Madrid!$B$7:$Y$40,18)</f>
        <v>28.050680657243095</v>
      </c>
      <c r="BV89" s="19">
        <f>VLOOKUP($C89,[2]Madrid!$B$7:$AA$40,26)</f>
        <v>0.60312918641075119</v>
      </c>
      <c r="BW89" s="20">
        <f>IF($U89=1,-[4]School!$E$12,0)</f>
        <v>-10.116825396825396</v>
      </c>
      <c r="BX89" s="57" t="s">
        <v>30</v>
      </c>
    </row>
    <row r="90" spans="1:76" x14ac:dyDescent="0.25">
      <c r="A90" s="151"/>
      <c r="B90" s="17">
        <v>14</v>
      </c>
      <c r="C90" s="22">
        <f t="shared" ref="C90:V90" si="91">IF(C67="","",C67)</f>
        <v>13</v>
      </c>
      <c r="D90" s="50" t="str">
        <f t="shared" si="91"/>
        <v/>
      </c>
      <c r="E90" s="50" t="str">
        <f t="shared" si="91"/>
        <v/>
      </c>
      <c r="F90" s="49" t="str">
        <f t="shared" si="91"/>
        <v/>
      </c>
      <c r="G90" s="49" t="str">
        <f t="shared" si="91"/>
        <v/>
      </c>
      <c r="H90" s="49">
        <f t="shared" si="91"/>
        <v>0</v>
      </c>
      <c r="I90" s="49">
        <f t="shared" si="91"/>
        <v>3</v>
      </c>
      <c r="J90" s="49">
        <f t="shared" si="91"/>
        <v>3</v>
      </c>
      <c r="K90" s="49">
        <f t="shared" si="91"/>
        <v>2</v>
      </c>
      <c r="L90" s="49">
        <f t="shared" si="91"/>
        <v>1</v>
      </c>
      <c r="M90" s="49">
        <f t="shared" si="91"/>
        <v>3321</v>
      </c>
      <c r="N90" s="49">
        <f t="shared" si="91"/>
        <v>7</v>
      </c>
      <c r="O90" s="49">
        <f t="shared" si="91"/>
        <v>12</v>
      </c>
      <c r="P90" s="49">
        <f t="shared" si="91"/>
        <v>1</v>
      </c>
      <c r="Q90" s="49">
        <f t="shared" si="91"/>
        <v>1</v>
      </c>
      <c r="R90" s="49">
        <f t="shared" si="91"/>
        <v>2</v>
      </c>
      <c r="S90" s="22">
        <f t="shared" si="91"/>
        <v>22</v>
      </c>
      <c r="T90" s="49">
        <f t="shared" si="91"/>
        <v>1</v>
      </c>
      <c r="U90" s="49">
        <f t="shared" si="91"/>
        <v>0</v>
      </c>
      <c r="V90" s="18" t="str">
        <f t="shared" si="91"/>
        <v/>
      </c>
      <c r="W90" s="21">
        <f>IF(W67&gt;0,VLOOKUP(W67,'[3]2020_Envelope'!$BH$6:$CR$128,8),"")</f>
        <v>7.0747438654535415</v>
      </c>
      <c r="X90" s="21">
        <f>IF(X67&gt;0,VLOOKUP(X67,'[3]2020_Envelope'!$BH$6:$CR$128,8),"")</f>
        <v>18.284429280397021</v>
      </c>
      <c r="Y90" s="21">
        <f>IF(Y67&gt;0,VLOOKUP(Y67,'[3]2020_Envelope'!$BH$6:$CR$128,8),"")</f>
        <v>8.9164598842018172</v>
      </c>
      <c r="Z90" s="21">
        <f>IF(Z67&gt;0,VLOOKUP(Z67,'[3]2020_Envelope'!$BH$6:$CR$128,8),"")</f>
        <v>151.18759615384616</v>
      </c>
      <c r="AA90" s="21" t="str">
        <f>IF(AA67&gt;0,VLOOKUP(AA67,'[3]2020_Envelope'!$BH$6:$CR$128,8),"")</f>
        <v/>
      </c>
      <c r="AB90" s="21">
        <f>IF(AB67&gt;0,VLOOKUP(AB67,'[3]2020_Envelope'!$BH$6:$CR$128,8),"")</f>
        <v>38.341346153846153</v>
      </c>
      <c r="AC90" s="20" t="str">
        <f>IF(AC67&gt;0,VLOOKUP(AC67,'[3]2020_HVAC'!$EY$7:$KA$83,32),"")</f>
        <v/>
      </c>
      <c r="AD90" s="20" t="str">
        <f>IF(AD67&gt;0,VLOOKUP(AD67,'[3]2020_HVAC'!$EY$7:$KA$83,32),"")</f>
        <v/>
      </c>
      <c r="AE90" s="20">
        <f>IF(AE67&gt;0,VLOOKUP(AE67,'[3]2020_HVAC'!$EY$7:$KA$83,32),"")</f>
        <v>49.717054263565892</v>
      </c>
      <c r="AF90" s="20" t="str">
        <f>IF(AF67&gt;0,VLOOKUP(AF67,'[3]2020_HVAC'!$EY$7:$KA$83,32),"")</f>
        <v/>
      </c>
      <c r="AG90" s="55">
        <f>VLOOKUP($C90,[1]Performance!$A$3:$K$38,10)</f>
        <v>2</v>
      </c>
      <c r="AH90" s="55">
        <f t="shared" si="76"/>
        <v>34</v>
      </c>
      <c r="AI90" s="20">
        <f>IF(AI67&gt;0,VLOOKUP(AI67,'[3]2020_HVAC'!$EY$7:$KA$83,AH90),"")</f>
        <v>10.787663256027116</v>
      </c>
      <c r="AJ90" s="20" t="str">
        <f>IF(AJ67&gt;0,VLOOKUP(AJ67,'[3]2020_HVAC'!$EY$7:$KA$83,$AH90),"")</f>
        <v/>
      </c>
      <c r="AK90" s="20">
        <f>IF(AK67&gt;0,VLOOKUP(AK67,'[3]2020_HVAC'!$EY$7:$KA$83,32),"")</f>
        <v>81.678799999999995</v>
      </c>
      <c r="AL90" s="20" t="str">
        <f>IF(AL67&gt;0,VLOOKUP(AL67,'[3]2020_HVAC'!$EY$7:$KA$83,32),"")</f>
        <v/>
      </c>
      <c r="AM90" s="20">
        <f>IF(AM67&gt;0,VLOOKUP(AM67,'[3]2020_HVAC'!$EY$7:$KA$83,32),"")</f>
        <v>4.9931623931623932</v>
      </c>
      <c r="AN90" s="20">
        <f>IF(AN67&gt;0,VLOOKUP(AN67,'[3]2020_HVAC'!$EY$7:$KA$83,32),"")</f>
        <v>7.6319835897435819</v>
      </c>
      <c r="AO90" s="20" t="str">
        <f>IF(AO67&gt;0,VLOOKUP(AO67,'[3]2020_HVAC'!$EY$7:$KA$83,32),"")</f>
        <v/>
      </c>
      <c r="AP90" s="13">
        <f t="shared" si="77"/>
        <v>885954.97888617008</v>
      </c>
      <c r="AQ90" s="21">
        <f>IF(AQ67&gt;0,VLOOKUP(AQ67,'[3]2020_Envelope'!$BH$6:$CR$128,9),"")</f>
        <v>16.734508960573478</v>
      </c>
      <c r="AR90" s="21">
        <f>IF(AR67&gt;0,VLOOKUP(AR67,'[3]2020_Envelope'!$BH$6:$CR$128,9),"")</f>
        <v>32.931972350230417</v>
      </c>
      <c r="AS90" s="21">
        <f>IF(AS67&gt;0,VLOOKUP(AS67,'[3]2020_Envelope'!$BH$6:$CR$128,9),"")</f>
        <v>21.733870967741932</v>
      </c>
      <c r="AT90" s="21" t="str">
        <f>IF(AT67&gt;0,VLOOKUP(AT67,'[3]2020_Envelope'!$BH$6:$CR$128,9),"")</f>
        <v/>
      </c>
      <c r="AU90" s="21" t="str">
        <f>IF(AU67&gt;0,VLOOKUP(AU67,'[3]2020_Envelope'!$BH$6:$CR$128,9),"")</f>
        <v/>
      </c>
      <c r="AV90" s="21">
        <f>IF(AV67&gt;0,VLOOKUP(AV67,'[3]2020_Envelope'!$BH$6:$CR$128,9),"")</f>
        <v>25.810714285714287</v>
      </c>
      <c r="AW90" s="20" t="str">
        <f>IF(AW67&gt;0,VLOOKUP(AW67,'[3]2020_HVAC'!$EY$7:$KA$83,35),"")</f>
        <v/>
      </c>
      <c r="AX90" s="20" t="str">
        <f>IF(AX67&gt;0,VLOOKUP(AX67,'[3]2020_HVAC'!$EY$7:$KA$83,35),"")</f>
        <v/>
      </c>
      <c r="AY90" s="20">
        <f>IF(AY67&gt;0,VLOOKUP(AY67,'[3]2020_HVAC'!$EY$7:$KA$83,35),"")</f>
        <v>49.717054263565892</v>
      </c>
      <c r="AZ90" s="20" t="str">
        <f>IF(AZ67&gt;0,VLOOKUP(AZ67,'[3]2020_HVAC'!$EY$7:$KA$83,35),"")</f>
        <v/>
      </c>
      <c r="BA90" s="55">
        <f>VLOOKUP($C90,[2]Performance!$A$3:$K$36,10)</f>
        <v>2</v>
      </c>
      <c r="BB90" s="55">
        <f t="shared" si="78"/>
        <v>37</v>
      </c>
      <c r="BC90" s="20">
        <f>IF(BC67&gt;0,VLOOKUP(BC67,'[3]2020_HVAC'!$EY$7:$KA$83,BB90),"")</f>
        <v>13.604951087523343</v>
      </c>
      <c r="BD90" s="20" t="str">
        <f>IF(BD67&gt;0,VLOOKUP(BD67,'[3]2020_HVAC'!$EY$7:$KA$83,$BB90),"")</f>
        <v/>
      </c>
      <c r="BE90" s="20">
        <f>IF(BE67&gt;0,VLOOKUP(BE67,'[3]2020_HVAC'!$EY$7:$KA$83,35),"")</f>
        <v>81.678799999999995</v>
      </c>
      <c r="BF90" s="20" t="str">
        <f>IF(BF67&gt;0,VLOOKUP(BF67,'[3]2020_HVAC'!$EY$7:$KA$83,35),"")</f>
        <v/>
      </c>
      <c r="BG90" s="20">
        <f>IF(BG67&gt;0,VLOOKUP(BG67,'[3]2020_HVAC'!$EY$7:$KA$83,35),"")</f>
        <v>5.5638095238095238</v>
      </c>
      <c r="BH90" s="20">
        <f>IF(BH67&gt;0,VLOOKUP(BH67,'[3]2020_HVAC'!$EY$7:$KA$83,35),"")</f>
        <v>11.338947047619035</v>
      </c>
      <c r="BI90" s="20" t="str">
        <f>IF(BI67&gt;0,VLOOKUP(BI67,'[3]2020_HVAC'!$EY$7:$KA$83,35),"")</f>
        <v/>
      </c>
      <c r="BJ90" s="13">
        <f t="shared" si="79"/>
        <v>816211.07973335043</v>
      </c>
      <c r="BK90" s="19">
        <f>IF($N90&gt;0,VLOOKUP($C90,[1]Madrid!$AB$7:$AN$40,$N90))/((IF($P90=1,'3 PlantsCodes'!$D$26,IF($P90=2,'3 PlantsCodes'!$D$27,IF($P90=3,'3 PlantsCodes'!$D$28,IF($P90=4,'3 PlantsCodes'!$D$29)))))*IF($R90=1,'3 PlantsCodes'!$D$31,IF($R90=2,'3 PlantsCodes'!$D$32)))</f>
        <v>7.5192150648904681</v>
      </c>
      <c r="BL90" s="19">
        <f>(IF($O90=20,VLOOKUP($C90,[1]Madrid!$AB$7:$AN$40,12),IF($O90&gt;0,VLOOKUP($C90,[1]Madrid!$AB$7:$AN$40,$O90),0))/(IF($Q90=1,'3 PlantsCodes'!$E$26,IF($Q90=3,'3 PlantsCodes'!$E$28,IF($Q90=4,'3 PlantsCodes'!$E$29,1)))*IF($R90=1,'3 PlantsCodes'!$E$31,IF($R90=2,'3 PlantsCodes'!$E$32))))</f>
        <v>18.941308185793009</v>
      </c>
      <c r="BM90" s="19">
        <f>VLOOKUP($C90,[1]Madrid!$AB$6:$AZ$40,$S90)</f>
        <v>0.80590527023061831</v>
      </c>
      <c r="BN90" s="19">
        <f>VLOOKUP($C90,[1]Madrid!$B$7:$Y$40,18)</f>
        <v>18.7907548828125</v>
      </c>
      <c r="BO90" s="19">
        <f>VLOOKUP($C90,[1]Madrid!$B$7:$AA$40,26)</f>
        <v>0.32823763630894875</v>
      </c>
      <c r="BP90" s="20">
        <f>IF($U90=1,-[4]Office!$E$12,0)</f>
        <v>0</v>
      </c>
      <c r="BQ90" s="57" t="s">
        <v>30</v>
      </c>
      <c r="BR90" s="19">
        <f>IF($N90&gt;0,VLOOKUP($C90,[2]Madrid!$AB$7:$AN$40,$N90))/((IF($P90=1,'3 PlantsCodes'!$D$26,IF($P90=2,'3 PlantsCodes'!$D$27,IF($P90=3,'3 PlantsCodes'!$D$28,IF($P90=4,'3 PlantsCodes'!$D$29)))))*IF($R90=1,'3 PlantsCodes'!$D$31,IF($R90=2,'3 PlantsCodes'!$D$32)))</f>
        <v>6.6730318770718204</v>
      </c>
      <c r="BS90" s="19">
        <f>(IF($O90=20,VLOOKUP($C90,[2]Madrid!$AB$7:$AN$40,12),IF($O90&gt;0,VLOOKUP($C90,[2]Madrid!$AB$7:$AN$40,$O90),0))/(IF($Q90=1,'3 PlantsCodes'!$E$26,IF($Q90=3,'3 PlantsCodes'!$E$28,IF($Q90=4,'3 PlantsCodes'!$E$29,1)))*IF($R90=1,'3 PlantsCodes'!$E$31,IF($R90=2,'3 PlantsCodes'!$E$32))))</f>
        <v>9.1874279408083801</v>
      </c>
      <c r="BT90" s="19">
        <f>VLOOKUP($C90,[2]Madrid!$AB$6:$AZ$40,$S90)</f>
        <v>1.4921098666287329</v>
      </c>
      <c r="BU90" s="19">
        <f>VLOOKUP($C90,[2]Madrid!$B$7:$Y$40,18)</f>
        <v>18.93258313789687</v>
      </c>
      <c r="BV90" s="19">
        <f>VLOOKUP($C90,[2]Madrid!$B$7:$AA$40,26)</f>
        <v>0.44868018490810196</v>
      </c>
      <c r="BW90" s="20">
        <f>IF($U90=1,-[4]School!$E$12,0)</f>
        <v>0</v>
      </c>
      <c r="BX90" s="57" t="s">
        <v>30</v>
      </c>
    </row>
    <row r="91" spans="1:76" x14ac:dyDescent="0.25">
      <c r="A91" s="151"/>
      <c r="B91" s="17">
        <v>15</v>
      </c>
      <c r="C91" s="22">
        <f t="shared" ref="C91:V91" si="92">IF(C68="","",C68)</f>
        <v>18</v>
      </c>
      <c r="D91" s="50" t="str">
        <f t="shared" si="92"/>
        <v/>
      </c>
      <c r="E91" s="50" t="str">
        <f t="shared" si="92"/>
        <v/>
      </c>
      <c r="F91" s="49" t="str">
        <f t="shared" si="92"/>
        <v/>
      </c>
      <c r="G91" s="49" t="str">
        <f t="shared" si="92"/>
        <v/>
      </c>
      <c r="H91" s="49">
        <f t="shared" si="92"/>
        <v>0</v>
      </c>
      <c r="I91" s="49">
        <f t="shared" si="92"/>
        <v>4</v>
      </c>
      <c r="J91" s="49">
        <f t="shared" si="92"/>
        <v>3</v>
      </c>
      <c r="K91" s="49">
        <f t="shared" si="92"/>
        <v>3</v>
      </c>
      <c r="L91" s="49">
        <f t="shared" si="92"/>
        <v>1</v>
      </c>
      <c r="M91" s="49">
        <f t="shared" si="92"/>
        <v>4331</v>
      </c>
      <c r="N91" s="49">
        <f t="shared" si="92"/>
        <v>7</v>
      </c>
      <c r="O91" s="49">
        <f t="shared" si="92"/>
        <v>12</v>
      </c>
      <c r="P91" s="49">
        <f t="shared" si="92"/>
        <v>3</v>
      </c>
      <c r="Q91" s="49">
        <f t="shared" si="92"/>
        <v>3</v>
      </c>
      <c r="R91" s="49">
        <f t="shared" si="92"/>
        <v>2</v>
      </c>
      <c r="S91" s="22">
        <f t="shared" si="92"/>
        <v>22</v>
      </c>
      <c r="T91" s="49">
        <f t="shared" si="92"/>
        <v>1</v>
      </c>
      <c r="U91" s="49">
        <f t="shared" si="92"/>
        <v>0</v>
      </c>
      <c r="V91" s="18" t="str">
        <f t="shared" si="92"/>
        <v/>
      </c>
      <c r="W91" s="21">
        <f>IF(W68&gt;0,VLOOKUP(W68,'[3]2020_Envelope'!$BH$6:$CR$128,8),"")</f>
        <v>11.293139233526329</v>
      </c>
      <c r="X91" s="21">
        <f>IF(X68&gt;0,VLOOKUP(X68,'[3]2020_Envelope'!$BH$6:$CR$128,8),"")</f>
        <v>23.054280397022328</v>
      </c>
      <c r="Y91" s="21">
        <f>IF(Y68&gt;0,VLOOKUP(Y68,'[3]2020_Envelope'!$BH$6:$CR$128,8),"")</f>
        <v>10.051923989220402</v>
      </c>
      <c r="Z91" s="21">
        <f>IF(Z68&gt;0,VLOOKUP(Z68,'[3]2020_Envelope'!$BH$6:$CR$128,8),"")</f>
        <v>151.18759615384616</v>
      </c>
      <c r="AA91" s="21">
        <f>IF(AA68&gt;0,VLOOKUP(AA68,'[3]2020_Envelope'!$BH$6:$CR$128,8),"")</f>
        <v>73.99879807692308</v>
      </c>
      <c r="AB91" s="21">
        <f>IF(AB68&gt;0,VLOOKUP(AB68,'[3]2020_Envelope'!$BH$6:$CR$128,8),"")</f>
        <v>38.341346153846153</v>
      </c>
      <c r="AC91" s="20" t="str">
        <f>IF(AC68&gt;0,VLOOKUP(AC68,'[3]2020_HVAC'!$EY$7:$KA$83,32),"")</f>
        <v/>
      </c>
      <c r="AD91" s="20" t="str">
        <f>IF(AD68&gt;0,VLOOKUP(AD68,'[3]2020_HVAC'!$EY$7:$KA$83,32),"")</f>
        <v/>
      </c>
      <c r="AE91" s="20">
        <f>IF(AE68&gt;0,VLOOKUP(AE68,'[3]2020_HVAC'!$EY$7:$KA$83,32),"")</f>
        <v>73.596992248062008</v>
      </c>
      <c r="AF91" s="20">
        <f>IF(AF68&gt;0,VLOOKUP(AF68,'[3]2020_HVAC'!$EY$7:$KA$83,32),"")</f>
        <v>9.652000000000001</v>
      </c>
      <c r="AG91" s="55">
        <f>VLOOKUP($C91,[1]Performance!$A$3:$K$38,10)</f>
        <v>2</v>
      </c>
      <c r="AH91" s="55">
        <f t="shared" si="76"/>
        <v>34</v>
      </c>
      <c r="AI91" s="20">
        <f>IF(AI68&gt;0,VLOOKUP(AI68,'[3]2020_HVAC'!$EY$7:$KA$83,AH91),"")</f>
        <v>10.787663256027116</v>
      </c>
      <c r="AJ91" s="20" t="str">
        <f>IF(AJ68&gt;0,VLOOKUP(AJ68,'[3]2020_HVAC'!$EY$7:$KA$83,$AH91),"")</f>
        <v/>
      </c>
      <c r="AK91" s="20">
        <f>IF(AK68&gt;0,VLOOKUP(AK68,'[3]2020_HVAC'!$EY$7:$KA$83,32),"")</f>
        <v>53.898799999999994</v>
      </c>
      <c r="AL91" s="20" t="str">
        <f>IF(AL68&gt;0,VLOOKUP(AL68,'[3]2020_HVAC'!$EY$7:$KA$83,32),"")</f>
        <v/>
      </c>
      <c r="AM91" s="20">
        <f>IF(AM68&gt;0,VLOOKUP(AM68,'[3]2020_HVAC'!$EY$7:$KA$83,32),"")</f>
        <v>4.9931623931623932</v>
      </c>
      <c r="AN91" s="20">
        <f>IF(AN68&gt;0,VLOOKUP(AN68,'[3]2020_HVAC'!$EY$7:$KA$83,32),"")</f>
        <v>7.6319835897435819</v>
      </c>
      <c r="AO91" s="20" t="str">
        <f>IF(AO68&gt;0,VLOOKUP(AO68,'[3]2020_HVAC'!$EY$7:$KA$83,32),"")</f>
        <v/>
      </c>
      <c r="AP91" s="13">
        <f t="shared" si="77"/>
        <v>1096261.184049828</v>
      </c>
      <c r="AQ91" s="21">
        <f>IF(AQ68&gt;0,VLOOKUP(AQ68,'[3]2020_Envelope'!$BH$6:$CR$128,9),"")</f>
        <v>26.818827956989249</v>
      </c>
      <c r="AR91" s="21">
        <f>IF(AR68&gt;0,VLOOKUP(AR68,'[3]2020_Envelope'!$BH$6:$CR$128,9),"")</f>
        <v>41.522921658986171</v>
      </c>
      <c r="AS91" s="21">
        <f>IF(AS68&gt;0,VLOOKUP(AS68,'[3]2020_Envelope'!$BH$6:$CR$128,9),"")</f>
        <v>24.501526770324233</v>
      </c>
      <c r="AT91" s="21" t="str">
        <f>IF(AT68&gt;0,VLOOKUP(AT68,'[3]2020_Envelope'!$BH$6:$CR$128,9),"")</f>
        <v/>
      </c>
      <c r="AU91" s="21">
        <f>IF(AU68&gt;0,VLOOKUP(AU68,'[3]2020_Envelope'!$BH$6:$CR$128,9),"")</f>
        <v>49.81467857142858</v>
      </c>
      <c r="AV91" s="21">
        <f>IF(AV68&gt;0,VLOOKUP(AV68,'[3]2020_Envelope'!$BH$6:$CR$128,9),"")</f>
        <v>25.810714285714287</v>
      </c>
      <c r="AW91" s="20" t="str">
        <f>IF(AW68&gt;0,VLOOKUP(AW68,'[3]2020_HVAC'!$EY$7:$KA$83,35),"")</f>
        <v/>
      </c>
      <c r="AX91" s="20" t="str">
        <f>IF(AX68&gt;0,VLOOKUP(AX68,'[3]2020_HVAC'!$EY$7:$KA$83,35),"")</f>
        <v/>
      </c>
      <c r="AY91" s="20">
        <f>IF(AY68&gt;0,VLOOKUP(AY68,'[3]2020_HVAC'!$EY$7:$KA$83,35),"")</f>
        <v>73.596992248062008</v>
      </c>
      <c r="AZ91" s="20">
        <f>IF(AZ68&gt;0,VLOOKUP(AZ68,'[3]2020_HVAC'!$EY$7:$KA$83,35),"")</f>
        <v>9.652000000000001</v>
      </c>
      <c r="BA91" s="55">
        <f>VLOOKUP($C91,[2]Performance!$A$3:$K$36,10)</f>
        <v>2</v>
      </c>
      <c r="BB91" s="55">
        <f t="shared" si="78"/>
        <v>37</v>
      </c>
      <c r="BC91" s="20">
        <f>IF(BC68&gt;0,VLOOKUP(BC68,'[3]2020_HVAC'!$EY$7:$KA$83,BB91),"")</f>
        <v>13.604951087523343</v>
      </c>
      <c r="BD91" s="20" t="str">
        <f>IF(BD68&gt;0,VLOOKUP(BD68,'[3]2020_HVAC'!$EY$7:$KA$83,$BB91),"")</f>
        <v/>
      </c>
      <c r="BE91" s="20">
        <f>IF(BE68&gt;0,VLOOKUP(BE68,'[3]2020_HVAC'!$EY$7:$KA$83,35),"")</f>
        <v>53.898799999999994</v>
      </c>
      <c r="BF91" s="20" t="str">
        <f>IF(BF68&gt;0,VLOOKUP(BF68,'[3]2020_HVAC'!$EY$7:$KA$83,35),"")</f>
        <v/>
      </c>
      <c r="BG91" s="20">
        <f>IF(BG68&gt;0,VLOOKUP(BG68,'[3]2020_HVAC'!$EY$7:$KA$83,35),"")</f>
        <v>5.5638095238095238</v>
      </c>
      <c r="BH91" s="20">
        <f>IF(BH68&gt;0,VLOOKUP(BH68,'[3]2020_HVAC'!$EY$7:$KA$83,35),"")</f>
        <v>11.338947047619035</v>
      </c>
      <c r="BI91" s="20" t="str">
        <f>IF(BI68&gt;0,VLOOKUP(BI68,'[3]2020_HVAC'!$EY$7:$KA$83,35),"")</f>
        <v/>
      </c>
      <c r="BJ91" s="13">
        <f t="shared" si="79"/>
        <v>1058791.1328239378</v>
      </c>
      <c r="BK91" s="19">
        <f>IF($N91&gt;0,VLOOKUP($C91,[1]Madrid!$AB$7:$AN$40,$N91))/((IF($P91=1,'3 PlantsCodes'!$D$26,IF($P91=2,'3 PlantsCodes'!$D$27,IF($P91=3,'3 PlantsCodes'!$D$28,IF($P91=4,'3 PlantsCodes'!$D$29)))))*IF($R91=1,'3 PlantsCodes'!$D$31,IF($R91=2,'3 PlantsCodes'!$D$32)))</f>
        <v>8.4692283371951493</v>
      </c>
      <c r="BL91" s="19">
        <f>(IF($O91=20,VLOOKUP($C91,[1]Madrid!$AB$7:$AN$40,12),IF($O91&gt;0,VLOOKUP($C91,[1]Madrid!$AB$7:$AN$40,$O91),0))/(IF($Q91=1,'3 PlantsCodes'!$E$26,IF($Q91=3,'3 PlantsCodes'!$E$28,IF($Q91=4,'3 PlantsCodes'!$E$29,1)))*IF($R91=1,'3 PlantsCodes'!$E$31,IF($R91=2,'3 PlantsCodes'!$E$32))))</f>
        <v>7.9617986155890996</v>
      </c>
      <c r="BM91" s="19">
        <f>VLOOKUP($C91,[1]Madrid!$AB$6:$AZ$40,$S91)</f>
        <v>0.7820913061948751</v>
      </c>
      <c r="BN91" s="19">
        <f>VLOOKUP($C91,[1]Madrid!$B$7:$Y$40,18)</f>
        <v>7.0055523496863916</v>
      </c>
      <c r="BO91" s="19">
        <f>VLOOKUP($C91,[1]Madrid!$B$7:$AA$40,26)</f>
        <v>0.23706096281127675</v>
      </c>
      <c r="BP91" s="20">
        <f>IF($U91=1,-[4]Office!$E$12,0)</f>
        <v>0</v>
      </c>
      <c r="BQ91" s="57" t="s">
        <v>30</v>
      </c>
      <c r="BR91" s="19">
        <f>IF($N91&gt;0,VLOOKUP($C91,[2]Madrid!$AB$7:$AN$40,$N91))/((IF($P91=1,'3 PlantsCodes'!$D$26,IF($P91=2,'3 PlantsCodes'!$D$27,IF($P91=3,'3 PlantsCodes'!$D$28,IF($P91=4,'3 PlantsCodes'!$D$29)))))*IF($R91=1,'3 PlantsCodes'!$D$31,IF($R91=2,'3 PlantsCodes'!$D$32)))</f>
        <v>7.4020316706511391</v>
      </c>
      <c r="BS91" s="19">
        <f>(IF($O91=20,VLOOKUP($C91,[2]Madrid!$AB$7:$AN$40,12),IF($O91&gt;0,VLOOKUP($C91,[2]Madrid!$AB$7:$AN$40,$O91),0))/(IF($Q91=1,'3 PlantsCodes'!$E$26,IF($Q91=3,'3 PlantsCodes'!$E$28,IF($Q91=4,'3 PlantsCodes'!$E$29,1)))*IF($R91=1,'3 PlantsCodes'!$E$31,IF($R91=2,'3 PlantsCodes'!$E$32))))</f>
        <v>5.119337335641867</v>
      </c>
      <c r="BT91" s="19">
        <f>VLOOKUP($C91,[2]Madrid!$AB$6:$AZ$40,$S91)</f>
        <v>1.4782757298015541</v>
      </c>
      <c r="BU91" s="19">
        <f>VLOOKUP($C91,[2]Madrid!$B$7:$Y$40,18)</f>
        <v>7.7827498104406363</v>
      </c>
      <c r="BV91" s="19">
        <f>VLOOKUP($C91,[2]Madrid!$B$7:$AA$40,26)</f>
        <v>0.38853935224335245</v>
      </c>
      <c r="BW91" s="20">
        <f>IF($U91=1,-[4]School!$E$12,0)</f>
        <v>0</v>
      </c>
      <c r="BX91" s="57" t="s">
        <v>30</v>
      </c>
    </row>
    <row r="92" spans="1:76" x14ac:dyDescent="0.25">
      <c r="A92" s="151"/>
      <c r="B92" s="17">
        <v>16</v>
      </c>
      <c r="C92" s="22">
        <f t="shared" ref="C92:V92" si="93">IF(C69="","",C69)</f>
        <v>36</v>
      </c>
      <c r="D92" s="50" t="str">
        <f t="shared" si="93"/>
        <v/>
      </c>
      <c r="E92" s="50" t="str">
        <f t="shared" si="93"/>
        <v/>
      </c>
      <c r="F92" s="49" t="str">
        <f t="shared" si="93"/>
        <v/>
      </c>
      <c r="G92" s="49" t="str">
        <f t="shared" si="93"/>
        <v/>
      </c>
      <c r="H92" s="49">
        <f t="shared" si="93"/>
        <v>1</v>
      </c>
      <c r="I92" s="49">
        <f t="shared" si="93"/>
        <v>4</v>
      </c>
      <c r="J92" s="49">
        <f t="shared" si="93"/>
        <v>3</v>
      </c>
      <c r="K92" s="49">
        <f t="shared" si="93"/>
        <v>3</v>
      </c>
      <c r="L92" s="49">
        <f t="shared" si="93"/>
        <v>2</v>
      </c>
      <c r="M92" s="49">
        <f t="shared" si="93"/>
        <v>4332</v>
      </c>
      <c r="N92" s="49">
        <f t="shared" si="93"/>
        <v>8</v>
      </c>
      <c r="O92" s="49">
        <f t="shared" si="93"/>
        <v>13</v>
      </c>
      <c r="P92" s="49">
        <f t="shared" si="93"/>
        <v>4</v>
      </c>
      <c r="Q92" s="49">
        <f t="shared" si="93"/>
        <v>4</v>
      </c>
      <c r="R92" s="49">
        <f t="shared" si="93"/>
        <v>2</v>
      </c>
      <c r="S92" s="22">
        <f t="shared" si="93"/>
        <v>23</v>
      </c>
      <c r="T92" s="49">
        <f t="shared" si="93"/>
        <v>1</v>
      </c>
      <c r="U92" s="49">
        <f t="shared" si="93"/>
        <v>1</v>
      </c>
      <c r="V92" s="18" t="str">
        <f t="shared" si="93"/>
        <v/>
      </c>
      <c r="W92" s="21">
        <f>IF(W69&gt;0,VLOOKUP(W69,'[3]2020_Envelope'!$BH$6:$CR$128,8),"")</f>
        <v>11.293139233526329</v>
      </c>
      <c r="X92" s="21">
        <f>IF(X69&gt;0,VLOOKUP(X69,'[3]2020_Envelope'!$BH$6:$CR$128,8),"")</f>
        <v>23.054280397022328</v>
      </c>
      <c r="Y92" s="21">
        <f>IF(Y69&gt;0,VLOOKUP(Y69,'[3]2020_Envelope'!$BH$6:$CR$128,8),"")</f>
        <v>10.051923989220402</v>
      </c>
      <c r="Z92" s="21">
        <f>IF(Z69&gt;0,VLOOKUP(Z69,'[3]2020_Envelope'!$BH$6:$CR$128,8),"")</f>
        <v>151.18759615384616</v>
      </c>
      <c r="AA92" s="21">
        <f>IF(AA69&gt;0,VLOOKUP(AA69,'[3]2020_Envelope'!$BH$6:$CR$128,8),"")</f>
        <v>73.99879807692308</v>
      </c>
      <c r="AB92" s="21">
        <f>IF(AB69&gt;0,VLOOKUP(AB69,'[3]2020_Envelope'!$BH$6:$CR$128,8),"")</f>
        <v>38.341346153846153</v>
      </c>
      <c r="AC92" s="20">
        <f>IF(AC69&gt;0,VLOOKUP(AC69,'[3]2020_HVAC'!$EY$7:$KA$83,32),"")</f>
        <v>20.637499999999996</v>
      </c>
      <c r="AD92" s="20">
        <f>IF(AD69&gt;0,VLOOKUP(AD69,'[3]2020_HVAC'!$EY$7:$KA$83,32),"")</f>
        <v>16.752315999999997</v>
      </c>
      <c r="AE92" s="20">
        <f>IF(AE69&gt;0,VLOOKUP(AE69,'[3]2020_HVAC'!$EY$7:$KA$83,32),"")</f>
        <v>73.596992248062008</v>
      </c>
      <c r="AF92" s="20">
        <f>IF(AF69&gt;0,VLOOKUP(AF69,'[3]2020_HVAC'!$EY$7:$KA$83,32),"")</f>
        <v>9.652000000000001</v>
      </c>
      <c r="AG92" s="55">
        <f>VLOOKUP($C92,[1]Performance!$A$3:$K$38,10)</f>
        <v>2</v>
      </c>
      <c r="AH92" s="55">
        <f t="shared" si="76"/>
        <v>34</v>
      </c>
      <c r="AI92" s="20">
        <f>IF(AI69&gt;0,VLOOKUP(AI69,'[3]2020_HVAC'!$EY$7:$KA$83,AH92),"")</f>
        <v>55.627019053256909</v>
      </c>
      <c r="AJ92" s="20" t="str">
        <f>IF(AJ69&gt;0,VLOOKUP(AJ69,'[3]2020_HVAC'!$EY$7:$KA$83,$AH92),"")</f>
        <v/>
      </c>
      <c r="AK92" s="20">
        <f>IF(AK69&gt;0,VLOOKUP(AK69,'[3]2020_HVAC'!$EY$7:$KA$83,32),"")</f>
        <v>85.216999999999985</v>
      </c>
      <c r="AL92" s="20" t="str">
        <f>IF(AL69&gt;0,VLOOKUP(AL69,'[3]2020_HVAC'!$EY$7:$KA$83,32),"")</f>
        <v/>
      </c>
      <c r="AM92" s="20">
        <f>IF(AM69&gt;0,VLOOKUP(AM69,'[3]2020_HVAC'!$EY$7:$KA$83,32),"")</f>
        <v>4.9931623931623932</v>
      </c>
      <c r="AN92" s="20">
        <f>IF(AN69&gt;0,VLOOKUP(AN69,'[3]2020_HVAC'!$EY$7:$KA$83,32),"")</f>
        <v>7.6319835897435819</v>
      </c>
      <c r="AO92" s="20">
        <f>IF(AO69&gt;0,VLOOKUP(AO69,'[3]2020_HVAC'!$EY$7:$KA$83,32),"")</f>
        <v>12.383242705570293</v>
      </c>
      <c r="AP92" s="13">
        <f t="shared" si="77"/>
        <v>1390938.82198638</v>
      </c>
      <c r="AQ92" s="21">
        <f>IF(AQ69&gt;0,VLOOKUP(AQ69,'[3]2020_Envelope'!$BH$6:$CR$128,9),"")</f>
        <v>26.818827956989249</v>
      </c>
      <c r="AR92" s="21">
        <f>IF(AR69&gt;0,VLOOKUP(AR69,'[3]2020_Envelope'!$BH$6:$CR$128,9),"")</f>
        <v>41.522921658986171</v>
      </c>
      <c r="AS92" s="21">
        <f>IF(AS69&gt;0,VLOOKUP(AS69,'[3]2020_Envelope'!$BH$6:$CR$128,9),"")</f>
        <v>24.501526770324233</v>
      </c>
      <c r="AT92" s="21">
        <f>IF(AT69&gt;0,VLOOKUP(AT69,'[3]2020_Envelope'!$BH$6:$CR$128,9),"")</f>
        <v>117.6896120300752</v>
      </c>
      <c r="AU92" s="21">
        <f>IF(AU69&gt;0,VLOOKUP(AU69,'[3]2020_Envelope'!$BH$6:$CR$128,9),"")</f>
        <v>49.81467857142858</v>
      </c>
      <c r="AV92" s="21">
        <f>IF(AV69&gt;0,VLOOKUP(AV69,'[3]2020_Envelope'!$BH$6:$CR$128,9),"")</f>
        <v>25.810714285714287</v>
      </c>
      <c r="AW92" s="20">
        <f>IF(AW69&gt;0,VLOOKUP(AW69,'[3]2020_HVAC'!$EY$7:$KA$83,35),"")</f>
        <v>20.637499999999999</v>
      </c>
      <c r="AX92" s="20">
        <f>IF(AX69&gt;0,VLOOKUP(AX69,'[3]2020_HVAC'!$EY$7:$KA$83,35),"")</f>
        <v>16.752315999999997</v>
      </c>
      <c r="AY92" s="20">
        <f>IF(AY69&gt;0,VLOOKUP(AY69,'[3]2020_HVAC'!$EY$7:$KA$83,35),"")</f>
        <v>73.596992248062008</v>
      </c>
      <c r="AZ92" s="20">
        <f>IF(AZ69&gt;0,VLOOKUP(AZ69,'[3]2020_HVAC'!$EY$7:$KA$83,35),"")</f>
        <v>9.652000000000001</v>
      </c>
      <c r="BA92" s="55">
        <f>VLOOKUP($C92,[2]Performance!$A$3:$K$36,10)</f>
        <v>1</v>
      </c>
      <c r="BB92" s="55">
        <f t="shared" si="78"/>
        <v>36</v>
      </c>
      <c r="BC92" s="20">
        <f>IF(BC69&gt;0,VLOOKUP(BC69,'[3]2020_HVAC'!$EY$7:$KA$83,BB92),"")</f>
        <v>115.41471380858867</v>
      </c>
      <c r="BD92" s="20" t="str">
        <f>IF(BD69&gt;0,VLOOKUP(BD69,'[3]2020_HVAC'!$EY$7:$KA$83,$BB92),"")</f>
        <v/>
      </c>
      <c r="BE92" s="20">
        <f>IF(BE69&gt;0,VLOOKUP(BE69,'[3]2020_HVAC'!$EY$7:$KA$83,35),"")</f>
        <v>85.216999999999985</v>
      </c>
      <c r="BF92" s="20" t="str">
        <f>IF(BF69&gt;0,VLOOKUP(BF69,'[3]2020_HVAC'!$EY$7:$KA$83,35),"")</f>
        <v/>
      </c>
      <c r="BG92" s="20">
        <f>IF(BG69&gt;0,VLOOKUP(BG69,'[3]2020_HVAC'!$EY$7:$KA$83,35),"")</f>
        <v>5.5638095238095238</v>
      </c>
      <c r="BH92" s="20">
        <f>IF(BH69&gt;0,VLOOKUP(BH69,'[3]2020_HVAC'!$EY$7:$KA$83,35),"")</f>
        <v>11.338947047619035</v>
      </c>
      <c r="BI92" s="20">
        <f>IF(BI69&gt;0,VLOOKUP(BI69,'[3]2020_HVAC'!$EY$7:$KA$83,35),"")</f>
        <v>12.776361521620142</v>
      </c>
      <c r="BJ92" s="13">
        <f t="shared" si="79"/>
        <v>2006889.9524831336</v>
      </c>
      <c r="BK92" s="19">
        <f>IF($N92&gt;0,VLOOKUP($C92,[1]Madrid!$AB$7:$AN$40,$N92))/((IF($P92=1,'3 PlantsCodes'!$D$26,IF($P92=2,'3 PlantsCodes'!$D$27,IF($P92=3,'3 PlantsCodes'!$D$28,IF($P92=4,'3 PlantsCodes'!$D$29)))))*IF($R92=1,'3 PlantsCodes'!$D$31,IF($R92=2,'3 PlantsCodes'!$D$32)))</f>
        <v>4.1442339315685022</v>
      </c>
      <c r="BL92" s="19">
        <f>(IF($O92=20,VLOOKUP($C92,[1]Madrid!$AB$7:$AN$40,12),IF($O92&gt;0,VLOOKUP($C92,[1]Madrid!$AB$7:$AN$40,$O92),0))/(IF($Q92=1,'3 PlantsCodes'!$E$26,IF($Q92=3,'3 PlantsCodes'!$E$28,IF($Q92=4,'3 PlantsCodes'!$E$29,1)))*IF($R92=1,'3 PlantsCodes'!$E$31,IF($R92=2,'3 PlantsCodes'!$E$32))))</f>
        <v>8.8572968901023685</v>
      </c>
      <c r="BM92" s="19">
        <f>VLOOKUP($C92,[1]Madrid!$AB$6:$AZ$40,$S92)</f>
        <v>0.56321099919019546</v>
      </c>
      <c r="BN92" s="19">
        <f>VLOOKUP($C92,[1]Madrid!$B$7:$Y$40,18)</f>
        <v>18.794196289062501</v>
      </c>
      <c r="BO92" s="19">
        <f>VLOOKUP($C92,[1]Madrid!$B$7:$AA$40,26)</f>
        <v>2.4528117134532308</v>
      </c>
      <c r="BP92" s="20">
        <f>IF($U92=1,-[4]Office!$E$12,0)</f>
        <v>-9.779059829059829</v>
      </c>
      <c r="BQ92" s="57" t="s">
        <v>30</v>
      </c>
      <c r="BR92" s="19">
        <f>IF($N92&gt;0,VLOOKUP($C92,[2]Madrid!$AB$7:$AN$40,$N92))/((IF($P92=1,'3 PlantsCodes'!$D$26,IF($P92=2,'3 PlantsCodes'!$D$27,IF($P92=3,'3 PlantsCodes'!$D$28,IF($P92=4,'3 PlantsCodes'!$D$29)))))*IF($R92=1,'3 PlantsCodes'!$D$31,IF($R92=2,'3 PlantsCodes'!$D$32)))</f>
        <v>7.3490393510629852</v>
      </c>
      <c r="BS92" s="19">
        <f>(IF($O92=20,VLOOKUP($C92,[2]Madrid!$AB$7:$AN$40,12),IF($O92&gt;0,VLOOKUP($C92,[2]Madrid!$AB$7:$AN$40,$O92),0))/(IF($Q92=1,'3 PlantsCodes'!$E$26,IF($Q92=3,'3 PlantsCodes'!$E$28,IF($Q92=4,'3 PlantsCodes'!$E$29,1)))*IF($R92=1,'3 PlantsCodes'!$E$31,IF($R92=2,'3 PlantsCodes'!$E$32))))</f>
        <v>2.3610589431720612</v>
      </c>
      <c r="BT92" s="19">
        <f>VLOOKUP($C92,[2]Madrid!$AB$6:$AZ$40,$S92)</f>
        <v>1.1691325481361095</v>
      </c>
      <c r="BU92" s="19">
        <f>VLOOKUP($C92,[2]Madrid!$B$7:$Y$40,18)</f>
        <v>7.6556345193582942</v>
      </c>
      <c r="BV92" s="19">
        <f>VLOOKUP($C92,[2]Madrid!$B$7:$AA$40,26)</f>
        <v>3.9926511182884714</v>
      </c>
      <c r="BW92" s="20">
        <f>IF($U92=1,-[4]School!$E$12,0)</f>
        <v>-10.116825396825396</v>
      </c>
      <c r="BX92" s="57" t="s">
        <v>30</v>
      </c>
    </row>
    <row r="93" spans="1:76" x14ac:dyDescent="0.25">
      <c r="A93" s="151"/>
      <c r="B93" s="17">
        <v>17</v>
      </c>
      <c r="C93" s="22">
        <f t="shared" ref="C93:V93" si="94">IF(C70="","",C70)</f>
        <v>3</v>
      </c>
      <c r="D93" s="50" t="str">
        <f t="shared" si="94"/>
        <v/>
      </c>
      <c r="E93" s="50" t="str">
        <f t="shared" si="94"/>
        <v/>
      </c>
      <c r="F93" s="49" t="str">
        <f t="shared" si="94"/>
        <v/>
      </c>
      <c r="G93" s="49" t="str">
        <f t="shared" si="94"/>
        <v/>
      </c>
      <c r="H93" s="49">
        <f t="shared" si="94"/>
        <v>0</v>
      </c>
      <c r="I93" s="49">
        <f t="shared" si="94"/>
        <v>1</v>
      </c>
      <c r="J93" s="49">
        <f t="shared" si="94"/>
        <v>2</v>
      </c>
      <c r="K93" s="49">
        <f t="shared" si="94"/>
        <v>1</v>
      </c>
      <c r="L93" s="49">
        <f t="shared" si="94"/>
        <v>1</v>
      </c>
      <c r="M93" s="49">
        <f t="shared" si="94"/>
        <v>1211</v>
      </c>
      <c r="N93" s="49">
        <f t="shared" si="94"/>
        <v>7</v>
      </c>
      <c r="O93" s="49">
        <f t="shared" si="94"/>
        <v>12</v>
      </c>
      <c r="P93" s="49">
        <f t="shared" si="94"/>
        <v>3</v>
      </c>
      <c r="Q93" s="49">
        <f t="shared" si="94"/>
        <v>3</v>
      </c>
      <c r="R93" s="49">
        <f t="shared" si="94"/>
        <v>2</v>
      </c>
      <c r="S93" s="22">
        <f t="shared" si="94"/>
        <v>22</v>
      </c>
      <c r="T93" s="49">
        <f t="shared" si="94"/>
        <v>1</v>
      </c>
      <c r="U93" s="49">
        <f t="shared" si="94"/>
        <v>1</v>
      </c>
      <c r="V93" s="18" t="str">
        <f t="shared" si="94"/>
        <v/>
      </c>
      <c r="W93" s="21">
        <f>IF(W70&gt;0,VLOOKUP(W70,'[3]2020_Envelope'!$BH$6:$CR$128,8),"")</f>
        <v>20.040805073063133</v>
      </c>
      <c r="X93" s="21">
        <f>IF(X70&gt;0,VLOOKUP(X70,'[3]2020_Envelope'!$BH$6:$CR$128,8),"")</f>
        <v>6.5364626413013509</v>
      </c>
      <c r="Y93" s="21" t="str">
        <f>IF(Y70&gt;0,VLOOKUP(Y70,'[3]2020_Envelope'!$BH$6:$CR$128,8),"")</f>
        <v/>
      </c>
      <c r="Z93" s="21">
        <f>IF(Z70&gt;0,VLOOKUP(Z70,'[3]2020_Envelope'!$BH$6:$CR$128,8),"")</f>
        <v>116.80630566801619</v>
      </c>
      <c r="AA93" s="21" t="str">
        <f>IF(AA70&gt;0,VLOOKUP(AA70,'[3]2020_Envelope'!$BH$6:$CR$128,8),"")</f>
        <v/>
      </c>
      <c r="AB93" s="21" t="str">
        <f>IF(AB70&gt;0,VLOOKUP(AB70,'[3]2020_Envelope'!$BH$6:$CR$128,8),"")</f>
        <v/>
      </c>
      <c r="AC93" s="20" t="str">
        <f>IF(AC70&gt;0,VLOOKUP(AC70,'[3]2020_HVAC'!$EY$7:$KA$83,32),"")</f>
        <v/>
      </c>
      <c r="AD93" s="20" t="str">
        <f>IF(AD70&gt;0,VLOOKUP(AD70,'[3]2020_HVAC'!$EY$7:$KA$83,32),"")</f>
        <v/>
      </c>
      <c r="AE93" s="20" t="str">
        <f>IF(AE70&gt;0,VLOOKUP(AE70,'[3]2020_HVAC'!$EY$7:$KA$83,32),"")</f>
        <v/>
      </c>
      <c r="AF93" s="20" t="str">
        <f>IF(AF70&gt;0,VLOOKUP(AF70,'[3]2020_HVAC'!$EY$7:$KA$83,32),"")</f>
        <v/>
      </c>
      <c r="AG93" s="55">
        <f>VLOOKUP($C93,[1]Performance!$A$3:$K$38,10)</f>
        <v>1</v>
      </c>
      <c r="AH93" s="55">
        <f t="shared" si="76"/>
        <v>33</v>
      </c>
      <c r="AI93" s="20">
        <f>IF(AI70&gt;0,VLOOKUP(AI70,'[3]2020_HVAC'!$EY$7:$KA$83,AH93),"")</f>
        <v>16.655399200931345</v>
      </c>
      <c r="AJ93" s="20" t="str">
        <f>IF(AJ70&gt;0,VLOOKUP(AJ70,'[3]2020_HVAC'!$EY$7:$KA$83,$AH93),"")</f>
        <v/>
      </c>
      <c r="AK93" s="20">
        <f>IF(AK70&gt;0,VLOOKUP(AK70,'[3]2020_HVAC'!$EY$7:$KA$83,32),"")</f>
        <v>53.898799999999994</v>
      </c>
      <c r="AL93" s="20" t="str">
        <f>IF(AL70&gt;0,VLOOKUP(AL70,'[3]2020_HVAC'!$EY$7:$KA$83,32),"")</f>
        <v/>
      </c>
      <c r="AM93" s="20">
        <f>IF(AM70&gt;0,VLOOKUP(AM70,'[3]2020_HVAC'!$EY$7:$KA$83,32),"")</f>
        <v>4.9931623931623932</v>
      </c>
      <c r="AN93" s="20">
        <f>IF(AN70&gt;0,VLOOKUP(AN70,'[3]2020_HVAC'!$EY$7:$KA$83,32),"")</f>
        <v>7.6319835897435819</v>
      </c>
      <c r="AO93" s="20">
        <f>IF(AO70&gt;0,VLOOKUP(AO70,'[3]2020_HVAC'!$EY$7:$KA$83,32),"")</f>
        <v>12.383242705570293</v>
      </c>
      <c r="AP93" s="13">
        <f t="shared" si="77"/>
        <v>559134.01737598458</v>
      </c>
      <c r="AQ93" s="21">
        <f>IF(AQ70&gt;0,VLOOKUP(AQ70,'[3]2020_Envelope'!$BH$6:$CR$128,9),"")</f>
        <v>45.853046594982075</v>
      </c>
      <c r="AR93" s="21">
        <f>IF(AR70&gt;0,VLOOKUP(AR70,'[3]2020_Envelope'!$BH$6:$CR$128,9),"")</f>
        <v>11.772782386072707</v>
      </c>
      <c r="AS93" s="21" t="str">
        <f>IF(AS70&gt;0,VLOOKUP(AS70,'[3]2020_Envelope'!$BH$6:$CR$128,9),"")</f>
        <v/>
      </c>
      <c r="AT93" s="21">
        <f>IF(AT70&gt;0,VLOOKUP(AT70,'[3]2020_Envelope'!$BH$6:$CR$128,9),"")</f>
        <v>117.6896120300752</v>
      </c>
      <c r="AU93" s="21" t="str">
        <f>IF(AU70&gt;0,VLOOKUP(AU70,'[3]2020_Envelope'!$BH$6:$CR$128,9),"")</f>
        <v/>
      </c>
      <c r="AV93" s="21" t="str">
        <f>IF(AV70&gt;0,VLOOKUP(AV70,'[3]2020_Envelope'!$BH$6:$CR$128,9),"")</f>
        <v/>
      </c>
      <c r="AW93" s="20" t="str">
        <f>IF(AW70&gt;0,VLOOKUP(AW70,'[3]2020_HVAC'!$EY$7:$KA$83,35),"")</f>
        <v/>
      </c>
      <c r="AX93" s="20" t="str">
        <f>IF(AX70&gt;0,VLOOKUP(AX70,'[3]2020_HVAC'!$EY$7:$KA$83,35),"")</f>
        <v/>
      </c>
      <c r="AY93" s="20" t="str">
        <f>IF(AY70&gt;0,VLOOKUP(AY70,'[3]2020_HVAC'!$EY$7:$KA$83,35),"")</f>
        <v/>
      </c>
      <c r="AZ93" s="20" t="str">
        <f>IF(AZ70&gt;0,VLOOKUP(AZ70,'[3]2020_HVAC'!$EY$7:$KA$83,35),"")</f>
        <v/>
      </c>
      <c r="BA93" s="55">
        <f>VLOOKUP($C93,[2]Performance!$A$3:$K$36,10)</f>
        <v>0</v>
      </c>
      <c r="BB93" s="55">
        <f t="shared" si="78"/>
        <v>35</v>
      </c>
      <c r="BC93" s="20">
        <f>IF(BC70&gt;0,VLOOKUP(BC70,'[3]2020_HVAC'!$EY$7:$KA$83,BB93),"")</f>
        <v>31.159448966550773</v>
      </c>
      <c r="BD93" s="20" t="str">
        <f>IF(BD70&gt;0,VLOOKUP(BD70,'[3]2020_HVAC'!$EY$7:$KA$83,$BB93),"")</f>
        <v/>
      </c>
      <c r="BE93" s="20">
        <f>IF(BE70&gt;0,VLOOKUP(BE70,'[3]2020_HVAC'!$EY$7:$KA$83,35),"")</f>
        <v>53.898799999999994</v>
      </c>
      <c r="BF93" s="20" t="str">
        <f>IF(BF70&gt;0,VLOOKUP(BF70,'[3]2020_HVAC'!$EY$7:$KA$83,35),"")</f>
        <v/>
      </c>
      <c r="BG93" s="20">
        <f>IF(BG70&gt;0,VLOOKUP(BG70,'[3]2020_HVAC'!$EY$7:$KA$83,35),"")</f>
        <v>5.5638095238095238</v>
      </c>
      <c r="BH93" s="20">
        <f>IF(BH70&gt;0,VLOOKUP(BH70,'[3]2020_HVAC'!$EY$7:$KA$83,35),"")</f>
        <v>11.338947047619035</v>
      </c>
      <c r="BI93" s="20">
        <f>IF(BI70&gt;0,VLOOKUP(BI70,'[3]2020_HVAC'!$EY$7:$KA$83,35),"")</f>
        <v>12.776361521620142</v>
      </c>
      <c r="BJ93" s="13">
        <f t="shared" si="79"/>
        <v>913666.34542279772</v>
      </c>
      <c r="BK93" s="19">
        <f>IF($N93&gt;0,VLOOKUP($C93,[1]Madrid!$AB$7:$AN$40,$N93))/((IF($P93=1,'3 PlantsCodes'!$D$26,IF($P93=2,'3 PlantsCodes'!$D$27,IF($P93=3,'3 PlantsCodes'!$D$28,IF($P93=4,'3 PlantsCodes'!$D$29)))))*IF($R93=1,'3 PlantsCodes'!$D$31,IF($R93=2,'3 PlantsCodes'!$D$32)))</f>
        <v>24.626091305994535</v>
      </c>
      <c r="BL93" s="19">
        <f>(IF($O93=20,VLOOKUP($C93,[1]Madrid!$AB$7:$AN$40,12),IF($O93&gt;0,VLOOKUP($C93,[1]Madrid!$AB$7:$AN$40,$O93),0))/(IF($Q93=1,'3 PlantsCodes'!$E$26,IF($Q93=3,'3 PlantsCodes'!$E$28,IF($Q93=4,'3 PlantsCodes'!$E$29,1)))*IF($R93=1,'3 PlantsCodes'!$E$31,IF($R93=2,'3 PlantsCodes'!$E$32))))</f>
        <v>25.414285728423206</v>
      </c>
      <c r="BM93" s="19">
        <f>VLOOKUP($C93,[1]Madrid!$AB$6:$AZ$40,$S93)</f>
        <v>0.68216920790997482</v>
      </c>
      <c r="BN93" s="19">
        <f>VLOOKUP($C93,[1]Madrid!$B$7:$Y$40,18)</f>
        <v>28.254588867185692</v>
      </c>
      <c r="BO93" s="19">
        <f>VLOOKUP($C93,[1]Madrid!$B$7:$AA$40,26)</f>
        <v>0.47863940616173439</v>
      </c>
      <c r="BP93" s="20">
        <f>IF($U93=1,-[4]Office!$E$12,0)</f>
        <v>-9.779059829059829</v>
      </c>
      <c r="BQ93" s="57" t="s">
        <v>30</v>
      </c>
      <c r="BR93" s="19">
        <f>IF($N93&gt;0,VLOOKUP($C93,[2]Madrid!$AB$7:$AN$40,$N93))/((IF($P93=1,'3 PlantsCodes'!$D$26,IF($P93=2,'3 PlantsCodes'!$D$27,IF($P93=3,'3 PlantsCodes'!$D$28,IF($P93=4,'3 PlantsCodes'!$D$29)))))*IF($R93=1,'3 PlantsCodes'!$D$31,IF($R93=2,'3 PlantsCodes'!$D$32)))</f>
        <v>29.727966115412769</v>
      </c>
      <c r="BS93" s="19">
        <f>(IF($O93=20,VLOOKUP($C93,[2]Madrid!$AB$7:$AN$40,12),IF($O93&gt;0,VLOOKUP($C93,[2]Madrid!$AB$7:$AN$40,$O93),0))/(IF($Q93=1,'3 PlantsCodes'!$E$26,IF($Q93=3,'3 PlantsCodes'!$E$28,IF($Q93=4,'3 PlantsCodes'!$E$29,1)))*IF($R93=1,'3 PlantsCodes'!$E$31,IF($R93=2,'3 PlantsCodes'!$E$32))))</f>
        <v>11.099354321649782</v>
      </c>
      <c r="BT93" s="19">
        <f>VLOOKUP($C93,[2]Madrid!$AB$6:$AZ$40,$S93)</f>
        <v>1.4082254739035349</v>
      </c>
      <c r="BU93" s="19">
        <f>VLOOKUP($C93,[2]Madrid!$B$7:$Y$40,18)</f>
        <v>28.050680657243095</v>
      </c>
      <c r="BV93" s="19">
        <f>VLOOKUP($C93,[2]Madrid!$B$7:$AA$40,26)</f>
        <v>0.60312918641075119</v>
      </c>
      <c r="BW93" s="20">
        <f>IF($U93=1,-[4]School!$E$12,0)</f>
        <v>-10.116825396825396</v>
      </c>
      <c r="BX93" s="57" t="s">
        <v>30</v>
      </c>
    </row>
    <row r="94" spans="1:76" x14ac:dyDescent="0.25">
      <c r="A94" s="151"/>
      <c r="B94" s="17">
        <v>18</v>
      </c>
      <c r="C94" s="22">
        <f t="shared" ref="C94:V94" si="95">IF(C71="","",C71)</f>
        <v>5</v>
      </c>
      <c r="D94" s="50" t="str">
        <f t="shared" si="95"/>
        <v/>
      </c>
      <c r="E94" s="50" t="str">
        <f t="shared" si="95"/>
        <v/>
      </c>
      <c r="F94" s="49" t="str">
        <f t="shared" si="95"/>
        <v/>
      </c>
      <c r="G94" s="49" t="str">
        <f t="shared" si="95"/>
        <v/>
      </c>
      <c r="H94" s="49">
        <f t="shared" si="95"/>
        <v>0</v>
      </c>
      <c r="I94" s="49">
        <f t="shared" si="95"/>
        <v>2</v>
      </c>
      <c r="J94" s="49">
        <f t="shared" si="95"/>
        <v>1</v>
      </c>
      <c r="K94" s="49">
        <f t="shared" si="95"/>
        <v>1</v>
      </c>
      <c r="L94" s="49">
        <f t="shared" si="95"/>
        <v>1</v>
      </c>
      <c r="M94" s="49">
        <f t="shared" si="95"/>
        <v>2111</v>
      </c>
      <c r="N94" s="49">
        <f t="shared" si="95"/>
        <v>5</v>
      </c>
      <c r="O94" s="49">
        <f t="shared" si="95"/>
        <v>20</v>
      </c>
      <c r="P94" s="49">
        <f t="shared" si="95"/>
        <v>3</v>
      </c>
      <c r="Q94" s="49">
        <f t="shared" si="95"/>
        <v>3</v>
      </c>
      <c r="R94" s="49">
        <f t="shared" si="95"/>
        <v>2</v>
      </c>
      <c r="S94" s="22">
        <f t="shared" si="95"/>
        <v>21</v>
      </c>
      <c r="T94" s="49">
        <f t="shared" si="95"/>
        <v>1</v>
      </c>
      <c r="U94" s="49">
        <f t="shared" si="95"/>
        <v>1</v>
      </c>
      <c r="V94" s="18" t="str">
        <f t="shared" si="95"/>
        <v/>
      </c>
      <c r="W94" s="21">
        <f>IF(W71&gt;0,VLOOKUP(W71,'[3]2020_Envelope'!$BH$6:$CR$128,8),"")</f>
        <v>3.7000275709953123</v>
      </c>
      <c r="X94" s="21">
        <f>IF(X71&gt;0,VLOOKUP(X71,'[3]2020_Envelope'!$BH$6:$CR$128,8),"")</f>
        <v>15.634511993382961</v>
      </c>
      <c r="Y94" s="21">
        <f>IF(Y71&gt;0,VLOOKUP(Y71,'[3]2020_Envelope'!$BH$6:$CR$128,8),"")</f>
        <v>7.6426799007444171</v>
      </c>
      <c r="Z94" s="21">
        <f>IF(Z71&gt;0,VLOOKUP(Z71,'[3]2020_Envelope'!$BH$6:$CR$128,8),"")</f>
        <v>22.103449730094468</v>
      </c>
      <c r="AA94" s="21" t="str">
        <f>IF(AA71&gt;0,VLOOKUP(AA71,'[3]2020_Envelope'!$BH$6:$CR$128,8),"")</f>
        <v/>
      </c>
      <c r="AB94" s="21" t="str">
        <f>IF(AB71&gt;0,VLOOKUP(AB71,'[3]2020_Envelope'!$BH$6:$CR$128,8),"")</f>
        <v/>
      </c>
      <c r="AC94" s="20" t="str">
        <f>IF(AC71&gt;0,VLOOKUP(AC71,'[3]2020_HVAC'!$EY$7:$KA$83,32),"")</f>
        <v/>
      </c>
      <c r="AD94" s="20" t="str">
        <f>IF(AD71&gt;0,VLOOKUP(AD71,'[3]2020_HVAC'!$EY$7:$KA$83,32),"")</f>
        <v/>
      </c>
      <c r="AE94" s="20" t="str">
        <f>IF(AE71&gt;0,VLOOKUP(AE71,'[3]2020_HVAC'!$EY$7:$KA$83,32),"")</f>
        <v/>
      </c>
      <c r="AF94" s="20" t="str">
        <f>IF(AF71&gt;0,VLOOKUP(AF71,'[3]2020_HVAC'!$EY$7:$KA$83,32),"")</f>
        <v/>
      </c>
      <c r="AG94" s="55">
        <f>VLOOKUP($C94,[1]Performance!$A$3:$K$38,10)</f>
        <v>0</v>
      </c>
      <c r="AH94" s="55">
        <f t="shared" si="76"/>
        <v>32</v>
      </c>
      <c r="AI94" s="20">
        <f>IF(AI71&gt;0,VLOOKUP(AI71,'[3]2020_HVAC'!$EY$7:$KA$83,AH94),"")</f>
        <v>9.7536455383986205</v>
      </c>
      <c r="AJ94" s="20">
        <f>IF(AJ71&gt;0,VLOOKUP(AJ71,'[3]2020_HVAC'!$EY$7:$KA$83,$AH94),"")</f>
        <v>18.219931910996195</v>
      </c>
      <c r="AK94" s="20">
        <f>IF(AK71&gt;0,VLOOKUP(AK71,'[3]2020_HVAC'!$EY$7:$KA$83,32),"")</f>
        <v>53.898799999999994</v>
      </c>
      <c r="AL94" s="20" t="str">
        <f>IF(AL71&gt;0,VLOOKUP(AL71,'[3]2020_HVAC'!$EY$7:$KA$83,32),"")</f>
        <v/>
      </c>
      <c r="AM94" s="20">
        <f>IF(AM71&gt;0,VLOOKUP(AM71,'[3]2020_HVAC'!$EY$7:$KA$83,32),"")</f>
        <v>4.9931623931623932</v>
      </c>
      <c r="AN94" s="20">
        <f>IF(AN71&gt;0,VLOOKUP(AN71,'[3]2020_HVAC'!$EY$7:$KA$83,32),"")</f>
        <v>7.6319835897435819</v>
      </c>
      <c r="AO94" s="20">
        <f>IF(AO71&gt;0,VLOOKUP(AO71,'[3]2020_HVAC'!$EY$7:$KA$83,32),"")</f>
        <v>12.383242705570293</v>
      </c>
      <c r="AP94" s="13">
        <f t="shared" si="77"/>
        <v>364949.75867942651</v>
      </c>
      <c r="AQ94" s="21">
        <f>IF(AQ71&gt;0,VLOOKUP(AQ71,'[3]2020_Envelope'!$BH$6:$CR$128,9),"")</f>
        <v>8.66705376344086</v>
      </c>
      <c r="AR94" s="21">
        <f>IF(AR71&gt;0,VLOOKUP(AR71,'[3]2020_Envelope'!$BH$6:$CR$128,9),"")</f>
        <v>28.159222734254989</v>
      </c>
      <c r="AS94" s="21">
        <f>IF(AS71&gt;0,VLOOKUP(AS71,'[3]2020_Envelope'!$BH$6:$CR$128,9),"")</f>
        <v>18.629032258064516</v>
      </c>
      <c r="AT94" s="21" t="str">
        <f>IF(AT71&gt;0,VLOOKUP(AT71,'[3]2020_Envelope'!$BH$6:$CR$128,9),"")</f>
        <v/>
      </c>
      <c r="AU94" s="21" t="str">
        <f>IF(AU71&gt;0,VLOOKUP(AU71,'[3]2020_Envelope'!$BH$6:$CR$128,9),"")</f>
        <v/>
      </c>
      <c r="AV94" s="21" t="str">
        <f>IF(AV71&gt;0,VLOOKUP(AV71,'[3]2020_Envelope'!$BH$6:$CR$128,9),"")</f>
        <v/>
      </c>
      <c r="AW94" s="20" t="str">
        <f>IF(AW71&gt;0,VLOOKUP(AW71,'[3]2020_HVAC'!$EY$7:$KA$83,35),"")</f>
        <v/>
      </c>
      <c r="AX94" s="20" t="str">
        <f>IF(AX71&gt;0,VLOOKUP(AX71,'[3]2020_HVAC'!$EY$7:$KA$83,35),"")</f>
        <v/>
      </c>
      <c r="AY94" s="20" t="str">
        <f>IF(AY71&gt;0,VLOOKUP(AY71,'[3]2020_HVAC'!$EY$7:$KA$83,35),"")</f>
        <v/>
      </c>
      <c r="AZ94" s="20" t="str">
        <f>IF(AZ71&gt;0,VLOOKUP(AZ71,'[3]2020_HVAC'!$EY$7:$KA$83,35),"")</f>
        <v/>
      </c>
      <c r="BA94" s="55">
        <f>VLOOKUP($C94,[2]Performance!$A$3:$K$36,10)</f>
        <v>0</v>
      </c>
      <c r="BB94" s="55">
        <f t="shared" si="78"/>
        <v>35</v>
      </c>
      <c r="BC94" s="20">
        <f>IF(BC71&gt;0,VLOOKUP(BC71,'[3]2020_HVAC'!$EY$7:$KA$83,BB94),"")</f>
        <v>13.493601953001226</v>
      </c>
      <c r="BD94" s="20">
        <f>IF(BD71&gt;0,VLOOKUP(BD71,'[3]2020_HVAC'!$EY$7:$KA$83,$BB94),"")</f>
        <v>21.620828039124401</v>
      </c>
      <c r="BE94" s="20">
        <f>IF(BE71&gt;0,VLOOKUP(BE71,'[3]2020_HVAC'!$EY$7:$KA$83,35),"")</f>
        <v>53.898799999999994</v>
      </c>
      <c r="BF94" s="20" t="str">
        <f>IF(BF71&gt;0,VLOOKUP(BF71,'[3]2020_HVAC'!$EY$7:$KA$83,35),"")</f>
        <v/>
      </c>
      <c r="BG94" s="20">
        <f>IF(BG71&gt;0,VLOOKUP(BG71,'[3]2020_HVAC'!$EY$7:$KA$83,35),"")</f>
        <v>5.5638095238095238</v>
      </c>
      <c r="BH94" s="20">
        <f>IF(BH71&gt;0,VLOOKUP(BH71,'[3]2020_HVAC'!$EY$7:$KA$83,35),"")</f>
        <v>11.338947047619035</v>
      </c>
      <c r="BI94" s="20">
        <f>IF(BI71&gt;0,VLOOKUP(BI71,'[3]2020_HVAC'!$EY$7:$KA$83,35),"")</f>
        <v>12.776361521620142</v>
      </c>
      <c r="BJ94" s="13">
        <f t="shared" si="79"/>
        <v>548565.11904894433</v>
      </c>
      <c r="BK94" s="19">
        <f>IF($N94&gt;0,VLOOKUP($C94,[1]Madrid!$AB$7:$AN$40,$N94))/((IF($P94=1,'3 PlantsCodes'!$D$26,IF($P94=2,'3 PlantsCodes'!$D$27,IF($P94=3,'3 PlantsCodes'!$D$28,IF($P94=4,'3 PlantsCodes'!$D$29)))))*IF($R94=1,'3 PlantsCodes'!$D$31,IF($R94=2,'3 PlantsCodes'!$D$32)))</f>
        <v>110.94922731112358</v>
      </c>
      <c r="BL94" s="19">
        <f>(IF($O94=20,VLOOKUP($C94,[1]Madrid!$AB$7:$AN$40,12),IF($O94&gt;0,VLOOKUP($C94,[1]Madrid!$AB$7:$AN$40,$O94),0))/(IF($Q94=1,'3 PlantsCodes'!$E$26,IF($Q94=3,'3 PlantsCodes'!$E$28,IF($Q94=4,'3 PlantsCodes'!$E$29,1)))*IF($R94=1,'3 PlantsCodes'!$E$31,IF($R94=2,'3 PlantsCodes'!$E$32))))</f>
        <v>24.790569590247653</v>
      </c>
      <c r="BM94" s="19">
        <f>VLOOKUP($C94,[1]Madrid!$AB$6:$AZ$40,$S94)</f>
        <v>1.832658569500675</v>
      </c>
      <c r="BN94" s="19">
        <f>VLOOKUP($C94,[1]Madrid!$B$7:$Y$40,18)</f>
        <v>27.692354003904665</v>
      </c>
      <c r="BO94" s="19">
        <f>VLOOKUP($C94,[1]Madrid!$B$7:$AA$40,26)</f>
        <v>0.54698238087212658</v>
      </c>
      <c r="BP94" s="20">
        <f>IF($U94=1,-[4]Office!$E$12,0)</f>
        <v>-9.779059829059829</v>
      </c>
      <c r="BQ94" s="57" t="s">
        <v>30</v>
      </c>
      <c r="BR94" s="19">
        <f>IF($N94&gt;0,VLOOKUP($C94,[2]Madrid!$AB$7:$AN$40,$N94))/((IF($P94=1,'3 PlantsCodes'!$D$26,IF($P94=2,'3 PlantsCodes'!$D$27,IF($P94=3,'3 PlantsCodes'!$D$28,IF($P94=4,'3 PlantsCodes'!$D$29)))))*IF($R94=1,'3 PlantsCodes'!$D$31,IF($R94=2,'3 PlantsCodes'!$D$32)))</f>
        <v>75.032330712068799</v>
      </c>
      <c r="BS94" s="19">
        <f>(IF($O94=20,VLOOKUP($C94,[2]Madrid!$AB$7:$AN$40,12),IF($O94&gt;0,VLOOKUP($C94,[2]Madrid!$AB$7:$AN$40,$O94),0))/(IF($Q94=1,'3 PlantsCodes'!$E$26,IF($Q94=3,'3 PlantsCodes'!$E$28,IF($Q94=4,'3 PlantsCodes'!$E$29,1)))*IF($R94=1,'3 PlantsCodes'!$E$31,IF($R94=2,'3 PlantsCodes'!$E$32))))</f>
        <v>14.153499643757605</v>
      </c>
      <c r="BT94" s="19">
        <f>VLOOKUP($C94,[2]Madrid!$AB$6:$AZ$40,$S94)</f>
        <v>3.7941520467836254</v>
      </c>
      <c r="BU94" s="19">
        <f>VLOOKUP($C94,[2]Madrid!$B$7:$Y$40,18)</f>
        <v>27.47940000545724</v>
      </c>
      <c r="BV94" s="19">
        <f>VLOOKUP($C94,[2]Madrid!$B$7:$AA$40,26)</f>
        <v>0.61415051335407356</v>
      </c>
      <c r="BW94" s="20">
        <f>IF($U94=1,-[4]School!$E$12,0)</f>
        <v>-10.116825396825396</v>
      </c>
      <c r="BX94" s="57" t="s">
        <v>30</v>
      </c>
    </row>
    <row r="95" spans="1:76" x14ac:dyDescent="0.25">
      <c r="A95" s="151"/>
      <c r="B95" s="17">
        <v>19</v>
      </c>
      <c r="C95" s="22">
        <f t="shared" ref="C95:V95" si="96">IF(C72="","",C72)</f>
        <v>14</v>
      </c>
      <c r="D95" s="50" t="str">
        <f t="shared" si="96"/>
        <v/>
      </c>
      <c r="E95" s="50" t="str">
        <f t="shared" si="96"/>
        <v/>
      </c>
      <c r="F95" s="49" t="str">
        <f t="shared" si="96"/>
        <v/>
      </c>
      <c r="G95" s="49" t="str">
        <f t="shared" si="96"/>
        <v/>
      </c>
      <c r="H95" s="49">
        <f t="shared" si="96"/>
        <v>0</v>
      </c>
      <c r="I95" s="49">
        <f t="shared" si="96"/>
        <v>3</v>
      </c>
      <c r="J95" s="49">
        <f t="shared" si="96"/>
        <v>3</v>
      </c>
      <c r="K95" s="49">
        <f t="shared" si="96"/>
        <v>3</v>
      </c>
      <c r="L95" s="49">
        <f t="shared" si="96"/>
        <v>1</v>
      </c>
      <c r="M95" s="49">
        <f t="shared" si="96"/>
        <v>3331</v>
      </c>
      <c r="N95" s="49">
        <f t="shared" si="96"/>
        <v>7</v>
      </c>
      <c r="O95" s="49">
        <f t="shared" si="96"/>
        <v>12</v>
      </c>
      <c r="P95" s="49">
        <f t="shared" si="96"/>
        <v>1</v>
      </c>
      <c r="Q95" s="49">
        <f t="shared" si="96"/>
        <v>1</v>
      </c>
      <c r="R95" s="49">
        <f t="shared" si="96"/>
        <v>2</v>
      </c>
      <c r="S95" s="22">
        <f t="shared" si="96"/>
        <v>22</v>
      </c>
      <c r="T95" s="49">
        <f t="shared" si="96"/>
        <v>1</v>
      </c>
      <c r="U95" s="49">
        <f t="shared" si="96"/>
        <v>0</v>
      </c>
      <c r="V95" s="18" t="str">
        <f t="shared" si="96"/>
        <v/>
      </c>
      <c r="W95" s="21">
        <f>IF(W72&gt;0,VLOOKUP(W72,'[3]2020_Envelope'!$BH$6:$CR$128,8),"")</f>
        <v>7.0747438654535415</v>
      </c>
      <c r="X95" s="21">
        <f>IF(X72&gt;0,VLOOKUP(X72,'[3]2020_Envelope'!$BH$6:$CR$128,8),"")</f>
        <v>18.284429280397021</v>
      </c>
      <c r="Y95" s="21">
        <f>IF(Y72&gt;0,VLOOKUP(Y72,'[3]2020_Envelope'!$BH$6:$CR$128,8),"")</f>
        <v>8.9164598842018172</v>
      </c>
      <c r="Z95" s="21">
        <f>IF(Z72&gt;0,VLOOKUP(Z72,'[3]2020_Envelope'!$BH$6:$CR$128,8),"")</f>
        <v>151.18759615384616</v>
      </c>
      <c r="AA95" s="21">
        <f>IF(AA72&gt;0,VLOOKUP(AA72,'[3]2020_Envelope'!$BH$6:$CR$128,8),"")</f>
        <v>73.99879807692308</v>
      </c>
      <c r="AB95" s="21">
        <f>IF(AB72&gt;0,VLOOKUP(AB72,'[3]2020_Envelope'!$BH$6:$CR$128,8),"")</f>
        <v>38.341346153846153</v>
      </c>
      <c r="AC95" s="20" t="str">
        <f>IF(AC72&gt;0,VLOOKUP(AC72,'[3]2020_HVAC'!$EY$7:$KA$83,32),"")</f>
        <v/>
      </c>
      <c r="AD95" s="20" t="str">
        <f>IF(AD72&gt;0,VLOOKUP(AD72,'[3]2020_HVAC'!$EY$7:$KA$83,32),"")</f>
        <v/>
      </c>
      <c r="AE95" s="20">
        <f>IF(AE72&gt;0,VLOOKUP(AE72,'[3]2020_HVAC'!$EY$7:$KA$83,32),"")</f>
        <v>73.596992248062008</v>
      </c>
      <c r="AF95" s="20">
        <f>IF(AF72&gt;0,VLOOKUP(AF72,'[3]2020_HVAC'!$EY$7:$KA$83,32),"")</f>
        <v>9.652000000000001</v>
      </c>
      <c r="AG95" s="55">
        <f>VLOOKUP($C95,[1]Performance!$A$3:$K$38,10)</f>
        <v>2</v>
      </c>
      <c r="AH95" s="55">
        <f t="shared" si="76"/>
        <v>34</v>
      </c>
      <c r="AI95" s="20">
        <f>IF(AI72&gt;0,VLOOKUP(AI72,'[3]2020_HVAC'!$EY$7:$KA$83,AH95),"")</f>
        <v>10.787663256027116</v>
      </c>
      <c r="AJ95" s="20" t="str">
        <f>IF(AJ72&gt;0,VLOOKUP(AJ72,'[3]2020_HVAC'!$EY$7:$KA$83,$AH95),"")</f>
        <v/>
      </c>
      <c r="AK95" s="20">
        <f>IF(AK72&gt;0,VLOOKUP(AK72,'[3]2020_HVAC'!$EY$7:$KA$83,32),"")</f>
        <v>81.678799999999995</v>
      </c>
      <c r="AL95" s="20" t="str">
        <f>IF(AL72&gt;0,VLOOKUP(AL72,'[3]2020_HVAC'!$EY$7:$KA$83,32),"")</f>
        <v/>
      </c>
      <c r="AM95" s="20">
        <f>IF(AM72&gt;0,VLOOKUP(AM72,'[3]2020_HVAC'!$EY$7:$KA$83,32),"")</f>
        <v>4.9931623931623932</v>
      </c>
      <c r="AN95" s="20">
        <f>IF(AN72&gt;0,VLOOKUP(AN72,'[3]2020_HVAC'!$EY$7:$KA$83,32),"")</f>
        <v>7.6319835897435819</v>
      </c>
      <c r="AO95" s="20" t="str">
        <f>IF(AO72&gt;0,VLOOKUP(AO72,'[3]2020_HVAC'!$EY$7:$KA$83,32),"")</f>
        <v/>
      </c>
      <c r="AP95" s="13">
        <f t="shared" si="77"/>
        <v>1137576.9012698911</v>
      </c>
      <c r="AQ95" s="21">
        <f>IF(AQ72&gt;0,VLOOKUP(AQ72,'[3]2020_Envelope'!$BH$6:$CR$128,9),"")</f>
        <v>16.734508960573478</v>
      </c>
      <c r="AR95" s="21">
        <f>IF(AR72&gt;0,VLOOKUP(AR72,'[3]2020_Envelope'!$BH$6:$CR$128,9),"")</f>
        <v>32.931972350230417</v>
      </c>
      <c r="AS95" s="21">
        <f>IF(AS72&gt;0,VLOOKUP(AS72,'[3]2020_Envelope'!$BH$6:$CR$128,9),"")</f>
        <v>21.733870967741932</v>
      </c>
      <c r="AT95" s="21" t="str">
        <f>IF(AT72&gt;0,VLOOKUP(AT72,'[3]2020_Envelope'!$BH$6:$CR$128,9),"")</f>
        <v/>
      </c>
      <c r="AU95" s="21">
        <f>IF(AU72&gt;0,VLOOKUP(AU72,'[3]2020_Envelope'!$BH$6:$CR$128,9),"")</f>
        <v>49.81467857142858</v>
      </c>
      <c r="AV95" s="21">
        <f>IF(AV72&gt;0,VLOOKUP(AV72,'[3]2020_Envelope'!$BH$6:$CR$128,9),"")</f>
        <v>25.810714285714287</v>
      </c>
      <c r="AW95" s="20" t="str">
        <f>IF(AW72&gt;0,VLOOKUP(AW72,'[3]2020_HVAC'!$EY$7:$KA$83,35),"")</f>
        <v/>
      </c>
      <c r="AX95" s="20" t="str">
        <f>IF(AX72&gt;0,VLOOKUP(AX72,'[3]2020_HVAC'!$EY$7:$KA$83,35),"")</f>
        <v/>
      </c>
      <c r="AY95" s="20">
        <f>IF(AY72&gt;0,VLOOKUP(AY72,'[3]2020_HVAC'!$EY$7:$KA$83,35),"")</f>
        <v>73.596992248062008</v>
      </c>
      <c r="AZ95" s="20">
        <f>IF(AZ72&gt;0,VLOOKUP(AZ72,'[3]2020_HVAC'!$EY$7:$KA$83,35),"")</f>
        <v>9.652000000000001</v>
      </c>
      <c r="BA95" s="55">
        <f>VLOOKUP($C95,[2]Performance!$A$3:$K$36,10)</f>
        <v>1</v>
      </c>
      <c r="BB95" s="55">
        <f t="shared" si="78"/>
        <v>36</v>
      </c>
      <c r="BC95" s="20">
        <f>IF(BC72&gt;0,VLOOKUP(BC72,'[3]2020_HVAC'!$EY$7:$KA$83,BB95),"")</f>
        <v>22.382200027037058</v>
      </c>
      <c r="BD95" s="20" t="str">
        <f>IF(BD72&gt;0,VLOOKUP(BD72,'[3]2020_HVAC'!$EY$7:$KA$83,$BB95),"")</f>
        <v/>
      </c>
      <c r="BE95" s="20">
        <f>IF(BE72&gt;0,VLOOKUP(BE72,'[3]2020_HVAC'!$EY$7:$KA$83,35),"")</f>
        <v>81.678799999999995</v>
      </c>
      <c r="BF95" s="20" t="str">
        <f>IF(BF72&gt;0,VLOOKUP(BF72,'[3]2020_HVAC'!$EY$7:$KA$83,35),"")</f>
        <v/>
      </c>
      <c r="BG95" s="20">
        <f>IF(BG72&gt;0,VLOOKUP(BG72,'[3]2020_HVAC'!$EY$7:$KA$83,35),"")</f>
        <v>5.5638095238095238</v>
      </c>
      <c r="BH95" s="20">
        <f>IF(BH72&gt;0,VLOOKUP(BH72,'[3]2020_HVAC'!$EY$7:$KA$83,35),"")</f>
        <v>11.338947047619035</v>
      </c>
      <c r="BI95" s="20" t="str">
        <f>IF(BI72&gt;0,VLOOKUP(BI72,'[3]2020_HVAC'!$EY$7:$KA$83,35),"")</f>
        <v/>
      </c>
      <c r="BJ95" s="13">
        <f t="shared" si="79"/>
        <v>1106401.2560439813</v>
      </c>
      <c r="BK95" s="19">
        <f>IF($N95&gt;0,VLOOKUP($C95,[1]Madrid!$AB$7:$AN$40,$N95))/((IF($P95=1,'3 PlantsCodes'!$D$26,IF($P95=2,'3 PlantsCodes'!$D$27,IF($P95=3,'3 PlantsCodes'!$D$28,IF($P95=4,'3 PlantsCodes'!$D$29)))))*IF($R95=1,'3 PlantsCodes'!$D$31,IF($R95=2,'3 PlantsCodes'!$D$32)))</f>
        <v>9.2745135902286062</v>
      </c>
      <c r="BL95" s="19">
        <f>(IF($O95=20,VLOOKUP($C95,[1]Madrid!$AB$7:$AN$40,12),IF($O95&gt;0,VLOOKUP($C95,[1]Madrid!$AB$7:$AN$40,$O95),0))/(IF($Q95=1,'3 PlantsCodes'!$E$26,IF($Q95=3,'3 PlantsCodes'!$E$28,IF($Q95=4,'3 PlantsCodes'!$E$29,1)))*IF($R95=1,'3 PlantsCodes'!$E$31,IF($R95=2,'3 PlantsCodes'!$E$32))))</f>
        <v>8.0389961617016006</v>
      </c>
      <c r="BM95" s="19">
        <f>VLOOKUP($C95,[1]Madrid!$AB$6:$AZ$40,$S95)</f>
        <v>0.77980251504673281</v>
      </c>
      <c r="BN95" s="19">
        <f>VLOOKUP($C95,[1]Madrid!$B$7:$Y$40,18)</f>
        <v>7.0055523496863916</v>
      </c>
      <c r="BO95" s="19">
        <f>VLOOKUP($C95,[1]Madrid!$B$7:$AA$40,26)</f>
        <v>0.24083574749015046</v>
      </c>
      <c r="BP95" s="20">
        <f>IF($U95=1,-[4]Office!$E$12,0)</f>
        <v>0</v>
      </c>
      <c r="BQ95" s="57" t="s">
        <v>30</v>
      </c>
      <c r="BR95" s="19">
        <f>IF($N95&gt;0,VLOOKUP($C95,[2]Madrid!$AB$7:$AN$40,$N95))/((IF($P95=1,'3 PlantsCodes'!$D$26,IF($P95=2,'3 PlantsCodes'!$D$27,IF($P95=3,'3 PlantsCodes'!$D$28,IF($P95=4,'3 PlantsCodes'!$D$29)))))*IF($R95=1,'3 PlantsCodes'!$D$31,IF($R95=2,'3 PlantsCodes'!$D$32)))</f>
        <v>9.0971979331495518</v>
      </c>
      <c r="BS95" s="19">
        <f>(IF($O95=20,VLOOKUP($C95,[2]Madrid!$AB$7:$AN$40,12),IF($O95&gt;0,VLOOKUP($C95,[2]Madrid!$AB$7:$AN$40,$O95),0))/(IF($Q95=1,'3 PlantsCodes'!$E$26,IF($Q95=3,'3 PlantsCodes'!$E$28,IF($Q95=4,'3 PlantsCodes'!$E$29,1)))*IF($R95=1,'3 PlantsCodes'!$E$31,IF($R95=2,'3 PlantsCodes'!$E$32))))</f>
        <v>5.1934266408284442</v>
      </c>
      <c r="BT95" s="19">
        <f>VLOOKUP($C95,[2]Madrid!$AB$6:$AZ$40,$S95)</f>
        <v>1.4855595104125552</v>
      </c>
      <c r="BU95" s="19">
        <f>VLOOKUP($C95,[2]Madrid!$B$7:$Y$40,18)</f>
        <v>7.7827498104406363</v>
      </c>
      <c r="BV95" s="19">
        <f>VLOOKUP($C95,[2]Madrid!$B$7:$AA$40,26)</f>
        <v>0.39772342356906987</v>
      </c>
      <c r="BW95" s="20">
        <f>IF($U95=1,-[4]School!$E$12,0)</f>
        <v>0</v>
      </c>
      <c r="BX95" s="57" t="s">
        <v>30</v>
      </c>
    </row>
    <row r="96" spans="1:76" x14ac:dyDescent="0.25">
      <c r="A96" s="152"/>
      <c r="B96" s="17">
        <v>20</v>
      </c>
      <c r="C96" s="22">
        <f t="shared" ref="C96:V96" si="97">IF(C73="","",C73)</f>
        <v>18</v>
      </c>
      <c r="D96" s="50" t="str">
        <f t="shared" si="97"/>
        <v/>
      </c>
      <c r="E96" s="50" t="str">
        <f t="shared" si="97"/>
        <v/>
      </c>
      <c r="F96" s="49" t="str">
        <f t="shared" si="97"/>
        <v/>
      </c>
      <c r="G96" s="49" t="str">
        <f t="shared" si="97"/>
        <v/>
      </c>
      <c r="H96" s="49">
        <f t="shared" si="97"/>
        <v>0</v>
      </c>
      <c r="I96" s="49">
        <f t="shared" si="97"/>
        <v>4</v>
      </c>
      <c r="J96" s="49">
        <f t="shared" si="97"/>
        <v>3</v>
      </c>
      <c r="K96" s="49">
        <f t="shared" si="97"/>
        <v>3</v>
      </c>
      <c r="L96" s="49">
        <f t="shared" si="97"/>
        <v>1</v>
      </c>
      <c r="M96" s="49">
        <f t="shared" si="97"/>
        <v>4331</v>
      </c>
      <c r="N96" s="49">
        <f t="shared" si="97"/>
        <v>7</v>
      </c>
      <c r="O96" s="49">
        <f t="shared" si="97"/>
        <v>12</v>
      </c>
      <c r="P96" s="49">
        <f t="shared" si="97"/>
        <v>3</v>
      </c>
      <c r="Q96" s="49">
        <f t="shared" si="97"/>
        <v>3</v>
      </c>
      <c r="R96" s="49">
        <f t="shared" si="97"/>
        <v>2</v>
      </c>
      <c r="S96" s="22">
        <f t="shared" si="97"/>
        <v>22</v>
      </c>
      <c r="T96" s="49">
        <f t="shared" si="97"/>
        <v>1</v>
      </c>
      <c r="U96" s="49">
        <f t="shared" si="97"/>
        <v>1</v>
      </c>
      <c r="V96" s="18" t="str">
        <f t="shared" si="97"/>
        <v/>
      </c>
      <c r="W96" s="21">
        <f>IF(W73&gt;0,VLOOKUP(W73,'[3]2020_Envelope'!$BH$6:$CR$128,8),"")</f>
        <v>11.293139233526329</v>
      </c>
      <c r="X96" s="21">
        <f>IF(X73&gt;0,VLOOKUP(X73,'[3]2020_Envelope'!$BH$6:$CR$128,8),"")</f>
        <v>23.054280397022328</v>
      </c>
      <c r="Y96" s="21">
        <f>IF(Y73&gt;0,VLOOKUP(Y73,'[3]2020_Envelope'!$BH$6:$CR$128,8),"")</f>
        <v>10.051923989220402</v>
      </c>
      <c r="Z96" s="21">
        <f>IF(Z73&gt;0,VLOOKUP(Z73,'[3]2020_Envelope'!$BH$6:$CR$128,8),"")</f>
        <v>151.18759615384616</v>
      </c>
      <c r="AA96" s="21">
        <f>IF(AA73&gt;0,VLOOKUP(AA73,'[3]2020_Envelope'!$BH$6:$CR$128,8),"")</f>
        <v>73.99879807692308</v>
      </c>
      <c r="AB96" s="21">
        <f>IF(AB73&gt;0,VLOOKUP(AB73,'[3]2020_Envelope'!$BH$6:$CR$128,8),"")</f>
        <v>38.341346153846153</v>
      </c>
      <c r="AC96" s="20" t="str">
        <f>IF(AC73&gt;0,VLOOKUP(AC73,'[3]2020_HVAC'!$EY$7:$KA$83,32),"")</f>
        <v/>
      </c>
      <c r="AD96" s="20" t="str">
        <f>IF(AD73&gt;0,VLOOKUP(AD73,'[3]2020_HVAC'!$EY$7:$KA$83,32),"")</f>
        <v/>
      </c>
      <c r="AE96" s="20">
        <f>IF(AE73&gt;0,VLOOKUP(AE73,'[3]2020_HVAC'!$EY$7:$KA$83,32),"")</f>
        <v>73.596992248062008</v>
      </c>
      <c r="AF96" s="20">
        <f>IF(AF73&gt;0,VLOOKUP(AF73,'[3]2020_HVAC'!$EY$7:$KA$83,32),"")</f>
        <v>9.652000000000001</v>
      </c>
      <c r="AG96" s="55">
        <f>VLOOKUP($C96,[1]Performance!$A$3:$K$38,10)</f>
        <v>2</v>
      </c>
      <c r="AH96" s="55">
        <f t="shared" si="76"/>
        <v>34</v>
      </c>
      <c r="AI96" s="20">
        <f>IF(AI73&gt;0,VLOOKUP(AI73,'[3]2020_HVAC'!$EY$7:$KA$83,AH96),"")</f>
        <v>10.787663256027116</v>
      </c>
      <c r="AJ96" s="20" t="str">
        <f>IF(AJ73&gt;0,VLOOKUP(AJ73,'[3]2020_HVAC'!$EY$7:$KA$83,$AH96),"")</f>
        <v/>
      </c>
      <c r="AK96" s="20">
        <f>IF(AK73&gt;0,VLOOKUP(AK73,'[3]2020_HVAC'!$EY$7:$KA$83,32),"")</f>
        <v>53.898799999999994</v>
      </c>
      <c r="AL96" s="20" t="str">
        <f>IF(AL73&gt;0,VLOOKUP(AL73,'[3]2020_HVAC'!$EY$7:$KA$83,32),"")</f>
        <v/>
      </c>
      <c r="AM96" s="20">
        <f>IF(AM73&gt;0,VLOOKUP(AM73,'[3]2020_HVAC'!$EY$7:$KA$83,32),"")</f>
        <v>4.9931623931623932</v>
      </c>
      <c r="AN96" s="20">
        <f>IF(AN73&gt;0,VLOOKUP(AN73,'[3]2020_HVAC'!$EY$7:$KA$83,32),"")</f>
        <v>7.6319835897435819</v>
      </c>
      <c r="AO96" s="20">
        <f>IF(AO73&gt;0,VLOOKUP(AO73,'[3]2020_HVAC'!$EY$7:$KA$83,32),"")</f>
        <v>12.383242705570293</v>
      </c>
      <c r="AP96" s="13">
        <f t="shared" ref="AP96" si="98">(SUM(W96:AF96)+SUM(AI96:AO96))*$AP$5</f>
        <v>1125237.9719808626</v>
      </c>
      <c r="AQ96" s="21">
        <f>IF(AQ73&gt;0,VLOOKUP(AQ73,'[3]2020_Envelope'!$BH$6:$CR$128,9),"")</f>
        <v>26.818827956989249</v>
      </c>
      <c r="AR96" s="21">
        <f>IF(AR73&gt;0,VLOOKUP(AR73,'[3]2020_Envelope'!$BH$6:$CR$128,9),"")</f>
        <v>41.522921658986171</v>
      </c>
      <c r="AS96" s="21">
        <f>IF(AS73&gt;0,VLOOKUP(AS73,'[3]2020_Envelope'!$BH$6:$CR$128,9),"")</f>
        <v>24.501526770324233</v>
      </c>
      <c r="AT96" s="21" t="str">
        <f>IF(AT73&gt;0,VLOOKUP(AT73,'[3]2020_Envelope'!$BH$6:$CR$128,9),"")</f>
        <v/>
      </c>
      <c r="AU96" s="21">
        <f>IF(AU73&gt;0,VLOOKUP(AU73,'[3]2020_Envelope'!$BH$6:$CR$128,9),"")</f>
        <v>49.81467857142858</v>
      </c>
      <c r="AV96" s="21">
        <f>IF(AV73&gt;0,VLOOKUP(AV73,'[3]2020_Envelope'!$BH$6:$CR$128,9),"")</f>
        <v>25.810714285714287</v>
      </c>
      <c r="AW96" s="20" t="str">
        <f>IF(AW73&gt;0,VLOOKUP(AW73,'[3]2020_HVAC'!$EY$7:$KA$83,35),"")</f>
        <v/>
      </c>
      <c r="AX96" s="20" t="str">
        <f>IF(AX73&gt;0,VLOOKUP(AX73,'[3]2020_HVAC'!$EY$7:$KA$83,35),"")</f>
        <v/>
      </c>
      <c r="AY96" s="20">
        <f>IF(AY73&gt;0,VLOOKUP(AY73,'[3]2020_HVAC'!$EY$7:$KA$83,35),"")</f>
        <v>73.596992248062008</v>
      </c>
      <c r="AZ96" s="20">
        <f>IF(AZ73&gt;0,VLOOKUP(AZ73,'[3]2020_HVAC'!$EY$7:$KA$83,35),"")</f>
        <v>9.652000000000001</v>
      </c>
      <c r="BA96" s="55">
        <f>VLOOKUP($C96,[2]Performance!$A$3:$K$36,10)</f>
        <v>2</v>
      </c>
      <c r="BB96" s="55">
        <f t="shared" si="78"/>
        <v>37</v>
      </c>
      <c r="BC96" s="20">
        <f>IF(BC73&gt;0,VLOOKUP(BC73,'[3]2020_HVAC'!$EY$7:$KA$83,BB96),"")</f>
        <v>13.604951087523343</v>
      </c>
      <c r="BD96" s="20" t="str">
        <f>IF(BD73&gt;0,VLOOKUP(BD73,'[3]2020_HVAC'!$EY$7:$KA$83,$BB96),"")</f>
        <v/>
      </c>
      <c r="BE96" s="20">
        <f>IF(BE73&gt;0,VLOOKUP(BE73,'[3]2020_HVAC'!$EY$7:$KA$83,35),"")</f>
        <v>53.898799999999994</v>
      </c>
      <c r="BF96" s="20" t="str">
        <f>IF(BF73&gt;0,VLOOKUP(BF73,'[3]2020_HVAC'!$EY$7:$KA$83,35),"")</f>
        <v/>
      </c>
      <c r="BG96" s="20">
        <f>IF(BG73&gt;0,VLOOKUP(BG73,'[3]2020_HVAC'!$EY$7:$KA$83,35),"")</f>
        <v>5.5638095238095238</v>
      </c>
      <c r="BH96" s="20">
        <f>IF(BH73&gt;0,VLOOKUP(BH73,'[3]2020_HVAC'!$EY$7:$KA$83,35),"")</f>
        <v>11.338947047619035</v>
      </c>
      <c r="BI96" s="20">
        <f>IF(BI73&gt;0,VLOOKUP(BI73,'[3]2020_HVAC'!$EY$7:$KA$83,35),"")</f>
        <v>12.776361521620142</v>
      </c>
      <c r="BJ96" s="13">
        <f t="shared" ref="BJ96" si="99">(SUM(AQ96:AZ96)+SUM(BC96:BI96))*$BJ$5</f>
        <v>1099036.6716170411</v>
      </c>
      <c r="BK96" s="19">
        <f>IF($N96&gt;0,VLOOKUP($C96,[1]Madrid!$AB$7:$AN$40,$N96))/((IF($P96=1,'3 PlantsCodes'!$D$26,IF($P96=2,'3 PlantsCodes'!$D$27,IF($P96=3,'3 PlantsCodes'!$D$28,IF($P96=4,'3 PlantsCodes'!$D$29)))))*IF($R96=1,'3 PlantsCodes'!$D$31,IF($R96=2,'3 PlantsCodes'!$D$32)))</f>
        <v>8.4692283371951493</v>
      </c>
      <c r="BL96" s="19">
        <f>(IF($O96=20,VLOOKUP($C96,[1]Madrid!$AB$7:$AN$40,12),IF($O96&gt;0,VLOOKUP($C96,[1]Madrid!$AB$7:$AN$40,$O96),0))/(IF($Q96=1,'3 PlantsCodes'!$E$26,IF($Q96=3,'3 PlantsCodes'!$E$28,IF($Q96=4,'3 PlantsCodes'!$E$29,1)))*IF($R96=1,'3 PlantsCodes'!$E$31,IF($R96=2,'3 PlantsCodes'!$E$32))))</f>
        <v>7.9617986155890996</v>
      </c>
      <c r="BM96" s="19">
        <f>VLOOKUP($C96,[1]Madrid!$AB$6:$AZ$40,$S96)</f>
        <v>0.7820913061948751</v>
      </c>
      <c r="BN96" s="19">
        <f>VLOOKUP($C96,[1]Madrid!$B$7:$Y$40,18)</f>
        <v>7.0055523496863916</v>
      </c>
      <c r="BO96" s="19">
        <f>VLOOKUP($C96,[1]Madrid!$B$7:$AA$40,26)</f>
        <v>0.23706096281127675</v>
      </c>
      <c r="BP96" s="20">
        <f>IF($U96=1,-[4]Office!$E$12,0)</f>
        <v>-9.779059829059829</v>
      </c>
      <c r="BQ96" s="57" t="s">
        <v>30</v>
      </c>
      <c r="BR96" s="19">
        <f>IF($N96&gt;0,VLOOKUP($C96,[2]Madrid!$AB$7:$AN$40,$N96))/((IF($P96=1,'3 PlantsCodes'!$D$26,IF($P96=2,'3 PlantsCodes'!$D$27,IF($P96=3,'3 PlantsCodes'!$D$28,IF($P96=4,'3 PlantsCodes'!$D$29)))))*IF($R96=1,'3 PlantsCodes'!$D$31,IF($R96=2,'3 PlantsCodes'!$D$32)))</f>
        <v>7.4020316706511391</v>
      </c>
      <c r="BS96" s="19">
        <f>(IF($O96=20,VLOOKUP($C96,[2]Madrid!$AB$7:$AN$40,12),IF($O96&gt;0,VLOOKUP($C96,[2]Madrid!$AB$7:$AN$40,$O96),0))/(IF($Q96=1,'3 PlantsCodes'!$E$26,IF($Q96=3,'3 PlantsCodes'!$E$28,IF($Q96=4,'3 PlantsCodes'!$E$29,1)))*IF($R96=1,'3 PlantsCodes'!$E$31,IF($R96=2,'3 PlantsCodes'!$E$32))))</f>
        <v>5.119337335641867</v>
      </c>
      <c r="BT96" s="19">
        <f>VLOOKUP($C96,[2]Madrid!$AB$6:$AZ$40,$S96)</f>
        <v>1.4782757298015541</v>
      </c>
      <c r="BU96" s="19">
        <f>VLOOKUP($C96,[2]Madrid!$B$7:$Y$40,18)</f>
        <v>7.7827498104406363</v>
      </c>
      <c r="BV96" s="19">
        <f>VLOOKUP($C96,[2]Madrid!$B$7:$AA$40,26)</f>
        <v>0.38853935224335245</v>
      </c>
      <c r="BW96" s="20">
        <f>IF($U96=1,-[4]School!$E$12,0)</f>
        <v>-10.116825396825396</v>
      </c>
      <c r="BX96" s="57" t="s">
        <v>30</v>
      </c>
    </row>
  </sheetData>
  <sheetProtection password="CDDA" sheet="1" objects="1" scenarios="1"/>
  <mergeCells count="27">
    <mergeCell ref="A54:A73"/>
    <mergeCell ref="BK75:BQ75"/>
    <mergeCell ref="BR75:BX75"/>
    <mergeCell ref="A77:A96"/>
    <mergeCell ref="B51:V51"/>
    <mergeCell ref="W51:BJ51"/>
    <mergeCell ref="BK51:BX51"/>
    <mergeCell ref="A52:A53"/>
    <mergeCell ref="D52:U52"/>
    <mergeCell ref="W52:AO52"/>
    <mergeCell ref="AQ52:BI52"/>
    <mergeCell ref="BK52:BP52"/>
    <mergeCell ref="BR52:BW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6:M25">
    <cfRule type="cellIs" dxfId="31" priority="13" operator="equal">
      <formula>4</formula>
    </cfRule>
    <cfRule type="cellIs" dxfId="30" priority="14" operator="equal">
      <formula>3</formula>
    </cfRule>
    <cfRule type="cellIs" dxfId="29" priority="15" operator="equal">
      <formula>2</formula>
    </cfRule>
    <cfRule type="cellIs" dxfId="28" priority="16" operator="equal">
      <formula>1</formula>
    </cfRule>
  </conditionalFormatting>
  <conditionalFormatting sqref="I29:M48">
    <cfRule type="cellIs" dxfId="27" priority="9" operator="equal">
      <formula>4</formula>
    </cfRule>
    <cfRule type="cellIs" dxfId="26" priority="10" operator="equal">
      <formula>3</formula>
    </cfRule>
    <cfRule type="cellIs" dxfId="25" priority="11" operator="equal">
      <formula>2</formula>
    </cfRule>
    <cfRule type="cellIs" dxfId="24" priority="12" operator="equal">
      <formula>1</formula>
    </cfRule>
  </conditionalFormatting>
  <conditionalFormatting sqref="I54:M73">
    <cfRule type="cellIs" dxfId="23" priority="5" operator="equal">
      <formula>4</formula>
    </cfRule>
    <cfRule type="cellIs" dxfId="22" priority="6" operator="equal">
      <formula>3</formula>
    </cfRule>
    <cfRule type="cellIs" dxfId="21" priority="7" operator="equal">
      <formula>2</formula>
    </cfRule>
    <cfRule type="cellIs" dxfId="20" priority="8" operator="equal">
      <formula>1</formula>
    </cfRule>
  </conditionalFormatting>
  <conditionalFormatting sqref="I77:M96">
    <cfRule type="cellIs" dxfId="19" priority="1" operator="equal">
      <formula>4</formula>
    </cfRule>
    <cfRule type="cellIs" dxfId="18" priority="2" operator="equal">
      <formula>3</formula>
    </cfRule>
    <cfRule type="cellIs" dxfId="17" priority="3" operator="equal">
      <formula>2</formula>
    </cfRule>
    <cfRule type="cellIs" dxfId="16" priority="4" operator="equal">
      <formula>1</formula>
    </cfRule>
  </conditionalFormatting>
  <pageMargins left="0.7" right="0.7" top="0.75" bottom="0.75" header="0.3" footer="0.3"/>
  <pageSetup paperSize="8" scale="33"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AP6" activePane="bottomRight" state="frozenSplit"/>
      <selection pane="topRight" activeCell="H1" sqref="H1"/>
      <selection pane="bottomLeft" activeCell="A7" sqref="A7"/>
      <selection pane="bottomRight" activeCell="BZ48" sqref="BZ48"/>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10.140625" style="14" customWidth="1"/>
    <col min="23" max="23" width="8" style="14" hidden="1" customWidth="1" outlineLevel="1"/>
    <col min="24" max="40" width="8.85546875" style="14" hidden="1" customWidth="1" outlineLevel="1"/>
    <col min="41" max="41" width="7.42578125" style="14" hidden="1" customWidth="1" outlineLevel="1"/>
    <col min="42" max="42" width="17"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0.710937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56</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7"/>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30</v>
      </c>
      <c r="F6" s="49" t="s">
        <v>34</v>
      </c>
      <c r="G6" s="49" t="s">
        <v>34</v>
      </c>
      <c r="H6" s="49">
        <v>0</v>
      </c>
      <c r="I6" s="49">
        <f>IF(D6="-",1,IF(D6="o-",2,IF(D6="o",3,IF(D6="o+",4))))</f>
        <v>1</v>
      </c>
      <c r="J6" s="49">
        <f>IF(E6="-",1,IF(E6="o",2,IF(E6="o+",3)))</f>
        <v>1</v>
      </c>
      <c r="K6" s="49">
        <f>IF(G6="o",1,IF(G6="o+",2,IF(G6="+",3)))</f>
        <v>1</v>
      </c>
      <c r="L6" s="49">
        <f>IF(H6=0,1,IF(H6=1,2))</f>
        <v>1</v>
      </c>
      <c r="M6" s="49">
        <f>I6*1000+J6*100+K6*10+L6*1</f>
        <v>1111</v>
      </c>
      <c r="N6" s="49">
        <v>2</v>
      </c>
      <c r="O6" s="49">
        <v>11</v>
      </c>
      <c r="P6" s="49">
        <v>2</v>
      </c>
      <c r="Q6" s="49">
        <v>3</v>
      </c>
      <c r="R6" s="49">
        <v>1</v>
      </c>
      <c r="S6" s="22">
        <f t="shared" ref="S6:S25" si="0">IF(T6=0,IF(N6=3,14,IF(N6=7,16,IF(N6=8,17,IF(N6=9,18,IF(N6=10,19,15))))),IF(T6=1,IF(N6=3,20,IF(N6=7,22,IF(N6=8,23,IF(N6=9,24,IF(N6=10,25,21)))))))</f>
        <v>15</v>
      </c>
      <c r="T6" s="49">
        <v>0</v>
      </c>
      <c r="U6" s="49">
        <v>0</v>
      </c>
      <c r="V6" s="6"/>
      <c r="W6" s="10">
        <f>VLOOKUP($C6,[1]Sevilla!$BB$7:$BK$42,5)</f>
        <v>1</v>
      </c>
      <c r="X6" s="10">
        <f>VLOOKUP($C6,[1]Sevilla!$BB$7:$BK$42,6)</f>
        <v>24</v>
      </c>
      <c r="Y6" s="10">
        <f>VLOOKUP($C6,[1]Sevilla!$BB$7:$BK$42,7)</f>
        <v>0</v>
      </c>
      <c r="Z6" s="10">
        <f>VLOOKUP($C6,[1]Sevilla!$BB$7:$BK$42,8)</f>
        <v>81</v>
      </c>
      <c r="AA6" s="10">
        <f>VLOOKUP($C6,[1]Sevilla!$BB$7:$BK$42,9)</f>
        <v>0</v>
      </c>
      <c r="AB6" s="10">
        <f>VLOOKUP($C6,[1]Sevilla!$BB$7:$BK$42,10)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141</v>
      </c>
      <c r="AK6" s="11">
        <f>IF($P6=1,149,IF($P6=2,153,IF($P6=3,155,IF($P6=4,157,0))))</f>
        <v>153</v>
      </c>
      <c r="AL6" s="11">
        <f>IF($P6=$Q6,0,IF($Q6=1,149,IF($Q6=2,153,IF($Q6=3,155,IF($Q6=4,157,0)))))</f>
        <v>155</v>
      </c>
      <c r="AM6" s="11">
        <f>IF($R6=1,160,IF($R6=2,162))</f>
        <v>160</v>
      </c>
      <c r="AN6" s="11">
        <f>IF($T6=1,186,0)</f>
        <v>0</v>
      </c>
      <c r="AO6" s="11">
        <f>IF($U6=1,184,0)</f>
        <v>0</v>
      </c>
      <c r="AP6" s="13">
        <f t="shared" ref="AP6:AP25" si="1">AP29/$AP$5</f>
        <v>186.64853590885701</v>
      </c>
      <c r="AQ6" s="10">
        <f>VLOOKUP($C6,[2]Sevilla!$BB$7:$BK$40,5)</f>
        <v>2</v>
      </c>
      <c r="AR6" s="10">
        <f>VLOOKUP($C6,[2]Sevilla!$BB$7:$BK$40,6)</f>
        <v>24</v>
      </c>
      <c r="AS6" s="10">
        <f>VLOOKUP($C6,[2]Sevilla!$BB$7:$BK$40,7)</f>
        <v>0</v>
      </c>
      <c r="AT6" s="10">
        <f>VLOOKUP($C6,[2]Sevilla!$BB$7:$BK$40,8)</f>
        <v>0</v>
      </c>
      <c r="AU6" s="10">
        <f>VLOOKUP($C6,[2]Sevilla!$BB$7:$BK$40,9)</f>
        <v>0</v>
      </c>
      <c r="AV6" s="10">
        <f>VLOOKUP($C6,[2]Sevilla!$BB$7:$BK$40,10)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141</v>
      </c>
      <c r="BE6" s="11">
        <f>IF($P6=1,149,IF($P6=2,153,IF($P6=3,155,IF($P6=4,157,0))))</f>
        <v>153</v>
      </c>
      <c r="BF6" s="11">
        <f>IF($P6=$Q6,0,IF($Q6=1,149,IF($Q6=2,153,IF($Q6=3,155,IF($Q6=4,157,0)))))</f>
        <v>155</v>
      </c>
      <c r="BG6" s="11">
        <f>IF($R6=1,160,IF($R6=2,162))</f>
        <v>160</v>
      </c>
      <c r="BH6" s="11">
        <f>IF($T6=1,186,0)</f>
        <v>0</v>
      </c>
      <c r="BI6" s="11">
        <f>IF($U6=1,184,0)</f>
        <v>0</v>
      </c>
      <c r="BJ6" s="13">
        <f t="shared" ref="BJ6:BJ25" si="2">BJ29/$BJ$5</f>
        <v>207.01458701040175</v>
      </c>
      <c r="BK6" s="19">
        <f>IF($N6=2,BK29*'4 PEF'!$K$4,IF(OR($N6=3,$N6=4,$N6=5,$N6=6),BK29*'4 PEF'!$K$5,IF(OR($N6=7,$N6=8),BK29*'4 PEF'!$K$8,IF($N6=9,BK29*'4 PEF'!$K$7,IF($N6=10,BK29*'4 PEF'!$K$6)))))</f>
        <v>72.719906430755984</v>
      </c>
      <c r="BL6" s="19">
        <f>BL29*'4 PEF'!$K$8</f>
        <v>76.485071054363672</v>
      </c>
      <c r="BM6" s="19">
        <f>IF($N6=2,BM29*'4 PEF'!$K$4,IF(OR($N6=3,$N6=4,$N6=5,$N6=6),BM29*'4 PEF'!$K$5,IF(OR($N6=7,$N6=8),BM29*'4 PEF'!$K$8,IF($N6=9,BM29*'4 PEF'!$K$7,IF($N6=10,BM29*'4 PEF'!$K$6)))))</f>
        <v>6.8421052631578947</v>
      </c>
      <c r="BN6" s="19">
        <f>BN29*'4 PEF'!$K$8</f>
        <v>51.519288574215921</v>
      </c>
      <c r="BO6" s="19">
        <f>BO29*'4 PEF'!$K$8</f>
        <v>1.0724994697849546</v>
      </c>
      <c r="BP6" s="33">
        <f>BP29*'4 PEF'!$K$8</f>
        <v>0</v>
      </c>
      <c r="BQ6" s="34">
        <f>SUM(BK6:BP6)</f>
        <v>208.63887079227842</v>
      </c>
      <c r="BR6" s="19">
        <f>IF($N6=2,BR29*'4 PEF'!$K$4,IF(OR($N6=3,$N6=4,$N6=5,$N6=6),BR29*'4 PEF'!$K$5,IF(OR($N6=7,$N6=8),BR29*'4 PEF'!$K$8,IF($N6=9,BR29*'4 PEF'!$K$7,IF($N6=10,BR29*'4 PEF'!$K$6)))))</f>
        <v>65.353472261189651</v>
      </c>
      <c r="BS6" s="19">
        <f>BS29*'4 PEF'!$K$8</f>
        <v>42.568925120302282</v>
      </c>
      <c r="BT6" s="19">
        <f>IF($N6=2,BT29*'4 PEF'!$K$4,IF(OR($N6=3,$N6=4,$N6=5,$N6=6),BT29*'4 PEF'!$K$5,IF(OR($N6=7,$N6=8),BT29*'4 PEF'!$K$8,IF($N6=9,BT29*'4 PEF'!$K$7,IF($N6=10,BT29*'4 PEF'!$K$6)))))</f>
        <v>10.105263157894736</v>
      </c>
      <c r="BU6" s="19">
        <f>BU29*'4 PEF'!$K$8</f>
        <v>51.621246395189814</v>
      </c>
      <c r="BV6" s="19">
        <f>BV29*'4 PEF'!$K$8</f>
        <v>1.1957213818158579</v>
      </c>
      <c r="BW6" s="33">
        <f>BW29*'4 PEF'!$K$8</f>
        <v>0</v>
      </c>
      <c r="BX6" s="34">
        <f>SUM(BR6:BW6)</f>
        <v>170.84462831639235</v>
      </c>
    </row>
    <row r="7" spans="1:76" ht="15" customHeight="1" x14ac:dyDescent="0.25">
      <c r="A7" s="151"/>
      <c r="B7" s="17">
        <v>2</v>
      </c>
      <c r="C7" s="97">
        <f>VLOOKUP(M7,[1]aux!$A$2:$B$37,2,FALSE)</f>
        <v>1</v>
      </c>
      <c r="D7" s="50" t="s">
        <v>30</v>
      </c>
      <c r="E7" s="50" t="s">
        <v>30</v>
      </c>
      <c r="F7" s="49" t="s">
        <v>31</v>
      </c>
      <c r="G7" s="49" t="s">
        <v>34</v>
      </c>
      <c r="H7" s="49">
        <v>0</v>
      </c>
      <c r="I7" s="49">
        <f t="shared" ref="I7:I17" si="3">IF(D7="-",1,IF(D7="o-",2,IF(D7="o",3,IF(D7="o+",4))))</f>
        <v>1</v>
      </c>
      <c r="J7" s="49">
        <f t="shared" ref="J7:J17" si="4">IF(E7="-",1,IF(E7="o",2,IF(E7="o+",3)))</f>
        <v>1</v>
      </c>
      <c r="K7" s="49">
        <f t="shared" ref="K7:K17" si="5">IF(G7="o",1,IF(G7="o+",2,IF(G7="+",3)))</f>
        <v>1</v>
      </c>
      <c r="L7" s="49">
        <f t="shared" ref="L7:L17" si="6">IF(H7=0,1,IF(H7=1,2))</f>
        <v>1</v>
      </c>
      <c r="M7" s="49">
        <f t="shared" ref="M7:M24" si="7">I7*1000+J7*100+K7*10+L7*1</f>
        <v>1111</v>
      </c>
      <c r="N7" s="49">
        <v>5</v>
      </c>
      <c r="O7" s="49">
        <v>20</v>
      </c>
      <c r="P7" s="49">
        <v>3</v>
      </c>
      <c r="Q7" s="49">
        <v>3</v>
      </c>
      <c r="R7" s="49">
        <v>2</v>
      </c>
      <c r="S7" s="22">
        <f t="shared" si="0"/>
        <v>15</v>
      </c>
      <c r="T7" s="49">
        <v>0</v>
      </c>
      <c r="U7" s="49">
        <v>0</v>
      </c>
      <c r="V7" s="18"/>
      <c r="W7" s="10">
        <f>VLOOKUP($C7,[1]Sevilla!$BB$7:$BK$42,5)</f>
        <v>1</v>
      </c>
      <c r="X7" s="10">
        <f>VLOOKUP($C7,[1]Sevilla!$BB$7:$BK$42,6)</f>
        <v>24</v>
      </c>
      <c r="Y7" s="10">
        <f>VLOOKUP($C7,[1]Sevilla!$BB$7:$BK$42,7)</f>
        <v>0</v>
      </c>
      <c r="Z7" s="10">
        <f>VLOOKUP($C7,[1]Sevilla!$BB$7:$BK$42,8)</f>
        <v>81</v>
      </c>
      <c r="AA7" s="10">
        <f>VLOOKUP($C7,[1]Sevilla!$BB$7:$BK$42,9)</f>
        <v>0</v>
      </c>
      <c r="AB7" s="10">
        <f>VLOOKUP($C7,[1]Sevilla!$BB$7:$BK$42,10)</f>
        <v>0</v>
      </c>
      <c r="AC7" s="11">
        <f t="shared" ref="AC7:AC25" si="8">IF($H7=1,170,0)</f>
        <v>0</v>
      </c>
      <c r="AD7" s="11">
        <f t="shared" ref="AD7:AD25" si="9">IF($H7=1,168,0)</f>
        <v>0</v>
      </c>
      <c r="AE7" s="11">
        <f>VLOOKUP($C7,[1]Vienna!$BB$7:$BM$42,11)</f>
        <v>0</v>
      </c>
      <c r="AF7" s="11">
        <f>VLOOKUP($C7,[1]Vienna!$BB$7:$BM$42,12)</f>
        <v>0</v>
      </c>
      <c r="AG7" s="11" t="s">
        <v>30</v>
      </c>
      <c r="AH7" s="11" t="s">
        <v>30</v>
      </c>
      <c r="AI7" s="11">
        <f t="shared" ref="AI7:AI25" si="10">IF($N7=2,147,IF($N7=3,120,IF(OR($N7=4,$N7=5,$N7=6),123,IF($N7=7,129,IF($N7=8,135,IF($N7=9,138,IF($N7=10,191,0)))))))</f>
        <v>123</v>
      </c>
      <c r="AJ7" s="11">
        <f t="shared" ref="AJ7:AJ25" si="11">IF($O7=11,141,IF($O7=20,144,0))</f>
        <v>144</v>
      </c>
      <c r="AK7" s="11">
        <f t="shared" ref="AK7:AK25" si="12">IF($P7=1,149,IF($P7=2,153,IF($P7=3,155,IF($P7=4,157,0))))</f>
        <v>155</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138.14300397868664</v>
      </c>
      <c r="AQ7" s="10">
        <f>VLOOKUP($C7,[2]Sevilla!$BB$7:$BK$40,5)</f>
        <v>2</v>
      </c>
      <c r="AR7" s="10">
        <f>VLOOKUP($C7,[2]Sevilla!$BB$7:$BK$40,6)</f>
        <v>24</v>
      </c>
      <c r="AS7" s="10">
        <f>VLOOKUP($C7,[2]Sevilla!$BB$7:$BK$40,7)</f>
        <v>0</v>
      </c>
      <c r="AT7" s="10">
        <f>VLOOKUP($C7,[2]Sevilla!$BB$7:$BK$40,8)</f>
        <v>0</v>
      </c>
      <c r="AU7" s="10">
        <f>VLOOKUP($C7,[2]Sevilla!$BB$7:$BK$40,9)</f>
        <v>0</v>
      </c>
      <c r="AV7" s="10">
        <f>VLOOKUP($C7,[2]Sevilla!$BB$7:$BK$40,10)</f>
        <v>0</v>
      </c>
      <c r="AW7" s="11">
        <f t="shared" ref="AW7:AW25" si="17">IF($H7=1,170,0)</f>
        <v>0</v>
      </c>
      <c r="AX7" s="11">
        <f t="shared" ref="AX7:AX25" si="18">IF($H7=1,168,0)</f>
        <v>0</v>
      </c>
      <c r="AY7" s="11">
        <f>VLOOKUP($C7,[2]Vienna!$BB$7:$BM$42,11)</f>
        <v>0</v>
      </c>
      <c r="AZ7" s="11">
        <f>VLOOKUP($C7,[2]Vienna!$BB$7:$BM$42,12)</f>
        <v>0</v>
      </c>
      <c r="BA7" s="11" t="s">
        <v>30</v>
      </c>
      <c r="BB7" s="11" t="s">
        <v>30</v>
      </c>
      <c r="BC7" s="11">
        <f t="shared" ref="BC7:BC25" si="19">IF($N7=2,147,IF($N7=3,120,IF(OR($N7=4,$N7=5,$N7=6),123,IF($N7=7,129,IF($N7=8,135,IF($N7=9,138,IF($N7=10,191,0)))))))</f>
        <v>123</v>
      </c>
      <c r="BD7" s="11">
        <f t="shared" ref="BD7:BD25" si="20">IF($O7=11,141,IF($O7=20,144,0))</f>
        <v>144</v>
      </c>
      <c r="BE7" s="11">
        <f t="shared" ref="BE7:BE25" si="21">IF($P7=1,149,IF($P7=2,153,IF($P7=3,155,IF($P7=4,157,0))))</f>
        <v>155</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163.98348155828074</v>
      </c>
      <c r="BK7" s="19">
        <f>IF($N7=2,BK30*'4 PEF'!$K$4,IF(OR($N7=3,$N7=4,$N7=5,$N7=6),BK30*'4 PEF'!$K$5,IF(OR($N7=7,$N7=8),BK30*'4 PEF'!$K$8,IF($N7=9,BK30*'4 PEF'!$K$7,IF($N7=10,BK30*'4 PEF'!$K$6)))))</f>
        <v>52.631280900862748</v>
      </c>
      <c r="BL7" s="19">
        <f>BL30*'4 PEF'!$K$8</f>
        <v>88.196179014606045</v>
      </c>
      <c r="BM7" s="19">
        <f>IF($N7=2,BM30*'4 PEF'!$K$4,IF(OR($N7=3,$N7=4,$N7=5,$N7=6),BM30*'4 PEF'!$K$5,IF(OR($N7=7,$N7=8),BM30*'4 PEF'!$K$8,IF($N7=9,BM30*'4 PEF'!$K$7,IF($N7=10,BM30*'4 PEF'!$K$6)))))</f>
        <v>6.8421052631578947</v>
      </c>
      <c r="BN7" s="19">
        <f>BN30*'4 PEF'!$K$8</f>
        <v>51.519288574215921</v>
      </c>
      <c r="BO7" s="19">
        <f>BO30*'4 PEF'!$K$8</f>
        <v>1.0724994697849546</v>
      </c>
      <c r="BP7" s="33">
        <f>BP30*'4 PEF'!$K$8</f>
        <v>0</v>
      </c>
      <c r="BQ7" s="34">
        <f t="shared" ref="BQ7:BQ24" si="26">SUM(BK7:BP7)</f>
        <v>200.26135322262758</v>
      </c>
      <c r="BR7" s="19">
        <f>IF($N7=2,BR30*'4 PEF'!$K$4,IF(OR($N7=3,$N7=4,$N7=5,$N7=6),BR30*'4 PEF'!$K$5,IF(OR($N7=7,$N7=8),BR30*'4 PEF'!$K$8,IF($N7=9,BR30*'4 PEF'!$K$7,IF($N7=10,BR30*'4 PEF'!$K$6)))))</f>
        <v>47.299798985586463</v>
      </c>
      <c r="BS7" s="19">
        <f>BS30*'4 PEF'!$K$8</f>
        <v>54.162942825317636</v>
      </c>
      <c r="BT7" s="19">
        <f>IF($N7=2,BT30*'4 PEF'!$K$4,IF(OR($N7=3,$N7=4,$N7=5,$N7=6),BT30*'4 PEF'!$K$5,IF(OR($N7=7,$N7=8),BT30*'4 PEF'!$K$8,IF($N7=9,BT30*'4 PEF'!$K$7,IF($N7=10,BT30*'4 PEF'!$K$6)))))</f>
        <v>10.105263157894736</v>
      </c>
      <c r="BU7" s="19">
        <f>BU30*'4 PEF'!$K$8</f>
        <v>51.621246395189814</v>
      </c>
      <c r="BV7" s="19">
        <f>BV30*'4 PEF'!$K$8</f>
        <v>1.1957213818158579</v>
      </c>
      <c r="BW7" s="33">
        <f>BW30*'4 PEF'!$K$8</f>
        <v>0</v>
      </c>
      <c r="BX7" s="34">
        <f t="shared" ref="BX7:BX24" si="27">SUM(BR7:BW7)</f>
        <v>164.38497274580453</v>
      </c>
    </row>
    <row r="8" spans="1:76" ht="15" customHeight="1" x14ac:dyDescent="0.25">
      <c r="A8" s="151"/>
      <c r="B8" s="17">
        <v>3</v>
      </c>
      <c r="C8" s="97">
        <f>VLOOKUP(M8,[1]aux!$A$2:$B$37,2,FALSE)</f>
        <v>5</v>
      </c>
      <c r="D8" s="50" t="s">
        <v>31</v>
      </c>
      <c r="E8" s="50" t="s">
        <v>30</v>
      </c>
      <c r="F8" s="49" t="s">
        <v>31</v>
      </c>
      <c r="G8" s="49" t="s">
        <v>34</v>
      </c>
      <c r="H8" s="49">
        <v>0</v>
      </c>
      <c r="I8" s="49">
        <f t="shared" si="3"/>
        <v>2</v>
      </c>
      <c r="J8" s="49">
        <f t="shared" si="4"/>
        <v>1</v>
      </c>
      <c r="K8" s="49">
        <f t="shared" si="5"/>
        <v>1</v>
      </c>
      <c r="L8" s="49">
        <f t="shared" si="6"/>
        <v>1</v>
      </c>
      <c r="M8" s="49">
        <f t="shared" si="7"/>
        <v>2111</v>
      </c>
      <c r="N8" s="49">
        <v>5</v>
      </c>
      <c r="O8" s="49">
        <v>20</v>
      </c>
      <c r="P8" s="49">
        <v>3</v>
      </c>
      <c r="Q8" s="49">
        <v>3</v>
      </c>
      <c r="R8" s="49">
        <v>2</v>
      </c>
      <c r="S8" s="22">
        <f t="shared" si="0"/>
        <v>15</v>
      </c>
      <c r="T8" s="49">
        <v>0</v>
      </c>
      <c r="U8" s="49">
        <v>0</v>
      </c>
      <c r="V8" s="18"/>
      <c r="W8" s="10">
        <f>VLOOKUP($C8,[1]Sevilla!$BB$7:$BK$42,5)</f>
        <v>9</v>
      </c>
      <c r="X8" s="10">
        <f>VLOOKUP($C8,[1]Sevilla!$BB$7:$BK$42,6)</f>
        <v>32</v>
      </c>
      <c r="Y8" s="10">
        <f>VLOOKUP($C8,[1]Sevilla!$BB$7:$BK$42,7)</f>
        <v>63</v>
      </c>
      <c r="Z8" s="10">
        <f>VLOOKUP($C8,[1]Sevilla!$BB$7:$BK$42,8)</f>
        <v>81</v>
      </c>
      <c r="AA8" s="10">
        <f>VLOOKUP($C8,[1]Sevilla!$BB$7:$BK$42,9)</f>
        <v>0</v>
      </c>
      <c r="AB8" s="10">
        <f>VLOOKUP($C8,[1]Sevilla!$BB$7:$BK$42,10)</f>
        <v>0</v>
      </c>
      <c r="AC8" s="11">
        <f t="shared" si="8"/>
        <v>0</v>
      </c>
      <c r="AD8" s="11">
        <f t="shared" si="9"/>
        <v>0</v>
      </c>
      <c r="AE8" s="11">
        <f>VLOOKUP($C8,[1]Vienna!$BB$7:$BM$42,11)</f>
        <v>0</v>
      </c>
      <c r="AF8" s="11">
        <f>VLOOKUP($C8,[1]Vienna!$BB$7:$BM$42,12)</f>
        <v>0</v>
      </c>
      <c r="AG8" s="11" t="s">
        <v>30</v>
      </c>
      <c r="AH8" s="11" t="s">
        <v>30</v>
      </c>
      <c r="AI8" s="11">
        <f t="shared" si="10"/>
        <v>123</v>
      </c>
      <c r="AJ8" s="11">
        <f t="shared" si="11"/>
        <v>144</v>
      </c>
      <c r="AK8" s="11">
        <f t="shared" si="12"/>
        <v>155</v>
      </c>
      <c r="AL8" s="11">
        <f t="shared" si="13"/>
        <v>0</v>
      </c>
      <c r="AM8" s="11">
        <f t="shared" si="14"/>
        <v>162</v>
      </c>
      <c r="AN8" s="11">
        <f t="shared" si="15"/>
        <v>0</v>
      </c>
      <c r="AO8" s="11">
        <f t="shared" si="16"/>
        <v>0</v>
      </c>
      <c r="AP8" s="13">
        <f t="shared" si="1"/>
        <v>138.56568026073791</v>
      </c>
      <c r="AQ8" s="10">
        <f>VLOOKUP($C8,[2]Sevilla!$BB$7:$BK$40,5)</f>
        <v>10</v>
      </c>
      <c r="AR8" s="10">
        <f>VLOOKUP($C8,[2]Sevilla!$BB$7:$BK$40,6)</f>
        <v>32</v>
      </c>
      <c r="AS8" s="10">
        <f>VLOOKUP($C8,[2]Sevilla!$BB$7:$BK$40,7)</f>
        <v>64</v>
      </c>
      <c r="AT8" s="10">
        <f>VLOOKUP($C8,[2]Sevilla!$BB$7:$BK$40,8)</f>
        <v>0</v>
      </c>
      <c r="AU8" s="10">
        <f>VLOOKUP($C8,[2]Sevilla!$BB$7:$BK$40,9)</f>
        <v>0</v>
      </c>
      <c r="AV8" s="10">
        <f>VLOOKUP($C8,[2]Sevilla!$BB$7:$BK$40,10)</f>
        <v>0</v>
      </c>
      <c r="AW8" s="11">
        <f t="shared" si="17"/>
        <v>0</v>
      </c>
      <c r="AX8" s="11">
        <f t="shared" si="18"/>
        <v>0</v>
      </c>
      <c r="AY8" s="11">
        <f>VLOOKUP($C8,[2]Vienna!$BB$7:$BM$42,11)</f>
        <v>0</v>
      </c>
      <c r="AZ8" s="11">
        <f>VLOOKUP($C8,[2]Vienna!$BB$7:$BM$42,12)</f>
        <v>0</v>
      </c>
      <c r="BA8" s="11" t="s">
        <v>30</v>
      </c>
      <c r="BB8" s="11" t="s">
        <v>30</v>
      </c>
      <c r="BC8" s="11">
        <f t="shared" si="19"/>
        <v>123</v>
      </c>
      <c r="BD8" s="11">
        <f t="shared" si="20"/>
        <v>144</v>
      </c>
      <c r="BE8" s="11">
        <f t="shared" si="21"/>
        <v>155</v>
      </c>
      <c r="BF8" s="11">
        <f t="shared" si="22"/>
        <v>0</v>
      </c>
      <c r="BG8" s="11">
        <f t="shared" si="23"/>
        <v>162</v>
      </c>
      <c r="BH8" s="11">
        <f t="shared" si="24"/>
        <v>0</v>
      </c>
      <c r="BI8" s="11">
        <f t="shared" si="25"/>
        <v>0</v>
      </c>
      <c r="BJ8" s="13">
        <f t="shared" si="2"/>
        <v>161.68963632018551</v>
      </c>
      <c r="BK8" s="19">
        <f>IF($N8=2,BK31*'4 PEF'!$K$4,IF(OR($N8=3,$N8=4,$N8=5,$N8=6),BK31*'4 PEF'!$K$5,IF(OR($N8=7,$N8=8),BK31*'4 PEF'!$K$8,IF($N8=9,BK31*'4 PEF'!$K$7,IF($N8=10,BK31*'4 PEF'!$K$6)))))</f>
        <v>38.480010358719106</v>
      </c>
      <c r="BL8" s="19">
        <f>BL31*'4 PEF'!$K$8</f>
        <v>88.053396941846103</v>
      </c>
      <c r="BM8" s="19">
        <f>IF($N8=2,BM31*'4 PEF'!$K$4,IF(OR($N8=3,$N8=4,$N8=5,$N8=6),BM31*'4 PEF'!$K$5,IF(OR($N8=7,$N8=8),BM31*'4 PEF'!$K$8,IF($N8=9,BM31*'4 PEF'!$K$7,IF($N8=10,BM31*'4 PEF'!$K$6)))))</f>
        <v>6.8421052631578947</v>
      </c>
      <c r="BN8" s="19">
        <f>BN31*'4 PEF'!$K$8</f>
        <v>51.570755566403399</v>
      </c>
      <c r="BO8" s="19">
        <f>BO31*'4 PEF'!$K$8</f>
        <v>1.0210543238959435</v>
      </c>
      <c r="BP8" s="33">
        <f>BP31*'4 PEF'!$K$8</f>
        <v>0</v>
      </c>
      <c r="BQ8" s="34">
        <f t="shared" si="26"/>
        <v>185.96732245402245</v>
      </c>
      <c r="BR8" s="19">
        <f>IF($N8=2,BR31*'4 PEF'!$K$4,IF(OR($N8=3,$N8=4,$N8=5,$N8=6),BR31*'4 PEF'!$K$5,IF(OR($N8=7,$N8=8),BR31*'4 PEF'!$K$8,IF($N8=9,BR31*'4 PEF'!$K$7,IF($N8=10,BR31*'4 PEF'!$K$6)))))</f>
        <v>22.029128183352828</v>
      </c>
      <c r="BS8" s="19">
        <f>BS31*'4 PEF'!$K$8</f>
        <v>61.211231761680338</v>
      </c>
      <c r="BT8" s="19">
        <f>IF($N8=2,BT31*'4 PEF'!$K$4,IF(OR($N8=3,$N8=4,$N8=5,$N8=6),BT31*'4 PEF'!$K$5,IF(OR($N8=7,$N8=8),BT31*'4 PEF'!$K$8,IF($N8=9,BT31*'4 PEF'!$K$7,IF($N8=10,BT31*'4 PEF'!$K$6)))))</f>
        <v>10.105263157894736</v>
      </c>
      <c r="BU8" s="19">
        <f>BU31*'4 PEF'!$K$8</f>
        <v>51.639257377332747</v>
      </c>
      <c r="BV8" s="19">
        <f>BV31*'4 PEF'!$K$8</f>
        <v>1.1841860564035815</v>
      </c>
      <c r="BW8" s="33">
        <f>BW31*'4 PEF'!$K$8</f>
        <v>0</v>
      </c>
      <c r="BX8" s="34">
        <f t="shared" si="27"/>
        <v>146.16906653666422</v>
      </c>
    </row>
    <row r="9" spans="1:76" ht="15" customHeight="1" x14ac:dyDescent="0.25">
      <c r="A9" s="151"/>
      <c r="B9" s="17">
        <v>4</v>
      </c>
      <c r="C9" s="97">
        <f>VLOOKUP(M9,[1]aux!$A$2:$B$37,2,FALSE)</f>
        <v>1</v>
      </c>
      <c r="D9" s="50" t="s">
        <v>30</v>
      </c>
      <c r="E9" s="50" t="s">
        <v>30</v>
      </c>
      <c r="F9" s="49" t="s">
        <v>31</v>
      </c>
      <c r="G9" s="49" t="s">
        <v>34</v>
      </c>
      <c r="H9" s="49">
        <v>0</v>
      </c>
      <c r="I9" s="49">
        <f t="shared" si="3"/>
        <v>1</v>
      </c>
      <c r="J9" s="49">
        <f t="shared" si="4"/>
        <v>1</v>
      </c>
      <c r="K9" s="49">
        <f t="shared" si="5"/>
        <v>1</v>
      </c>
      <c r="L9" s="49">
        <f t="shared" si="6"/>
        <v>1</v>
      </c>
      <c r="M9" s="49">
        <f t="shared" si="7"/>
        <v>1111</v>
      </c>
      <c r="N9" s="49">
        <v>7</v>
      </c>
      <c r="O9" s="49">
        <v>12</v>
      </c>
      <c r="P9" s="49">
        <v>3</v>
      </c>
      <c r="Q9" s="49">
        <v>3</v>
      </c>
      <c r="R9" s="49">
        <v>2</v>
      </c>
      <c r="S9" s="22">
        <f t="shared" si="0"/>
        <v>16</v>
      </c>
      <c r="T9" s="49">
        <v>0</v>
      </c>
      <c r="U9" s="49">
        <v>1</v>
      </c>
      <c r="V9" s="18"/>
      <c r="W9" s="10">
        <f>VLOOKUP($C9,[1]Sevilla!$BB$7:$BK$42,5)</f>
        <v>1</v>
      </c>
      <c r="X9" s="10">
        <f>VLOOKUP($C9,[1]Sevilla!$BB$7:$BK$42,6)</f>
        <v>24</v>
      </c>
      <c r="Y9" s="10">
        <f>VLOOKUP($C9,[1]Sevilla!$BB$7:$BK$42,7)</f>
        <v>0</v>
      </c>
      <c r="Z9" s="10">
        <f>VLOOKUP($C9,[1]Sevilla!$BB$7:$BK$42,8)</f>
        <v>81</v>
      </c>
      <c r="AA9" s="10">
        <f>VLOOKUP($C9,[1]Sevilla!$BB$7:$BK$42,9)</f>
        <v>0</v>
      </c>
      <c r="AB9" s="10">
        <f>VLOOKUP($C9,[1]Sevilla!$BB$7:$BK$42,10)</f>
        <v>0</v>
      </c>
      <c r="AC9" s="11">
        <f t="shared" si="8"/>
        <v>0</v>
      </c>
      <c r="AD9" s="11">
        <f t="shared" si="9"/>
        <v>0</v>
      </c>
      <c r="AE9" s="11">
        <f>VLOOKUP($C9,[1]Vienna!$BB$7:$BM$42,11)</f>
        <v>0</v>
      </c>
      <c r="AF9" s="11">
        <f>VLOOKUP($C9,[1]Vienna!$BB$7:$BM$42,12)</f>
        <v>0</v>
      </c>
      <c r="AG9" s="11" t="s">
        <v>30</v>
      </c>
      <c r="AH9" s="11" t="s">
        <v>30</v>
      </c>
      <c r="AI9" s="11">
        <f t="shared" si="10"/>
        <v>129</v>
      </c>
      <c r="AJ9" s="11">
        <f t="shared" si="11"/>
        <v>0</v>
      </c>
      <c r="AK9" s="11">
        <f t="shared" si="12"/>
        <v>155</v>
      </c>
      <c r="AL9" s="11">
        <f t="shared" si="13"/>
        <v>0</v>
      </c>
      <c r="AM9" s="11">
        <f t="shared" si="14"/>
        <v>162</v>
      </c>
      <c r="AN9" s="11">
        <f t="shared" si="15"/>
        <v>0</v>
      </c>
      <c r="AO9" s="11">
        <f t="shared" si="16"/>
        <v>184</v>
      </c>
      <c r="AP9" s="13">
        <f t="shared" si="1"/>
        <v>156.70796707657107</v>
      </c>
      <c r="AQ9" s="10">
        <f>VLOOKUP($C9,[2]Sevilla!$BB$7:$BK$40,5)</f>
        <v>2</v>
      </c>
      <c r="AR9" s="10">
        <f>VLOOKUP($C9,[2]Sevilla!$BB$7:$BK$40,6)</f>
        <v>24</v>
      </c>
      <c r="AS9" s="10">
        <f>VLOOKUP($C9,[2]Sevilla!$BB$7:$BK$40,7)</f>
        <v>0</v>
      </c>
      <c r="AT9" s="10">
        <f>VLOOKUP($C9,[2]Sevilla!$BB$7:$BK$40,8)</f>
        <v>0</v>
      </c>
      <c r="AU9" s="10">
        <f>VLOOKUP($C9,[2]Sevilla!$BB$7:$BK$40,9)</f>
        <v>0</v>
      </c>
      <c r="AV9" s="10">
        <f>VLOOKUP($C9,[2]Sevilla!$BB$7:$BK$40,10)</f>
        <v>0</v>
      </c>
      <c r="AW9" s="11">
        <f t="shared" si="17"/>
        <v>0</v>
      </c>
      <c r="AX9" s="11">
        <f t="shared" si="18"/>
        <v>0</v>
      </c>
      <c r="AY9" s="11">
        <f>VLOOKUP($C9,[2]Vienna!$BB$7:$BM$42,11)</f>
        <v>0</v>
      </c>
      <c r="AZ9" s="11">
        <f>VLOOKUP($C9,[2]Vienna!$BB$7:$BM$42,12)</f>
        <v>0</v>
      </c>
      <c r="BA9" s="11" t="s">
        <v>30</v>
      </c>
      <c r="BB9" s="11" t="s">
        <v>30</v>
      </c>
      <c r="BC9" s="11">
        <f t="shared" si="19"/>
        <v>129</v>
      </c>
      <c r="BD9" s="11">
        <f t="shared" si="20"/>
        <v>0</v>
      </c>
      <c r="BE9" s="11">
        <f t="shared" si="21"/>
        <v>155</v>
      </c>
      <c r="BF9" s="11">
        <f t="shared" si="22"/>
        <v>0</v>
      </c>
      <c r="BG9" s="11">
        <f t="shared" si="23"/>
        <v>162</v>
      </c>
      <c r="BH9" s="11">
        <f t="shared" si="24"/>
        <v>0</v>
      </c>
      <c r="BI9" s="11">
        <f t="shared" si="25"/>
        <v>184</v>
      </c>
      <c r="BJ9" s="13">
        <f t="shared" si="2"/>
        <v>169.97386063800127</v>
      </c>
      <c r="BK9" s="19">
        <f>IF($N9=2,BK32*'4 PEF'!$K$4,IF(OR($N9=3,$N9=4,$N9=5,$N9=6),BK32*'4 PEF'!$K$5,IF(OR($N9=7,$N9=8),BK32*'4 PEF'!$K$8,IF($N9=9,BK32*'4 PEF'!$K$7,IF($N9=10,BK32*'4 PEF'!$K$6)))))</f>
        <v>33.895381690702393</v>
      </c>
      <c r="BL9" s="19">
        <f>BL32*'4 PEF'!$K$8</f>
        <v>88.196179014606045</v>
      </c>
      <c r="BM9" s="19">
        <f>IF($N9=2,BM32*'4 PEF'!$K$4,IF(OR($N9=3,$N9=4,$N9=5,$N9=6),BM32*'4 PEF'!$K$5,IF(OR($N9=7,$N9=8),BM32*'4 PEF'!$K$8,IF($N9=9,BM32*'4 PEF'!$K$7,IF($N9=10,BM32*'4 PEF'!$K$6)))))</f>
        <v>4.4083784247942202</v>
      </c>
      <c r="BN9" s="19">
        <f>BN32*'4 PEF'!$K$8</f>
        <v>51.519288574215921</v>
      </c>
      <c r="BO9" s="19">
        <f>BO32*'4 PEF'!$K$8</f>
        <v>1.0724994697849546</v>
      </c>
      <c r="BP9" s="33">
        <f>BP32*'4 PEF'!$K$8</f>
        <v>-18.847350427350428</v>
      </c>
      <c r="BQ9" s="34">
        <f t="shared" si="26"/>
        <v>160.24437674675312</v>
      </c>
      <c r="BR9" s="19">
        <f>IF($N9=2,BR32*'4 PEF'!$K$4,IF(OR($N9=3,$N9=4,$N9=5,$N9=6),BR32*'4 PEF'!$K$5,IF(OR($N9=7,$N9=8),BR32*'4 PEF'!$K$8,IF($N9=9,BR32*'4 PEF'!$K$7,IF($N9=10,BR32*'4 PEF'!$K$6)))))</f>
        <v>29.601583570292572</v>
      </c>
      <c r="BS9" s="19">
        <f>BS32*'4 PEF'!$K$8</f>
        <v>54.162942825317636</v>
      </c>
      <c r="BT9" s="19">
        <f>IF($N9=2,BT32*'4 PEF'!$K$4,IF(OR($N9=3,$N9=4,$N9=5,$N9=6),BT32*'4 PEF'!$K$5,IF(OR($N9=7,$N9=8),BT32*'4 PEF'!$K$8,IF($N9=9,BT32*'4 PEF'!$K$7,IF($N9=10,BT32*'4 PEF'!$K$6)))))</f>
        <v>6.3269704366790052</v>
      </c>
      <c r="BU9" s="19">
        <f>BU32*'4 PEF'!$K$8</f>
        <v>51.621246395189814</v>
      </c>
      <c r="BV9" s="19">
        <f>BV32*'4 PEF'!$K$8</f>
        <v>1.1957213818158579</v>
      </c>
      <c r="BW9" s="33">
        <f>BW32*'4 PEF'!$K$8</f>
        <v>-19.819714285714284</v>
      </c>
      <c r="BX9" s="34">
        <f t="shared" si="27"/>
        <v>123.08875032358058</v>
      </c>
    </row>
    <row r="10" spans="1:76" ht="15" customHeight="1" x14ac:dyDescent="0.25">
      <c r="A10" s="151"/>
      <c r="B10" s="17">
        <v>5</v>
      </c>
      <c r="C10" s="97">
        <f>VLOOKUP(M10,[1]aux!$A$2:$B$37,2,FALSE)</f>
        <v>5</v>
      </c>
      <c r="D10" s="50" t="s">
        <v>31</v>
      </c>
      <c r="E10" s="50" t="s">
        <v>30</v>
      </c>
      <c r="F10" s="49" t="s">
        <v>31</v>
      </c>
      <c r="G10" s="49" t="s">
        <v>34</v>
      </c>
      <c r="H10" s="49">
        <v>0</v>
      </c>
      <c r="I10" s="49">
        <f t="shared" si="3"/>
        <v>2</v>
      </c>
      <c r="J10" s="49">
        <f t="shared" si="4"/>
        <v>1</v>
      </c>
      <c r="K10" s="49">
        <f t="shared" si="5"/>
        <v>1</v>
      </c>
      <c r="L10" s="49">
        <f t="shared" si="6"/>
        <v>1</v>
      </c>
      <c r="M10" s="49">
        <f t="shared" si="7"/>
        <v>2111</v>
      </c>
      <c r="N10" s="49">
        <v>7</v>
      </c>
      <c r="O10" s="49">
        <v>12</v>
      </c>
      <c r="P10" s="49">
        <v>3</v>
      </c>
      <c r="Q10" s="49">
        <v>3</v>
      </c>
      <c r="R10" s="49">
        <v>2</v>
      </c>
      <c r="S10" s="22">
        <f t="shared" si="0"/>
        <v>16</v>
      </c>
      <c r="T10" s="49">
        <v>0</v>
      </c>
      <c r="U10" s="49">
        <v>1</v>
      </c>
      <c r="V10" s="18"/>
      <c r="W10" s="10">
        <f>VLOOKUP($C10,[1]Sevilla!$BB$7:$BK$42,5)</f>
        <v>9</v>
      </c>
      <c r="X10" s="10">
        <f>VLOOKUP($C10,[1]Sevilla!$BB$7:$BK$42,6)</f>
        <v>32</v>
      </c>
      <c r="Y10" s="10">
        <f>VLOOKUP($C10,[1]Sevilla!$BB$7:$BK$42,7)</f>
        <v>63</v>
      </c>
      <c r="Z10" s="10">
        <f>VLOOKUP($C10,[1]Sevilla!$BB$7:$BK$42,8)</f>
        <v>81</v>
      </c>
      <c r="AA10" s="10">
        <f>VLOOKUP($C10,[1]Sevilla!$BB$7:$BK$42,9)</f>
        <v>0</v>
      </c>
      <c r="AB10" s="10">
        <f>VLOOKUP($C10,[1]Sevilla!$BB$7:$BK$42,10)</f>
        <v>0</v>
      </c>
      <c r="AC10" s="11">
        <f t="shared" si="8"/>
        <v>0</v>
      </c>
      <c r="AD10" s="11">
        <f t="shared" si="9"/>
        <v>0</v>
      </c>
      <c r="AE10" s="11">
        <f>VLOOKUP($C10,[1]Vienna!$BB$7:$BM$42,11)</f>
        <v>0</v>
      </c>
      <c r="AF10" s="11">
        <f>VLOOKUP($C10,[1]Vienna!$BB$7:$BM$42,12)</f>
        <v>0</v>
      </c>
      <c r="AG10" s="11" t="s">
        <v>30</v>
      </c>
      <c r="AH10" s="11" t="s">
        <v>30</v>
      </c>
      <c r="AI10" s="11">
        <f t="shared" si="10"/>
        <v>129</v>
      </c>
      <c r="AJ10" s="11">
        <f t="shared" si="11"/>
        <v>0</v>
      </c>
      <c r="AK10" s="11">
        <f t="shared" si="12"/>
        <v>155</v>
      </c>
      <c r="AL10" s="11">
        <f t="shared" si="13"/>
        <v>0</v>
      </c>
      <c r="AM10" s="11">
        <f t="shared" si="14"/>
        <v>162</v>
      </c>
      <c r="AN10" s="11">
        <f t="shared" si="15"/>
        <v>0</v>
      </c>
      <c r="AO10" s="11">
        <f t="shared" si="16"/>
        <v>184</v>
      </c>
      <c r="AP10" s="13">
        <f t="shared" si="1"/>
        <v>157.13064335862236</v>
      </c>
      <c r="AQ10" s="10">
        <f>VLOOKUP($C10,[2]Sevilla!$BB$7:$BK$40,5)</f>
        <v>10</v>
      </c>
      <c r="AR10" s="10">
        <f>VLOOKUP($C10,[2]Sevilla!$BB$7:$BK$40,6)</f>
        <v>32</v>
      </c>
      <c r="AS10" s="10">
        <f>VLOOKUP($C10,[2]Sevilla!$BB$7:$BK$40,7)</f>
        <v>64</v>
      </c>
      <c r="AT10" s="10">
        <f>VLOOKUP($C10,[2]Sevilla!$BB$7:$BK$40,8)</f>
        <v>0</v>
      </c>
      <c r="AU10" s="10">
        <f>VLOOKUP($C10,[2]Sevilla!$BB$7:$BK$40,9)</f>
        <v>0</v>
      </c>
      <c r="AV10" s="10">
        <f>VLOOKUP($C10,[2]Sevilla!$BB$7:$BK$40,10)</f>
        <v>0</v>
      </c>
      <c r="AW10" s="11">
        <f t="shared" si="17"/>
        <v>0</v>
      </c>
      <c r="AX10" s="11">
        <f t="shared" si="18"/>
        <v>0</v>
      </c>
      <c r="AY10" s="11">
        <f>VLOOKUP($C10,[2]Vienna!$BB$7:$BM$42,11)</f>
        <v>0</v>
      </c>
      <c r="AZ10" s="11">
        <f>VLOOKUP($C10,[2]Vienna!$BB$7:$BM$42,12)</f>
        <v>0</v>
      </c>
      <c r="BA10" s="11" t="s">
        <v>30</v>
      </c>
      <c r="BB10" s="11" t="s">
        <v>30</v>
      </c>
      <c r="BC10" s="11">
        <f t="shared" si="19"/>
        <v>129</v>
      </c>
      <c r="BD10" s="11">
        <f t="shared" si="20"/>
        <v>0</v>
      </c>
      <c r="BE10" s="11">
        <f t="shared" si="21"/>
        <v>155</v>
      </c>
      <c r="BF10" s="11">
        <f t="shared" si="22"/>
        <v>0</v>
      </c>
      <c r="BG10" s="11">
        <f t="shared" si="23"/>
        <v>162</v>
      </c>
      <c r="BH10" s="11">
        <f t="shared" si="24"/>
        <v>0</v>
      </c>
      <c r="BI10" s="11">
        <f t="shared" si="25"/>
        <v>184</v>
      </c>
      <c r="BJ10" s="13">
        <f t="shared" si="2"/>
        <v>167.68001539990604</v>
      </c>
      <c r="BK10" s="19">
        <f>IF($N10=2,BK33*'4 PEF'!$K$4,IF(OR($N10=3,$N10=4,$N10=5,$N10=6),BK33*'4 PEF'!$K$5,IF(OR($N10=7,$N10=8),BK33*'4 PEF'!$K$8,IF($N10=9,BK33*'4 PEF'!$K$7,IF($N10=10,BK33*'4 PEF'!$K$6)))))</f>
        <v>25.81361576480203</v>
      </c>
      <c r="BL10" s="19">
        <f>BL33*'4 PEF'!$K$8</f>
        <v>88.053396941846103</v>
      </c>
      <c r="BM10" s="19">
        <f>IF($N10=2,BM33*'4 PEF'!$K$4,IF(OR($N10=3,$N10=4,$N10=5,$N10=6),BM33*'4 PEF'!$K$5,IF(OR($N10=7,$N10=8),BM33*'4 PEF'!$K$8,IF($N10=9,BM33*'4 PEF'!$K$7,IF($N10=10,BM33*'4 PEF'!$K$6)))))</f>
        <v>4.4952648397609956</v>
      </c>
      <c r="BN10" s="19">
        <f>BN33*'4 PEF'!$K$8</f>
        <v>51.570755566403399</v>
      </c>
      <c r="BO10" s="19">
        <f>BO33*'4 PEF'!$K$8</f>
        <v>1.0210543238959435</v>
      </c>
      <c r="BP10" s="33">
        <f>BP33*'4 PEF'!$K$8</f>
        <v>-18.847350427350428</v>
      </c>
      <c r="BQ10" s="34">
        <f t="shared" si="26"/>
        <v>152.10673700935806</v>
      </c>
      <c r="BR10" s="19">
        <f>IF($N10=2,BR33*'4 PEF'!$K$4,IF(OR($N10=3,$N10=4,$N10=5,$N10=6),BR33*'4 PEF'!$K$5,IF(OR($N10=7,$N10=8),BR33*'4 PEF'!$K$8,IF($N10=9,BR33*'4 PEF'!$K$7,IF($N10=10,BR33*'4 PEF'!$K$6)))))</f>
        <v>14.542066856735682</v>
      </c>
      <c r="BS10" s="19">
        <f>BS33*'4 PEF'!$K$8</f>
        <v>61.211231761680338</v>
      </c>
      <c r="BT10" s="19">
        <f>IF($N10=2,BT33*'4 PEF'!$K$4,IF(OR($N10=3,$N10=4,$N10=5,$N10=6),BT33*'4 PEF'!$K$5,IF(OR($N10=7,$N10=8),BT33*'4 PEF'!$K$8,IF($N10=9,BT33*'4 PEF'!$K$7,IF($N10=10,BT33*'4 PEF'!$K$6)))))</f>
        <v>6.5332356877353766</v>
      </c>
      <c r="BU10" s="19">
        <f>BU33*'4 PEF'!$K$8</f>
        <v>51.639257377332747</v>
      </c>
      <c r="BV10" s="19">
        <f>BV33*'4 PEF'!$K$8</f>
        <v>1.1841860564035815</v>
      </c>
      <c r="BW10" s="33">
        <f>BW33*'4 PEF'!$K$8</f>
        <v>-19.819714285714284</v>
      </c>
      <c r="BX10" s="34">
        <f t="shared" si="27"/>
        <v>115.29026345417343</v>
      </c>
    </row>
    <row r="11" spans="1:76" ht="15" customHeight="1" x14ac:dyDescent="0.25">
      <c r="A11" s="151"/>
      <c r="B11" s="17">
        <v>6</v>
      </c>
      <c r="C11" s="97">
        <f>VLOOKUP(M11,[1]aux!$A$2:$B$37,2,FALSE)</f>
        <v>10</v>
      </c>
      <c r="D11" s="50" t="s">
        <v>31</v>
      </c>
      <c r="E11" s="50" t="s">
        <v>32</v>
      </c>
      <c r="F11" s="49" t="s">
        <v>33</v>
      </c>
      <c r="G11" s="49" t="s">
        <v>33</v>
      </c>
      <c r="H11" s="49">
        <v>0</v>
      </c>
      <c r="I11" s="49">
        <f t="shared" si="3"/>
        <v>2</v>
      </c>
      <c r="J11" s="49">
        <f t="shared" si="4"/>
        <v>3</v>
      </c>
      <c r="K11" s="49">
        <f t="shared" si="5"/>
        <v>3</v>
      </c>
      <c r="L11" s="49">
        <f t="shared" si="6"/>
        <v>1</v>
      </c>
      <c r="M11" s="49">
        <f t="shared" si="7"/>
        <v>2331</v>
      </c>
      <c r="N11" s="49">
        <v>5</v>
      </c>
      <c r="O11" s="49">
        <v>20</v>
      </c>
      <c r="P11" s="49">
        <v>3</v>
      </c>
      <c r="Q11" s="49">
        <v>3</v>
      </c>
      <c r="R11" s="49">
        <v>2</v>
      </c>
      <c r="S11" s="22">
        <f t="shared" si="0"/>
        <v>15</v>
      </c>
      <c r="T11" s="49">
        <v>0</v>
      </c>
      <c r="U11" s="49">
        <v>1</v>
      </c>
      <c r="V11" s="18"/>
      <c r="W11" s="10">
        <f>VLOOKUP($C11,[1]Sevilla!$BB$7:$BK$42,5)</f>
        <v>9</v>
      </c>
      <c r="X11" s="10">
        <f>VLOOKUP($C11,[1]Sevilla!$BB$7:$BK$42,6)</f>
        <v>32</v>
      </c>
      <c r="Y11" s="10">
        <f>VLOOKUP($C11,[1]Sevilla!$BB$7:$BK$42,7)</f>
        <v>63</v>
      </c>
      <c r="Z11" s="10">
        <f>VLOOKUP($C11,[1]Sevilla!$BB$7:$BK$42,8)</f>
        <v>91</v>
      </c>
      <c r="AA11" s="10">
        <f>VLOOKUP($C11,[1]Sevilla!$BB$7:$BK$42,9)</f>
        <v>117</v>
      </c>
      <c r="AB11" s="10">
        <f>VLOOKUP($C11,[1]Sevilla!$BB$7:$BK$42,10)</f>
        <v>109</v>
      </c>
      <c r="AC11" s="11">
        <f t="shared" si="8"/>
        <v>0</v>
      </c>
      <c r="AD11" s="11">
        <f t="shared" si="9"/>
        <v>0</v>
      </c>
      <c r="AE11" s="11">
        <f>VLOOKUP($C11,[1]Vienna!$BB$7:$BM$42,11)</f>
        <v>177</v>
      </c>
      <c r="AF11" s="11">
        <f>VLOOKUP($C11,[1]Vienna!$BB$7:$BM$42,12)</f>
        <v>182</v>
      </c>
      <c r="AG11" s="11" t="s">
        <v>30</v>
      </c>
      <c r="AH11" s="11" t="s">
        <v>30</v>
      </c>
      <c r="AI11" s="11">
        <f t="shared" si="10"/>
        <v>123</v>
      </c>
      <c r="AJ11" s="11">
        <f t="shared" si="11"/>
        <v>144</v>
      </c>
      <c r="AK11" s="11">
        <f t="shared" si="12"/>
        <v>155</v>
      </c>
      <c r="AL11" s="11">
        <f t="shared" si="13"/>
        <v>0</v>
      </c>
      <c r="AM11" s="11">
        <f t="shared" si="14"/>
        <v>162</v>
      </c>
      <c r="AN11" s="11">
        <f t="shared" si="15"/>
        <v>0</v>
      </c>
      <c r="AO11" s="11">
        <f t="shared" si="16"/>
        <v>184</v>
      </c>
      <c r="AP11" s="13">
        <f t="shared" si="1"/>
        <v>501.05362918843014</v>
      </c>
      <c r="AQ11" s="10">
        <f>VLOOKUP($C11,[2]Sevilla!$BB$7:$BK$40,5)</f>
        <v>10</v>
      </c>
      <c r="AR11" s="10">
        <f>VLOOKUP($C11,[2]Sevilla!$BB$7:$BK$40,6)</f>
        <v>32</v>
      </c>
      <c r="AS11" s="10">
        <f>VLOOKUP($C11,[2]Sevilla!$BB$7:$BK$40,7)</f>
        <v>64</v>
      </c>
      <c r="AT11" s="10">
        <f>VLOOKUP($C11,[2]Sevilla!$BB$7:$BK$40,8)</f>
        <v>95</v>
      </c>
      <c r="AU11" s="10">
        <f>VLOOKUP($C11,[2]Sevilla!$BB$7:$BK$40,9)</f>
        <v>117</v>
      </c>
      <c r="AV11" s="10">
        <f>VLOOKUP($C11,[2]Sevilla!$BB$7:$BK$40,10)</f>
        <v>109</v>
      </c>
      <c r="AW11" s="11">
        <f t="shared" si="17"/>
        <v>0</v>
      </c>
      <c r="AX11" s="11">
        <f t="shared" si="18"/>
        <v>0</v>
      </c>
      <c r="AY11" s="11">
        <f>VLOOKUP($C11,[2]Vienna!$BB$7:$BM$42,11)</f>
        <v>177</v>
      </c>
      <c r="AZ11" s="11">
        <f>VLOOKUP($C11,[2]Vienna!$BB$7:$BM$42,12)</f>
        <v>182</v>
      </c>
      <c r="BA11" s="11" t="s">
        <v>30</v>
      </c>
      <c r="BB11" s="11" t="s">
        <v>30</v>
      </c>
      <c r="BC11" s="11">
        <f t="shared" si="19"/>
        <v>123</v>
      </c>
      <c r="BD11" s="11">
        <f t="shared" si="20"/>
        <v>144</v>
      </c>
      <c r="BE11" s="11">
        <f t="shared" si="21"/>
        <v>155</v>
      </c>
      <c r="BF11" s="11">
        <f t="shared" si="22"/>
        <v>0</v>
      </c>
      <c r="BG11" s="11">
        <f t="shared" si="23"/>
        <v>162</v>
      </c>
      <c r="BH11" s="11">
        <f t="shared" si="24"/>
        <v>0</v>
      </c>
      <c r="BI11" s="11">
        <f t="shared" si="25"/>
        <v>184</v>
      </c>
      <c r="BJ11" s="13">
        <f t="shared" si="2"/>
        <v>357.61396620411972</v>
      </c>
      <c r="BK11" s="19">
        <f>IF($N11=2,BK34*'4 PEF'!$K$4,IF(OR($N11=3,$N11=4,$N11=5,$N11=6),BK34*'4 PEF'!$K$5,IF(OR($N11=7,$N11=8),BK34*'4 PEF'!$K$8,IF($N11=9,BK34*'4 PEF'!$K$7,IF($N11=10,BK34*'4 PEF'!$K$6)))))</f>
        <v>8.129168594708915</v>
      </c>
      <c r="BL11" s="19">
        <f>BL34*'4 PEF'!$K$8</f>
        <v>39.844212092911704</v>
      </c>
      <c r="BM11" s="19">
        <f>IF($N11=2,BM34*'4 PEF'!$K$4,IF(OR($N11=3,$N11=4,$N11=5,$N11=6),BM34*'4 PEF'!$K$5,IF(OR($N11=7,$N11=8),BM34*'4 PEF'!$K$8,IF($N11=9,BM34*'4 PEF'!$K$7,IF($N11=10,BM34*'4 PEF'!$K$6)))))</f>
        <v>6.8421052631578947</v>
      </c>
      <c r="BN11" s="19">
        <f>BN34*'4 PEF'!$K$8</f>
        <v>13.733774419730153</v>
      </c>
      <c r="BO11" s="19">
        <f>BO34*'4 PEF'!$K$8</f>
        <v>0.51076430674153994</v>
      </c>
      <c r="BP11" s="33">
        <f>BP34*'4 PEF'!$K$8</f>
        <v>-18.847350427350428</v>
      </c>
      <c r="BQ11" s="34">
        <f t="shared" si="26"/>
        <v>50.212674249899784</v>
      </c>
      <c r="BR11" s="19">
        <f>IF($N11=2,BR34*'4 PEF'!$K$4,IF(OR($N11=3,$N11=4,$N11=5,$N11=6),BR34*'4 PEF'!$K$5,IF(OR($N11=7,$N11=8),BR34*'4 PEF'!$K$8,IF($N11=9,BR34*'4 PEF'!$K$7,IF($N11=10,BR34*'4 PEF'!$K$6)))))</f>
        <v>11.828634578259646</v>
      </c>
      <c r="BS11" s="19">
        <f>BS34*'4 PEF'!$K$8</f>
        <v>28.161027379036714</v>
      </c>
      <c r="BT11" s="19">
        <f>IF($N11=2,BT34*'4 PEF'!$K$4,IF(OR($N11=3,$N11=4,$N11=5,$N11=6),BT34*'4 PEF'!$K$5,IF(OR($N11=7,$N11=8),BT34*'4 PEF'!$K$8,IF($N11=9,BT34*'4 PEF'!$K$7,IF($N11=10,BT34*'4 PEF'!$K$6)))))</f>
        <v>10.105263157894736</v>
      </c>
      <c r="BU11" s="19">
        <f>BU34*'4 PEF'!$K$8</f>
        <v>15.202513108078863</v>
      </c>
      <c r="BV11" s="19">
        <f>BV34*'4 PEF'!$K$8</f>
        <v>0.82025102119570281</v>
      </c>
      <c r="BW11" s="33">
        <f>BW34*'4 PEF'!$K$8</f>
        <v>-19.819714285714284</v>
      </c>
      <c r="BX11" s="34">
        <f t="shared" si="27"/>
        <v>46.297974958751382</v>
      </c>
    </row>
    <row r="12" spans="1:76" ht="15" customHeight="1" x14ac:dyDescent="0.25">
      <c r="A12" s="151"/>
      <c r="B12" s="17">
        <v>7</v>
      </c>
      <c r="C12" s="97">
        <f>VLOOKUP(M12,[1]aux!$A$2:$B$37,2,FALSE)</f>
        <v>14</v>
      </c>
      <c r="D12" s="50" t="s">
        <v>34</v>
      </c>
      <c r="E12" s="50" t="s">
        <v>32</v>
      </c>
      <c r="F12" s="49" t="s">
        <v>33</v>
      </c>
      <c r="G12" s="49" t="s">
        <v>33</v>
      </c>
      <c r="H12" s="49">
        <v>0</v>
      </c>
      <c r="I12" s="49">
        <f t="shared" si="3"/>
        <v>3</v>
      </c>
      <c r="J12" s="49">
        <f t="shared" si="4"/>
        <v>3</v>
      </c>
      <c r="K12" s="49">
        <f t="shared" si="5"/>
        <v>3</v>
      </c>
      <c r="L12" s="49">
        <f t="shared" si="6"/>
        <v>1</v>
      </c>
      <c r="M12" s="49">
        <f t="shared" si="7"/>
        <v>3331</v>
      </c>
      <c r="N12" s="49">
        <v>5</v>
      </c>
      <c r="O12" s="49">
        <v>20</v>
      </c>
      <c r="P12" s="49">
        <v>3</v>
      </c>
      <c r="Q12" s="49">
        <v>3</v>
      </c>
      <c r="R12" s="49">
        <v>2</v>
      </c>
      <c r="S12" s="22">
        <f t="shared" si="0"/>
        <v>15</v>
      </c>
      <c r="T12" s="49">
        <v>0</v>
      </c>
      <c r="U12" s="49">
        <v>1</v>
      </c>
      <c r="V12" s="18"/>
      <c r="W12" s="10">
        <f>VLOOKUP($C12,[1]Sevilla!$BB$7:$BK$42,5)</f>
        <v>13</v>
      </c>
      <c r="X12" s="10">
        <f>VLOOKUP($C12,[1]Sevilla!$BB$7:$BK$42,6)</f>
        <v>34</v>
      </c>
      <c r="Y12" s="10">
        <f>VLOOKUP($C12,[1]Sevilla!$BB$7:$BK$42,7)</f>
        <v>65</v>
      </c>
      <c r="Z12" s="10">
        <f>VLOOKUP($C12,[1]Sevilla!$BB$7:$BK$42,8)</f>
        <v>91</v>
      </c>
      <c r="AA12" s="10">
        <f>VLOOKUP($C12,[1]Sevilla!$BB$7:$BK$42,9)</f>
        <v>117</v>
      </c>
      <c r="AB12" s="10">
        <f>VLOOKUP($C12,[1]Sevilla!$BB$7:$BK$42,10)</f>
        <v>109</v>
      </c>
      <c r="AC12" s="11">
        <f t="shared" si="8"/>
        <v>0</v>
      </c>
      <c r="AD12" s="11">
        <f t="shared" si="9"/>
        <v>0</v>
      </c>
      <c r="AE12" s="11">
        <f>VLOOKUP($C12,[1]Vienna!$BB$7:$BM$42,11)</f>
        <v>177</v>
      </c>
      <c r="AF12" s="11">
        <f>VLOOKUP($C12,[1]Vienna!$BB$7:$BM$42,12)</f>
        <v>182</v>
      </c>
      <c r="AG12" s="11" t="s">
        <v>30</v>
      </c>
      <c r="AH12" s="11" t="s">
        <v>30</v>
      </c>
      <c r="AI12" s="11">
        <f t="shared" si="10"/>
        <v>123</v>
      </c>
      <c r="AJ12" s="11">
        <f t="shared" si="11"/>
        <v>144</v>
      </c>
      <c r="AK12" s="11">
        <f t="shared" si="12"/>
        <v>155</v>
      </c>
      <c r="AL12" s="11">
        <f t="shared" si="13"/>
        <v>0</v>
      </c>
      <c r="AM12" s="11">
        <f t="shared" si="14"/>
        <v>162</v>
      </c>
      <c r="AN12" s="11">
        <f t="shared" si="15"/>
        <v>0</v>
      </c>
      <c r="AO12" s="11">
        <f t="shared" si="16"/>
        <v>184</v>
      </c>
      <c r="AP12" s="13">
        <f t="shared" si="1"/>
        <v>508.76672534227629</v>
      </c>
      <c r="AQ12" s="10">
        <f>VLOOKUP($C12,[2]Sevilla!$BB$7:$BK$40,5)</f>
        <v>14</v>
      </c>
      <c r="AR12" s="10">
        <f>VLOOKUP($C12,[2]Sevilla!$BB$7:$BK$40,6)</f>
        <v>34</v>
      </c>
      <c r="AS12" s="10">
        <f>VLOOKUP($C12,[2]Sevilla!$BB$7:$BK$40,7)</f>
        <v>66</v>
      </c>
      <c r="AT12" s="10">
        <f>VLOOKUP($C12,[2]Sevilla!$BB$7:$BK$40,8)</f>
        <v>95</v>
      </c>
      <c r="AU12" s="10">
        <f>VLOOKUP($C12,[2]Sevilla!$BB$7:$BK$40,9)</f>
        <v>117</v>
      </c>
      <c r="AV12" s="10">
        <f>VLOOKUP($C12,[2]Sevilla!$BB$7:$BK$40,10)</f>
        <v>109</v>
      </c>
      <c r="AW12" s="11">
        <f t="shared" si="17"/>
        <v>0</v>
      </c>
      <c r="AX12" s="11">
        <f t="shared" si="18"/>
        <v>0</v>
      </c>
      <c r="AY12" s="11">
        <f>VLOOKUP($C12,[2]Vienna!$BB$7:$BM$42,11)</f>
        <v>177</v>
      </c>
      <c r="AZ12" s="11">
        <f>VLOOKUP($C12,[2]Vienna!$BB$7:$BM$42,12)</f>
        <v>182</v>
      </c>
      <c r="BA12" s="11" t="s">
        <v>30</v>
      </c>
      <c r="BB12" s="11" t="s">
        <v>30</v>
      </c>
      <c r="BC12" s="11">
        <f t="shared" si="19"/>
        <v>123</v>
      </c>
      <c r="BD12" s="11">
        <f t="shared" si="20"/>
        <v>144</v>
      </c>
      <c r="BE12" s="11">
        <f t="shared" si="21"/>
        <v>155</v>
      </c>
      <c r="BF12" s="11">
        <f t="shared" si="22"/>
        <v>0</v>
      </c>
      <c r="BG12" s="11">
        <f t="shared" si="23"/>
        <v>162</v>
      </c>
      <c r="BH12" s="11">
        <f t="shared" si="24"/>
        <v>0</v>
      </c>
      <c r="BI12" s="11">
        <f t="shared" si="25"/>
        <v>184</v>
      </c>
      <c r="BJ12" s="13">
        <f t="shared" si="2"/>
        <v>367.34075419067489</v>
      </c>
      <c r="BK12" s="19">
        <f>IF($N12=2,BK35*'4 PEF'!$K$4,IF(OR($N12=3,$N12=4,$N12=5,$N12=6),BK35*'4 PEF'!$K$5,IF(OR($N12=7,$N12=8),BK35*'4 PEF'!$K$8,IF($N12=9,BK35*'4 PEF'!$K$7,IF($N12=10,BK35*'4 PEF'!$K$6)))))</f>
        <v>5.8833471183216473</v>
      </c>
      <c r="BL12" s="19">
        <f>BL35*'4 PEF'!$K$8</f>
        <v>39.449788779291133</v>
      </c>
      <c r="BM12" s="19">
        <f>IF($N12=2,BM35*'4 PEF'!$K$4,IF(OR($N12=3,$N12=4,$N12=5,$N12=6),BM35*'4 PEF'!$K$5,IF(OR($N12=7,$N12=8),BM35*'4 PEF'!$K$8,IF($N12=9,BM35*'4 PEF'!$K$7,IF($N12=10,BM35*'4 PEF'!$K$6)))))</f>
        <v>6.8421052631578947</v>
      </c>
      <c r="BN12" s="19">
        <f>BN35*'4 PEF'!$K$8</f>
        <v>13.733774419730153</v>
      </c>
      <c r="BO12" s="19">
        <f>BO35*'4 PEF'!$K$8</f>
        <v>0.49851474632658882</v>
      </c>
      <c r="BP12" s="33">
        <f>BP35*'4 PEF'!$K$8</f>
        <v>-18.847350427350428</v>
      </c>
      <c r="BQ12" s="34">
        <f t="shared" si="26"/>
        <v>47.560179899476999</v>
      </c>
      <c r="BR12" s="19">
        <f>IF($N12=2,BR35*'4 PEF'!$K$4,IF(OR($N12=3,$N12=4,$N12=5,$N12=6),BR35*'4 PEF'!$K$5,IF(OR($N12=7,$N12=8),BR35*'4 PEF'!$K$8,IF($N12=9,BR35*'4 PEF'!$K$7,IF($N12=10,BR35*'4 PEF'!$K$6)))))</f>
        <v>6.4791309147650873</v>
      </c>
      <c r="BS12" s="19">
        <f>BS35*'4 PEF'!$K$8</f>
        <v>27.45776297833131</v>
      </c>
      <c r="BT12" s="19">
        <f>IF($N12=2,BT35*'4 PEF'!$K$4,IF(OR($N12=3,$N12=4,$N12=5,$N12=6),BT35*'4 PEF'!$K$5,IF(OR($N12=7,$N12=8),BT35*'4 PEF'!$K$8,IF($N12=9,BT35*'4 PEF'!$K$7,IF($N12=10,BT35*'4 PEF'!$K$6)))))</f>
        <v>10.105263157894736</v>
      </c>
      <c r="BU12" s="19">
        <f>BU35*'4 PEF'!$K$8</f>
        <v>15.202513108078863</v>
      </c>
      <c r="BV12" s="19">
        <f>BV35*'4 PEF'!$K$8</f>
        <v>0.79169788630245308</v>
      </c>
      <c r="BW12" s="33">
        <f>BW35*'4 PEF'!$K$8</f>
        <v>-19.819714285714284</v>
      </c>
      <c r="BX12" s="34">
        <f t="shared" si="27"/>
        <v>40.216653759658165</v>
      </c>
    </row>
    <row r="13" spans="1:76" ht="15" customHeight="1" x14ac:dyDescent="0.25">
      <c r="A13" s="151"/>
      <c r="B13" s="17">
        <v>8</v>
      </c>
      <c r="C13" s="97">
        <f>VLOOKUP(M13,[1]aux!$A$2:$B$37,2,FALSE)</f>
        <v>18</v>
      </c>
      <c r="D13" s="50" t="s">
        <v>32</v>
      </c>
      <c r="E13" s="50" t="s">
        <v>32</v>
      </c>
      <c r="F13" s="49" t="s">
        <v>33</v>
      </c>
      <c r="G13" s="49" t="s">
        <v>33</v>
      </c>
      <c r="H13" s="49">
        <v>0</v>
      </c>
      <c r="I13" s="49">
        <f t="shared" si="3"/>
        <v>4</v>
      </c>
      <c r="J13" s="49">
        <f t="shared" si="4"/>
        <v>3</v>
      </c>
      <c r="K13" s="49">
        <f t="shared" si="5"/>
        <v>3</v>
      </c>
      <c r="L13" s="49">
        <f t="shared" si="6"/>
        <v>1</v>
      </c>
      <c r="M13" s="49">
        <f t="shared" si="7"/>
        <v>4331</v>
      </c>
      <c r="N13" s="49">
        <v>5</v>
      </c>
      <c r="O13" s="49">
        <v>20</v>
      </c>
      <c r="P13" s="49">
        <v>3</v>
      </c>
      <c r="Q13" s="49">
        <v>3</v>
      </c>
      <c r="R13" s="49">
        <v>2</v>
      </c>
      <c r="S13" s="22">
        <f t="shared" si="0"/>
        <v>15</v>
      </c>
      <c r="T13" s="49">
        <v>0</v>
      </c>
      <c r="U13" s="49">
        <v>1</v>
      </c>
      <c r="V13" s="18"/>
      <c r="W13" s="10" t="str">
        <f>VLOOKUP($C13,[1]Sevilla!$BB$7:$BK$42,5)</f>
        <v>a</v>
      </c>
      <c r="X13" s="10">
        <f>VLOOKUP($C13,[1]Sevilla!$BB$7:$BK$42,6)</f>
        <v>38</v>
      </c>
      <c r="Y13" s="10">
        <f>VLOOKUP($C13,[1]Sevilla!$BB$7:$BK$42,7)</f>
        <v>67</v>
      </c>
      <c r="Z13" s="10">
        <f>VLOOKUP($C13,[1]Sevilla!$BB$7:$BK$42,8)</f>
        <v>91</v>
      </c>
      <c r="AA13" s="10">
        <f>VLOOKUP($C13,[1]Sevilla!$BB$7:$BK$42,9)</f>
        <v>117</v>
      </c>
      <c r="AB13" s="10">
        <f>VLOOKUP($C13,[1]Sevilla!$BB$7:$BK$42,10)</f>
        <v>109</v>
      </c>
      <c r="AC13" s="11">
        <f t="shared" si="8"/>
        <v>0</v>
      </c>
      <c r="AD13" s="11">
        <f t="shared" si="9"/>
        <v>0</v>
      </c>
      <c r="AE13" s="11">
        <f>VLOOKUP($C13,[1]Vienna!$BB$7:$BM$42,11)</f>
        <v>177</v>
      </c>
      <c r="AF13" s="11">
        <f>VLOOKUP($C13,[1]Vienna!$BB$7:$BM$42,12)</f>
        <v>182</v>
      </c>
      <c r="AG13" s="11" t="s">
        <v>30</v>
      </c>
      <c r="AH13" s="11" t="s">
        <v>30</v>
      </c>
      <c r="AI13" s="11">
        <f t="shared" si="10"/>
        <v>123</v>
      </c>
      <c r="AJ13" s="11">
        <f t="shared" si="11"/>
        <v>144</v>
      </c>
      <c r="AK13" s="11">
        <f t="shared" si="12"/>
        <v>155</v>
      </c>
      <c r="AL13" s="11">
        <f t="shared" si="13"/>
        <v>0</v>
      </c>
      <c r="AM13" s="11">
        <f t="shared" si="14"/>
        <v>162</v>
      </c>
      <c r="AN13" s="11">
        <f t="shared" si="15"/>
        <v>0</v>
      </c>
      <c r="AO13" s="11">
        <f t="shared" si="16"/>
        <v>184</v>
      </c>
      <c r="AP13" s="13">
        <f t="shared" si="1"/>
        <v>519.46564676095409</v>
      </c>
      <c r="AQ13" s="10" t="str">
        <f>VLOOKUP($C13,[2]Sevilla!$BB$7:$BK$40,5)</f>
        <v>b</v>
      </c>
      <c r="AR13" s="10">
        <f>VLOOKUP($C13,[2]Sevilla!$BB$7:$BK$40,6)</f>
        <v>38</v>
      </c>
      <c r="AS13" s="10">
        <f>VLOOKUP($C13,[2]Sevilla!$BB$7:$BK$40,7)</f>
        <v>68</v>
      </c>
      <c r="AT13" s="10">
        <f>VLOOKUP($C13,[2]Sevilla!$BB$7:$BK$40,8)</f>
        <v>95</v>
      </c>
      <c r="AU13" s="10">
        <f>VLOOKUP($C13,[2]Sevilla!$BB$7:$BK$40,9)</f>
        <v>117</v>
      </c>
      <c r="AV13" s="10">
        <f>VLOOKUP($C13,[2]Sevilla!$BB$7:$BK$40,10)</f>
        <v>109</v>
      </c>
      <c r="AW13" s="11">
        <f t="shared" si="17"/>
        <v>0</v>
      </c>
      <c r="AX13" s="11">
        <f t="shared" si="18"/>
        <v>0</v>
      </c>
      <c r="AY13" s="11">
        <f>VLOOKUP($C13,[2]Vienna!$BB$7:$BM$42,11)</f>
        <v>177</v>
      </c>
      <c r="AZ13" s="11">
        <f>VLOOKUP($C13,[2]Vienna!$BB$7:$BM$42,12)</f>
        <v>182</v>
      </c>
      <c r="BA13" s="11" t="s">
        <v>30</v>
      </c>
      <c r="BB13" s="11" t="s">
        <v>30</v>
      </c>
      <c r="BC13" s="11">
        <f t="shared" si="19"/>
        <v>123</v>
      </c>
      <c r="BD13" s="11">
        <f t="shared" si="20"/>
        <v>144</v>
      </c>
      <c r="BE13" s="11">
        <f t="shared" si="21"/>
        <v>155</v>
      </c>
      <c r="BF13" s="11">
        <f t="shared" si="22"/>
        <v>0</v>
      </c>
      <c r="BG13" s="11">
        <f t="shared" si="23"/>
        <v>162</v>
      </c>
      <c r="BH13" s="11">
        <f t="shared" si="24"/>
        <v>0</v>
      </c>
      <c r="BI13" s="11">
        <f t="shared" si="25"/>
        <v>184</v>
      </c>
      <c r="BJ13" s="13">
        <f t="shared" si="2"/>
        <v>390.00202625909651</v>
      </c>
      <c r="BK13" s="19">
        <f>IF($N13=2,BK36*'4 PEF'!$K$4,IF(OR($N13=3,$N13=4,$N13=5,$N13=6),BK36*'4 PEF'!$K$5,IF(OR($N13=7,$N13=8),BK36*'4 PEF'!$K$8,IF($N13=9,BK36*'4 PEF'!$K$7,IF($N13=10,BK36*'4 PEF'!$K$6)))))</f>
        <v>4.9157131181767735</v>
      </c>
      <c r="BL13" s="19">
        <f>BL36*'4 PEF'!$K$8</f>
        <v>39.333562156592244</v>
      </c>
      <c r="BM13" s="19">
        <f>IF($N13=2,BM36*'4 PEF'!$K$4,IF(OR($N13=3,$N13=4,$N13=5,$N13=6),BM36*'4 PEF'!$K$5,IF(OR($N13=7,$N13=8),BM36*'4 PEF'!$K$8,IF($N13=9,BM36*'4 PEF'!$K$7,IF($N13=10,BM36*'4 PEF'!$K$6)))))</f>
        <v>6.8421052631578947</v>
      </c>
      <c r="BN13" s="19">
        <f>BN36*'4 PEF'!$K$8</f>
        <v>13.733774419730153</v>
      </c>
      <c r="BO13" s="19">
        <f>BO36*'4 PEF'!$K$8</f>
        <v>0.49484359298731134</v>
      </c>
      <c r="BP13" s="33">
        <f>BP36*'4 PEF'!$K$8</f>
        <v>-18.847350427350428</v>
      </c>
      <c r="BQ13" s="34">
        <f t="shared" si="26"/>
        <v>46.472648123293958</v>
      </c>
      <c r="BR13" s="19">
        <f>IF($N13=2,BR36*'4 PEF'!$K$4,IF(OR($N13=3,$N13=4,$N13=5,$N13=6),BR36*'4 PEF'!$K$5,IF(OR($N13=7,$N13=8),BR36*'4 PEF'!$K$8,IF($N13=9,BR36*'4 PEF'!$K$7,IF($N13=10,BR36*'4 PEF'!$K$6)))))</f>
        <v>4.4127137221972097</v>
      </c>
      <c r="BS13" s="19">
        <f>BS36*'4 PEF'!$K$8</f>
        <v>27.258334522479377</v>
      </c>
      <c r="BT13" s="19">
        <f>IF($N13=2,BT36*'4 PEF'!$K$4,IF(OR($N13=3,$N13=4,$N13=5,$N13=6),BT36*'4 PEF'!$K$5,IF(OR($N13=7,$N13=8),BT36*'4 PEF'!$K$8,IF($N13=9,BT36*'4 PEF'!$K$7,IF($N13=10,BT36*'4 PEF'!$K$6)))))</f>
        <v>10.105263157894736</v>
      </c>
      <c r="BU13" s="19">
        <f>BU36*'4 PEF'!$K$8</f>
        <v>15.202513108078863</v>
      </c>
      <c r="BV13" s="19">
        <f>BV36*'4 PEF'!$K$8</f>
        <v>0.78115190241887067</v>
      </c>
      <c r="BW13" s="33">
        <f>BW36*'4 PEF'!$K$8</f>
        <v>-19.819714285714284</v>
      </c>
      <c r="BX13" s="34">
        <f t="shared" si="27"/>
        <v>37.940262127354771</v>
      </c>
    </row>
    <row r="14" spans="1:76" ht="15" customHeight="1" x14ac:dyDescent="0.25">
      <c r="A14" s="151"/>
      <c r="B14" s="17">
        <v>9</v>
      </c>
      <c r="C14" s="97">
        <f>VLOOKUP(M14,[1]aux!$A$2:$B$37,2,FALSE)</f>
        <v>14</v>
      </c>
      <c r="D14" s="50" t="s">
        <v>34</v>
      </c>
      <c r="E14" s="50" t="s">
        <v>32</v>
      </c>
      <c r="F14" s="49" t="s">
        <v>33</v>
      </c>
      <c r="G14" s="49" t="s">
        <v>33</v>
      </c>
      <c r="H14" s="49">
        <v>0</v>
      </c>
      <c r="I14" s="49">
        <f t="shared" si="3"/>
        <v>3</v>
      </c>
      <c r="J14" s="49">
        <f t="shared" si="4"/>
        <v>3</v>
      </c>
      <c r="K14" s="49">
        <f t="shared" si="5"/>
        <v>3</v>
      </c>
      <c r="L14" s="49">
        <f t="shared" si="6"/>
        <v>1</v>
      </c>
      <c r="M14" s="49">
        <f t="shared" si="7"/>
        <v>3331</v>
      </c>
      <c r="N14" s="49">
        <v>7</v>
      </c>
      <c r="O14" s="49">
        <v>12</v>
      </c>
      <c r="P14" s="49">
        <v>1</v>
      </c>
      <c r="Q14" s="49">
        <v>1</v>
      </c>
      <c r="R14" s="49">
        <v>2</v>
      </c>
      <c r="S14" s="22">
        <f t="shared" si="0"/>
        <v>22</v>
      </c>
      <c r="T14" s="49">
        <v>1</v>
      </c>
      <c r="U14" s="49">
        <v>1</v>
      </c>
      <c r="V14" s="18"/>
      <c r="W14" s="10">
        <f>VLOOKUP($C14,[1]Sevilla!$BB$7:$BK$42,5)</f>
        <v>13</v>
      </c>
      <c r="X14" s="10">
        <f>VLOOKUP($C14,[1]Sevilla!$BB$7:$BK$42,6)</f>
        <v>34</v>
      </c>
      <c r="Y14" s="10">
        <f>VLOOKUP($C14,[1]Sevilla!$BB$7:$BK$42,7)</f>
        <v>65</v>
      </c>
      <c r="Z14" s="10">
        <f>VLOOKUP($C14,[1]Sevilla!$BB$7:$BK$42,8)</f>
        <v>91</v>
      </c>
      <c r="AA14" s="10">
        <f>VLOOKUP($C14,[1]Sevilla!$BB$7:$BK$42,9)</f>
        <v>117</v>
      </c>
      <c r="AB14" s="10">
        <f>VLOOKUP($C14,[1]Sevilla!$BB$7:$BK$42,10)</f>
        <v>109</v>
      </c>
      <c r="AC14" s="11">
        <f t="shared" si="8"/>
        <v>0</v>
      </c>
      <c r="AD14" s="11">
        <f t="shared" si="9"/>
        <v>0</v>
      </c>
      <c r="AE14" s="11">
        <f>VLOOKUP($C14,[1]Vienna!$BB$7:$BM$42,11)</f>
        <v>177</v>
      </c>
      <c r="AF14" s="11">
        <f>VLOOKUP($C14,[1]Vienna!$BB$7:$BM$42,12)</f>
        <v>182</v>
      </c>
      <c r="AG14" s="11" t="s">
        <v>30</v>
      </c>
      <c r="AH14" s="11" t="s">
        <v>30</v>
      </c>
      <c r="AI14" s="11">
        <f t="shared" si="10"/>
        <v>129</v>
      </c>
      <c r="AJ14" s="11">
        <f t="shared" si="11"/>
        <v>0</v>
      </c>
      <c r="AK14" s="11">
        <f t="shared" si="12"/>
        <v>149</v>
      </c>
      <c r="AL14" s="11">
        <f t="shared" si="13"/>
        <v>0</v>
      </c>
      <c r="AM14" s="11">
        <f t="shared" si="14"/>
        <v>162</v>
      </c>
      <c r="AN14" s="11">
        <f t="shared" si="15"/>
        <v>186</v>
      </c>
      <c r="AO14" s="11">
        <f t="shared" si="16"/>
        <v>184</v>
      </c>
      <c r="AP14" s="13">
        <f t="shared" si="1"/>
        <v>529.403456114694</v>
      </c>
      <c r="AQ14" s="10">
        <f>VLOOKUP($C14,[2]Sevilla!$BB$7:$BK$40,5)</f>
        <v>14</v>
      </c>
      <c r="AR14" s="10">
        <f>VLOOKUP($C14,[2]Sevilla!$BB$7:$BK$40,6)</f>
        <v>34</v>
      </c>
      <c r="AS14" s="10">
        <f>VLOOKUP($C14,[2]Sevilla!$BB$7:$BK$40,7)</f>
        <v>66</v>
      </c>
      <c r="AT14" s="10">
        <f>VLOOKUP($C14,[2]Sevilla!$BB$7:$BK$40,8)</f>
        <v>95</v>
      </c>
      <c r="AU14" s="10">
        <f>VLOOKUP($C14,[2]Sevilla!$BB$7:$BK$40,9)</f>
        <v>117</v>
      </c>
      <c r="AV14" s="10">
        <f>VLOOKUP($C14,[2]Sevilla!$BB$7:$BK$40,10)</f>
        <v>109</v>
      </c>
      <c r="AW14" s="11">
        <f t="shared" si="17"/>
        <v>0</v>
      </c>
      <c r="AX14" s="11">
        <f t="shared" si="18"/>
        <v>0</v>
      </c>
      <c r="AY14" s="11">
        <f>VLOOKUP($C14,[2]Vienna!$BB$7:$BM$42,11)</f>
        <v>177</v>
      </c>
      <c r="AZ14" s="11">
        <f>VLOOKUP($C14,[2]Vienna!$BB$7:$BM$42,12)</f>
        <v>182</v>
      </c>
      <c r="BA14" s="11" t="s">
        <v>30</v>
      </c>
      <c r="BB14" s="11" t="s">
        <v>30</v>
      </c>
      <c r="BC14" s="11">
        <f t="shared" si="19"/>
        <v>129</v>
      </c>
      <c r="BD14" s="11">
        <f t="shared" si="20"/>
        <v>0</v>
      </c>
      <c r="BE14" s="11">
        <f t="shared" si="21"/>
        <v>149</v>
      </c>
      <c r="BF14" s="11">
        <f t="shared" si="22"/>
        <v>0</v>
      </c>
      <c r="BG14" s="11">
        <f t="shared" si="23"/>
        <v>162</v>
      </c>
      <c r="BH14" s="11">
        <f t="shared" si="24"/>
        <v>186</v>
      </c>
      <c r="BI14" s="11">
        <f t="shared" si="25"/>
        <v>184</v>
      </c>
      <c r="BJ14" s="13">
        <f t="shared" si="2"/>
        <v>381.45328728959976</v>
      </c>
      <c r="BK14" s="19">
        <f>IF($N14=2,BK37*'4 PEF'!$K$4,IF(OR($N14=3,$N14=4,$N14=5,$N14=6),BK37*'4 PEF'!$K$5,IF(OR($N14=7,$N14=8),BK37*'4 PEF'!$K$8,IF($N14=9,BK37*'4 PEF'!$K$7,IF($N14=10,BK37*'4 PEF'!$K$6)))))</f>
        <v>4.3887439778772661</v>
      </c>
      <c r="BL14" s="19">
        <f>BL37*'4 PEF'!$K$8</f>
        <v>39.856487632685884</v>
      </c>
      <c r="BM14" s="19">
        <f>IF($N14=2,BM37*'4 PEF'!$K$4,IF(OR($N14=3,$N14=4,$N14=5,$N14=6),BM37*'4 PEF'!$K$5,IF(OR($N14=7,$N14=8),BM37*'4 PEF'!$K$8,IF($N14=9,BM37*'4 PEF'!$K$7,IF($N14=10,BM37*'4 PEF'!$K$6)))))</f>
        <v>0.57600205328360388</v>
      </c>
      <c r="BN14" s="19">
        <f>BN37*'4 PEF'!$K$8</f>
        <v>13.733774419730153</v>
      </c>
      <c r="BO14" s="19">
        <f>BO37*'4 PEF'!$K$8</f>
        <v>0.49851474632658882</v>
      </c>
      <c r="BP14" s="33">
        <f>BP37*'4 PEF'!$K$8</f>
        <v>-18.847350427350428</v>
      </c>
      <c r="BQ14" s="179">
        <f t="shared" si="26"/>
        <v>40.206172402553072</v>
      </c>
      <c r="BR14" s="19">
        <f>IF($N14=2,BR37*'4 PEF'!$K$4,IF(OR($N14=3,$N14=4,$N14=5,$N14=6),BR37*'4 PEF'!$K$5,IF(OR($N14=7,$N14=8),BR37*'4 PEF'!$K$8,IF($N14=9,BR37*'4 PEF'!$K$7,IF($N14=10,BR37*'4 PEF'!$K$6)))))</f>
        <v>4.1416982978148154</v>
      </c>
      <c r="BS14" s="19">
        <f>BS37*'4 PEF'!$K$8</f>
        <v>27.740832699757405</v>
      </c>
      <c r="BT14" s="19">
        <f>IF($N14=2,BT37*'4 PEF'!$K$4,IF(OR($N14=3,$N14=4,$N14=5,$N14=6),BT37*'4 PEF'!$K$5,IF(OR($N14=7,$N14=8),BT37*'4 PEF'!$K$8,IF($N14=9,BT37*'4 PEF'!$K$7,IF($N14=10,BT37*'4 PEF'!$K$6)))))</f>
        <v>1.5825723426337599</v>
      </c>
      <c r="BU14" s="19">
        <f>BU37*'4 PEF'!$K$8</f>
        <v>15.202513108078863</v>
      </c>
      <c r="BV14" s="19">
        <f>BV37*'4 PEF'!$K$8</f>
        <v>0.79169788630245308</v>
      </c>
      <c r="BW14" s="33">
        <f>BW37*'4 PEF'!$K$8</f>
        <v>-19.819714285714284</v>
      </c>
      <c r="BX14" s="34">
        <f t="shared" si="27"/>
        <v>29.639600048873007</v>
      </c>
    </row>
    <row r="15" spans="1:76" ht="15" customHeight="1" x14ac:dyDescent="0.25">
      <c r="A15" s="151"/>
      <c r="B15" s="17">
        <v>10</v>
      </c>
      <c r="C15" s="97">
        <f>VLOOKUP(M15,[1]aux!$A$2:$B$37,2,FALSE)</f>
        <v>18</v>
      </c>
      <c r="D15" s="50" t="s">
        <v>32</v>
      </c>
      <c r="E15" s="50" t="s">
        <v>32</v>
      </c>
      <c r="F15" s="49" t="s">
        <v>33</v>
      </c>
      <c r="G15" s="49" t="s">
        <v>33</v>
      </c>
      <c r="H15" s="49">
        <v>0</v>
      </c>
      <c r="I15" s="49">
        <f t="shared" si="3"/>
        <v>4</v>
      </c>
      <c r="J15" s="49">
        <f t="shared" si="4"/>
        <v>3</v>
      </c>
      <c r="K15" s="49">
        <f t="shared" si="5"/>
        <v>3</v>
      </c>
      <c r="L15" s="49">
        <f t="shared" si="6"/>
        <v>1</v>
      </c>
      <c r="M15" s="49">
        <f t="shared" si="7"/>
        <v>4331</v>
      </c>
      <c r="N15" s="49">
        <v>7</v>
      </c>
      <c r="O15" s="49">
        <v>12</v>
      </c>
      <c r="P15" s="49">
        <v>1</v>
      </c>
      <c r="Q15" s="49">
        <v>1</v>
      </c>
      <c r="R15" s="49">
        <v>2</v>
      </c>
      <c r="S15" s="22">
        <f t="shared" si="0"/>
        <v>22</v>
      </c>
      <c r="T15" s="49">
        <v>1</v>
      </c>
      <c r="U15" s="49">
        <v>1</v>
      </c>
      <c r="V15" s="18"/>
      <c r="W15" s="10" t="str">
        <f>VLOOKUP($C15,[1]Sevilla!$BB$7:$BK$42,5)</f>
        <v>a</v>
      </c>
      <c r="X15" s="10">
        <f>VLOOKUP($C15,[1]Sevilla!$BB$7:$BK$42,6)</f>
        <v>38</v>
      </c>
      <c r="Y15" s="10">
        <f>VLOOKUP($C15,[1]Sevilla!$BB$7:$BK$42,7)</f>
        <v>67</v>
      </c>
      <c r="Z15" s="10">
        <f>VLOOKUP($C15,[1]Sevilla!$BB$7:$BK$42,8)</f>
        <v>91</v>
      </c>
      <c r="AA15" s="10">
        <f>VLOOKUP($C15,[1]Sevilla!$BB$7:$BK$42,9)</f>
        <v>117</v>
      </c>
      <c r="AB15" s="10">
        <f>VLOOKUP($C15,[1]Sevilla!$BB$7:$BK$42,10)</f>
        <v>109</v>
      </c>
      <c r="AC15" s="11">
        <f t="shared" si="8"/>
        <v>0</v>
      </c>
      <c r="AD15" s="11">
        <f t="shared" si="9"/>
        <v>0</v>
      </c>
      <c r="AE15" s="11">
        <f>VLOOKUP($C15,[1]Vienna!$BB$7:$BM$42,11)</f>
        <v>177</v>
      </c>
      <c r="AF15" s="11">
        <f>VLOOKUP($C15,[1]Vienna!$BB$7:$BM$42,12)</f>
        <v>182</v>
      </c>
      <c r="AG15" s="11" t="s">
        <v>30</v>
      </c>
      <c r="AH15" s="11" t="s">
        <v>30</v>
      </c>
      <c r="AI15" s="11">
        <f t="shared" si="10"/>
        <v>129</v>
      </c>
      <c r="AJ15" s="11">
        <f t="shared" si="11"/>
        <v>0</v>
      </c>
      <c r="AK15" s="11">
        <f t="shared" si="12"/>
        <v>149</v>
      </c>
      <c r="AL15" s="11">
        <f t="shared" si="13"/>
        <v>0</v>
      </c>
      <c r="AM15" s="11">
        <f t="shared" si="14"/>
        <v>162</v>
      </c>
      <c r="AN15" s="11">
        <f t="shared" si="15"/>
        <v>186</v>
      </c>
      <c r="AO15" s="11">
        <f t="shared" si="16"/>
        <v>184</v>
      </c>
      <c r="AP15" s="13">
        <f t="shared" si="1"/>
        <v>540.10237753337185</v>
      </c>
      <c r="AQ15" s="10" t="str">
        <f>VLOOKUP($C15,[2]Sevilla!$BB$7:$BK$40,5)</f>
        <v>b</v>
      </c>
      <c r="AR15" s="10">
        <f>VLOOKUP($C15,[2]Sevilla!$BB$7:$BK$40,6)</f>
        <v>38</v>
      </c>
      <c r="AS15" s="10">
        <f>VLOOKUP($C15,[2]Sevilla!$BB$7:$BK$40,7)</f>
        <v>68</v>
      </c>
      <c r="AT15" s="10">
        <f>VLOOKUP($C15,[2]Sevilla!$BB$7:$BK$40,8)</f>
        <v>95</v>
      </c>
      <c r="AU15" s="10">
        <f>VLOOKUP($C15,[2]Sevilla!$BB$7:$BK$40,9)</f>
        <v>117</v>
      </c>
      <c r="AV15" s="10">
        <f>VLOOKUP($C15,[2]Sevilla!$BB$7:$BK$40,10)</f>
        <v>109</v>
      </c>
      <c r="AW15" s="11">
        <f t="shared" si="17"/>
        <v>0</v>
      </c>
      <c r="AX15" s="11">
        <f t="shared" si="18"/>
        <v>0</v>
      </c>
      <c r="AY15" s="11">
        <f>VLOOKUP($C15,[2]Vienna!$BB$7:$BM$42,11)</f>
        <v>177</v>
      </c>
      <c r="AZ15" s="11">
        <f>VLOOKUP($C15,[2]Vienna!$BB$7:$BM$42,12)</f>
        <v>182</v>
      </c>
      <c r="BA15" s="11" t="s">
        <v>30</v>
      </c>
      <c r="BB15" s="11" t="s">
        <v>30</v>
      </c>
      <c r="BC15" s="11">
        <f t="shared" si="19"/>
        <v>129</v>
      </c>
      <c r="BD15" s="11">
        <f t="shared" si="20"/>
        <v>0</v>
      </c>
      <c r="BE15" s="11">
        <f t="shared" si="21"/>
        <v>149</v>
      </c>
      <c r="BF15" s="11">
        <f t="shared" si="22"/>
        <v>0</v>
      </c>
      <c r="BG15" s="11">
        <f t="shared" si="23"/>
        <v>162</v>
      </c>
      <c r="BH15" s="11">
        <f t="shared" si="24"/>
        <v>186</v>
      </c>
      <c r="BI15" s="11">
        <f t="shared" si="25"/>
        <v>184</v>
      </c>
      <c r="BJ15" s="13">
        <f t="shared" si="2"/>
        <v>404.11455935802132</v>
      </c>
      <c r="BK15" s="19">
        <f>IF($N15=2,BK38*'4 PEF'!$K$4,IF(OR($N15=3,$N15=4,$N15=5,$N15=6),BK38*'4 PEF'!$K$5,IF(OR($N15=7,$N15=8),BK38*'4 PEF'!$K$8,IF($N15=9,BK38*'4 PEF'!$K$7,IF($N15=10,BK38*'4 PEF'!$K$6)))))</f>
        <v>3.4930147857479446</v>
      </c>
      <c r="BL15" s="19">
        <f>BL38*'4 PEF'!$K$8</f>
        <v>39.739062797381855</v>
      </c>
      <c r="BM15" s="19">
        <f>IF($N15=2,BM38*'4 PEF'!$K$4,IF(OR($N15=3,$N15=4,$N15=5,$N15=6),BM38*'4 PEF'!$K$5,IF(OR($N15=7,$N15=8),BM38*'4 PEF'!$K$8,IF($N15=9,BM38*'4 PEF'!$K$7,IF($N15=10,BM38*'4 PEF'!$K$6)))))</f>
        <v>0.54868381815952161</v>
      </c>
      <c r="BN15" s="19">
        <f>BN38*'4 PEF'!$K$8</f>
        <v>13.733774419730153</v>
      </c>
      <c r="BO15" s="19">
        <f>BO38*'4 PEF'!$K$8</f>
        <v>0.49484359298731134</v>
      </c>
      <c r="BP15" s="33">
        <f>BP38*'4 PEF'!$K$8</f>
        <v>-18.847350427350428</v>
      </c>
      <c r="BQ15" s="179">
        <f t="shared" si="26"/>
        <v>39.16202898665636</v>
      </c>
      <c r="BR15" s="19">
        <f>IF($N15=2,BR38*'4 PEF'!$K$4,IF(OR($N15=3,$N15=4,$N15=5,$N15=6),BR38*'4 PEF'!$K$5,IF(OR($N15=7,$N15=8),BR38*'4 PEF'!$K$8,IF($N15=9,BR38*'4 PEF'!$K$7,IF($N15=10,BR38*'4 PEF'!$K$6)))))</f>
        <v>3.099406896800196</v>
      </c>
      <c r="BS15" s="19">
        <f>BS38*'4 PEF'!$K$8</f>
        <v>27.539348280443082</v>
      </c>
      <c r="BT15" s="19">
        <f>IF($N15=2,BT38*'4 PEF'!$K$4,IF(OR($N15=3,$N15=4,$N15=5,$N15=6),BT38*'4 PEF'!$K$5,IF(OR($N15=7,$N15=8),BT38*'4 PEF'!$K$8,IF($N15=9,BT38*'4 PEF'!$K$7,IF($N15=10,BT38*'4 PEF'!$K$6)))))</f>
        <v>1.738900407397642</v>
      </c>
      <c r="BU15" s="19">
        <f>BU38*'4 PEF'!$K$8</f>
        <v>15.202513108078863</v>
      </c>
      <c r="BV15" s="19">
        <f>BV38*'4 PEF'!$K$8</f>
        <v>0.78115190241887067</v>
      </c>
      <c r="BW15" s="33">
        <f>BW38*'4 PEF'!$K$8</f>
        <v>-19.819714285714284</v>
      </c>
      <c r="BX15" s="34">
        <f t="shared" si="27"/>
        <v>28.541606309424367</v>
      </c>
    </row>
    <row r="16" spans="1:76" ht="15" customHeight="1" x14ac:dyDescent="0.25">
      <c r="A16" s="151"/>
      <c r="B16" s="17">
        <v>11</v>
      </c>
      <c r="C16" s="97">
        <f>VLOOKUP(M16,[1]aux!$A$2:$B$37,2,FALSE)</f>
        <v>14</v>
      </c>
      <c r="D16" s="50" t="s">
        <v>34</v>
      </c>
      <c r="E16" s="50" t="s">
        <v>32</v>
      </c>
      <c r="F16" s="49" t="s">
        <v>33</v>
      </c>
      <c r="G16" s="49" t="s">
        <v>33</v>
      </c>
      <c r="H16" s="49">
        <v>0</v>
      </c>
      <c r="I16" s="49">
        <f t="shared" si="3"/>
        <v>3</v>
      </c>
      <c r="J16" s="49">
        <f t="shared" si="4"/>
        <v>3</v>
      </c>
      <c r="K16" s="49">
        <f t="shared" si="5"/>
        <v>3</v>
      </c>
      <c r="L16" s="49">
        <f t="shared" si="6"/>
        <v>1</v>
      </c>
      <c r="M16" s="49">
        <f t="shared" si="7"/>
        <v>3331</v>
      </c>
      <c r="N16" s="49">
        <v>8</v>
      </c>
      <c r="O16" s="49">
        <v>13</v>
      </c>
      <c r="P16" s="49">
        <v>3</v>
      </c>
      <c r="Q16" s="49">
        <v>3</v>
      </c>
      <c r="R16" s="49">
        <v>2</v>
      </c>
      <c r="S16" s="22">
        <f t="shared" si="0"/>
        <v>17</v>
      </c>
      <c r="T16" s="49">
        <v>0</v>
      </c>
      <c r="U16" s="49">
        <v>1</v>
      </c>
      <c r="V16" s="18"/>
      <c r="W16" s="10">
        <f>VLOOKUP($C16,[1]Sevilla!$BB$7:$BK$42,5)</f>
        <v>13</v>
      </c>
      <c r="X16" s="10">
        <f>VLOOKUP($C16,[1]Sevilla!$BB$7:$BK$42,6)</f>
        <v>34</v>
      </c>
      <c r="Y16" s="10">
        <f>VLOOKUP($C16,[1]Sevilla!$BB$7:$BK$42,7)</f>
        <v>65</v>
      </c>
      <c r="Z16" s="10">
        <f>VLOOKUP($C16,[1]Sevilla!$BB$7:$BK$42,8)</f>
        <v>91</v>
      </c>
      <c r="AA16" s="10">
        <f>VLOOKUP($C16,[1]Sevilla!$BB$7:$BK$42,9)</f>
        <v>117</v>
      </c>
      <c r="AB16" s="10">
        <f>VLOOKUP($C16,[1]Sevilla!$BB$7:$BK$42,10)</f>
        <v>109</v>
      </c>
      <c r="AC16" s="11">
        <f t="shared" si="8"/>
        <v>0</v>
      </c>
      <c r="AD16" s="11">
        <f t="shared" si="9"/>
        <v>0</v>
      </c>
      <c r="AE16" s="11">
        <f>VLOOKUP($C16,[1]Vienna!$BB$7:$BM$42,11)</f>
        <v>177</v>
      </c>
      <c r="AF16" s="11">
        <f>VLOOKUP($C16,[1]Vienna!$BB$7:$BM$42,12)</f>
        <v>182</v>
      </c>
      <c r="AG16" s="11" t="s">
        <v>30</v>
      </c>
      <c r="AH16" s="11" t="s">
        <v>30</v>
      </c>
      <c r="AI16" s="11">
        <f t="shared" si="10"/>
        <v>135</v>
      </c>
      <c r="AJ16" s="11">
        <f t="shared" si="11"/>
        <v>0</v>
      </c>
      <c r="AK16" s="11">
        <f t="shared" si="12"/>
        <v>155</v>
      </c>
      <c r="AL16" s="11">
        <f t="shared" si="13"/>
        <v>0</v>
      </c>
      <c r="AM16" s="11">
        <f t="shared" si="14"/>
        <v>162</v>
      </c>
      <c r="AN16" s="11">
        <f t="shared" si="15"/>
        <v>0</v>
      </c>
      <c r="AO16" s="11">
        <f t="shared" si="16"/>
        <v>184</v>
      </c>
      <c r="AP16" s="13">
        <f t="shared" si="1"/>
        <v>515.07643646302188</v>
      </c>
      <c r="AQ16" s="10">
        <f>VLOOKUP($C16,[2]Sevilla!$BB$7:$BK$40,5)</f>
        <v>14</v>
      </c>
      <c r="AR16" s="10">
        <f>VLOOKUP($C16,[2]Sevilla!$BB$7:$BK$40,6)</f>
        <v>34</v>
      </c>
      <c r="AS16" s="10">
        <f>VLOOKUP($C16,[2]Sevilla!$BB$7:$BK$40,7)</f>
        <v>66</v>
      </c>
      <c r="AT16" s="10">
        <f>VLOOKUP($C16,[2]Sevilla!$BB$7:$BK$40,8)</f>
        <v>95</v>
      </c>
      <c r="AU16" s="10">
        <f>VLOOKUP($C16,[2]Sevilla!$BB$7:$BK$40,9)</f>
        <v>117</v>
      </c>
      <c r="AV16" s="10">
        <f>VLOOKUP($C16,[2]Sevilla!$BB$7:$BK$40,10)</f>
        <v>109</v>
      </c>
      <c r="AW16" s="11">
        <f t="shared" si="17"/>
        <v>0</v>
      </c>
      <c r="AX16" s="11">
        <f t="shared" si="18"/>
        <v>0</v>
      </c>
      <c r="AY16" s="11">
        <f>VLOOKUP($C16,[2]Vienna!$BB$7:$BM$42,11)</f>
        <v>177</v>
      </c>
      <c r="AZ16" s="11">
        <f>VLOOKUP($C16,[2]Vienna!$BB$7:$BM$42,12)</f>
        <v>182</v>
      </c>
      <c r="BA16" s="11" t="s">
        <v>30</v>
      </c>
      <c r="BB16" s="11" t="s">
        <v>30</v>
      </c>
      <c r="BC16" s="11">
        <f t="shared" si="19"/>
        <v>135</v>
      </c>
      <c r="BD16" s="11">
        <f t="shared" si="20"/>
        <v>0</v>
      </c>
      <c r="BE16" s="11">
        <f t="shared" si="21"/>
        <v>155</v>
      </c>
      <c r="BF16" s="11">
        <f t="shared" si="22"/>
        <v>0</v>
      </c>
      <c r="BG16" s="11">
        <f t="shared" si="23"/>
        <v>162</v>
      </c>
      <c r="BH16" s="11">
        <f t="shared" si="24"/>
        <v>0</v>
      </c>
      <c r="BI16" s="11">
        <f t="shared" si="25"/>
        <v>184</v>
      </c>
      <c r="BJ16" s="13">
        <f t="shared" si="2"/>
        <v>358.04549931153946</v>
      </c>
      <c r="BK16" s="19">
        <f>IF($N16=2,BK39*'4 PEF'!$K$4,IF(OR($N16=3,$N16=4,$N16=5,$N16=6),BK39*'4 PEF'!$K$5,IF(OR($N16=7,$N16=8),BK39*'4 PEF'!$K$8,IF($N16=9,BK39*'4 PEF'!$K$7,IF($N16=10,BK39*'4 PEF'!$K$6)))))</f>
        <v>3.3026875658915107</v>
      </c>
      <c r="BL16" s="19">
        <f>BL39*'4 PEF'!$K$8</f>
        <v>17.234059653793555</v>
      </c>
      <c r="BM16" s="19">
        <f>IF($N16=2,BM39*'4 PEF'!$K$4,IF(OR($N16=3,$N16=4,$N16=5,$N16=6),BM39*'4 PEF'!$K$5,IF(OR($N16=7,$N16=8),BM39*'4 PEF'!$K$8,IF($N16=9,BM39*'4 PEF'!$K$7,IF($N16=10,BM39*'4 PEF'!$K$6)))))</f>
        <v>3.7617041930255422</v>
      </c>
      <c r="BN16" s="19">
        <f>BN39*'4 PEF'!$K$8</f>
        <v>13.733774419730153</v>
      </c>
      <c r="BO16" s="19">
        <f>BO39*'4 PEF'!$K$8</f>
        <v>0.49851474632658882</v>
      </c>
      <c r="BP16" s="33">
        <f>BP39*'4 PEF'!$K$8</f>
        <v>-18.847350427350428</v>
      </c>
      <c r="BQ16" s="179">
        <f t="shared" si="26"/>
        <v>19.683390151416923</v>
      </c>
      <c r="BR16" s="19">
        <f>IF($N16=2,BR39*'4 PEF'!$K$4,IF(OR($N16=3,$N16=4,$N16=5,$N16=6),BR39*'4 PEF'!$K$5,IF(OR($N16=7,$N16=8),BR39*'4 PEF'!$K$8,IF($N16=9,BR39*'4 PEF'!$K$7,IF($N16=10,BR39*'4 PEF'!$K$6)))))</f>
        <v>3.3324379385676228</v>
      </c>
      <c r="BS16" s="19">
        <f>BS39*'4 PEF'!$K$8</f>
        <v>12.121600074360579</v>
      </c>
      <c r="BT16" s="19">
        <f>IF($N16=2,BT39*'4 PEF'!$K$4,IF(OR($N16=3,$N16=4,$N16=5,$N16=6),BT39*'4 PEF'!$K$5,IF(OR($N16=7,$N16=8),BT39*'4 PEF'!$K$8,IF($N16=9,BT39*'4 PEF'!$K$7,IF($N16=10,BT39*'4 PEF'!$K$6)))))</f>
        <v>5.0903168212841861</v>
      </c>
      <c r="BU16" s="19">
        <f>BU39*'4 PEF'!$K$8</f>
        <v>15.202513108078863</v>
      </c>
      <c r="BV16" s="19">
        <f>BV39*'4 PEF'!$K$8</f>
        <v>0.79169788630245308</v>
      </c>
      <c r="BW16" s="33">
        <f>BW39*'4 PEF'!$K$8</f>
        <v>-19.819714285714284</v>
      </c>
      <c r="BX16" s="34">
        <f t="shared" si="27"/>
        <v>16.71885154287942</v>
      </c>
    </row>
    <row r="17" spans="1:77" ht="15" customHeight="1" x14ac:dyDescent="0.25">
      <c r="A17" s="151"/>
      <c r="B17" s="17">
        <v>12</v>
      </c>
      <c r="C17" s="97">
        <f>VLOOKUP(M17,[1]aux!$A$2:$B$37,2,FALSE)</f>
        <v>18</v>
      </c>
      <c r="D17" s="50" t="s">
        <v>32</v>
      </c>
      <c r="E17" s="50" t="s">
        <v>32</v>
      </c>
      <c r="F17" s="49" t="s">
        <v>33</v>
      </c>
      <c r="G17" s="49" t="s">
        <v>33</v>
      </c>
      <c r="H17" s="49">
        <v>0</v>
      </c>
      <c r="I17" s="49">
        <f t="shared" si="3"/>
        <v>4</v>
      </c>
      <c r="J17" s="49">
        <f t="shared" si="4"/>
        <v>3</v>
      </c>
      <c r="K17" s="49">
        <f t="shared" si="5"/>
        <v>3</v>
      </c>
      <c r="L17" s="49">
        <f t="shared" si="6"/>
        <v>1</v>
      </c>
      <c r="M17" s="49">
        <f t="shared" si="7"/>
        <v>4331</v>
      </c>
      <c r="N17" s="49">
        <v>8</v>
      </c>
      <c r="O17" s="49">
        <v>13</v>
      </c>
      <c r="P17" s="49">
        <v>3</v>
      </c>
      <c r="Q17" s="49">
        <v>3</v>
      </c>
      <c r="R17" s="49">
        <v>2</v>
      </c>
      <c r="S17" s="22">
        <f t="shared" si="0"/>
        <v>17</v>
      </c>
      <c r="T17" s="49">
        <v>0</v>
      </c>
      <c r="U17" s="49">
        <v>1</v>
      </c>
      <c r="V17" s="18"/>
      <c r="W17" s="10" t="str">
        <f>VLOOKUP($C17,[1]Sevilla!$BB$7:$BK$42,5)</f>
        <v>a</v>
      </c>
      <c r="X17" s="10">
        <f>VLOOKUP($C17,[1]Sevilla!$BB$7:$BK$42,6)</f>
        <v>38</v>
      </c>
      <c r="Y17" s="10">
        <f>VLOOKUP($C17,[1]Sevilla!$BB$7:$BK$42,7)</f>
        <v>67</v>
      </c>
      <c r="Z17" s="10">
        <f>VLOOKUP($C17,[1]Sevilla!$BB$7:$BK$42,8)</f>
        <v>91</v>
      </c>
      <c r="AA17" s="10">
        <f>VLOOKUP($C17,[1]Sevilla!$BB$7:$BK$42,9)</f>
        <v>117</v>
      </c>
      <c r="AB17" s="10">
        <f>VLOOKUP($C17,[1]Sevilla!$BB$7:$BK$42,10)</f>
        <v>109</v>
      </c>
      <c r="AC17" s="11">
        <f t="shared" si="8"/>
        <v>0</v>
      </c>
      <c r="AD17" s="11">
        <f t="shared" si="9"/>
        <v>0</v>
      </c>
      <c r="AE17" s="11">
        <f>VLOOKUP($C17,[1]Vienna!$BB$7:$BM$42,11)</f>
        <v>177</v>
      </c>
      <c r="AF17" s="11">
        <f>VLOOKUP($C17,[1]Vienna!$BB$7:$BM$42,12)</f>
        <v>182</v>
      </c>
      <c r="AG17" s="11" t="s">
        <v>30</v>
      </c>
      <c r="AH17" s="11" t="s">
        <v>30</v>
      </c>
      <c r="AI17" s="11">
        <f t="shared" si="10"/>
        <v>135</v>
      </c>
      <c r="AJ17" s="11">
        <f t="shared" si="11"/>
        <v>0</v>
      </c>
      <c r="AK17" s="11">
        <f t="shared" si="12"/>
        <v>155</v>
      </c>
      <c r="AL17" s="11">
        <f t="shared" si="13"/>
        <v>0</v>
      </c>
      <c r="AM17" s="11">
        <f t="shared" si="14"/>
        <v>162</v>
      </c>
      <c r="AN17" s="11">
        <f t="shared" si="15"/>
        <v>0</v>
      </c>
      <c r="AO17" s="11">
        <f t="shared" si="16"/>
        <v>184</v>
      </c>
      <c r="AP17" s="13">
        <f t="shared" si="1"/>
        <v>525.77535788169973</v>
      </c>
      <c r="AQ17" s="10" t="str">
        <f>VLOOKUP($C17,[2]Sevilla!$BB$7:$BK$40,5)</f>
        <v>b</v>
      </c>
      <c r="AR17" s="10">
        <f>VLOOKUP($C17,[2]Sevilla!$BB$7:$BK$40,6)</f>
        <v>38</v>
      </c>
      <c r="AS17" s="10">
        <f>VLOOKUP($C17,[2]Sevilla!$BB$7:$BK$40,7)</f>
        <v>68</v>
      </c>
      <c r="AT17" s="10">
        <f>VLOOKUP($C17,[2]Sevilla!$BB$7:$BK$40,8)</f>
        <v>95</v>
      </c>
      <c r="AU17" s="10">
        <f>VLOOKUP($C17,[2]Sevilla!$BB$7:$BK$40,9)</f>
        <v>117</v>
      </c>
      <c r="AV17" s="10">
        <f>VLOOKUP($C17,[2]Sevilla!$BB$7:$BK$40,10)</f>
        <v>109</v>
      </c>
      <c r="AW17" s="11">
        <f t="shared" si="17"/>
        <v>0</v>
      </c>
      <c r="AX17" s="11">
        <f t="shared" si="18"/>
        <v>0</v>
      </c>
      <c r="AY17" s="11">
        <f>VLOOKUP($C17,[2]Vienna!$BB$7:$BM$42,11)</f>
        <v>177</v>
      </c>
      <c r="AZ17" s="11">
        <f>VLOOKUP($C17,[2]Vienna!$BB$7:$BM$42,12)</f>
        <v>182</v>
      </c>
      <c r="BA17" s="11" t="s">
        <v>30</v>
      </c>
      <c r="BB17" s="11" t="s">
        <v>30</v>
      </c>
      <c r="BC17" s="11">
        <f t="shared" si="19"/>
        <v>135</v>
      </c>
      <c r="BD17" s="11">
        <f t="shared" si="20"/>
        <v>0</v>
      </c>
      <c r="BE17" s="11">
        <f t="shared" si="21"/>
        <v>155</v>
      </c>
      <c r="BF17" s="11">
        <f t="shared" si="22"/>
        <v>0</v>
      </c>
      <c r="BG17" s="11">
        <f t="shared" si="23"/>
        <v>162</v>
      </c>
      <c r="BH17" s="11">
        <f t="shared" si="24"/>
        <v>0</v>
      </c>
      <c r="BI17" s="11">
        <f t="shared" si="25"/>
        <v>184</v>
      </c>
      <c r="BJ17" s="13">
        <f t="shared" si="2"/>
        <v>380.70677137996108</v>
      </c>
      <c r="BK17" s="19">
        <f>IF($N17=2,BK40*'4 PEF'!$K$4,IF(OR($N17=3,$N17=4,$N17=5,$N17=6),BK40*'4 PEF'!$K$5,IF(OR($N17=7,$N17=8),BK40*'4 PEF'!$K$8,IF($N17=9,BK40*'4 PEF'!$K$7,IF($N17=10,BK40*'4 PEF'!$K$6)))))</f>
        <v>2.6335422254262508</v>
      </c>
      <c r="BL17" s="19">
        <f>BL40*'4 PEF'!$K$8</f>
        <v>17.180552812654273</v>
      </c>
      <c r="BM17" s="19">
        <f>IF($N17=2,BM40*'4 PEF'!$K$4,IF(OR($N17=3,$N17=4,$N17=5,$N17=6),BM40*'4 PEF'!$K$5,IF(OR($N17=7,$N17=8),BM40*'4 PEF'!$K$8,IF($N17=9,BM40*'4 PEF'!$K$7,IF($N17=10,BM40*'4 PEF'!$K$6)))))</f>
        <v>3.5900076912719134</v>
      </c>
      <c r="BN17" s="19">
        <f>BN40*'4 PEF'!$K$8</f>
        <v>13.733774419730153</v>
      </c>
      <c r="BO17" s="19">
        <f>BO40*'4 PEF'!$K$8</f>
        <v>0.49484359298731134</v>
      </c>
      <c r="BP17" s="33">
        <f>BP40*'4 PEF'!$K$8</f>
        <v>-18.847350427350428</v>
      </c>
      <c r="BQ17" s="179">
        <f t="shared" si="26"/>
        <v>18.785370314719472</v>
      </c>
      <c r="BR17" s="19">
        <f>IF($N17=2,BR40*'4 PEF'!$K$4,IF(OR($N17=3,$N17=4,$N17=5,$N17=6),BR40*'4 PEF'!$K$5,IF(OR($N17=7,$N17=8),BR40*'4 PEF'!$K$8,IF($N17=9,BR40*'4 PEF'!$K$7,IF($N17=10,BR40*'4 PEF'!$K$6)))))</f>
        <v>2.2947186166447988</v>
      </c>
      <c r="BS17" s="19">
        <f>BS40*'4 PEF'!$K$8</f>
        <v>12.029119297027247</v>
      </c>
      <c r="BT17" s="19">
        <f>IF($N17=2,BT40*'4 PEF'!$K$4,IF(OR($N17=3,$N17=4,$N17=5,$N17=6),BT40*'4 PEF'!$K$5,IF(OR($N17=7,$N17=8),BT40*'4 PEF'!$K$8,IF($N17=9,BT40*'4 PEF'!$K$7,IF($N17=10,BT40*'4 PEF'!$K$6)))))</f>
        <v>5.146632812968603</v>
      </c>
      <c r="BU17" s="19">
        <f>BU40*'4 PEF'!$K$8</f>
        <v>15.202513108078863</v>
      </c>
      <c r="BV17" s="19">
        <f>BV40*'4 PEF'!$K$8</f>
        <v>0.78115190241887067</v>
      </c>
      <c r="BW17" s="33">
        <f>BW40*'4 PEF'!$K$8</f>
        <v>-19.819714285714284</v>
      </c>
      <c r="BX17" s="34">
        <f t="shared" si="27"/>
        <v>15.634421451424096</v>
      </c>
    </row>
    <row r="18" spans="1:77" ht="15" customHeight="1" x14ac:dyDescent="0.25">
      <c r="A18" s="151"/>
      <c r="B18" s="17">
        <v>13</v>
      </c>
      <c r="C18" s="97">
        <f>VLOOKUP(M18,[1]aux!$A$2:$B$37,2,FALSE)</f>
        <v>3</v>
      </c>
      <c r="D18" s="50"/>
      <c r="E18" s="50"/>
      <c r="F18" s="49"/>
      <c r="G18" s="49"/>
      <c r="H18" s="31">
        <f>IF(L18=1,0,IF(L18=2,1))</f>
        <v>0</v>
      </c>
      <c r="I18" s="49">
        <v>1</v>
      </c>
      <c r="J18" s="49">
        <v>2</v>
      </c>
      <c r="K18" s="49">
        <v>1</v>
      </c>
      <c r="L18" s="49">
        <v>1</v>
      </c>
      <c r="M18" s="49">
        <f t="shared" si="7"/>
        <v>1211</v>
      </c>
      <c r="N18" s="49">
        <v>7</v>
      </c>
      <c r="O18" s="49">
        <v>12</v>
      </c>
      <c r="P18" s="49">
        <v>1</v>
      </c>
      <c r="Q18" s="49">
        <v>1</v>
      </c>
      <c r="R18" s="49">
        <v>2</v>
      </c>
      <c r="S18" s="22">
        <f t="shared" si="0"/>
        <v>16</v>
      </c>
      <c r="T18" s="49">
        <v>0</v>
      </c>
      <c r="U18" s="49">
        <v>1</v>
      </c>
      <c r="V18" s="18"/>
      <c r="W18" s="10">
        <f>VLOOKUP($C18,[1]Sevilla!$BB$7:$BK$42,5)</f>
        <v>1</v>
      </c>
      <c r="X18" s="10">
        <f>VLOOKUP($C18,[1]Sevilla!$BB$7:$BK$42,6)</f>
        <v>24</v>
      </c>
      <c r="Y18" s="10">
        <f>VLOOKUP($C18,[1]Sevilla!$BB$7:$BK$42,7)</f>
        <v>0</v>
      </c>
      <c r="Z18" s="10">
        <f>VLOOKUP($C18,[1]Sevilla!$BB$7:$BK$42,8)</f>
        <v>89</v>
      </c>
      <c r="AA18" s="10">
        <f>VLOOKUP($C18,[1]Sevilla!$BB$7:$BK$42,9)</f>
        <v>0</v>
      </c>
      <c r="AB18" s="10">
        <f>VLOOKUP($C18,[1]Sevilla!$BB$7:$BK$42,10)</f>
        <v>0</v>
      </c>
      <c r="AC18" s="11">
        <f t="shared" si="8"/>
        <v>0</v>
      </c>
      <c r="AD18" s="11">
        <f t="shared" si="9"/>
        <v>0</v>
      </c>
      <c r="AE18" s="11">
        <f>VLOOKUP($C18,[1]Vienna!$BB$7:$BM$42,11)</f>
        <v>0</v>
      </c>
      <c r="AF18" s="11">
        <f>VLOOKUP($C18,[1]Vienna!$BB$7:$BM$42,12)</f>
        <v>0</v>
      </c>
      <c r="AG18" s="11" t="s">
        <v>30</v>
      </c>
      <c r="AH18" s="11" t="s">
        <v>30</v>
      </c>
      <c r="AI18" s="11">
        <f t="shared" si="10"/>
        <v>129</v>
      </c>
      <c r="AJ18" s="11">
        <f t="shared" si="11"/>
        <v>0</v>
      </c>
      <c r="AK18" s="11">
        <f t="shared" si="12"/>
        <v>149</v>
      </c>
      <c r="AL18" s="11">
        <f t="shared" si="13"/>
        <v>0</v>
      </c>
      <c r="AM18" s="11">
        <f t="shared" si="14"/>
        <v>162</v>
      </c>
      <c r="AN18" s="11">
        <f t="shared" si="15"/>
        <v>0</v>
      </c>
      <c r="AO18" s="11">
        <f t="shared" si="16"/>
        <v>184</v>
      </c>
      <c r="AP18" s="13">
        <f t="shared" si="1"/>
        <v>272.71804336367074</v>
      </c>
      <c r="AQ18" s="10">
        <f>VLOOKUP($C18,[2]Sevilla!$BB$7:$BK$40,5)</f>
        <v>2</v>
      </c>
      <c r="AR18" s="10">
        <f>VLOOKUP($C18,[2]Sevilla!$BB$7:$BK$40,6)</f>
        <v>24</v>
      </c>
      <c r="AS18" s="10">
        <f>VLOOKUP($C18,[2]Sevilla!$BB$7:$BK$40,7)</f>
        <v>0</v>
      </c>
      <c r="AT18" s="10">
        <f>VLOOKUP($C18,[2]Sevilla!$BB$7:$BK$40,8)</f>
        <v>93</v>
      </c>
      <c r="AU18" s="10">
        <f>VLOOKUP($C18,[2]Sevilla!$BB$7:$BK$40,9)</f>
        <v>0</v>
      </c>
      <c r="AV18" s="10">
        <f>VLOOKUP($C18,[2]Sevilla!$BB$7:$BK$40,10)</f>
        <v>0</v>
      </c>
      <c r="AW18" s="11">
        <f t="shared" si="17"/>
        <v>0</v>
      </c>
      <c r="AX18" s="11">
        <f t="shared" si="18"/>
        <v>0</v>
      </c>
      <c r="AY18" s="11">
        <f>VLOOKUP($C18,[2]Vienna!$BB$7:$BM$42,11)</f>
        <v>0</v>
      </c>
      <c r="AZ18" s="11">
        <f>VLOOKUP($C18,[2]Vienna!$BB$7:$BM$42,12)</f>
        <v>0</v>
      </c>
      <c r="BA18" s="11" t="s">
        <v>30</v>
      </c>
      <c r="BB18" s="11" t="s">
        <v>30</v>
      </c>
      <c r="BC18" s="11">
        <f t="shared" si="19"/>
        <v>129</v>
      </c>
      <c r="BD18" s="11">
        <f t="shared" si="20"/>
        <v>0</v>
      </c>
      <c r="BE18" s="11">
        <f t="shared" si="21"/>
        <v>149</v>
      </c>
      <c r="BF18" s="11">
        <f t="shared" si="22"/>
        <v>0</v>
      </c>
      <c r="BG18" s="11">
        <f t="shared" si="23"/>
        <v>162</v>
      </c>
      <c r="BH18" s="11">
        <f t="shared" si="24"/>
        <v>0</v>
      </c>
      <c r="BI18" s="11">
        <f t="shared" si="25"/>
        <v>184</v>
      </c>
      <c r="BJ18" s="13">
        <f t="shared" si="2"/>
        <v>317.97443206657272</v>
      </c>
      <c r="BK18" s="19">
        <f>IF($N18=2,BK41*'4 PEF'!$K$4,IF(OR($N18=3,$N18=4,$N18=5,$N18=6),BK41*'4 PEF'!$K$5,IF(OR($N18=7,$N18=8),BK41*'4 PEF'!$K$8,IF($N18=9,BK41*'4 PEF'!$K$7,IF($N18=10,BK41*'4 PEF'!$K$6)))))</f>
        <v>13.14123241148171</v>
      </c>
      <c r="BL18" s="19">
        <f>BL41*'4 PEF'!$K$8</f>
        <v>88.55195763848981</v>
      </c>
      <c r="BM18" s="19">
        <f>IF($N18=2,BM41*'4 PEF'!$K$4,IF(OR($N18=3,$N18=4,$N18=5,$N18=6),BM41*'4 PEF'!$K$5,IF(OR($N18=7,$N18=8),BM41*'4 PEF'!$K$8,IF($N18=9,BM41*'4 PEF'!$K$7,IF($N18=10,BM41*'4 PEF'!$K$6)))))</f>
        <v>4.6478568814870505</v>
      </c>
      <c r="BN18" s="19">
        <f>BN41*'4 PEF'!$K$8</f>
        <v>52.59090249023123</v>
      </c>
      <c r="BO18" s="19">
        <f>BO41*'4 PEF'!$K$8</f>
        <v>1.0078294079823058</v>
      </c>
      <c r="BP18" s="33">
        <f>BP41*'4 PEF'!$K$8</f>
        <v>-18.847350427350428</v>
      </c>
      <c r="BQ18" s="179">
        <f t="shared" si="26"/>
        <v>141.0924284023217</v>
      </c>
      <c r="BR18" s="19">
        <f>IF($N18=2,BR41*'4 PEF'!$K$4,IF(OR($N18=3,$N18=4,$N18=5,$N18=6),BR41*'4 PEF'!$K$5,IF(OR($N18=7,$N18=8),BR41*'4 PEF'!$K$8,IF($N18=9,BR41*'4 PEF'!$K$7,IF($N18=10,BR41*'4 PEF'!$K$6)))))</f>
        <v>16.584397428690806</v>
      </c>
      <c r="BS18" s="19">
        <f>BS41*'4 PEF'!$K$8</f>
        <v>50.308620667855457</v>
      </c>
      <c r="BT18" s="19">
        <f>IF($N18=2,BT41*'4 PEF'!$K$4,IF(OR($N18=3,$N18=4,$N18=5,$N18=6),BT41*'4 PEF'!$K$5,IF(OR($N18=7,$N18=8),BT41*'4 PEF'!$K$8,IF($N18=9,BT41*'4 PEF'!$K$7,IF($N18=10,BT41*'4 PEF'!$K$6)))))</f>
        <v>6.3633645760487045</v>
      </c>
      <c r="BU18" s="19">
        <f>BU41*'4 PEF'!$K$8</f>
        <v>52.656212045636536</v>
      </c>
      <c r="BV18" s="19">
        <f>BV41*'4 PEF'!$K$8</f>
        <v>1.0995742786283016</v>
      </c>
      <c r="BW18" s="33">
        <f>BW41*'4 PEF'!$K$8</f>
        <v>-19.819714285714284</v>
      </c>
      <c r="BX18" s="34">
        <f t="shared" si="27"/>
        <v>107.19245471114552</v>
      </c>
    </row>
    <row r="19" spans="1:77" ht="15" customHeight="1" x14ac:dyDescent="0.25">
      <c r="A19" s="151"/>
      <c r="B19" s="17">
        <v>14</v>
      </c>
      <c r="C19" s="97">
        <f>VLOOKUP(M19,[1]aux!$A$2:$B$37,2,FALSE)</f>
        <v>3</v>
      </c>
      <c r="D19" s="50"/>
      <c r="E19" s="50"/>
      <c r="F19" s="49"/>
      <c r="G19" s="49"/>
      <c r="H19" s="31">
        <f t="shared" ref="H19:H24" si="28">IF(L19=1,0,IF(L19=2,1))</f>
        <v>0</v>
      </c>
      <c r="I19" s="49">
        <v>1</v>
      </c>
      <c r="J19" s="49">
        <v>2</v>
      </c>
      <c r="K19" s="49">
        <v>1</v>
      </c>
      <c r="L19" s="49">
        <v>1</v>
      </c>
      <c r="M19" s="49">
        <f t="shared" si="7"/>
        <v>1211</v>
      </c>
      <c r="N19" s="49">
        <v>8</v>
      </c>
      <c r="O19" s="49">
        <v>13</v>
      </c>
      <c r="P19" s="49">
        <v>1</v>
      </c>
      <c r="Q19" s="49">
        <v>1</v>
      </c>
      <c r="R19" s="49">
        <v>2</v>
      </c>
      <c r="S19" s="22">
        <f t="shared" si="0"/>
        <v>17</v>
      </c>
      <c r="T19" s="49">
        <v>0</v>
      </c>
      <c r="U19" s="49">
        <v>1</v>
      </c>
      <c r="V19" s="18"/>
      <c r="W19" s="10">
        <f>VLOOKUP($C19,[1]Sevilla!$BB$7:$BK$42,5)</f>
        <v>1</v>
      </c>
      <c r="X19" s="10">
        <f>VLOOKUP($C19,[1]Sevilla!$BB$7:$BK$42,6)</f>
        <v>24</v>
      </c>
      <c r="Y19" s="10">
        <f>VLOOKUP($C19,[1]Sevilla!$BB$7:$BK$42,7)</f>
        <v>0</v>
      </c>
      <c r="Z19" s="10">
        <f>VLOOKUP($C19,[1]Sevilla!$BB$7:$BK$42,8)</f>
        <v>89</v>
      </c>
      <c r="AA19" s="10">
        <f>VLOOKUP($C19,[1]Sevilla!$BB$7:$BK$42,9)</f>
        <v>0</v>
      </c>
      <c r="AB19" s="10">
        <f>VLOOKUP($C19,[1]Sevilla!$BB$7:$BK$42,10)</f>
        <v>0</v>
      </c>
      <c r="AC19" s="11">
        <f t="shared" si="8"/>
        <v>0</v>
      </c>
      <c r="AD19" s="11">
        <f t="shared" si="9"/>
        <v>0</v>
      </c>
      <c r="AE19" s="11">
        <f>VLOOKUP($C19,[1]Vienna!$BB$7:$BM$42,11)</f>
        <v>0</v>
      </c>
      <c r="AF19" s="11">
        <f>VLOOKUP($C19,[1]Vienna!$BB$7:$BM$42,12)</f>
        <v>0</v>
      </c>
      <c r="AG19" s="11" t="s">
        <v>30</v>
      </c>
      <c r="AH19" s="11" t="s">
        <v>30</v>
      </c>
      <c r="AI19" s="11">
        <f t="shared" si="10"/>
        <v>135</v>
      </c>
      <c r="AJ19" s="11">
        <f t="shared" si="11"/>
        <v>0</v>
      </c>
      <c r="AK19" s="11">
        <f t="shared" si="12"/>
        <v>149</v>
      </c>
      <c r="AL19" s="11">
        <f t="shared" si="13"/>
        <v>0</v>
      </c>
      <c r="AM19" s="11">
        <f t="shared" si="14"/>
        <v>162</v>
      </c>
      <c r="AN19" s="11">
        <f t="shared" si="15"/>
        <v>0</v>
      </c>
      <c r="AO19" s="11">
        <f t="shared" si="16"/>
        <v>184</v>
      </c>
      <c r="AP19" s="13">
        <f t="shared" si="1"/>
        <v>329.49067051275182</v>
      </c>
      <c r="AQ19" s="10">
        <f>VLOOKUP($C19,[2]Sevilla!$BB$7:$BK$40,5)</f>
        <v>2</v>
      </c>
      <c r="AR19" s="10">
        <f>VLOOKUP($C19,[2]Sevilla!$BB$7:$BK$40,6)</f>
        <v>24</v>
      </c>
      <c r="AS19" s="10">
        <f>VLOOKUP($C19,[2]Sevilla!$BB$7:$BK$40,7)</f>
        <v>0</v>
      </c>
      <c r="AT19" s="10">
        <f>VLOOKUP($C19,[2]Sevilla!$BB$7:$BK$40,8)</f>
        <v>93</v>
      </c>
      <c r="AU19" s="10">
        <f>VLOOKUP($C19,[2]Sevilla!$BB$7:$BK$40,9)</f>
        <v>0</v>
      </c>
      <c r="AV19" s="10">
        <f>VLOOKUP($C19,[2]Sevilla!$BB$7:$BK$40,10)</f>
        <v>0</v>
      </c>
      <c r="AW19" s="11">
        <f t="shared" si="17"/>
        <v>0</v>
      </c>
      <c r="AX19" s="11">
        <f t="shared" si="18"/>
        <v>0</v>
      </c>
      <c r="AY19" s="11">
        <f>VLOOKUP($C19,[2]Vienna!$BB$7:$BM$42,11)</f>
        <v>0</v>
      </c>
      <c r="AZ19" s="11">
        <f>VLOOKUP($C19,[2]Vienna!$BB$7:$BM$42,12)</f>
        <v>0</v>
      </c>
      <c r="BA19" s="11" t="s">
        <v>30</v>
      </c>
      <c r="BB19" s="11" t="s">
        <v>30</v>
      </c>
      <c r="BC19" s="11">
        <f t="shared" si="19"/>
        <v>135</v>
      </c>
      <c r="BD19" s="11">
        <f t="shared" si="20"/>
        <v>0</v>
      </c>
      <c r="BE19" s="11">
        <f t="shared" si="21"/>
        <v>149</v>
      </c>
      <c r="BF19" s="11">
        <f t="shared" si="22"/>
        <v>0</v>
      </c>
      <c r="BG19" s="11">
        <f t="shared" si="23"/>
        <v>162</v>
      </c>
      <c r="BH19" s="11">
        <f t="shared" si="24"/>
        <v>0</v>
      </c>
      <c r="BI19" s="11">
        <f t="shared" si="25"/>
        <v>184</v>
      </c>
      <c r="BJ19" s="13">
        <f t="shared" si="2"/>
        <v>417.05099853795707</v>
      </c>
      <c r="BK19" s="19">
        <f>IF($N19=2,BK42*'4 PEF'!$K$4,IF(OR($N19=3,$N19=4,$N19=5,$N19=6),BK42*'4 PEF'!$K$5,IF(OR($N19=7,$N19=8),BK42*'4 PEF'!$K$8,IF($N19=9,BK42*'4 PEF'!$K$7,IF($N19=10,BK42*'4 PEF'!$K$6)))))</f>
        <v>10.302630141695046</v>
      </c>
      <c r="BL19" s="19">
        <f>BL42*'4 PEF'!$K$8</f>
        <v>41.224907613871473</v>
      </c>
      <c r="BM19" s="19">
        <f>IF($N19=2,BM42*'4 PEF'!$K$4,IF(OR($N19=3,$N19=4,$N19=5,$N19=6),BM42*'4 PEF'!$K$5,IF(OR($N19=7,$N19=8),BM42*'4 PEF'!$K$8,IF($N19=9,BM42*'4 PEF'!$K$7,IF($N19=10,BM42*'4 PEF'!$K$6)))))</f>
        <v>3.6438858169539086</v>
      </c>
      <c r="BN19" s="19">
        <f>BN42*'4 PEF'!$K$8</f>
        <v>52.59090249023123</v>
      </c>
      <c r="BO19" s="19">
        <f>BO42*'4 PEF'!$K$8</f>
        <v>1.0078294079823058</v>
      </c>
      <c r="BP19" s="33">
        <f>BP42*'4 PEF'!$K$8</f>
        <v>-18.847350427350428</v>
      </c>
      <c r="BQ19" s="179">
        <f t="shared" si="26"/>
        <v>89.922805043383534</v>
      </c>
      <c r="BR19" s="19">
        <f>IF($N19=2,BR42*'4 PEF'!$K$4,IF(OR($N19=3,$N19=4,$N19=5,$N19=6),BR42*'4 PEF'!$K$5,IF(OR($N19=7,$N19=8),BR42*'4 PEF'!$K$8,IF($N19=9,BR42*'4 PEF'!$K$7,IF($N19=10,BR42*'4 PEF'!$K$6)))))</f>
        <v>13.283819390994237</v>
      </c>
      <c r="BS19" s="19">
        <f>BS42*'4 PEF'!$K$8</f>
        <v>22.475143432673296</v>
      </c>
      <c r="BT19" s="19">
        <f>IF($N19=2,BT42*'4 PEF'!$K$4,IF(OR($N19=3,$N19=4,$N19=5,$N19=6),BT42*'4 PEF'!$K$5,IF(OR($N19=7,$N19=8),BT42*'4 PEF'!$K$8,IF($N19=9,BT42*'4 PEF'!$K$7,IF($N19=10,BT42*'4 PEF'!$K$6)))))</f>
        <v>5.0969464589075812</v>
      </c>
      <c r="BU19" s="19">
        <f>BU42*'4 PEF'!$K$8</f>
        <v>52.656212045636536</v>
      </c>
      <c r="BV19" s="19">
        <f>BV42*'4 PEF'!$K$8</f>
        <v>1.0995742786283016</v>
      </c>
      <c r="BW19" s="33">
        <f>BW42*'4 PEF'!$K$8</f>
        <v>-19.819714285714284</v>
      </c>
      <c r="BX19" s="34">
        <f t="shared" si="27"/>
        <v>74.791981321125661</v>
      </c>
    </row>
    <row r="20" spans="1:77" ht="15" customHeight="1" x14ac:dyDescent="0.25">
      <c r="A20" s="151"/>
      <c r="B20" s="17">
        <v>15</v>
      </c>
      <c r="C20" s="97">
        <f>VLOOKUP(M20,[1]aux!$A$2:$B$37,2,FALSE)</f>
        <v>10</v>
      </c>
      <c r="D20" s="50"/>
      <c r="E20" s="50"/>
      <c r="F20" s="49"/>
      <c r="G20" s="49"/>
      <c r="H20" s="31">
        <f t="shared" si="28"/>
        <v>0</v>
      </c>
      <c r="I20" s="49">
        <v>2</v>
      </c>
      <c r="J20" s="49">
        <v>3</v>
      </c>
      <c r="K20" s="49">
        <v>3</v>
      </c>
      <c r="L20" s="49">
        <v>1</v>
      </c>
      <c r="M20" s="49">
        <f t="shared" si="7"/>
        <v>2331</v>
      </c>
      <c r="N20" s="49">
        <v>8</v>
      </c>
      <c r="O20" s="49">
        <v>13</v>
      </c>
      <c r="P20" s="49">
        <v>1</v>
      </c>
      <c r="Q20" s="49">
        <v>1</v>
      </c>
      <c r="R20" s="49">
        <v>2</v>
      </c>
      <c r="S20" s="22">
        <f t="shared" si="0"/>
        <v>17</v>
      </c>
      <c r="T20" s="49">
        <v>0</v>
      </c>
      <c r="U20" s="49">
        <v>0</v>
      </c>
      <c r="V20" s="18"/>
      <c r="W20" s="10">
        <f>VLOOKUP($C20,[1]Sevilla!$BB$7:$BK$42,5)</f>
        <v>9</v>
      </c>
      <c r="X20" s="10">
        <f>VLOOKUP($C20,[1]Sevilla!$BB$7:$BK$42,6)</f>
        <v>32</v>
      </c>
      <c r="Y20" s="10">
        <f>VLOOKUP($C20,[1]Sevilla!$BB$7:$BK$42,7)</f>
        <v>63</v>
      </c>
      <c r="Z20" s="10">
        <f>VLOOKUP($C20,[1]Sevilla!$BB$7:$BK$42,8)</f>
        <v>91</v>
      </c>
      <c r="AA20" s="10">
        <f>VLOOKUP($C20,[1]Sevilla!$BB$7:$BK$42,9)</f>
        <v>117</v>
      </c>
      <c r="AB20" s="10">
        <f>VLOOKUP($C20,[1]Sevilla!$BB$7:$BK$42,10)</f>
        <v>109</v>
      </c>
      <c r="AC20" s="11">
        <f t="shared" si="8"/>
        <v>0</v>
      </c>
      <c r="AD20" s="11">
        <f t="shared" si="9"/>
        <v>0</v>
      </c>
      <c r="AE20" s="11">
        <f>VLOOKUP($C20,[1]Vienna!$BB$7:$BM$42,11)</f>
        <v>177</v>
      </c>
      <c r="AF20" s="11">
        <f>VLOOKUP($C20,[1]Vienna!$BB$7:$BM$42,12)</f>
        <v>182</v>
      </c>
      <c r="AG20" s="11" t="s">
        <v>30</v>
      </c>
      <c r="AH20" s="11" t="s">
        <v>30</v>
      </c>
      <c r="AI20" s="11">
        <f t="shared" si="10"/>
        <v>135</v>
      </c>
      <c r="AJ20" s="11">
        <f t="shared" si="11"/>
        <v>0</v>
      </c>
      <c r="AK20" s="11">
        <f t="shared" si="12"/>
        <v>149</v>
      </c>
      <c r="AL20" s="11">
        <f t="shared" si="13"/>
        <v>0</v>
      </c>
      <c r="AM20" s="11">
        <f t="shared" si="14"/>
        <v>162</v>
      </c>
      <c r="AN20" s="11">
        <f t="shared" si="15"/>
        <v>0</v>
      </c>
      <c r="AO20" s="11">
        <f t="shared" si="16"/>
        <v>0</v>
      </c>
      <c r="AP20" s="13">
        <f t="shared" si="1"/>
        <v>510.16149415532965</v>
      </c>
      <c r="AQ20" s="10">
        <f>VLOOKUP($C20,[2]Sevilla!$BB$7:$BK$40,5)</f>
        <v>10</v>
      </c>
      <c r="AR20" s="10">
        <f>VLOOKUP($C20,[2]Sevilla!$BB$7:$BK$40,6)</f>
        <v>32</v>
      </c>
      <c r="AS20" s="10">
        <f>VLOOKUP($C20,[2]Sevilla!$BB$7:$BK$40,7)</f>
        <v>64</v>
      </c>
      <c r="AT20" s="10">
        <f>VLOOKUP($C20,[2]Sevilla!$BB$7:$BK$40,8)</f>
        <v>95</v>
      </c>
      <c r="AU20" s="10">
        <f>VLOOKUP($C20,[2]Sevilla!$BB$7:$BK$40,9)</f>
        <v>117</v>
      </c>
      <c r="AV20" s="10">
        <f>VLOOKUP($C20,[2]Sevilla!$BB$7:$BK$40,10)</f>
        <v>109</v>
      </c>
      <c r="AW20" s="11">
        <f t="shared" si="17"/>
        <v>0</v>
      </c>
      <c r="AX20" s="11">
        <f t="shared" si="18"/>
        <v>0</v>
      </c>
      <c r="AY20" s="11">
        <f>VLOOKUP($C20,[2]Vienna!$BB$7:$BM$42,11)</f>
        <v>177</v>
      </c>
      <c r="AZ20" s="11">
        <f>VLOOKUP($C20,[2]Vienna!$BB$7:$BM$42,12)</f>
        <v>182</v>
      </c>
      <c r="BA20" s="11" t="s">
        <v>30</v>
      </c>
      <c r="BB20" s="11" t="s">
        <v>30</v>
      </c>
      <c r="BC20" s="11">
        <f t="shared" si="19"/>
        <v>135</v>
      </c>
      <c r="BD20" s="11">
        <f t="shared" si="20"/>
        <v>0</v>
      </c>
      <c r="BE20" s="11">
        <f t="shared" si="21"/>
        <v>149</v>
      </c>
      <c r="BF20" s="11">
        <f t="shared" si="22"/>
        <v>0</v>
      </c>
      <c r="BG20" s="11">
        <f t="shared" si="23"/>
        <v>162</v>
      </c>
      <c r="BH20" s="11">
        <f t="shared" si="24"/>
        <v>0</v>
      </c>
      <c r="BI20" s="11">
        <f t="shared" si="25"/>
        <v>0</v>
      </c>
      <c r="BJ20" s="13">
        <f t="shared" si="2"/>
        <v>394.6174305877235</v>
      </c>
      <c r="BK20" s="19">
        <f>IF($N20=2,BK43*'4 PEF'!$K$4,IF(OR($N20=3,$N20=4,$N20=5,$N20=6),BK43*'4 PEF'!$K$5,IF(OR($N20=7,$N20=8),BK43*'4 PEF'!$K$8,IF($N20=9,BK43*'4 PEF'!$K$7,IF($N20=10,BK43*'4 PEF'!$K$6)))))</f>
        <v>4.3914900994900981</v>
      </c>
      <c r="BL20" s="19">
        <f>BL43*'4 PEF'!$K$8</f>
        <v>17.597700498548168</v>
      </c>
      <c r="BM20" s="19">
        <f>IF($N20=2,BM43*'4 PEF'!$K$4,IF(OR($N20=3,$N20=4,$N20=5,$N20=6),BM43*'4 PEF'!$K$5,IF(OR($N20=7,$N20=8),BM43*'4 PEF'!$K$8,IF($N20=9,BM43*'4 PEF'!$K$7,IF($N20=10,BM43*'4 PEF'!$K$6)))))</f>
        <v>3.7343057217458524</v>
      </c>
      <c r="BN20" s="19">
        <f>BN43*'4 PEF'!$K$8</f>
        <v>13.733774419730153</v>
      </c>
      <c r="BO20" s="19">
        <f>BO43*'4 PEF'!$K$8</f>
        <v>0.51076430674153994</v>
      </c>
      <c r="BP20" s="33">
        <f>BP43*'4 PEF'!$K$8</f>
        <v>0</v>
      </c>
      <c r="BQ20" s="179">
        <f t="shared" si="26"/>
        <v>39.968035046255814</v>
      </c>
      <c r="BR20" s="19">
        <f>IF($N20=2,BR43*'4 PEF'!$K$4,IF(OR($N20=3,$N20=4,$N20=5,$N20=6),BR43*'4 PEF'!$K$5,IF(OR($N20=7,$N20=8),BR43*'4 PEF'!$K$8,IF($N20=9,BR43*'4 PEF'!$K$7,IF($N20=10,BR43*'4 PEF'!$K$6)))))</f>
        <v>6.3227948090967878</v>
      </c>
      <c r="BS20" s="19">
        <f>BS43*'4 PEF'!$K$8</f>
        <v>12.560108561958891</v>
      </c>
      <c r="BT20" s="19">
        <f>IF($N20=2,BT43*'4 PEF'!$K$4,IF(OR($N20=3,$N20=4,$N20=5,$N20=6),BT43*'4 PEF'!$K$5,IF(OR($N20=7,$N20=8),BT43*'4 PEF'!$K$8,IF($N20=9,BT43*'4 PEF'!$K$7,IF($N20=10,BT43*'4 PEF'!$K$6)))))</f>
        <v>5.4572825751419334</v>
      </c>
      <c r="BU20" s="19">
        <f>BU43*'4 PEF'!$K$8</f>
        <v>15.202513108078863</v>
      </c>
      <c r="BV20" s="19">
        <f>BV43*'4 PEF'!$K$8</f>
        <v>0.82025102119570281</v>
      </c>
      <c r="BW20" s="33">
        <f>BW43*'4 PEF'!$K$8</f>
        <v>0</v>
      </c>
      <c r="BX20" s="179">
        <f t="shared" si="27"/>
        <v>40.362950075472178</v>
      </c>
    </row>
    <row r="21" spans="1:77" ht="15" customHeight="1" x14ac:dyDescent="0.25">
      <c r="A21" s="151"/>
      <c r="B21" s="17">
        <v>16</v>
      </c>
      <c r="C21" s="97">
        <f>VLOOKUP(M21,[1]aux!$A$2:$B$37,2,FALSE)</f>
        <v>18</v>
      </c>
      <c r="D21" s="50"/>
      <c r="E21" s="50"/>
      <c r="F21" s="49"/>
      <c r="G21" s="49"/>
      <c r="H21" s="31">
        <f t="shared" si="28"/>
        <v>0</v>
      </c>
      <c r="I21" s="49">
        <v>4</v>
      </c>
      <c r="J21" s="49">
        <v>3</v>
      </c>
      <c r="K21" s="49">
        <v>3</v>
      </c>
      <c r="L21" s="49">
        <v>1</v>
      </c>
      <c r="M21" s="49">
        <f t="shared" si="7"/>
        <v>4331</v>
      </c>
      <c r="N21" s="49">
        <v>8</v>
      </c>
      <c r="O21" s="49">
        <v>13</v>
      </c>
      <c r="P21" s="49">
        <v>3</v>
      </c>
      <c r="Q21" s="49">
        <v>3</v>
      </c>
      <c r="R21" s="49">
        <v>2</v>
      </c>
      <c r="S21" s="22">
        <f t="shared" si="0"/>
        <v>23</v>
      </c>
      <c r="T21" s="49">
        <v>1</v>
      </c>
      <c r="U21" s="49">
        <v>1</v>
      </c>
      <c r="V21" s="18"/>
      <c r="W21" s="10" t="str">
        <f>VLOOKUP($C21,[1]Sevilla!$BB$7:$BK$42,5)</f>
        <v>a</v>
      </c>
      <c r="X21" s="10">
        <f>VLOOKUP($C21,[1]Sevilla!$BB$7:$BK$42,6)</f>
        <v>38</v>
      </c>
      <c r="Y21" s="10">
        <f>VLOOKUP($C21,[1]Sevilla!$BB$7:$BK$42,7)</f>
        <v>67</v>
      </c>
      <c r="Z21" s="10">
        <f>VLOOKUP($C21,[1]Sevilla!$BB$7:$BK$42,8)</f>
        <v>91</v>
      </c>
      <c r="AA21" s="10">
        <f>VLOOKUP($C21,[1]Sevilla!$BB$7:$BK$42,9)</f>
        <v>117</v>
      </c>
      <c r="AB21" s="10">
        <f>VLOOKUP($C21,[1]Sevilla!$BB$7:$BK$42,10)</f>
        <v>109</v>
      </c>
      <c r="AC21" s="11">
        <f t="shared" si="8"/>
        <v>0</v>
      </c>
      <c r="AD21" s="11">
        <f t="shared" si="9"/>
        <v>0</v>
      </c>
      <c r="AE21" s="11">
        <f>VLOOKUP($C21,[1]Vienna!$BB$7:$BM$42,11)</f>
        <v>177</v>
      </c>
      <c r="AF21" s="11">
        <f>VLOOKUP($C21,[1]Vienna!$BB$7:$BM$42,12)</f>
        <v>182</v>
      </c>
      <c r="AG21" s="11" t="s">
        <v>30</v>
      </c>
      <c r="AH21" s="11" t="s">
        <v>30</v>
      </c>
      <c r="AI21" s="11">
        <f t="shared" si="10"/>
        <v>135</v>
      </c>
      <c r="AJ21" s="11">
        <f t="shared" si="11"/>
        <v>0</v>
      </c>
      <c r="AK21" s="11">
        <f t="shared" si="12"/>
        <v>155</v>
      </c>
      <c r="AL21" s="11">
        <f t="shared" si="13"/>
        <v>0</v>
      </c>
      <c r="AM21" s="11">
        <f t="shared" si="14"/>
        <v>162</v>
      </c>
      <c r="AN21" s="11">
        <f t="shared" si="15"/>
        <v>186</v>
      </c>
      <c r="AO21" s="11">
        <f t="shared" si="16"/>
        <v>184</v>
      </c>
      <c r="AP21" s="13">
        <f t="shared" si="1"/>
        <v>533.72534078768263</v>
      </c>
      <c r="AQ21" s="10" t="str">
        <f>VLOOKUP($C21,[2]Sevilla!$BB$7:$BK$40,5)</f>
        <v>b</v>
      </c>
      <c r="AR21" s="10">
        <f>VLOOKUP($C21,[2]Sevilla!$BB$7:$BK$40,6)</f>
        <v>38</v>
      </c>
      <c r="AS21" s="10">
        <f>VLOOKUP($C21,[2]Sevilla!$BB$7:$BK$40,7)</f>
        <v>68</v>
      </c>
      <c r="AT21" s="10">
        <f>VLOOKUP($C21,[2]Sevilla!$BB$7:$BK$40,8)</f>
        <v>95</v>
      </c>
      <c r="AU21" s="10">
        <f>VLOOKUP($C21,[2]Sevilla!$BB$7:$BK$40,9)</f>
        <v>117</v>
      </c>
      <c r="AV21" s="10">
        <f>VLOOKUP($C21,[2]Sevilla!$BB$7:$BK$40,10)</f>
        <v>109</v>
      </c>
      <c r="AW21" s="11">
        <f t="shared" si="17"/>
        <v>0</v>
      </c>
      <c r="AX21" s="11">
        <f t="shared" si="18"/>
        <v>0</v>
      </c>
      <c r="AY21" s="11">
        <f>VLOOKUP($C21,[2]Vienna!$BB$7:$BM$42,11)</f>
        <v>177</v>
      </c>
      <c r="AZ21" s="11">
        <f>VLOOKUP($C21,[2]Vienna!$BB$7:$BM$42,12)</f>
        <v>182</v>
      </c>
      <c r="BA21" s="11" t="s">
        <v>30</v>
      </c>
      <c r="BB21" s="11" t="s">
        <v>30</v>
      </c>
      <c r="BC21" s="11">
        <f t="shared" si="19"/>
        <v>135</v>
      </c>
      <c r="BD21" s="11">
        <f t="shared" si="20"/>
        <v>0</v>
      </c>
      <c r="BE21" s="11">
        <f t="shared" si="21"/>
        <v>155</v>
      </c>
      <c r="BF21" s="11">
        <f t="shared" si="22"/>
        <v>0</v>
      </c>
      <c r="BG21" s="11">
        <f t="shared" si="23"/>
        <v>162</v>
      </c>
      <c r="BH21" s="11">
        <f t="shared" si="24"/>
        <v>186</v>
      </c>
      <c r="BI21" s="11">
        <f t="shared" si="25"/>
        <v>184</v>
      </c>
      <c r="BJ21" s="13">
        <f t="shared" si="2"/>
        <v>392.51817455456421</v>
      </c>
      <c r="BK21" s="19">
        <f>IF($N21=2,BK44*'4 PEF'!$K$4,IF(OR($N21=3,$N21=4,$N21=5,$N21=6),BK44*'4 PEF'!$K$5,IF(OR($N21=7,$N21=8),BK44*'4 PEF'!$K$8,IF($N21=9,BK44*'4 PEF'!$K$7,IF($N21=10,BK44*'4 PEF'!$K$6)))))</f>
        <v>2.6335422254262508</v>
      </c>
      <c r="BL21" s="19">
        <f>BL44*'4 PEF'!$K$8</f>
        <v>17.180552812654273</v>
      </c>
      <c r="BM21" s="19">
        <f>IF($N21=2,BM44*'4 PEF'!$K$4,IF(OR($N21=3,$N21=4,$N21=5,$N21=6),BM44*'4 PEF'!$K$5,IF(OR($N21=7,$N21=8),BM44*'4 PEF'!$K$8,IF($N21=9,BM44*'4 PEF'!$K$7,IF($N21=10,BM44*'4 PEF'!$K$6)))))</f>
        <v>0.40101400838073514</v>
      </c>
      <c r="BN21" s="19">
        <f>BN44*'4 PEF'!$K$8</f>
        <v>13.733774419730153</v>
      </c>
      <c r="BO21" s="19">
        <f>BO44*'4 PEF'!$K$8</f>
        <v>0.49484359298731134</v>
      </c>
      <c r="BP21" s="33">
        <f>BP44*'4 PEF'!$K$8</f>
        <v>-18.847350427350428</v>
      </c>
      <c r="BQ21" s="179">
        <f t="shared" si="26"/>
        <v>15.596376631828292</v>
      </c>
      <c r="BR21" s="19">
        <f>IF($N21=2,BR44*'4 PEF'!$K$4,IF(OR($N21=3,$N21=4,$N21=5,$N21=6),BR44*'4 PEF'!$K$5,IF(OR($N21=7,$N21=8),BR44*'4 PEF'!$K$8,IF($N21=9,BR44*'4 PEF'!$K$7,IF($N21=10,BR44*'4 PEF'!$K$6)))))</f>
        <v>2.2947186166447988</v>
      </c>
      <c r="BS21" s="19">
        <f>BS44*'4 PEF'!$K$8</f>
        <v>12.029119297027247</v>
      </c>
      <c r="BT21" s="19">
        <f>IF($N21=2,BT44*'4 PEF'!$K$4,IF(OR($N21=3,$N21=4,$N21=5,$N21=6),BT44*'4 PEF'!$K$5,IF(OR($N21=7,$N21=8),BT44*'4 PEF'!$K$8,IF($N21=9,BT44*'4 PEF'!$K$7,IF($N21=10,BT44*'4 PEF'!$K$6)))))</f>
        <v>1.2480244185680807</v>
      </c>
      <c r="BU21" s="19">
        <f>BU44*'4 PEF'!$K$8</f>
        <v>15.202513108078863</v>
      </c>
      <c r="BV21" s="19">
        <f>BV44*'4 PEF'!$K$8</f>
        <v>0.78115190241887067</v>
      </c>
      <c r="BW21" s="33">
        <f>BW44*'4 PEF'!$K$8</f>
        <v>-19.819714285714284</v>
      </c>
      <c r="BX21" s="179">
        <f t="shared" si="27"/>
        <v>11.735813057023577</v>
      </c>
    </row>
    <row r="22" spans="1:77" ht="15" customHeight="1" x14ac:dyDescent="0.25">
      <c r="A22" s="151"/>
      <c r="B22" s="17">
        <v>17</v>
      </c>
      <c r="C22" s="97">
        <f>VLOOKUP(M22,[1]aux!$A$2:$B$37,2,FALSE)</f>
        <v>5</v>
      </c>
      <c r="D22" s="50"/>
      <c r="E22" s="50"/>
      <c r="F22" s="49"/>
      <c r="G22" s="49"/>
      <c r="H22" s="31">
        <f t="shared" si="28"/>
        <v>0</v>
      </c>
      <c r="I22" s="49">
        <v>2</v>
      </c>
      <c r="J22" s="49">
        <v>1</v>
      </c>
      <c r="K22" s="49">
        <v>1</v>
      </c>
      <c r="L22" s="49">
        <v>1</v>
      </c>
      <c r="M22" s="49">
        <f t="shared" si="7"/>
        <v>2111</v>
      </c>
      <c r="N22" s="49">
        <v>7</v>
      </c>
      <c r="O22" s="49">
        <v>12</v>
      </c>
      <c r="P22" s="49">
        <v>3</v>
      </c>
      <c r="Q22" s="49">
        <v>3</v>
      </c>
      <c r="R22" s="49">
        <v>2</v>
      </c>
      <c r="S22" s="22">
        <f t="shared" si="0"/>
        <v>16</v>
      </c>
      <c r="T22" s="49">
        <v>0</v>
      </c>
      <c r="U22" s="49">
        <v>1</v>
      </c>
      <c r="V22" s="18"/>
      <c r="W22" s="10">
        <f>VLOOKUP($C22,[1]Sevilla!$BB$7:$BK$42,5)</f>
        <v>9</v>
      </c>
      <c r="X22" s="10">
        <f>VLOOKUP($C22,[1]Sevilla!$BB$7:$BK$42,6)</f>
        <v>32</v>
      </c>
      <c r="Y22" s="10">
        <f>VLOOKUP($C22,[1]Sevilla!$BB$7:$BK$42,7)</f>
        <v>63</v>
      </c>
      <c r="Z22" s="10">
        <f>VLOOKUP($C22,[1]Sevilla!$BB$7:$BK$42,8)</f>
        <v>81</v>
      </c>
      <c r="AA22" s="10">
        <f>VLOOKUP($C22,[1]Sevilla!$BB$7:$BK$42,9)</f>
        <v>0</v>
      </c>
      <c r="AB22" s="10">
        <f>VLOOKUP($C22,[1]Sevilla!$BB$7:$BK$42,10)</f>
        <v>0</v>
      </c>
      <c r="AC22" s="11">
        <f t="shared" si="8"/>
        <v>0</v>
      </c>
      <c r="AD22" s="11">
        <f t="shared" si="9"/>
        <v>0</v>
      </c>
      <c r="AE22" s="11">
        <f>VLOOKUP($C22,[1]Vienna!$BB$7:$BM$42,11)</f>
        <v>0</v>
      </c>
      <c r="AF22" s="11">
        <f>VLOOKUP($C22,[1]Vienna!$BB$7:$BM$42,12)</f>
        <v>0</v>
      </c>
      <c r="AG22" s="11" t="s">
        <v>30</v>
      </c>
      <c r="AH22" s="11" t="s">
        <v>30</v>
      </c>
      <c r="AI22" s="11">
        <f t="shared" si="10"/>
        <v>129</v>
      </c>
      <c r="AJ22" s="11">
        <f t="shared" si="11"/>
        <v>0</v>
      </c>
      <c r="AK22" s="11">
        <f t="shared" si="12"/>
        <v>155</v>
      </c>
      <c r="AL22" s="11">
        <f t="shared" si="13"/>
        <v>0</v>
      </c>
      <c r="AM22" s="11">
        <f t="shared" si="14"/>
        <v>162</v>
      </c>
      <c r="AN22" s="11">
        <f t="shared" si="15"/>
        <v>0</v>
      </c>
      <c r="AO22" s="11">
        <f t="shared" si="16"/>
        <v>184</v>
      </c>
      <c r="AP22" s="13">
        <f t="shared" si="1"/>
        <v>157.13064335862236</v>
      </c>
      <c r="AQ22" s="10">
        <f>VLOOKUP($C22,[2]Sevilla!$BB$7:$BK$40,5)</f>
        <v>10</v>
      </c>
      <c r="AR22" s="10">
        <f>VLOOKUP($C22,[2]Sevilla!$BB$7:$BK$40,6)</f>
        <v>32</v>
      </c>
      <c r="AS22" s="10">
        <f>VLOOKUP($C22,[2]Sevilla!$BB$7:$BK$40,7)</f>
        <v>64</v>
      </c>
      <c r="AT22" s="10">
        <f>VLOOKUP($C22,[2]Sevilla!$BB$7:$BK$40,8)</f>
        <v>0</v>
      </c>
      <c r="AU22" s="10">
        <f>VLOOKUP($C22,[2]Sevilla!$BB$7:$BK$40,9)</f>
        <v>0</v>
      </c>
      <c r="AV22" s="10">
        <f>VLOOKUP($C22,[2]Sevilla!$BB$7:$BK$40,10)</f>
        <v>0</v>
      </c>
      <c r="AW22" s="11">
        <f t="shared" si="17"/>
        <v>0</v>
      </c>
      <c r="AX22" s="11">
        <f t="shared" si="18"/>
        <v>0</v>
      </c>
      <c r="AY22" s="11">
        <f>VLOOKUP($C22,[2]Vienna!$BB$7:$BM$42,11)</f>
        <v>0</v>
      </c>
      <c r="AZ22" s="11">
        <f>VLOOKUP($C22,[2]Vienna!$BB$7:$BM$42,12)</f>
        <v>0</v>
      </c>
      <c r="BA22" s="11" t="s">
        <v>30</v>
      </c>
      <c r="BB22" s="11" t="s">
        <v>30</v>
      </c>
      <c r="BC22" s="11">
        <f t="shared" si="19"/>
        <v>129</v>
      </c>
      <c r="BD22" s="11">
        <f t="shared" si="20"/>
        <v>0</v>
      </c>
      <c r="BE22" s="11">
        <f t="shared" si="21"/>
        <v>155</v>
      </c>
      <c r="BF22" s="11">
        <f t="shared" si="22"/>
        <v>0</v>
      </c>
      <c r="BG22" s="11">
        <f t="shared" si="23"/>
        <v>162</v>
      </c>
      <c r="BH22" s="11">
        <f t="shared" si="24"/>
        <v>0</v>
      </c>
      <c r="BI22" s="11">
        <f t="shared" si="25"/>
        <v>184</v>
      </c>
      <c r="BJ22" s="13">
        <f t="shared" si="2"/>
        <v>167.68001539990604</v>
      </c>
      <c r="BK22" s="19">
        <f>IF($N22=2,BK45*'4 PEF'!$K$4,IF(OR($N22=3,$N22=4,$N22=5,$N22=6),BK45*'4 PEF'!$K$5,IF(OR($N22=7,$N22=8),BK45*'4 PEF'!$K$8,IF($N22=9,BK45*'4 PEF'!$K$7,IF($N22=10,BK45*'4 PEF'!$K$6)))))</f>
        <v>25.81361576480203</v>
      </c>
      <c r="BL22" s="19">
        <f>BL45*'4 PEF'!$K$8</f>
        <v>88.053396941846103</v>
      </c>
      <c r="BM22" s="19">
        <f>IF($N22=2,BM45*'4 PEF'!$K$4,IF(OR($N22=3,$N22=4,$N22=5,$N22=6),BM45*'4 PEF'!$K$5,IF(OR($N22=7,$N22=8),BM45*'4 PEF'!$K$8,IF($N22=9,BM45*'4 PEF'!$K$7,IF($N22=10,BM45*'4 PEF'!$K$6)))))</f>
        <v>4.4952648397609956</v>
      </c>
      <c r="BN22" s="19">
        <f>BN45*'4 PEF'!$K$8</f>
        <v>51.570755566403399</v>
      </c>
      <c r="BO22" s="19">
        <f>BO45*'4 PEF'!$K$8</f>
        <v>1.0210543238959435</v>
      </c>
      <c r="BP22" s="33">
        <f>BP45*'4 PEF'!$K$8</f>
        <v>-18.847350427350428</v>
      </c>
      <c r="BQ22" s="34">
        <f t="shared" si="26"/>
        <v>152.10673700935806</v>
      </c>
      <c r="BR22" s="19">
        <f>IF($N22=2,BR45*'4 PEF'!$K$4,IF(OR($N22=3,$N22=4,$N22=5,$N22=6),BR45*'4 PEF'!$K$5,IF(OR($N22=7,$N22=8),BR45*'4 PEF'!$K$8,IF($N22=9,BR45*'4 PEF'!$K$7,IF($N22=10,BR45*'4 PEF'!$K$6)))))</f>
        <v>14.542066856735682</v>
      </c>
      <c r="BS22" s="19">
        <f>BS45*'4 PEF'!$K$8</f>
        <v>61.211231761680338</v>
      </c>
      <c r="BT22" s="19">
        <f>IF($N22=2,BT45*'4 PEF'!$K$4,IF(OR($N22=3,$N22=4,$N22=5,$N22=6),BT45*'4 PEF'!$K$5,IF(OR($N22=7,$N22=8),BT45*'4 PEF'!$K$8,IF($N22=9,BT45*'4 PEF'!$K$7,IF($N22=10,BT45*'4 PEF'!$K$6)))))</f>
        <v>6.5332356877353766</v>
      </c>
      <c r="BU22" s="19">
        <f>BU45*'4 PEF'!$K$8</f>
        <v>51.639257377332747</v>
      </c>
      <c r="BV22" s="19">
        <f>BV45*'4 PEF'!$K$8</f>
        <v>1.1841860564035815</v>
      </c>
      <c r="BW22" s="33">
        <f>BW45*'4 PEF'!$K$8</f>
        <v>-19.819714285714284</v>
      </c>
      <c r="BX22" s="179">
        <f t="shared" si="27"/>
        <v>115.29026345417343</v>
      </c>
    </row>
    <row r="23" spans="1:77" ht="15" customHeight="1" x14ac:dyDescent="0.25">
      <c r="A23" s="151"/>
      <c r="B23" s="17">
        <v>18</v>
      </c>
      <c r="C23" s="97">
        <f>VLOOKUP(M23,[1]aux!$A$2:$B$37,2,FALSE)</f>
        <v>1</v>
      </c>
      <c r="D23" s="50"/>
      <c r="E23" s="50"/>
      <c r="F23" s="49"/>
      <c r="G23" s="49"/>
      <c r="H23" s="31">
        <f t="shared" si="28"/>
        <v>0</v>
      </c>
      <c r="I23" s="49">
        <v>1</v>
      </c>
      <c r="J23" s="49">
        <v>1</v>
      </c>
      <c r="K23" s="49">
        <v>1</v>
      </c>
      <c r="L23" s="49">
        <v>1</v>
      </c>
      <c r="M23" s="49">
        <f t="shared" si="7"/>
        <v>1111</v>
      </c>
      <c r="N23" s="49">
        <v>7</v>
      </c>
      <c r="O23" s="49">
        <v>12</v>
      </c>
      <c r="P23" s="49">
        <v>3</v>
      </c>
      <c r="Q23" s="49">
        <v>3</v>
      </c>
      <c r="R23" s="49">
        <v>2</v>
      </c>
      <c r="S23" s="22">
        <f t="shared" si="0"/>
        <v>16</v>
      </c>
      <c r="T23" s="49">
        <v>0</v>
      </c>
      <c r="U23" s="49">
        <v>1</v>
      </c>
      <c r="V23" s="18"/>
      <c r="W23" s="10">
        <f>VLOOKUP($C23,[1]Sevilla!$BB$7:$BK$42,5)</f>
        <v>1</v>
      </c>
      <c r="X23" s="10">
        <f>VLOOKUP($C23,[1]Sevilla!$BB$7:$BK$42,6)</f>
        <v>24</v>
      </c>
      <c r="Y23" s="10">
        <f>VLOOKUP($C23,[1]Sevilla!$BB$7:$BK$42,7)</f>
        <v>0</v>
      </c>
      <c r="Z23" s="10">
        <f>VLOOKUP($C23,[1]Sevilla!$BB$7:$BK$42,8)</f>
        <v>81</v>
      </c>
      <c r="AA23" s="10">
        <f>VLOOKUP($C23,[1]Sevilla!$BB$7:$BK$42,9)</f>
        <v>0</v>
      </c>
      <c r="AB23" s="10">
        <f>VLOOKUP($C23,[1]Sevilla!$BB$7:$BK$42,10)</f>
        <v>0</v>
      </c>
      <c r="AC23" s="11">
        <f t="shared" si="8"/>
        <v>0</v>
      </c>
      <c r="AD23" s="11">
        <f t="shared" si="9"/>
        <v>0</v>
      </c>
      <c r="AE23" s="11">
        <f>VLOOKUP($C23,[1]Vienna!$BB$7:$BM$42,11)</f>
        <v>0</v>
      </c>
      <c r="AF23" s="11">
        <f>VLOOKUP($C23,[1]Vienna!$BB$7:$BM$42,12)</f>
        <v>0</v>
      </c>
      <c r="AG23" s="11" t="s">
        <v>30</v>
      </c>
      <c r="AH23" s="11" t="s">
        <v>30</v>
      </c>
      <c r="AI23" s="11">
        <f t="shared" si="10"/>
        <v>129</v>
      </c>
      <c r="AJ23" s="11">
        <f t="shared" si="11"/>
        <v>0</v>
      </c>
      <c r="AK23" s="11">
        <f t="shared" si="12"/>
        <v>155</v>
      </c>
      <c r="AL23" s="11">
        <f t="shared" si="13"/>
        <v>0</v>
      </c>
      <c r="AM23" s="11">
        <f t="shared" si="14"/>
        <v>162</v>
      </c>
      <c r="AN23" s="11">
        <f t="shared" si="15"/>
        <v>0</v>
      </c>
      <c r="AO23" s="11">
        <f t="shared" si="16"/>
        <v>184</v>
      </c>
      <c r="AP23" s="13">
        <f t="shared" si="1"/>
        <v>156.70796707657107</v>
      </c>
      <c r="AQ23" s="10">
        <f>VLOOKUP($C23,[2]Sevilla!$BB$7:$BK$40,5)</f>
        <v>2</v>
      </c>
      <c r="AR23" s="10">
        <f>VLOOKUP($C23,[2]Sevilla!$BB$7:$BK$40,6)</f>
        <v>24</v>
      </c>
      <c r="AS23" s="10">
        <f>VLOOKUP($C23,[2]Sevilla!$BB$7:$BK$40,7)</f>
        <v>0</v>
      </c>
      <c r="AT23" s="10">
        <f>VLOOKUP($C23,[2]Sevilla!$BB$7:$BK$40,8)</f>
        <v>0</v>
      </c>
      <c r="AU23" s="10">
        <f>VLOOKUP($C23,[2]Sevilla!$BB$7:$BK$40,9)</f>
        <v>0</v>
      </c>
      <c r="AV23" s="10">
        <f>VLOOKUP($C23,[2]Sevilla!$BB$7:$BK$40,10)</f>
        <v>0</v>
      </c>
      <c r="AW23" s="11">
        <f t="shared" si="17"/>
        <v>0</v>
      </c>
      <c r="AX23" s="11">
        <f t="shared" si="18"/>
        <v>0</v>
      </c>
      <c r="AY23" s="11">
        <f>VLOOKUP($C23,[2]Vienna!$BB$7:$BM$42,11)</f>
        <v>0</v>
      </c>
      <c r="AZ23" s="11">
        <f>VLOOKUP($C23,[2]Vienna!$BB$7:$BM$42,12)</f>
        <v>0</v>
      </c>
      <c r="BA23" s="11" t="s">
        <v>30</v>
      </c>
      <c r="BB23" s="11" t="s">
        <v>30</v>
      </c>
      <c r="BC23" s="11">
        <f t="shared" si="19"/>
        <v>129</v>
      </c>
      <c r="BD23" s="11">
        <f t="shared" si="20"/>
        <v>0</v>
      </c>
      <c r="BE23" s="11">
        <f t="shared" si="21"/>
        <v>155</v>
      </c>
      <c r="BF23" s="11">
        <f t="shared" si="22"/>
        <v>0</v>
      </c>
      <c r="BG23" s="11">
        <f t="shared" si="23"/>
        <v>162</v>
      </c>
      <c r="BH23" s="11">
        <f t="shared" si="24"/>
        <v>0</v>
      </c>
      <c r="BI23" s="11">
        <f t="shared" si="25"/>
        <v>184</v>
      </c>
      <c r="BJ23" s="13">
        <f t="shared" si="2"/>
        <v>169.97386063800127</v>
      </c>
      <c r="BK23" s="19">
        <f>IF($N23=2,BK46*'4 PEF'!$K$4,IF(OR($N23=3,$N23=4,$N23=5,$N23=6),BK46*'4 PEF'!$K$5,IF(OR($N23=7,$N23=8),BK46*'4 PEF'!$K$8,IF($N23=9,BK46*'4 PEF'!$K$7,IF($N23=10,BK46*'4 PEF'!$K$6)))))</f>
        <v>33.895381690702393</v>
      </c>
      <c r="BL23" s="19">
        <f>BL46*'4 PEF'!$K$8</f>
        <v>88.196179014606045</v>
      </c>
      <c r="BM23" s="19">
        <f>IF($N23=2,BM46*'4 PEF'!$K$4,IF(OR($N23=3,$N23=4,$N23=5,$N23=6),BM46*'4 PEF'!$K$5,IF(OR($N23=7,$N23=8),BM46*'4 PEF'!$K$8,IF($N23=9,BM46*'4 PEF'!$K$7,IF($N23=10,BM46*'4 PEF'!$K$6)))))</f>
        <v>4.4083784247942202</v>
      </c>
      <c r="BN23" s="19">
        <f>BN46*'4 PEF'!$K$8</f>
        <v>51.519288574215921</v>
      </c>
      <c r="BO23" s="19">
        <f>BO46*'4 PEF'!$K$8</f>
        <v>1.0724994697849546</v>
      </c>
      <c r="BP23" s="33">
        <f>BP46*'4 PEF'!$K$8</f>
        <v>-18.847350427350428</v>
      </c>
      <c r="BQ23" s="34">
        <f t="shared" si="26"/>
        <v>160.24437674675312</v>
      </c>
      <c r="BR23" s="19">
        <f>IF($N23=2,BR46*'4 PEF'!$K$4,IF(OR($N23=3,$N23=4,$N23=5,$N23=6),BR46*'4 PEF'!$K$5,IF(OR($N23=7,$N23=8),BR46*'4 PEF'!$K$8,IF($N23=9,BR46*'4 PEF'!$K$7,IF($N23=10,BR46*'4 PEF'!$K$6)))))</f>
        <v>29.601583570292572</v>
      </c>
      <c r="BS23" s="19">
        <f>BS46*'4 PEF'!$K$8</f>
        <v>54.162942825317636</v>
      </c>
      <c r="BT23" s="19">
        <f>IF($N23=2,BT46*'4 PEF'!$K$4,IF(OR($N23=3,$N23=4,$N23=5,$N23=6),BT46*'4 PEF'!$K$5,IF(OR($N23=7,$N23=8),BT46*'4 PEF'!$K$8,IF($N23=9,BT46*'4 PEF'!$K$7,IF($N23=10,BT46*'4 PEF'!$K$6)))))</f>
        <v>6.3269704366790052</v>
      </c>
      <c r="BU23" s="19">
        <f>BU46*'4 PEF'!$K$8</f>
        <v>51.621246395189814</v>
      </c>
      <c r="BV23" s="19">
        <f>BV46*'4 PEF'!$K$8</f>
        <v>1.1957213818158579</v>
      </c>
      <c r="BW23" s="33">
        <f>BW46*'4 PEF'!$K$8</f>
        <v>-19.819714285714284</v>
      </c>
      <c r="BX23" s="179">
        <f t="shared" si="27"/>
        <v>123.08875032358058</v>
      </c>
    </row>
    <row r="24" spans="1:77" ht="15" customHeight="1" x14ac:dyDescent="0.25">
      <c r="A24" s="151"/>
      <c r="B24" s="17">
        <v>19</v>
      </c>
      <c r="C24" s="97">
        <f>VLOOKUP(M24,[1]aux!$A$2:$B$37,2,FALSE)</f>
        <v>4</v>
      </c>
      <c r="D24" s="50"/>
      <c r="E24" s="50"/>
      <c r="F24" s="49"/>
      <c r="G24" s="49"/>
      <c r="H24" s="31">
        <f t="shared" si="28"/>
        <v>0</v>
      </c>
      <c r="I24" s="49">
        <v>1</v>
      </c>
      <c r="J24" s="49">
        <v>2</v>
      </c>
      <c r="K24" s="49">
        <v>2</v>
      </c>
      <c r="L24" s="49">
        <v>1</v>
      </c>
      <c r="M24" s="49">
        <f t="shared" si="7"/>
        <v>1221</v>
      </c>
      <c r="N24" s="49">
        <v>7</v>
      </c>
      <c r="O24" s="49">
        <v>12</v>
      </c>
      <c r="P24" s="49">
        <v>3</v>
      </c>
      <c r="Q24" s="49">
        <v>3</v>
      </c>
      <c r="R24" s="49">
        <v>2</v>
      </c>
      <c r="S24" s="22">
        <f t="shared" si="0"/>
        <v>22</v>
      </c>
      <c r="T24" s="49">
        <v>1</v>
      </c>
      <c r="U24" s="49">
        <v>1</v>
      </c>
      <c r="V24" s="18"/>
      <c r="W24" s="10">
        <f>VLOOKUP($C24,[1]Sevilla!$BB$7:$BK$42,5)</f>
        <v>1</v>
      </c>
      <c r="X24" s="10">
        <f>VLOOKUP($C24,[1]Sevilla!$BB$7:$BK$42,6)</f>
        <v>24</v>
      </c>
      <c r="Y24" s="10">
        <f>VLOOKUP($C24,[1]Sevilla!$BB$7:$BK$42,7)</f>
        <v>0</v>
      </c>
      <c r="Z24" s="10">
        <f>VLOOKUP($C24,[1]Sevilla!$BB$7:$BK$42,8)</f>
        <v>89</v>
      </c>
      <c r="AA24" s="10">
        <f>VLOOKUP($C24,[1]Sevilla!$BB$7:$BK$42,9)</f>
        <v>0</v>
      </c>
      <c r="AB24" s="10">
        <f>VLOOKUP($C24,[1]Sevilla!$BB$7:$BK$42,10)</f>
        <v>109</v>
      </c>
      <c r="AC24" s="11">
        <f t="shared" si="8"/>
        <v>0</v>
      </c>
      <c r="AD24" s="11">
        <f t="shared" si="9"/>
        <v>0</v>
      </c>
      <c r="AE24" s="11">
        <f>VLOOKUP($C24,[1]Vienna!$BB$7:$BM$42,11)</f>
        <v>176</v>
      </c>
      <c r="AF24" s="11">
        <f>VLOOKUP($C24,[1]Vienna!$BB$7:$BM$42,12)</f>
        <v>0</v>
      </c>
      <c r="AG24" s="11" t="s">
        <v>30</v>
      </c>
      <c r="AH24" s="11" t="s">
        <v>30</v>
      </c>
      <c r="AI24" s="11">
        <f t="shared" si="10"/>
        <v>129</v>
      </c>
      <c r="AJ24" s="11">
        <f t="shared" si="11"/>
        <v>0</v>
      </c>
      <c r="AK24" s="11">
        <f t="shared" si="12"/>
        <v>155</v>
      </c>
      <c r="AL24" s="11">
        <f t="shared" si="13"/>
        <v>0</v>
      </c>
      <c r="AM24" s="11">
        <f t="shared" si="14"/>
        <v>162</v>
      </c>
      <c r="AN24" s="11">
        <f t="shared" si="15"/>
        <v>186</v>
      </c>
      <c r="AO24" s="11">
        <f t="shared" si="16"/>
        <v>184</v>
      </c>
      <c r="AP24" s="13">
        <f t="shared" si="1"/>
        <v>340.9464266870657</v>
      </c>
      <c r="AQ24" s="10">
        <f>VLOOKUP($C24,[2]Sevilla!$BB$7:$BK$40,5)</f>
        <v>2</v>
      </c>
      <c r="AR24" s="10">
        <f>VLOOKUP($C24,[2]Sevilla!$BB$7:$BK$40,6)</f>
        <v>24</v>
      </c>
      <c r="AS24" s="10">
        <f>VLOOKUP($C24,[2]Sevilla!$BB$7:$BK$40,7)</f>
        <v>0</v>
      </c>
      <c r="AT24" s="10">
        <f>VLOOKUP($C24,[2]Sevilla!$BB$7:$BK$40,8)</f>
        <v>93</v>
      </c>
      <c r="AU24" s="10">
        <f>VLOOKUP($C24,[2]Sevilla!$BB$7:$BK$40,9)</f>
        <v>0</v>
      </c>
      <c r="AV24" s="10">
        <f>VLOOKUP($C24,[2]Sevilla!$BB$7:$BK$40,10)</f>
        <v>109</v>
      </c>
      <c r="AW24" s="11">
        <f t="shared" si="17"/>
        <v>0</v>
      </c>
      <c r="AX24" s="11">
        <f t="shared" si="18"/>
        <v>0</v>
      </c>
      <c r="AY24" s="11">
        <f>VLOOKUP($C24,[2]Vienna!$BB$7:$BM$42,11)</f>
        <v>176</v>
      </c>
      <c r="AZ24" s="11">
        <f>VLOOKUP($C24,[2]Vienna!$BB$7:$BM$42,12)</f>
        <v>0</v>
      </c>
      <c r="BA24" s="11" t="s">
        <v>30</v>
      </c>
      <c r="BB24" s="11" t="s">
        <v>30</v>
      </c>
      <c r="BC24" s="11">
        <f t="shared" si="19"/>
        <v>129</v>
      </c>
      <c r="BD24" s="11">
        <f t="shared" si="20"/>
        <v>0</v>
      </c>
      <c r="BE24" s="11">
        <f t="shared" si="21"/>
        <v>155</v>
      </c>
      <c r="BF24" s="11">
        <f t="shared" si="22"/>
        <v>0</v>
      </c>
      <c r="BG24" s="11">
        <f t="shared" si="23"/>
        <v>162</v>
      </c>
      <c r="BH24" s="11">
        <f t="shared" si="24"/>
        <v>186</v>
      </c>
      <c r="BI24" s="11">
        <f t="shared" si="25"/>
        <v>184</v>
      </c>
      <c r="BJ24" s="13">
        <f t="shared" si="2"/>
        <v>377.53360379045608</v>
      </c>
      <c r="BK24" s="19">
        <f>IF($N24=2,BK47*'4 PEF'!$K$4,IF(OR($N24=3,$N24=4,$N24=5,$N24=6),BK47*'4 PEF'!$K$5,IF(OR($N24=7,$N24=8),BK47*'4 PEF'!$K$8,IF($N24=9,BK47*'4 PEF'!$K$7,IF($N24=10,BK47*'4 PEF'!$K$6)))))</f>
        <v>16.633594407902677</v>
      </c>
      <c r="BL24" s="19">
        <f>BL47*'4 PEF'!$K$8</f>
        <v>68.135913325976404</v>
      </c>
      <c r="BM24" s="19">
        <f>IF($N24=2,BM47*'4 PEF'!$K$4,IF(OR($N24=3,$N24=4,$N24=5,$N24=6),BM47*'4 PEF'!$K$5,IF(OR($N24=7,$N24=8),BM47*'4 PEF'!$K$8,IF($N24=9,BM47*'4 PEF'!$K$7,IF($N24=10,BM47*'4 PEF'!$K$6)))))</f>
        <v>0.5188256948070864</v>
      </c>
      <c r="BN24" s="19">
        <f>BN47*'4 PEF'!$K$8</f>
        <v>34.132837597656248</v>
      </c>
      <c r="BO24" s="19">
        <f>BO47*'4 PEF'!$K$8</f>
        <v>0.79361387466748157</v>
      </c>
      <c r="BP24" s="33">
        <f>BP47*'4 PEF'!$K$8</f>
        <v>-18.847350427350428</v>
      </c>
      <c r="BQ24" s="34">
        <f t="shared" si="26"/>
        <v>101.36743447365947</v>
      </c>
      <c r="BR24" s="19">
        <f>IF($N24=2,BR47*'4 PEF'!$K$4,IF(OR($N24=3,$N24=4,$N24=5,$N24=6),BR47*'4 PEF'!$K$5,IF(OR($N24=7,$N24=8),BR47*'4 PEF'!$K$8,IF($N24=9,BR47*'4 PEF'!$K$7,IF($N24=10,BR47*'4 PEF'!$K$6)))))</f>
        <v>20.701989306012361</v>
      </c>
      <c r="BS24" s="19">
        <f>BS47*'4 PEF'!$K$8</f>
        <v>40.108137233249956</v>
      </c>
      <c r="BT24" s="19">
        <f>IF($N24=2,BT47*'4 PEF'!$K$4,IF(OR($N24=3,$N24=4,$N24=5,$N24=6),BT47*'4 PEF'!$K$5,IF(OR($N24=7,$N24=8),BT47*'4 PEF'!$K$8,IF($N24=9,BT47*'4 PEF'!$K$7,IF($N24=10,BT47*'4 PEF'!$K$6)))))</f>
        <v>1.5245978862676461</v>
      </c>
      <c r="BU24" s="19">
        <f>BU47*'4 PEF'!$K$8</f>
        <v>35.467007548908704</v>
      </c>
      <c r="BV24" s="19">
        <f>BV47*'4 PEF'!$K$8</f>
        <v>1.0026538046090663</v>
      </c>
      <c r="BW24" s="33">
        <f>BW47*'4 PEF'!$K$8</f>
        <v>-19.819714285714284</v>
      </c>
      <c r="BX24" s="179">
        <f t="shared" si="27"/>
        <v>78.984671493333451</v>
      </c>
    </row>
    <row r="25" spans="1:77" ht="15" customHeight="1" x14ac:dyDescent="0.25">
      <c r="A25" s="152"/>
      <c r="B25" s="17">
        <v>20</v>
      </c>
      <c r="C25" s="97">
        <f>VLOOKUP(M25,[1]aux!$A$2:$B$37,2,FALSE)</f>
        <v>14</v>
      </c>
      <c r="D25" s="50"/>
      <c r="E25" s="50"/>
      <c r="F25" s="49"/>
      <c r="G25" s="49"/>
      <c r="H25" s="31">
        <f t="shared" ref="H25" si="29">IF(L25=1,0,IF(L25=2,1))</f>
        <v>0</v>
      </c>
      <c r="I25" s="49">
        <v>3</v>
      </c>
      <c r="J25" s="49">
        <v>3</v>
      </c>
      <c r="K25" s="49">
        <v>3</v>
      </c>
      <c r="L25" s="49">
        <v>1</v>
      </c>
      <c r="M25" s="49">
        <f t="shared" ref="M25" si="30">I25*1000+J25*100+K25*10+L25*1</f>
        <v>3331</v>
      </c>
      <c r="N25" s="49">
        <v>7</v>
      </c>
      <c r="O25" s="49">
        <v>12</v>
      </c>
      <c r="P25" s="49">
        <v>1</v>
      </c>
      <c r="Q25" s="49">
        <v>1</v>
      </c>
      <c r="R25" s="49">
        <v>2</v>
      </c>
      <c r="S25" s="22">
        <f t="shared" si="0"/>
        <v>22</v>
      </c>
      <c r="T25" s="49">
        <v>1</v>
      </c>
      <c r="U25" s="49">
        <v>1</v>
      </c>
      <c r="V25" s="18"/>
      <c r="W25" s="10">
        <f>VLOOKUP($C25,[1]Sevilla!$BB$7:$BK$42,5)</f>
        <v>13</v>
      </c>
      <c r="X25" s="10">
        <f>VLOOKUP($C25,[1]Sevilla!$BB$7:$BK$42,6)</f>
        <v>34</v>
      </c>
      <c r="Y25" s="10">
        <f>VLOOKUP($C25,[1]Sevilla!$BB$7:$BK$42,7)</f>
        <v>65</v>
      </c>
      <c r="Z25" s="10">
        <f>VLOOKUP($C25,[1]Sevilla!$BB$7:$BK$42,8)</f>
        <v>91</v>
      </c>
      <c r="AA25" s="10">
        <f>VLOOKUP($C25,[1]Sevilla!$BB$7:$BK$42,9)</f>
        <v>117</v>
      </c>
      <c r="AB25" s="10">
        <f>VLOOKUP($C25,[1]Sevilla!$BB$7:$BK$42,10)</f>
        <v>109</v>
      </c>
      <c r="AC25" s="11">
        <f t="shared" si="8"/>
        <v>0</v>
      </c>
      <c r="AD25" s="11">
        <f t="shared" si="9"/>
        <v>0</v>
      </c>
      <c r="AE25" s="11">
        <f>VLOOKUP($C25,[1]Vienna!$BB$7:$BM$42,11)</f>
        <v>177</v>
      </c>
      <c r="AF25" s="11">
        <f>VLOOKUP($C25,[1]Vienna!$BB$7:$BM$42,12)</f>
        <v>182</v>
      </c>
      <c r="AG25" s="11" t="s">
        <v>30</v>
      </c>
      <c r="AH25" s="11" t="s">
        <v>30</v>
      </c>
      <c r="AI25" s="11">
        <f t="shared" si="10"/>
        <v>129</v>
      </c>
      <c r="AJ25" s="11">
        <f t="shared" si="11"/>
        <v>0</v>
      </c>
      <c r="AK25" s="11">
        <f t="shared" si="12"/>
        <v>149</v>
      </c>
      <c r="AL25" s="11">
        <f t="shared" si="13"/>
        <v>0</v>
      </c>
      <c r="AM25" s="11">
        <f t="shared" si="14"/>
        <v>162</v>
      </c>
      <c r="AN25" s="11">
        <f t="shared" si="15"/>
        <v>186</v>
      </c>
      <c r="AO25" s="11">
        <f t="shared" si="16"/>
        <v>184</v>
      </c>
      <c r="AP25" s="13">
        <f t="shared" si="1"/>
        <v>529.403456114694</v>
      </c>
      <c r="AQ25" s="10">
        <f>VLOOKUP($C25,[2]Sevilla!$BB$7:$BK$40,5)</f>
        <v>14</v>
      </c>
      <c r="AR25" s="10">
        <f>VLOOKUP($C25,[2]Sevilla!$BB$7:$BK$40,6)</f>
        <v>34</v>
      </c>
      <c r="AS25" s="10">
        <f>VLOOKUP($C25,[2]Sevilla!$BB$7:$BK$40,7)</f>
        <v>66</v>
      </c>
      <c r="AT25" s="10">
        <f>VLOOKUP($C25,[2]Sevilla!$BB$7:$BK$40,8)</f>
        <v>95</v>
      </c>
      <c r="AU25" s="10">
        <f>VLOOKUP($C25,[2]Sevilla!$BB$7:$BK$40,9)</f>
        <v>117</v>
      </c>
      <c r="AV25" s="10">
        <f>VLOOKUP($C25,[2]Sevilla!$BB$7:$BK$40,10)</f>
        <v>109</v>
      </c>
      <c r="AW25" s="11">
        <f t="shared" si="17"/>
        <v>0</v>
      </c>
      <c r="AX25" s="11">
        <f t="shared" si="18"/>
        <v>0</v>
      </c>
      <c r="AY25" s="11">
        <f>VLOOKUP($C25,[2]Vienna!$BB$7:$BM$42,11)</f>
        <v>177</v>
      </c>
      <c r="AZ25" s="11">
        <f>VLOOKUP($C25,[2]Vienna!$BB$7:$BM$42,12)</f>
        <v>182</v>
      </c>
      <c r="BA25" s="11" t="s">
        <v>30</v>
      </c>
      <c r="BB25" s="11" t="s">
        <v>30</v>
      </c>
      <c r="BC25" s="11">
        <f t="shared" si="19"/>
        <v>129</v>
      </c>
      <c r="BD25" s="11">
        <f t="shared" si="20"/>
        <v>0</v>
      </c>
      <c r="BE25" s="11">
        <f t="shared" si="21"/>
        <v>149</v>
      </c>
      <c r="BF25" s="11">
        <f t="shared" si="22"/>
        <v>0</v>
      </c>
      <c r="BG25" s="11">
        <f t="shared" si="23"/>
        <v>162</v>
      </c>
      <c r="BH25" s="11">
        <f t="shared" si="24"/>
        <v>186</v>
      </c>
      <c r="BI25" s="11">
        <f t="shared" si="25"/>
        <v>184</v>
      </c>
      <c r="BJ25" s="13">
        <f t="shared" si="2"/>
        <v>381.45328728959976</v>
      </c>
      <c r="BK25" s="19">
        <f>IF($N25=2,BK48*'4 PEF'!$K$4,IF(OR($N25=3,$N25=4,$N25=5,$N25=6),BK48*'4 PEF'!$K$5,IF(OR($N25=7,$N25=8),BK48*'4 PEF'!$K$8,IF($N25=9,BK48*'4 PEF'!$K$7,IF($N25=10,BK48*'4 PEF'!$K$6)))))</f>
        <v>4.3887439778772661</v>
      </c>
      <c r="BL25" s="19">
        <f>BL48*'4 PEF'!$K$8</f>
        <v>39.856487632685884</v>
      </c>
      <c r="BM25" s="19">
        <f>IF($N25=2,BM48*'4 PEF'!$K$4,IF(OR($N25=3,$N25=4,$N25=5,$N25=6),BM48*'4 PEF'!$K$5,IF(OR($N25=7,$N25=8),BM48*'4 PEF'!$K$8,IF($N25=9,BM48*'4 PEF'!$K$7,IF($N25=10,BM48*'4 PEF'!$K$6)))))</f>
        <v>0.57600205328360388</v>
      </c>
      <c r="BN25" s="19">
        <f>BN48*'4 PEF'!$K$8</f>
        <v>13.733774419730153</v>
      </c>
      <c r="BO25" s="19">
        <f>BO48*'4 PEF'!$K$8</f>
        <v>0.49851474632658882</v>
      </c>
      <c r="BP25" s="33">
        <f>BP48*'4 PEF'!$K$8</f>
        <v>-18.847350427350428</v>
      </c>
      <c r="BQ25" s="34">
        <f t="shared" ref="BQ25" si="31">SUM(BK25:BP25)</f>
        <v>40.206172402553072</v>
      </c>
      <c r="BR25" s="19">
        <f>IF($N25=2,BR48*'4 PEF'!$K$4,IF(OR($N25=3,$N25=4,$N25=5,$N25=6),BR48*'4 PEF'!$K$5,IF(OR($N25=7,$N25=8),BR48*'4 PEF'!$K$8,IF($N25=9,BR48*'4 PEF'!$K$7,IF($N25=10,BR48*'4 PEF'!$K$6)))))</f>
        <v>4.1416982978148154</v>
      </c>
      <c r="BS25" s="19">
        <f>BS48*'4 PEF'!$K$8</f>
        <v>27.740832699757405</v>
      </c>
      <c r="BT25" s="19">
        <f>IF($N25=2,BT48*'4 PEF'!$K$4,IF(OR($N25=3,$N25=4,$N25=5,$N25=6),BT48*'4 PEF'!$K$5,IF(OR($N25=7,$N25=8),BT48*'4 PEF'!$K$8,IF($N25=9,BT48*'4 PEF'!$K$7,IF($N25=10,BT48*'4 PEF'!$K$6)))))</f>
        <v>1.5825723426337599</v>
      </c>
      <c r="BU25" s="19">
        <f>BU48*'4 PEF'!$K$8</f>
        <v>15.202513108078863</v>
      </c>
      <c r="BV25" s="19">
        <f>BV48*'4 PEF'!$K$8</f>
        <v>0.79169788630245308</v>
      </c>
      <c r="BW25" s="33">
        <f>BW48*'4 PEF'!$K$8</f>
        <v>-19.819714285714284</v>
      </c>
      <c r="BX25" s="179">
        <f t="shared" ref="BX25" si="32">SUM(BR25:BW25)</f>
        <v>29.639600048873007</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4"/>
      <c r="J28" s="24"/>
      <c r="K28" s="24"/>
      <c r="L28" s="24"/>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3">IF(C6="","",C6)</f>
        <v>1</v>
      </c>
      <c r="D29" s="49" t="str">
        <f t="shared" si="33"/>
        <v>-</v>
      </c>
      <c r="E29" s="49" t="str">
        <f t="shared" si="33"/>
        <v>-</v>
      </c>
      <c r="F29" s="49" t="str">
        <f t="shared" si="33"/>
        <v>o</v>
      </c>
      <c r="G29" s="49" t="str">
        <f t="shared" si="33"/>
        <v>o</v>
      </c>
      <c r="H29" s="49">
        <f t="shared" si="33"/>
        <v>0</v>
      </c>
      <c r="I29" s="49">
        <f t="shared" si="33"/>
        <v>1</v>
      </c>
      <c r="J29" s="49">
        <f t="shared" si="33"/>
        <v>1</v>
      </c>
      <c r="K29" s="49">
        <f t="shared" si="33"/>
        <v>1</v>
      </c>
      <c r="L29" s="49">
        <f t="shared" si="33"/>
        <v>1</v>
      </c>
      <c r="M29" s="49">
        <f t="shared" si="33"/>
        <v>1111</v>
      </c>
      <c r="N29" s="49">
        <f t="shared" si="33"/>
        <v>2</v>
      </c>
      <c r="O29" s="49">
        <f t="shared" si="33"/>
        <v>11</v>
      </c>
      <c r="P29" s="49">
        <f t="shared" si="33"/>
        <v>2</v>
      </c>
      <c r="Q29" s="49">
        <f t="shared" si="33"/>
        <v>3</v>
      </c>
      <c r="R29" s="49">
        <f t="shared" si="33"/>
        <v>1</v>
      </c>
      <c r="S29" s="22">
        <f t="shared" si="33"/>
        <v>15</v>
      </c>
      <c r="T29" s="49">
        <f t="shared" si="33"/>
        <v>0</v>
      </c>
      <c r="U29" s="49">
        <f t="shared" si="33"/>
        <v>0</v>
      </c>
      <c r="V29" s="6" t="str">
        <f t="shared" si="33"/>
        <v/>
      </c>
      <c r="W29" s="21">
        <f>IF(W6&gt;0,VLOOKUP(W6,'[3]2010_Envelope'!$BH$6:$CR$128,8),"")</f>
        <v>21.179487179487179</v>
      </c>
      <c r="X29" s="21">
        <f>IF(X6&gt;0,VLOOKUP(X6,'[3]2010_Envelope'!$BH$6:$CR$128,8),"")</f>
        <v>6.9078525641025639</v>
      </c>
      <c r="Y29" s="21" t="str">
        <f>IF(Y6&gt;0,VLOOKUP(Y6,'[3]2010_Envelope'!$BH$6:$CR$128,8),"")</f>
        <v/>
      </c>
      <c r="Z29" s="21">
        <f>IF(Z6&gt;0,VLOOKUP(Z6,'[3]2010_Envelope'!$BH$6:$CR$128,8),"")</f>
        <v>22.578792735042736</v>
      </c>
      <c r="AA29" s="21" t="str">
        <f>IF(AA6&gt;0,VLOOKUP(AA6,'[3]2010_Envelope'!$BH$6:$CR$128,8),"")</f>
        <v/>
      </c>
      <c r="AB29" s="21" t="str">
        <f>IF(AB6&gt;0,VLOOKUP(AB6,'[3]2010_Envelope'!$BH$6:$CR$128,8),"")</f>
        <v/>
      </c>
      <c r="AC29" s="20" t="str">
        <f>IF(AC6&gt;0,VLOOKUP(AC6,'[3]2010_HVAC'!$EY$7:$KA$83,44),"")</f>
        <v/>
      </c>
      <c r="AD29" s="20" t="str">
        <f>IF(AD6&gt;0,VLOOKUP(AD6,'[3]2010_HVAC'!$EY$7:$KA$83,44),"")</f>
        <v/>
      </c>
      <c r="AE29" s="20" t="str">
        <f>IF(AE6&gt;0,VLOOKUP(AE6,'[3]2010_HVAC'!$EY$7:$KA$83,44),"")</f>
        <v/>
      </c>
      <c r="AF29" s="20" t="str">
        <f>IF(AF6&gt;0,VLOOKUP(AF6,'[3]2010_HVAC'!$EY$7:$KA$83,44),"")</f>
        <v/>
      </c>
      <c r="AG29" s="55">
        <f>VLOOKUP($C29,[1]Performance!$A$3:$K$38,11)</f>
        <v>0</v>
      </c>
      <c r="AH29" s="55">
        <f>IF(AG29=0,44,IF(AG29=1,45,46))</f>
        <v>44</v>
      </c>
      <c r="AI29" s="20">
        <f>IF(AI6&gt;0,VLOOKUP(AI6,'[3]2010_HVAC'!$EY$7:$KA$83,AH29),"")</f>
        <v>3.6491347964978567</v>
      </c>
      <c r="AJ29" s="20">
        <f>IF(AJ6&gt;0,VLOOKUP(AJ6,'[3]2010_HVAC'!$EY$7:$KA$83,$AH29),"")</f>
        <v>13.691605385863438</v>
      </c>
      <c r="AK29" s="20">
        <f>IF(AK6&gt;0,VLOOKUP(AK6,'[3]2010_HVAC'!$EY$7:$KA$83,44),"")</f>
        <v>63.881</v>
      </c>
      <c r="AL29" s="20">
        <f>IF(AL6&gt;0,VLOOKUP(AL6,'[3]2010_HVAC'!$EY$7:$KA$83,44),"")</f>
        <v>53.898799999999994</v>
      </c>
      <c r="AM29" s="20">
        <f>IF(AM6&gt;0,VLOOKUP(AM6,'[3]2010_HVAC'!$EY$7:$KA$83,44),"")</f>
        <v>0.86186324786324786</v>
      </c>
      <c r="AN29" s="20" t="str">
        <f>IF(AN6&gt;0,VLOOKUP(AN6,'[3]2010_HVAC'!$EY$7:$KA$83,44),"")</f>
        <v/>
      </c>
      <c r="AO29" s="20" t="str">
        <f>IF(AO6&gt;0,VLOOKUP(AO6,'[3]2010_HVAC'!$EY$7:$KA$83,44),"")</f>
        <v/>
      </c>
      <c r="AP29" s="13">
        <f>(SUM(W29:AF29)+SUM(AI29:AO29))*$AP$5</f>
        <v>436757.57402672543</v>
      </c>
      <c r="AQ29" s="21">
        <f>IF(AQ6&gt;0,VLOOKUP(AQ6,'[3]2010_Envelope'!$BH$6:$CR$128,9),"")</f>
        <v>48.458333333333336</v>
      </c>
      <c r="AR29" s="21">
        <f>IF(AR6&gt;0,VLOOKUP(AR6,'[3]2010_Envelope'!$BH$6:$CR$128,9),"")</f>
        <v>12.441690476190475</v>
      </c>
      <c r="AS29" s="21" t="str">
        <f>IF(AS6&gt;0,VLOOKUP(AS6,'[3]2010_Envelope'!$BH$6:$CR$128,9),"")</f>
        <v/>
      </c>
      <c r="AT29" s="21" t="str">
        <f>IF(AT6&gt;0,VLOOKUP(AT6,'[3]2010_Envelope'!$BH$6:$CR$128,9),"")</f>
        <v/>
      </c>
      <c r="AU29" s="21" t="str">
        <f>IF(AU6&gt;0,VLOOKUP(AU6,'[3]2010_Envelope'!$BH$6:$CR$128,9),"")</f>
        <v/>
      </c>
      <c r="AV29" s="21" t="str">
        <f>IF(AV6&gt;0,VLOOKUP(AV6,'[3]2010_Envelope'!$BH$6:$CR$128,9),"")</f>
        <v/>
      </c>
      <c r="AW29" s="20" t="str">
        <f>IF(AW6&gt;0,VLOOKUP(AW6,'[3]2010_HVAC'!$EY$7:$KA$83,47),"")</f>
        <v/>
      </c>
      <c r="AX29" s="20" t="str">
        <f>IF(AX6&gt;0,VLOOKUP(AX6,'[3]2010_HVAC'!$EY$7:$KA$83,47),"")</f>
        <v/>
      </c>
      <c r="AY29" s="20" t="str">
        <f>IF(AY6&gt;0,VLOOKUP(AY6,'[3]2010_HVAC'!$EY$7:$KA$83,47),"")</f>
        <v/>
      </c>
      <c r="AZ29" s="20" t="str">
        <f>IF(AZ6&gt;0,VLOOKUP(AZ6,'[3]2010_HVAC'!$EY$7:$KA$83,47),"")</f>
        <v/>
      </c>
      <c r="BA29" s="55">
        <f>VLOOKUP($C29,[2]Performance!$A$3:$K$36,11)</f>
        <v>0</v>
      </c>
      <c r="BB29" s="55">
        <f>IF(BA29=0,47,IF(BA29=1,48,49))</f>
        <v>47</v>
      </c>
      <c r="BC29" s="20">
        <f>IF(BC6&gt;0,VLOOKUP(BC6,'[3]2010_HVAC'!$EY$7:$KA$83,BB29),"")</f>
        <v>3.9237546856328924</v>
      </c>
      <c r="BD29" s="20">
        <f>IF(BD6&gt;0,VLOOKUP(BD6,'[3]2010_HVAC'!$EY$7:$KA$83,$BB29),"")</f>
        <v>23.770767245403722</v>
      </c>
      <c r="BE29" s="20">
        <f>IF(BE6&gt;0,VLOOKUP(BE6,'[3]2010_HVAC'!$EY$7:$KA$83,47),"")</f>
        <v>63.881</v>
      </c>
      <c r="BF29" s="20">
        <f>IF(BF6&gt;0,VLOOKUP(BF6,'[3]2010_HVAC'!$EY$7:$KA$83,47),"")</f>
        <v>53.898799999999994</v>
      </c>
      <c r="BG29" s="20">
        <f>IF(BG6&gt;0,VLOOKUP(BG6,'[3]2010_HVAC'!$EY$7:$KA$83,47),"")</f>
        <v>0.64024126984126983</v>
      </c>
      <c r="BH29" s="20" t="str">
        <f>IF(BH6&gt;0,VLOOKUP(BH6,'[3]2010_HVAC'!$EY$7:$KA$83,47),"")</f>
        <v/>
      </c>
      <c r="BI29" s="20" t="str">
        <f>IF(BI6&gt;0,VLOOKUP(BI6,'[3]2010_HVAC'!$EY$7:$KA$83,47),"")</f>
        <v/>
      </c>
      <c r="BJ29" s="13">
        <f>(SUM(AQ29:AZ29)+SUM(BC29:BI29))*$BJ$5</f>
        <v>652095.9490827655</v>
      </c>
      <c r="BK29" s="19">
        <f>IF($N29&gt;0,VLOOKUP($C29,[1]Sevilla!$AB$7:$AN$40,$N29))/((IF($P29=1,'3 PlantsCodes'!$D$26,IF($P29=2,'3 PlantsCodes'!$D$27,IF($P29=3,'3 PlantsCodes'!$D$28,IF($P29=4,'3 PlantsCodes'!$D$29)))))*IF($R29=1,'3 PlantsCodes'!$D$31,IF($R29=2,'3 PlantsCodes'!$D$32)))</f>
        <v>72.719906430755984</v>
      </c>
      <c r="BL29" s="19">
        <f>(IF($O29=20,VLOOKUP($C29,[1]Sevilla!$AB$7:$AN$40,12),IF($O29&gt;0,VLOOKUP($C29,[1]Sevilla!$AB$7:$AN$40,$O29),0))/(IF($Q29=1,'3 PlantsCodes'!$E$26,IF($Q29=3,'3 PlantsCodes'!$E$28,IF($Q29=4,'3 PlantsCodes'!$E$29,1)))*IF($R29=1,'3 PlantsCodes'!$E$31,IF($R29=2,'3 PlantsCodes'!$E$32))))</f>
        <v>40.255300554928247</v>
      </c>
      <c r="BM29" s="19">
        <f>VLOOKUP($C29,[1]Sevilla!$AB$6:$AZ$40,$S29)</f>
        <v>6.8421052631578947</v>
      </c>
      <c r="BN29" s="19">
        <f>VLOOKUP($C29,[1]Sevilla!$B$7:$Y$40,18)</f>
        <v>27.115415039061013</v>
      </c>
      <c r="BO29" s="19">
        <f>VLOOKUP($C29,[1]Sevilla!$B$7:$AA$40,26)</f>
        <v>0.56447340514997613</v>
      </c>
      <c r="BP29" s="20">
        <f>IF($U29=1,-[4]Office!$E$13,0)</f>
        <v>0</v>
      </c>
      <c r="BQ29" s="57" t="s">
        <v>30</v>
      </c>
      <c r="BR29" s="19">
        <f>IF($N29&gt;0,VLOOKUP($C29,[2]Sevilla!$AB$7:$AN$40,$N29))/((IF($P29=1,'3 PlantsCodes'!$D$26,IF($P29=2,'3 PlantsCodes'!$D$27,IF($P29=3,'3 PlantsCodes'!$D$28,IF($P29=4,'3 PlantsCodes'!$D$29)))))*IF($R29=1,'3 PlantsCodes'!$D$31,IF($R29=2,'3 PlantsCodes'!$D$32)))</f>
        <v>65.353472261189651</v>
      </c>
      <c r="BS29" s="19">
        <f>(IF($O29=20,VLOOKUP($C29,[2]Sevilla!$AB$7:$AN$40,12),IF($O29&gt;0,VLOOKUP($C29,[2]Sevilla!$AB$7:$AN$40,$O29),0))/(IF($Q29=1,'3 PlantsCodes'!$E$26,IF($Q29=3,'3 PlantsCodes'!$E$28,IF($Q29=4,'3 PlantsCodes'!$E$29,1)))*IF($R29=1,'3 PlantsCodes'!$E$31,IF($R29=2,'3 PlantsCodes'!$E$32))))</f>
        <v>22.404697431738043</v>
      </c>
      <c r="BT29" s="19">
        <f>VLOOKUP($C29,[2]Sevilla!$AB$6:$AZ$40,$S29)</f>
        <v>10.105263157894736</v>
      </c>
      <c r="BU29" s="19">
        <f>VLOOKUP($C29,[2]Sevilla!$B$7:$Y$40,18)</f>
        <v>27.169077050099904</v>
      </c>
      <c r="BV29" s="19">
        <f>VLOOKUP($C29,[2]Sevilla!$B$7:$AA$40,26)</f>
        <v>0.62932704306097786</v>
      </c>
      <c r="BW29" s="20">
        <f>IF($U29=1,-[4]School!$E$13,0)</f>
        <v>0</v>
      </c>
      <c r="BX29" s="57" t="s">
        <v>30</v>
      </c>
    </row>
    <row r="30" spans="1:77" ht="15" customHeight="1" x14ac:dyDescent="0.25">
      <c r="A30" s="151"/>
      <c r="B30" s="17">
        <v>2</v>
      </c>
      <c r="C30" s="22">
        <f t="shared" si="33"/>
        <v>1</v>
      </c>
      <c r="D30" s="50" t="str">
        <f t="shared" si="33"/>
        <v>-</v>
      </c>
      <c r="E30" s="50" t="str">
        <f t="shared" si="33"/>
        <v>-</v>
      </c>
      <c r="F30" s="49" t="str">
        <f t="shared" si="33"/>
        <v>o-</v>
      </c>
      <c r="G30" s="49" t="str">
        <f t="shared" si="33"/>
        <v>o</v>
      </c>
      <c r="H30" s="49">
        <f t="shared" si="33"/>
        <v>0</v>
      </c>
      <c r="I30" s="49">
        <f t="shared" si="33"/>
        <v>1</v>
      </c>
      <c r="J30" s="49">
        <f t="shared" si="33"/>
        <v>1</v>
      </c>
      <c r="K30" s="49">
        <f t="shared" si="33"/>
        <v>1</v>
      </c>
      <c r="L30" s="49">
        <f t="shared" si="33"/>
        <v>1</v>
      </c>
      <c r="M30" s="49">
        <f t="shared" si="33"/>
        <v>1111</v>
      </c>
      <c r="N30" s="49">
        <f t="shared" si="33"/>
        <v>5</v>
      </c>
      <c r="O30" s="49">
        <f t="shared" si="33"/>
        <v>20</v>
      </c>
      <c r="P30" s="49">
        <v>2</v>
      </c>
      <c r="Q30" s="49">
        <f t="shared" si="33"/>
        <v>3</v>
      </c>
      <c r="R30" s="49">
        <f t="shared" si="33"/>
        <v>2</v>
      </c>
      <c r="S30" s="22">
        <f t="shared" si="33"/>
        <v>15</v>
      </c>
      <c r="T30" s="49">
        <f t="shared" si="33"/>
        <v>0</v>
      </c>
      <c r="U30" s="49">
        <f t="shared" si="33"/>
        <v>0</v>
      </c>
      <c r="V30" s="18" t="str">
        <f t="shared" si="33"/>
        <v/>
      </c>
      <c r="W30" s="21">
        <f>IF(W7&gt;0,VLOOKUP(W7,'[3]2010_Envelope'!$BH$6:$CR$128,8),"")</f>
        <v>21.179487179487179</v>
      </c>
      <c r="X30" s="21">
        <f>IF(X7&gt;0,VLOOKUP(X7,'[3]2010_Envelope'!$BH$6:$CR$128,8),"")</f>
        <v>6.9078525641025639</v>
      </c>
      <c r="Y30" s="21" t="str">
        <f>IF(Y7&gt;0,VLOOKUP(Y7,'[3]2010_Envelope'!$BH$6:$CR$128,8),"")</f>
        <v/>
      </c>
      <c r="Z30" s="21">
        <f>IF(Z7&gt;0,VLOOKUP(Z7,'[3]2010_Envelope'!$BH$6:$CR$128,8),"")</f>
        <v>22.578792735042736</v>
      </c>
      <c r="AA30" s="21" t="str">
        <f>IF(AA7&gt;0,VLOOKUP(AA7,'[3]2010_Envelope'!$BH$6:$CR$128,8),"")</f>
        <v/>
      </c>
      <c r="AB30" s="21" t="str">
        <f>IF(AB7&gt;0,VLOOKUP(AB7,'[3]2010_Envelope'!$BH$6:$CR$128,8),"")</f>
        <v/>
      </c>
      <c r="AC30" s="20" t="str">
        <f>IF(AC7&gt;0,VLOOKUP(AC7,'[3]2010_HVAC'!$EY$7:$KA$83,44),"")</f>
        <v/>
      </c>
      <c r="AD30" s="20" t="str">
        <f>IF(AD7&gt;0,VLOOKUP(AD7,'[3]2010_HVAC'!$EY$7:$KA$83,44),"")</f>
        <v/>
      </c>
      <c r="AE30" s="20" t="str">
        <f>IF(AE7&gt;0,VLOOKUP(AE7,'[3]2010_HVAC'!$EY$7:$KA$83,44),"")</f>
        <v/>
      </c>
      <c r="AF30" s="20" t="str">
        <f>IF(AF7&gt;0,VLOOKUP(AF7,'[3]2010_HVAC'!$EY$7:$KA$83,44),"")</f>
        <v/>
      </c>
      <c r="AG30" s="55">
        <f>VLOOKUP($C30,[1]Performance!$A$3:$K$38,11)</f>
        <v>0</v>
      </c>
      <c r="AH30" s="55">
        <f t="shared" ref="AH30:AH47" si="34">IF(AG30=0,44,IF(AG30=1,45,46))</f>
        <v>44</v>
      </c>
      <c r="AI30" s="20">
        <f>IF(AI7&gt;0,VLOOKUP(AI7,'[3]2010_HVAC'!$EY$7:$KA$83,AH30),"")</f>
        <v>9.0891526700462002</v>
      </c>
      <c r="AJ30" s="20">
        <f>IF(AJ7&gt;0,VLOOKUP(AJ7,'[3]2010_HVAC'!$EY$7:$KA$83,$AH30),"")</f>
        <v>19.495756436845564</v>
      </c>
      <c r="AK30" s="20">
        <f>IF(AK7&gt;0,VLOOKUP(AK7,'[3]2010_HVAC'!$EY$7:$KA$83,44),"")</f>
        <v>53.898799999999994</v>
      </c>
      <c r="AL30" s="20" t="str">
        <f>IF(AL7&gt;0,VLOOKUP(AL7,'[3]2010_HVAC'!$EY$7:$KA$83,44),"")</f>
        <v/>
      </c>
      <c r="AM30" s="20">
        <f>IF(AM7&gt;0,VLOOKUP(AM7,'[3]2010_HVAC'!$EY$7:$KA$83,44),"")</f>
        <v>4.9931623931623932</v>
      </c>
      <c r="AN30" s="20" t="str">
        <f>IF(AN7&gt;0,VLOOKUP(AN7,'[3]2010_HVAC'!$EY$7:$KA$83,44),"")</f>
        <v/>
      </c>
      <c r="AO30" s="20" t="str">
        <f>IF(AO7&gt;0,VLOOKUP(AO7,'[3]2010_HVAC'!$EY$7:$KA$83,44),"")</f>
        <v/>
      </c>
      <c r="AP30" s="13">
        <f t="shared" ref="AP30:AP47" si="35">(SUM(W30:AF30)+SUM(AI30:AO30))*$AP$5</f>
        <v>323254.62931012671</v>
      </c>
      <c r="AQ30" s="21">
        <f>IF(AQ7&gt;0,VLOOKUP(AQ7,'[3]2010_Envelope'!$BH$6:$CR$128,9),"")</f>
        <v>48.458333333333336</v>
      </c>
      <c r="AR30" s="21">
        <f>IF(AR7&gt;0,VLOOKUP(AR7,'[3]2010_Envelope'!$BH$6:$CR$128,9),"")</f>
        <v>12.441690476190475</v>
      </c>
      <c r="AS30" s="21" t="str">
        <f>IF(AS7&gt;0,VLOOKUP(AS7,'[3]2010_Envelope'!$BH$6:$CR$128,9),"")</f>
        <v/>
      </c>
      <c r="AT30" s="21" t="str">
        <f>IF(AT7&gt;0,VLOOKUP(AT7,'[3]2010_Envelope'!$BH$6:$CR$128,9),"")</f>
        <v/>
      </c>
      <c r="AU30" s="21" t="str">
        <f>IF(AU7&gt;0,VLOOKUP(AU7,'[3]2010_Envelope'!$BH$6:$CR$128,9),"")</f>
        <v/>
      </c>
      <c r="AV30" s="21" t="str">
        <f>IF(AV7&gt;0,VLOOKUP(AV7,'[3]2010_Envelope'!$BH$6:$CR$128,9),"")</f>
        <v/>
      </c>
      <c r="AW30" s="20" t="str">
        <f>IF(AW7&gt;0,VLOOKUP(AW7,'[3]2010_HVAC'!$EY$7:$KA$83,47),"")</f>
        <v/>
      </c>
      <c r="AX30" s="20" t="str">
        <f>IF(AX7&gt;0,VLOOKUP(AX7,'[3]2010_HVAC'!$EY$7:$KA$83,47),"")</f>
        <v/>
      </c>
      <c r="AY30" s="20" t="str">
        <f>IF(AY7&gt;0,VLOOKUP(AY7,'[3]2010_HVAC'!$EY$7:$KA$83,47),"")</f>
        <v/>
      </c>
      <c r="AZ30" s="20" t="str">
        <f>IF(AZ7&gt;0,VLOOKUP(AZ7,'[3]2010_HVAC'!$EY$7:$KA$83,47),"")</f>
        <v/>
      </c>
      <c r="BA30" s="55">
        <f>VLOOKUP($C30,[2]Performance!$A$3:$K$36,11)</f>
        <v>0</v>
      </c>
      <c r="BB30" s="55">
        <f t="shared" ref="BB30:BB47" si="36">IF(BA30=0,47,IF(BA30=1,48,49))</f>
        <v>47</v>
      </c>
      <c r="BC30" s="20">
        <f>IF(BC7&gt;0,VLOOKUP(BC7,'[3]2010_HVAC'!$EY$7:$KA$83,BB30),"")</f>
        <v>9.7731674400610036</v>
      </c>
      <c r="BD30" s="20">
        <f>IF(BD7&gt;0,VLOOKUP(BD7,'[3]2010_HVAC'!$EY$7:$KA$83,$BB30),"")</f>
        <v>33.847680784886414</v>
      </c>
      <c r="BE30" s="20">
        <f>IF(BE7&gt;0,VLOOKUP(BE7,'[3]2010_HVAC'!$EY$7:$KA$83,47),"")</f>
        <v>53.898799999999994</v>
      </c>
      <c r="BF30" s="20" t="str">
        <f>IF(BF7&gt;0,VLOOKUP(BF7,'[3]2010_HVAC'!$EY$7:$KA$83,47),"")</f>
        <v/>
      </c>
      <c r="BG30" s="20">
        <f>IF(BG7&gt;0,VLOOKUP(BG7,'[3]2010_HVAC'!$EY$7:$KA$83,47),"")</f>
        <v>5.5638095238095238</v>
      </c>
      <c r="BH30" s="20" t="str">
        <f>IF(BH7&gt;0,VLOOKUP(BH7,'[3]2010_HVAC'!$EY$7:$KA$83,47),"")</f>
        <v/>
      </c>
      <c r="BI30" s="20" t="str">
        <f>IF(BI7&gt;0,VLOOKUP(BI7,'[3]2010_HVAC'!$EY$7:$KA$83,47),"")</f>
        <v/>
      </c>
      <c r="BJ30" s="13">
        <f t="shared" ref="BJ30:BJ47" si="37">(SUM(AQ30:AZ30)+SUM(BC30:BI30))*$BJ$5</f>
        <v>516547.96690858435</v>
      </c>
      <c r="BK30" s="19">
        <f>IF($N30&gt;0,VLOOKUP($C30,[1]Sevilla!$AB$7:$AN$40,$N30))/((IF($P30=1,'3 PlantsCodes'!$D$26,IF($P30=2,'3 PlantsCodes'!$D$27,IF($P30=3,'3 PlantsCodes'!$D$28,IF($P30=4,'3 PlantsCodes'!$D$29)))))*IF($R30=1,'3 PlantsCodes'!$D$31,IF($R30=2,'3 PlantsCodes'!$D$32)))</f>
        <v>52.631280900862748</v>
      </c>
      <c r="BL30" s="19">
        <f>(IF($O30=20,VLOOKUP($C30,[1]Sevilla!$AB$7:$AN$40,12),IF($O30&gt;0,VLOOKUP($C30,[1]Sevilla!$AB$7:$AN$40,$O30),0))/(IF($Q30=1,'3 PlantsCodes'!$E$26,IF($Q30=3,'3 PlantsCodes'!$E$28,IF($Q30=4,'3 PlantsCodes'!$E$29,1)))*IF($R30=1,'3 PlantsCodes'!$E$31,IF($R30=2,'3 PlantsCodes'!$E$32))))</f>
        <v>46.419041586634762</v>
      </c>
      <c r="BM30" s="19">
        <f>VLOOKUP($C30,[1]Sevilla!$AB$6:$AZ$40,$S30)</f>
        <v>6.8421052631578947</v>
      </c>
      <c r="BN30" s="19">
        <f>VLOOKUP($C30,[1]Sevilla!$B$7:$Y$40,18)</f>
        <v>27.115415039061013</v>
      </c>
      <c r="BO30" s="19">
        <f>VLOOKUP($C30,[1]Sevilla!$B$7:$AA$40,26)</f>
        <v>0.56447340514997613</v>
      </c>
      <c r="BP30" s="20">
        <f>IF($U30=1,-[4]Office!$E$13,0)</f>
        <v>0</v>
      </c>
      <c r="BQ30" s="57" t="s">
        <v>30</v>
      </c>
      <c r="BR30" s="19">
        <f>IF($N30&gt;0,VLOOKUP($C30,[2]Sevilla!$AB$7:$AN$40,$N30))/((IF($P30=1,'3 PlantsCodes'!$D$26,IF($P30=2,'3 PlantsCodes'!$D$27,IF($P30=3,'3 PlantsCodes'!$D$28,IF($P30=4,'3 PlantsCodes'!$D$29)))))*IF($R30=1,'3 PlantsCodes'!$D$31,IF($R30=2,'3 PlantsCodes'!$D$32)))</f>
        <v>47.299798985586463</v>
      </c>
      <c r="BS30" s="19">
        <f>(IF($O30=20,VLOOKUP($C30,[2]Sevilla!$AB$7:$AN$40,12),IF($O30&gt;0,VLOOKUP($C30,[2]Sevilla!$AB$7:$AN$40,$O30),0))/(IF($Q30=1,'3 PlantsCodes'!$E$26,IF($Q30=3,'3 PlantsCodes'!$E$28,IF($Q30=4,'3 PlantsCodes'!$E$29,1)))*IF($R30=1,'3 PlantsCodes'!$E$31,IF($R30=2,'3 PlantsCodes'!$E$32))))</f>
        <v>28.506812013325074</v>
      </c>
      <c r="BT30" s="19">
        <f>VLOOKUP($C30,[2]Sevilla!$AB$6:$AZ$40,$S30)</f>
        <v>10.105263157894736</v>
      </c>
      <c r="BU30" s="19">
        <f>VLOOKUP($C30,[2]Sevilla!$B$7:$Y$40,18)</f>
        <v>27.169077050099904</v>
      </c>
      <c r="BV30" s="19">
        <f>VLOOKUP($C30,[2]Sevilla!$B$7:$AA$40,26)</f>
        <v>0.62932704306097786</v>
      </c>
      <c r="BW30" s="20">
        <f>IF($U30=1,-[4]School!$E$13,0)</f>
        <v>0</v>
      </c>
      <c r="BX30" s="57" t="s">
        <v>30</v>
      </c>
    </row>
    <row r="31" spans="1:77" ht="15" customHeight="1" x14ac:dyDescent="0.25">
      <c r="A31" s="151"/>
      <c r="B31" s="17">
        <v>3</v>
      </c>
      <c r="C31" s="22">
        <f t="shared" si="33"/>
        <v>5</v>
      </c>
      <c r="D31" s="50" t="str">
        <f t="shared" si="33"/>
        <v>o-</v>
      </c>
      <c r="E31" s="50" t="str">
        <f t="shared" si="33"/>
        <v>-</v>
      </c>
      <c r="F31" s="49" t="str">
        <f t="shared" si="33"/>
        <v>o-</v>
      </c>
      <c r="G31" s="49" t="str">
        <f t="shared" si="33"/>
        <v>o</v>
      </c>
      <c r="H31" s="49">
        <f t="shared" si="33"/>
        <v>0</v>
      </c>
      <c r="I31" s="49">
        <f t="shared" si="33"/>
        <v>2</v>
      </c>
      <c r="J31" s="49">
        <f t="shared" si="33"/>
        <v>1</v>
      </c>
      <c r="K31" s="49">
        <f t="shared" si="33"/>
        <v>1</v>
      </c>
      <c r="L31" s="49">
        <f t="shared" si="33"/>
        <v>1</v>
      </c>
      <c r="M31" s="49">
        <f t="shared" si="33"/>
        <v>2111</v>
      </c>
      <c r="N31" s="49">
        <f t="shared" si="33"/>
        <v>5</v>
      </c>
      <c r="O31" s="49">
        <f t="shared" si="33"/>
        <v>20</v>
      </c>
      <c r="P31" s="49">
        <f t="shared" si="33"/>
        <v>3</v>
      </c>
      <c r="Q31" s="49">
        <f t="shared" si="33"/>
        <v>3</v>
      </c>
      <c r="R31" s="49">
        <f t="shared" si="33"/>
        <v>2</v>
      </c>
      <c r="S31" s="22">
        <f t="shared" si="33"/>
        <v>15</v>
      </c>
      <c r="T31" s="49">
        <f t="shared" si="33"/>
        <v>0</v>
      </c>
      <c r="U31" s="49">
        <f t="shared" si="33"/>
        <v>0</v>
      </c>
      <c r="V31" s="18" t="str">
        <f t="shared" si="33"/>
        <v/>
      </c>
      <c r="W31" s="21">
        <f>IF(W8&gt;0,VLOOKUP(W8,'[3]2010_Envelope'!$BH$6:$CR$128,8),"")</f>
        <v>3.9102564102564101</v>
      </c>
      <c r="X31" s="21">
        <f>IF(X8&gt;0,VLOOKUP(X8,'[3]2010_Envelope'!$BH$6:$CR$128,8),"")</f>
        <v>16.52283653846154</v>
      </c>
      <c r="Y31" s="21">
        <f>IF(Y8&gt;0,VLOOKUP(Y8,'[3]2010_Envelope'!$BH$6:$CR$128,8),"")</f>
        <v>8.0769230769230766</v>
      </c>
      <c r="Z31" s="21">
        <f>IF(Z8&gt;0,VLOOKUP(Z8,'[3]2010_Envelope'!$BH$6:$CR$128,8),"")</f>
        <v>22.578792735042736</v>
      </c>
      <c r="AA31" s="21" t="str">
        <f>IF(AA8&gt;0,VLOOKUP(AA8,'[3]2010_Envelope'!$BH$6:$CR$128,8),"")</f>
        <v/>
      </c>
      <c r="AB31" s="21" t="str">
        <f>IF(AB8&gt;0,VLOOKUP(AB8,'[3]2010_Envelope'!$BH$6:$CR$128,8),"")</f>
        <v/>
      </c>
      <c r="AC31" s="20" t="str">
        <f>IF(AC8&gt;0,VLOOKUP(AC8,'[3]2010_HVAC'!$EY$7:$KA$83,44),"")</f>
        <v/>
      </c>
      <c r="AD31" s="20" t="str">
        <f>IF(AD8&gt;0,VLOOKUP(AD8,'[3]2010_HVAC'!$EY$7:$KA$83,44),"")</f>
        <v/>
      </c>
      <c r="AE31" s="20" t="str">
        <f>IF(AE8&gt;0,VLOOKUP(AE8,'[3]2010_HVAC'!$EY$7:$KA$83,44),"")</f>
        <v/>
      </c>
      <c r="AF31" s="20" t="str">
        <f>IF(AF8&gt;0,VLOOKUP(AF8,'[3]2010_HVAC'!$EY$7:$KA$83,44),"")</f>
        <v/>
      </c>
      <c r="AG31" s="55">
        <f>VLOOKUP($C31,[1]Performance!$A$3:$K$38,11)</f>
        <v>0</v>
      </c>
      <c r="AH31" s="55">
        <f t="shared" si="34"/>
        <v>44</v>
      </c>
      <c r="AI31" s="20">
        <f>IF(AI8&gt;0,VLOOKUP(AI8,'[3]2010_HVAC'!$EY$7:$KA$83,AH31),"")</f>
        <v>9.0891526700462002</v>
      </c>
      <c r="AJ31" s="20">
        <f>IF(AJ8&gt;0,VLOOKUP(AJ8,'[3]2010_HVAC'!$EY$7:$KA$83,$AH31),"")</f>
        <v>19.495756436845564</v>
      </c>
      <c r="AK31" s="20">
        <f>IF(AK8&gt;0,VLOOKUP(AK8,'[3]2010_HVAC'!$EY$7:$KA$83,44),"")</f>
        <v>53.898799999999994</v>
      </c>
      <c r="AL31" s="20" t="str">
        <f>IF(AL8&gt;0,VLOOKUP(AL8,'[3]2010_HVAC'!$EY$7:$KA$83,44),"")</f>
        <v/>
      </c>
      <c r="AM31" s="20">
        <f>IF(AM8&gt;0,VLOOKUP(AM8,'[3]2010_HVAC'!$EY$7:$KA$83,44),"")</f>
        <v>4.9931623931623932</v>
      </c>
      <c r="AN31" s="20" t="str">
        <f>IF(AN8&gt;0,VLOOKUP(AN8,'[3]2010_HVAC'!$EY$7:$KA$83,44),"")</f>
        <v/>
      </c>
      <c r="AO31" s="20" t="str">
        <f>IF(AO8&gt;0,VLOOKUP(AO8,'[3]2010_HVAC'!$EY$7:$KA$83,44),"")</f>
        <v/>
      </c>
      <c r="AP31" s="13">
        <f t="shared" si="35"/>
        <v>324243.69181012671</v>
      </c>
      <c r="AQ31" s="21">
        <f>IF(AQ8&gt;0,VLOOKUP(AQ8,'[3]2010_Envelope'!$BH$6:$CR$128,9),"")</f>
        <v>9.1595000000000013</v>
      </c>
      <c r="AR31" s="21">
        <f>IF(AR8&gt;0,VLOOKUP(AR8,'[3]2010_Envelope'!$BH$6:$CR$128,9),"")</f>
        <v>29.759178571428567</v>
      </c>
      <c r="AS31" s="21">
        <f>IF(AS8&gt;0,VLOOKUP(AS8,'[3]2010_Envelope'!$BH$6:$CR$128,9),"")</f>
        <v>19.6875</v>
      </c>
      <c r="AT31" s="21" t="str">
        <f>IF(AT8&gt;0,VLOOKUP(AT8,'[3]2010_Envelope'!$BH$6:$CR$128,9),"")</f>
        <v/>
      </c>
      <c r="AU31" s="21" t="str">
        <f>IF(AU8&gt;0,VLOOKUP(AU8,'[3]2010_Envelope'!$BH$6:$CR$128,9),"")</f>
        <v/>
      </c>
      <c r="AV31" s="21" t="str">
        <f>IF(AV8&gt;0,VLOOKUP(AV8,'[3]2010_Envelope'!$BH$6:$CR$128,9),"")</f>
        <v/>
      </c>
      <c r="AW31" s="20" t="str">
        <f>IF(AW8&gt;0,VLOOKUP(AW8,'[3]2010_HVAC'!$EY$7:$KA$83,47),"")</f>
        <v/>
      </c>
      <c r="AX31" s="20" t="str">
        <f>IF(AX8&gt;0,VLOOKUP(AX8,'[3]2010_HVAC'!$EY$7:$KA$83,47),"")</f>
        <v/>
      </c>
      <c r="AY31" s="20" t="str">
        <f>IF(AY8&gt;0,VLOOKUP(AY8,'[3]2010_HVAC'!$EY$7:$KA$83,47),"")</f>
        <v/>
      </c>
      <c r="AZ31" s="20" t="str">
        <f>IF(AZ8&gt;0,VLOOKUP(AZ8,'[3]2010_HVAC'!$EY$7:$KA$83,47),"")</f>
        <v/>
      </c>
      <c r="BA31" s="55">
        <f>VLOOKUP($C31,[2]Performance!$A$3:$K$36,11)</f>
        <v>0</v>
      </c>
      <c r="BB31" s="55">
        <f t="shared" si="36"/>
        <v>47</v>
      </c>
      <c r="BC31" s="20">
        <f>IF(BC8&gt;0,VLOOKUP(BC8,'[3]2010_HVAC'!$EY$7:$KA$83,BB31),"")</f>
        <v>9.7731674400610036</v>
      </c>
      <c r="BD31" s="20">
        <f>IF(BD8&gt;0,VLOOKUP(BD8,'[3]2010_HVAC'!$EY$7:$KA$83,$BB31),"")</f>
        <v>33.847680784886414</v>
      </c>
      <c r="BE31" s="20">
        <f>IF(BE8&gt;0,VLOOKUP(BE8,'[3]2010_HVAC'!$EY$7:$KA$83,47),"")</f>
        <v>53.898799999999994</v>
      </c>
      <c r="BF31" s="20" t="str">
        <f>IF(BF8&gt;0,VLOOKUP(BF8,'[3]2010_HVAC'!$EY$7:$KA$83,47),"")</f>
        <v/>
      </c>
      <c r="BG31" s="20">
        <f>IF(BG8&gt;0,VLOOKUP(BG8,'[3]2010_HVAC'!$EY$7:$KA$83,47),"")</f>
        <v>5.5638095238095238</v>
      </c>
      <c r="BH31" s="20" t="str">
        <f>IF(BH8&gt;0,VLOOKUP(BH8,'[3]2010_HVAC'!$EY$7:$KA$83,47),"")</f>
        <v/>
      </c>
      <c r="BI31" s="20" t="str">
        <f>IF(BI8&gt;0,VLOOKUP(BI8,'[3]2010_HVAC'!$EY$7:$KA$83,47),"")</f>
        <v/>
      </c>
      <c r="BJ31" s="13">
        <f t="shared" si="37"/>
        <v>509322.35440858436</v>
      </c>
      <c r="BK31" s="19">
        <f>IF($N31&gt;0,VLOOKUP($C31,[1]Sevilla!$AB$7:$AN$40,$N31))/((IF($P31=1,'3 PlantsCodes'!$D$26,IF($P31=2,'3 PlantsCodes'!$D$27,IF($P31=3,'3 PlantsCodes'!$D$28,IF($P31=4,'3 PlantsCodes'!$D$29)))))*IF($R31=1,'3 PlantsCodes'!$D$31,IF($R31=2,'3 PlantsCodes'!$D$32)))</f>
        <v>38.480010358719106</v>
      </c>
      <c r="BL31" s="19">
        <f>(IF($O31=20,VLOOKUP($C31,[1]Sevilla!$AB$7:$AN$40,12),IF($O31&gt;0,VLOOKUP($C31,[1]Sevilla!$AB$7:$AN$40,$O31),0))/(IF($Q31=1,'3 PlantsCodes'!$E$26,IF($Q31=3,'3 PlantsCodes'!$E$28,IF($Q31=4,'3 PlantsCodes'!$E$29,1)))*IF($R31=1,'3 PlantsCodes'!$E$31,IF($R31=2,'3 PlantsCodes'!$E$32))))</f>
        <v>46.343893127287423</v>
      </c>
      <c r="BM31" s="19">
        <f>VLOOKUP($C31,[1]Sevilla!$AB$6:$AZ$40,$S31)</f>
        <v>6.8421052631578947</v>
      </c>
      <c r="BN31" s="19">
        <f>VLOOKUP($C31,[1]Sevilla!$B$7:$Y$40,18)</f>
        <v>27.142502929686</v>
      </c>
      <c r="BO31" s="19">
        <f>VLOOKUP($C31,[1]Sevilla!$B$7:$AA$40,26)</f>
        <v>0.53739701257681238</v>
      </c>
      <c r="BP31" s="20">
        <f>IF($U31=1,-[4]Office!$E$13,0)</f>
        <v>0</v>
      </c>
      <c r="BQ31" s="57" t="s">
        <v>30</v>
      </c>
      <c r="BR31" s="19">
        <f>IF($N31&gt;0,VLOOKUP($C31,[2]Sevilla!$AB$7:$AN$40,$N31))/((IF($P31=1,'3 PlantsCodes'!$D$26,IF($P31=2,'3 PlantsCodes'!$D$27,IF($P31=3,'3 PlantsCodes'!$D$28,IF($P31=4,'3 PlantsCodes'!$D$29)))))*IF($R31=1,'3 PlantsCodes'!$D$31,IF($R31=2,'3 PlantsCodes'!$D$32)))</f>
        <v>22.029128183352828</v>
      </c>
      <c r="BS31" s="19">
        <f>(IF($O31=20,VLOOKUP($C31,[2]Sevilla!$AB$7:$AN$40,12),IF($O31&gt;0,VLOOKUP($C31,[2]Sevilla!$AB$7:$AN$40,$O31),0))/(IF($Q31=1,'3 PlantsCodes'!$E$26,IF($Q31=3,'3 PlantsCodes'!$E$28,IF($Q31=4,'3 PlantsCodes'!$E$29,1)))*IF($R31=1,'3 PlantsCodes'!$E$31,IF($R31=2,'3 PlantsCodes'!$E$32))))</f>
        <v>32.216437769305443</v>
      </c>
      <c r="BT31" s="19">
        <f>VLOOKUP($C31,[2]Sevilla!$AB$6:$AZ$40,$S31)</f>
        <v>10.105263157894736</v>
      </c>
      <c r="BU31" s="19">
        <f>VLOOKUP($C31,[2]Sevilla!$B$7:$Y$40,18)</f>
        <v>27.178556514385658</v>
      </c>
      <c r="BV31" s="19">
        <f>VLOOKUP($C31,[2]Sevilla!$B$7:$AA$40,26)</f>
        <v>0.62325581915977979</v>
      </c>
      <c r="BW31" s="20">
        <f>IF($U31=1,-[4]School!$E$13,0)</f>
        <v>0</v>
      </c>
      <c r="BX31" s="57" t="s">
        <v>30</v>
      </c>
    </row>
    <row r="32" spans="1:77" ht="15" customHeight="1" x14ac:dyDescent="0.25">
      <c r="A32" s="151"/>
      <c r="B32" s="17">
        <v>4</v>
      </c>
      <c r="C32" s="22">
        <f t="shared" si="33"/>
        <v>1</v>
      </c>
      <c r="D32" s="50" t="str">
        <f t="shared" si="33"/>
        <v>-</v>
      </c>
      <c r="E32" s="50" t="str">
        <f t="shared" si="33"/>
        <v>-</v>
      </c>
      <c r="F32" s="49" t="str">
        <f t="shared" si="33"/>
        <v>o-</v>
      </c>
      <c r="G32" s="49" t="str">
        <f t="shared" si="33"/>
        <v>o</v>
      </c>
      <c r="H32" s="49">
        <f t="shared" si="33"/>
        <v>0</v>
      </c>
      <c r="I32" s="49">
        <f t="shared" si="33"/>
        <v>1</v>
      </c>
      <c r="J32" s="49">
        <f t="shared" si="33"/>
        <v>1</v>
      </c>
      <c r="K32" s="49">
        <f t="shared" si="33"/>
        <v>1</v>
      </c>
      <c r="L32" s="49">
        <f t="shared" si="33"/>
        <v>1</v>
      </c>
      <c r="M32" s="49">
        <f t="shared" si="33"/>
        <v>1111</v>
      </c>
      <c r="N32" s="49">
        <f t="shared" si="33"/>
        <v>7</v>
      </c>
      <c r="O32" s="49">
        <f t="shared" si="33"/>
        <v>12</v>
      </c>
      <c r="P32" s="49">
        <f t="shared" si="33"/>
        <v>3</v>
      </c>
      <c r="Q32" s="49">
        <f t="shared" si="33"/>
        <v>3</v>
      </c>
      <c r="R32" s="49">
        <f t="shared" si="33"/>
        <v>2</v>
      </c>
      <c r="S32" s="22">
        <f t="shared" si="33"/>
        <v>16</v>
      </c>
      <c r="T32" s="49">
        <f t="shared" si="33"/>
        <v>0</v>
      </c>
      <c r="U32" s="49">
        <f t="shared" si="33"/>
        <v>1</v>
      </c>
      <c r="V32" s="18" t="str">
        <f t="shared" si="33"/>
        <v/>
      </c>
      <c r="W32" s="21">
        <f>IF(W9&gt;0,VLOOKUP(W9,'[3]2010_Envelope'!$BH$6:$CR$128,8),"")</f>
        <v>21.179487179487179</v>
      </c>
      <c r="X32" s="21">
        <f>IF(X9&gt;0,VLOOKUP(X9,'[3]2010_Envelope'!$BH$6:$CR$128,8),"")</f>
        <v>6.9078525641025639</v>
      </c>
      <c r="Y32" s="21" t="str">
        <f>IF(Y9&gt;0,VLOOKUP(Y9,'[3]2010_Envelope'!$BH$6:$CR$128,8),"")</f>
        <v/>
      </c>
      <c r="Z32" s="21">
        <f>IF(Z9&gt;0,VLOOKUP(Z9,'[3]2010_Envelope'!$BH$6:$CR$128,8),"")</f>
        <v>22.578792735042736</v>
      </c>
      <c r="AA32" s="21" t="str">
        <f>IF(AA9&gt;0,VLOOKUP(AA9,'[3]2010_Envelope'!$BH$6:$CR$128,8),"")</f>
        <v/>
      </c>
      <c r="AB32" s="21" t="str">
        <f>IF(AB9&gt;0,VLOOKUP(AB9,'[3]2010_Envelope'!$BH$6:$CR$128,8),"")</f>
        <v/>
      </c>
      <c r="AC32" s="20" t="str">
        <f>IF(AC9&gt;0,VLOOKUP(AC9,'[3]2010_HVAC'!$EY$7:$KA$83,44),"")</f>
        <v/>
      </c>
      <c r="AD32" s="20" t="str">
        <f>IF(AD9&gt;0,VLOOKUP(AD9,'[3]2010_HVAC'!$EY$7:$KA$83,44),"")</f>
        <v/>
      </c>
      <c r="AE32" s="20" t="str">
        <f>IF(AE9&gt;0,VLOOKUP(AE9,'[3]2010_HVAC'!$EY$7:$KA$83,44),"")</f>
        <v/>
      </c>
      <c r="AF32" s="20" t="str">
        <f>IF(AF9&gt;0,VLOOKUP(AF9,'[3]2010_HVAC'!$EY$7:$KA$83,44),"")</f>
        <v/>
      </c>
      <c r="AG32" s="55">
        <f>VLOOKUP($C32,[1]Performance!$A$3:$K$38,11)</f>
        <v>0</v>
      </c>
      <c r="AH32" s="55">
        <f t="shared" si="34"/>
        <v>44</v>
      </c>
      <c r="AI32" s="20">
        <f>IF(AI9&gt;0,VLOOKUP(AI9,'[3]2010_HVAC'!$EY$7:$KA$83,AH32),"")</f>
        <v>22.16802605093006</v>
      </c>
      <c r="AJ32" s="20" t="str">
        <f>IF(AJ9&gt;0,VLOOKUP(AJ9,'[3]2010_HVAC'!$EY$7:$KA$83,$AH32),"")</f>
        <v/>
      </c>
      <c r="AK32" s="20">
        <f>IF(AK9&gt;0,VLOOKUP(AK9,'[3]2010_HVAC'!$EY$7:$KA$83,44),"")</f>
        <v>53.898799999999994</v>
      </c>
      <c r="AL32" s="20" t="str">
        <f>IF(AL9&gt;0,VLOOKUP(AL9,'[3]2010_HVAC'!$EY$7:$KA$83,44),"")</f>
        <v/>
      </c>
      <c r="AM32" s="20">
        <f>IF(AM9&gt;0,VLOOKUP(AM9,'[3]2010_HVAC'!$EY$7:$KA$83,44),"")</f>
        <v>4.9931623931623932</v>
      </c>
      <c r="AN32" s="20" t="str">
        <f>IF(AN9&gt;0,VLOOKUP(AN9,'[3]2010_HVAC'!$EY$7:$KA$83,44),"")</f>
        <v/>
      </c>
      <c r="AO32" s="20">
        <f>IF(AO9&gt;0,VLOOKUP(AO9,'[3]2010_HVAC'!$EY$7:$KA$83,44),"")</f>
        <v>24.981846153846156</v>
      </c>
      <c r="AP32" s="13">
        <f t="shared" si="35"/>
        <v>366696.64295917627</v>
      </c>
      <c r="AQ32" s="21">
        <f>IF(AQ9&gt;0,VLOOKUP(AQ9,'[3]2010_Envelope'!$BH$6:$CR$128,9),"")</f>
        <v>48.458333333333336</v>
      </c>
      <c r="AR32" s="21">
        <f>IF(AR9&gt;0,VLOOKUP(AR9,'[3]2010_Envelope'!$BH$6:$CR$128,9),"")</f>
        <v>12.441690476190475</v>
      </c>
      <c r="AS32" s="21" t="str">
        <f>IF(AS9&gt;0,VLOOKUP(AS9,'[3]2010_Envelope'!$BH$6:$CR$128,9),"")</f>
        <v/>
      </c>
      <c r="AT32" s="21" t="str">
        <f>IF(AT9&gt;0,VLOOKUP(AT9,'[3]2010_Envelope'!$BH$6:$CR$128,9),"")</f>
        <v/>
      </c>
      <c r="AU32" s="21" t="str">
        <f>IF(AU9&gt;0,VLOOKUP(AU9,'[3]2010_Envelope'!$BH$6:$CR$128,9),"")</f>
        <v/>
      </c>
      <c r="AV32" s="21" t="str">
        <f>IF(AV9&gt;0,VLOOKUP(AV9,'[3]2010_Envelope'!$BH$6:$CR$128,9),"")</f>
        <v/>
      </c>
      <c r="AW32" s="20" t="str">
        <f>IF(AW9&gt;0,VLOOKUP(AW9,'[3]2010_HVAC'!$EY$7:$KA$83,47),"")</f>
        <v/>
      </c>
      <c r="AX32" s="20" t="str">
        <f>IF(AX9&gt;0,VLOOKUP(AX9,'[3]2010_HVAC'!$EY$7:$KA$83,47),"")</f>
        <v/>
      </c>
      <c r="AY32" s="20" t="str">
        <f>IF(AY9&gt;0,VLOOKUP(AY9,'[3]2010_HVAC'!$EY$7:$KA$83,47),"")</f>
        <v/>
      </c>
      <c r="AZ32" s="20" t="str">
        <f>IF(AZ9&gt;0,VLOOKUP(AZ9,'[3]2010_HVAC'!$EY$7:$KA$83,47),"")</f>
        <v/>
      </c>
      <c r="BA32" s="55">
        <f>VLOOKUP($C32,[2]Performance!$A$3:$K$36,11)</f>
        <v>0</v>
      </c>
      <c r="BB32" s="55">
        <f t="shared" si="36"/>
        <v>47</v>
      </c>
      <c r="BC32" s="20">
        <f>IF(BC9&gt;0,VLOOKUP(BC9,'[3]2010_HVAC'!$EY$7:$KA$83,BB32),"")</f>
        <v>23.836306669747309</v>
      </c>
      <c r="BD32" s="20" t="str">
        <f>IF(BD9&gt;0,VLOOKUP(BD9,'[3]2010_HVAC'!$EY$7:$KA$83,$BB32),"")</f>
        <v/>
      </c>
      <c r="BE32" s="20">
        <f>IF(BE9&gt;0,VLOOKUP(BE9,'[3]2010_HVAC'!$EY$7:$KA$83,47),"")</f>
        <v>53.898799999999994</v>
      </c>
      <c r="BF32" s="20" t="str">
        <f>IF(BF9&gt;0,VLOOKUP(BF9,'[3]2010_HVAC'!$EY$7:$KA$83,47),"")</f>
        <v/>
      </c>
      <c r="BG32" s="20">
        <f>IF(BG9&gt;0,VLOOKUP(BG9,'[3]2010_HVAC'!$EY$7:$KA$83,47),"")</f>
        <v>5.5638095238095238</v>
      </c>
      <c r="BH32" s="20" t="str">
        <f>IF(BH9&gt;0,VLOOKUP(BH9,'[3]2010_HVAC'!$EY$7:$KA$83,47),"")</f>
        <v/>
      </c>
      <c r="BI32" s="20">
        <f>IF(BI9&gt;0,VLOOKUP(BI9,'[3]2010_HVAC'!$EY$7:$KA$83,47),"")</f>
        <v>25.77492063492064</v>
      </c>
      <c r="BJ32" s="13">
        <f t="shared" si="37"/>
        <v>535417.661009704</v>
      </c>
      <c r="BK32" s="19">
        <f>IF($N32&gt;0,VLOOKUP($C32,[1]Sevilla!$AB$7:$AN$40,$N32))/((IF($P32=1,'3 PlantsCodes'!$D$26,IF($P32=2,'3 PlantsCodes'!$D$27,IF($P32=3,'3 PlantsCodes'!$D$28,IF($P32=4,'3 PlantsCodes'!$D$29)))))*IF($R32=1,'3 PlantsCodes'!$D$31,IF($R32=2,'3 PlantsCodes'!$D$32)))</f>
        <v>17.839674574053891</v>
      </c>
      <c r="BL32" s="19">
        <f>(IF($O32=20,VLOOKUP($C32,[1]Sevilla!$AB$7:$AN$40,12),IF($O32&gt;0,VLOOKUP($C32,[1]Sevilla!$AB$7:$AN$40,$O32),0))/(IF($Q32=1,'3 PlantsCodes'!$E$26,IF($Q32=3,'3 PlantsCodes'!$E$28,IF($Q32=4,'3 PlantsCodes'!$E$29,1)))*IF($R32=1,'3 PlantsCodes'!$E$31,IF($R32=2,'3 PlantsCodes'!$E$32))))</f>
        <v>46.419041586634762</v>
      </c>
      <c r="BM32" s="19">
        <f>VLOOKUP($C32,[1]Sevilla!$AB$6:$AZ$40,$S32)</f>
        <v>2.3201991709443264</v>
      </c>
      <c r="BN32" s="19">
        <f>VLOOKUP($C32,[1]Sevilla!$B$7:$Y$40,18)</f>
        <v>27.115415039061013</v>
      </c>
      <c r="BO32" s="19">
        <f>VLOOKUP($C32,[1]Sevilla!$B$7:$AA$40,26)</f>
        <v>0.56447340514997613</v>
      </c>
      <c r="BP32" s="20">
        <f>IF($U32=1,-[4]Office!$E$13,0)</f>
        <v>-9.9196581196581199</v>
      </c>
      <c r="BQ32" s="57" t="s">
        <v>30</v>
      </c>
      <c r="BR32" s="19">
        <f>IF($N32&gt;0,VLOOKUP($C32,[2]Sevilla!$AB$7:$AN$40,$N32))/((IF($P32=1,'3 PlantsCodes'!$D$26,IF($P32=2,'3 PlantsCodes'!$D$27,IF($P32=3,'3 PlantsCodes'!$D$28,IF($P32=4,'3 PlantsCodes'!$D$29)))))*IF($R32=1,'3 PlantsCodes'!$D$31,IF($R32=2,'3 PlantsCodes'!$D$32)))</f>
        <v>15.579780826469776</v>
      </c>
      <c r="BS32" s="19">
        <f>(IF($O32=20,VLOOKUP($C32,[2]Sevilla!$AB$7:$AN$40,12),IF($O32&gt;0,VLOOKUP($C32,[2]Sevilla!$AB$7:$AN$40,$O32),0))/(IF($Q32=1,'3 PlantsCodes'!$E$26,IF($Q32=3,'3 PlantsCodes'!$E$28,IF($Q32=4,'3 PlantsCodes'!$E$29,1)))*IF($R32=1,'3 PlantsCodes'!$E$31,IF($R32=2,'3 PlantsCodes'!$E$32))))</f>
        <v>28.506812013325074</v>
      </c>
      <c r="BT32" s="19">
        <f>VLOOKUP($C32,[2]Sevilla!$AB$6:$AZ$40,$S32)</f>
        <v>3.3299844403573715</v>
      </c>
      <c r="BU32" s="19">
        <f>VLOOKUP($C32,[2]Sevilla!$B$7:$Y$40,18)</f>
        <v>27.169077050099904</v>
      </c>
      <c r="BV32" s="19">
        <f>VLOOKUP($C32,[2]Sevilla!$B$7:$AA$40,26)</f>
        <v>0.62932704306097786</v>
      </c>
      <c r="BW32" s="20">
        <f>IF($U32=1,-[4]School!$E$13,0)</f>
        <v>-10.431428571428571</v>
      </c>
      <c r="BX32" s="57" t="s">
        <v>30</v>
      </c>
    </row>
    <row r="33" spans="1:76" ht="15" customHeight="1" x14ac:dyDescent="0.25">
      <c r="A33" s="151"/>
      <c r="B33" s="17">
        <v>5</v>
      </c>
      <c r="C33" s="22">
        <f t="shared" si="33"/>
        <v>5</v>
      </c>
      <c r="D33" s="50" t="str">
        <f t="shared" si="33"/>
        <v>o-</v>
      </c>
      <c r="E33" s="50" t="str">
        <f t="shared" si="33"/>
        <v>-</v>
      </c>
      <c r="F33" s="49" t="str">
        <f t="shared" si="33"/>
        <v>o-</v>
      </c>
      <c r="G33" s="49" t="str">
        <f t="shared" si="33"/>
        <v>o</v>
      </c>
      <c r="H33" s="49">
        <f t="shared" si="33"/>
        <v>0</v>
      </c>
      <c r="I33" s="49">
        <f t="shared" si="33"/>
        <v>2</v>
      </c>
      <c r="J33" s="49">
        <f t="shared" si="33"/>
        <v>1</v>
      </c>
      <c r="K33" s="49">
        <f t="shared" si="33"/>
        <v>1</v>
      </c>
      <c r="L33" s="49">
        <f t="shared" si="33"/>
        <v>1</v>
      </c>
      <c r="M33" s="49">
        <f t="shared" si="33"/>
        <v>2111</v>
      </c>
      <c r="N33" s="49">
        <f t="shared" si="33"/>
        <v>7</v>
      </c>
      <c r="O33" s="49">
        <f t="shared" si="33"/>
        <v>12</v>
      </c>
      <c r="P33" s="49">
        <f t="shared" si="33"/>
        <v>3</v>
      </c>
      <c r="Q33" s="49">
        <f t="shared" si="33"/>
        <v>3</v>
      </c>
      <c r="R33" s="49">
        <f t="shared" si="33"/>
        <v>2</v>
      </c>
      <c r="S33" s="22">
        <f t="shared" si="33"/>
        <v>16</v>
      </c>
      <c r="T33" s="49">
        <f t="shared" si="33"/>
        <v>0</v>
      </c>
      <c r="U33" s="49">
        <f t="shared" si="33"/>
        <v>1</v>
      </c>
      <c r="V33" s="18" t="str">
        <f t="shared" si="33"/>
        <v/>
      </c>
      <c r="W33" s="21">
        <f>IF(W10&gt;0,VLOOKUP(W10,'[3]2010_Envelope'!$BH$6:$CR$128,8),"")</f>
        <v>3.9102564102564101</v>
      </c>
      <c r="X33" s="21">
        <f>IF(X10&gt;0,VLOOKUP(X10,'[3]2010_Envelope'!$BH$6:$CR$128,8),"")</f>
        <v>16.52283653846154</v>
      </c>
      <c r="Y33" s="21">
        <f>IF(Y10&gt;0,VLOOKUP(Y10,'[3]2010_Envelope'!$BH$6:$CR$128,8),"")</f>
        <v>8.0769230769230766</v>
      </c>
      <c r="Z33" s="21">
        <f>IF(Z10&gt;0,VLOOKUP(Z10,'[3]2010_Envelope'!$BH$6:$CR$128,8),"")</f>
        <v>22.578792735042736</v>
      </c>
      <c r="AA33" s="21" t="str">
        <f>IF(AA10&gt;0,VLOOKUP(AA10,'[3]2010_Envelope'!$BH$6:$CR$128,8),"")</f>
        <v/>
      </c>
      <c r="AB33" s="21" t="str">
        <f>IF(AB10&gt;0,VLOOKUP(AB10,'[3]2010_Envelope'!$BH$6:$CR$128,8),"")</f>
        <v/>
      </c>
      <c r="AC33" s="20" t="str">
        <f>IF(AC10&gt;0,VLOOKUP(AC10,'[3]2010_HVAC'!$EY$7:$KA$83,44),"")</f>
        <v/>
      </c>
      <c r="AD33" s="20" t="str">
        <f>IF(AD10&gt;0,VLOOKUP(AD10,'[3]2010_HVAC'!$EY$7:$KA$83,44),"")</f>
        <v/>
      </c>
      <c r="AE33" s="20" t="str">
        <f>IF(AE10&gt;0,VLOOKUP(AE10,'[3]2010_HVAC'!$EY$7:$KA$83,44),"")</f>
        <v/>
      </c>
      <c r="AF33" s="20" t="str">
        <f>IF(AF10&gt;0,VLOOKUP(AF10,'[3]2010_HVAC'!$EY$7:$KA$83,44),"")</f>
        <v/>
      </c>
      <c r="AG33" s="55">
        <f>VLOOKUP($C33,[1]Performance!$A$3:$K$38,11)</f>
        <v>0</v>
      </c>
      <c r="AH33" s="55">
        <f t="shared" si="34"/>
        <v>44</v>
      </c>
      <c r="AI33" s="20">
        <f>IF(AI10&gt;0,VLOOKUP(AI10,'[3]2010_HVAC'!$EY$7:$KA$83,AH33),"")</f>
        <v>22.16802605093006</v>
      </c>
      <c r="AJ33" s="20" t="str">
        <f>IF(AJ10&gt;0,VLOOKUP(AJ10,'[3]2010_HVAC'!$EY$7:$KA$83,$AH33),"")</f>
        <v/>
      </c>
      <c r="AK33" s="20">
        <f>IF(AK10&gt;0,VLOOKUP(AK10,'[3]2010_HVAC'!$EY$7:$KA$83,44),"")</f>
        <v>53.898799999999994</v>
      </c>
      <c r="AL33" s="20" t="str">
        <f>IF(AL10&gt;0,VLOOKUP(AL10,'[3]2010_HVAC'!$EY$7:$KA$83,44),"")</f>
        <v/>
      </c>
      <c r="AM33" s="20">
        <f>IF(AM10&gt;0,VLOOKUP(AM10,'[3]2010_HVAC'!$EY$7:$KA$83,44),"")</f>
        <v>4.9931623931623932</v>
      </c>
      <c r="AN33" s="20" t="str">
        <f>IF(AN10&gt;0,VLOOKUP(AN10,'[3]2010_HVAC'!$EY$7:$KA$83,44),"")</f>
        <v/>
      </c>
      <c r="AO33" s="20">
        <f>IF(AO10&gt;0,VLOOKUP(AO10,'[3]2010_HVAC'!$EY$7:$KA$83,44),"")</f>
        <v>24.981846153846156</v>
      </c>
      <c r="AP33" s="13">
        <f t="shared" si="35"/>
        <v>367685.70545917633</v>
      </c>
      <c r="AQ33" s="21">
        <f>IF(AQ10&gt;0,VLOOKUP(AQ10,'[3]2010_Envelope'!$BH$6:$CR$128,9),"")</f>
        <v>9.1595000000000013</v>
      </c>
      <c r="AR33" s="21">
        <f>IF(AR10&gt;0,VLOOKUP(AR10,'[3]2010_Envelope'!$BH$6:$CR$128,9),"")</f>
        <v>29.759178571428567</v>
      </c>
      <c r="AS33" s="21">
        <f>IF(AS10&gt;0,VLOOKUP(AS10,'[3]2010_Envelope'!$BH$6:$CR$128,9),"")</f>
        <v>19.6875</v>
      </c>
      <c r="AT33" s="21" t="str">
        <f>IF(AT10&gt;0,VLOOKUP(AT10,'[3]2010_Envelope'!$BH$6:$CR$128,9),"")</f>
        <v/>
      </c>
      <c r="AU33" s="21" t="str">
        <f>IF(AU10&gt;0,VLOOKUP(AU10,'[3]2010_Envelope'!$BH$6:$CR$128,9),"")</f>
        <v/>
      </c>
      <c r="AV33" s="21" t="str">
        <f>IF(AV10&gt;0,VLOOKUP(AV10,'[3]2010_Envelope'!$BH$6:$CR$128,9),"")</f>
        <v/>
      </c>
      <c r="AW33" s="20" t="str">
        <f>IF(AW10&gt;0,VLOOKUP(AW10,'[3]2010_HVAC'!$EY$7:$KA$83,47),"")</f>
        <v/>
      </c>
      <c r="AX33" s="20" t="str">
        <f>IF(AX10&gt;0,VLOOKUP(AX10,'[3]2010_HVAC'!$EY$7:$KA$83,47),"")</f>
        <v/>
      </c>
      <c r="AY33" s="20" t="str">
        <f>IF(AY10&gt;0,VLOOKUP(AY10,'[3]2010_HVAC'!$EY$7:$KA$83,47),"")</f>
        <v/>
      </c>
      <c r="AZ33" s="20" t="str">
        <f>IF(AZ10&gt;0,VLOOKUP(AZ10,'[3]2010_HVAC'!$EY$7:$KA$83,47),"")</f>
        <v/>
      </c>
      <c r="BA33" s="55">
        <f>VLOOKUP($C33,[2]Performance!$A$3:$K$36,11)</f>
        <v>0</v>
      </c>
      <c r="BB33" s="55">
        <f t="shared" si="36"/>
        <v>47</v>
      </c>
      <c r="BC33" s="20">
        <f>IF(BC10&gt;0,VLOOKUP(BC10,'[3]2010_HVAC'!$EY$7:$KA$83,BB33),"")</f>
        <v>23.836306669747309</v>
      </c>
      <c r="BD33" s="20" t="str">
        <f>IF(BD10&gt;0,VLOOKUP(BD10,'[3]2010_HVAC'!$EY$7:$KA$83,$BB33),"")</f>
        <v/>
      </c>
      <c r="BE33" s="20">
        <f>IF(BE10&gt;0,VLOOKUP(BE10,'[3]2010_HVAC'!$EY$7:$KA$83,47),"")</f>
        <v>53.898799999999994</v>
      </c>
      <c r="BF33" s="20" t="str">
        <f>IF(BF10&gt;0,VLOOKUP(BF10,'[3]2010_HVAC'!$EY$7:$KA$83,47),"")</f>
        <v/>
      </c>
      <c r="BG33" s="20">
        <f>IF(BG10&gt;0,VLOOKUP(BG10,'[3]2010_HVAC'!$EY$7:$KA$83,47),"")</f>
        <v>5.5638095238095238</v>
      </c>
      <c r="BH33" s="20" t="str">
        <f>IF(BH10&gt;0,VLOOKUP(BH10,'[3]2010_HVAC'!$EY$7:$KA$83,47),"")</f>
        <v/>
      </c>
      <c r="BI33" s="20">
        <f>IF(BI10&gt;0,VLOOKUP(BI10,'[3]2010_HVAC'!$EY$7:$KA$83,47),"")</f>
        <v>25.77492063492064</v>
      </c>
      <c r="BJ33" s="13">
        <f t="shared" si="37"/>
        <v>528192.04850970407</v>
      </c>
      <c r="BK33" s="19">
        <f>IF($N33&gt;0,VLOOKUP($C33,[1]Sevilla!$AB$7:$AN$40,$N33))/((IF($P33=1,'3 PlantsCodes'!$D$26,IF($P33=2,'3 PlantsCodes'!$D$27,IF($P33=3,'3 PlantsCodes'!$D$28,IF($P33=4,'3 PlantsCodes'!$D$29)))))*IF($R33=1,'3 PlantsCodes'!$D$31,IF($R33=2,'3 PlantsCodes'!$D$32)))</f>
        <v>13.586113560422122</v>
      </c>
      <c r="BL33" s="19">
        <f>(IF($O33=20,VLOOKUP($C33,[1]Sevilla!$AB$7:$AN$40,12),IF($O33&gt;0,VLOOKUP($C33,[1]Sevilla!$AB$7:$AN$40,$O33),0))/(IF($Q33=1,'3 PlantsCodes'!$E$26,IF($Q33=3,'3 PlantsCodes'!$E$28,IF($Q33=4,'3 PlantsCodes'!$E$29,1)))*IF($R33=1,'3 PlantsCodes'!$E$31,IF($R33=2,'3 PlantsCodes'!$E$32))))</f>
        <v>46.343893127287423</v>
      </c>
      <c r="BM33" s="19">
        <f>VLOOKUP($C33,[1]Sevilla!$AB$6:$AZ$40,$S33)</f>
        <v>2.3659288630321029</v>
      </c>
      <c r="BN33" s="19">
        <f>VLOOKUP($C33,[1]Sevilla!$B$7:$Y$40,18)</f>
        <v>27.142502929686</v>
      </c>
      <c r="BO33" s="19">
        <f>VLOOKUP($C33,[1]Sevilla!$B$7:$AA$40,26)</f>
        <v>0.53739701257681238</v>
      </c>
      <c r="BP33" s="20">
        <f>IF($U33=1,-[4]Office!$E$13,0)</f>
        <v>-9.9196581196581199</v>
      </c>
      <c r="BQ33" s="57" t="s">
        <v>30</v>
      </c>
      <c r="BR33" s="19">
        <f>IF($N33&gt;0,VLOOKUP($C33,[2]Sevilla!$AB$7:$AN$40,$N33))/((IF($P33=1,'3 PlantsCodes'!$D$26,IF($P33=2,'3 PlantsCodes'!$D$27,IF($P33=3,'3 PlantsCodes'!$D$28,IF($P33=4,'3 PlantsCodes'!$D$29)))))*IF($R33=1,'3 PlantsCodes'!$D$31,IF($R33=2,'3 PlantsCodes'!$D$32)))</f>
        <v>7.6537193982819378</v>
      </c>
      <c r="BS33" s="19">
        <f>(IF($O33=20,VLOOKUP($C33,[2]Sevilla!$AB$7:$AN$40,12),IF($O33&gt;0,VLOOKUP($C33,[2]Sevilla!$AB$7:$AN$40,$O33),0))/(IF($Q33=1,'3 PlantsCodes'!$E$26,IF($Q33=3,'3 PlantsCodes'!$E$28,IF($Q33=4,'3 PlantsCodes'!$E$29,1)))*IF($R33=1,'3 PlantsCodes'!$E$31,IF($R33=2,'3 PlantsCodes'!$E$32))))</f>
        <v>32.216437769305443</v>
      </c>
      <c r="BT33" s="19">
        <f>VLOOKUP($C33,[2]Sevilla!$AB$6:$AZ$40,$S33)</f>
        <v>3.4385450988080932</v>
      </c>
      <c r="BU33" s="19">
        <f>VLOOKUP($C33,[2]Sevilla!$B$7:$Y$40,18)</f>
        <v>27.178556514385658</v>
      </c>
      <c r="BV33" s="19">
        <f>VLOOKUP($C33,[2]Sevilla!$B$7:$AA$40,26)</f>
        <v>0.62325581915977979</v>
      </c>
      <c r="BW33" s="20">
        <f>IF($U33=1,-[4]School!$E$13,0)</f>
        <v>-10.431428571428571</v>
      </c>
      <c r="BX33" s="57" t="s">
        <v>30</v>
      </c>
    </row>
    <row r="34" spans="1:76" ht="15" customHeight="1" x14ac:dyDescent="0.25">
      <c r="A34" s="151"/>
      <c r="B34" s="17">
        <v>6</v>
      </c>
      <c r="C34" s="22">
        <f t="shared" si="33"/>
        <v>10</v>
      </c>
      <c r="D34" s="50" t="str">
        <f t="shared" si="33"/>
        <v>o-</v>
      </c>
      <c r="E34" s="50" t="str">
        <f t="shared" si="33"/>
        <v>o+</v>
      </c>
      <c r="F34" s="49" t="str">
        <f t="shared" si="33"/>
        <v>+</v>
      </c>
      <c r="G34" s="49" t="str">
        <f t="shared" si="33"/>
        <v>+</v>
      </c>
      <c r="H34" s="49">
        <f t="shared" si="33"/>
        <v>0</v>
      </c>
      <c r="I34" s="49">
        <f t="shared" si="33"/>
        <v>2</v>
      </c>
      <c r="J34" s="49">
        <f t="shared" si="33"/>
        <v>3</v>
      </c>
      <c r="K34" s="49">
        <f t="shared" si="33"/>
        <v>3</v>
      </c>
      <c r="L34" s="49">
        <f t="shared" si="33"/>
        <v>1</v>
      </c>
      <c r="M34" s="49">
        <f t="shared" si="33"/>
        <v>2331</v>
      </c>
      <c r="N34" s="49">
        <f t="shared" si="33"/>
        <v>5</v>
      </c>
      <c r="O34" s="49">
        <f t="shared" si="33"/>
        <v>20</v>
      </c>
      <c r="P34" s="49">
        <f t="shared" si="33"/>
        <v>3</v>
      </c>
      <c r="Q34" s="49">
        <f t="shared" si="33"/>
        <v>3</v>
      </c>
      <c r="R34" s="49">
        <f t="shared" si="33"/>
        <v>2</v>
      </c>
      <c r="S34" s="22">
        <f t="shared" si="33"/>
        <v>15</v>
      </c>
      <c r="T34" s="49">
        <f t="shared" si="33"/>
        <v>0</v>
      </c>
      <c r="U34" s="49">
        <f t="shared" si="33"/>
        <v>1</v>
      </c>
      <c r="V34" s="18" t="str">
        <f t="shared" si="33"/>
        <v/>
      </c>
      <c r="W34" s="21">
        <f>IF(W11&gt;0,VLOOKUP(W11,'[3]2010_Envelope'!$BH$6:$CR$128,8),"")</f>
        <v>3.9102564102564101</v>
      </c>
      <c r="X34" s="21">
        <f>IF(X11&gt;0,VLOOKUP(X11,'[3]2010_Envelope'!$BH$6:$CR$128,8),"")</f>
        <v>16.52283653846154</v>
      </c>
      <c r="Y34" s="21">
        <f>IF(Y11&gt;0,VLOOKUP(Y11,'[3]2010_Envelope'!$BH$6:$CR$128,8),"")</f>
        <v>8.0769230769230766</v>
      </c>
      <c r="Z34" s="21">
        <f>IF(Z11&gt;0,VLOOKUP(Z11,'[3]2010_Envelope'!$BH$6:$CR$128,8),"")</f>
        <v>154.43894230769232</v>
      </c>
      <c r="AA34" s="21">
        <f>IF(AA11&gt;0,VLOOKUP(AA11,'[3]2010_Envelope'!$BH$6:$CR$128,8),"")</f>
        <v>73.99879807692308</v>
      </c>
      <c r="AB34" s="21">
        <f>IF(AB11&gt;0,VLOOKUP(AB11,'[3]2010_Envelope'!$BH$6:$CR$128,8),"")</f>
        <v>38.341346153846153</v>
      </c>
      <c r="AC34" s="20" t="str">
        <f>IF(AC11&gt;0,VLOOKUP(AC11,'[3]2010_HVAC'!$EY$7:$KA$83,44),"")</f>
        <v/>
      </c>
      <c r="AD34" s="20" t="str">
        <f>IF(AD11&gt;0,VLOOKUP(AD11,'[3]2010_HVAC'!$EY$7:$KA$83,44),"")</f>
        <v/>
      </c>
      <c r="AE34" s="20">
        <f>IF(AE11&gt;0,VLOOKUP(AE11,'[3]2010_HVAC'!$EY$7:$KA$83,44),"")</f>
        <v>91.996240310077511</v>
      </c>
      <c r="AF34" s="20">
        <f>IF(AF11&gt;0,VLOOKUP(AF11,'[3]2010_HVAC'!$EY$7:$KA$83,44),"")</f>
        <v>9.652000000000001</v>
      </c>
      <c r="AG34" s="55">
        <f>VLOOKUP($C34,[1]Performance!$A$3:$K$38,11)</f>
        <v>2</v>
      </c>
      <c r="AH34" s="55">
        <f t="shared" si="34"/>
        <v>46</v>
      </c>
      <c r="AI34" s="20">
        <f>IF(AI11&gt;0,VLOOKUP(AI11,'[3]2010_HVAC'!$EY$7:$KA$83,AH34),"")</f>
        <v>2.111243365082375</v>
      </c>
      <c r="AJ34" s="20">
        <f>IF(AJ11&gt;0,VLOOKUP(AJ11,'[3]2010_HVAC'!$EY$7:$KA$83,$AH34),"")</f>
        <v>18.131234402159116</v>
      </c>
      <c r="AK34" s="20">
        <f>IF(AK11&gt;0,VLOOKUP(AK11,'[3]2010_HVAC'!$EY$7:$KA$83,44),"")</f>
        <v>53.898799999999994</v>
      </c>
      <c r="AL34" s="20" t="str">
        <f>IF(AL11&gt;0,VLOOKUP(AL11,'[3]2010_HVAC'!$EY$7:$KA$83,44),"")</f>
        <v/>
      </c>
      <c r="AM34" s="20">
        <f>IF(AM11&gt;0,VLOOKUP(AM11,'[3]2010_HVAC'!$EY$7:$KA$83,44),"")</f>
        <v>4.9931623931623932</v>
      </c>
      <c r="AN34" s="20" t="str">
        <f>IF(AN11&gt;0,VLOOKUP(AN11,'[3]2010_HVAC'!$EY$7:$KA$83,44),"")</f>
        <v/>
      </c>
      <c r="AO34" s="20">
        <f>IF(AO11&gt;0,VLOOKUP(AO11,'[3]2010_HVAC'!$EY$7:$KA$83,44),"")</f>
        <v>24.981846153846156</v>
      </c>
      <c r="AP34" s="13">
        <f t="shared" si="35"/>
        <v>1172465.4923009265</v>
      </c>
      <c r="AQ34" s="21">
        <f>IF(AQ11&gt;0,VLOOKUP(AQ11,'[3]2010_Envelope'!$BH$6:$CR$128,9),"")</f>
        <v>9.1595000000000013</v>
      </c>
      <c r="AR34" s="21">
        <f>IF(AR11&gt;0,VLOOKUP(AR11,'[3]2010_Envelope'!$BH$6:$CR$128,9),"")</f>
        <v>29.759178571428567</v>
      </c>
      <c r="AS34" s="21">
        <f>IF(AS11&gt;0,VLOOKUP(AS11,'[3]2010_Envelope'!$BH$6:$CR$128,9),"")</f>
        <v>19.6875</v>
      </c>
      <c r="AT34" s="21" t="str">
        <f>IF(AT11&gt;0,VLOOKUP(AT11,'[3]2010_Envelope'!$BH$6:$CR$128,9),"")</f>
        <v/>
      </c>
      <c r="AU34" s="21">
        <f>IF(AU11&gt;0,VLOOKUP(AU11,'[3]2010_Envelope'!$BH$6:$CR$128,9),"")</f>
        <v>49.81467857142858</v>
      </c>
      <c r="AV34" s="21">
        <f>IF(AV11&gt;0,VLOOKUP(AV11,'[3]2010_Envelope'!$BH$6:$CR$128,9),"")</f>
        <v>25.810714285714287</v>
      </c>
      <c r="AW34" s="20" t="str">
        <f>IF(AW11&gt;0,VLOOKUP(AW11,'[3]2010_HVAC'!$EY$7:$KA$83,47),"")</f>
        <v/>
      </c>
      <c r="AX34" s="20" t="str">
        <f>IF(AX11&gt;0,VLOOKUP(AX11,'[3]2010_HVAC'!$EY$7:$KA$83,47),"")</f>
        <v/>
      </c>
      <c r="AY34" s="20">
        <f>IF(AY11&gt;0,VLOOKUP(AY11,'[3]2010_HVAC'!$EY$7:$KA$83,47),"")</f>
        <v>91.996240310077525</v>
      </c>
      <c r="AZ34" s="20">
        <f>IF(AZ11&gt;0,VLOOKUP(AZ11,'[3]2010_HVAC'!$EY$7:$KA$83,47),"")</f>
        <v>9.652000000000001</v>
      </c>
      <c r="BA34" s="55">
        <f>VLOOKUP($C34,[2]Performance!$A$3:$K$36,11)</f>
        <v>1</v>
      </c>
      <c r="BB34" s="55">
        <f t="shared" si="36"/>
        <v>48</v>
      </c>
      <c r="BC34" s="20">
        <f>IF(BC11&gt;0,VLOOKUP(BC11,'[3]2010_HVAC'!$EY$7:$KA$83,BB34),"")</f>
        <v>5.6847804416892567</v>
      </c>
      <c r="BD34" s="20">
        <f>IF(BD11&gt;0,VLOOKUP(BD11,'[3]2010_HVAC'!$EY$7:$KA$83,$BB34),"")</f>
        <v>30.811843865051362</v>
      </c>
      <c r="BE34" s="20">
        <f>IF(BE11&gt;0,VLOOKUP(BE11,'[3]2010_HVAC'!$EY$7:$KA$83,47),"")</f>
        <v>53.898799999999994</v>
      </c>
      <c r="BF34" s="20" t="str">
        <f>IF(BF11&gt;0,VLOOKUP(BF11,'[3]2010_HVAC'!$EY$7:$KA$83,47),"")</f>
        <v/>
      </c>
      <c r="BG34" s="20">
        <f>IF(BG11&gt;0,VLOOKUP(BG11,'[3]2010_HVAC'!$EY$7:$KA$83,47),"")</f>
        <v>5.5638095238095238</v>
      </c>
      <c r="BH34" s="20" t="str">
        <f>IF(BH11&gt;0,VLOOKUP(BH11,'[3]2010_HVAC'!$EY$7:$KA$83,47),"")</f>
        <v/>
      </c>
      <c r="BI34" s="20">
        <f>IF(BI11&gt;0,VLOOKUP(BI11,'[3]2010_HVAC'!$EY$7:$KA$83,47),"")</f>
        <v>25.77492063492064</v>
      </c>
      <c r="BJ34" s="13">
        <f t="shared" si="37"/>
        <v>1126483.9935429771</v>
      </c>
      <c r="BK34" s="19">
        <f>IF($N34&gt;0,VLOOKUP($C34,[1]Sevilla!$AB$7:$AN$40,$N34))/((IF($P34=1,'3 PlantsCodes'!$D$26,IF($P34=2,'3 PlantsCodes'!$D$27,IF($P34=3,'3 PlantsCodes'!$D$28,IF($P34=4,'3 PlantsCodes'!$D$29)))))*IF($R34=1,'3 PlantsCodes'!$D$31,IF($R34=2,'3 PlantsCodes'!$D$32)))</f>
        <v>8.129168594708915</v>
      </c>
      <c r="BL34" s="19">
        <f>(IF($O34=20,VLOOKUP($C34,[1]Sevilla!$AB$7:$AN$40,12),IF($O34&gt;0,VLOOKUP($C34,[1]Sevilla!$AB$7:$AN$40,$O34),0))/(IF($Q34=1,'3 PlantsCodes'!$E$26,IF($Q34=3,'3 PlantsCodes'!$E$28,IF($Q34=4,'3 PlantsCodes'!$E$29,1)))*IF($R34=1,'3 PlantsCodes'!$E$31,IF($R34=2,'3 PlantsCodes'!$E$32))))</f>
        <v>20.97063794363774</v>
      </c>
      <c r="BM34" s="19">
        <f>VLOOKUP($C34,[1]Sevilla!$AB$6:$AZ$40,$S34)</f>
        <v>6.8421052631578947</v>
      </c>
      <c r="BN34" s="19">
        <f>VLOOKUP($C34,[1]Sevilla!$B$7:$Y$40,18)</f>
        <v>7.2283023261737656</v>
      </c>
      <c r="BO34" s="19">
        <f>VLOOKUP($C34,[1]Sevilla!$B$7:$AA$40,26)</f>
        <v>0.26882331933765263</v>
      </c>
      <c r="BP34" s="20">
        <f>IF($U34=1,-[4]Office!$E$13,0)</f>
        <v>-9.9196581196581199</v>
      </c>
      <c r="BQ34" s="57" t="s">
        <v>30</v>
      </c>
      <c r="BR34" s="19">
        <f>IF($N34&gt;0,VLOOKUP($C34,[2]Sevilla!$AB$7:$AN$40,$N34))/((IF($P34=1,'3 PlantsCodes'!$D$26,IF($P34=2,'3 PlantsCodes'!$D$27,IF($P34=3,'3 PlantsCodes'!$D$28,IF($P34=4,'3 PlantsCodes'!$D$29)))))*IF($R34=1,'3 PlantsCodes'!$D$31,IF($R34=2,'3 PlantsCodes'!$D$32)))</f>
        <v>11.828634578259646</v>
      </c>
      <c r="BS34" s="19">
        <f>(IF($O34=20,VLOOKUP($C34,[2]Sevilla!$AB$7:$AN$40,12),IF($O34&gt;0,VLOOKUP($C34,[2]Sevilla!$AB$7:$AN$40,$O34),0))/(IF($Q34=1,'3 PlantsCodes'!$E$26,IF($Q34=3,'3 PlantsCodes'!$E$28,IF($Q34=4,'3 PlantsCodes'!$E$29,1)))*IF($R34=1,'3 PlantsCodes'!$E$31,IF($R34=2,'3 PlantsCodes'!$E$32))))</f>
        <v>14.821593357387744</v>
      </c>
      <c r="BT34" s="19">
        <f>VLOOKUP($C34,[2]Sevilla!$AB$6:$AZ$40,$S34)</f>
        <v>10.105263157894736</v>
      </c>
      <c r="BU34" s="19">
        <f>VLOOKUP($C34,[2]Sevilla!$B$7:$Y$40,18)</f>
        <v>8.0013226884625599</v>
      </c>
      <c r="BV34" s="19">
        <f>VLOOKUP($C34,[2]Sevilla!$B$7:$AA$40,26)</f>
        <v>0.43171106378721202</v>
      </c>
      <c r="BW34" s="20">
        <f>IF($U34=1,-[4]School!$E$13,0)</f>
        <v>-10.431428571428571</v>
      </c>
      <c r="BX34" s="57" t="s">
        <v>30</v>
      </c>
    </row>
    <row r="35" spans="1:76" ht="15" customHeight="1" x14ac:dyDescent="0.25">
      <c r="A35" s="151"/>
      <c r="B35" s="17">
        <v>7</v>
      </c>
      <c r="C35" s="22">
        <f t="shared" si="33"/>
        <v>14</v>
      </c>
      <c r="D35" s="50" t="str">
        <f t="shared" si="33"/>
        <v>o</v>
      </c>
      <c r="E35" s="50" t="str">
        <f t="shared" si="33"/>
        <v>o+</v>
      </c>
      <c r="F35" s="49" t="str">
        <f t="shared" si="33"/>
        <v>+</v>
      </c>
      <c r="G35" s="49" t="str">
        <f t="shared" si="33"/>
        <v>+</v>
      </c>
      <c r="H35" s="49">
        <f t="shared" si="33"/>
        <v>0</v>
      </c>
      <c r="I35" s="49">
        <f t="shared" si="33"/>
        <v>3</v>
      </c>
      <c r="J35" s="49">
        <f t="shared" si="33"/>
        <v>3</v>
      </c>
      <c r="K35" s="49">
        <f t="shared" si="33"/>
        <v>3</v>
      </c>
      <c r="L35" s="49">
        <f t="shared" si="33"/>
        <v>1</v>
      </c>
      <c r="M35" s="49">
        <f t="shared" si="33"/>
        <v>3331</v>
      </c>
      <c r="N35" s="49">
        <f t="shared" si="33"/>
        <v>5</v>
      </c>
      <c r="O35" s="49">
        <f t="shared" si="33"/>
        <v>20</v>
      </c>
      <c r="P35" s="49">
        <f t="shared" si="33"/>
        <v>3</v>
      </c>
      <c r="Q35" s="49">
        <f t="shared" si="33"/>
        <v>3</v>
      </c>
      <c r="R35" s="49">
        <f t="shared" si="33"/>
        <v>2</v>
      </c>
      <c r="S35" s="22">
        <f t="shared" si="33"/>
        <v>15</v>
      </c>
      <c r="T35" s="49">
        <f t="shared" si="33"/>
        <v>0</v>
      </c>
      <c r="U35" s="49">
        <f t="shared" si="33"/>
        <v>1</v>
      </c>
      <c r="V35" s="18" t="str">
        <f t="shared" si="33"/>
        <v/>
      </c>
      <c r="W35" s="21">
        <f>IF(W12&gt;0,VLOOKUP(W12,'[3]2010_Envelope'!$BH$6:$CR$128,8),"")</f>
        <v>7.4767179487179485</v>
      </c>
      <c r="X35" s="21">
        <f>IF(X12&gt;0,VLOOKUP(X12,'[3]2010_Envelope'!$BH$6:$CR$128,8),"")</f>
        <v>19.323317307692307</v>
      </c>
      <c r="Y35" s="21">
        <f>IF(Y12&gt;0,VLOOKUP(Y12,'[3]2010_Envelope'!$BH$6:$CR$128,8),"")</f>
        <v>9.4230769230769234</v>
      </c>
      <c r="Z35" s="21">
        <f>IF(Z12&gt;0,VLOOKUP(Z12,'[3]2010_Envelope'!$BH$6:$CR$128,8),"")</f>
        <v>154.43894230769232</v>
      </c>
      <c r="AA35" s="21">
        <f>IF(AA12&gt;0,VLOOKUP(AA12,'[3]2010_Envelope'!$BH$6:$CR$128,8),"")</f>
        <v>73.99879807692308</v>
      </c>
      <c r="AB35" s="21">
        <f>IF(AB12&gt;0,VLOOKUP(AB12,'[3]2010_Envelope'!$BH$6:$CR$128,8),"")</f>
        <v>38.341346153846153</v>
      </c>
      <c r="AC35" s="20" t="str">
        <f>IF(AC12&gt;0,VLOOKUP(AC12,'[3]2010_HVAC'!$EY$7:$KA$83,44),"")</f>
        <v/>
      </c>
      <c r="AD35" s="20" t="str">
        <f>IF(AD12&gt;0,VLOOKUP(AD12,'[3]2010_HVAC'!$EY$7:$KA$83,44),"")</f>
        <v/>
      </c>
      <c r="AE35" s="20">
        <f>IF(AE12&gt;0,VLOOKUP(AE12,'[3]2010_HVAC'!$EY$7:$KA$83,44),"")</f>
        <v>91.996240310077511</v>
      </c>
      <c r="AF35" s="20">
        <f>IF(AF12&gt;0,VLOOKUP(AF12,'[3]2010_HVAC'!$EY$7:$KA$83,44),"")</f>
        <v>9.652000000000001</v>
      </c>
      <c r="AG35" s="55">
        <f>VLOOKUP($C35,[1]Performance!$A$3:$K$38,11)</f>
        <v>2</v>
      </c>
      <c r="AH35" s="55">
        <f t="shared" si="34"/>
        <v>46</v>
      </c>
      <c r="AI35" s="20">
        <f>IF(AI12&gt;0,VLOOKUP(AI12,'[3]2010_HVAC'!$EY$7:$KA$83,AH35),"")</f>
        <v>2.111243365082375</v>
      </c>
      <c r="AJ35" s="20">
        <f>IF(AJ12&gt;0,VLOOKUP(AJ12,'[3]2010_HVAC'!$EY$7:$KA$83,$AH35),"")</f>
        <v>18.131234402159116</v>
      </c>
      <c r="AK35" s="20">
        <f>IF(AK12&gt;0,VLOOKUP(AK12,'[3]2010_HVAC'!$EY$7:$KA$83,44),"")</f>
        <v>53.898799999999994</v>
      </c>
      <c r="AL35" s="20" t="str">
        <f>IF(AL12&gt;0,VLOOKUP(AL12,'[3]2010_HVAC'!$EY$7:$KA$83,44),"")</f>
        <v/>
      </c>
      <c r="AM35" s="20">
        <f>IF(AM12&gt;0,VLOOKUP(AM12,'[3]2010_HVAC'!$EY$7:$KA$83,44),"")</f>
        <v>4.9931623931623932</v>
      </c>
      <c r="AN35" s="20" t="str">
        <f>IF(AN12&gt;0,VLOOKUP(AN12,'[3]2010_HVAC'!$EY$7:$KA$83,44),"")</f>
        <v/>
      </c>
      <c r="AO35" s="20">
        <f>IF(AO12&gt;0,VLOOKUP(AO12,'[3]2010_HVAC'!$EY$7:$KA$83,44),"")</f>
        <v>24.981846153846156</v>
      </c>
      <c r="AP35" s="13">
        <f t="shared" si="35"/>
        <v>1190514.1373009265</v>
      </c>
      <c r="AQ35" s="21">
        <f>IF(AQ12&gt;0,VLOOKUP(AQ12,'[3]2010_Envelope'!$BH$6:$CR$128,9),"")</f>
        <v>17.685333333333336</v>
      </c>
      <c r="AR35" s="21">
        <f>IF(AR12&gt;0,VLOOKUP(AR12,'[3]2010_Envelope'!$BH$6:$CR$128,9),"")</f>
        <v>34.803107142857137</v>
      </c>
      <c r="AS35" s="21">
        <f>IF(AS12&gt;0,VLOOKUP(AS12,'[3]2010_Envelope'!$BH$6:$CR$128,9),"")</f>
        <v>22.96875</v>
      </c>
      <c r="AT35" s="21" t="str">
        <f>IF(AT12&gt;0,VLOOKUP(AT12,'[3]2010_Envelope'!$BH$6:$CR$128,9),"")</f>
        <v/>
      </c>
      <c r="AU35" s="21">
        <f>IF(AU12&gt;0,VLOOKUP(AU12,'[3]2010_Envelope'!$BH$6:$CR$128,9),"")</f>
        <v>49.81467857142858</v>
      </c>
      <c r="AV35" s="21">
        <f>IF(AV12&gt;0,VLOOKUP(AV12,'[3]2010_Envelope'!$BH$6:$CR$128,9),"")</f>
        <v>25.810714285714287</v>
      </c>
      <c r="AW35" s="20" t="str">
        <f>IF(AW12&gt;0,VLOOKUP(AW12,'[3]2010_HVAC'!$EY$7:$KA$83,47),"")</f>
        <v/>
      </c>
      <c r="AX35" s="20" t="str">
        <f>IF(AX12&gt;0,VLOOKUP(AX12,'[3]2010_HVAC'!$EY$7:$KA$83,47),"")</f>
        <v/>
      </c>
      <c r="AY35" s="20">
        <f>IF(AY12&gt;0,VLOOKUP(AY12,'[3]2010_HVAC'!$EY$7:$KA$83,47),"")</f>
        <v>91.996240310077525</v>
      </c>
      <c r="AZ35" s="20">
        <f>IF(AZ12&gt;0,VLOOKUP(AZ12,'[3]2010_HVAC'!$EY$7:$KA$83,47),"")</f>
        <v>9.652000000000001</v>
      </c>
      <c r="BA35" s="55">
        <f>VLOOKUP($C35,[2]Performance!$A$3:$K$36,11)</f>
        <v>2</v>
      </c>
      <c r="BB35" s="55">
        <f t="shared" si="36"/>
        <v>49</v>
      </c>
      <c r="BC35" s="20">
        <f>IF(BC12&gt;0,VLOOKUP(BC12,'[3]2010_HVAC'!$EY$7:$KA$83,BB35),"")</f>
        <v>1.5963934433175107</v>
      </c>
      <c r="BD35" s="20">
        <f>IF(BD12&gt;0,VLOOKUP(BD12,'[3]2010_HVAC'!$EY$7:$KA$83,$BB35),"")</f>
        <v>27.776006945216306</v>
      </c>
      <c r="BE35" s="20">
        <f>IF(BE12&gt;0,VLOOKUP(BE12,'[3]2010_HVAC'!$EY$7:$KA$83,47),"")</f>
        <v>53.898799999999994</v>
      </c>
      <c r="BF35" s="20" t="str">
        <f>IF(BF12&gt;0,VLOOKUP(BF12,'[3]2010_HVAC'!$EY$7:$KA$83,47),"")</f>
        <v/>
      </c>
      <c r="BG35" s="20">
        <f>IF(BG12&gt;0,VLOOKUP(BG12,'[3]2010_HVAC'!$EY$7:$KA$83,47),"")</f>
        <v>5.5638095238095238</v>
      </c>
      <c r="BH35" s="20" t="str">
        <f>IF(BH12&gt;0,VLOOKUP(BH12,'[3]2010_HVAC'!$EY$7:$KA$83,47),"")</f>
        <v/>
      </c>
      <c r="BI35" s="20">
        <f>IF(BI12&gt;0,VLOOKUP(BI12,'[3]2010_HVAC'!$EY$7:$KA$83,47),"")</f>
        <v>25.77492063492064</v>
      </c>
      <c r="BJ35" s="13">
        <f t="shared" si="37"/>
        <v>1157123.3757006258</v>
      </c>
      <c r="BK35" s="19">
        <f>IF($N35&gt;0,VLOOKUP($C35,[1]Sevilla!$AB$7:$AN$40,$N35))/((IF($P35=1,'3 PlantsCodes'!$D$26,IF($P35=2,'3 PlantsCodes'!$D$27,IF($P35=3,'3 PlantsCodes'!$D$28,IF($P35=4,'3 PlantsCodes'!$D$29)))))*IF($R35=1,'3 PlantsCodes'!$D$31,IF($R35=2,'3 PlantsCodes'!$D$32)))</f>
        <v>5.8833471183216473</v>
      </c>
      <c r="BL35" s="19">
        <f>(IF($O35=20,VLOOKUP($C35,[1]Sevilla!$AB$7:$AN$40,12),IF($O35&gt;0,VLOOKUP($C35,[1]Sevilla!$AB$7:$AN$40,$O35),0))/(IF($Q35=1,'3 PlantsCodes'!$E$26,IF($Q35=3,'3 PlantsCodes'!$E$28,IF($Q35=4,'3 PlantsCodes'!$E$29,1)))*IF($R35=1,'3 PlantsCodes'!$E$31,IF($R35=2,'3 PlantsCodes'!$E$32))))</f>
        <v>20.763046725942701</v>
      </c>
      <c r="BM35" s="19">
        <f>VLOOKUP($C35,[1]Sevilla!$AB$6:$AZ$40,$S35)</f>
        <v>6.8421052631578947</v>
      </c>
      <c r="BN35" s="19">
        <f>VLOOKUP($C35,[1]Sevilla!$B$7:$Y$40,18)</f>
        <v>7.2283023261737656</v>
      </c>
      <c r="BO35" s="19">
        <f>VLOOKUP($C35,[1]Sevilla!$B$7:$AA$40,26)</f>
        <v>0.26237618227715204</v>
      </c>
      <c r="BP35" s="20">
        <f>IF($U35=1,-[4]Office!$E$13,0)</f>
        <v>-9.9196581196581199</v>
      </c>
      <c r="BQ35" s="57" t="s">
        <v>30</v>
      </c>
      <c r="BR35" s="19">
        <f>IF($N35&gt;0,VLOOKUP($C35,[2]Sevilla!$AB$7:$AN$40,$N35))/((IF($P35=1,'3 PlantsCodes'!$D$26,IF($P35=2,'3 PlantsCodes'!$D$27,IF($P35=3,'3 PlantsCodes'!$D$28,IF($P35=4,'3 PlantsCodes'!$D$29)))))*IF($R35=1,'3 PlantsCodes'!$D$31,IF($R35=2,'3 PlantsCodes'!$D$32)))</f>
        <v>6.4791309147650873</v>
      </c>
      <c r="BS35" s="19">
        <f>(IF($O35=20,VLOOKUP($C35,[2]Sevilla!$AB$7:$AN$40,12),IF($O35&gt;0,VLOOKUP($C35,[2]Sevilla!$AB$7:$AN$40,$O35),0))/(IF($Q35=1,'3 PlantsCodes'!$E$26,IF($Q35=3,'3 PlantsCodes'!$E$28,IF($Q35=4,'3 PlantsCodes'!$E$29,1)))*IF($R35=1,'3 PlantsCodes'!$E$31,IF($R35=2,'3 PlantsCodes'!$E$32))))</f>
        <v>14.451454199121743</v>
      </c>
      <c r="BT35" s="19">
        <f>VLOOKUP($C35,[2]Sevilla!$AB$6:$AZ$40,$S35)</f>
        <v>10.105263157894736</v>
      </c>
      <c r="BU35" s="19">
        <f>VLOOKUP($C35,[2]Sevilla!$B$7:$Y$40,18)</f>
        <v>8.0013226884625599</v>
      </c>
      <c r="BV35" s="19">
        <f>VLOOKUP($C35,[2]Sevilla!$B$7:$AA$40,26)</f>
        <v>0.41668309805392267</v>
      </c>
      <c r="BW35" s="20">
        <f>IF($U35=1,-[4]School!$E$13,0)</f>
        <v>-10.431428571428571</v>
      </c>
      <c r="BX35" s="57" t="s">
        <v>30</v>
      </c>
    </row>
    <row r="36" spans="1:76" ht="15" customHeight="1" x14ac:dyDescent="0.25">
      <c r="A36" s="151"/>
      <c r="B36" s="17">
        <v>8</v>
      </c>
      <c r="C36" s="22">
        <f t="shared" si="33"/>
        <v>18</v>
      </c>
      <c r="D36" s="50" t="str">
        <f t="shared" si="33"/>
        <v>o+</v>
      </c>
      <c r="E36" s="50" t="str">
        <f t="shared" si="33"/>
        <v>o+</v>
      </c>
      <c r="F36" s="49" t="str">
        <f t="shared" si="33"/>
        <v>+</v>
      </c>
      <c r="G36" s="49" t="str">
        <f t="shared" si="33"/>
        <v>+</v>
      </c>
      <c r="H36" s="49">
        <f t="shared" si="33"/>
        <v>0</v>
      </c>
      <c r="I36" s="49">
        <f t="shared" si="33"/>
        <v>4</v>
      </c>
      <c r="J36" s="49">
        <f t="shared" si="33"/>
        <v>3</v>
      </c>
      <c r="K36" s="49">
        <f t="shared" si="33"/>
        <v>3</v>
      </c>
      <c r="L36" s="49">
        <f t="shared" si="33"/>
        <v>1</v>
      </c>
      <c r="M36" s="49">
        <f t="shared" si="33"/>
        <v>4331</v>
      </c>
      <c r="N36" s="49">
        <f t="shared" si="33"/>
        <v>5</v>
      </c>
      <c r="O36" s="49">
        <f t="shared" si="33"/>
        <v>20</v>
      </c>
      <c r="P36" s="49">
        <f t="shared" si="33"/>
        <v>3</v>
      </c>
      <c r="Q36" s="49">
        <f t="shared" si="33"/>
        <v>3</v>
      </c>
      <c r="R36" s="49">
        <f t="shared" si="33"/>
        <v>2</v>
      </c>
      <c r="S36" s="22">
        <f t="shared" si="33"/>
        <v>15</v>
      </c>
      <c r="T36" s="49">
        <f t="shared" si="33"/>
        <v>0</v>
      </c>
      <c r="U36" s="49">
        <f t="shared" si="33"/>
        <v>1</v>
      </c>
      <c r="V36" s="18" t="str">
        <f t="shared" si="33"/>
        <v/>
      </c>
      <c r="W36" s="21">
        <f>IF(W13&gt;0,VLOOKUP(W13,'[3]2010_Envelope'!$BH$6:$CR$128,8),"")</f>
        <v>11.934794871794871</v>
      </c>
      <c r="X36" s="21">
        <f>IF(X13&gt;0,VLOOKUP(X13,'[3]2010_Envelope'!$BH$6:$CR$128,8),"")</f>
        <v>24.36418269230769</v>
      </c>
      <c r="Y36" s="21">
        <f>IF(Y13&gt;0,VLOOKUP(Y13,'[3]2010_Envelope'!$BH$6:$CR$128,8),"")</f>
        <v>10.62305603406247</v>
      </c>
      <c r="Z36" s="21">
        <f>IF(Z13&gt;0,VLOOKUP(Z13,'[3]2010_Envelope'!$BH$6:$CR$128,8),"")</f>
        <v>154.43894230769232</v>
      </c>
      <c r="AA36" s="21">
        <f>IF(AA13&gt;0,VLOOKUP(AA13,'[3]2010_Envelope'!$BH$6:$CR$128,8),"")</f>
        <v>73.99879807692308</v>
      </c>
      <c r="AB36" s="21">
        <f>IF(AB13&gt;0,VLOOKUP(AB13,'[3]2010_Envelope'!$BH$6:$CR$128,8),"")</f>
        <v>38.341346153846153</v>
      </c>
      <c r="AC36" s="20" t="str">
        <f>IF(AC13&gt;0,VLOOKUP(AC13,'[3]2010_HVAC'!$EY$7:$KA$83,44),"")</f>
        <v/>
      </c>
      <c r="AD36" s="20" t="str">
        <f>IF(AD13&gt;0,VLOOKUP(AD13,'[3]2010_HVAC'!$EY$7:$KA$83,44),"")</f>
        <v/>
      </c>
      <c r="AE36" s="20">
        <f>IF(AE13&gt;0,VLOOKUP(AE13,'[3]2010_HVAC'!$EY$7:$KA$83,44),"")</f>
        <v>91.996240310077511</v>
      </c>
      <c r="AF36" s="20">
        <f>IF(AF13&gt;0,VLOOKUP(AF13,'[3]2010_HVAC'!$EY$7:$KA$83,44),"")</f>
        <v>9.652000000000001</v>
      </c>
      <c r="AG36" s="55">
        <f>VLOOKUP($C36,[1]Performance!$A$3:$K$38,11)</f>
        <v>2</v>
      </c>
      <c r="AH36" s="55">
        <f t="shared" si="34"/>
        <v>46</v>
      </c>
      <c r="AI36" s="20">
        <f>IF(AI13&gt;0,VLOOKUP(AI13,'[3]2010_HVAC'!$EY$7:$KA$83,AH36),"")</f>
        <v>2.111243365082375</v>
      </c>
      <c r="AJ36" s="20">
        <f>IF(AJ13&gt;0,VLOOKUP(AJ13,'[3]2010_HVAC'!$EY$7:$KA$83,$AH36),"")</f>
        <v>18.131234402159116</v>
      </c>
      <c r="AK36" s="20">
        <f>IF(AK13&gt;0,VLOOKUP(AK13,'[3]2010_HVAC'!$EY$7:$KA$83,44),"")</f>
        <v>53.898799999999994</v>
      </c>
      <c r="AL36" s="20" t="str">
        <f>IF(AL13&gt;0,VLOOKUP(AL13,'[3]2010_HVAC'!$EY$7:$KA$83,44),"")</f>
        <v/>
      </c>
      <c r="AM36" s="20">
        <f>IF(AM13&gt;0,VLOOKUP(AM13,'[3]2010_HVAC'!$EY$7:$KA$83,44),"")</f>
        <v>4.9931623931623932</v>
      </c>
      <c r="AN36" s="20" t="str">
        <f>IF(AN13&gt;0,VLOOKUP(AN13,'[3]2010_HVAC'!$EY$7:$KA$83,44),"")</f>
        <v/>
      </c>
      <c r="AO36" s="20">
        <f>IF(AO13&gt;0,VLOOKUP(AO13,'[3]2010_HVAC'!$EY$7:$KA$83,44),"")</f>
        <v>24.981846153846156</v>
      </c>
      <c r="AP36" s="13">
        <f t="shared" si="35"/>
        <v>1215549.6134206327</v>
      </c>
      <c r="AQ36" s="21">
        <f>IF(AQ13&gt;0,VLOOKUP(AQ13,'[3]2010_Envelope'!$BH$6:$CR$128,9),"")</f>
        <v>28.342625000000005</v>
      </c>
      <c r="AR36" s="21">
        <f>IF(AR13&gt;0,VLOOKUP(AR13,'[3]2010_Envelope'!$BH$6:$CR$128,9),"")</f>
        <v>43.882178571428568</v>
      </c>
      <c r="AS36" s="21">
        <f>IF(AS13&gt;0,VLOOKUP(AS13,'[3]2010_Envelope'!$BH$6:$CR$128,9),"")</f>
        <v>25.89365897318357</v>
      </c>
      <c r="AT36" s="21" t="str">
        <f>IF(AT13&gt;0,VLOOKUP(AT13,'[3]2010_Envelope'!$BH$6:$CR$128,9),"")</f>
        <v/>
      </c>
      <c r="AU36" s="21">
        <f>IF(AU13&gt;0,VLOOKUP(AU13,'[3]2010_Envelope'!$BH$6:$CR$128,9),"")</f>
        <v>49.81467857142858</v>
      </c>
      <c r="AV36" s="21">
        <f>IF(AV13&gt;0,VLOOKUP(AV13,'[3]2010_Envelope'!$BH$6:$CR$128,9),"")</f>
        <v>25.810714285714287</v>
      </c>
      <c r="AW36" s="20" t="str">
        <f>IF(AW13&gt;0,VLOOKUP(AW13,'[3]2010_HVAC'!$EY$7:$KA$83,47),"")</f>
        <v/>
      </c>
      <c r="AX36" s="20" t="str">
        <f>IF(AX13&gt;0,VLOOKUP(AX13,'[3]2010_HVAC'!$EY$7:$KA$83,47),"")</f>
        <v/>
      </c>
      <c r="AY36" s="20">
        <f>IF(AY13&gt;0,VLOOKUP(AY13,'[3]2010_HVAC'!$EY$7:$KA$83,47),"")</f>
        <v>91.996240310077525</v>
      </c>
      <c r="AZ36" s="20">
        <f>IF(AZ13&gt;0,VLOOKUP(AZ13,'[3]2010_HVAC'!$EY$7:$KA$83,47),"")</f>
        <v>9.652000000000001</v>
      </c>
      <c r="BA36" s="55">
        <f>VLOOKUP($C36,[2]Performance!$A$3:$K$36,11)</f>
        <v>2</v>
      </c>
      <c r="BB36" s="55">
        <f t="shared" si="36"/>
        <v>49</v>
      </c>
      <c r="BC36" s="20">
        <f>IF(BC13&gt;0,VLOOKUP(BC13,'[3]2010_HVAC'!$EY$7:$KA$83,BB36),"")</f>
        <v>1.5963934433175107</v>
      </c>
      <c r="BD36" s="20">
        <f>IF(BD13&gt;0,VLOOKUP(BD13,'[3]2010_HVAC'!$EY$7:$KA$83,$BB36),"")</f>
        <v>27.776006945216306</v>
      </c>
      <c r="BE36" s="20">
        <f>IF(BE13&gt;0,VLOOKUP(BE13,'[3]2010_HVAC'!$EY$7:$KA$83,47),"")</f>
        <v>53.898799999999994</v>
      </c>
      <c r="BF36" s="20" t="str">
        <f>IF(BF13&gt;0,VLOOKUP(BF13,'[3]2010_HVAC'!$EY$7:$KA$83,47),"")</f>
        <v/>
      </c>
      <c r="BG36" s="20">
        <f>IF(BG13&gt;0,VLOOKUP(BG13,'[3]2010_HVAC'!$EY$7:$KA$83,47),"")</f>
        <v>5.5638095238095238</v>
      </c>
      <c r="BH36" s="20" t="str">
        <f>IF(BH13&gt;0,VLOOKUP(BH13,'[3]2010_HVAC'!$EY$7:$KA$83,47),"")</f>
        <v/>
      </c>
      <c r="BI36" s="20">
        <f>IF(BI13&gt;0,VLOOKUP(BI13,'[3]2010_HVAC'!$EY$7:$KA$83,47),"")</f>
        <v>25.77492063492064</v>
      </c>
      <c r="BJ36" s="13">
        <f t="shared" si="37"/>
        <v>1228506.382716154</v>
      </c>
      <c r="BK36" s="19">
        <f>IF($N36&gt;0,VLOOKUP($C36,[1]Sevilla!$AB$7:$AN$40,$N36))/((IF($P36=1,'3 PlantsCodes'!$D$26,IF($P36=2,'3 PlantsCodes'!$D$27,IF($P36=3,'3 PlantsCodes'!$D$28,IF($P36=4,'3 PlantsCodes'!$D$29)))))*IF($R36=1,'3 PlantsCodes'!$D$31,IF($R36=2,'3 PlantsCodes'!$D$32)))</f>
        <v>4.9157131181767735</v>
      </c>
      <c r="BL36" s="19">
        <f>(IF($O36=20,VLOOKUP($C36,[1]Sevilla!$AB$7:$AN$40,12),IF($O36&gt;0,VLOOKUP($C36,[1]Sevilla!$AB$7:$AN$40,$O36),0))/(IF($Q36=1,'3 PlantsCodes'!$E$26,IF($Q36=3,'3 PlantsCodes'!$E$28,IF($Q36=4,'3 PlantsCodes'!$E$29,1)))*IF($R36=1,'3 PlantsCodes'!$E$31,IF($R36=2,'3 PlantsCodes'!$E$32))))</f>
        <v>20.701874819259078</v>
      </c>
      <c r="BM36" s="19">
        <f>VLOOKUP($C36,[1]Sevilla!$AB$6:$AZ$40,$S36)</f>
        <v>6.8421052631578947</v>
      </c>
      <c r="BN36" s="19">
        <f>VLOOKUP($C36,[1]Sevilla!$B$7:$Y$40,18)</f>
        <v>7.2283023261737656</v>
      </c>
      <c r="BO36" s="19">
        <f>VLOOKUP($C36,[1]Sevilla!$B$7:$AA$40,26)</f>
        <v>0.26044399630911125</v>
      </c>
      <c r="BP36" s="20">
        <f>IF($U36=1,-[4]Office!$E$13,0)</f>
        <v>-9.9196581196581199</v>
      </c>
      <c r="BQ36" s="57" t="s">
        <v>30</v>
      </c>
      <c r="BR36" s="19">
        <f>IF($N36&gt;0,VLOOKUP($C36,[2]Sevilla!$AB$7:$AN$40,$N36))/((IF($P36=1,'3 PlantsCodes'!$D$26,IF($P36=2,'3 PlantsCodes'!$D$27,IF($P36=3,'3 PlantsCodes'!$D$28,IF($P36=4,'3 PlantsCodes'!$D$29)))))*IF($R36=1,'3 PlantsCodes'!$D$31,IF($R36=2,'3 PlantsCodes'!$D$32)))</f>
        <v>4.4127137221972097</v>
      </c>
      <c r="BS36" s="19">
        <f>(IF($O36=20,VLOOKUP($C36,[2]Sevilla!$AB$7:$AN$40,12),IF($O36&gt;0,VLOOKUP($C36,[2]Sevilla!$AB$7:$AN$40,$O36),0))/(IF($Q36=1,'3 PlantsCodes'!$E$26,IF($Q36=3,'3 PlantsCodes'!$E$28,IF($Q36=4,'3 PlantsCodes'!$E$29,1)))*IF($R36=1,'3 PlantsCodes'!$E$31,IF($R36=2,'3 PlantsCodes'!$E$32))))</f>
        <v>14.346491853936515</v>
      </c>
      <c r="BT36" s="19">
        <f>VLOOKUP($C36,[2]Sevilla!$AB$6:$AZ$40,$S36)</f>
        <v>10.105263157894736</v>
      </c>
      <c r="BU36" s="19">
        <f>VLOOKUP($C36,[2]Sevilla!$B$7:$Y$40,18)</f>
        <v>8.0013226884625599</v>
      </c>
      <c r="BV36" s="19">
        <f>VLOOKUP($C36,[2]Sevilla!$B$7:$AA$40,26)</f>
        <v>0.41113258022045829</v>
      </c>
      <c r="BW36" s="20">
        <f>IF($U36=1,-[4]School!$E$13,0)</f>
        <v>-10.431428571428571</v>
      </c>
      <c r="BX36" s="57" t="s">
        <v>30</v>
      </c>
    </row>
    <row r="37" spans="1:76" ht="15" customHeight="1" x14ac:dyDescent="0.25">
      <c r="A37" s="151"/>
      <c r="B37" s="17">
        <v>9</v>
      </c>
      <c r="C37" s="22">
        <f t="shared" si="33"/>
        <v>14</v>
      </c>
      <c r="D37" s="50" t="str">
        <f t="shared" si="33"/>
        <v>o</v>
      </c>
      <c r="E37" s="50" t="str">
        <f t="shared" si="33"/>
        <v>o+</v>
      </c>
      <c r="F37" s="49" t="str">
        <f t="shared" si="33"/>
        <v>+</v>
      </c>
      <c r="G37" s="49" t="str">
        <f t="shared" si="33"/>
        <v>+</v>
      </c>
      <c r="H37" s="49">
        <f t="shared" si="33"/>
        <v>0</v>
      </c>
      <c r="I37" s="49">
        <f t="shared" si="33"/>
        <v>3</v>
      </c>
      <c r="J37" s="49">
        <f t="shared" si="33"/>
        <v>3</v>
      </c>
      <c r="K37" s="49">
        <f t="shared" si="33"/>
        <v>3</v>
      </c>
      <c r="L37" s="49">
        <f t="shared" si="33"/>
        <v>1</v>
      </c>
      <c r="M37" s="49">
        <f t="shared" si="33"/>
        <v>3331</v>
      </c>
      <c r="N37" s="49">
        <f t="shared" si="33"/>
        <v>7</v>
      </c>
      <c r="O37" s="49">
        <f t="shared" si="33"/>
        <v>12</v>
      </c>
      <c r="P37" s="49">
        <f t="shared" si="33"/>
        <v>1</v>
      </c>
      <c r="Q37" s="49">
        <f t="shared" si="33"/>
        <v>1</v>
      </c>
      <c r="R37" s="49">
        <f t="shared" si="33"/>
        <v>2</v>
      </c>
      <c r="S37" s="22">
        <f t="shared" si="33"/>
        <v>22</v>
      </c>
      <c r="T37" s="49">
        <f t="shared" si="33"/>
        <v>1</v>
      </c>
      <c r="U37" s="49">
        <f t="shared" si="33"/>
        <v>1</v>
      </c>
      <c r="V37" s="18" t="str">
        <f t="shared" si="33"/>
        <v/>
      </c>
      <c r="W37" s="21">
        <f>IF(W14&gt;0,VLOOKUP(W14,'[3]2010_Envelope'!$BH$6:$CR$128,8),"")</f>
        <v>7.4767179487179485</v>
      </c>
      <c r="X37" s="21">
        <f>IF(X14&gt;0,VLOOKUP(X14,'[3]2010_Envelope'!$BH$6:$CR$128,8),"")</f>
        <v>19.323317307692307</v>
      </c>
      <c r="Y37" s="21">
        <f>IF(Y14&gt;0,VLOOKUP(Y14,'[3]2010_Envelope'!$BH$6:$CR$128,8),"")</f>
        <v>9.4230769230769234</v>
      </c>
      <c r="Z37" s="21">
        <f>IF(Z14&gt;0,VLOOKUP(Z14,'[3]2010_Envelope'!$BH$6:$CR$128,8),"")</f>
        <v>154.43894230769232</v>
      </c>
      <c r="AA37" s="21">
        <f>IF(AA14&gt;0,VLOOKUP(AA14,'[3]2010_Envelope'!$BH$6:$CR$128,8),"")</f>
        <v>73.99879807692308</v>
      </c>
      <c r="AB37" s="21">
        <f>IF(AB14&gt;0,VLOOKUP(AB14,'[3]2010_Envelope'!$BH$6:$CR$128,8),"")</f>
        <v>38.341346153846153</v>
      </c>
      <c r="AC37" s="20" t="str">
        <f>IF(AC14&gt;0,VLOOKUP(AC14,'[3]2010_HVAC'!$EY$7:$KA$83,44),"")</f>
        <v/>
      </c>
      <c r="AD37" s="20" t="str">
        <f>IF(AD14&gt;0,VLOOKUP(AD14,'[3]2010_HVAC'!$EY$7:$KA$83,44),"")</f>
        <v/>
      </c>
      <c r="AE37" s="20">
        <f>IF(AE14&gt;0,VLOOKUP(AE14,'[3]2010_HVAC'!$EY$7:$KA$83,44),"")</f>
        <v>91.996240310077511</v>
      </c>
      <c r="AF37" s="20">
        <f>IF(AF14&gt;0,VLOOKUP(AF14,'[3]2010_HVAC'!$EY$7:$KA$83,44),"")</f>
        <v>9.652000000000001</v>
      </c>
      <c r="AG37" s="55">
        <f>VLOOKUP($C37,[1]Performance!$A$3:$K$38,11)</f>
        <v>2</v>
      </c>
      <c r="AH37" s="55">
        <f t="shared" si="34"/>
        <v>46</v>
      </c>
      <c r="AI37" s="20">
        <f>IF(AI14&gt;0,VLOOKUP(AI14,'[3]2010_HVAC'!$EY$7:$KA$83,AH37),"")</f>
        <v>5.1492256336763065</v>
      </c>
      <c r="AJ37" s="20" t="str">
        <f>IF(AJ14&gt;0,VLOOKUP(AJ14,'[3]2010_HVAC'!$EY$7:$KA$83,$AH37),"")</f>
        <v/>
      </c>
      <c r="AK37" s="20">
        <f>IF(AK14&gt;0,VLOOKUP(AK14,'[3]2010_HVAC'!$EY$7:$KA$83,44),"")</f>
        <v>81.678799999999995</v>
      </c>
      <c r="AL37" s="20" t="str">
        <f>IF(AL14&gt;0,VLOOKUP(AL14,'[3]2010_HVAC'!$EY$7:$KA$83,44),"")</f>
        <v/>
      </c>
      <c r="AM37" s="20">
        <f>IF(AM14&gt;0,VLOOKUP(AM14,'[3]2010_HVAC'!$EY$7:$KA$83,44),"")</f>
        <v>4.9931623931623932</v>
      </c>
      <c r="AN37" s="20">
        <f>IF(AN14&gt;0,VLOOKUP(AN14,'[3]2010_HVAC'!$EY$7:$KA$83,44),"")</f>
        <v>7.9499829059829059</v>
      </c>
      <c r="AO37" s="20">
        <f>IF(AO14&gt;0,VLOOKUP(AO14,'[3]2010_HVAC'!$EY$7:$KA$83,44),"")</f>
        <v>24.981846153846156</v>
      </c>
      <c r="AP37" s="13">
        <f t="shared" si="35"/>
        <v>1238804.087308384</v>
      </c>
      <c r="AQ37" s="21">
        <f>IF(AQ14&gt;0,VLOOKUP(AQ14,'[3]2010_Envelope'!$BH$6:$CR$128,9),"")</f>
        <v>17.685333333333336</v>
      </c>
      <c r="AR37" s="21">
        <f>IF(AR14&gt;0,VLOOKUP(AR14,'[3]2010_Envelope'!$BH$6:$CR$128,9),"")</f>
        <v>34.803107142857137</v>
      </c>
      <c r="AS37" s="21">
        <f>IF(AS14&gt;0,VLOOKUP(AS14,'[3]2010_Envelope'!$BH$6:$CR$128,9),"")</f>
        <v>22.96875</v>
      </c>
      <c r="AT37" s="21" t="str">
        <f>IF(AT14&gt;0,VLOOKUP(AT14,'[3]2010_Envelope'!$BH$6:$CR$128,9),"")</f>
        <v/>
      </c>
      <c r="AU37" s="21">
        <f>IF(AU14&gt;0,VLOOKUP(AU14,'[3]2010_Envelope'!$BH$6:$CR$128,9),"")</f>
        <v>49.81467857142858</v>
      </c>
      <c r="AV37" s="21">
        <f>IF(AV14&gt;0,VLOOKUP(AV14,'[3]2010_Envelope'!$BH$6:$CR$128,9),"")</f>
        <v>25.810714285714287</v>
      </c>
      <c r="AW37" s="20" t="str">
        <f>IF(AW14&gt;0,VLOOKUP(AW14,'[3]2010_HVAC'!$EY$7:$KA$83,47),"")</f>
        <v/>
      </c>
      <c r="AX37" s="20" t="str">
        <f>IF(AX14&gt;0,VLOOKUP(AX14,'[3]2010_HVAC'!$EY$7:$KA$83,47),"")</f>
        <v/>
      </c>
      <c r="AY37" s="20">
        <f>IF(AY14&gt;0,VLOOKUP(AY14,'[3]2010_HVAC'!$EY$7:$KA$83,47),"")</f>
        <v>91.996240310077525</v>
      </c>
      <c r="AZ37" s="20">
        <f>IF(AZ14&gt;0,VLOOKUP(AZ14,'[3]2010_HVAC'!$EY$7:$KA$83,47),"")</f>
        <v>9.652000000000001</v>
      </c>
      <c r="BA37" s="55">
        <f>VLOOKUP($C37,[2]Performance!$A$3:$K$36,11)</f>
        <v>2</v>
      </c>
      <c r="BB37" s="55">
        <f t="shared" si="36"/>
        <v>49</v>
      </c>
      <c r="BC37" s="20">
        <f>IF(BC14&gt;0,VLOOKUP(BC14,'[3]2010_HVAC'!$EY$7:$KA$83,BB37),"")</f>
        <v>3.893530312855515</v>
      </c>
      <c r="BD37" s="20" t="str">
        <f>IF(BD14&gt;0,VLOOKUP(BD14,'[3]2010_HVAC'!$EY$7:$KA$83,$BB37),"")</f>
        <v/>
      </c>
      <c r="BE37" s="20">
        <f>IF(BE14&gt;0,VLOOKUP(BE14,'[3]2010_HVAC'!$EY$7:$KA$83,47),"")</f>
        <v>81.678799999999995</v>
      </c>
      <c r="BF37" s="20" t="str">
        <f>IF(BF14&gt;0,VLOOKUP(BF14,'[3]2010_HVAC'!$EY$7:$KA$83,47),"")</f>
        <v/>
      </c>
      <c r="BG37" s="20">
        <f>IF(BG14&gt;0,VLOOKUP(BG14,'[3]2010_HVAC'!$EY$7:$KA$83,47),"")</f>
        <v>5.5638095238095238</v>
      </c>
      <c r="BH37" s="20">
        <f>IF(BH14&gt;0,VLOOKUP(BH14,'[3]2010_HVAC'!$EY$7:$KA$83,47),"")</f>
        <v>11.811403174603175</v>
      </c>
      <c r="BI37" s="20">
        <f>IF(BI14&gt;0,VLOOKUP(BI14,'[3]2010_HVAC'!$EY$7:$KA$83,47),"")</f>
        <v>25.77492063492064</v>
      </c>
      <c r="BJ37" s="13">
        <f t="shared" si="37"/>
        <v>1201577.8549622393</v>
      </c>
      <c r="BK37" s="19">
        <f>IF($N37&gt;0,VLOOKUP($C37,[1]Sevilla!$AB$7:$AN$40,$N37))/((IF($P37=1,'3 PlantsCodes'!$D$26,IF($P37=2,'3 PlantsCodes'!$D$27,IF($P37=3,'3 PlantsCodes'!$D$28,IF($P37=4,'3 PlantsCodes'!$D$29)))))*IF($R37=1,'3 PlantsCodes'!$D$31,IF($R37=2,'3 PlantsCodes'!$D$32)))</f>
        <v>2.3098652515143505</v>
      </c>
      <c r="BL37" s="19">
        <f>(IF($O37=20,VLOOKUP($C37,[1]Sevilla!$AB$7:$AN$40,12),IF($O37&gt;0,VLOOKUP($C37,[1]Sevilla!$AB$7:$AN$40,$O37),0))/(IF($Q37=1,'3 PlantsCodes'!$E$26,IF($Q37=3,'3 PlantsCodes'!$E$28,IF($Q37=4,'3 PlantsCodes'!$E$29,1)))*IF($R37=1,'3 PlantsCodes'!$E$31,IF($R37=2,'3 PlantsCodes'!$E$32))))</f>
        <v>20.977098754045201</v>
      </c>
      <c r="BM37" s="19">
        <f>VLOOKUP($C37,[1]Sevilla!$AB$6:$AZ$40,$S37)</f>
        <v>0.30315897541242309</v>
      </c>
      <c r="BN37" s="19">
        <f>VLOOKUP($C37,[1]Sevilla!$B$7:$Y$40,18)</f>
        <v>7.2283023261737656</v>
      </c>
      <c r="BO37" s="19">
        <f>VLOOKUP($C37,[1]Sevilla!$B$7:$AA$40,26)</f>
        <v>0.26237618227715204</v>
      </c>
      <c r="BP37" s="20">
        <f>IF($U37=1,-[4]Office!$E$13,0)</f>
        <v>-9.9196581196581199</v>
      </c>
      <c r="BQ37" s="57" t="s">
        <v>30</v>
      </c>
      <c r="BR37" s="19">
        <f>IF($N37&gt;0,VLOOKUP($C37,[2]Sevilla!$AB$7:$AN$40,$N37))/((IF($P37=1,'3 PlantsCodes'!$D$26,IF($P37=2,'3 PlantsCodes'!$D$27,IF($P37=3,'3 PlantsCodes'!$D$28,IF($P37=4,'3 PlantsCodes'!$D$29)))))*IF($R37=1,'3 PlantsCodes'!$D$31,IF($R37=2,'3 PlantsCodes'!$D$32)))</f>
        <v>2.1798412093762187</v>
      </c>
      <c r="BS37" s="19">
        <f>(IF($O37=20,VLOOKUP($C37,[2]Sevilla!$AB$7:$AN$40,12),IF($O37&gt;0,VLOOKUP($C37,[2]Sevilla!$AB$7:$AN$40,$O37),0))/(IF($Q37=1,'3 PlantsCodes'!$E$26,IF($Q37=3,'3 PlantsCodes'!$E$28,IF($Q37=4,'3 PlantsCodes'!$E$29,1)))*IF($R37=1,'3 PlantsCodes'!$E$31,IF($R37=2,'3 PlantsCodes'!$E$32))))</f>
        <v>14.600438263030213</v>
      </c>
      <c r="BT37" s="19">
        <f>VLOOKUP($C37,[2]Sevilla!$AB$6:$AZ$40,$S37)</f>
        <v>0.83293281191250523</v>
      </c>
      <c r="BU37" s="19">
        <f>VLOOKUP($C37,[2]Sevilla!$B$7:$Y$40,18)</f>
        <v>8.0013226884625599</v>
      </c>
      <c r="BV37" s="19">
        <f>VLOOKUP($C37,[2]Sevilla!$B$7:$AA$40,26)</f>
        <v>0.41668309805392267</v>
      </c>
      <c r="BW37" s="20">
        <f>IF($U37=1,-[4]School!$E$13,0)</f>
        <v>-10.431428571428571</v>
      </c>
      <c r="BX37" s="57" t="s">
        <v>30</v>
      </c>
    </row>
    <row r="38" spans="1:76" ht="15" customHeight="1" x14ac:dyDescent="0.25">
      <c r="A38" s="151"/>
      <c r="B38" s="17">
        <v>10</v>
      </c>
      <c r="C38" s="22">
        <f t="shared" si="33"/>
        <v>18</v>
      </c>
      <c r="D38" s="50" t="str">
        <f t="shared" si="33"/>
        <v>o+</v>
      </c>
      <c r="E38" s="50" t="str">
        <f t="shared" si="33"/>
        <v>o+</v>
      </c>
      <c r="F38" s="49" t="str">
        <f t="shared" si="33"/>
        <v>+</v>
      </c>
      <c r="G38" s="49" t="str">
        <f t="shared" si="33"/>
        <v>+</v>
      </c>
      <c r="H38" s="49">
        <f t="shared" si="33"/>
        <v>0</v>
      </c>
      <c r="I38" s="49">
        <f t="shared" si="33"/>
        <v>4</v>
      </c>
      <c r="J38" s="49">
        <f t="shared" si="33"/>
        <v>3</v>
      </c>
      <c r="K38" s="49">
        <f t="shared" si="33"/>
        <v>3</v>
      </c>
      <c r="L38" s="49">
        <f t="shared" si="33"/>
        <v>1</v>
      </c>
      <c r="M38" s="49">
        <f t="shared" si="33"/>
        <v>4331</v>
      </c>
      <c r="N38" s="49">
        <f t="shared" si="33"/>
        <v>7</v>
      </c>
      <c r="O38" s="49">
        <f t="shared" si="33"/>
        <v>12</v>
      </c>
      <c r="P38" s="49">
        <f t="shared" si="33"/>
        <v>1</v>
      </c>
      <c r="Q38" s="49">
        <f t="shared" si="33"/>
        <v>1</v>
      </c>
      <c r="R38" s="49">
        <f t="shared" si="33"/>
        <v>2</v>
      </c>
      <c r="S38" s="22">
        <f t="shared" si="33"/>
        <v>22</v>
      </c>
      <c r="T38" s="49">
        <f t="shared" si="33"/>
        <v>1</v>
      </c>
      <c r="U38" s="49">
        <f t="shared" si="33"/>
        <v>1</v>
      </c>
      <c r="V38" s="18" t="str">
        <f t="shared" si="33"/>
        <v/>
      </c>
      <c r="W38" s="21">
        <f>IF(W15&gt;0,VLOOKUP(W15,'[3]2010_Envelope'!$BH$6:$CR$128,8),"")</f>
        <v>11.934794871794871</v>
      </c>
      <c r="X38" s="21">
        <f>IF(X15&gt;0,VLOOKUP(X15,'[3]2010_Envelope'!$BH$6:$CR$128,8),"")</f>
        <v>24.36418269230769</v>
      </c>
      <c r="Y38" s="21">
        <f>IF(Y15&gt;0,VLOOKUP(Y15,'[3]2010_Envelope'!$BH$6:$CR$128,8),"")</f>
        <v>10.62305603406247</v>
      </c>
      <c r="Z38" s="21">
        <f>IF(Z15&gt;0,VLOOKUP(Z15,'[3]2010_Envelope'!$BH$6:$CR$128,8),"")</f>
        <v>154.43894230769232</v>
      </c>
      <c r="AA38" s="21">
        <f>IF(AA15&gt;0,VLOOKUP(AA15,'[3]2010_Envelope'!$BH$6:$CR$128,8),"")</f>
        <v>73.99879807692308</v>
      </c>
      <c r="AB38" s="21">
        <f>IF(AB15&gt;0,VLOOKUP(AB15,'[3]2010_Envelope'!$BH$6:$CR$128,8),"")</f>
        <v>38.341346153846153</v>
      </c>
      <c r="AC38" s="20" t="str">
        <f>IF(AC15&gt;0,VLOOKUP(AC15,'[3]2010_HVAC'!$EY$7:$KA$83,44),"")</f>
        <v/>
      </c>
      <c r="AD38" s="20" t="str">
        <f>IF(AD15&gt;0,VLOOKUP(AD15,'[3]2010_HVAC'!$EY$7:$KA$83,44),"")</f>
        <v/>
      </c>
      <c r="AE38" s="20">
        <f>IF(AE15&gt;0,VLOOKUP(AE15,'[3]2010_HVAC'!$EY$7:$KA$83,44),"")</f>
        <v>91.996240310077511</v>
      </c>
      <c r="AF38" s="20">
        <f>IF(AF15&gt;0,VLOOKUP(AF15,'[3]2010_HVAC'!$EY$7:$KA$83,44),"")</f>
        <v>9.652000000000001</v>
      </c>
      <c r="AG38" s="55">
        <f>VLOOKUP($C38,[1]Performance!$A$3:$K$38,11)</f>
        <v>2</v>
      </c>
      <c r="AH38" s="55">
        <f t="shared" si="34"/>
        <v>46</v>
      </c>
      <c r="AI38" s="20">
        <f>IF(AI15&gt;0,VLOOKUP(AI15,'[3]2010_HVAC'!$EY$7:$KA$83,AH38),"")</f>
        <v>5.1492256336763065</v>
      </c>
      <c r="AJ38" s="20" t="str">
        <f>IF(AJ15&gt;0,VLOOKUP(AJ15,'[3]2010_HVAC'!$EY$7:$KA$83,$AH38),"")</f>
        <v/>
      </c>
      <c r="AK38" s="20">
        <f>IF(AK15&gt;0,VLOOKUP(AK15,'[3]2010_HVAC'!$EY$7:$KA$83,44),"")</f>
        <v>81.678799999999995</v>
      </c>
      <c r="AL38" s="20" t="str">
        <f>IF(AL15&gt;0,VLOOKUP(AL15,'[3]2010_HVAC'!$EY$7:$KA$83,44),"")</f>
        <v/>
      </c>
      <c r="AM38" s="20">
        <f>IF(AM15&gt;0,VLOOKUP(AM15,'[3]2010_HVAC'!$EY$7:$KA$83,44),"")</f>
        <v>4.9931623931623932</v>
      </c>
      <c r="AN38" s="20">
        <f>IF(AN15&gt;0,VLOOKUP(AN15,'[3]2010_HVAC'!$EY$7:$KA$83,44),"")</f>
        <v>7.9499829059829059</v>
      </c>
      <c r="AO38" s="20">
        <f>IF(AO15&gt;0,VLOOKUP(AO15,'[3]2010_HVAC'!$EY$7:$KA$83,44),"")</f>
        <v>24.981846153846156</v>
      </c>
      <c r="AP38" s="13">
        <f t="shared" si="35"/>
        <v>1263839.5634280902</v>
      </c>
      <c r="AQ38" s="21">
        <f>IF(AQ15&gt;0,VLOOKUP(AQ15,'[3]2010_Envelope'!$BH$6:$CR$128,9),"")</f>
        <v>28.342625000000005</v>
      </c>
      <c r="AR38" s="21">
        <f>IF(AR15&gt;0,VLOOKUP(AR15,'[3]2010_Envelope'!$BH$6:$CR$128,9),"")</f>
        <v>43.882178571428568</v>
      </c>
      <c r="AS38" s="21">
        <f>IF(AS15&gt;0,VLOOKUP(AS15,'[3]2010_Envelope'!$BH$6:$CR$128,9),"")</f>
        <v>25.89365897318357</v>
      </c>
      <c r="AT38" s="21" t="str">
        <f>IF(AT15&gt;0,VLOOKUP(AT15,'[3]2010_Envelope'!$BH$6:$CR$128,9),"")</f>
        <v/>
      </c>
      <c r="AU38" s="21">
        <f>IF(AU15&gt;0,VLOOKUP(AU15,'[3]2010_Envelope'!$BH$6:$CR$128,9),"")</f>
        <v>49.81467857142858</v>
      </c>
      <c r="AV38" s="21">
        <f>IF(AV15&gt;0,VLOOKUP(AV15,'[3]2010_Envelope'!$BH$6:$CR$128,9),"")</f>
        <v>25.810714285714287</v>
      </c>
      <c r="AW38" s="20" t="str">
        <f>IF(AW15&gt;0,VLOOKUP(AW15,'[3]2010_HVAC'!$EY$7:$KA$83,47),"")</f>
        <v/>
      </c>
      <c r="AX38" s="20" t="str">
        <f>IF(AX15&gt;0,VLOOKUP(AX15,'[3]2010_HVAC'!$EY$7:$KA$83,47),"")</f>
        <v/>
      </c>
      <c r="AY38" s="20">
        <f>IF(AY15&gt;0,VLOOKUP(AY15,'[3]2010_HVAC'!$EY$7:$KA$83,47),"")</f>
        <v>91.996240310077525</v>
      </c>
      <c r="AZ38" s="20">
        <f>IF(AZ15&gt;0,VLOOKUP(AZ15,'[3]2010_HVAC'!$EY$7:$KA$83,47),"")</f>
        <v>9.652000000000001</v>
      </c>
      <c r="BA38" s="55">
        <f>VLOOKUP($C38,[2]Performance!$A$3:$K$36,11)</f>
        <v>2</v>
      </c>
      <c r="BB38" s="55">
        <f t="shared" si="36"/>
        <v>49</v>
      </c>
      <c r="BC38" s="20">
        <f>IF(BC15&gt;0,VLOOKUP(BC15,'[3]2010_HVAC'!$EY$7:$KA$83,BB38),"")</f>
        <v>3.893530312855515</v>
      </c>
      <c r="BD38" s="20" t="str">
        <f>IF(BD15&gt;0,VLOOKUP(BD15,'[3]2010_HVAC'!$EY$7:$KA$83,$BB38),"")</f>
        <v/>
      </c>
      <c r="BE38" s="20">
        <f>IF(BE15&gt;0,VLOOKUP(BE15,'[3]2010_HVAC'!$EY$7:$KA$83,47),"")</f>
        <v>81.678799999999995</v>
      </c>
      <c r="BF38" s="20" t="str">
        <f>IF(BF15&gt;0,VLOOKUP(BF15,'[3]2010_HVAC'!$EY$7:$KA$83,47),"")</f>
        <v/>
      </c>
      <c r="BG38" s="20">
        <f>IF(BG15&gt;0,VLOOKUP(BG15,'[3]2010_HVAC'!$EY$7:$KA$83,47),"")</f>
        <v>5.5638095238095238</v>
      </c>
      <c r="BH38" s="20">
        <f>IF(BH15&gt;0,VLOOKUP(BH15,'[3]2010_HVAC'!$EY$7:$KA$83,47),"")</f>
        <v>11.811403174603175</v>
      </c>
      <c r="BI38" s="20">
        <f>IF(BI15&gt;0,VLOOKUP(BI15,'[3]2010_HVAC'!$EY$7:$KA$83,47),"")</f>
        <v>25.77492063492064</v>
      </c>
      <c r="BJ38" s="13">
        <f t="shared" si="37"/>
        <v>1272960.8619777672</v>
      </c>
      <c r="BK38" s="19">
        <f>IF($N38&gt;0,VLOOKUP($C38,[1]Sevilla!$AB$7:$AN$40,$N38))/((IF($P38=1,'3 PlantsCodes'!$D$26,IF($P38=2,'3 PlantsCodes'!$D$27,IF($P38=3,'3 PlantsCodes'!$D$28,IF($P38=4,'3 PlantsCodes'!$D$29)))))*IF($R38=1,'3 PlantsCodes'!$D$31,IF($R38=2,'3 PlantsCodes'!$D$32)))</f>
        <v>1.8384288346041815</v>
      </c>
      <c r="BL38" s="19">
        <f>(IF($O38=20,VLOOKUP($C38,[1]Sevilla!$AB$7:$AN$40,12),IF($O38&gt;0,VLOOKUP($C38,[1]Sevilla!$AB$7:$AN$40,$O38),0))/(IF($Q38=1,'3 PlantsCodes'!$E$26,IF($Q38=3,'3 PlantsCodes'!$E$28,IF($Q38=4,'3 PlantsCodes'!$E$29,1)))*IF($R38=1,'3 PlantsCodes'!$E$31,IF($R38=2,'3 PlantsCodes'!$E$32))))</f>
        <v>20.915296209148345</v>
      </c>
      <c r="BM38" s="19">
        <f>VLOOKUP($C38,[1]Sevilla!$AB$6:$AZ$40,$S38)</f>
        <v>0.28878095692606404</v>
      </c>
      <c r="BN38" s="19">
        <f>VLOOKUP($C38,[1]Sevilla!$B$7:$Y$40,18)</f>
        <v>7.2283023261737656</v>
      </c>
      <c r="BO38" s="19">
        <f>VLOOKUP($C38,[1]Sevilla!$B$7:$AA$40,26)</f>
        <v>0.26044399630911125</v>
      </c>
      <c r="BP38" s="20">
        <f>IF($U38=1,-[4]Office!$E$13,0)</f>
        <v>-9.9196581196581199</v>
      </c>
      <c r="BQ38" s="57" t="s">
        <v>30</v>
      </c>
      <c r="BR38" s="19">
        <f>IF($N38&gt;0,VLOOKUP($C38,[2]Sevilla!$AB$7:$AN$40,$N38))/((IF($P38=1,'3 PlantsCodes'!$D$26,IF($P38=2,'3 PlantsCodes'!$D$27,IF($P38=3,'3 PlantsCodes'!$D$28,IF($P38=4,'3 PlantsCodes'!$D$29)))))*IF($R38=1,'3 PlantsCodes'!$D$31,IF($R38=2,'3 PlantsCodes'!$D$32)))</f>
        <v>1.631266787789577</v>
      </c>
      <c r="BS38" s="19">
        <f>(IF($O38=20,VLOOKUP($C38,[2]Sevilla!$AB$7:$AN$40,12),IF($O38&gt;0,VLOOKUP($C38,[2]Sevilla!$AB$7:$AN$40,$O38),0))/(IF($Q38=1,'3 PlantsCodes'!$E$26,IF($Q38=3,'3 PlantsCodes'!$E$28,IF($Q38=4,'3 PlantsCodes'!$E$29,1)))*IF($R38=1,'3 PlantsCodes'!$E$31,IF($R38=2,'3 PlantsCodes'!$E$32))))</f>
        <v>14.494393831812149</v>
      </c>
      <c r="BT38" s="19">
        <f>VLOOKUP($C38,[2]Sevilla!$AB$6:$AZ$40,$S38)</f>
        <v>0.91521074073560105</v>
      </c>
      <c r="BU38" s="19">
        <f>VLOOKUP($C38,[2]Sevilla!$B$7:$Y$40,18)</f>
        <v>8.0013226884625599</v>
      </c>
      <c r="BV38" s="19">
        <f>VLOOKUP($C38,[2]Sevilla!$B$7:$AA$40,26)</f>
        <v>0.41113258022045829</v>
      </c>
      <c r="BW38" s="20">
        <f>IF($U38=1,-[4]School!$E$13,0)</f>
        <v>-10.431428571428571</v>
      </c>
      <c r="BX38" s="57" t="s">
        <v>30</v>
      </c>
    </row>
    <row r="39" spans="1:76" ht="15" customHeight="1" x14ac:dyDescent="0.25">
      <c r="A39" s="151"/>
      <c r="B39" s="17">
        <v>11</v>
      </c>
      <c r="C39" s="22">
        <f t="shared" si="33"/>
        <v>14</v>
      </c>
      <c r="D39" s="50" t="str">
        <f t="shared" si="33"/>
        <v>o</v>
      </c>
      <c r="E39" s="50" t="str">
        <f t="shared" si="33"/>
        <v>o+</v>
      </c>
      <c r="F39" s="49" t="str">
        <f t="shared" si="33"/>
        <v>+</v>
      </c>
      <c r="G39" s="49" t="str">
        <f t="shared" si="33"/>
        <v>+</v>
      </c>
      <c r="H39" s="49">
        <f t="shared" si="33"/>
        <v>0</v>
      </c>
      <c r="I39" s="49">
        <f t="shared" si="33"/>
        <v>3</v>
      </c>
      <c r="J39" s="49">
        <f t="shared" si="33"/>
        <v>3</v>
      </c>
      <c r="K39" s="49">
        <f t="shared" si="33"/>
        <v>3</v>
      </c>
      <c r="L39" s="49">
        <f t="shared" si="33"/>
        <v>1</v>
      </c>
      <c r="M39" s="49">
        <f t="shared" si="33"/>
        <v>3331</v>
      </c>
      <c r="N39" s="49">
        <f t="shared" si="33"/>
        <v>8</v>
      </c>
      <c r="O39" s="49">
        <f t="shared" si="33"/>
        <v>13</v>
      </c>
      <c r="P39" s="49">
        <f t="shared" si="33"/>
        <v>3</v>
      </c>
      <c r="Q39" s="49">
        <f t="shared" si="33"/>
        <v>3</v>
      </c>
      <c r="R39" s="49">
        <f t="shared" si="33"/>
        <v>2</v>
      </c>
      <c r="S39" s="22">
        <f t="shared" si="33"/>
        <v>17</v>
      </c>
      <c r="T39" s="49">
        <f t="shared" si="33"/>
        <v>0</v>
      </c>
      <c r="U39" s="49">
        <f t="shared" si="33"/>
        <v>1</v>
      </c>
      <c r="V39" s="18" t="str">
        <f t="shared" si="33"/>
        <v/>
      </c>
      <c r="W39" s="21">
        <f>IF(W16&gt;0,VLOOKUP(W16,'[3]2010_Envelope'!$BH$6:$CR$128,8),"")</f>
        <v>7.4767179487179485</v>
      </c>
      <c r="X39" s="21">
        <f>IF(X16&gt;0,VLOOKUP(X16,'[3]2010_Envelope'!$BH$6:$CR$128,8),"")</f>
        <v>19.323317307692307</v>
      </c>
      <c r="Y39" s="21">
        <f>IF(Y16&gt;0,VLOOKUP(Y16,'[3]2010_Envelope'!$BH$6:$CR$128,8),"")</f>
        <v>9.4230769230769234</v>
      </c>
      <c r="Z39" s="21">
        <f>IF(Z16&gt;0,VLOOKUP(Z16,'[3]2010_Envelope'!$BH$6:$CR$128,8),"")</f>
        <v>154.43894230769232</v>
      </c>
      <c r="AA39" s="21">
        <f>IF(AA16&gt;0,VLOOKUP(AA16,'[3]2010_Envelope'!$BH$6:$CR$128,8),"")</f>
        <v>73.99879807692308</v>
      </c>
      <c r="AB39" s="21">
        <f>IF(AB16&gt;0,VLOOKUP(AB16,'[3]2010_Envelope'!$BH$6:$CR$128,8),"")</f>
        <v>38.341346153846153</v>
      </c>
      <c r="AC39" s="20" t="str">
        <f>IF(AC16&gt;0,VLOOKUP(AC16,'[3]2010_HVAC'!$EY$7:$KA$83,44),"")</f>
        <v/>
      </c>
      <c r="AD39" s="20" t="str">
        <f>IF(AD16&gt;0,VLOOKUP(AD16,'[3]2010_HVAC'!$EY$7:$KA$83,44),"")</f>
        <v/>
      </c>
      <c r="AE39" s="20">
        <f>IF(AE16&gt;0,VLOOKUP(AE16,'[3]2010_HVAC'!$EY$7:$KA$83,44),"")</f>
        <v>91.996240310077511</v>
      </c>
      <c r="AF39" s="20">
        <f>IF(AF16&gt;0,VLOOKUP(AF16,'[3]2010_HVAC'!$EY$7:$KA$83,44),"")</f>
        <v>9.652000000000001</v>
      </c>
      <c r="AG39" s="55">
        <f>VLOOKUP($C39,[1]Performance!$A$3:$K$38,11)</f>
        <v>2</v>
      </c>
      <c r="AH39" s="55">
        <f t="shared" si="34"/>
        <v>46</v>
      </c>
      <c r="AI39" s="20">
        <f>IF(AI16&gt;0,VLOOKUP(AI16,'[3]2010_HVAC'!$EY$7:$KA$83,AH39),"")</f>
        <v>26.552188887987175</v>
      </c>
      <c r="AJ39" s="20" t="str">
        <f>IF(AJ16&gt;0,VLOOKUP(AJ16,'[3]2010_HVAC'!$EY$7:$KA$83,$AH39),"")</f>
        <v/>
      </c>
      <c r="AK39" s="20">
        <f>IF(AK16&gt;0,VLOOKUP(AK16,'[3]2010_HVAC'!$EY$7:$KA$83,44),"")</f>
        <v>53.898799999999994</v>
      </c>
      <c r="AL39" s="20" t="str">
        <f>IF(AL16&gt;0,VLOOKUP(AL16,'[3]2010_HVAC'!$EY$7:$KA$83,44),"")</f>
        <v/>
      </c>
      <c r="AM39" s="20">
        <f>IF(AM16&gt;0,VLOOKUP(AM16,'[3]2010_HVAC'!$EY$7:$KA$83,44),"")</f>
        <v>4.9931623931623932</v>
      </c>
      <c r="AN39" s="20" t="str">
        <f>IF(AN16&gt;0,VLOOKUP(AN16,'[3]2010_HVAC'!$EY$7:$KA$83,44),"")</f>
        <v/>
      </c>
      <c r="AO39" s="20">
        <f>IF(AO16&gt;0,VLOOKUP(AO16,'[3]2010_HVAC'!$EY$7:$KA$83,44),"")</f>
        <v>24.981846153846156</v>
      </c>
      <c r="AP39" s="13">
        <f t="shared" si="35"/>
        <v>1205278.8613234712</v>
      </c>
      <c r="AQ39" s="21">
        <f>IF(AQ16&gt;0,VLOOKUP(AQ16,'[3]2010_Envelope'!$BH$6:$CR$128,9),"")</f>
        <v>17.685333333333336</v>
      </c>
      <c r="AR39" s="21">
        <f>IF(AR16&gt;0,VLOOKUP(AR16,'[3]2010_Envelope'!$BH$6:$CR$128,9),"")</f>
        <v>34.803107142857137</v>
      </c>
      <c r="AS39" s="21">
        <f>IF(AS16&gt;0,VLOOKUP(AS16,'[3]2010_Envelope'!$BH$6:$CR$128,9),"")</f>
        <v>22.96875</v>
      </c>
      <c r="AT39" s="21" t="str">
        <f>IF(AT16&gt;0,VLOOKUP(AT16,'[3]2010_Envelope'!$BH$6:$CR$128,9),"")</f>
        <v/>
      </c>
      <c r="AU39" s="21">
        <f>IF(AU16&gt;0,VLOOKUP(AU16,'[3]2010_Envelope'!$BH$6:$CR$128,9),"")</f>
        <v>49.81467857142858</v>
      </c>
      <c r="AV39" s="21">
        <f>IF(AV16&gt;0,VLOOKUP(AV16,'[3]2010_Envelope'!$BH$6:$CR$128,9),"")</f>
        <v>25.810714285714287</v>
      </c>
      <c r="AW39" s="20" t="str">
        <f>IF(AW16&gt;0,VLOOKUP(AW16,'[3]2010_HVAC'!$EY$7:$KA$83,47),"")</f>
        <v/>
      </c>
      <c r="AX39" s="20" t="str">
        <f>IF(AX16&gt;0,VLOOKUP(AX16,'[3]2010_HVAC'!$EY$7:$KA$83,47),"")</f>
        <v/>
      </c>
      <c r="AY39" s="20">
        <f>IF(AY16&gt;0,VLOOKUP(AY16,'[3]2010_HVAC'!$EY$7:$KA$83,47),"")</f>
        <v>91.996240310077525</v>
      </c>
      <c r="AZ39" s="20">
        <f>IF(AZ16&gt;0,VLOOKUP(AZ16,'[3]2010_HVAC'!$EY$7:$KA$83,47),"")</f>
        <v>9.652000000000001</v>
      </c>
      <c r="BA39" s="55">
        <f>VLOOKUP($C39,[2]Performance!$A$3:$K$36,11)</f>
        <v>2</v>
      </c>
      <c r="BB39" s="55">
        <f t="shared" si="36"/>
        <v>49</v>
      </c>
      <c r="BC39" s="20">
        <f>IF(BC16&gt;0,VLOOKUP(BC16,'[3]2010_HVAC'!$EY$7:$KA$83,BB39),"")</f>
        <v>20.077145509398409</v>
      </c>
      <c r="BD39" s="20" t="str">
        <f>IF(BD16&gt;0,VLOOKUP(BD16,'[3]2010_HVAC'!$EY$7:$KA$83,$BB39),"")</f>
        <v/>
      </c>
      <c r="BE39" s="20">
        <f>IF(BE16&gt;0,VLOOKUP(BE16,'[3]2010_HVAC'!$EY$7:$KA$83,47),"")</f>
        <v>53.898799999999994</v>
      </c>
      <c r="BF39" s="20" t="str">
        <f>IF(BF16&gt;0,VLOOKUP(BF16,'[3]2010_HVAC'!$EY$7:$KA$83,47),"")</f>
        <v/>
      </c>
      <c r="BG39" s="20">
        <f>IF(BG16&gt;0,VLOOKUP(BG16,'[3]2010_HVAC'!$EY$7:$KA$83,47),"")</f>
        <v>5.5638095238095238</v>
      </c>
      <c r="BH39" s="20" t="str">
        <f>IF(BH16&gt;0,VLOOKUP(BH16,'[3]2010_HVAC'!$EY$7:$KA$83,47),"")</f>
        <v/>
      </c>
      <c r="BI39" s="20">
        <f>IF(BI16&gt;0,VLOOKUP(BI16,'[3]2010_HVAC'!$EY$7:$KA$83,47),"")</f>
        <v>25.77492063492064</v>
      </c>
      <c r="BJ39" s="13">
        <f t="shared" si="37"/>
        <v>1127843.3228313492</v>
      </c>
      <c r="BK39" s="19">
        <f>IF($N39&gt;0,VLOOKUP($C39,[1]Sevilla!$AB$7:$AN$40,$N39))/((IF($P39=1,'3 PlantsCodes'!$D$26,IF($P39=2,'3 PlantsCodes'!$D$27,IF($P39=3,'3 PlantsCodes'!$D$28,IF($P39=4,'3 PlantsCodes'!$D$29)))))*IF($R39=1,'3 PlantsCodes'!$D$31,IF($R39=2,'3 PlantsCodes'!$D$32)))</f>
        <v>1.7382566136271109</v>
      </c>
      <c r="BL39" s="19">
        <f>(IF($O39=20,VLOOKUP($C39,[1]Sevilla!$AB$7:$AN$40,12),IF($O39&gt;0,VLOOKUP($C39,[1]Sevilla!$AB$7:$AN$40,$O39),0))/(IF($Q39=1,'3 PlantsCodes'!$E$26,IF($Q39=3,'3 PlantsCodes'!$E$28,IF($Q39=4,'3 PlantsCodes'!$E$29,1)))*IF($R39=1,'3 PlantsCodes'!$E$31,IF($R39=2,'3 PlantsCodes'!$E$32))))</f>
        <v>9.0705577125229233</v>
      </c>
      <c r="BM39" s="19">
        <f>VLOOKUP($C39,[1]Sevilla!$AB$6:$AZ$40,$S39)</f>
        <v>1.9798443121187066</v>
      </c>
      <c r="BN39" s="19">
        <f>VLOOKUP($C39,[1]Sevilla!$B$7:$Y$40,18)</f>
        <v>7.2283023261737656</v>
      </c>
      <c r="BO39" s="19">
        <f>VLOOKUP($C39,[1]Sevilla!$B$7:$AA$40,26)</f>
        <v>0.26237618227715204</v>
      </c>
      <c r="BP39" s="20">
        <f>IF($U39=1,-[4]Office!$E$13,0)</f>
        <v>-9.9196581196581199</v>
      </c>
      <c r="BQ39" s="57" t="s">
        <v>30</v>
      </c>
      <c r="BR39" s="19">
        <f>IF($N39&gt;0,VLOOKUP($C39,[2]Sevilla!$AB$7:$AN$40,$N39))/((IF($P39=1,'3 PlantsCodes'!$D$26,IF($P39=2,'3 PlantsCodes'!$D$27,IF($P39=3,'3 PlantsCodes'!$D$28,IF($P39=4,'3 PlantsCodes'!$D$29)))))*IF($R39=1,'3 PlantsCodes'!$D$31,IF($R39=2,'3 PlantsCodes'!$D$32)))</f>
        <v>1.7539147045092753</v>
      </c>
      <c r="BS39" s="19">
        <f>(IF($O39=20,VLOOKUP($C39,[2]Sevilla!$AB$7:$AN$40,12),IF($O39&gt;0,VLOOKUP($C39,[2]Sevilla!$AB$7:$AN$40,$O39),0))/(IF($Q39=1,'3 PlantsCodes'!$E$26,IF($Q39=3,'3 PlantsCodes'!$E$28,IF($Q39=4,'3 PlantsCodes'!$E$29,1)))*IF($R39=1,'3 PlantsCodes'!$E$31,IF($R39=2,'3 PlantsCodes'!$E$32))))</f>
        <v>6.3797895128213575</v>
      </c>
      <c r="BT39" s="19">
        <f>VLOOKUP($C39,[2]Sevilla!$AB$6:$AZ$40,$S39)</f>
        <v>2.6791141164653611</v>
      </c>
      <c r="BU39" s="19">
        <f>VLOOKUP($C39,[2]Sevilla!$B$7:$Y$40,18)</f>
        <v>8.0013226884625599</v>
      </c>
      <c r="BV39" s="19">
        <f>VLOOKUP($C39,[2]Sevilla!$B$7:$AA$40,26)</f>
        <v>0.41668309805392267</v>
      </c>
      <c r="BW39" s="20">
        <f>IF($U39=1,-[4]School!$E$13,0)</f>
        <v>-10.431428571428571</v>
      </c>
      <c r="BX39" s="57" t="s">
        <v>30</v>
      </c>
    </row>
    <row r="40" spans="1:76" ht="15" customHeight="1" x14ac:dyDescent="0.25">
      <c r="A40" s="151"/>
      <c r="B40" s="17">
        <v>12</v>
      </c>
      <c r="C40" s="22">
        <f t="shared" si="33"/>
        <v>18</v>
      </c>
      <c r="D40" s="50" t="str">
        <f t="shared" si="33"/>
        <v>o+</v>
      </c>
      <c r="E40" s="50" t="str">
        <f t="shared" si="33"/>
        <v>o+</v>
      </c>
      <c r="F40" s="49" t="str">
        <f t="shared" si="33"/>
        <v>+</v>
      </c>
      <c r="G40" s="49" t="str">
        <f t="shared" si="33"/>
        <v>+</v>
      </c>
      <c r="H40" s="49">
        <f t="shared" si="33"/>
        <v>0</v>
      </c>
      <c r="I40" s="49">
        <f t="shared" si="33"/>
        <v>4</v>
      </c>
      <c r="J40" s="49">
        <f t="shared" si="33"/>
        <v>3</v>
      </c>
      <c r="K40" s="49">
        <f t="shared" si="33"/>
        <v>3</v>
      </c>
      <c r="L40" s="49">
        <f t="shared" si="33"/>
        <v>1</v>
      </c>
      <c r="M40" s="49">
        <f t="shared" si="33"/>
        <v>4331</v>
      </c>
      <c r="N40" s="49">
        <f t="shared" si="33"/>
        <v>8</v>
      </c>
      <c r="O40" s="49">
        <f t="shared" si="33"/>
        <v>13</v>
      </c>
      <c r="P40" s="49">
        <f t="shared" si="33"/>
        <v>3</v>
      </c>
      <c r="Q40" s="49">
        <f t="shared" si="33"/>
        <v>3</v>
      </c>
      <c r="R40" s="49">
        <f t="shared" si="33"/>
        <v>2</v>
      </c>
      <c r="S40" s="22">
        <f t="shared" si="33"/>
        <v>17</v>
      </c>
      <c r="T40" s="49">
        <f t="shared" si="33"/>
        <v>0</v>
      </c>
      <c r="U40" s="49">
        <f t="shared" si="33"/>
        <v>1</v>
      </c>
      <c r="V40" s="18" t="str">
        <f t="shared" si="33"/>
        <v/>
      </c>
      <c r="W40" s="21">
        <f>IF(W17&gt;0,VLOOKUP(W17,'[3]2010_Envelope'!$BH$6:$CR$128,8),"")</f>
        <v>11.934794871794871</v>
      </c>
      <c r="X40" s="21">
        <f>IF(X17&gt;0,VLOOKUP(X17,'[3]2010_Envelope'!$BH$6:$CR$128,8),"")</f>
        <v>24.36418269230769</v>
      </c>
      <c r="Y40" s="21">
        <f>IF(Y17&gt;0,VLOOKUP(Y17,'[3]2010_Envelope'!$BH$6:$CR$128,8),"")</f>
        <v>10.62305603406247</v>
      </c>
      <c r="Z40" s="21">
        <f>IF(Z17&gt;0,VLOOKUP(Z17,'[3]2010_Envelope'!$BH$6:$CR$128,8),"")</f>
        <v>154.43894230769232</v>
      </c>
      <c r="AA40" s="21">
        <f>IF(AA17&gt;0,VLOOKUP(AA17,'[3]2010_Envelope'!$BH$6:$CR$128,8),"")</f>
        <v>73.99879807692308</v>
      </c>
      <c r="AB40" s="21">
        <f>IF(AB17&gt;0,VLOOKUP(AB17,'[3]2010_Envelope'!$BH$6:$CR$128,8),"")</f>
        <v>38.341346153846153</v>
      </c>
      <c r="AC40" s="20" t="str">
        <f>IF(AC17&gt;0,VLOOKUP(AC17,'[3]2010_HVAC'!$EY$7:$KA$83,44),"")</f>
        <v/>
      </c>
      <c r="AD40" s="20" t="str">
        <f>IF(AD17&gt;0,VLOOKUP(AD17,'[3]2010_HVAC'!$EY$7:$KA$83,44),"")</f>
        <v/>
      </c>
      <c r="AE40" s="20">
        <f>IF(AE17&gt;0,VLOOKUP(AE17,'[3]2010_HVAC'!$EY$7:$KA$83,44),"")</f>
        <v>91.996240310077511</v>
      </c>
      <c r="AF40" s="20">
        <f>IF(AF17&gt;0,VLOOKUP(AF17,'[3]2010_HVAC'!$EY$7:$KA$83,44),"")</f>
        <v>9.652000000000001</v>
      </c>
      <c r="AG40" s="55">
        <f>VLOOKUP($C40,[1]Performance!$A$3:$K$38,11)</f>
        <v>2</v>
      </c>
      <c r="AH40" s="55">
        <f t="shared" si="34"/>
        <v>46</v>
      </c>
      <c r="AI40" s="20">
        <f>IF(AI17&gt;0,VLOOKUP(AI17,'[3]2010_HVAC'!$EY$7:$KA$83,AH40),"")</f>
        <v>26.552188887987175</v>
      </c>
      <c r="AJ40" s="20" t="str">
        <f>IF(AJ17&gt;0,VLOOKUP(AJ17,'[3]2010_HVAC'!$EY$7:$KA$83,$AH40),"")</f>
        <v/>
      </c>
      <c r="AK40" s="20">
        <f>IF(AK17&gt;0,VLOOKUP(AK17,'[3]2010_HVAC'!$EY$7:$KA$83,44),"")</f>
        <v>53.898799999999994</v>
      </c>
      <c r="AL40" s="20" t="str">
        <f>IF(AL17&gt;0,VLOOKUP(AL17,'[3]2010_HVAC'!$EY$7:$KA$83,44),"")</f>
        <v/>
      </c>
      <c r="AM40" s="20">
        <f>IF(AM17&gt;0,VLOOKUP(AM17,'[3]2010_HVAC'!$EY$7:$KA$83,44),"")</f>
        <v>4.9931623931623932</v>
      </c>
      <c r="AN40" s="20" t="str">
        <f>IF(AN17&gt;0,VLOOKUP(AN17,'[3]2010_HVAC'!$EY$7:$KA$83,44),"")</f>
        <v/>
      </c>
      <c r="AO40" s="20">
        <f>IF(AO17&gt;0,VLOOKUP(AO17,'[3]2010_HVAC'!$EY$7:$KA$83,44),"")</f>
        <v>24.981846153846156</v>
      </c>
      <c r="AP40" s="13">
        <f t="shared" si="35"/>
        <v>1230314.3374431774</v>
      </c>
      <c r="AQ40" s="21">
        <f>IF(AQ17&gt;0,VLOOKUP(AQ17,'[3]2010_Envelope'!$BH$6:$CR$128,9),"")</f>
        <v>28.342625000000005</v>
      </c>
      <c r="AR40" s="21">
        <f>IF(AR17&gt;0,VLOOKUP(AR17,'[3]2010_Envelope'!$BH$6:$CR$128,9),"")</f>
        <v>43.882178571428568</v>
      </c>
      <c r="AS40" s="21">
        <f>IF(AS17&gt;0,VLOOKUP(AS17,'[3]2010_Envelope'!$BH$6:$CR$128,9),"")</f>
        <v>25.89365897318357</v>
      </c>
      <c r="AT40" s="21" t="str">
        <f>IF(AT17&gt;0,VLOOKUP(AT17,'[3]2010_Envelope'!$BH$6:$CR$128,9),"")</f>
        <v/>
      </c>
      <c r="AU40" s="21">
        <f>IF(AU17&gt;0,VLOOKUP(AU17,'[3]2010_Envelope'!$BH$6:$CR$128,9),"")</f>
        <v>49.81467857142858</v>
      </c>
      <c r="AV40" s="21">
        <f>IF(AV17&gt;0,VLOOKUP(AV17,'[3]2010_Envelope'!$BH$6:$CR$128,9),"")</f>
        <v>25.810714285714287</v>
      </c>
      <c r="AW40" s="20" t="str">
        <f>IF(AW17&gt;0,VLOOKUP(AW17,'[3]2010_HVAC'!$EY$7:$KA$83,47),"")</f>
        <v/>
      </c>
      <c r="AX40" s="20" t="str">
        <f>IF(AX17&gt;0,VLOOKUP(AX17,'[3]2010_HVAC'!$EY$7:$KA$83,47),"")</f>
        <v/>
      </c>
      <c r="AY40" s="20">
        <f>IF(AY17&gt;0,VLOOKUP(AY17,'[3]2010_HVAC'!$EY$7:$KA$83,47),"")</f>
        <v>91.996240310077525</v>
      </c>
      <c r="AZ40" s="20">
        <f>IF(AZ17&gt;0,VLOOKUP(AZ17,'[3]2010_HVAC'!$EY$7:$KA$83,47),"")</f>
        <v>9.652000000000001</v>
      </c>
      <c r="BA40" s="55">
        <f>VLOOKUP($C40,[2]Performance!$A$3:$K$36,11)</f>
        <v>2</v>
      </c>
      <c r="BB40" s="55">
        <f t="shared" si="36"/>
        <v>49</v>
      </c>
      <c r="BC40" s="20">
        <f>IF(BC17&gt;0,VLOOKUP(BC17,'[3]2010_HVAC'!$EY$7:$KA$83,BB40),"")</f>
        <v>20.077145509398409</v>
      </c>
      <c r="BD40" s="20" t="str">
        <f>IF(BD17&gt;0,VLOOKUP(BD17,'[3]2010_HVAC'!$EY$7:$KA$83,$BB40),"")</f>
        <v/>
      </c>
      <c r="BE40" s="20">
        <f>IF(BE17&gt;0,VLOOKUP(BE17,'[3]2010_HVAC'!$EY$7:$KA$83,47),"")</f>
        <v>53.898799999999994</v>
      </c>
      <c r="BF40" s="20" t="str">
        <f>IF(BF17&gt;0,VLOOKUP(BF17,'[3]2010_HVAC'!$EY$7:$KA$83,47),"")</f>
        <v/>
      </c>
      <c r="BG40" s="20">
        <f>IF(BG17&gt;0,VLOOKUP(BG17,'[3]2010_HVAC'!$EY$7:$KA$83,47),"")</f>
        <v>5.5638095238095238</v>
      </c>
      <c r="BH40" s="20" t="str">
        <f>IF(BH17&gt;0,VLOOKUP(BH17,'[3]2010_HVAC'!$EY$7:$KA$83,47),"")</f>
        <v/>
      </c>
      <c r="BI40" s="20">
        <f>IF(BI17&gt;0,VLOOKUP(BI17,'[3]2010_HVAC'!$EY$7:$KA$83,47),"")</f>
        <v>25.77492063492064</v>
      </c>
      <c r="BJ40" s="13">
        <f t="shared" si="37"/>
        <v>1199226.3298468774</v>
      </c>
      <c r="BK40" s="19">
        <f>IF($N40&gt;0,VLOOKUP($C40,[1]Sevilla!$AB$7:$AN$40,$N40))/((IF($P40=1,'3 PlantsCodes'!$D$26,IF($P40=2,'3 PlantsCodes'!$D$27,IF($P40=3,'3 PlantsCodes'!$D$28,IF($P40=4,'3 PlantsCodes'!$D$29)))))*IF($R40=1,'3 PlantsCodes'!$D$31,IF($R40=2,'3 PlantsCodes'!$D$32)))</f>
        <v>1.3860748554875004</v>
      </c>
      <c r="BL40" s="19">
        <f>(IF($O40=20,VLOOKUP($C40,[1]Sevilla!$AB$7:$AN$40,12),IF($O40&gt;0,VLOOKUP($C40,[1]Sevilla!$AB$7:$AN$40,$O40),0))/(IF($Q40=1,'3 PlantsCodes'!$E$26,IF($Q40=3,'3 PlantsCodes'!$E$28,IF($Q40=4,'3 PlantsCodes'!$E$29,1)))*IF($R40=1,'3 PlantsCodes'!$E$31,IF($R40=2,'3 PlantsCodes'!$E$32))))</f>
        <v>9.0423962171864609</v>
      </c>
      <c r="BM40" s="19">
        <f>VLOOKUP($C40,[1]Sevilla!$AB$6:$AZ$40,$S40)</f>
        <v>1.8894777322483756</v>
      </c>
      <c r="BN40" s="19">
        <f>VLOOKUP($C40,[1]Sevilla!$B$7:$Y$40,18)</f>
        <v>7.2283023261737656</v>
      </c>
      <c r="BO40" s="19">
        <f>VLOOKUP($C40,[1]Sevilla!$B$7:$AA$40,26)</f>
        <v>0.26044399630911125</v>
      </c>
      <c r="BP40" s="20">
        <f>IF($U40=1,-[4]Office!$E$13,0)</f>
        <v>-9.9196581196581199</v>
      </c>
      <c r="BQ40" s="57" t="s">
        <v>30</v>
      </c>
      <c r="BR40" s="19">
        <f>IF($N40&gt;0,VLOOKUP($C40,[2]Sevilla!$AB$7:$AN$40,$N40))/((IF($P40=1,'3 PlantsCodes'!$D$26,IF($P40=2,'3 PlantsCodes'!$D$27,IF($P40=3,'3 PlantsCodes'!$D$28,IF($P40=4,'3 PlantsCodes'!$D$29)))))*IF($R40=1,'3 PlantsCodes'!$D$31,IF($R40=2,'3 PlantsCodes'!$D$32)))</f>
        <v>1.207746640339368</v>
      </c>
      <c r="BS40" s="19">
        <f>(IF($O40=20,VLOOKUP($C40,[2]Sevilla!$AB$7:$AN$40,12),IF($O40&gt;0,VLOOKUP($C40,[2]Sevilla!$AB$7:$AN$40,$O40),0))/(IF($Q40=1,'3 PlantsCodes'!$E$26,IF($Q40=3,'3 PlantsCodes'!$E$28,IF($Q40=4,'3 PlantsCodes'!$E$29,1)))*IF($R40=1,'3 PlantsCodes'!$E$31,IF($R40=2,'3 PlantsCodes'!$E$32))))</f>
        <v>6.3311154194880253</v>
      </c>
      <c r="BT40" s="19">
        <f>VLOOKUP($C40,[2]Sevilla!$AB$6:$AZ$40,$S40)</f>
        <v>2.7087541120887386</v>
      </c>
      <c r="BU40" s="19">
        <f>VLOOKUP($C40,[2]Sevilla!$B$7:$Y$40,18)</f>
        <v>8.0013226884625599</v>
      </c>
      <c r="BV40" s="19">
        <f>VLOOKUP($C40,[2]Sevilla!$B$7:$AA$40,26)</f>
        <v>0.41113258022045829</v>
      </c>
      <c r="BW40" s="20">
        <f>IF($U40=1,-[4]School!$E$13,0)</f>
        <v>-10.431428571428571</v>
      </c>
      <c r="BX40" s="57" t="s">
        <v>30</v>
      </c>
    </row>
    <row r="41" spans="1:76" ht="15" customHeight="1" x14ac:dyDescent="0.25">
      <c r="A41" s="151"/>
      <c r="B41" s="17">
        <v>13</v>
      </c>
      <c r="C41" s="22">
        <f t="shared" si="33"/>
        <v>3</v>
      </c>
      <c r="D41" s="50" t="str">
        <f t="shared" si="33"/>
        <v/>
      </c>
      <c r="E41" s="50" t="str">
        <f t="shared" si="33"/>
        <v/>
      </c>
      <c r="F41" s="49" t="str">
        <f t="shared" si="33"/>
        <v/>
      </c>
      <c r="G41" s="49" t="str">
        <f t="shared" ref="G41:V48" si="38">IF(G18="","",G18)</f>
        <v/>
      </c>
      <c r="H41" s="49">
        <f t="shared" si="38"/>
        <v>0</v>
      </c>
      <c r="I41" s="49">
        <f t="shared" si="38"/>
        <v>1</v>
      </c>
      <c r="J41" s="49">
        <f t="shared" si="38"/>
        <v>2</v>
      </c>
      <c r="K41" s="49">
        <f t="shared" si="38"/>
        <v>1</v>
      </c>
      <c r="L41" s="49">
        <f t="shared" si="38"/>
        <v>1</v>
      </c>
      <c r="M41" s="49">
        <f t="shared" si="38"/>
        <v>1211</v>
      </c>
      <c r="N41" s="49">
        <f t="shared" si="38"/>
        <v>7</v>
      </c>
      <c r="O41" s="49">
        <f t="shared" si="38"/>
        <v>12</v>
      </c>
      <c r="P41" s="49">
        <f t="shared" si="38"/>
        <v>1</v>
      </c>
      <c r="Q41" s="49">
        <f t="shared" si="38"/>
        <v>1</v>
      </c>
      <c r="R41" s="49">
        <f t="shared" si="38"/>
        <v>2</v>
      </c>
      <c r="S41" s="22">
        <f t="shared" si="38"/>
        <v>16</v>
      </c>
      <c r="T41" s="49">
        <f t="shared" si="38"/>
        <v>0</v>
      </c>
      <c r="U41" s="49">
        <f t="shared" si="38"/>
        <v>1</v>
      </c>
      <c r="V41" s="18" t="str">
        <f t="shared" si="38"/>
        <v/>
      </c>
      <c r="W41" s="21">
        <f>IF(W18&gt;0,VLOOKUP(W18,'[3]2010_Envelope'!$BH$6:$CR$128,8),"")</f>
        <v>21.179487179487179</v>
      </c>
      <c r="X41" s="21">
        <f>IF(X18&gt;0,VLOOKUP(X18,'[3]2010_Envelope'!$BH$6:$CR$128,8),"")</f>
        <v>6.9078525641025639</v>
      </c>
      <c r="Y41" s="21" t="str">
        <f>IF(Y18&gt;0,VLOOKUP(Y18,'[3]2010_Envelope'!$BH$6:$CR$128,8),"")</f>
        <v/>
      </c>
      <c r="Z41" s="21">
        <f>IF(Z18&gt;0,VLOOKUP(Z18,'[3]2010_Envelope'!$BH$6:$CR$128,8),"")</f>
        <v>119.31826923076923</v>
      </c>
      <c r="AA41" s="21" t="str">
        <f>IF(AA18&gt;0,VLOOKUP(AA18,'[3]2010_Envelope'!$BH$6:$CR$128,8),"")</f>
        <v/>
      </c>
      <c r="AB41" s="21" t="str">
        <f>IF(AB18&gt;0,VLOOKUP(AB18,'[3]2010_Envelope'!$BH$6:$CR$128,8),"")</f>
        <v/>
      </c>
      <c r="AC41" s="20" t="str">
        <f>IF(AC18&gt;0,VLOOKUP(AC18,'[3]2010_HVAC'!$EY$7:$KA$83,44),"")</f>
        <v/>
      </c>
      <c r="AD41" s="20" t="str">
        <f>IF(AD18&gt;0,VLOOKUP(AD18,'[3]2010_HVAC'!$EY$7:$KA$83,44),"")</f>
        <v/>
      </c>
      <c r="AE41" s="20" t="str">
        <f>IF(AE18&gt;0,VLOOKUP(AE18,'[3]2010_HVAC'!$EY$7:$KA$83,44),"")</f>
        <v/>
      </c>
      <c r="AF41" s="20" t="str">
        <f>IF(AF18&gt;0,VLOOKUP(AF18,'[3]2010_HVAC'!$EY$7:$KA$83,44),"")</f>
        <v/>
      </c>
      <c r="AG41" s="55">
        <f>VLOOKUP($C41,[1]Performance!$A$3:$K$38,11)</f>
        <v>1</v>
      </c>
      <c r="AH41" s="55">
        <f t="shared" si="34"/>
        <v>45</v>
      </c>
      <c r="AI41" s="20">
        <f>IF(AI18&gt;0,VLOOKUP(AI18,'[3]2010_HVAC'!$EY$7:$KA$83,AH41),"")</f>
        <v>13.658625842303184</v>
      </c>
      <c r="AJ41" s="20" t="str">
        <f>IF(AJ18&gt;0,VLOOKUP(AJ18,'[3]2010_HVAC'!$EY$7:$KA$83,$AH41),"")</f>
        <v/>
      </c>
      <c r="AK41" s="20">
        <f>IF(AK18&gt;0,VLOOKUP(AK18,'[3]2010_HVAC'!$EY$7:$KA$83,44),"")</f>
        <v>81.678799999999995</v>
      </c>
      <c r="AL41" s="20" t="str">
        <f>IF(AL18&gt;0,VLOOKUP(AL18,'[3]2010_HVAC'!$EY$7:$KA$83,44),"")</f>
        <v/>
      </c>
      <c r="AM41" s="20">
        <f>IF(AM18&gt;0,VLOOKUP(AM18,'[3]2010_HVAC'!$EY$7:$KA$83,44),"")</f>
        <v>4.9931623931623932</v>
      </c>
      <c r="AN41" s="20" t="str">
        <f>IF(AN18&gt;0,VLOOKUP(AN18,'[3]2010_HVAC'!$EY$7:$KA$83,44),"")</f>
        <v/>
      </c>
      <c r="AO41" s="20">
        <f>IF(AO18&gt;0,VLOOKUP(AO18,'[3]2010_HVAC'!$EY$7:$KA$83,44),"")</f>
        <v>24.981846153846156</v>
      </c>
      <c r="AP41" s="13">
        <f t="shared" si="35"/>
        <v>638160.22147098952</v>
      </c>
      <c r="AQ41" s="21">
        <f>IF(AQ18&gt;0,VLOOKUP(AQ18,'[3]2010_Envelope'!$BH$6:$CR$128,9),"")</f>
        <v>48.458333333333336</v>
      </c>
      <c r="AR41" s="21">
        <f>IF(AR18&gt;0,VLOOKUP(AR18,'[3]2010_Envelope'!$BH$6:$CR$128,9),"")</f>
        <v>12.441690476190475</v>
      </c>
      <c r="AS41" s="21" t="str">
        <f>IF(AS18&gt;0,VLOOKUP(AS18,'[3]2010_Envelope'!$BH$6:$CR$128,9),"")</f>
        <v/>
      </c>
      <c r="AT41" s="21">
        <f>IF(AT18&gt;0,VLOOKUP(AT18,'[3]2010_Envelope'!$BH$6:$CR$128,9),"")</f>
        <v>120.22057142857145</v>
      </c>
      <c r="AU41" s="21" t="str">
        <f>IF(AU18&gt;0,VLOOKUP(AU18,'[3]2010_Envelope'!$BH$6:$CR$128,9),"")</f>
        <v/>
      </c>
      <c r="AV41" s="21" t="str">
        <f>IF(AV18&gt;0,VLOOKUP(AV18,'[3]2010_Envelope'!$BH$6:$CR$128,9),"")</f>
        <v/>
      </c>
      <c r="AW41" s="20" t="str">
        <f>IF(AW18&gt;0,VLOOKUP(AW18,'[3]2010_HVAC'!$EY$7:$KA$83,47),"")</f>
        <v/>
      </c>
      <c r="AX41" s="20" t="str">
        <f>IF(AX18&gt;0,VLOOKUP(AX18,'[3]2010_HVAC'!$EY$7:$KA$83,47),"")</f>
        <v/>
      </c>
      <c r="AY41" s="20" t="str">
        <f>IF(AY18&gt;0,VLOOKUP(AY18,'[3]2010_HVAC'!$EY$7:$KA$83,47),"")</f>
        <v/>
      </c>
      <c r="AZ41" s="20" t="str">
        <f>IF(AZ18&gt;0,VLOOKUP(AZ18,'[3]2010_HVAC'!$EY$7:$KA$83,47),"")</f>
        <v/>
      </c>
      <c r="BA41" s="55">
        <f>VLOOKUP($C41,[2]Performance!$A$3:$K$36,11)</f>
        <v>0</v>
      </c>
      <c r="BB41" s="55">
        <f t="shared" si="36"/>
        <v>47</v>
      </c>
      <c r="BC41" s="20">
        <f>IF(BC18&gt;0,VLOOKUP(BC18,'[3]2010_HVAC'!$EY$7:$KA$83,BB41),"")</f>
        <v>23.836306669747309</v>
      </c>
      <c r="BD41" s="20" t="str">
        <f>IF(BD18&gt;0,VLOOKUP(BD18,'[3]2010_HVAC'!$EY$7:$KA$83,$BB41),"")</f>
        <v/>
      </c>
      <c r="BE41" s="20">
        <f>IF(BE18&gt;0,VLOOKUP(BE18,'[3]2010_HVAC'!$EY$7:$KA$83,47),"")</f>
        <v>81.678799999999995</v>
      </c>
      <c r="BF41" s="20" t="str">
        <f>IF(BF18&gt;0,VLOOKUP(BF18,'[3]2010_HVAC'!$EY$7:$KA$83,47),"")</f>
        <v/>
      </c>
      <c r="BG41" s="20">
        <f>IF(BG18&gt;0,VLOOKUP(BG18,'[3]2010_HVAC'!$EY$7:$KA$83,47),"")</f>
        <v>5.5638095238095238</v>
      </c>
      <c r="BH41" s="20" t="str">
        <f>IF(BH18&gt;0,VLOOKUP(BH18,'[3]2010_HVAC'!$EY$7:$KA$83,47),"")</f>
        <v/>
      </c>
      <c r="BI41" s="20">
        <f>IF(BI18&gt;0,VLOOKUP(BI18,'[3]2010_HVAC'!$EY$7:$KA$83,47),"")</f>
        <v>25.77492063492064</v>
      </c>
      <c r="BJ41" s="13">
        <f t="shared" si="37"/>
        <v>1001619.461009704</v>
      </c>
      <c r="BK41" s="19">
        <f>IF($N41&gt;0,VLOOKUP($C41,[1]Sevilla!$AB$7:$AN$40,$N41))/((IF($P41=1,'3 PlantsCodes'!$D$26,IF($P41=2,'3 PlantsCodes'!$D$27,IF($P41=3,'3 PlantsCodes'!$D$28,IF($P41=4,'3 PlantsCodes'!$D$29)))))*IF($R41=1,'3 PlantsCodes'!$D$31,IF($R41=2,'3 PlantsCodes'!$D$32)))</f>
        <v>6.9164381113061637</v>
      </c>
      <c r="BL41" s="19">
        <f>(IF($O41=20,VLOOKUP($C41,[1]Sevilla!$AB$7:$AN$40,12),IF($O41&gt;0,VLOOKUP($C41,[1]Sevilla!$AB$7:$AN$40,$O41),0))/(IF($Q41=1,'3 PlantsCodes'!$E$26,IF($Q41=3,'3 PlantsCodes'!$E$28,IF($Q41=4,'3 PlantsCodes'!$E$29,1)))*IF($R41=1,'3 PlantsCodes'!$E$31,IF($R41=2,'3 PlantsCodes'!$E$32))))</f>
        <v>46.606293493942005</v>
      </c>
      <c r="BM41" s="19">
        <f>VLOOKUP($C41,[1]Sevilla!$AB$6:$AZ$40,$S41)</f>
        <v>2.4462404639405531</v>
      </c>
      <c r="BN41" s="19">
        <f>VLOOKUP($C41,[1]Sevilla!$B$7:$Y$40,18)</f>
        <v>27.679422363279595</v>
      </c>
      <c r="BO41" s="19">
        <f>VLOOKUP($C41,[1]Sevilla!$B$7:$AA$40,26)</f>
        <v>0.53043653051700312</v>
      </c>
      <c r="BP41" s="20">
        <f>IF($U41=1,-[4]Office!$E$13,0)</f>
        <v>-9.9196581196581199</v>
      </c>
      <c r="BQ41" s="57" t="s">
        <v>30</v>
      </c>
      <c r="BR41" s="19">
        <f>IF($N41&gt;0,VLOOKUP($C41,[2]Sevilla!$AB$7:$AN$40,$N41))/((IF($P41=1,'3 PlantsCodes'!$D$26,IF($P41=2,'3 PlantsCodes'!$D$27,IF($P41=3,'3 PlantsCodes'!$D$28,IF($P41=4,'3 PlantsCodes'!$D$29)))))*IF($R41=1,'3 PlantsCodes'!$D$31,IF($R41=2,'3 PlantsCodes'!$D$32)))</f>
        <v>8.7286302256267412</v>
      </c>
      <c r="BS41" s="19">
        <f>(IF($O41=20,VLOOKUP($C41,[2]Sevilla!$AB$7:$AN$40,12),IF($O41&gt;0,VLOOKUP($C41,[2]Sevilla!$AB$7:$AN$40,$O41),0))/(IF($Q41=1,'3 PlantsCodes'!$E$26,IF($Q41=3,'3 PlantsCodes'!$E$28,IF($Q41=4,'3 PlantsCodes'!$E$29,1)))*IF($R41=1,'3 PlantsCodes'!$E$31,IF($R41=2,'3 PlantsCodes'!$E$32))))</f>
        <v>26.478221404134452</v>
      </c>
      <c r="BT41" s="19">
        <f>VLOOKUP($C41,[2]Sevilla!$AB$6:$AZ$40,$S41)</f>
        <v>3.3491392505519499</v>
      </c>
      <c r="BU41" s="19">
        <f>VLOOKUP($C41,[2]Sevilla!$B$7:$Y$40,18)</f>
        <v>27.713795813492915</v>
      </c>
      <c r="BV41" s="19">
        <f>VLOOKUP($C41,[2]Sevilla!$B$7:$AA$40,26)</f>
        <v>0.57872330454121135</v>
      </c>
      <c r="BW41" s="20">
        <f>IF($U41=1,-[4]School!$E$13,0)</f>
        <v>-10.431428571428571</v>
      </c>
      <c r="BX41" s="57" t="s">
        <v>30</v>
      </c>
    </row>
    <row r="42" spans="1:76" ht="15" customHeight="1" x14ac:dyDescent="0.25">
      <c r="A42" s="151"/>
      <c r="B42" s="17">
        <v>14</v>
      </c>
      <c r="C42" s="22">
        <f t="shared" ref="C42:N48" si="39">IF(C19="","",C19)</f>
        <v>3</v>
      </c>
      <c r="D42" s="50" t="str">
        <f t="shared" si="39"/>
        <v/>
      </c>
      <c r="E42" s="50" t="str">
        <f t="shared" si="39"/>
        <v/>
      </c>
      <c r="F42" s="49" t="str">
        <f t="shared" si="39"/>
        <v/>
      </c>
      <c r="G42" s="49" t="str">
        <f t="shared" si="39"/>
        <v/>
      </c>
      <c r="H42" s="49">
        <f t="shared" si="39"/>
        <v>0</v>
      </c>
      <c r="I42" s="49">
        <f t="shared" si="39"/>
        <v>1</v>
      </c>
      <c r="J42" s="49">
        <f t="shared" si="39"/>
        <v>2</v>
      </c>
      <c r="K42" s="49">
        <f t="shared" si="39"/>
        <v>1</v>
      </c>
      <c r="L42" s="49">
        <f t="shared" si="39"/>
        <v>1</v>
      </c>
      <c r="M42" s="49">
        <f t="shared" si="39"/>
        <v>1211</v>
      </c>
      <c r="N42" s="49">
        <f t="shared" si="39"/>
        <v>8</v>
      </c>
      <c r="O42" s="49">
        <f t="shared" si="38"/>
        <v>13</v>
      </c>
      <c r="P42" s="49">
        <f t="shared" si="38"/>
        <v>1</v>
      </c>
      <c r="Q42" s="49">
        <f t="shared" si="38"/>
        <v>1</v>
      </c>
      <c r="R42" s="49">
        <f t="shared" si="38"/>
        <v>2</v>
      </c>
      <c r="S42" s="22">
        <f t="shared" si="38"/>
        <v>17</v>
      </c>
      <c r="T42" s="49">
        <f t="shared" si="38"/>
        <v>0</v>
      </c>
      <c r="U42" s="49">
        <f t="shared" si="38"/>
        <v>1</v>
      </c>
      <c r="V42" s="18" t="str">
        <f t="shared" si="38"/>
        <v/>
      </c>
      <c r="W42" s="21">
        <f>IF(W19&gt;0,VLOOKUP(W19,'[3]2010_Envelope'!$BH$6:$CR$128,8),"")</f>
        <v>21.179487179487179</v>
      </c>
      <c r="X42" s="21">
        <f>IF(X19&gt;0,VLOOKUP(X19,'[3]2010_Envelope'!$BH$6:$CR$128,8),"")</f>
        <v>6.9078525641025639</v>
      </c>
      <c r="Y42" s="21" t="str">
        <f>IF(Y19&gt;0,VLOOKUP(Y19,'[3]2010_Envelope'!$BH$6:$CR$128,8),"")</f>
        <v/>
      </c>
      <c r="Z42" s="21">
        <f>IF(Z19&gt;0,VLOOKUP(Z19,'[3]2010_Envelope'!$BH$6:$CR$128,8),"")</f>
        <v>119.31826923076923</v>
      </c>
      <c r="AA42" s="21" t="str">
        <f>IF(AA19&gt;0,VLOOKUP(AA19,'[3]2010_Envelope'!$BH$6:$CR$128,8),"")</f>
        <v/>
      </c>
      <c r="AB42" s="21" t="str">
        <f>IF(AB19&gt;0,VLOOKUP(AB19,'[3]2010_Envelope'!$BH$6:$CR$128,8),"")</f>
        <v/>
      </c>
      <c r="AC42" s="20" t="str">
        <f>IF(AC19&gt;0,VLOOKUP(AC19,'[3]2010_HVAC'!$EY$7:$KA$83,44),"")</f>
        <v/>
      </c>
      <c r="AD42" s="20" t="str">
        <f>IF(AD19&gt;0,VLOOKUP(AD19,'[3]2010_HVAC'!$EY$7:$KA$83,44),"")</f>
        <v/>
      </c>
      <c r="AE42" s="20" t="str">
        <f>IF(AE19&gt;0,VLOOKUP(AE19,'[3]2010_HVAC'!$EY$7:$KA$83,44),"")</f>
        <v/>
      </c>
      <c r="AF42" s="20" t="str">
        <f>IF(AF19&gt;0,VLOOKUP(AF19,'[3]2010_HVAC'!$EY$7:$KA$83,44),"")</f>
        <v/>
      </c>
      <c r="AG42" s="55">
        <f>VLOOKUP($C42,[1]Performance!$A$3:$K$38,11)</f>
        <v>1</v>
      </c>
      <c r="AH42" s="55">
        <f t="shared" si="34"/>
        <v>45</v>
      </c>
      <c r="AI42" s="20">
        <f>IF(AI19&gt;0,VLOOKUP(AI19,'[3]2010_HVAC'!$EY$7:$KA$83,AH42),"")</f>
        <v>70.431252991384298</v>
      </c>
      <c r="AJ42" s="20" t="str">
        <f>IF(AJ19&gt;0,VLOOKUP(AJ19,'[3]2010_HVAC'!$EY$7:$KA$83,$AH42),"")</f>
        <v/>
      </c>
      <c r="AK42" s="20">
        <f>IF(AK19&gt;0,VLOOKUP(AK19,'[3]2010_HVAC'!$EY$7:$KA$83,44),"")</f>
        <v>81.678799999999995</v>
      </c>
      <c r="AL42" s="20" t="str">
        <f>IF(AL19&gt;0,VLOOKUP(AL19,'[3]2010_HVAC'!$EY$7:$KA$83,44),"")</f>
        <v/>
      </c>
      <c r="AM42" s="20">
        <f>IF(AM19&gt;0,VLOOKUP(AM19,'[3]2010_HVAC'!$EY$7:$KA$83,44),"")</f>
        <v>4.9931623931623932</v>
      </c>
      <c r="AN42" s="20" t="str">
        <f>IF(AN19&gt;0,VLOOKUP(AN19,'[3]2010_HVAC'!$EY$7:$KA$83,44),"")</f>
        <v/>
      </c>
      <c r="AO42" s="20">
        <f>IF(AO19&gt;0,VLOOKUP(AO19,'[3]2010_HVAC'!$EY$7:$KA$83,44),"")</f>
        <v>24.981846153846156</v>
      </c>
      <c r="AP42" s="13">
        <f t="shared" si="35"/>
        <v>771008.16899983922</v>
      </c>
      <c r="AQ42" s="21">
        <f>IF(AQ19&gt;0,VLOOKUP(AQ19,'[3]2010_Envelope'!$BH$6:$CR$128,9),"")</f>
        <v>48.458333333333336</v>
      </c>
      <c r="AR42" s="21">
        <f>IF(AR19&gt;0,VLOOKUP(AR19,'[3]2010_Envelope'!$BH$6:$CR$128,9),"")</f>
        <v>12.441690476190475</v>
      </c>
      <c r="AS42" s="21" t="str">
        <f>IF(AS19&gt;0,VLOOKUP(AS19,'[3]2010_Envelope'!$BH$6:$CR$128,9),"")</f>
        <v/>
      </c>
      <c r="AT42" s="21">
        <f>IF(AT19&gt;0,VLOOKUP(AT19,'[3]2010_Envelope'!$BH$6:$CR$128,9),"")</f>
        <v>120.22057142857145</v>
      </c>
      <c r="AU42" s="21" t="str">
        <f>IF(AU19&gt;0,VLOOKUP(AU19,'[3]2010_Envelope'!$BH$6:$CR$128,9),"")</f>
        <v/>
      </c>
      <c r="AV42" s="21" t="str">
        <f>IF(AV19&gt;0,VLOOKUP(AV19,'[3]2010_Envelope'!$BH$6:$CR$128,9),"")</f>
        <v/>
      </c>
      <c r="AW42" s="20" t="str">
        <f>IF(AW19&gt;0,VLOOKUP(AW19,'[3]2010_HVAC'!$EY$7:$KA$83,47),"")</f>
        <v/>
      </c>
      <c r="AX42" s="20" t="str">
        <f>IF(AX19&gt;0,VLOOKUP(AX19,'[3]2010_HVAC'!$EY$7:$KA$83,47),"")</f>
        <v/>
      </c>
      <c r="AY42" s="20" t="str">
        <f>IF(AY19&gt;0,VLOOKUP(AY19,'[3]2010_HVAC'!$EY$7:$KA$83,47),"")</f>
        <v/>
      </c>
      <c r="AZ42" s="20" t="str">
        <f>IF(AZ19&gt;0,VLOOKUP(AZ19,'[3]2010_HVAC'!$EY$7:$KA$83,47),"")</f>
        <v/>
      </c>
      <c r="BA42" s="55">
        <f>VLOOKUP($C42,[2]Performance!$A$3:$K$36,11)</f>
        <v>0</v>
      </c>
      <c r="BB42" s="55">
        <f t="shared" si="36"/>
        <v>47</v>
      </c>
      <c r="BC42" s="20">
        <f>IF(BC19&gt;0,VLOOKUP(BC19,'[3]2010_HVAC'!$EY$7:$KA$83,BB42),"")</f>
        <v>122.91287314113166</v>
      </c>
      <c r="BD42" s="20" t="str">
        <f>IF(BD19&gt;0,VLOOKUP(BD19,'[3]2010_HVAC'!$EY$7:$KA$83,$BB42),"")</f>
        <v/>
      </c>
      <c r="BE42" s="20">
        <f>IF(BE19&gt;0,VLOOKUP(BE19,'[3]2010_HVAC'!$EY$7:$KA$83,47),"")</f>
        <v>81.678799999999995</v>
      </c>
      <c r="BF42" s="20" t="str">
        <f>IF(BF19&gt;0,VLOOKUP(BF19,'[3]2010_HVAC'!$EY$7:$KA$83,47),"")</f>
        <v/>
      </c>
      <c r="BG42" s="20">
        <f>IF(BG19&gt;0,VLOOKUP(BG19,'[3]2010_HVAC'!$EY$7:$KA$83,47),"")</f>
        <v>5.5638095238095238</v>
      </c>
      <c r="BH42" s="20" t="str">
        <f>IF(BH19&gt;0,VLOOKUP(BH19,'[3]2010_HVAC'!$EY$7:$KA$83,47),"")</f>
        <v/>
      </c>
      <c r="BI42" s="20">
        <f>IF(BI19&gt;0,VLOOKUP(BI19,'[3]2010_HVAC'!$EY$7:$KA$83,47),"")</f>
        <v>25.77492063492064</v>
      </c>
      <c r="BJ42" s="13">
        <f t="shared" si="37"/>
        <v>1313710.6453945648</v>
      </c>
      <c r="BK42" s="19">
        <f>IF($N42&gt;0,VLOOKUP($C42,[1]Sevilla!$AB$7:$AN$40,$N42))/((IF($P42=1,'3 PlantsCodes'!$D$26,IF($P42=2,'3 PlantsCodes'!$D$27,IF($P42=3,'3 PlantsCodes'!$D$28,IF($P42=4,'3 PlantsCodes'!$D$29)))))*IF($R42=1,'3 PlantsCodes'!$D$31,IF($R42=2,'3 PlantsCodes'!$D$32)))</f>
        <v>5.4224369166816029</v>
      </c>
      <c r="BL42" s="19">
        <f>(IF($O42=20,VLOOKUP($C42,[1]Sevilla!$AB$7:$AN$40,12),IF($O42&gt;0,VLOOKUP($C42,[1]Sevilla!$AB$7:$AN$40,$O42),0))/(IF($Q42=1,'3 PlantsCodes'!$E$26,IF($Q42=3,'3 PlantsCodes'!$E$28,IF($Q42=4,'3 PlantsCodes'!$E$29,1)))*IF($R42=1,'3 PlantsCodes'!$E$31,IF($R42=2,'3 PlantsCodes'!$E$32))))</f>
        <v>21.697319796774462</v>
      </c>
      <c r="BM42" s="19">
        <f>VLOOKUP($C42,[1]Sevilla!$AB$6:$AZ$40,$S42)</f>
        <v>1.9178346405020572</v>
      </c>
      <c r="BN42" s="19">
        <f>VLOOKUP($C42,[1]Sevilla!$B$7:$Y$40,18)</f>
        <v>27.679422363279595</v>
      </c>
      <c r="BO42" s="19">
        <f>VLOOKUP($C42,[1]Sevilla!$B$7:$AA$40,26)</f>
        <v>0.53043653051700312</v>
      </c>
      <c r="BP42" s="20">
        <f>IF($U42=1,-[4]Office!$E$13,0)</f>
        <v>-9.9196581196581199</v>
      </c>
      <c r="BQ42" s="57" t="s">
        <v>30</v>
      </c>
      <c r="BR42" s="19">
        <f>IF($N42&gt;0,VLOOKUP($C42,[2]Sevilla!$AB$7:$AN$40,$N42))/((IF($P42=1,'3 PlantsCodes'!$D$26,IF($P42=2,'3 PlantsCodes'!$D$27,IF($P42=3,'3 PlantsCodes'!$D$28,IF($P42=4,'3 PlantsCodes'!$D$29)))))*IF($R42=1,'3 PlantsCodes'!$D$31,IF($R42=2,'3 PlantsCodes'!$D$32)))</f>
        <v>6.9914838899969673</v>
      </c>
      <c r="BS42" s="19">
        <f>(IF($O42=20,VLOOKUP($C42,[2]Sevilla!$AB$7:$AN$40,12),IF($O42&gt;0,VLOOKUP($C42,[2]Sevilla!$AB$7:$AN$40,$O42),0))/(IF($Q42=1,'3 PlantsCodes'!$E$26,IF($Q42=3,'3 PlantsCodes'!$E$28,IF($Q42=4,'3 PlantsCodes'!$E$29,1)))*IF($R42=1,'3 PlantsCodes'!$E$31,IF($R42=2,'3 PlantsCodes'!$E$32))))</f>
        <v>11.829022859301736</v>
      </c>
      <c r="BT42" s="19">
        <f>VLOOKUP($C42,[2]Sevilla!$AB$6:$AZ$40,$S42)</f>
        <v>2.6826033994250427</v>
      </c>
      <c r="BU42" s="19">
        <f>VLOOKUP($C42,[2]Sevilla!$B$7:$Y$40,18)</f>
        <v>27.713795813492915</v>
      </c>
      <c r="BV42" s="19">
        <f>VLOOKUP($C42,[2]Sevilla!$B$7:$AA$40,26)</f>
        <v>0.57872330454121135</v>
      </c>
      <c r="BW42" s="20">
        <f>IF($U42=1,-[4]School!$E$13,0)</f>
        <v>-10.431428571428571</v>
      </c>
      <c r="BX42" s="57" t="s">
        <v>30</v>
      </c>
    </row>
    <row r="43" spans="1:76" ht="15" customHeight="1" x14ac:dyDescent="0.25">
      <c r="A43" s="151"/>
      <c r="B43" s="17">
        <v>15</v>
      </c>
      <c r="C43" s="22">
        <f t="shared" si="39"/>
        <v>10</v>
      </c>
      <c r="D43" s="50" t="str">
        <f t="shared" si="39"/>
        <v/>
      </c>
      <c r="E43" s="50" t="str">
        <f t="shared" si="39"/>
        <v/>
      </c>
      <c r="F43" s="49" t="str">
        <f t="shared" si="39"/>
        <v/>
      </c>
      <c r="G43" s="49" t="str">
        <f t="shared" si="39"/>
        <v/>
      </c>
      <c r="H43" s="49">
        <f t="shared" si="39"/>
        <v>0</v>
      </c>
      <c r="I43" s="49">
        <f t="shared" si="39"/>
        <v>2</v>
      </c>
      <c r="J43" s="49">
        <f t="shared" si="39"/>
        <v>3</v>
      </c>
      <c r="K43" s="49">
        <f t="shared" si="39"/>
        <v>3</v>
      </c>
      <c r="L43" s="49">
        <f t="shared" si="39"/>
        <v>1</v>
      </c>
      <c r="M43" s="49">
        <f t="shared" si="39"/>
        <v>2331</v>
      </c>
      <c r="N43" s="49">
        <f t="shared" si="39"/>
        <v>8</v>
      </c>
      <c r="O43" s="49">
        <f t="shared" si="38"/>
        <v>13</v>
      </c>
      <c r="P43" s="49">
        <f t="shared" si="38"/>
        <v>1</v>
      </c>
      <c r="Q43" s="49">
        <f t="shared" si="38"/>
        <v>1</v>
      </c>
      <c r="R43" s="49">
        <f t="shared" si="38"/>
        <v>2</v>
      </c>
      <c r="S43" s="22">
        <f t="shared" si="38"/>
        <v>17</v>
      </c>
      <c r="T43" s="49">
        <f t="shared" si="38"/>
        <v>0</v>
      </c>
      <c r="U43" s="49">
        <f t="shared" si="38"/>
        <v>0</v>
      </c>
      <c r="V43" s="18" t="str">
        <f t="shared" si="38"/>
        <v/>
      </c>
      <c r="W43" s="21">
        <f>IF(W20&gt;0,VLOOKUP(W20,'[3]2010_Envelope'!$BH$6:$CR$128,8),"")</f>
        <v>3.9102564102564101</v>
      </c>
      <c r="X43" s="21">
        <f>IF(X20&gt;0,VLOOKUP(X20,'[3]2010_Envelope'!$BH$6:$CR$128,8),"")</f>
        <v>16.52283653846154</v>
      </c>
      <c r="Y43" s="21">
        <f>IF(Y20&gt;0,VLOOKUP(Y20,'[3]2010_Envelope'!$BH$6:$CR$128,8),"")</f>
        <v>8.0769230769230766</v>
      </c>
      <c r="Z43" s="21">
        <f>IF(Z20&gt;0,VLOOKUP(Z20,'[3]2010_Envelope'!$BH$6:$CR$128,8),"")</f>
        <v>154.43894230769232</v>
      </c>
      <c r="AA43" s="21">
        <f>IF(AA20&gt;0,VLOOKUP(AA20,'[3]2010_Envelope'!$BH$6:$CR$128,8),"")</f>
        <v>73.99879807692308</v>
      </c>
      <c r="AB43" s="21">
        <f>IF(AB20&gt;0,VLOOKUP(AB20,'[3]2010_Envelope'!$BH$6:$CR$128,8),"")</f>
        <v>38.341346153846153</v>
      </c>
      <c r="AC43" s="20" t="str">
        <f>IF(AC20&gt;0,VLOOKUP(AC20,'[3]2010_HVAC'!$EY$7:$KA$83,44),"")</f>
        <v/>
      </c>
      <c r="AD43" s="20" t="str">
        <f>IF(AD20&gt;0,VLOOKUP(AD20,'[3]2010_HVAC'!$EY$7:$KA$83,44),"")</f>
        <v/>
      </c>
      <c r="AE43" s="20">
        <f>IF(AE20&gt;0,VLOOKUP(AE20,'[3]2010_HVAC'!$EY$7:$KA$83,44),"")</f>
        <v>91.996240310077511</v>
      </c>
      <c r="AF43" s="20">
        <f>IF(AF20&gt;0,VLOOKUP(AF20,'[3]2010_HVAC'!$EY$7:$KA$83,44),"")</f>
        <v>9.652000000000001</v>
      </c>
      <c r="AG43" s="55">
        <f>VLOOKUP($C43,[1]Performance!$A$3:$K$38,11)</f>
        <v>2</v>
      </c>
      <c r="AH43" s="55">
        <f t="shared" si="34"/>
        <v>46</v>
      </c>
      <c r="AI43" s="20">
        <f>IF(AI20&gt;0,VLOOKUP(AI20,'[3]2010_HVAC'!$EY$7:$KA$83,AH43),"")</f>
        <v>26.552188887987175</v>
      </c>
      <c r="AJ43" s="20" t="str">
        <f>IF(AJ20&gt;0,VLOOKUP(AJ20,'[3]2010_HVAC'!$EY$7:$KA$83,$AH43),"")</f>
        <v/>
      </c>
      <c r="AK43" s="20">
        <f>IF(AK20&gt;0,VLOOKUP(AK20,'[3]2010_HVAC'!$EY$7:$KA$83,44),"")</f>
        <v>81.678799999999995</v>
      </c>
      <c r="AL43" s="20" t="str">
        <f>IF(AL20&gt;0,VLOOKUP(AL20,'[3]2010_HVAC'!$EY$7:$KA$83,44),"")</f>
        <v/>
      </c>
      <c r="AM43" s="20">
        <f>IF(AM20&gt;0,VLOOKUP(AM20,'[3]2010_HVAC'!$EY$7:$KA$83,44),"")</f>
        <v>4.9931623931623932</v>
      </c>
      <c r="AN43" s="20" t="str">
        <f>IF(AN20&gt;0,VLOOKUP(AN20,'[3]2010_HVAC'!$EY$7:$KA$83,44),"")</f>
        <v/>
      </c>
      <c r="AO43" s="20" t="str">
        <f>IF(AO20&gt;0,VLOOKUP(AO20,'[3]2010_HVAC'!$EY$7:$KA$83,44),"")</f>
        <v/>
      </c>
      <c r="AP43" s="13">
        <f t="shared" si="35"/>
        <v>1193777.8963234713</v>
      </c>
      <c r="AQ43" s="21">
        <f>IF(AQ20&gt;0,VLOOKUP(AQ20,'[3]2010_Envelope'!$BH$6:$CR$128,9),"")</f>
        <v>9.1595000000000013</v>
      </c>
      <c r="AR43" s="21">
        <f>IF(AR20&gt;0,VLOOKUP(AR20,'[3]2010_Envelope'!$BH$6:$CR$128,9),"")</f>
        <v>29.759178571428567</v>
      </c>
      <c r="AS43" s="21">
        <f>IF(AS20&gt;0,VLOOKUP(AS20,'[3]2010_Envelope'!$BH$6:$CR$128,9),"")</f>
        <v>19.6875</v>
      </c>
      <c r="AT43" s="21" t="str">
        <f>IF(AT20&gt;0,VLOOKUP(AT20,'[3]2010_Envelope'!$BH$6:$CR$128,9),"")</f>
        <v/>
      </c>
      <c r="AU43" s="21">
        <f>IF(AU20&gt;0,VLOOKUP(AU20,'[3]2010_Envelope'!$BH$6:$CR$128,9),"")</f>
        <v>49.81467857142858</v>
      </c>
      <c r="AV43" s="21">
        <f>IF(AV20&gt;0,VLOOKUP(AV20,'[3]2010_Envelope'!$BH$6:$CR$128,9),"")</f>
        <v>25.810714285714287</v>
      </c>
      <c r="AW43" s="20" t="str">
        <f>IF(AW20&gt;0,VLOOKUP(AW20,'[3]2010_HVAC'!$EY$7:$KA$83,47),"")</f>
        <v/>
      </c>
      <c r="AX43" s="20" t="str">
        <f>IF(AX20&gt;0,VLOOKUP(AX20,'[3]2010_HVAC'!$EY$7:$KA$83,47),"")</f>
        <v/>
      </c>
      <c r="AY43" s="20">
        <f>IF(AY20&gt;0,VLOOKUP(AY20,'[3]2010_HVAC'!$EY$7:$KA$83,47),"")</f>
        <v>91.996240310077525</v>
      </c>
      <c r="AZ43" s="20">
        <f>IF(AZ20&gt;0,VLOOKUP(AZ20,'[3]2010_HVAC'!$EY$7:$KA$83,47),"")</f>
        <v>9.652000000000001</v>
      </c>
      <c r="BA43" s="55">
        <f>VLOOKUP($C43,[2]Performance!$A$3:$K$36,11)</f>
        <v>1</v>
      </c>
      <c r="BB43" s="55">
        <f t="shared" si="36"/>
        <v>48</v>
      </c>
      <c r="BC43" s="20">
        <f>IF(BC20&gt;0,VLOOKUP(BC20,'[3]2010_HVAC'!$EY$7:$KA$83,BB43),"")</f>
        <v>71.495009325265016</v>
      </c>
      <c r="BD43" s="20" t="str">
        <f>IF(BD20&gt;0,VLOOKUP(BD20,'[3]2010_HVAC'!$EY$7:$KA$83,$BB43),"")</f>
        <v/>
      </c>
      <c r="BE43" s="20">
        <f>IF(BE20&gt;0,VLOOKUP(BE20,'[3]2010_HVAC'!$EY$7:$KA$83,47),"")</f>
        <v>81.678799999999995</v>
      </c>
      <c r="BF43" s="20" t="str">
        <f>IF(BF20&gt;0,VLOOKUP(BF20,'[3]2010_HVAC'!$EY$7:$KA$83,47),"")</f>
        <v/>
      </c>
      <c r="BG43" s="20">
        <f>IF(BG20&gt;0,VLOOKUP(BG20,'[3]2010_HVAC'!$EY$7:$KA$83,47),"")</f>
        <v>5.5638095238095238</v>
      </c>
      <c r="BH43" s="20" t="str">
        <f>IF(BH20&gt;0,VLOOKUP(BH20,'[3]2010_HVAC'!$EY$7:$KA$83,47),"")</f>
        <v/>
      </c>
      <c r="BI43" s="20" t="str">
        <f>IF(BI20&gt;0,VLOOKUP(BI20,'[3]2010_HVAC'!$EY$7:$KA$83,47),"")</f>
        <v/>
      </c>
      <c r="BJ43" s="13">
        <f t="shared" si="37"/>
        <v>1243044.9063513291</v>
      </c>
      <c r="BK43" s="19">
        <f>IF($N43&gt;0,VLOOKUP($C43,[1]Sevilla!$AB$7:$AN$40,$N43))/((IF($P43=1,'3 PlantsCodes'!$D$26,IF($P43=2,'3 PlantsCodes'!$D$27,IF($P43=3,'3 PlantsCodes'!$D$28,IF($P43=4,'3 PlantsCodes'!$D$29)))))*IF($R43=1,'3 PlantsCodes'!$D$31,IF($R43=2,'3 PlantsCodes'!$D$32)))</f>
        <v>2.3113105786789991</v>
      </c>
      <c r="BL43" s="19">
        <f>(IF($O43=20,VLOOKUP($C43,[1]Sevilla!$AB$7:$AN$40,12),IF($O43&gt;0,VLOOKUP($C43,[1]Sevilla!$AB$7:$AN$40,$O43),0))/(IF($Q43=1,'3 PlantsCodes'!$E$26,IF($Q43=3,'3 PlantsCodes'!$E$28,IF($Q43=4,'3 PlantsCodes'!$E$29,1)))*IF($R43=1,'3 PlantsCodes'!$E$31,IF($R43=2,'3 PlantsCodes'!$E$32))))</f>
        <v>9.2619476308148254</v>
      </c>
      <c r="BM43" s="19">
        <f>VLOOKUP($C43,[1]Sevilla!$AB$6:$AZ$40,$S43)</f>
        <v>1.9654240640767644</v>
      </c>
      <c r="BN43" s="19">
        <f>VLOOKUP($C43,[1]Sevilla!$B$7:$Y$40,18)</f>
        <v>7.2283023261737656</v>
      </c>
      <c r="BO43" s="19">
        <f>VLOOKUP($C43,[1]Sevilla!$B$7:$AA$40,26)</f>
        <v>0.26882331933765263</v>
      </c>
      <c r="BP43" s="20">
        <f>IF($U43=1,-[4]Office!$E$13,0)</f>
        <v>0</v>
      </c>
      <c r="BQ43" s="57" t="s">
        <v>30</v>
      </c>
      <c r="BR43" s="19">
        <f>IF($N43&gt;0,VLOOKUP($C43,[2]Sevilla!$AB$7:$AN$40,$N43))/((IF($P43=1,'3 PlantsCodes'!$D$26,IF($P43=2,'3 PlantsCodes'!$D$27,IF($P43=3,'3 PlantsCodes'!$D$28,IF($P43=4,'3 PlantsCodes'!$D$29)))))*IF($R43=1,'3 PlantsCodes'!$D$31,IF($R43=2,'3 PlantsCodes'!$D$32)))</f>
        <v>3.3277867416298883</v>
      </c>
      <c r="BS43" s="19">
        <f>(IF($O43=20,VLOOKUP($C43,[2]Sevilla!$AB$7:$AN$40,12),IF($O43&gt;0,VLOOKUP($C43,[2]Sevilla!$AB$7:$AN$40,$O43),0))/(IF($Q43=1,'3 PlantsCodes'!$E$26,IF($Q43=3,'3 PlantsCodes'!$E$28,IF($Q43=4,'3 PlantsCodes'!$E$29,1)))*IF($R43=1,'3 PlantsCodes'!$E$31,IF($R43=2,'3 PlantsCodes'!$E$32))))</f>
        <v>6.6105834536625752</v>
      </c>
      <c r="BT43" s="19">
        <f>VLOOKUP($C43,[2]Sevilla!$AB$6:$AZ$40,$S43)</f>
        <v>2.8722539869168071</v>
      </c>
      <c r="BU43" s="19">
        <f>VLOOKUP($C43,[2]Sevilla!$B$7:$Y$40,18)</f>
        <v>8.0013226884625599</v>
      </c>
      <c r="BV43" s="19">
        <f>VLOOKUP($C43,[2]Sevilla!$B$7:$AA$40,26)</f>
        <v>0.43171106378721202</v>
      </c>
      <c r="BW43" s="20">
        <f>IF($U43=1,-[4]School!$E$13,0)</f>
        <v>0</v>
      </c>
      <c r="BX43" s="57" t="s">
        <v>30</v>
      </c>
    </row>
    <row r="44" spans="1:76" ht="15" customHeight="1" x14ac:dyDescent="0.25">
      <c r="A44" s="151"/>
      <c r="B44" s="17">
        <v>16</v>
      </c>
      <c r="C44" s="22">
        <f t="shared" si="39"/>
        <v>18</v>
      </c>
      <c r="D44" s="50" t="str">
        <f t="shared" si="39"/>
        <v/>
      </c>
      <c r="E44" s="50" t="str">
        <f t="shared" si="39"/>
        <v/>
      </c>
      <c r="F44" s="49" t="str">
        <f t="shared" si="39"/>
        <v/>
      </c>
      <c r="G44" s="49" t="str">
        <f t="shared" si="39"/>
        <v/>
      </c>
      <c r="H44" s="49">
        <f t="shared" si="39"/>
        <v>0</v>
      </c>
      <c r="I44" s="49">
        <f t="shared" si="39"/>
        <v>4</v>
      </c>
      <c r="J44" s="49">
        <f t="shared" si="39"/>
        <v>3</v>
      </c>
      <c r="K44" s="49">
        <f t="shared" si="39"/>
        <v>3</v>
      </c>
      <c r="L44" s="49">
        <f t="shared" si="39"/>
        <v>1</v>
      </c>
      <c r="M44" s="49">
        <f t="shared" si="39"/>
        <v>4331</v>
      </c>
      <c r="N44" s="49">
        <f t="shared" si="39"/>
        <v>8</v>
      </c>
      <c r="O44" s="49">
        <f t="shared" si="38"/>
        <v>13</v>
      </c>
      <c r="P44" s="49">
        <f t="shared" si="38"/>
        <v>3</v>
      </c>
      <c r="Q44" s="49">
        <f t="shared" si="38"/>
        <v>3</v>
      </c>
      <c r="R44" s="49">
        <f t="shared" si="38"/>
        <v>2</v>
      </c>
      <c r="S44" s="22">
        <f t="shared" si="38"/>
        <v>23</v>
      </c>
      <c r="T44" s="49">
        <f t="shared" si="38"/>
        <v>1</v>
      </c>
      <c r="U44" s="49">
        <f t="shared" si="38"/>
        <v>1</v>
      </c>
      <c r="V44" s="18" t="str">
        <f t="shared" si="38"/>
        <v/>
      </c>
      <c r="W44" s="21">
        <f>IF(W21&gt;0,VLOOKUP(W21,'[3]2010_Envelope'!$BH$6:$CR$128,8),"")</f>
        <v>11.934794871794871</v>
      </c>
      <c r="X44" s="21">
        <f>IF(X21&gt;0,VLOOKUP(X21,'[3]2010_Envelope'!$BH$6:$CR$128,8),"")</f>
        <v>24.36418269230769</v>
      </c>
      <c r="Y44" s="21">
        <f>IF(Y21&gt;0,VLOOKUP(Y21,'[3]2010_Envelope'!$BH$6:$CR$128,8),"")</f>
        <v>10.62305603406247</v>
      </c>
      <c r="Z44" s="21">
        <f>IF(Z21&gt;0,VLOOKUP(Z21,'[3]2010_Envelope'!$BH$6:$CR$128,8),"")</f>
        <v>154.43894230769232</v>
      </c>
      <c r="AA44" s="21">
        <f>IF(AA21&gt;0,VLOOKUP(AA21,'[3]2010_Envelope'!$BH$6:$CR$128,8),"")</f>
        <v>73.99879807692308</v>
      </c>
      <c r="AB44" s="21">
        <f>IF(AB21&gt;0,VLOOKUP(AB21,'[3]2010_Envelope'!$BH$6:$CR$128,8),"")</f>
        <v>38.341346153846153</v>
      </c>
      <c r="AC44" s="20" t="str">
        <f>IF(AC21&gt;0,VLOOKUP(AC21,'[3]2010_HVAC'!$EY$7:$KA$83,44),"")</f>
        <v/>
      </c>
      <c r="AD44" s="20" t="str">
        <f>IF(AD21&gt;0,VLOOKUP(AD21,'[3]2010_HVAC'!$EY$7:$KA$83,44),"")</f>
        <v/>
      </c>
      <c r="AE44" s="20">
        <f>IF(AE21&gt;0,VLOOKUP(AE21,'[3]2010_HVAC'!$EY$7:$KA$83,44),"")</f>
        <v>91.996240310077511</v>
      </c>
      <c r="AF44" s="20">
        <f>IF(AF21&gt;0,VLOOKUP(AF21,'[3]2010_HVAC'!$EY$7:$KA$83,44),"")</f>
        <v>9.652000000000001</v>
      </c>
      <c r="AG44" s="55">
        <f>VLOOKUP($C44,[1]Performance!$A$3:$K$38,11)</f>
        <v>2</v>
      </c>
      <c r="AH44" s="55">
        <f t="shared" si="34"/>
        <v>46</v>
      </c>
      <c r="AI44" s="20">
        <f>IF(AI21&gt;0,VLOOKUP(AI21,'[3]2010_HVAC'!$EY$7:$KA$83,AH44),"")</f>
        <v>26.552188887987175</v>
      </c>
      <c r="AJ44" s="20" t="str">
        <f>IF(AJ21&gt;0,VLOOKUP(AJ21,'[3]2010_HVAC'!$EY$7:$KA$83,$AH44),"")</f>
        <v/>
      </c>
      <c r="AK44" s="20">
        <f>IF(AK21&gt;0,VLOOKUP(AK21,'[3]2010_HVAC'!$EY$7:$KA$83,44),"")</f>
        <v>53.898799999999994</v>
      </c>
      <c r="AL44" s="20" t="str">
        <f>IF(AL21&gt;0,VLOOKUP(AL21,'[3]2010_HVAC'!$EY$7:$KA$83,44),"")</f>
        <v/>
      </c>
      <c r="AM44" s="20">
        <f>IF(AM21&gt;0,VLOOKUP(AM21,'[3]2010_HVAC'!$EY$7:$KA$83,44),"")</f>
        <v>4.9931623931623932</v>
      </c>
      <c r="AN44" s="20">
        <f>IF(AN21&gt;0,VLOOKUP(AN21,'[3]2010_HVAC'!$EY$7:$KA$83,44),"")</f>
        <v>7.9499829059829059</v>
      </c>
      <c r="AO44" s="20">
        <f>IF(AO21&gt;0,VLOOKUP(AO21,'[3]2010_HVAC'!$EY$7:$KA$83,44),"")</f>
        <v>24.981846153846156</v>
      </c>
      <c r="AP44" s="13">
        <f t="shared" si="35"/>
        <v>1248917.2974431773</v>
      </c>
      <c r="AQ44" s="21">
        <f>IF(AQ21&gt;0,VLOOKUP(AQ21,'[3]2010_Envelope'!$BH$6:$CR$128,9),"")</f>
        <v>28.342625000000005</v>
      </c>
      <c r="AR44" s="21">
        <f>IF(AR21&gt;0,VLOOKUP(AR21,'[3]2010_Envelope'!$BH$6:$CR$128,9),"")</f>
        <v>43.882178571428568</v>
      </c>
      <c r="AS44" s="21">
        <f>IF(AS21&gt;0,VLOOKUP(AS21,'[3]2010_Envelope'!$BH$6:$CR$128,9),"")</f>
        <v>25.89365897318357</v>
      </c>
      <c r="AT44" s="21" t="str">
        <f>IF(AT21&gt;0,VLOOKUP(AT21,'[3]2010_Envelope'!$BH$6:$CR$128,9),"")</f>
        <v/>
      </c>
      <c r="AU44" s="21">
        <f>IF(AU21&gt;0,VLOOKUP(AU21,'[3]2010_Envelope'!$BH$6:$CR$128,9),"")</f>
        <v>49.81467857142858</v>
      </c>
      <c r="AV44" s="21">
        <f>IF(AV21&gt;0,VLOOKUP(AV21,'[3]2010_Envelope'!$BH$6:$CR$128,9),"")</f>
        <v>25.810714285714287</v>
      </c>
      <c r="AW44" s="20" t="str">
        <f>IF(AW21&gt;0,VLOOKUP(AW21,'[3]2010_HVAC'!$EY$7:$KA$83,47),"")</f>
        <v/>
      </c>
      <c r="AX44" s="20" t="str">
        <f>IF(AX21&gt;0,VLOOKUP(AX21,'[3]2010_HVAC'!$EY$7:$KA$83,47),"")</f>
        <v/>
      </c>
      <c r="AY44" s="20">
        <f>IF(AY21&gt;0,VLOOKUP(AY21,'[3]2010_HVAC'!$EY$7:$KA$83,47),"")</f>
        <v>91.996240310077525</v>
      </c>
      <c r="AZ44" s="20">
        <f>IF(AZ21&gt;0,VLOOKUP(AZ21,'[3]2010_HVAC'!$EY$7:$KA$83,47),"")</f>
        <v>9.652000000000001</v>
      </c>
      <c r="BA44" s="55">
        <f>VLOOKUP($C44,[2]Performance!$A$3:$K$36,11)</f>
        <v>2</v>
      </c>
      <c r="BB44" s="55">
        <f t="shared" si="36"/>
        <v>49</v>
      </c>
      <c r="BC44" s="20">
        <f>IF(BC21&gt;0,VLOOKUP(BC21,'[3]2010_HVAC'!$EY$7:$KA$83,BB44),"")</f>
        <v>20.077145509398409</v>
      </c>
      <c r="BD44" s="20" t="str">
        <f>IF(BD21&gt;0,VLOOKUP(BD21,'[3]2010_HVAC'!$EY$7:$KA$83,$BB44),"")</f>
        <v/>
      </c>
      <c r="BE44" s="20">
        <f>IF(BE21&gt;0,VLOOKUP(BE21,'[3]2010_HVAC'!$EY$7:$KA$83,47),"")</f>
        <v>53.898799999999994</v>
      </c>
      <c r="BF44" s="20" t="str">
        <f>IF(BF21&gt;0,VLOOKUP(BF21,'[3]2010_HVAC'!$EY$7:$KA$83,47),"")</f>
        <v/>
      </c>
      <c r="BG44" s="20">
        <f>IF(BG21&gt;0,VLOOKUP(BG21,'[3]2010_HVAC'!$EY$7:$KA$83,47),"")</f>
        <v>5.5638095238095238</v>
      </c>
      <c r="BH44" s="20">
        <f>IF(BH21&gt;0,VLOOKUP(BH21,'[3]2010_HVAC'!$EY$7:$KA$83,47),"")</f>
        <v>11.811403174603175</v>
      </c>
      <c r="BI44" s="20">
        <f>IF(BI21&gt;0,VLOOKUP(BI21,'[3]2010_HVAC'!$EY$7:$KA$83,47),"")</f>
        <v>25.77492063492064</v>
      </c>
      <c r="BJ44" s="13">
        <f t="shared" si="37"/>
        <v>1236432.2498468773</v>
      </c>
      <c r="BK44" s="19">
        <f>IF($N44&gt;0,VLOOKUP($C44,[1]Sevilla!$AB$7:$AN$40,$N44))/((IF($P44=1,'3 PlantsCodes'!$D$26,IF($P44=2,'3 PlantsCodes'!$D$27,IF($P44=3,'3 PlantsCodes'!$D$28,IF($P44=4,'3 PlantsCodes'!$D$29)))))*IF($R44=1,'3 PlantsCodes'!$D$31,IF($R44=2,'3 PlantsCodes'!$D$32)))</f>
        <v>1.3860748554875004</v>
      </c>
      <c r="BL44" s="19">
        <f>(IF($O44=20,VLOOKUP($C44,[1]Sevilla!$AB$7:$AN$40,12),IF($O44&gt;0,VLOOKUP($C44,[1]Sevilla!$AB$7:$AN$40,$O44),0))/(IF($Q44=1,'3 PlantsCodes'!$E$26,IF($Q44=3,'3 PlantsCodes'!$E$28,IF($Q44=4,'3 PlantsCodes'!$E$29,1)))*IF($R44=1,'3 PlantsCodes'!$E$31,IF($R44=2,'3 PlantsCodes'!$E$32))))</f>
        <v>9.0423962171864609</v>
      </c>
      <c r="BM44" s="19">
        <f>VLOOKUP($C44,[1]Sevilla!$AB$6:$AZ$40,$S44)</f>
        <v>0.21106000441091324</v>
      </c>
      <c r="BN44" s="19">
        <f>VLOOKUP($C44,[1]Sevilla!$B$7:$Y$40,18)</f>
        <v>7.2283023261737656</v>
      </c>
      <c r="BO44" s="19">
        <f>VLOOKUP($C44,[1]Sevilla!$B$7:$AA$40,26)</f>
        <v>0.26044399630911125</v>
      </c>
      <c r="BP44" s="20">
        <f>IF($U44=1,-[4]Office!$E$13,0)</f>
        <v>-9.9196581196581199</v>
      </c>
      <c r="BQ44" s="57" t="s">
        <v>30</v>
      </c>
      <c r="BR44" s="19">
        <f>IF($N44&gt;0,VLOOKUP($C44,[2]Sevilla!$AB$7:$AN$40,$N44))/((IF($P44=1,'3 PlantsCodes'!$D$26,IF($P44=2,'3 PlantsCodes'!$D$27,IF($P44=3,'3 PlantsCodes'!$D$28,IF($P44=4,'3 PlantsCodes'!$D$29)))))*IF($R44=1,'3 PlantsCodes'!$D$31,IF($R44=2,'3 PlantsCodes'!$D$32)))</f>
        <v>1.207746640339368</v>
      </c>
      <c r="BS44" s="19">
        <f>(IF($O44=20,VLOOKUP($C44,[2]Sevilla!$AB$7:$AN$40,12),IF($O44&gt;0,VLOOKUP($C44,[2]Sevilla!$AB$7:$AN$40,$O44),0))/(IF($Q44=1,'3 PlantsCodes'!$E$26,IF($Q44=3,'3 PlantsCodes'!$E$28,IF($Q44=4,'3 PlantsCodes'!$E$29,1)))*IF($R44=1,'3 PlantsCodes'!$E$31,IF($R44=2,'3 PlantsCodes'!$E$32))))</f>
        <v>6.3311154194880253</v>
      </c>
      <c r="BT44" s="19">
        <f>VLOOKUP($C44,[2]Sevilla!$AB$6:$AZ$40,$S44)</f>
        <v>0.6568549571410951</v>
      </c>
      <c r="BU44" s="19">
        <f>VLOOKUP($C44,[2]Sevilla!$B$7:$Y$40,18)</f>
        <v>8.0013226884625599</v>
      </c>
      <c r="BV44" s="19">
        <f>VLOOKUP($C44,[2]Sevilla!$B$7:$AA$40,26)</f>
        <v>0.41113258022045829</v>
      </c>
      <c r="BW44" s="20">
        <f>IF($U44=1,-[4]School!$E$13,0)</f>
        <v>-10.431428571428571</v>
      </c>
      <c r="BX44" s="57" t="s">
        <v>30</v>
      </c>
    </row>
    <row r="45" spans="1:76" ht="15" customHeight="1" x14ac:dyDescent="0.25">
      <c r="A45" s="151"/>
      <c r="B45" s="17">
        <v>17</v>
      </c>
      <c r="C45" s="22">
        <f t="shared" si="39"/>
        <v>5</v>
      </c>
      <c r="D45" s="50" t="str">
        <f t="shared" si="39"/>
        <v/>
      </c>
      <c r="E45" s="50" t="str">
        <f t="shared" si="39"/>
        <v/>
      </c>
      <c r="F45" s="49" t="str">
        <f t="shared" si="39"/>
        <v/>
      </c>
      <c r="G45" s="49" t="str">
        <f t="shared" si="39"/>
        <v/>
      </c>
      <c r="H45" s="49">
        <f t="shared" si="39"/>
        <v>0</v>
      </c>
      <c r="I45" s="49">
        <f t="shared" si="39"/>
        <v>2</v>
      </c>
      <c r="J45" s="49">
        <f t="shared" si="39"/>
        <v>1</v>
      </c>
      <c r="K45" s="49">
        <f t="shared" si="39"/>
        <v>1</v>
      </c>
      <c r="L45" s="49">
        <f t="shared" si="39"/>
        <v>1</v>
      </c>
      <c r="M45" s="49">
        <f t="shared" si="39"/>
        <v>2111</v>
      </c>
      <c r="N45" s="49">
        <f t="shared" si="39"/>
        <v>7</v>
      </c>
      <c r="O45" s="49">
        <f t="shared" si="38"/>
        <v>12</v>
      </c>
      <c r="P45" s="49">
        <f t="shared" si="38"/>
        <v>3</v>
      </c>
      <c r="Q45" s="49">
        <f t="shared" si="38"/>
        <v>3</v>
      </c>
      <c r="R45" s="49">
        <f t="shared" si="38"/>
        <v>2</v>
      </c>
      <c r="S45" s="22">
        <f t="shared" si="38"/>
        <v>16</v>
      </c>
      <c r="T45" s="49">
        <f t="shared" si="38"/>
        <v>0</v>
      </c>
      <c r="U45" s="49">
        <f t="shared" si="38"/>
        <v>1</v>
      </c>
      <c r="V45" s="18" t="str">
        <f t="shared" si="38"/>
        <v/>
      </c>
      <c r="W45" s="21">
        <f>IF(W22&gt;0,VLOOKUP(W22,'[3]2010_Envelope'!$BH$6:$CR$128,8),"")</f>
        <v>3.9102564102564101</v>
      </c>
      <c r="X45" s="21">
        <f>IF(X22&gt;0,VLOOKUP(X22,'[3]2010_Envelope'!$BH$6:$CR$128,8),"")</f>
        <v>16.52283653846154</v>
      </c>
      <c r="Y45" s="21">
        <f>IF(Y22&gt;0,VLOOKUP(Y22,'[3]2010_Envelope'!$BH$6:$CR$128,8),"")</f>
        <v>8.0769230769230766</v>
      </c>
      <c r="Z45" s="21">
        <f>IF(Z22&gt;0,VLOOKUP(Z22,'[3]2010_Envelope'!$BH$6:$CR$128,8),"")</f>
        <v>22.578792735042736</v>
      </c>
      <c r="AA45" s="21" t="str">
        <f>IF(AA22&gt;0,VLOOKUP(AA22,'[3]2010_Envelope'!$BH$6:$CR$128,8),"")</f>
        <v/>
      </c>
      <c r="AB45" s="21" t="str">
        <f>IF(AB22&gt;0,VLOOKUP(AB22,'[3]2010_Envelope'!$BH$6:$CR$128,8),"")</f>
        <v/>
      </c>
      <c r="AC45" s="20" t="str">
        <f>IF(AC22&gt;0,VLOOKUP(AC22,'[3]2010_HVAC'!$EY$7:$KA$83,44),"")</f>
        <v/>
      </c>
      <c r="AD45" s="20" t="str">
        <f>IF(AD22&gt;0,VLOOKUP(AD22,'[3]2010_HVAC'!$EY$7:$KA$83,44),"")</f>
        <v/>
      </c>
      <c r="AE45" s="20" t="str">
        <f>IF(AE22&gt;0,VLOOKUP(AE22,'[3]2010_HVAC'!$EY$7:$KA$83,44),"")</f>
        <v/>
      </c>
      <c r="AF45" s="20" t="str">
        <f>IF(AF22&gt;0,VLOOKUP(AF22,'[3]2010_HVAC'!$EY$7:$KA$83,44),"")</f>
        <v/>
      </c>
      <c r="AG45" s="55">
        <f>VLOOKUP($C45,[1]Performance!$A$3:$K$38,11)</f>
        <v>0</v>
      </c>
      <c r="AH45" s="55">
        <f t="shared" si="34"/>
        <v>44</v>
      </c>
      <c r="AI45" s="20">
        <f>IF(AI22&gt;0,VLOOKUP(AI22,'[3]2010_HVAC'!$EY$7:$KA$83,AH45),"")</f>
        <v>22.16802605093006</v>
      </c>
      <c r="AJ45" s="20" t="str">
        <f>IF(AJ22&gt;0,VLOOKUP(AJ22,'[3]2010_HVAC'!$EY$7:$KA$83,$AH45),"")</f>
        <v/>
      </c>
      <c r="AK45" s="20">
        <f>IF(AK22&gt;0,VLOOKUP(AK22,'[3]2010_HVAC'!$EY$7:$KA$83,44),"")</f>
        <v>53.898799999999994</v>
      </c>
      <c r="AL45" s="20" t="str">
        <f>IF(AL22&gt;0,VLOOKUP(AL22,'[3]2010_HVAC'!$EY$7:$KA$83,44),"")</f>
        <v/>
      </c>
      <c r="AM45" s="20">
        <f>IF(AM22&gt;0,VLOOKUP(AM22,'[3]2010_HVAC'!$EY$7:$KA$83,44),"")</f>
        <v>4.9931623931623932</v>
      </c>
      <c r="AN45" s="20" t="str">
        <f>IF(AN22&gt;0,VLOOKUP(AN22,'[3]2010_HVAC'!$EY$7:$KA$83,44),"")</f>
        <v/>
      </c>
      <c r="AO45" s="20">
        <f>IF(AO22&gt;0,VLOOKUP(AO22,'[3]2010_HVAC'!$EY$7:$KA$83,44),"")</f>
        <v>24.981846153846156</v>
      </c>
      <c r="AP45" s="13">
        <f t="shared" si="35"/>
        <v>367685.70545917633</v>
      </c>
      <c r="AQ45" s="21">
        <f>IF(AQ22&gt;0,VLOOKUP(AQ22,'[3]2010_Envelope'!$BH$6:$CR$128,9),"")</f>
        <v>9.1595000000000013</v>
      </c>
      <c r="AR45" s="21">
        <f>IF(AR22&gt;0,VLOOKUP(AR22,'[3]2010_Envelope'!$BH$6:$CR$128,9),"")</f>
        <v>29.759178571428567</v>
      </c>
      <c r="AS45" s="21">
        <f>IF(AS22&gt;0,VLOOKUP(AS22,'[3]2010_Envelope'!$BH$6:$CR$128,9),"")</f>
        <v>19.6875</v>
      </c>
      <c r="AT45" s="21" t="str">
        <f>IF(AT22&gt;0,VLOOKUP(AT22,'[3]2010_Envelope'!$BH$6:$CR$128,9),"")</f>
        <v/>
      </c>
      <c r="AU45" s="21" t="str">
        <f>IF(AU22&gt;0,VLOOKUP(AU22,'[3]2010_Envelope'!$BH$6:$CR$128,9),"")</f>
        <v/>
      </c>
      <c r="AV45" s="21" t="str">
        <f>IF(AV22&gt;0,VLOOKUP(AV22,'[3]2010_Envelope'!$BH$6:$CR$128,9),"")</f>
        <v/>
      </c>
      <c r="AW45" s="20" t="str">
        <f>IF(AW22&gt;0,VLOOKUP(AW22,'[3]2010_HVAC'!$EY$7:$KA$83,47),"")</f>
        <v/>
      </c>
      <c r="AX45" s="20" t="str">
        <f>IF(AX22&gt;0,VLOOKUP(AX22,'[3]2010_HVAC'!$EY$7:$KA$83,47),"")</f>
        <v/>
      </c>
      <c r="AY45" s="20" t="str">
        <f>IF(AY22&gt;0,VLOOKUP(AY22,'[3]2010_HVAC'!$EY$7:$KA$83,47),"")</f>
        <v/>
      </c>
      <c r="AZ45" s="20" t="str">
        <f>IF(AZ22&gt;0,VLOOKUP(AZ22,'[3]2010_HVAC'!$EY$7:$KA$83,47),"")</f>
        <v/>
      </c>
      <c r="BA45" s="55">
        <f>VLOOKUP($C45,[2]Performance!$A$3:$K$36,11)</f>
        <v>0</v>
      </c>
      <c r="BB45" s="55">
        <f t="shared" si="36"/>
        <v>47</v>
      </c>
      <c r="BC45" s="20">
        <f>IF(BC22&gt;0,VLOOKUP(BC22,'[3]2010_HVAC'!$EY$7:$KA$83,BB45),"")</f>
        <v>23.836306669747309</v>
      </c>
      <c r="BD45" s="20" t="str">
        <f>IF(BD22&gt;0,VLOOKUP(BD22,'[3]2010_HVAC'!$EY$7:$KA$83,$BB45),"")</f>
        <v/>
      </c>
      <c r="BE45" s="20">
        <f>IF(BE22&gt;0,VLOOKUP(BE22,'[3]2010_HVAC'!$EY$7:$KA$83,47),"")</f>
        <v>53.898799999999994</v>
      </c>
      <c r="BF45" s="20" t="str">
        <f>IF(BF22&gt;0,VLOOKUP(BF22,'[3]2010_HVAC'!$EY$7:$KA$83,47),"")</f>
        <v/>
      </c>
      <c r="BG45" s="20">
        <f>IF(BG22&gt;0,VLOOKUP(BG22,'[3]2010_HVAC'!$EY$7:$KA$83,47),"")</f>
        <v>5.5638095238095238</v>
      </c>
      <c r="BH45" s="20" t="str">
        <f>IF(BH22&gt;0,VLOOKUP(BH22,'[3]2010_HVAC'!$EY$7:$KA$83,47),"")</f>
        <v/>
      </c>
      <c r="BI45" s="20">
        <f>IF(BI22&gt;0,VLOOKUP(BI22,'[3]2010_HVAC'!$EY$7:$KA$83,47),"")</f>
        <v>25.77492063492064</v>
      </c>
      <c r="BJ45" s="13">
        <f t="shared" si="37"/>
        <v>528192.04850970407</v>
      </c>
      <c r="BK45" s="19">
        <f>IF($N45&gt;0,VLOOKUP($C45,[1]Sevilla!$AB$7:$AN$40,$N45))/((IF($P45=1,'3 PlantsCodes'!$D$26,IF($P45=2,'3 PlantsCodes'!$D$27,IF($P45=3,'3 PlantsCodes'!$D$28,IF($P45=4,'3 PlantsCodes'!$D$29)))))*IF($R45=1,'3 PlantsCodes'!$D$31,IF($R45=2,'3 PlantsCodes'!$D$32)))</f>
        <v>13.586113560422122</v>
      </c>
      <c r="BL45" s="19">
        <f>(IF($O45=20,VLOOKUP($C45,[1]Sevilla!$AB$7:$AN$40,12),IF($O45&gt;0,VLOOKUP($C45,[1]Sevilla!$AB$7:$AN$40,$O45),0))/(IF($Q45=1,'3 PlantsCodes'!$E$26,IF($Q45=3,'3 PlantsCodes'!$E$28,IF($Q45=4,'3 PlantsCodes'!$E$29,1)))*IF($R45=1,'3 PlantsCodes'!$E$31,IF($R45=2,'3 PlantsCodes'!$E$32))))</f>
        <v>46.343893127287423</v>
      </c>
      <c r="BM45" s="19">
        <f>VLOOKUP($C45,[1]Sevilla!$AB$6:$AZ$40,$S45)</f>
        <v>2.3659288630321029</v>
      </c>
      <c r="BN45" s="19">
        <f>VLOOKUP($C45,[1]Sevilla!$B$7:$Y$40,18)</f>
        <v>27.142502929686</v>
      </c>
      <c r="BO45" s="19">
        <f>VLOOKUP($C45,[1]Sevilla!$B$7:$AA$40,26)</f>
        <v>0.53739701257681238</v>
      </c>
      <c r="BP45" s="20">
        <f>IF($U45=1,-[4]Office!$E$13,0)</f>
        <v>-9.9196581196581199</v>
      </c>
      <c r="BQ45" s="57" t="s">
        <v>30</v>
      </c>
      <c r="BR45" s="19">
        <f>IF($N45&gt;0,VLOOKUP($C45,[2]Sevilla!$AB$7:$AN$40,$N45))/((IF($P45=1,'3 PlantsCodes'!$D$26,IF($P45=2,'3 PlantsCodes'!$D$27,IF($P45=3,'3 PlantsCodes'!$D$28,IF($P45=4,'3 PlantsCodes'!$D$29)))))*IF($R45=1,'3 PlantsCodes'!$D$31,IF($R45=2,'3 PlantsCodes'!$D$32)))</f>
        <v>7.6537193982819378</v>
      </c>
      <c r="BS45" s="19">
        <f>(IF($O45=20,VLOOKUP($C45,[2]Sevilla!$AB$7:$AN$40,12),IF($O45&gt;0,VLOOKUP($C45,[2]Sevilla!$AB$7:$AN$40,$O45),0))/(IF($Q45=1,'3 PlantsCodes'!$E$26,IF($Q45=3,'3 PlantsCodes'!$E$28,IF($Q45=4,'3 PlantsCodes'!$E$29,1)))*IF($R45=1,'3 PlantsCodes'!$E$31,IF($R45=2,'3 PlantsCodes'!$E$32))))</f>
        <v>32.216437769305443</v>
      </c>
      <c r="BT45" s="19">
        <f>VLOOKUP($C45,[2]Sevilla!$AB$6:$AZ$40,$S45)</f>
        <v>3.4385450988080932</v>
      </c>
      <c r="BU45" s="19">
        <f>VLOOKUP($C45,[2]Sevilla!$B$7:$Y$40,18)</f>
        <v>27.178556514385658</v>
      </c>
      <c r="BV45" s="19">
        <f>VLOOKUP($C45,[2]Sevilla!$B$7:$AA$40,26)</f>
        <v>0.62325581915977979</v>
      </c>
      <c r="BW45" s="20">
        <f>IF($U45=1,-[4]School!$E$13,0)</f>
        <v>-10.431428571428571</v>
      </c>
      <c r="BX45" s="57" t="s">
        <v>30</v>
      </c>
    </row>
    <row r="46" spans="1:76" ht="15" customHeight="1" x14ac:dyDescent="0.25">
      <c r="A46" s="151"/>
      <c r="B46" s="17">
        <v>18</v>
      </c>
      <c r="C46" s="22">
        <f t="shared" si="39"/>
        <v>1</v>
      </c>
      <c r="D46" s="50" t="str">
        <f t="shared" si="39"/>
        <v/>
      </c>
      <c r="E46" s="50" t="str">
        <f t="shared" si="39"/>
        <v/>
      </c>
      <c r="F46" s="49" t="str">
        <f t="shared" si="39"/>
        <v/>
      </c>
      <c r="G46" s="49" t="str">
        <f t="shared" si="39"/>
        <v/>
      </c>
      <c r="H46" s="49">
        <f t="shared" si="39"/>
        <v>0</v>
      </c>
      <c r="I46" s="49">
        <f t="shared" si="39"/>
        <v>1</v>
      </c>
      <c r="J46" s="49">
        <f t="shared" si="39"/>
        <v>1</v>
      </c>
      <c r="K46" s="49">
        <f t="shared" si="39"/>
        <v>1</v>
      </c>
      <c r="L46" s="49">
        <f t="shared" si="39"/>
        <v>1</v>
      </c>
      <c r="M46" s="49">
        <f t="shared" si="39"/>
        <v>1111</v>
      </c>
      <c r="N46" s="49">
        <f t="shared" si="39"/>
        <v>7</v>
      </c>
      <c r="O46" s="49">
        <f t="shared" si="38"/>
        <v>12</v>
      </c>
      <c r="P46" s="49">
        <f t="shared" si="38"/>
        <v>3</v>
      </c>
      <c r="Q46" s="49">
        <f t="shared" si="38"/>
        <v>3</v>
      </c>
      <c r="R46" s="49">
        <f t="shared" si="38"/>
        <v>2</v>
      </c>
      <c r="S46" s="22">
        <f t="shared" si="38"/>
        <v>16</v>
      </c>
      <c r="T46" s="49">
        <f t="shared" si="38"/>
        <v>0</v>
      </c>
      <c r="U46" s="49">
        <f t="shared" si="38"/>
        <v>1</v>
      </c>
      <c r="V46" s="18" t="str">
        <f t="shared" si="38"/>
        <v/>
      </c>
      <c r="W46" s="21">
        <f>IF(W23&gt;0,VLOOKUP(W23,'[3]2010_Envelope'!$BH$6:$CR$128,8),"")</f>
        <v>21.179487179487179</v>
      </c>
      <c r="X46" s="21">
        <f>IF(X23&gt;0,VLOOKUP(X23,'[3]2010_Envelope'!$BH$6:$CR$128,8),"")</f>
        <v>6.9078525641025639</v>
      </c>
      <c r="Y46" s="21" t="str">
        <f>IF(Y23&gt;0,VLOOKUP(Y23,'[3]2010_Envelope'!$BH$6:$CR$128,8),"")</f>
        <v/>
      </c>
      <c r="Z46" s="21">
        <f>IF(Z23&gt;0,VLOOKUP(Z23,'[3]2010_Envelope'!$BH$6:$CR$128,8),"")</f>
        <v>22.578792735042736</v>
      </c>
      <c r="AA46" s="21" t="str">
        <f>IF(AA23&gt;0,VLOOKUP(AA23,'[3]2010_Envelope'!$BH$6:$CR$128,8),"")</f>
        <v/>
      </c>
      <c r="AB46" s="21" t="str">
        <f>IF(AB23&gt;0,VLOOKUP(AB23,'[3]2010_Envelope'!$BH$6:$CR$128,8),"")</f>
        <v/>
      </c>
      <c r="AC46" s="20" t="str">
        <f>IF(AC23&gt;0,VLOOKUP(AC23,'[3]2010_HVAC'!$EY$7:$KA$83,44),"")</f>
        <v/>
      </c>
      <c r="AD46" s="20" t="str">
        <f>IF(AD23&gt;0,VLOOKUP(AD23,'[3]2010_HVAC'!$EY$7:$KA$83,44),"")</f>
        <v/>
      </c>
      <c r="AE46" s="20" t="str">
        <f>IF(AE23&gt;0,VLOOKUP(AE23,'[3]2010_HVAC'!$EY$7:$KA$83,44),"")</f>
        <v/>
      </c>
      <c r="AF46" s="20" t="str">
        <f>IF(AF23&gt;0,VLOOKUP(AF23,'[3]2010_HVAC'!$EY$7:$KA$83,44),"")</f>
        <v/>
      </c>
      <c r="AG46" s="55">
        <f>VLOOKUP($C46,[1]Performance!$A$3:$K$38,11)</f>
        <v>0</v>
      </c>
      <c r="AH46" s="55">
        <f t="shared" si="34"/>
        <v>44</v>
      </c>
      <c r="AI46" s="20">
        <f>IF(AI23&gt;0,VLOOKUP(AI23,'[3]2010_HVAC'!$EY$7:$KA$83,AH46),"")</f>
        <v>22.16802605093006</v>
      </c>
      <c r="AJ46" s="20" t="str">
        <f>IF(AJ23&gt;0,VLOOKUP(AJ23,'[3]2010_HVAC'!$EY$7:$KA$83,$AH46),"")</f>
        <v/>
      </c>
      <c r="AK46" s="20">
        <f>IF(AK23&gt;0,VLOOKUP(AK23,'[3]2010_HVAC'!$EY$7:$KA$83,44),"")</f>
        <v>53.898799999999994</v>
      </c>
      <c r="AL46" s="20" t="str">
        <f>IF(AL23&gt;0,VLOOKUP(AL23,'[3]2010_HVAC'!$EY$7:$KA$83,44),"")</f>
        <v/>
      </c>
      <c r="AM46" s="20">
        <f>IF(AM23&gt;0,VLOOKUP(AM23,'[3]2010_HVAC'!$EY$7:$KA$83,44),"")</f>
        <v>4.9931623931623932</v>
      </c>
      <c r="AN46" s="20" t="str">
        <f>IF(AN23&gt;0,VLOOKUP(AN23,'[3]2010_HVAC'!$EY$7:$KA$83,44),"")</f>
        <v/>
      </c>
      <c r="AO46" s="20">
        <f>IF(AO23&gt;0,VLOOKUP(AO23,'[3]2010_HVAC'!$EY$7:$KA$83,44),"")</f>
        <v>24.981846153846156</v>
      </c>
      <c r="AP46" s="13">
        <f t="shared" si="35"/>
        <v>366696.64295917627</v>
      </c>
      <c r="AQ46" s="21">
        <f>IF(AQ23&gt;0,VLOOKUP(AQ23,'[3]2010_Envelope'!$BH$6:$CR$128,9),"")</f>
        <v>48.458333333333336</v>
      </c>
      <c r="AR46" s="21">
        <f>IF(AR23&gt;0,VLOOKUP(AR23,'[3]2010_Envelope'!$BH$6:$CR$128,9),"")</f>
        <v>12.441690476190475</v>
      </c>
      <c r="AS46" s="21" t="str">
        <f>IF(AS23&gt;0,VLOOKUP(AS23,'[3]2010_Envelope'!$BH$6:$CR$128,9),"")</f>
        <v/>
      </c>
      <c r="AT46" s="21" t="str">
        <f>IF(AT23&gt;0,VLOOKUP(AT23,'[3]2010_Envelope'!$BH$6:$CR$128,9),"")</f>
        <v/>
      </c>
      <c r="AU46" s="21" t="str">
        <f>IF(AU23&gt;0,VLOOKUP(AU23,'[3]2010_Envelope'!$BH$6:$CR$128,9),"")</f>
        <v/>
      </c>
      <c r="AV46" s="21" t="str">
        <f>IF(AV23&gt;0,VLOOKUP(AV23,'[3]2010_Envelope'!$BH$6:$CR$128,9),"")</f>
        <v/>
      </c>
      <c r="AW46" s="20" t="str">
        <f>IF(AW23&gt;0,VLOOKUP(AW23,'[3]2010_HVAC'!$EY$7:$KA$83,47),"")</f>
        <v/>
      </c>
      <c r="AX46" s="20" t="str">
        <f>IF(AX23&gt;0,VLOOKUP(AX23,'[3]2010_HVAC'!$EY$7:$KA$83,47),"")</f>
        <v/>
      </c>
      <c r="AY46" s="20" t="str">
        <f>IF(AY23&gt;0,VLOOKUP(AY23,'[3]2010_HVAC'!$EY$7:$KA$83,47),"")</f>
        <v/>
      </c>
      <c r="AZ46" s="20" t="str">
        <f>IF(AZ23&gt;0,VLOOKUP(AZ23,'[3]2010_HVAC'!$EY$7:$KA$83,47),"")</f>
        <v/>
      </c>
      <c r="BA46" s="55">
        <f>VLOOKUP($C46,[2]Performance!$A$3:$K$36,11)</f>
        <v>0</v>
      </c>
      <c r="BB46" s="55">
        <f t="shared" si="36"/>
        <v>47</v>
      </c>
      <c r="BC46" s="20">
        <f>IF(BC23&gt;0,VLOOKUP(BC23,'[3]2010_HVAC'!$EY$7:$KA$83,BB46),"")</f>
        <v>23.836306669747309</v>
      </c>
      <c r="BD46" s="20" t="str">
        <f>IF(BD23&gt;0,VLOOKUP(BD23,'[3]2010_HVAC'!$EY$7:$KA$83,$BB46),"")</f>
        <v/>
      </c>
      <c r="BE46" s="20">
        <f>IF(BE23&gt;0,VLOOKUP(BE23,'[3]2010_HVAC'!$EY$7:$KA$83,47),"")</f>
        <v>53.898799999999994</v>
      </c>
      <c r="BF46" s="20" t="str">
        <f>IF(BF23&gt;0,VLOOKUP(BF23,'[3]2010_HVAC'!$EY$7:$KA$83,47),"")</f>
        <v/>
      </c>
      <c r="BG46" s="20">
        <f>IF(BG23&gt;0,VLOOKUP(BG23,'[3]2010_HVAC'!$EY$7:$KA$83,47),"")</f>
        <v>5.5638095238095238</v>
      </c>
      <c r="BH46" s="20" t="str">
        <f>IF(BH23&gt;0,VLOOKUP(BH23,'[3]2010_HVAC'!$EY$7:$KA$83,47),"")</f>
        <v/>
      </c>
      <c r="BI46" s="20">
        <f>IF(BI23&gt;0,VLOOKUP(BI23,'[3]2010_HVAC'!$EY$7:$KA$83,47),"")</f>
        <v>25.77492063492064</v>
      </c>
      <c r="BJ46" s="13">
        <f t="shared" si="37"/>
        <v>535417.661009704</v>
      </c>
      <c r="BK46" s="19">
        <f>IF($N46&gt;0,VLOOKUP($C46,[1]Sevilla!$AB$7:$AN$40,$N46))/((IF($P46=1,'3 PlantsCodes'!$D$26,IF($P46=2,'3 PlantsCodes'!$D$27,IF($P46=3,'3 PlantsCodes'!$D$28,IF($P46=4,'3 PlantsCodes'!$D$29)))))*IF($R46=1,'3 PlantsCodes'!$D$31,IF($R46=2,'3 PlantsCodes'!$D$32)))</f>
        <v>17.839674574053891</v>
      </c>
      <c r="BL46" s="19">
        <f>(IF($O46=20,VLOOKUP($C46,[1]Sevilla!$AB$7:$AN$40,12),IF($O46&gt;0,VLOOKUP($C46,[1]Sevilla!$AB$7:$AN$40,$O46),0))/(IF($Q46=1,'3 PlantsCodes'!$E$26,IF($Q46=3,'3 PlantsCodes'!$E$28,IF($Q46=4,'3 PlantsCodes'!$E$29,1)))*IF($R46=1,'3 PlantsCodes'!$E$31,IF($R46=2,'3 PlantsCodes'!$E$32))))</f>
        <v>46.419041586634762</v>
      </c>
      <c r="BM46" s="19">
        <f>VLOOKUP($C46,[1]Sevilla!$AB$6:$AZ$40,$S46)</f>
        <v>2.3201991709443264</v>
      </c>
      <c r="BN46" s="19">
        <f>VLOOKUP($C46,[1]Sevilla!$B$7:$Y$40,18)</f>
        <v>27.115415039061013</v>
      </c>
      <c r="BO46" s="19">
        <f>VLOOKUP($C46,[1]Sevilla!$B$7:$AA$40,26)</f>
        <v>0.56447340514997613</v>
      </c>
      <c r="BP46" s="20">
        <f>IF($U46=1,-[4]Office!$E$13,0)</f>
        <v>-9.9196581196581199</v>
      </c>
      <c r="BQ46" s="57" t="s">
        <v>30</v>
      </c>
      <c r="BR46" s="19">
        <f>IF($N46&gt;0,VLOOKUP($C46,[2]Sevilla!$AB$7:$AN$40,$N46))/((IF($P46=1,'3 PlantsCodes'!$D$26,IF($P46=2,'3 PlantsCodes'!$D$27,IF($P46=3,'3 PlantsCodes'!$D$28,IF($P46=4,'3 PlantsCodes'!$D$29)))))*IF($R46=1,'3 PlantsCodes'!$D$31,IF($R46=2,'3 PlantsCodes'!$D$32)))</f>
        <v>15.579780826469776</v>
      </c>
      <c r="BS46" s="19">
        <f>(IF($O46=20,VLOOKUP($C46,[2]Sevilla!$AB$7:$AN$40,12),IF($O46&gt;0,VLOOKUP($C46,[2]Sevilla!$AB$7:$AN$40,$O46),0))/(IF($Q46=1,'3 PlantsCodes'!$E$26,IF($Q46=3,'3 PlantsCodes'!$E$28,IF($Q46=4,'3 PlantsCodes'!$E$29,1)))*IF($R46=1,'3 PlantsCodes'!$E$31,IF($R46=2,'3 PlantsCodes'!$E$32))))</f>
        <v>28.506812013325074</v>
      </c>
      <c r="BT46" s="19">
        <f>VLOOKUP($C46,[2]Sevilla!$AB$6:$AZ$40,$S46)</f>
        <v>3.3299844403573715</v>
      </c>
      <c r="BU46" s="19">
        <f>VLOOKUP($C46,[2]Sevilla!$B$7:$Y$40,18)</f>
        <v>27.169077050099904</v>
      </c>
      <c r="BV46" s="19">
        <f>VLOOKUP($C46,[2]Sevilla!$B$7:$AA$40,26)</f>
        <v>0.62932704306097786</v>
      </c>
      <c r="BW46" s="20">
        <f>IF($U46=1,-[4]School!$E$13,0)</f>
        <v>-10.431428571428571</v>
      </c>
      <c r="BX46" s="57" t="s">
        <v>30</v>
      </c>
    </row>
    <row r="47" spans="1:76" ht="15" customHeight="1" x14ac:dyDescent="0.25">
      <c r="A47" s="151"/>
      <c r="B47" s="17">
        <v>19</v>
      </c>
      <c r="C47" s="22">
        <f t="shared" si="39"/>
        <v>4</v>
      </c>
      <c r="D47" s="50" t="str">
        <f t="shared" si="39"/>
        <v/>
      </c>
      <c r="E47" s="50" t="str">
        <f t="shared" si="39"/>
        <v/>
      </c>
      <c r="F47" s="49" t="str">
        <f t="shared" si="39"/>
        <v/>
      </c>
      <c r="G47" s="49" t="str">
        <f t="shared" si="39"/>
        <v/>
      </c>
      <c r="H47" s="49">
        <f t="shared" si="39"/>
        <v>0</v>
      </c>
      <c r="I47" s="49">
        <f t="shared" si="39"/>
        <v>1</v>
      </c>
      <c r="J47" s="49">
        <f t="shared" si="39"/>
        <v>2</v>
      </c>
      <c r="K47" s="49">
        <f t="shared" si="39"/>
        <v>2</v>
      </c>
      <c r="L47" s="49">
        <f t="shared" si="39"/>
        <v>1</v>
      </c>
      <c r="M47" s="49">
        <f t="shared" si="39"/>
        <v>1221</v>
      </c>
      <c r="N47" s="49">
        <f t="shared" si="39"/>
        <v>7</v>
      </c>
      <c r="O47" s="49">
        <f t="shared" si="38"/>
        <v>12</v>
      </c>
      <c r="P47" s="49">
        <f t="shared" si="38"/>
        <v>3</v>
      </c>
      <c r="Q47" s="49">
        <f t="shared" si="38"/>
        <v>3</v>
      </c>
      <c r="R47" s="49">
        <f t="shared" si="38"/>
        <v>2</v>
      </c>
      <c r="S47" s="22">
        <f t="shared" si="38"/>
        <v>22</v>
      </c>
      <c r="T47" s="49">
        <f t="shared" si="38"/>
        <v>1</v>
      </c>
      <c r="U47" s="49">
        <f t="shared" si="38"/>
        <v>1</v>
      </c>
      <c r="V47" s="18" t="str">
        <f t="shared" si="38"/>
        <v/>
      </c>
      <c r="W47" s="21">
        <f>IF(W24&gt;0,VLOOKUP(W24,'[3]2010_Envelope'!$BH$6:$CR$128,8),"")</f>
        <v>21.179487179487179</v>
      </c>
      <c r="X47" s="21">
        <f>IF(X24&gt;0,VLOOKUP(X24,'[3]2010_Envelope'!$BH$6:$CR$128,8),"")</f>
        <v>6.9078525641025639</v>
      </c>
      <c r="Y47" s="21" t="str">
        <f>IF(Y24&gt;0,VLOOKUP(Y24,'[3]2010_Envelope'!$BH$6:$CR$128,8),"")</f>
        <v/>
      </c>
      <c r="Z47" s="21">
        <f>IF(Z24&gt;0,VLOOKUP(Z24,'[3]2010_Envelope'!$BH$6:$CR$128,8),"")</f>
        <v>119.31826923076923</v>
      </c>
      <c r="AA47" s="21" t="str">
        <f>IF(AA24&gt;0,VLOOKUP(AA24,'[3]2010_Envelope'!$BH$6:$CR$128,8),"")</f>
        <v/>
      </c>
      <c r="AB47" s="21">
        <f>IF(AB24&gt;0,VLOOKUP(AB24,'[3]2010_Envelope'!$BH$6:$CR$128,8),"")</f>
        <v>38.341346153846153</v>
      </c>
      <c r="AC47" s="20" t="str">
        <f>IF(AC24&gt;0,VLOOKUP(AC24,'[3]2010_HVAC'!$EY$7:$KA$83,44),"")</f>
        <v/>
      </c>
      <c r="AD47" s="20" t="str">
        <f>IF(AD24&gt;0,VLOOKUP(AD24,'[3]2010_HVAC'!$EY$7:$KA$83,44),"")</f>
        <v/>
      </c>
      <c r="AE47" s="20">
        <f>IF(AE24&gt;0,VLOOKUP(AE24,'[3]2010_HVAC'!$EY$7:$KA$83,44),"")</f>
        <v>49.717054263565892</v>
      </c>
      <c r="AF47" s="20" t="str">
        <f>IF(AF24&gt;0,VLOOKUP(AF24,'[3]2010_HVAC'!$EY$7:$KA$83,44),"")</f>
        <v/>
      </c>
      <c r="AG47" s="55">
        <f>VLOOKUP($C47,[1]Performance!$A$3:$K$38,11)</f>
        <v>1</v>
      </c>
      <c r="AH47" s="55">
        <f t="shared" si="34"/>
        <v>45</v>
      </c>
      <c r="AI47" s="20">
        <f>IF(AI24&gt;0,VLOOKUP(AI24,'[3]2010_HVAC'!$EY$7:$KA$83,AH47),"")</f>
        <v>13.658625842303184</v>
      </c>
      <c r="AJ47" s="20" t="str">
        <f>IF(AJ24&gt;0,VLOOKUP(AJ24,'[3]2010_HVAC'!$EY$7:$KA$83,$AH47),"")</f>
        <v/>
      </c>
      <c r="AK47" s="20">
        <f>IF(AK24&gt;0,VLOOKUP(AK24,'[3]2010_HVAC'!$EY$7:$KA$83,44),"")</f>
        <v>53.898799999999994</v>
      </c>
      <c r="AL47" s="20" t="str">
        <f>IF(AL24&gt;0,VLOOKUP(AL24,'[3]2010_HVAC'!$EY$7:$KA$83,44),"")</f>
        <v/>
      </c>
      <c r="AM47" s="20">
        <f>IF(AM24&gt;0,VLOOKUP(AM24,'[3]2010_HVAC'!$EY$7:$KA$83,44),"")</f>
        <v>4.9931623931623932</v>
      </c>
      <c r="AN47" s="20">
        <f>IF(AN24&gt;0,VLOOKUP(AN24,'[3]2010_HVAC'!$EY$7:$KA$83,44),"")</f>
        <v>7.9499829059829059</v>
      </c>
      <c r="AO47" s="20">
        <f>IF(AO24&gt;0,VLOOKUP(AO24,'[3]2010_HVAC'!$EY$7:$KA$83,44),"")</f>
        <v>24.981846153846156</v>
      </c>
      <c r="AP47" s="13">
        <f t="shared" si="35"/>
        <v>797814.63844773371</v>
      </c>
      <c r="AQ47" s="21">
        <f>IF(AQ24&gt;0,VLOOKUP(AQ24,'[3]2010_Envelope'!$BH$6:$CR$128,9),"")</f>
        <v>48.458333333333336</v>
      </c>
      <c r="AR47" s="21">
        <f>IF(AR24&gt;0,VLOOKUP(AR24,'[3]2010_Envelope'!$BH$6:$CR$128,9),"")</f>
        <v>12.441690476190475</v>
      </c>
      <c r="AS47" s="21" t="str">
        <f>IF(AS24&gt;0,VLOOKUP(AS24,'[3]2010_Envelope'!$BH$6:$CR$128,9),"")</f>
        <v/>
      </c>
      <c r="AT47" s="21">
        <f>IF(AT24&gt;0,VLOOKUP(AT24,'[3]2010_Envelope'!$BH$6:$CR$128,9),"")</f>
        <v>120.22057142857145</v>
      </c>
      <c r="AU47" s="21" t="str">
        <f>IF(AU24&gt;0,VLOOKUP(AU24,'[3]2010_Envelope'!$BH$6:$CR$128,9),"")</f>
        <v/>
      </c>
      <c r="AV47" s="21">
        <f>IF(AV24&gt;0,VLOOKUP(AV24,'[3]2010_Envelope'!$BH$6:$CR$128,9),"")</f>
        <v>25.810714285714287</v>
      </c>
      <c r="AW47" s="20" t="str">
        <f>IF(AW24&gt;0,VLOOKUP(AW24,'[3]2010_HVAC'!$EY$7:$KA$83,47),"")</f>
        <v/>
      </c>
      <c r="AX47" s="20" t="str">
        <f>IF(AX24&gt;0,VLOOKUP(AX24,'[3]2010_HVAC'!$EY$7:$KA$83,47),"")</f>
        <v/>
      </c>
      <c r="AY47" s="20">
        <f>IF(AY24&gt;0,VLOOKUP(AY24,'[3]2010_HVAC'!$EY$7:$KA$83,47),"")</f>
        <v>49.717054263565892</v>
      </c>
      <c r="AZ47" s="20" t="str">
        <f>IF(AZ24&gt;0,VLOOKUP(AZ24,'[3]2010_HVAC'!$EY$7:$KA$83,47),"")</f>
        <v/>
      </c>
      <c r="BA47" s="55">
        <f>VLOOKUP($C47,[2]Performance!$A$3:$K$36,11)</f>
        <v>0</v>
      </c>
      <c r="BB47" s="55">
        <f t="shared" si="36"/>
        <v>47</v>
      </c>
      <c r="BC47" s="20">
        <f>IF(BC24&gt;0,VLOOKUP(BC24,'[3]2010_HVAC'!$EY$7:$KA$83,BB47),"")</f>
        <v>23.836306669747309</v>
      </c>
      <c r="BD47" s="20" t="str">
        <f>IF(BD24&gt;0,VLOOKUP(BD24,'[3]2010_HVAC'!$EY$7:$KA$83,$BB47),"")</f>
        <v/>
      </c>
      <c r="BE47" s="20">
        <f>IF(BE24&gt;0,VLOOKUP(BE24,'[3]2010_HVAC'!$EY$7:$KA$83,47),"")</f>
        <v>53.898799999999994</v>
      </c>
      <c r="BF47" s="20" t="str">
        <f>IF(BF24&gt;0,VLOOKUP(BF24,'[3]2010_HVAC'!$EY$7:$KA$83,47),"")</f>
        <v/>
      </c>
      <c r="BG47" s="20">
        <f>IF(BG24&gt;0,VLOOKUP(BG24,'[3]2010_HVAC'!$EY$7:$KA$83,47),"")</f>
        <v>5.5638095238095238</v>
      </c>
      <c r="BH47" s="20">
        <f>IF(BH24&gt;0,VLOOKUP(BH24,'[3]2010_HVAC'!$EY$7:$KA$83,47),"")</f>
        <v>11.811403174603175</v>
      </c>
      <c r="BI47" s="20">
        <f>IF(BI24&gt;0,VLOOKUP(BI24,'[3]2010_HVAC'!$EY$7:$KA$83,47),"")</f>
        <v>25.77492063492064</v>
      </c>
      <c r="BJ47" s="13">
        <f t="shared" si="37"/>
        <v>1189230.8519399366</v>
      </c>
      <c r="BK47" s="19">
        <f>IF($N47&gt;0,VLOOKUP($C47,[1]Sevilla!$AB$7:$AN$40,$N47))/((IF($P47=1,'3 PlantsCodes'!$D$26,IF($P47=2,'3 PlantsCodes'!$D$27,IF($P47=3,'3 PlantsCodes'!$D$28,IF($P47=4,'3 PlantsCodes'!$D$29)))))*IF($R47=1,'3 PlantsCodes'!$D$31,IF($R47=2,'3 PlantsCodes'!$D$32)))</f>
        <v>8.7545233725803566</v>
      </c>
      <c r="BL47" s="19">
        <f>(IF($O47=20,VLOOKUP($C47,[1]Sevilla!$AB$7:$AN$40,12),IF($O47&gt;0,VLOOKUP($C47,[1]Sevilla!$AB$7:$AN$40,$O47),0))/(IF($Q47=1,'3 PlantsCodes'!$E$26,IF($Q47=3,'3 PlantsCodes'!$E$28,IF($Q47=4,'3 PlantsCodes'!$E$29,1)))*IF($R47=1,'3 PlantsCodes'!$E$31,IF($R47=2,'3 PlantsCodes'!$E$32))))</f>
        <v>35.861007013671795</v>
      </c>
      <c r="BM47" s="19">
        <f>VLOOKUP($C47,[1]Sevilla!$AB$6:$AZ$40,$S47)</f>
        <v>0.27306615516162441</v>
      </c>
      <c r="BN47" s="19">
        <f>VLOOKUP($C47,[1]Sevilla!$B$7:$Y$40,18)</f>
        <v>17.9646513671875</v>
      </c>
      <c r="BO47" s="19">
        <f>VLOOKUP($C47,[1]Sevilla!$B$7:$AA$40,26)</f>
        <v>0.41769151298288504</v>
      </c>
      <c r="BP47" s="20">
        <f>IF($U47=1,-[4]Office!$E$13,0)</f>
        <v>-9.9196581196581199</v>
      </c>
      <c r="BQ47" s="57" t="s">
        <v>30</v>
      </c>
      <c r="BR47" s="19">
        <f>IF($N47&gt;0,VLOOKUP($C47,[2]Sevilla!$AB$7:$AN$40,$N47))/((IF($P47=1,'3 PlantsCodes'!$D$26,IF($P47=2,'3 PlantsCodes'!$D$27,IF($P47=3,'3 PlantsCodes'!$D$28,IF($P47=4,'3 PlantsCodes'!$D$29)))))*IF($R47=1,'3 PlantsCodes'!$D$31,IF($R47=2,'3 PlantsCodes'!$D$32)))</f>
        <v>10.895783845269664</v>
      </c>
      <c r="BS47" s="19">
        <f>(IF($O47=20,VLOOKUP($C47,[2]Sevilla!$AB$7:$AN$40,12),IF($O47&gt;0,VLOOKUP($C47,[2]Sevilla!$AB$7:$AN$40,$O47),0))/(IF($Q47=1,'3 PlantsCodes'!$E$26,IF($Q47=3,'3 PlantsCodes'!$E$28,IF($Q47=4,'3 PlantsCodes'!$E$29,1)))*IF($R47=1,'3 PlantsCodes'!$E$31,IF($R47=2,'3 PlantsCodes'!$E$32))))</f>
        <v>21.109545912236818</v>
      </c>
      <c r="BT47" s="19">
        <f>VLOOKUP($C47,[2]Sevilla!$AB$6:$AZ$40,$S47)</f>
        <v>0.80241994014086648</v>
      </c>
      <c r="BU47" s="19">
        <f>VLOOKUP($C47,[2]Sevilla!$B$7:$Y$40,18)</f>
        <v>18.666846078373002</v>
      </c>
      <c r="BV47" s="19">
        <f>VLOOKUP($C47,[2]Sevilla!$B$7:$AA$40,26)</f>
        <v>0.5277125287416139</v>
      </c>
      <c r="BW47" s="20">
        <f>IF($U47=1,-[4]School!$E$13,0)</f>
        <v>-10.431428571428571</v>
      </c>
      <c r="BX47" s="57" t="s">
        <v>30</v>
      </c>
    </row>
    <row r="48" spans="1:76" ht="15" customHeight="1" x14ac:dyDescent="0.25">
      <c r="A48" s="152"/>
      <c r="B48" s="17">
        <v>20</v>
      </c>
      <c r="C48" s="22">
        <f t="shared" si="39"/>
        <v>14</v>
      </c>
      <c r="D48" s="50" t="str">
        <f t="shared" si="39"/>
        <v/>
      </c>
      <c r="E48" s="50" t="str">
        <f t="shared" si="39"/>
        <v/>
      </c>
      <c r="F48" s="49" t="str">
        <f t="shared" si="39"/>
        <v/>
      </c>
      <c r="G48" s="49" t="str">
        <f t="shared" si="39"/>
        <v/>
      </c>
      <c r="H48" s="49">
        <f t="shared" si="39"/>
        <v>0</v>
      </c>
      <c r="I48" s="49">
        <f t="shared" si="39"/>
        <v>3</v>
      </c>
      <c r="J48" s="49">
        <f t="shared" si="39"/>
        <v>3</v>
      </c>
      <c r="K48" s="49">
        <f t="shared" si="39"/>
        <v>3</v>
      </c>
      <c r="L48" s="49">
        <f t="shared" si="39"/>
        <v>1</v>
      </c>
      <c r="M48" s="49">
        <f t="shared" si="39"/>
        <v>3331</v>
      </c>
      <c r="N48" s="49">
        <f t="shared" si="39"/>
        <v>7</v>
      </c>
      <c r="O48" s="49">
        <f t="shared" si="38"/>
        <v>12</v>
      </c>
      <c r="P48" s="49">
        <f t="shared" si="38"/>
        <v>1</v>
      </c>
      <c r="Q48" s="49">
        <f t="shared" si="38"/>
        <v>1</v>
      </c>
      <c r="R48" s="49">
        <f t="shared" si="38"/>
        <v>2</v>
      </c>
      <c r="S48" s="22">
        <f t="shared" si="38"/>
        <v>22</v>
      </c>
      <c r="T48" s="49">
        <f t="shared" si="38"/>
        <v>1</v>
      </c>
      <c r="U48" s="49">
        <f t="shared" si="38"/>
        <v>1</v>
      </c>
      <c r="V48" s="18" t="str">
        <f t="shared" si="38"/>
        <v/>
      </c>
      <c r="W48" s="21">
        <f>IF(W25&gt;0,VLOOKUP(W25,'[3]2010_Envelope'!$BH$6:$CR$128,8),"")</f>
        <v>7.4767179487179485</v>
      </c>
      <c r="X48" s="21">
        <f>IF(X25&gt;0,VLOOKUP(X25,'[3]2010_Envelope'!$BH$6:$CR$128,8),"")</f>
        <v>19.323317307692307</v>
      </c>
      <c r="Y48" s="21">
        <f>IF(Y25&gt;0,VLOOKUP(Y25,'[3]2010_Envelope'!$BH$6:$CR$128,8),"")</f>
        <v>9.4230769230769234</v>
      </c>
      <c r="Z48" s="21">
        <f>IF(Z25&gt;0,VLOOKUP(Z25,'[3]2010_Envelope'!$BH$6:$CR$128,8),"")</f>
        <v>154.43894230769232</v>
      </c>
      <c r="AA48" s="21">
        <f>IF(AA25&gt;0,VLOOKUP(AA25,'[3]2010_Envelope'!$BH$6:$CR$128,8),"")</f>
        <v>73.99879807692308</v>
      </c>
      <c r="AB48" s="21">
        <f>IF(AB25&gt;0,VLOOKUP(AB25,'[3]2010_Envelope'!$BH$6:$CR$128,8),"")</f>
        <v>38.341346153846153</v>
      </c>
      <c r="AC48" s="20" t="str">
        <f>IF(AC25&gt;0,VLOOKUP(AC25,'[3]2010_HVAC'!$EY$7:$KA$83,44),"")</f>
        <v/>
      </c>
      <c r="AD48" s="20" t="str">
        <f>IF(AD25&gt;0,VLOOKUP(AD25,'[3]2010_HVAC'!$EY$7:$KA$83,44),"")</f>
        <v/>
      </c>
      <c r="AE48" s="20">
        <f>IF(AE25&gt;0,VLOOKUP(AE25,'[3]2010_HVAC'!$EY$7:$KA$83,44),"")</f>
        <v>91.996240310077511</v>
      </c>
      <c r="AF48" s="20">
        <f>IF(AF25&gt;0,VLOOKUP(AF25,'[3]2010_HVAC'!$EY$7:$KA$83,44),"")</f>
        <v>9.652000000000001</v>
      </c>
      <c r="AG48" s="55">
        <f>VLOOKUP($C48,[1]Performance!$A$3:$K$38,11)</f>
        <v>2</v>
      </c>
      <c r="AH48" s="55">
        <f t="shared" ref="AH48" si="40">IF(AG48=0,44,IF(AG48=1,45,46))</f>
        <v>46</v>
      </c>
      <c r="AI48" s="20">
        <f>IF(AI25&gt;0,VLOOKUP(AI25,'[3]2010_HVAC'!$EY$7:$KA$83,AH48),"")</f>
        <v>5.1492256336763065</v>
      </c>
      <c r="AJ48" s="20" t="str">
        <f>IF(AJ25&gt;0,VLOOKUP(AJ25,'[3]2010_HVAC'!$EY$7:$KA$83,$AH48),"")</f>
        <v/>
      </c>
      <c r="AK48" s="20">
        <f>IF(AK25&gt;0,VLOOKUP(AK25,'[3]2010_HVAC'!$EY$7:$KA$83,44),"")</f>
        <v>81.678799999999995</v>
      </c>
      <c r="AL48" s="20" t="str">
        <f>IF(AL25&gt;0,VLOOKUP(AL25,'[3]2010_HVAC'!$EY$7:$KA$83,44),"")</f>
        <v/>
      </c>
      <c r="AM48" s="20">
        <f>IF(AM25&gt;0,VLOOKUP(AM25,'[3]2010_HVAC'!$EY$7:$KA$83,44),"")</f>
        <v>4.9931623931623932</v>
      </c>
      <c r="AN48" s="20">
        <f>IF(AN25&gt;0,VLOOKUP(AN25,'[3]2010_HVAC'!$EY$7:$KA$83,44),"")</f>
        <v>7.9499829059829059</v>
      </c>
      <c r="AO48" s="20">
        <f>IF(AO25&gt;0,VLOOKUP(AO25,'[3]2010_HVAC'!$EY$7:$KA$83,44),"")</f>
        <v>24.981846153846156</v>
      </c>
      <c r="AP48" s="13">
        <f t="shared" ref="AP48" si="41">(SUM(W48:AF48)+SUM(AI48:AO48))*$AP$5</f>
        <v>1238804.087308384</v>
      </c>
      <c r="AQ48" s="21">
        <f>IF(AQ25&gt;0,VLOOKUP(AQ25,'[3]2010_Envelope'!$BH$6:$CR$128,9),"")</f>
        <v>17.685333333333336</v>
      </c>
      <c r="AR48" s="21">
        <f>IF(AR25&gt;0,VLOOKUP(AR25,'[3]2010_Envelope'!$BH$6:$CR$128,9),"")</f>
        <v>34.803107142857137</v>
      </c>
      <c r="AS48" s="21">
        <f>IF(AS25&gt;0,VLOOKUP(AS25,'[3]2010_Envelope'!$BH$6:$CR$128,9),"")</f>
        <v>22.96875</v>
      </c>
      <c r="AT48" s="21" t="str">
        <f>IF(AT25&gt;0,VLOOKUP(AT25,'[3]2010_Envelope'!$BH$6:$CR$128,9),"")</f>
        <v/>
      </c>
      <c r="AU48" s="21">
        <f>IF(AU25&gt;0,VLOOKUP(AU25,'[3]2010_Envelope'!$BH$6:$CR$128,9),"")</f>
        <v>49.81467857142858</v>
      </c>
      <c r="AV48" s="21">
        <f>IF(AV25&gt;0,VLOOKUP(AV25,'[3]2010_Envelope'!$BH$6:$CR$128,9),"")</f>
        <v>25.810714285714287</v>
      </c>
      <c r="AW48" s="20" t="str">
        <f>IF(AW25&gt;0,VLOOKUP(AW25,'[3]2010_HVAC'!$EY$7:$KA$83,47),"")</f>
        <v/>
      </c>
      <c r="AX48" s="20" t="str">
        <f>IF(AX25&gt;0,VLOOKUP(AX25,'[3]2010_HVAC'!$EY$7:$KA$83,47),"")</f>
        <v/>
      </c>
      <c r="AY48" s="20">
        <f>IF(AY25&gt;0,VLOOKUP(AY25,'[3]2010_HVAC'!$EY$7:$KA$83,47),"")</f>
        <v>91.996240310077525</v>
      </c>
      <c r="AZ48" s="20">
        <f>IF(AZ25&gt;0,VLOOKUP(AZ25,'[3]2010_HVAC'!$EY$7:$KA$83,47),"")</f>
        <v>9.652000000000001</v>
      </c>
      <c r="BA48" s="55">
        <f>VLOOKUP($C48,[2]Performance!$A$3:$K$36,11)</f>
        <v>2</v>
      </c>
      <c r="BB48" s="55">
        <f t="shared" ref="BB48" si="42">IF(BA48=0,47,IF(BA48=1,48,49))</f>
        <v>49</v>
      </c>
      <c r="BC48" s="20">
        <f>IF(BC25&gt;0,VLOOKUP(BC25,'[3]2010_HVAC'!$EY$7:$KA$83,BB48),"")</f>
        <v>3.893530312855515</v>
      </c>
      <c r="BD48" s="20" t="str">
        <f>IF(BD25&gt;0,VLOOKUP(BD25,'[3]2010_HVAC'!$EY$7:$KA$83,$BB48),"")</f>
        <v/>
      </c>
      <c r="BE48" s="20">
        <f>IF(BE25&gt;0,VLOOKUP(BE25,'[3]2010_HVAC'!$EY$7:$KA$83,47),"")</f>
        <v>81.678799999999995</v>
      </c>
      <c r="BF48" s="20" t="str">
        <f>IF(BF25&gt;0,VLOOKUP(BF25,'[3]2010_HVAC'!$EY$7:$KA$83,47),"")</f>
        <v/>
      </c>
      <c r="BG48" s="20">
        <f>IF(BG25&gt;0,VLOOKUP(BG25,'[3]2010_HVAC'!$EY$7:$KA$83,47),"")</f>
        <v>5.5638095238095238</v>
      </c>
      <c r="BH48" s="20">
        <f>IF(BH25&gt;0,VLOOKUP(BH25,'[3]2010_HVAC'!$EY$7:$KA$83,47),"")</f>
        <v>11.811403174603175</v>
      </c>
      <c r="BI48" s="20">
        <f>IF(BI25&gt;0,VLOOKUP(BI25,'[3]2010_HVAC'!$EY$7:$KA$83,47),"")</f>
        <v>25.77492063492064</v>
      </c>
      <c r="BJ48" s="13">
        <f t="shared" ref="BJ48" si="43">(SUM(AQ48:AZ48)+SUM(BC48:BI48))*$BJ$5</f>
        <v>1201577.8549622393</v>
      </c>
      <c r="BK48" s="19">
        <f>IF($N48&gt;0,VLOOKUP($C48,[1]Sevilla!$AB$7:$AN$40,$N48))/((IF($P48=1,'3 PlantsCodes'!$D$26,IF($P48=2,'3 PlantsCodes'!$D$27,IF($P48=3,'3 PlantsCodes'!$D$28,IF($P48=4,'3 PlantsCodes'!$D$29)))))*IF($R48=1,'3 PlantsCodes'!$D$31,IF($R48=2,'3 PlantsCodes'!$D$32)))</f>
        <v>2.3098652515143505</v>
      </c>
      <c r="BL48" s="19">
        <f>(IF($O48=20,VLOOKUP($C48,[1]Sevilla!$AB$7:$AN$40,12),IF($O48&gt;0,VLOOKUP($C48,[1]Sevilla!$AB$7:$AN$40,$O48),0))/(IF($Q48=1,'3 PlantsCodes'!$E$26,IF($Q48=3,'3 PlantsCodes'!$E$28,IF($Q48=4,'3 PlantsCodes'!$E$29,1)))*IF($R48=1,'3 PlantsCodes'!$E$31,IF($R48=2,'3 PlantsCodes'!$E$32))))</f>
        <v>20.977098754045201</v>
      </c>
      <c r="BM48" s="19">
        <f>VLOOKUP($C48,[1]Sevilla!$AB$6:$AZ$40,$S48)</f>
        <v>0.30315897541242309</v>
      </c>
      <c r="BN48" s="19">
        <f>VLOOKUP($C48,[1]Sevilla!$B$7:$Y$40,18)</f>
        <v>7.2283023261737656</v>
      </c>
      <c r="BO48" s="19">
        <f>VLOOKUP($C48,[1]Sevilla!$B$7:$AA$40,26)</f>
        <v>0.26237618227715204</v>
      </c>
      <c r="BP48" s="20">
        <f>IF($U48=1,-[4]Office!$E$13,0)</f>
        <v>-9.9196581196581199</v>
      </c>
      <c r="BQ48" s="57" t="s">
        <v>30</v>
      </c>
      <c r="BR48" s="19">
        <f>IF($N48&gt;0,VLOOKUP($C48,[2]Sevilla!$AB$7:$AN$40,$N48))/((IF($P48=1,'3 PlantsCodes'!$D$26,IF($P48=2,'3 PlantsCodes'!$D$27,IF($P48=3,'3 PlantsCodes'!$D$28,IF($P48=4,'3 PlantsCodes'!$D$29)))))*IF($R48=1,'3 PlantsCodes'!$D$31,IF($R48=2,'3 PlantsCodes'!$D$32)))</f>
        <v>2.1798412093762187</v>
      </c>
      <c r="BS48" s="19">
        <f>(IF($O48=20,VLOOKUP($C48,[2]Sevilla!$AB$7:$AN$40,12),IF($O48&gt;0,VLOOKUP($C48,[2]Sevilla!$AB$7:$AN$40,$O48),0))/(IF($Q48=1,'3 PlantsCodes'!$E$26,IF($Q48=3,'3 PlantsCodes'!$E$28,IF($Q48=4,'3 PlantsCodes'!$E$29,1)))*IF($R48=1,'3 PlantsCodes'!$E$31,IF($R48=2,'3 PlantsCodes'!$E$32))))</f>
        <v>14.600438263030213</v>
      </c>
      <c r="BT48" s="19">
        <f>VLOOKUP($C48,[2]Sevilla!$AB$6:$AZ$40,$S48)</f>
        <v>0.83293281191250523</v>
      </c>
      <c r="BU48" s="19">
        <f>VLOOKUP($C48,[2]Sevilla!$B$7:$Y$40,18)</f>
        <v>8.0013226884625599</v>
      </c>
      <c r="BV48" s="19">
        <f>VLOOKUP($C48,[2]Sevilla!$B$7:$AA$40,26)</f>
        <v>0.41668309805392267</v>
      </c>
      <c r="BW48" s="20">
        <f>IF($U48=1,-[4]School!$E$13,0)</f>
        <v>-10.431428571428571</v>
      </c>
      <c r="BX48" s="57" t="s">
        <v>30</v>
      </c>
    </row>
    <row r="50" spans="1:76" ht="15.75" thickBot="1" x14ac:dyDescent="0.3"/>
    <row r="51" spans="1:76" ht="63.75"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30</v>
      </c>
      <c r="F54" s="49" t="s">
        <v>34</v>
      </c>
      <c r="G54" s="49" t="s">
        <v>34</v>
      </c>
      <c r="H54" s="49">
        <v>0</v>
      </c>
      <c r="I54" s="49">
        <f>IF(D54="-",1,IF(D54="o-",2,IF(D54="o",3,IF(D54="o+",4))))</f>
        <v>1</v>
      </c>
      <c r="J54" s="49">
        <f>IF(E54="-",1,IF(E54="o",2,IF(E54="o+",3)))</f>
        <v>1</v>
      </c>
      <c r="K54" s="49">
        <f>IF(G54="o",1,IF(G54="o+",2,IF(G54="+",3)))</f>
        <v>1</v>
      </c>
      <c r="L54" s="49">
        <f>IF(H54=0,1,IF(H54=1,2))</f>
        <v>1</v>
      </c>
      <c r="M54" s="49">
        <f>I54*1000+J54*100+K54*10+L54*1</f>
        <v>1111</v>
      </c>
      <c r="N54" s="49">
        <v>2</v>
      </c>
      <c r="O54" s="49">
        <v>11</v>
      </c>
      <c r="P54" s="49">
        <v>2</v>
      </c>
      <c r="Q54" s="49">
        <v>3</v>
      </c>
      <c r="R54" s="49">
        <v>1</v>
      </c>
      <c r="S54" s="22">
        <f t="shared" ref="S54:S73" si="44">IF(T54=0,IF(N54=3,14,IF(N54=7,16,IF(N54=8,17,IF(N54=9,18,IF(N54=10,19,15))))),IF(T54=1,IF(N54=3,20,IF(N54=7,22,IF(N54=8,23,IF(N54=9,24,IF(N54=10,25,21)))))))</f>
        <v>15</v>
      </c>
      <c r="T54" s="49">
        <v>0</v>
      </c>
      <c r="U54" s="49">
        <v>0</v>
      </c>
      <c r="V54" s="6"/>
      <c r="W54" s="10">
        <f>VLOOKUP($C54,[1]Sevilla!$BB$7:$BK$42,5)</f>
        <v>1</v>
      </c>
      <c r="X54" s="10">
        <f>VLOOKUP($C54,[1]Sevilla!$BB$7:$BK$42,6)</f>
        <v>24</v>
      </c>
      <c r="Y54" s="10">
        <f>VLOOKUP($C54,[1]Sevilla!$BB$7:$BK$42,7)</f>
        <v>0</v>
      </c>
      <c r="Z54" s="10">
        <f>VLOOKUP($C54,[1]Sevilla!$BB$7:$BK$42,8)</f>
        <v>81</v>
      </c>
      <c r="AA54" s="10">
        <f>VLOOKUP($C54,[1]Sevilla!$BB$7:$BK$42,9)</f>
        <v>0</v>
      </c>
      <c r="AB54" s="10">
        <f>VLOOKUP($C54,[1]Sevilla!$BB$7:$BK$42,10)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141</v>
      </c>
      <c r="AK54" s="11">
        <f>IF($P54=1,149,IF($P54=2,153,IF($P54=3,155,IF($P54=4,157,0))))</f>
        <v>153</v>
      </c>
      <c r="AL54" s="11">
        <f>IF($P54=$Q54,0,IF($Q54=1,149,IF($Q54=2,153,IF($Q54=3,155,IF($Q54=4,157,0)))))</f>
        <v>155</v>
      </c>
      <c r="AM54" s="11">
        <f>IF($R54=1,160,IF($R54=2,162))</f>
        <v>160</v>
      </c>
      <c r="AN54" s="11">
        <f>IF($T54=1,186,0)</f>
        <v>0</v>
      </c>
      <c r="AO54" s="11">
        <f>IF($U54=1,184,0)</f>
        <v>0</v>
      </c>
      <c r="AP54" s="13">
        <f t="shared" ref="AP54:AP73" si="45">AP77/$AP$5</f>
        <v>184.6631208746835</v>
      </c>
      <c r="AQ54" s="10">
        <f>VLOOKUP($C54,[2]Sevilla!$BB$7:$BK$40,5)</f>
        <v>2</v>
      </c>
      <c r="AR54" s="10">
        <f>VLOOKUP($C54,[2]Sevilla!$BB$7:$BK$40,6)</f>
        <v>24</v>
      </c>
      <c r="AS54" s="10">
        <f>VLOOKUP($C54,[2]Sevilla!$BB$7:$BK$40,7)</f>
        <v>0</v>
      </c>
      <c r="AT54" s="10">
        <f>VLOOKUP($C54,[2]Sevilla!$BB$7:$BK$40,8)</f>
        <v>0</v>
      </c>
      <c r="AU54" s="10">
        <f>VLOOKUP($C54,[2]Sevilla!$BB$7:$BK$40,9)</f>
        <v>0</v>
      </c>
      <c r="AV54" s="10">
        <f>VLOOKUP($C54,[2]Sevilla!$BB$7:$BK$40,10)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141</v>
      </c>
      <c r="BE54" s="11">
        <f>IF($P54=1,149,IF($P54=2,153,IF($P54=3,155,IF($P54=4,157,0))))</f>
        <v>153</v>
      </c>
      <c r="BF54" s="11">
        <f>IF($P54=$Q54,0,IF($Q54=1,149,IF($Q54=2,153,IF($Q54=3,155,IF($Q54=4,157,0)))))</f>
        <v>155</v>
      </c>
      <c r="BG54" s="11">
        <f>IF($R54=1,160,IF($R54=2,162))</f>
        <v>160</v>
      </c>
      <c r="BH54" s="11">
        <f>IF($T54=1,186,0)</f>
        <v>0</v>
      </c>
      <c r="BI54" s="11">
        <f>IF($U54=1,184,0)</f>
        <v>0</v>
      </c>
      <c r="BJ54" s="13">
        <f t="shared" ref="BJ54:BJ73" si="46">BJ77/$BJ$5</f>
        <v>203.74039218193266</v>
      </c>
      <c r="BK54" s="19">
        <f>IF($N54=2,BK77*'4 PEF'!$K$4,IF(OR($N54=3,$N54=4,$N54=5,$N54=6),BK77*'4 PEF'!$K$5,IF(OR($N54=7,$N54=8),BK77*'4 PEF'!$K$10,IF($N54=9,BK77*'4 PEF'!$K$7,IF($N54=10,BK77*'4 PEF'!$K$6)))))</f>
        <v>72.719906430755984</v>
      </c>
      <c r="BL54" s="19">
        <f>BL77*'4 PEF'!$K$10</f>
        <v>68.434010943378013</v>
      </c>
      <c r="BM54" s="19">
        <f>IF($N54=2,BM77*'4 PEF'!$K$4,IF(OR($N54=3,$N54=4,$N54=5,$N54=6),BM77*'4 PEF'!$K$5,IF(OR($N54=7,$N54=8),BM77*'4 PEF'!$K$10,IF($N54=9,BM77*'4 PEF'!$K$7,IF($N54=10,BM77*'4 PEF'!$K$6)))))</f>
        <v>6.8421052631578947</v>
      </c>
      <c r="BN54" s="19">
        <f>BN77*'4 PEF'!$K$10</f>
        <v>46.096205566403718</v>
      </c>
      <c r="BO54" s="19">
        <f>BO77*'4 PEF'!$K$10</f>
        <v>0.95960478875495936</v>
      </c>
      <c r="BP54" s="33">
        <f>BP77*'4 PEF'!$K$10</f>
        <v>0</v>
      </c>
      <c r="BQ54" s="34">
        <f>SUM(BK54:BP54)</f>
        <v>195.05183299245056</v>
      </c>
      <c r="BR54" s="19">
        <f>IF($N54=2,BR77*'4 PEF'!$K$4,IF(OR($N54=3,$N54=4,$N54=5,$N54=6),BR77*'4 PEF'!$K$5,IF(OR($N54=7,$N54=8),BR77*'4 PEF'!$K$10,IF($N54=9,BR77*'4 PEF'!$K$7,IF($N54=10,BR77*'4 PEF'!$K$6)))))</f>
        <v>65.353472261189651</v>
      </c>
      <c r="BS54" s="19">
        <f>BS77*'4 PEF'!$K$10</f>
        <v>38.087985633954673</v>
      </c>
      <c r="BT54" s="19">
        <f>IF($N54=2,BT77*'4 PEF'!$K$4,IF(OR($N54=3,$N54=4,$N54=5,$N54=6),BT77*'4 PEF'!$K$5,IF(OR($N54=7,$N54=8),BT77*'4 PEF'!$K$10,IF($N54=9,BT77*'4 PEF'!$K$7,IF($N54=10,BT77*'4 PEF'!$K$6)))))</f>
        <v>10.105263157894736</v>
      </c>
      <c r="BU54" s="19">
        <f>BU77*'4 PEF'!$K$10</f>
        <v>46.187430985169833</v>
      </c>
      <c r="BV54" s="19">
        <f>BV77*'4 PEF'!$K$10</f>
        <v>1.0698559732036623</v>
      </c>
      <c r="BW54" s="33">
        <f>BW77*'4 PEF'!$K$10</f>
        <v>0</v>
      </c>
      <c r="BX54" s="34">
        <f>SUM(BR54:BW54)</f>
        <v>160.80400801141255</v>
      </c>
    </row>
    <row r="55" spans="1:76" x14ac:dyDescent="0.25">
      <c r="A55" s="151"/>
      <c r="B55" s="17">
        <v>2</v>
      </c>
      <c r="C55" s="97">
        <f>VLOOKUP(M55,[1]aux!$A$2:$B$37,2,FALSE)</f>
        <v>1</v>
      </c>
      <c r="D55" s="50" t="s">
        <v>30</v>
      </c>
      <c r="E55" s="50" t="s">
        <v>30</v>
      </c>
      <c r="F55" s="49" t="s">
        <v>31</v>
      </c>
      <c r="G55" s="49" t="s">
        <v>34</v>
      </c>
      <c r="H55" s="49">
        <v>0</v>
      </c>
      <c r="I55" s="49">
        <f t="shared" ref="I55:I65" si="47">IF(D55="-",1,IF(D55="o-",2,IF(D55="o",3,IF(D55="o+",4))))</f>
        <v>1</v>
      </c>
      <c r="J55" s="49">
        <f t="shared" ref="J55:J65" si="48">IF(E55="-",1,IF(E55="o",2,IF(E55="o+",3)))</f>
        <v>1</v>
      </c>
      <c r="K55" s="49">
        <f t="shared" ref="K55:K65" si="49">IF(G55="o",1,IF(G55="o+",2,IF(G55="+",3)))</f>
        <v>1</v>
      </c>
      <c r="L55" s="49">
        <f t="shared" ref="L55:L65" si="50">IF(H55=0,1,IF(H55=1,2))</f>
        <v>1</v>
      </c>
      <c r="M55" s="49">
        <f t="shared" ref="M55:M73" si="51">I55*1000+J55*100+K55*10+L55*1</f>
        <v>1111</v>
      </c>
      <c r="N55" s="49">
        <v>5</v>
      </c>
      <c r="O55" s="49">
        <v>20</v>
      </c>
      <c r="P55" s="49">
        <v>3</v>
      </c>
      <c r="Q55" s="49">
        <v>3</v>
      </c>
      <c r="R55" s="49">
        <v>2</v>
      </c>
      <c r="S55" s="22">
        <f t="shared" si="44"/>
        <v>15</v>
      </c>
      <c r="T55" s="49">
        <v>0</v>
      </c>
      <c r="U55" s="49">
        <v>0</v>
      </c>
      <c r="V55" s="18"/>
      <c r="W55" s="10">
        <f>VLOOKUP($C55,[1]Sevilla!$BB$7:$BK$42,5)</f>
        <v>1</v>
      </c>
      <c r="X55" s="10">
        <f>VLOOKUP($C55,[1]Sevilla!$BB$7:$BK$42,6)</f>
        <v>24</v>
      </c>
      <c r="Y55" s="10">
        <f>VLOOKUP($C55,[1]Sevilla!$BB$7:$BK$42,7)</f>
        <v>0</v>
      </c>
      <c r="Z55" s="10">
        <f>VLOOKUP($C55,[1]Sevilla!$BB$7:$BK$42,8)</f>
        <v>81</v>
      </c>
      <c r="AA55" s="10">
        <f>VLOOKUP($C55,[1]Sevilla!$BB$7:$BK$42,9)</f>
        <v>0</v>
      </c>
      <c r="AB55" s="10">
        <f>VLOOKUP($C55,[1]Sevilla!$BB$7:$BK$42,10)</f>
        <v>0</v>
      </c>
      <c r="AC55" s="11">
        <f t="shared" ref="AC55:AC73" si="52">IF($H55=1,170,0)</f>
        <v>0</v>
      </c>
      <c r="AD55" s="11">
        <f t="shared" ref="AD55:AD73" si="53">IF($H55=1,168,0)</f>
        <v>0</v>
      </c>
      <c r="AE55" s="11">
        <f>VLOOKUP($C55,[1]Vienna!$BB$7:$BM$42,11)</f>
        <v>0</v>
      </c>
      <c r="AF55" s="11">
        <f>VLOOKUP($C55,[1]Vienna!$BB$7:$BM$42,12)</f>
        <v>0</v>
      </c>
      <c r="AG55" s="11" t="s">
        <v>30</v>
      </c>
      <c r="AH55" s="11" t="s">
        <v>30</v>
      </c>
      <c r="AI55" s="11">
        <f t="shared" ref="AI55:AI73" si="54">IF($N55=2,147,IF($N55=3,120,IF(OR($N55=4,$N55=5,$N55=6),123,IF($N55=7,129,IF($N55=8,135,IF($N55=9,138,IF($N55=10,191,0)))))))</f>
        <v>123</v>
      </c>
      <c r="AJ55" s="11">
        <f t="shared" ref="AJ55:AJ73" si="55">IF($O55=11,141,IF($O55=20,144,0))</f>
        <v>144</v>
      </c>
      <c r="AK55" s="11">
        <f t="shared" ref="AK55:AK73" si="56">IF($P55=1,149,IF($P55=2,153,IF($P55=3,155,IF($P55=4,157,0))))</f>
        <v>155</v>
      </c>
      <c r="AL55" s="11">
        <f t="shared" ref="AL55:AL73" si="57">IF(P55=Q55,0,IF($Q55=1,149,IF($Q55=2,153,IF($Q55=3,155,IF($Q55=4,157,0)))))</f>
        <v>0</v>
      </c>
      <c r="AM55" s="11">
        <f t="shared" ref="AM55:AM73" si="58">IF($R55=1,160,IF($R55=2,162))</f>
        <v>162</v>
      </c>
      <c r="AN55" s="11">
        <f t="shared" ref="AN55:AN73" si="59">IF($T55=1,186,0)</f>
        <v>0</v>
      </c>
      <c r="AO55" s="11">
        <f t="shared" ref="AO55:AO73" si="60">IF($U55=1,184,0)</f>
        <v>0</v>
      </c>
      <c r="AP55" s="13">
        <f t="shared" si="45"/>
        <v>136.15758894451309</v>
      </c>
      <c r="AQ55" s="10">
        <f>VLOOKUP($C55,[2]Sevilla!$BB$7:$BK$40,5)</f>
        <v>2</v>
      </c>
      <c r="AR55" s="10">
        <f>VLOOKUP($C55,[2]Sevilla!$BB$7:$BK$40,6)</f>
        <v>24</v>
      </c>
      <c r="AS55" s="10">
        <f>VLOOKUP($C55,[2]Sevilla!$BB$7:$BK$40,7)</f>
        <v>0</v>
      </c>
      <c r="AT55" s="10">
        <f>VLOOKUP($C55,[2]Sevilla!$BB$7:$BK$40,8)</f>
        <v>0</v>
      </c>
      <c r="AU55" s="10">
        <f>VLOOKUP($C55,[2]Sevilla!$BB$7:$BK$40,9)</f>
        <v>0</v>
      </c>
      <c r="AV55" s="10">
        <f>VLOOKUP($C55,[2]Sevilla!$BB$7:$BK$40,10)</f>
        <v>0</v>
      </c>
      <c r="AW55" s="11">
        <f t="shared" ref="AW55:AW73" si="61">IF($H55=1,170,0)</f>
        <v>0</v>
      </c>
      <c r="AX55" s="11">
        <f t="shared" ref="AX55:AX73" si="62">IF($H55=1,168,0)</f>
        <v>0</v>
      </c>
      <c r="AY55" s="11">
        <f>VLOOKUP($C55,[2]Vienna!$BB$7:$BM$42,11)</f>
        <v>0</v>
      </c>
      <c r="AZ55" s="11">
        <f>VLOOKUP($C55,[2]Vienna!$BB$7:$BM$42,12)</f>
        <v>0</v>
      </c>
      <c r="BA55" s="11" t="s">
        <v>30</v>
      </c>
      <c r="BB55" s="11" t="s">
        <v>30</v>
      </c>
      <c r="BC55" s="11">
        <f t="shared" ref="BC55:BC73" si="63">IF($N55=2,147,IF($N55=3,120,IF(OR($N55=4,$N55=5,$N55=6),123,IF($N55=7,129,IF($N55=8,135,IF($N55=9,138,IF($N55=10,191,0)))))))</f>
        <v>123</v>
      </c>
      <c r="BD55" s="11">
        <f t="shared" ref="BD55:BD73" si="64">IF($O55=11,141,IF($O55=20,144,0))</f>
        <v>144</v>
      </c>
      <c r="BE55" s="11">
        <f t="shared" ref="BE55:BE73" si="65">IF($P55=1,149,IF($P55=2,153,IF($P55=3,155,IF($P55=4,157,0))))</f>
        <v>155</v>
      </c>
      <c r="BF55" s="11">
        <f t="shared" ref="BF55:BF73" si="66">IF($P55=$Q55,0,IF($Q55=1,149,IF($Q55=2,153,IF($Q55=3,155,IF($Q55=4,157,0)))))</f>
        <v>0</v>
      </c>
      <c r="BG55" s="11">
        <f t="shared" ref="BG55:BG73" si="67">IF($R55=1,160,IF($R55=2,162))</f>
        <v>162</v>
      </c>
      <c r="BH55" s="11">
        <f t="shared" ref="BH55:BH73" si="68">IF($T55=1,186,0)</f>
        <v>0</v>
      </c>
      <c r="BI55" s="11">
        <f t="shared" ref="BI55:BI73" si="69">IF($U55=1,184,0)</f>
        <v>0</v>
      </c>
      <c r="BJ55" s="13">
        <f t="shared" si="46"/>
        <v>160.70928672981171</v>
      </c>
      <c r="BK55" s="19">
        <f>IF($N55=2,BK78*'4 PEF'!$K$4,IF(OR($N55=3,$N55=4,$N55=5,$N55=6),BK78*'4 PEF'!$K$5,IF(OR($N55=7,$N55=8),BK78*'4 PEF'!$K$10,IF($N55=9,BK78*'4 PEF'!$K$7,IF($N55=10,BK78*'4 PEF'!$K$6)))))</f>
        <v>52.631280900862748</v>
      </c>
      <c r="BL55" s="19">
        <f>BL78*'4 PEF'!$K$10</f>
        <v>78.912370697279087</v>
      </c>
      <c r="BM55" s="19">
        <f>IF($N55=2,BM78*'4 PEF'!$K$4,IF(OR($N55=3,$N55=4,$N55=5,$N55=6),BM78*'4 PEF'!$K$5,IF(OR($N55=7,$N55=8),BM78*'4 PEF'!$K$10,IF($N55=9,BM78*'4 PEF'!$K$7,IF($N55=10,BM78*'4 PEF'!$K$6)))))</f>
        <v>6.8421052631578947</v>
      </c>
      <c r="BN55" s="19">
        <f>BN78*'4 PEF'!$K$10</f>
        <v>46.096205566403718</v>
      </c>
      <c r="BO55" s="19">
        <f>BO78*'4 PEF'!$K$10</f>
        <v>0.95960478875495936</v>
      </c>
      <c r="BP55" s="33">
        <f>BP78*'4 PEF'!$K$10</f>
        <v>0</v>
      </c>
      <c r="BQ55" s="34">
        <f t="shared" ref="BQ55:BQ73" si="70">SUM(BK55:BP55)</f>
        <v>185.4415672164584</v>
      </c>
      <c r="BR55" s="19">
        <f>IF($N55=2,BR78*'4 PEF'!$K$4,IF(OR($N55=3,$N55=4,$N55=5,$N55=6),BR78*'4 PEF'!$K$5,IF(OR($N55=7,$N55=8),BR78*'4 PEF'!$K$10,IF($N55=9,BR78*'4 PEF'!$K$7,IF($N55=10,BR78*'4 PEF'!$K$6)))))</f>
        <v>47.299798985586463</v>
      </c>
      <c r="BS55" s="19">
        <f>BS78*'4 PEF'!$K$10</f>
        <v>48.461580422652624</v>
      </c>
      <c r="BT55" s="19">
        <f>IF($N55=2,BT78*'4 PEF'!$K$4,IF(OR($N55=3,$N55=4,$N55=5,$N55=6),BT78*'4 PEF'!$K$5,IF(OR($N55=7,$N55=8),BT78*'4 PEF'!$K$10,IF($N55=9,BT78*'4 PEF'!$K$7,IF($N55=10,BT78*'4 PEF'!$K$6)))))</f>
        <v>10.105263157894736</v>
      </c>
      <c r="BU55" s="19">
        <f>BU78*'4 PEF'!$K$10</f>
        <v>46.187430985169833</v>
      </c>
      <c r="BV55" s="19">
        <f>BV78*'4 PEF'!$K$10</f>
        <v>1.0698559732036623</v>
      </c>
      <c r="BW55" s="33">
        <f>BW78*'4 PEF'!$K$10</f>
        <v>0</v>
      </c>
      <c r="BX55" s="34">
        <f t="shared" ref="BX55:BX73" si="71">SUM(BR55:BW55)</f>
        <v>153.12392952450733</v>
      </c>
    </row>
    <row r="56" spans="1:76" x14ac:dyDescent="0.25">
      <c r="A56" s="151"/>
      <c r="B56" s="17">
        <v>3</v>
      </c>
      <c r="C56" s="97">
        <f>VLOOKUP(M56,[1]aux!$A$2:$B$37,2,FALSE)</f>
        <v>5</v>
      </c>
      <c r="D56" s="50" t="s">
        <v>31</v>
      </c>
      <c r="E56" s="50" t="s">
        <v>30</v>
      </c>
      <c r="F56" s="49" t="s">
        <v>31</v>
      </c>
      <c r="G56" s="49" t="s">
        <v>34</v>
      </c>
      <c r="H56" s="49">
        <v>0</v>
      </c>
      <c r="I56" s="49">
        <f t="shared" si="47"/>
        <v>2</v>
      </c>
      <c r="J56" s="49">
        <f t="shared" si="48"/>
        <v>1</v>
      </c>
      <c r="K56" s="49">
        <f t="shared" si="49"/>
        <v>1</v>
      </c>
      <c r="L56" s="49">
        <f t="shared" si="50"/>
        <v>1</v>
      </c>
      <c r="M56" s="49">
        <f t="shared" si="51"/>
        <v>2111</v>
      </c>
      <c r="N56" s="49">
        <v>5</v>
      </c>
      <c r="O56" s="49">
        <v>20</v>
      </c>
      <c r="P56" s="49">
        <v>3</v>
      </c>
      <c r="Q56" s="49">
        <v>3</v>
      </c>
      <c r="R56" s="49">
        <v>2</v>
      </c>
      <c r="S56" s="22">
        <f t="shared" si="44"/>
        <v>15</v>
      </c>
      <c r="T56" s="49">
        <v>0</v>
      </c>
      <c r="U56" s="49">
        <v>0</v>
      </c>
      <c r="V56" s="18"/>
      <c r="W56" s="10">
        <f>VLOOKUP($C56,[1]Sevilla!$BB$7:$BK$42,5)</f>
        <v>9</v>
      </c>
      <c r="X56" s="10">
        <f>VLOOKUP($C56,[1]Sevilla!$BB$7:$BK$42,6)</f>
        <v>32</v>
      </c>
      <c r="Y56" s="10">
        <f>VLOOKUP($C56,[1]Sevilla!$BB$7:$BK$42,7)</f>
        <v>63</v>
      </c>
      <c r="Z56" s="10">
        <f>VLOOKUP($C56,[1]Sevilla!$BB$7:$BK$42,8)</f>
        <v>81</v>
      </c>
      <c r="AA56" s="10">
        <f>VLOOKUP($C56,[1]Sevilla!$BB$7:$BK$42,9)</f>
        <v>0</v>
      </c>
      <c r="AB56" s="10">
        <f>VLOOKUP($C56,[1]Sevilla!$BB$7:$BK$42,10)</f>
        <v>0</v>
      </c>
      <c r="AC56" s="11">
        <f t="shared" si="52"/>
        <v>0</v>
      </c>
      <c r="AD56" s="11">
        <f t="shared" si="53"/>
        <v>0</v>
      </c>
      <c r="AE56" s="11">
        <f>VLOOKUP($C56,[1]Vienna!$BB$7:$BM$42,11)</f>
        <v>0</v>
      </c>
      <c r="AF56" s="11">
        <f>VLOOKUP($C56,[1]Vienna!$BB$7:$BM$42,12)</f>
        <v>0</v>
      </c>
      <c r="AG56" s="11" t="s">
        <v>30</v>
      </c>
      <c r="AH56" s="11" t="s">
        <v>30</v>
      </c>
      <c r="AI56" s="11">
        <f t="shared" si="54"/>
        <v>123</v>
      </c>
      <c r="AJ56" s="11">
        <f t="shared" si="55"/>
        <v>144</v>
      </c>
      <c r="AK56" s="11">
        <f t="shared" si="56"/>
        <v>155</v>
      </c>
      <c r="AL56" s="11">
        <f t="shared" si="57"/>
        <v>0</v>
      </c>
      <c r="AM56" s="11">
        <f t="shared" si="58"/>
        <v>162</v>
      </c>
      <c r="AN56" s="11">
        <f t="shared" si="59"/>
        <v>0</v>
      </c>
      <c r="AO56" s="11">
        <f t="shared" si="60"/>
        <v>0</v>
      </c>
      <c r="AP56" s="13">
        <f t="shared" si="45"/>
        <v>136.55754069527131</v>
      </c>
      <c r="AQ56" s="10">
        <f>VLOOKUP($C56,[2]Sevilla!$BB$7:$BK$40,5)</f>
        <v>10</v>
      </c>
      <c r="AR56" s="10">
        <f>VLOOKUP($C56,[2]Sevilla!$BB$7:$BK$40,6)</f>
        <v>32</v>
      </c>
      <c r="AS56" s="10">
        <f>VLOOKUP($C56,[2]Sevilla!$BB$7:$BK$40,7)</f>
        <v>64</v>
      </c>
      <c r="AT56" s="10">
        <f>VLOOKUP($C56,[2]Sevilla!$BB$7:$BK$40,8)</f>
        <v>0</v>
      </c>
      <c r="AU56" s="10">
        <f>VLOOKUP($C56,[2]Sevilla!$BB$7:$BK$40,9)</f>
        <v>0</v>
      </c>
      <c r="AV56" s="10">
        <f>VLOOKUP($C56,[2]Sevilla!$BB$7:$BK$40,10)</f>
        <v>0</v>
      </c>
      <c r="AW56" s="11">
        <f t="shared" si="61"/>
        <v>0</v>
      </c>
      <c r="AX56" s="11">
        <f t="shared" si="62"/>
        <v>0</v>
      </c>
      <c r="AY56" s="11">
        <f>VLOOKUP($C56,[2]Vienna!$BB$7:$BM$42,11)</f>
        <v>0</v>
      </c>
      <c r="AZ56" s="11">
        <f>VLOOKUP($C56,[2]Vienna!$BB$7:$BM$42,12)</f>
        <v>0</v>
      </c>
      <c r="BA56" s="11" t="s">
        <v>30</v>
      </c>
      <c r="BB56" s="11" t="s">
        <v>30</v>
      </c>
      <c r="BC56" s="11">
        <f t="shared" si="63"/>
        <v>123</v>
      </c>
      <c r="BD56" s="11">
        <f t="shared" si="64"/>
        <v>144</v>
      </c>
      <c r="BE56" s="11">
        <f t="shared" si="65"/>
        <v>155</v>
      </c>
      <c r="BF56" s="11">
        <f t="shared" si="66"/>
        <v>0</v>
      </c>
      <c r="BG56" s="11">
        <f t="shared" si="67"/>
        <v>162</v>
      </c>
      <c r="BH56" s="11">
        <f t="shared" si="68"/>
        <v>0</v>
      </c>
      <c r="BI56" s="11">
        <f t="shared" si="69"/>
        <v>0</v>
      </c>
      <c r="BJ56" s="13">
        <f t="shared" si="46"/>
        <v>158.5387665045173</v>
      </c>
      <c r="BK56" s="19">
        <f>IF($N56=2,BK79*'4 PEF'!$K$4,IF(OR($N56=3,$N56=4,$N56=5,$N56=6),BK79*'4 PEF'!$K$5,IF(OR($N56=7,$N56=8),BK79*'4 PEF'!$K$10,IF($N56=9,BK79*'4 PEF'!$K$7,IF($N56=10,BK79*'4 PEF'!$K$6)))))</f>
        <v>38.480010358719106</v>
      </c>
      <c r="BL56" s="19">
        <f>BL79*'4 PEF'!$K$10</f>
        <v>78.784618316388617</v>
      </c>
      <c r="BM56" s="19">
        <f>IF($N56=2,BM79*'4 PEF'!$K$4,IF(OR($N56=3,$N56=4,$N56=5,$N56=6),BM79*'4 PEF'!$K$5,IF(OR($N56=7,$N56=8),BM79*'4 PEF'!$K$10,IF($N56=9,BM79*'4 PEF'!$K$7,IF($N56=10,BM79*'4 PEF'!$K$6)))))</f>
        <v>6.8421052631578947</v>
      </c>
      <c r="BN56" s="19">
        <f>BN79*'4 PEF'!$K$10</f>
        <v>46.142254980466198</v>
      </c>
      <c r="BO56" s="19">
        <f>BO79*'4 PEF'!$K$10</f>
        <v>0.91357492138058105</v>
      </c>
      <c r="BP56" s="33">
        <f>BP79*'4 PEF'!$K$10</f>
        <v>0</v>
      </c>
      <c r="BQ56" s="34">
        <f t="shared" si="70"/>
        <v>171.1625638401124</v>
      </c>
      <c r="BR56" s="19">
        <f>IF($N56=2,BR79*'4 PEF'!$K$4,IF(OR($N56=3,$N56=4,$N56=5,$N56=6),BR79*'4 PEF'!$K$5,IF(OR($N56=7,$N56=8),BR79*'4 PEF'!$K$10,IF($N56=9,BR79*'4 PEF'!$K$7,IF($N56=10,BR79*'4 PEF'!$K$6)))))</f>
        <v>22.029128183352828</v>
      </c>
      <c r="BS56" s="19">
        <f>BS79*'4 PEF'!$K$10</f>
        <v>54.767944207819255</v>
      </c>
      <c r="BT56" s="19">
        <f>IF($N56=2,BT79*'4 PEF'!$K$4,IF(OR($N56=3,$N56=4,$N56=5,$N56=6),BT79*'4 PEF'!$K$5,IF(OR($N56=7,$N56=8),BT79*'4 PEF'!$K$10,IF($N56=9,BT79*'4 PEF'!$K$7,IF($N56=10,BT79*'4 PEF'!$K$6)))))</f>
        <v>10.105263157894736</v>
      </c>
      <c r="BU56" s="19">
        <f>BU79*'4 PEF'!$K$10</f>
        <v>46.203546074455616</v>
      </c>
      <c r="BV56" s="19">
        <f>BV79*'4 PEF'!$K$10</f>
        <v>1.0595348925716257</v>
      </c>
      <c r="BW56" s="33">
        <f>BW79*'4 PEF'!$K$10</f>
        <v>0</v>
      </c>
      <c r="BX56" s="34">
        <f t="shared" si="71"/>
        <v>134.16541651609407</v>
      </c>
    </row>
    <row r="57" spans="1:76" x14ac:dyDescent="0.25">
      <c r="A57" s="151"/>
      <c r="B57" s="17">
        <v>4</v>
      </c>
      <c r="C57" s="97">
        <f>VLOOKUP(M57,[1]aux!$A$2:$B$37,2,FALSE)</f>
        <v>1</v>
      </c>
      <c r="D57" s="50" t="s">
        <v>30</v>
      </c>
      <c r="E57" s="50" t="s">
        <v>30</v>
      </c>
      <c r="F57" s="49" t="s">
        <v>31</v>
      </c>
      <c r="G57" s="49" t="s">
        <v>34</v>
      </c>
      <c r="H57" s="49">
        <v>0</v>
      </c>
      <c r="I57" s="49">
        <f t="shared" si="47"/>
        <v>1</v>
      </c>
      <c r="J57" s="49">
        <f t="shared" si="48"/>
        <v>1</v>
      </c>
      <c r="K57" s="49">
        <f t="shared" si="49"/>
        <v>1</v>
      </c>
      <c r="L57" s="49">
        <f t="shared" si="50"/>
        <v>1</v>
      </c>
      <c r="M57" s="49">
        <f t="shared" si="51"/>
        <v>1111</v>
      </c>
      <c r="N57" s="49">
        <v>7</v>
      </c>
      <c r="O57" s="49">
        <v>12</v>
      </c>
      <c r="P57" s="49">
        <v>3</v>
      </c>
      <c r="Q57" s="49">
        <v>3</v>
      </c>
      <c r="R57" s="49">
        <v>2</v>
      </c>
      <c r="S57" s="22">
        <f t="shared" si="44"/>
        <v>16</v>
      </c>
      <c r="T57" s="49">
        <v>0</v>
      </c>
      <c r="U57" s="49">
        <v>1</v>
      </c>
      <c r="V57" s="18"/>
      <c r="W57" s="10">
        <f>VLOOKUP($C57,[1]Sevilla!$BB$7:$BK$42,5)</f>
        <v>1</v>
      </c>
      <c r="X57" s="10">
        <f>VLOOKUP($C57,[1]Sevilla!$BB$7:$BK$42,6)</f>
        <v>24</v>
      </c>
      <c r="Y57" s="10">
        <f>VLOOKUP($C57,[1]Sevilla!$BB$7:$BK$42,7)</f>
        <v>0</v>
      </c>
      <c r="Z57" s="10">
        <f>VLOOKUP($C57,[1]Sevilla!$BB$7:$BK$42,8)</f>
        <v>81</v>
      </c>
      <c r="AA57" s="10">
        <f>VLOOKUP($C57,[1]Sevilla!$BB$7:$BK$42,9)</f>
        <v>0</v>
      </c>
      <c r="AB57" s="10">
        <f>VLOOKUP($C57,[1]Sevilla!$BB$7:$BK$42,10)</f>
        <v>0</v>
      </c>
      <c r="AC57" s="11">
        <f t="shared" si="52"/>
        <v>0</v>
      </c>
      <c r="AD57" s="11">
        <f t="shared" si="53"/>
        <v>0</v>
      </c>
      <c r="AE57" s="11">
        <f>VLOOKUP($C57,[1]Vienna!$BB$7:$BM$42,11)</f>
        <v>0</v>
      </c>
      <c r="AF57" s="11">
        <f>VLOOKUP($C57,[1]Vienna!$BB$7:$BM$42,12)</f>
        <v>0</v>
      </c>
      <c r="AG57" s="11" t="s">
        <v>30</v>
      </c>
      <c r="AH57" s="11" t="s">
        <v>30</v>
      </c>
      <c r="AI57" s="11">
        <f t="shared" si="54"/>
        <v>129</v>
      </c>
      <c r="AJ57" s="11">
        <f t="shared" si="55"/>
        <v>0</v>
      </c>
      <c r="AK57" s="11">
        <f t="shared" si="56"/>
        <v>155</v>
      </c>
      <c r="AL57" s="11">
        <f t="shared" si="57"/>
        <v>0</v>
      </c>
      <c r="AM57" s="11">
        <f t="shared" si="58"/>
        <v>162</v>
      </c>
      <c r="AN57" s="11">
        <f t="shared" si="59"/>
        <v>0</v>
      </c>
      <c r="AO57" s="11">
        <f t="shared" si="60"/>
        <v>184</v>
      </c>
      <c r="AP57" s="13">
        <f t="shared" si="45"/>
        <v>140.9446096082122</v>
      </c>
      <c r="AQ57" s="10">
        <f>VLOOKUP($C57,[2]Sevilla!$BB$7:$BK$40,5)</f>
        <v>2</v>
      </c>
      <c r="AR57" s="10">
        <f>VLOOKUP($C57,[2]Sevilla!$BB$7:$BK$40,6)</f>
        <v>24</v>
      </c>
      <c r="AS57" s="10">
        <f>VLOOKUP($C57,[2]Sevilla!$BB$7:$BK$40,7)</f>
        <v>0</v>
      </c>
      <c r="AT57" s="10">
        <f>VLOOKUP($C57,[2]Sevilla!$BB$7:$BK$40,8)</f>
        <v>0</v>
      </c>
      <c r="AU57" s="10">
        <f>VLOOKUP($C57,[2]Sevilla!$BB$7:$BK$40,9)</f>
        <v>0</v>
      </c>
      <c r="AV57" s="10">
        <f>VLOOKUP($C57,[2]Sevilla!$BB$7:$BK$40,10)</f>
        <v>0</v>
      </c>
      <c r="AW57" s="11">
        <f t="shared" si="61"/>
        <v>0</v>
      </c>
      <c r="AX57" s="11">
        <f t="shared" si="62"/>
        <v>0</v>
      </c>
      <c r="AY57" s="11">
        <f>VLOOKUP($C57,[2]Vienna!$BB$7:$BM$42,11)</f>
        <v>0</v>
      </c>
      <c r="AZ57" s="11">
        <f>VLOOKUP($C57,[2]Vienna!$BB$7:$BM$42,12)</f>
        <v>0</v>
      </c>
      <c r="BA57" s="11" t="s">
        <v>30</v>
      </c>
      <c r="BB57" s="11" t="s">
        <v>30</v>
      </c>
      <c r="BC57" s="11">
        <f t="shared" si="63"/>
        <v>129</v>
      </c>
      <c r="BD57" s="11">
        <f t="shared" si="64"/>
        <v>0</v>
      </c>
      <c r="BE57" s="11">
        <f t="shared" si="65"/>
        <v>155</v>
      </c>
      <c r="BF57" s="11">
        <f t="shared" si="66"/>
        <v>0</v>
      </c>
      <c r="BG57" s="11">
        <f t="shared" si="67"/>
        <v>162</v>
      </c>
      <c r="BH57" s="11">
        <f t="shared" si="68"/>
        <v>0</v>
      </c>
      <c r="BI57" s="11">
        <f t="shared" si="69"/>
        <v>184</v>
      </c>
      <c r="BJ57" s="13">
        <f t="shared" si="46"/>
        <v>152.4330151814012</v>
      </c>
      <c r="BK57" s="19">
        <f>IF($N57=2,BK80*'4 PEF'!$K$4,IF(OR($N57=3,$N57=4,$N57=5,$N57=6),BK80*'4 PEF'!$K$5,IF(OR($N57=7,$N57=8),BK80*'4 PEF'!$K$10,IF($N57=9,BK80*'4 PEF'!$K$7,IF($N57=10,BK80*'4 PEF'!$K$6)))))</f>
        <v>30.327446775891612</v>
      </c>
      <c r="BL57" s="19">
        <f>BL80*'4 PEF'!$K$10</f>
        <v>78.912370697279087</v>
      </c>
      <c r="BM57" s="19">
        <f>IF($N57=2,BM80*'4 PEF'!$K$4,IF(OR($N57=3,$N57=4,$N57=5,$N57=6),BM80*'4 PEF'!$K$5,IF(OR($N57=7,$N57=8),BM80*'4 PEF'!$K$10,IF($N57=9,BM80*'4 PEF'!$K$7,IF($N57=10,BM80*'4 PEF'!$K$6)))))</f>
        <v>3.9443385906053545</v>
      </c>
      <c r="BN57" s="19">
        <f>BN80*'4 PEF'!$K$10</f>
        <v>46.096205566403718</v>
      </c>
      <c r="BO57" s="19">
        <f>BO80*'4 PEF'!$K$10</f>
        <v>0.95960478875495936</v>
      </c>
      <c r="BP57" s="33">
        <f>BP80*'4 PEF'!$K$10</f>
        <v>-16.863418803418803</v>
      </c>
      <c r="BQ57" s="34">
        <f t="shared" si="70"/>
        <v>143.37654761551596</v>
      </c>
      <c r="BR57" s="19">
        <f>IF($N57=2,BR80*'4 PEF'!$K$4,IF(OR($N57=3,$N57=4,$N57=5,$N57=6),BR80*'4 PEF'!$K$5,IF(OR($N57=7,$N57=8),BR80*'4 PEF'!$K$10,IF($N57=9,BR80*'4 PEF'!$K$7,IF($N57=10,BR80*'4 PEF'!$K$6)))))</f>
        <v>26.485627404998617</v>
      </c>
      <c r="BS57" s="19">
        <f>BS80*'4 PEF'!$K$10</f>
        <v>48.461580422652624</v>
      </c>
      <c r="BT57" s="19">
        <f>IF($N57=2,BT80*'4 PEF'!$K$4,IF(OR($N57=3,$N57=4,$N57=5,$N57=6),BT80*'4 PEF'!$K$5,IF(OR($N57=7,$N57=8),BT80*'4 PEF'!$K$10,IF($N57=9,BT80*'4 PEF'!$K$7,IF($N57=10,BT80*'4 PEF'!$K$6)))))</f>
        <v>5.6609735486075312</v>
      </c>
      <c r="BU57" s="19">
        <f>BU80*'4 PEF'!$K$10</f>
        <v>46.187430985169833</v>
      </c>
      <c r="BV57" s="19">
        <f>BV80*'4 PEF'!$K$10</f>
        <v>1.0698559732036623</v>
      </c>
      <c r="BW57" s="33">
        <f>BW80*'4 PEF'!$K$10</f>
        <v>-17.733428571428568</v>
      </c>
      <c r="BX57" s="34">
        <f t="shared" si="71"/>
        <v>110.13203976320369</v>
      </c>
    </row>
    <row r="58" spans="1:76" x14ac:dyDescent="0.25">
      <c r="A58" s="151"/>
      <c r="B58" s="17">
        <v>5</v>
      </c>
      <c r="C58" s="97">
        <f>VLOOKUP(M58,[1]aux!$A$2:$B$37,2,FALSE)</f>
        <v>5</v>
      </c>
      <c r="D58" s="50" t="s">
        <v>31</v>
      </c>
      <c r="E58" s="50" t="s">
        <v>30</v>
      </c>
      <c r="F58" s="49" t="s">
        <v>31</v>
      </c>
      <c r="G58" s="49" t="s">
        <v>34</v>
      </c>
      <c r="H58" s="49">
        <v>0</v>
      </c>
      <c r="I58" s="49">
        <f t="shared" si="47"/>
        <v>2</v>
      </c>
      <c r="J58" s="49">
        <f t="shared" si="48"/>
        <v>1</v>
      </c>
      <c r="K58" s="49">
        <f t="shared" si="49"/>
        <v>1</v>
      </c>
      <c r="L58" s="49">
        <f t="shared" si="50"/>
        <v>1</v>
      </c>
      <c r="M58" s="49">
        <f t="shared" si="51"/>
        <v>2111</v>
      </c>
      <c r="N58" s="49">
        <v>7</v>
      </c>
      <c r="O58" s="49">
        <v>12</v>
      </c>
      <c r="P58" s="49">
        <v>3</v>
      </c>
      <c r="Q58" s="49">
        <v>3</v>
      </c>
      <c r="R58" s="49">
        <v>2</v>
      </c>
      <c r="S58" s="22">
        <f t="shared" si="44"/>
        <v>16</v>
      </c>
      <c r="T58" s="49">
        <v>0</v>
      </c>
      <c r="U58" s="49">
        <v>1</v>
      </c>
      <c r="V58" s="18"/>
      <c r="W58" s="10">
        <f>VLOOKUP($C58,[1]Sevilla!$BB$7:$BK$42,5)</f>
        <v>9</v>
      </c>
      <c r="X58" s="10">
        <f>VLOOKUP($C58,[1]Sevilla!$BB$7:$BK$42,6)</f>
        <v>32</v>
      </c>
      <c r="Y58" s="10">
        <f>VLOOKUP($C58,[1]Sevilla!$BB$7:$BK$42,7)</f>
        <v>63</v>
      </c>
      <c r="Z58" s="10">
        <f>VLOOKUP($C58,[1]Sevilla!$BB$7:$BK$42,8)</f>
        <v>81</v>
      </c>
      <c r="AA58" s="10">
        <f>VLOOKUP($C58,[1]Sevilla!$BB$7:$BK$42,9)</f>
        <v>0</v>
      </c>
      <c r="AB58" s="10">
        <f>VLOOKUP($C58,[1]Sevilla!$BB$7:$BK$42,10)</f>
        <v>0</v>
      </c>
      <c r="AC58" s="11">
        <f t="shared" si="52"/>
        <v>0</v>
      </c>
      <c r="AD58" s="11">
        <f t="shared" si="53"/>
        <v>0</v>
      </c>
      <c r="AE58" s="11">
        <f>VLOOKUP($C58,[1]Vienna!$BB$7:$BM$42,11)</f>
        <v>0</v>
      </c>
      <c r="AF58" s="11">
        <f>VLOOKUP($C58,[1]Vienna!$BB$7:$BM$42,12)</f>
        <v>0</v>
      </c>
      <c r="AG58" s="11" t="s">
        <v>30</v>
      </c>
      <c r="AH58" s="11" t="s">
        <v>30</v>
      </c>
      <c r="AI58" s="11">
        <f t="shared" si="54"/>
        <v>129</v>
      </c>
      <c r="AJ58" s="11">
        <f t="shared" si="55"/>
        <v>0</v>
      </c>
      <c r="AK58" s="11">
        <f t="shared" si="56"/>
        <v>155</v>
      </c>
      <c r="AL58" s="11">
        <f t="shared" si="57"/>
        <v>0</v>
      </c>
      <c r="AM58" s="11">
        <f t="shared" si="58"/>
        <v>162</v>
      </c>
      <c r="AN58" s="11">
        <f t="shared" si="59"/>
        <v>0</v>
      </c>
      <c r="AO58" s="11">
        <f t="shared" si="60"/>
        <v>184</v>
      </c>
      <c r="AP58" s="13">
        <f t="shared" si="45"/>
        <v>141.34456135897042</v>
      </c>
      <c r="AQ58" s="10">
        <f>VLOOKUP($C58,[2]Sevilla!$BB$7:$BK$40,5)</f>
        <v>10</v>
      </c>
      <c r="AR58" s="10">
        <f>VLOOKUP($C58,[2]Sevilla!$BB$7:$BK$40,6)</f>
        <v>32</v>
      </c>
      <c r="AS58" s="10">
        <f>VLOOKUP($C58,[2]Sevilla!$BB$7:$BK$40,7)</f>
        <v>64</v>
      </c>
      <c r="AT58" s="10">
        <f>VLOOKUP($C58,[2]Sevilla!$BB$7:$BK$40,8)</f>
        <v>0</v>
      </c>
      <c r="AU58" s="10">
        <f>VLOOKUP($C58,[2]Sevilla!$BB$7:$BK$40,9)</f>
        <v>0</v>
      </c>
      <c r="AV58" s="10">
        <f>VLOOKUP($C58,[2]Sevilla!$BB$7:$BK$40,10)</f>
        <v>0</v>
      </c>
      <c r="AW58" s="11">
        <f t="shared" si="61"/>
        <v>0</v>
      </c>
      <c r="AX58" s="11">
        <f t="shared" si="62"/>
        <v>0</v>
      </c>
      <c r="AY58" s="11">
        <f>VLOOKUP($C58,[2]Vienna!$BB$7:$BM$42,11)</f>
        <v>0</v>
      </c>
      <c r="AZ58" s="11">
        <f>VLOOKUP($C58,[2]Vienna!$BB$7:$BM$42,12)</f>
        <v>0</v>
      </c>
      <c r="BA58" s="11" t="s">
        <v>30</v>
      </c>
      <c r="BB58" s="11" t="s">
        <v>30</v>
      </c>
      <c r="BC58" s="11">
        <f t="shared" si="63"/>
        <v>129</v>
      </c>
      <c r="BD58" s="11">
        <f t="shared" si="64"/>
        <v>0</v>
      </c>
      <c r="BE58" s="11">
        <f t="shared" si="65"/>
        <v>155</v>
      </c>
      <c r="BF58" s="11">
        <f t="shared" si="66"/>
        <v>0</v>
      </c>
      <c r="BG58" s="11">
        <f t="shared" si="67"/>
        <v>162</v>
      </c>
      <c r="BH58" s="11">
        <f t="shared" si="68"/>
        <v>0</v>
      </c>
      <c r="BI58" s="11">
        <f t="shared" si="69"/>
        <v>184</v>
      </c>
      <c r="BJ58" s="13">
        <f t="shared" si="46"/>
        <v>150.26249495610679</v>
      </c>
      <c r="BK58" s="19">
        <f>IF($N58=2,BK81*'4 PEF'!$K$4,IF(OR($N58=3,$N58=4,$N58=5,$N58=6),BK81*'4 PEF'!$K$5,IF(OR($N58=7,$N58=8),BK81*'4 PEF'!$K$10,IF($N58=9,BK81*'4 PEF'!$K$7,IF($N58=10,BK81*'4 PEF'!$K$6)))))</f>
        <v>23.096393052717605</v>
      </c>
      <c r="BL58" s="19">
        <f>BL81*'4 PEF'!$K$10</f>
        <v>78.784618316388617</v>
      </c>
      <c r="BM58" s="19">
        <f>IF($N58=2,BM81*'4 PEF'!$K$4,IF(OR($N58=3,$N58=4,$N58=5,$N58=6),BM81*'4 PEF'!$K$5,IF(OR($N58=7,$N58=8),BM81*'4 PEF'!$K$10,IF($N58=9,BM81*'4 PEF'!$K$7,IF($N58=10,BM81*'4 PEF'!$K$6)))))</f>
        <v>4.022079067154575</v>
      </c>
      <c r="BN58" s="19">
        <f>BN81*'4 PEF'!$K$10</f>
        <v>46.142254980466198</v>
      </c>
      <c r="BO58" s="19">
        <f>BO81*'4 PEF'!$K$10</f>
        <v>0.91357492138058105</v>
      </c>
      <c r="BP58" s="33">
        <f>BP81*'4 PEF'!$K$10</f>
        <v>-16.863418803418803</v>
      </c>
      <c r="BQ58" s="34">
        <f t="shared" si="70"/>
        <v>136.09550153468879</v>
      </c>
      <c r="BR58" s="19">
        <f>IF($N58=2,BR81*'4 PEF'!$K$4,IF(OR($N58=3,$N58=4,$N58=5,$N58=6),BR81*'4 PEF'!$K$5,IF(OR($N58=7,$N58=8),BR81*'4 PEF'!$K$10,IF($N58=9,BR81*'4 PEF'!$K$7,IF($N58=10,BR81*'4 PEF'!$K$6)))))</f>
        <v>13.011322977079294</v>
      </c>
      <c r="BS58" s="19">
        <f>BS81*'4 PEF'!$K$10</f>
        <v>54.767944207819255</v>
      </c>
      <c r="BT58" s="19">
        <f>IF($N58=2,BT81*'4 PEF'!$K$4,IF(OR($N58=3,$N58=4,$N58=5,$N58=6),BT81*'4 PEF'!$K$5,IF(OR($N58=7,$N58=8),BT81*'4 PEF'!$K$10,IF($N58=9,BT81*'4 PEF'!$K$7,IF($N58=10,BT81*'4 PEF'!$K$6)))))</f>
        <v>5.8455266679737585</v>
      </c>
      <c r="BU58" s="19">
        <f>BU81*'4 PEF'!$K$10</f>
        <v>46.203546074455616</v>
      </c>
      <c r="BV58" s="19">
        <f>BV81*'4 PEF'!$K$10</f>
        <v>1.0595348925716257</v>
      </c>
      <c r="BW58" s="33">
        <f>BW81*'4 PEF'!$K$10</f>
        <v>-17.733428571428568</v>
      </c>
      <c r="BX58" s="34">
        <f t="shared" si="71"/>
        <v>103.15444624847098</v>
      </c>
    </row>
    <row r="59" spans="1:76" x14ac:dyDescent="0.25">
      <c r="A59" s="151"/>
      <c r="B59" s="17">
        <v>6</v>
      </c>
      <c r="C59" s="97">
        <f>VLOOKUP(M59,[1]aux!$A$2:$B$37,2,FALSE)</f>
        <v>10</v>
      </c>
      <c r="D59" s="50" t="s">
        <v>31</v>
      </c>
      <c r="E59" s="50" t="s">
        <v>32</v>
      </c>
      <c r="F59" s="49" t="s">
        <v>33</v>
      </c>
      <c r="G59" s="49" t="s">
        <v>33</v>
      </c>
      <c r="H59" s="49">
        <v>0</v>
      </c>
      <c r="I59" s="49">
        <f t="shared" si="47"/>
        <v>2</v>
      </c>
      <c r="J59" s="49">
        <f t="shared" si="48"/>
        <v>3</v>
      </c>
      <c r="K59" s="49">
        <f t="shared" si="49"/>
        <v>3</v>
      </c>
      <c r="L59" s="49">
        <f t="shared" si="50"/>
        <v>1</v>
      </c>
      <c r="M59" s="49">
        <f t="shared" si="51"/>
        <v>2331</v>
      </c>
      <c r="N59" s="49">
        <v>5</v>
      </c>
      <c r="O59" s="49">
        <v>20</v>
      </c>
      <c r="P59" s="49">
        <v>3</v>
      </c>
      <c r="Q59" s="49">
        <v>3</v>
      </c>
      <c r="R59" s="49">
        <v>2</v>
      </c>
      <c r="S59" s="22">
        <f t="shared" si="44"/>
        <v>15</v>
      </c>
      <c r="T59" s="49">
        <v>0</v>
      </c>
      <c r="U59" s="49">
        <v>1</v>
      </c>
      <c r="V59" s="18"/>
      <c r="W59" s="10">
        <f>VLOOKUP($C59,[1]Sevilla!$BB$7:$BK$42,5)</f>
        <v>9</v>
      </c>
      <c r="X59" s="10">
        <f>VLOOKUP($C59,[1]Sevilla!$BB$7:$BK$42,6)</f>
        <v>32</v>
      </c>
      <c r="Y59" s="10">
        <f>VLOOKUP($C59,[1]Sevilla!$BB$7:$BK$42,7)</f>
        <v>63</v>
      </c>
      <c r="Z59" s="10">
        <f>VLOOKUP($C59,[1]Sevilla!$BB$7:$BK$42,8)</f>
        <v>91</v>
      </c>
      <c r="AA59" s="10">
        <f>VLOOKUP($C59,[1]Sevilla!$BB$7:$BK$42,9)</f>
        <v>117</v>
      </c>
      <c r="AB59" s="10">
        <f>VLOOKUP($C59,[1]Sevilla!$BB$7:$BK$42,10)</f>
        <v>109</v>
      </c>
      <c r="AC59" s="11">
        <f t="shared" si="52"/>
        <v>0</v>
      </c>
      <c r="AD59" s="11">
        <f t="shared" si="53"/>
        <v>0</v>
      </c>
      <c r="AE59" s="11">
        <f>VLOOKUP($C59,[1]Vienna!$BB$7:$BM$42,11)</f>
        <v>177</v>
      </c>
      <c r="AF59" s="11">
        <f>VLOOKUP($C59,[1]Vienna!$BB$7:$BM$42,12)</f>
        <v>182</v>
      </c>
      <c r="AG59" s="11" t="s">
        <v>30</v>
      </c>
      <c r="AH59" s="11" t="s">
        <v>30</v>
      </c>
      <c r="AI59" s="11">
        <f t="shared" si="54"/>
        <v>123</v>
      </c>
      <c r="AJ59" s="11">
        <f t="shared" si="55"/>
        <v>144</v>
      </c>
      <c r="AK59" s="11">
        <f t="shared" si="56"/>
        <v>155</v>
      </c>
      <c r="AL59" s="11">
        <f t="shared" si="57"/>
        <v>0</v>
      </c>
      <c r="AM59" s="11">
        <f t="shared" si="58"/>
        <v>162</v>
      </c>
      <c r="AN59" s="11">
        <f t="shared" si="59"/>
        <v>0</v>
      </c>
      <c r="AO59" s="11">
        <f t="shared" si="60"/>
        <v>184</v>
      </c>
      <c r="AP59" s="13">
        <f t="shared" si="45"/>
        <v>465.2716349637742</v>
      </c>
      <c r="AQ59" s="10">
        <f>VLOOKUP($C59,[2]Sevilla!$BB$7:$BK$40,5)</f>
        <v>10</v>
      </c>
      <c r="AR59" s="10">
        <f>VLOOKUP($C59,[2]Sevilla!$BB$7:$BK$40,6)</f>
        <v>32</v>
      </c>
      <c r="AS59" s="10">
        <f>VLOOKUP($C59,[2]Sevilla!$BB$7:$BK$40,7)</f>
        <v>64</v>
      </c>
      <c r="AT59" s="10">
        <f>VLOOKUP($C59,[2]Sevilla!$BB$7:$BK$40,8)</f>
        <v>95</v>
      </c>
      <c r="AU59" s="10">
        <f>VLOOKUP($C59,[2]Sevilla!$BB$7:$BK$40,9)</f>
        <v>117</v>
      </c>
      <c r="AV59" s="10">
        <f>VLOOKUP($C59,[2]Sevilla!$BB$7:$BK$40,10)</f>
        <v>109</v>
      </c>
      <c r="AW59" s="11">
        <f t="shared" si="61"/>
        <v>0</v>
      </c>
      <c r="AX59" s="11">
        <f t="shared" si="62"/>
        <v>0</v>
      </c>
      <c r="AY59" s="11">
        <f>VLOOKUP($C59,[2]Vienna!$BB$7:$BM$42,11)</f>
        <v>177</v>
      </c>
      <c r="AZ59" s="11">
        <f>VLOOKUP($C59,[2]Vienna!$BB$7:$BM$42,12)</f>
        <v>182</v>
      </c>
      <c r="BA59" s="11" t="s">
        <v>30</v>
      </c>
      <c r="BB59" s="11" t="s">
        <v>30</v>
      </c>
      <c r="BC59" s="11">
        <f t="shared" si="63"/>
        <v>123</v>
      </c>
      <c r="BD59" s="11">
        <f t="shared" si="64"/>
        <v>144</v>
      </c>
      <c r="BE59" s="11">
        <f t="shared" si="65"/>
        <v>155</v>
      </c>
      <c r="BF59" s="11">
        <f t="shared" si="66"/>
        <v>0</v>
      </c>
      <c r="BG59" s="11">
        <f t="shared" si="67"/>
        <v>162</v>
      </c>
      <c r="BH59" s="11">
        <f t="shared" si="68"/>
        <v>0</v>
      </c>
      <c r="BI59" s="11">
        <f t="shared" si="69"/>
        <v>184</v>
      </c>
      <c r="BJ59" s="13">
        <f t="shared" si="46"/>
        <v>323.06528921313549</v>
      </c>
      <c r="BK59" s="19">
        <f>IF($N59=2,BK82*'4 PEF'!$K$4,IF(OR($N59=3,$N59=4,$N59=5,$N59=6),BK82*'4 PEF'!$K$5,IF(OR($N59=7,$N59=8),BK82*'4 PEF'!$K$10,IF($N59=9,BK82*'4 PEF'!$K$7,IF($N59=10,BK82*'4 PEF'!$K$6)))))</f>
        <v>8.129168594708915</v>
      </c>
      <c r="BL59" s="19">
        <f>BL82*'4 PEF'!$K$10</f>
        <v>35.650084504184157</v>
      </c>
      <c r="BM59" s="19">
        <f>IF($N59=2,BM82*'4 PEF'!$K$4,IF(OR($N59=3,$N59=4,$N59=5,$N59=6),BM82*'4 PEF'!$K$5,IF(OR($N59=7,$N59=8),BM82*'4 PEF'!$K$10,IF($N59=9,BM82*'4 PEF'!$K$7,IF($N59=10,BM82*'4 PEF'!$K$6)))))</f>
        <v>6.8421052631578947</v>
      </c>
      <c r="BN59" s="19">
        <f>BN82*'4 PEF'!$K$10</f>
        <v>12.288113954495401</v>
      </c>
      <c r="BO59" s="19">
        <f>BO82*'4 PEF'!$K$10</f>
        <v>0.45699964287400946</v>
      </c>
      <c r="BP59" s="33">
        <f>BP82*'4 PEF'!$K$10</f>
        <v>-16.863418803418803</v>
      </c>
      <c r="BQ59" s="34">
        <f t="shared" si="70"/>
        <v>46.503053156001577</v>
      </c>
      <c r="BR59" s="19">
        <f>IF($N59=2,BR82*'4 PEF'!$K$4,IF(OR($N59=3,$N59=4,$N59=5,$N59=6),BR82*'4 PEF'!$K$5,IF(OR($N59=7,$N59=8),BR82*'4 PEF'!$K$10,IF($N59=9,BR82*'4 PEF'!$K$7,IF($N59=10,BR82*'4 PEF'!$K$6)))))</f>
        <v>11.828634578259646</v>
      </c>
      <c r="BS59" s="19">
        <f>BS82*'4 PEF'!$K$10</f>
        <v>25.196708707559164</v>
      </c>
      <c r="BT59" s="19">
        <f>IF($N59=2,BT82*'4 PEF'!$K$4,IF(OR($N59=3,$N59=4,$N59=5,$N59=6),BT82*'4 PEF'!$K$5,IF(OR($N59=7,$N59=8),BT82*'4 PEF'!$K$10,IF($N59=9,BT82*'4 PEF'!$K$7,IF($N59=10,BT82*'4 PEF'!$K$6)))))</f>
        <v>10.105263157894736</v>
      </c>
      <c r="BU59" s="19">
        <f>BU82*'4 PEF'!$K$10</f>
        <v>13.602248570386351</v>
      </c>
      <c r="BV59" s="19">
        <f>BV82*'4 PEF'!$K$10</f>
        <v>0.73390880843826045</v>
      </c>
      <c r="BW59" s="33">
        <f>BW82*'4 PEF'!$K$10</f>
        <v>-17.733428571428568</v>
      </c>
      <c r="BX59" s="34">
        <f t="shared" si="71"/>
        <v>43.733335251109587</v>
      </c>
    </row>
    <row r="60" spans="1:76" x14ac:dyDescent="0.25">
      <c r="A60" s="151"/>
      <c r="B60" s="17">
        <v>7</v>
      </c>
      <c r="C60" s="97">
        <f>VLOOKUP(M60,[1]aux!$A$2:$B$37,2,FALSE)</f>
        <v>14</v>
      </c>
      <c r="D60" s="50" t="s">
        <v>34</v>
      </c>
      <c r="E60" s="50" t="s">
        <v>32</v>
      </c>
      <c r="F60" s="49" t="s">
        <v>33</v>
      </c>
      <c r="G60" s="49" t="s">
        <v>33</v>
      </c>
      <c r="H60" s="49">
        <v>0</v>
      </c>
      <c r="I60" s="49">
        <f t="shared" si="47"/>
        <v>3</v>
      </c>
      <c r="J60" s="49">
        <f t="shared" si="48"/>
        <v>3</v>
      </c>
      <c r="K60" s="49">
        <f t="shared" si="49"/>
        <v>3</v>
      </c>
      <c r="L60" s="49">
        <f t="shared" si="50"/>
        <v>1</v>
      </c>
      <c r="M60" s="49">
        <f t="shared" si="51"/>
        <v>3331</v>
      </c>
      <c r="N60" s="49">
        <v>5</v>
      </c>
      <c r="O60" s="49">
        <v>20</v>
      </c>
      <c r="P60" s="49">
        <v>3</v>
      </c>
      <c r="Q60" s="49">
        <v>3</v>
      </c>
      <c r="R60" s="49">
        <v>2</v>
      </c>
      <c r="S60" s="22">
        <f t="shared" si="44"/>
        <v>15</v>
      </c>
      <c r="T60" s="49">
        <v>0</v>
      </c>
      <c r="U60" s="49">
        <v>1</v>
      </c>
      <c r="V60" s="18"/>
      <c r="W60" s="10">
        <f>VLOOKUP($C60,[1]Sevilla!$BB$7:$BK$42,5)</f>
        <v>13</v>
      </c>
      <c r="X60" s="10">
        <f>VLOOKUP($C60,[1]Sevilla!$BB$7:$BK$42,6)</f>
        <v>34</v>
      </c>
      <c r="Y60" s="10">
        <f>VLOOKUP($C60,[1]Sevilla!$BB$7:$BK$42,7)</f>
        <v>65</v>
      </c>
      <c r="Z60" s="10">
        <f>VLOOKUP($C60,[1]Sevilla!$BB$7:$BK$42,8)</f>
        <v>91</v>
      </c>
      <c r="AA60" s="10">
        <f>VLOOKUP($C60,[1]Sevilla!$BB$7:$BK$42,9)</f>
        <v>117</v>
      </c>
      <c r="AB60" s="10">
        <f>VLOOKUP($C60,[1]Sevilla!$BB$7:$BK$42,10)</f>
        <v>109</v>
      </c>
      <c r="AC60" s="11">
        <f t="shared" si="52"/>
        <v>0</v>
      </c>
      <c r="AD60" s="11">
        <f t="shared" si="53"/>
        <v>0</v>
      </c>
      <c r="AE60" s="11">
        <f>VLOOKUP($C60,[1]Vienna!$BB$7:$BM$42,11)</f>
        <v>177</v>
      </c>
      <c r="AF60" s="11">
        <f>VLOOKUP($C60,[1]Vienna!$BB$7:$BM$42,12)</f>
        <v>182</v>
      </c>
      <c r="AG60" s="11" t="s">
        <v>30</v>
      </c>
      <c r="AH60" s="11" t="s">
        <v>30</v>
      </c>
      <c r="AI60" s="11">
        <f t="shared" si="54"/>
        <v>123</v>
      </c>
      <c r="AJ60" s="11">
        <f t="shared" si="55"/>
        <v>144</v>
      </c>
      <c r="AK60" s="11">
        <f t="shared" si="56"/>
        <v>155</v>
      </c>
      <c r="AL60" s="11">
        <f t="shared" si="57"/>
        <v>0</v>
      </c>
      <c r="AM60" s="11">
        <f t="shared" si="58"/>
        <v>162</v>
      </c>
      <c r="AN60" s="11">
        <f t="shared" si="59"/>
        <v>0</v>
      </c>
      <c r="AO60" s="11">
        <f t="shared" si="60"/>
        <v>184</v>
      </c>
      <c r="AP60" s="13">
        <f t="shared" si="45"/>
        <v>472.57004852870392</v>
      </c>
      <c r="AQ60" s="10">
        <f>VLOOKUP($C60,[2]Sevilla!$BB$7:$BK$40,5)</f>
        <v>14</v>
      </c>
      <c r="AR60" s="10">
        <f>VLOOKUP($C60,[2]Sevilla!$BB$7:$BK$40,6)</f>
        <v>34</v>
      </c>
      <c r="AS60" s="10">
        <f>VLOOKUP($C60,[2]Sevilla!$BB$7:$BK$40,7)</f>
        <v>66</v>
      </c>
      <c r="AT60" s="10">
        <f>VLOOKUP($C60,[2]Sevilla!$BB$7:$BK$40,8)</f>
        <v>95</v>
      </c>
      <c r="AU60" s="10">
        <f>VLOOKUP($C60,[2]Sevilla!$BB$7:$BK$40,9)</f>
        <v>117</v>
      </c>
      <c r="AV60" s="10">
        <f>VLOOKUP($C60,[2]Sevilla!$BB$7:$BK$40,10)</f>
        <v>109</v>
      </c>
      <c r="AW60" s="11">
        <f t="shared" si="61"/>
        <v>0</v>
      </c>
      <c r="AX60" s="11">
        <f t="shared" si="62"/>
        <v>0</v>
      </c>
      <c r="AY60" s="11">
        <f>VLOOKUP($C60,[2]Vienna!$BB$7:$BM$42,11)</f>
        <v>177</v>
      </c>
      <c r="AZ60" s="11">
        <f>VLOOKUP($C60,[2]Vienna!$BB$7:$BM$42,12)</f>
        <v>182</v>
      </c>
      <c r="BA60" s="11" t="s">
        <v>30</v>
      </c>
      <c r="BB60" s="11" t="s">
        <v>30</v>
      </c>
      <c r="BC60" s="11">
        <f t="shared" si="63"/>
        <v>123</v>
      </c>
      <c r="BD60" s="11">
        <f t="shared" si="64"/>
        <v>144</v>
      </c>
      <c r="BE60" s="11">
        <f t="shared" si="65"/>
        <v>155</v>
      </c>
      <c r="BF60" s="11">
        <f t="shared" si="66"/>
        <v>0</v>
      </c>
      <c r="BG60" s="11">
        <f t="shared" si="67"/>
        <v>162</v>
      </c>
      <c r="BH60" s="11">
        <f t="shared" si="68"/>
        <v>0</v>
      </c>
      <c r="BI60" s="11">
        <f t="shared" si="69"/>
        <v>184</v>
      </c>
      <c r="BJ60" s="13">
        <f t="shared" si="46"/>
        <v>331.88610881771416</v>
      </c>
      <c r="BK60" s="19">
        <f>IF($N60=2,BK83*'4 PEF'!$K$4,IF(OR($N60=3,$N60=4,$N60=5,$N60=6),BK83*'4 PEF'!$K$5,IF(OR($N60=7,$N60=8),BK83*'4 PEF'!$K$10,IF($N60=9,BK83*'4 PEF'!$K$7,IF($N60=10,BK83*'4 PEF'!$K$6)))))</f>
        <v>5.8833471183216473</v>
      </c>
      <c r="BL60" s="19">
        <f>BL83*'4 PEF'!$K$10</f>
        <v>35.297179434102588</v>
      </c>
      <c r="BM60" s="19">
        <f>IF($N60=2,BM83*'4 PEF'!$K$4,IF(OR($N60=3,$N60=4,$N60=5,$N60=6),BM83*'4 PEF'!$K$5,IF(OR($N60=7,$N60=8),BM83*'4 PEF'!$K$10,IF($N60=9,BM83*'4 PEF'!$K$7,IF($N60=10,BM83*'4 PEF'!$K$6)))))</f>
        <v>6.8421052631578947</v>
      </c>
      <c r="BN60" s="19">
        <f>BN83*'4 PEF'!$K$10</f>
        <v>12.288113954495401</v>
      </c>
      <c r="BO60" s="19">
        <f>BO83*'4 PEF'!$K$10</f>
        <v>0.44603950987115842</v>
      </c>
      <c r="BP60" s="33">
        <f>BP83*'4 PEF'!$K$10</f>
        <v>-16.863418803418803</v>
      </c>
      <c r="BQ60" s="34">
        <f t="shared" si="70"/>
        <v>43.893366476529884</v>
      </c>
      <c r="BR60" s="19">
        <f>IF($N60=2,BR83*'4 PEF'!$K$4,IF(OR($N60=3,$N60=4,$N60=5,$N60=6),BR83*'4 PEF'!$K$5,IF(OR($N60=7,$N60=8),BR83*'4 PEF'!$K$10,IF($N60=9,BR83*'4 PEF'!$K$7,IF($N60=10,BR83*'4 PEF'!$K$6)))))</f>
        <v>6.4791309147650873</v>
      </c>
      <c r="BS60" s="19">
        <f>BS83*'4 PEF'!$K$10</f>
        <v>24.567472138506961</v>
      </c>
      <c r="BT60" s="19">
        <f>IF($N60=2,BT83*'4 PEF'!$K$4,IF(OR($N60=3,$N60=4,$N60=5,$N60=6),BT83*'4 PEF'!$K$5,IF(OR($N60=7,$N60=8),BT83*'4 PEF'!$K$10,IF($N60=9,BT83*'4 PEF'!$K$7,IF($N60=10,BT83*'4 PEF'!$K$6)))))</f>
        <v>10.105263157894736</v>
      </c>
      <c r="BU60" s="19">
        <f>BU83*'4 PEF'!$K$10</f>
        <v>13.602248570386351</v>
      </c>
      <c r="BV60" s="19">
        <f>BV83*'4 PEF'!$K$10</f>
        <v>0.70836126669166855</v>
      </c>
      <c r="BW60" s="33">
        <f>BW83*'4 PEF'!$K$10</f>
        <v>-17.733428571428568</v>
      </c>
      <c r="BX60" s="34">
        <f t="shared" si="71"/>
        <v>37.729047476816234</v>
      </c>
    </row>
    <row r="61" spans="1:76" x14ac:dyDescent="0.25">
      <c r="A61" s="151"/>
      <c r="B61" s="17">
        <v>8</v>
      </c>
      <c r="C61" s="97">
        <f>VLOOKUP(M61,[1]aux!$A$2:$B$37,2,FALSE)</f>
        <v>18</v>
      </c>
      <c r="D61" s="50" t="s">
        <v>32</v>
      </c>
      <c r="E61" s="50" t="s">
        <v>32</v>
      </c>
      <c r="F61" s="49" t="s">
        <v>33</v>
      </c>
      <c r="G61" s="49" t="s">
        <v>33</v>
      </c>
      <c r="H61" s="49">
        <v>0</v>
      </c>
      <c r="I61" s="49">
        <f t="shared" si="47"/>
        <v>4</v>
      </c>
      <c r="J61" s="49">
        <f t="shared" si="48"/>
        <v>3</v>
      </c>
      <c r="K61" s="49">
        <f t="shared" si="49"/>
        <v>3</v>
      </c>
      <c r="L61" s="49">
        <f t="shared" si="50"/>
        <v>1</v>
      </c>
      <c r="M61" s="49">
        <f t="shared" si="51"/>
        <v>4331</v>
      </c>
      <c r="N61" s="49">
        <v>5</v>
      </c>
      <c r="O61" s="49">
        <v>20</v>
      </c>
      <c r="P61" s="49">
        <v>3</v>
      </c>
      <c r="Q61" s="49">
        <v>3</v>
      </c>
      <c r="R61" s="49">
        <v>2</v>
      </c>
      <c r="S61" s="22">
        <f t="shared" si="44"/>
        <v>15</v>
      </c>
      <c r="T61" s="49">
        <v>0</v>
      </c>
      <c r="U61" s="49">
        <v>1</v>
      </c>
      <c r="V61" s="18"/>
      <c r="W61" s="10" t="str">
        <f>VLOOKUP($C61,[1]Sevilla!$BB$7:$BK$42,5)</f>
        <v>a</v>
      </c>
      <c r="X61" s="10">
        <f>VLOOKUP($C61,[1]Sevilla!$BB$7:$BK$42,6)</f>
        <v>38</v>
      </c>
      <c r="Y61" s="10">
        <f>VLOOKUP($C61,[1]Sevilla!$BB$7:$BK$42,7)</f>
        <v>67</v>
      </c>
      <c r="Z61" s="10">
        <f>VLOOKUP($C61,[1]Sevilla!$BB$7:$BK$42,8)</f>
        <v>91</v>
      </c>
      <c r="AA61" s="10">
        <f>VLOOKUP($C61,[1]Sevilla!$BB$7:$BK$42,9)</f>
        <v>117</v>
      </c>
      <c r="AB61" s="10">
        <f>VLOOKUP($C61,[1]Sevilla!$BB$7:$BK$42,10)</f>
        <v>109</v>
      </c>
      <c r="AC61" s="11">
        <f t="shared" si="52"/>
        <v>0</v>
      </c>
      <c r="AD61" s="11">
        <f t="shared" si="53"/>
        <v>0</v>
      </c>
      <c r="AE61" s="11">
        <f>VLOOKUP($C61,[1]Vienna!$BB$7:$BM$42,11)</f>
        <v>177</v>
      </c>
      <c r="AF61" s="11">
        <f>VLOOKUP($C61,[1]Vienna!$BB$7:$BM$42,12)</f>
        <v>182</v>
      </c>
      <c r="AG61" s="11" t="s">
        <v>30</v>
      </c>
      <c r="AH61" s="11" t="s">
        <v>30</v>
      </c>
      <c r="AI61" s="11">
        <f t="shared" si="54"/>
        <v>123</v>
      </c>
      <c r="AJ61" s="11">
        <f t="shared" si="55"/>
        <v>144</v>
      </c>
      <c r="AK61" s="11">
        <f t="shared" si="56"/>
        <v>155</v>
      </c>
      <c r="AL61" s="11">
        <f t="shared" si="57"/>
        <v>0</v>
      </c>
      <c r="AM61" s="11">
        <f t="shared" si="58"/>
        <v>162</v>
      </c>
      <c r="AN61" s="11">
        <f t="shared" si="59"/>
        <v>0</v>
      </c>
      <c r="AO61" s="11">
        <f t="shared" si="60"/>
        <v>184</v>
      </c>
      <c r="AP61" s="13">
        <f t="shared" si="45"/>
        <v>482.69375911842064</v>
      </c>
      <c r="AQ61" s="10" t="str">
        <f>VLOOKUP($C61,[2]Sevilla!$BB$7:$BK$40,5)</f>
        <v>b</v>
      </c>
      <c r="AR61" s="10">
        <f>VLOOKUP($C61,[2]Sevilla!$BB$7:$BK$40,6)</f>
        <v>38</v>
      </c>
      <c r="AS61" s="10">
        <f>VLOOKUP($C61,[2]Sevilla!$BB$7:$BK$40,7)</f>
        <v>68</v>
      </c>
      <c r="AT61" s="10">
        <f>VLOOKUP($C61,[2]Sevilla!$BB$7:$BK$40,8)</f>
        <v>95</v>
      </c>
      <c r="AU61" s="10">
        <f>VLOOKUP($C61,[2]Sevilla!$BB$7:$BK$40,9)</f>
        <v>117</v>
      </c>
      <c r="AV61" s="10">
        <f>VLOOKUP($C61,[2]Sevilla!$BB$7:$BK$40,10)</f>
        <v>109</v>
      </c>
      <c r="AW61" s="11">
        <f t="shared" si="61"/>
        <v>0</v>
      </c>
      <c r="AX61" s="11">
        <f t="shared" si="62"/>
        <v>0</v>
      </c>
      <c r="AY61" s="11">
        <f>VLOOKUP($C61,[2]Vienna!$BB$7:$BM$42,11)</f>
        <v>177</v>
      </c>
      <c r="AZ61" s="11">
        <f>VLOOKUP($C61,[2]Vienna!$BB$7:$BM$42,12)</f>
        <v>182</v>
      </c>
      <c r="BA61" s="11" t="s">
        <v>30</v>
      </c>
      <c r="BB61" s="11" t="s">
        <v>30</v>
      </c>
      <c r="BC61" s="11">
        <f t="shared" si="63"/>
        <v>123</v>
      </c>
      <c r="BD61" s="11">
        <f t="shared" si="64"/>
        <v>144</v>
      </c>
      <c r="BE61" s="11">
        <f t="shared" si="65"/>
        <v>155</v>
      </c>
      <c r="BF61" s="11">
        <f t="shared" si="66"/>
        <v>0</v>
      </c>
      <c r="BG61" s="11">
        <f t="shared" si="67"/>
        <v>162</v>
      </c>
      <c r="BH61" s="11">
        <f t="shared" si="68"/>
        <v>0</v>
      </c>
      <c r="BI61" s="11">
        <f t="shared" si="69"/>
        <v>184</v>
      </c>
      <c r="BJ61" s="13">
        <f t="shared" si="46"/>
        <v>353.32903292546803</v>
      </c>
      <c r="BK61" s="19">
        <f>IF($N61=2,BK84*'4 PEF'!$K$4,IF(OR($N61=3,$N61=4,$N61=5,$N61=6),BK84*'4 PEF'!$K$5,IF(OR($N61=7,$N61=8),BK84*'4 PEF'!$K$10,IF($N61=9,BK84*'4 PEF'!$K$7,IF($N61=10,BK84*'4 PEF'!$K$6)))))</f>
        <v>4.9157131181767735</v>
      </c>
      <c r="BL61" s="19">
        <f>BL84*'4 PEF'!$K$10</f>
        <v>35.193187192740432</v>
      </c>
      <c r="BM61" s="19">
        <f>IF($N61=2,BM84*'4 PEF'!$K$4,IF(OR($N61=3,$N61=4,$N61=5,$N61=6),BM84*'4 PEF'!$K$5,IF(OR($N61=7,$N61=8),BM84*'4 PEF'!$K$10,IF($N61=9,BM84*'4 PEF'!$K$7,IF($N61=10,BM84*'4 PEF'!$K$6)))))</f>
        <v>6.8421052631578947</v>
      </c>
      <c r="BN61" s="19">
        <f>BN84*'4 PEF'!$K$10</f>
        <v>12.288113954495401</v>
      </c>
      <c r="BO61" s="19">
        <f>BO84*'4 PEF'!$K$10</f>
        <v>0.44275479372548909</v>
      </c>
      <c r="BP61" s="33">
        <f>BP84*'4 PEF'!$K$10</f>
        <v>-16.863418803418803</v>
      </c>
      <c r="BQ61" s="34">
        <f t="shared" si="70"/>
        <v>42.818455518877194</v>
      </c>
      <c r="BR61" s="19">
        <f>IF($N61=2,BR84*'4 PEF'!$K$4,IF(OR($N61=3,$N61=4,$N61=5,$N61=6),BR84*'4 PEF'!$K$5,IF(OR($N61=7,$N61=8),BR84*'4 PEF'!$K$10,IF($N61=9,BR84*'4 PEF'!$K$7,IF($N61=10,BR84*'4 PEF'!$K$6)))))</f>
        <v>4.4127137221972097</v>
      </c>
      <c r="BS61" s="19">
        <f>BS84*'4 PEF'!$K$10</f>
        <v>24.389036151692075</v>
      </c>
      <c r="BT61" s="19">
        <f>IF($N61=2,BT84*'4 PEF'!$K$4,IF(OR($N61=3,$N61=4,$N61=5,$N61=6),BT84*'4 PEF'!$K$5,IF(OR($N61=7,$N61=8),BT84*'4 PEF'!$K$10,IF($N61=9,BT84*'4 PEF'!$K$7,IF($N61=10,BT84*'4 PEF'!$K$6)))))</f>
        <v>10.105263157894736</v>
      </c>
      <c r="BU61" s="19">
        <f>BU84*'4 PEF'!$K$10</f>
        <v>13.602248570386351</v>
      </c>
      <c r="BV61" s="19">
        <f>BV84*'4 PEF'!$K$10</f>
        <v>0.69892538637477908</v>
      </c>
      <c r="BW61" s="33">
        <f>BW84*'4 PEF'!$K$10</f>
        <v>-17.733428571428568</v>
      </c>
      <c r="BX61" s="34">
        <f t="shared" si="71"/>
        <v>35.474758417116583</v>
      </c>
    </row>
    <row r="62" spans="1:76" x14ac:dyDescent="0.25">
      <c r="A62" s="151"/>
      <c r="B62" s="17">
        <v>9</v>
      </c>
      <c r="C62" s="97">
        <f>VLOOKUP(M62,[1]aux!$A$2:$B$37,2,FALSE)</f>
        <v>14</v>
      </c>
      <c r="D62" s="50" t="s">
        <v>34</v>
      </c>
      <c r="E62" s="50" t="s">
        <v>32</v>
      </c>
      <c r="F62" s="49" t="s">
        <v>33</v>
      </c>
      <c r="G62" s="49" t="s">
        <v>33</v>
      </c>
      <c r="H62" s="49">
        <v>0</v>
      </c>
      <c r="I62" s="49">
        <f t="shared" si="47"/>
        <v>3</v>
      </c>
      <c r="J62" s="49">
        <f t="shared" si="48"/>
        <v>3</v>
      </c>
      <c r="K62" s="49">
        <f t="shared" si="49"/>
        <v>3</v>
      </c>
      <c r="L62" s="49">
        <f t="shared" si="50"/>
        <v>1</v>
      </c>
      <c r="M62" s="49">
        <f t="shared" si="51"/>
        <v>3331</v>
      </c>
      <c r="N62" s="49">
        <v>7</v>
      </c>
      <c r="O62" s="49">
        <v>12</v>
      </c>
      <c r="P62" s="49">
        <v>1</v>
      </c>
      <c r="Q62" s="49">
        <v>1</v>
      </c>
      <c r="R62" s="49">
        <v>2</v>
      </c>
      <c r="S62" s="22">
        <f t="shared" si="44"/>
        <v>22</v>
      </c>
      <c r="T62" s="49">
        <v>1</v>
      </c>
      <c r="U62" s="49">
        <v>1</v>
      </c>
      <c r="V62" s="18"/>
      <c r="W62" s="10">
        <f>VLOOKUP($C62,[1]Sevilla!$BB$7:$BK$42,5)</f>
        <v>13</v>
      </c>
      <c r="X62" s="10">
        <f>VLOOKUP($C62,[1]Sevilla!$BB$7:$BK$42,6)</f>
        <v>34</v>
      </c>
      <c r="Y62" s="10">
        <f>VLOOKUP($C62,[1]Sevilla!$BB$7:$BK$42,7)</f>
        <v>65</v>
      </c>
      <c r="Z62" s="10">
        <f>VLOOKUP($C62,[1]Sevilla!$BB$7:$BK$42,8)</f>
        <v>91</v>
      </c>
      <c r="AA62" s="10">
        <f>VLOOKUP($C62,[1]Sevilla!$BB$7:$BK$42,9)</f>
        <v>117</v>
      </c>
      <c r="AB62" s="10">
        <f>VLOOKUP($C62,[1]Sevilla!$BB$7:$BK$42,10)</f>
        <v>109</v>
      </c>
      <c r="AC62" s="11">
        <f t="shared" si="52"/>
        <v>0</v>
      </c>
      <c r="AD62" s="11">
        <f t="shared" si="53"/>
        <v>0</v>
      </c>
      <c r="AE62" s="11">
        <f>VLOOKUP($C62,[1]Vienna!$BB$7:$BM$42,11)</f>
        <v>177</v>
      </c>
      <c r="AF62" s="11">
        <f>VLOOKUP($C62,[1]Vienna!$BB$7:$BM$42,12)</f>
        <v>182</v>
      </c>
      <c r="AG62" s="11" t="s">
        <v>30</v>
      </c>
      <c r="AH62" s="11" t="s">
        <v>30</v>
      </c>
      <c r="AI62" s="11">
        <f t="shared" si="54"/>
        <v>129</v>
      </c>
      <c r="AJ62" s="11">
        <f t="shared" si="55"/>
        <v>0</v>
      </c>
      <c r="AK62" s="11">
        <f t="shared" si="56"/>
        <v>149</v>
      </c>
      <c r="AL62" s="11">
        <f t="shared" si="57"/>
        <v>0</v>
      </c>
      <c r="AM62" s="11">
        <f t="shared" si="58"/>
        <v>162</v>
      </c>
      <c r="AN62" s="11">
        <f t="shared" si="59"/>
        <v>186</v>
      </c>
      <c r="AO62" s="11">
        <f t="shared" si="60"/>
        <v>184</v>
      </c>
      <c r="AP62" s="13">
        <f t="shared" si="45"/>
        <v>492.61484118117073</v>
      </c>
      <c r="AQ62" s="10">
        <f>VLOOKUP($C62,[2]Sevilla!$BB$7:$BK$40,5)</f>
        <v>14</v>
      </c>
      <c r="AR62" s="10">
        <f>VLOOKUP($C62,[2]Sevilla!$BB$7:$BK$40,6)</f>
        <v>34</v>
      </c>
      <c r="AS62" s="10">
        <f>VLOOKUP($C62,[2]Sevilla!$BB$7:$BK$40,7)</f>
        <v>66</v>
      </c>
      <c r="AT62" s="10">
        <f>VLOOKUP($C62,[2]Sevilla!$BB$7:$BK$40,8)</f>
        <v>95</v>
      </c>
      <c r="AU62" s="10">
        <f>VLOOKUP($C62,[2]Sevilla!$BB$7:$BK$40,9)</f>
        <v>117</v>
      </c>
      <c r="AV62" s="10">
        <f>VLOOKUP($C62,[2]Sevilla!$BB$7:$BK$40,10)</f>
        <v>109</v>
      </c>
      <c r="AW62" s="11">
        <f t="shared" si="61"/>
        <v>0</v>
      </c>
      <c r="AX62" s="11">
        <f t="shared" si="62"/>
        <v>0</v>
      </c>
      <c r="AY62" s="11">
        <f>VLOOKUP($C62,[2]Vienna!$BB$7:$BM$42,11)</f>
        <v>177</v>
      </c>
      <c r="AZ62" s="11">
        <f>VLOOKUP($C62,[2]Vienna!$BB$7:$BM$42,12)</f>
        <v>182</v>
      </c>
      <c r="BA62" s="11" t="s">
        <v>30</v>
      </c>
      <c r="BB62" s="11" t="s">
        <v>30</v>
      </c>
      <c r="BC62" s="11">
        <f t="shared" si="63"/>
        <v>129</v>
      </c>
      <c r="BD62" s="11">
        <f t="shared" si="64"/>
        <v>0</v>
      </c>
      <c r="BE62" s="11">
        <f t="shared" si="65"/>
        <v>149</v>
      </c>
      <c r="BF62" s="11">
        <f t="shared" si="66"/>
        <v>0</v>
      </c>
      <c r="BG62" s="11">
        <f t="shared" si="67"/>
        <v>162</v>
      </c>
      <c r="BH62" s="11">
        <f t="shared" si="68"/>
        <v>186</v>
      </c>
      <c r="BI62" s="11">
        <f t="shared" si="69"/>
        <v>184</v>
      </c>
      <c r="BJ62" s="13">
        <f t="shared" si="46"/>
        <v>345.31904997701099</v>
      </c>
      <c r="BK62" s="19">
        <f>IF($N62=2,BK85*'4 PEF'!$K$4,IF(OR($N62=3,$N62=4,$N62=5,$N62=6),BK85*'4 PEF'!$K$5,IF(OR($N62=7,$N62=8),BK85*'4 PEF'!$K$10,IF($N62=9,BK85*'4 PEF'!$K$7,IF($N62=10,BK85*'4 PEF'!$K$6)))))</f>
        <v>3.9267709275743958</v>
      </c>
      <c r="BL62" s="19">
        <f>BL85*'4 PEF'!$K$10</f>
        <v>35.661067881876839</v>
      </c>
      <c r="BM62" s="19">
        <f>IF($N62=2,BM85*'4 PEF'!$K$4,IF(OR($N62=3,$N62=4,$N62=5,$N62=6),BM85*'4 PEF'!$K$5,IF(OR($N62=7,$N62=8),BM85*'4 PEF'!$K$10,IF($N62=9,BM85*'4 PEF'!$K$7,IF($N62=10,BM85*'4 PEF'!$K$6)))))</f>
        <v>0.51537025820111926</v>
      </c>
      <c r="BN62" s="19">
        <f>BN85*'4 PEF'!$K$10</f>
        <v>12.288113954495401</v>
      </c>
      <c r="BO62" s="19">
        <f>BO85*'4 PEF'!$K$10</f>
        <v>0.44603950987115842</v>
      </c>
      <c r="BP62" s="33">
        <f>BP85*'4 PEF'!$K$10</f>
        <v>-16.863418803418803</v>
      </c>
      <c r="BQ62" s="34">
        <f t="shared" si="70"/>
        <v>35.973943728600105</v>
      </c>
      <c r="BR62" s="19">
        <f>IF($N62=2,BR85*'4 PEF'!$K$4,IF(OR($N62=3,$N62=4,$N62=5,$N62=6),BR85*'4 PEF'!$K$5,IF(OR($N62=7,$N62=8),BR85*'4 PEF'!$K$10,IF($N62=9,BR85*'4 PEF'!$K$7,IF($N62=10,BR85*'4 PEF'!$K$6)))))</f>
        <v>3.7057300559395716</v>
      </c>
      <c r="BS62" s="19">
        <f>BS85*'4 PEF'!$K$10</f>
        <v>24.820745047151362</v>
      </c>
      <c r="BT62" s="19">
        <f>IF($N62=2,BT85*'4 PEF'!$K$4,IF(OR($N62=3,$N62=4,$N62=5,$N62=6),BT85*'4 PEF'!$K$5,IF(OR($N62=7,$N62=8),BT85*'4 PEF'!$K$10,IF($N62=9,BT85*'4 PEF'!$K$7,IF($N62=10,BT85*'4 PEF'!$K$6)))))</f>
        <v>1.4159857802512588</v>
      </c>
      <c r="BU62" s="19">
        <f>BU85*'4 PEF'!$K$10</f>
        <v>13.602248570386351</v>
      </c>
      <c r="BV62" s="19">
        <f>BV85*'4 PEF'!$K$10</f>
        <v>0.70836126669166855</v>
      </c>
      <c r="BW62" s="33">
        <f>BW85*'4 PEF'!$K$10</f>
        <v>-17.733428571428568</v>
      </c>
      <c r="BX62" s="34">
        <f t="shared" si="71"/>
        <v>26.519642148991643</v>
      </c>
    </row>
    <row r="63" spans="1:76" x14ac:dyDescent="0.25">
      <c r="A63" s="151"/>
      <c r="B63" s="17">
        <v>10</v>
      </c>
      <c r="C63" s="97">
        <f>VLOOKUP(M63,[1]aux!$A$2:$B$37,2,FALSE)</f>
        <v>18</v>
      </c>
      <c r="D63" s="50" t="s">
        <v>32</v>
      </c>
      <c r="E63" s="50" t="s">
        <v>32</v>
      </c>
      <c r="F63" s="49" t="s">
        <v>33</v>
      </c>
      <c r="G63" s="49" t="s">
        <v>33</v>
      </c>
      <c r="H63" s="49">
        <v>0</v>
      </c>
      <c r="I63" s="49">
        <f t="shared" si="47"/>
        <v>4</v>
      </c>
      <c r="J63" s="49">
        <f t="shared" si="48"/>
        <v>3</v>
      </c>
      <c r="K63" s="49">
        <f t="shared" si="49"/>
        <v>3</v>
      </c>
      <c r="L63" s="49">
        <f t="shared" si="50"/>
        <v>1</v>
      </c>
      <c r="M63" s="49">
        <f t="shared" si="51"/>
        <v>4331</v>
      </c>
      <c r="N63" s="49">
        <v>7</v>
      </c>
      <c r="O63" s="49">
        <v>12</v>
      </c>
      <c r="P63" s="49">
        <v>1</v>
      </c>
      <c r="Q63" s="49">
        <v>1</v>
      </c>
      <c r="R63" s="49">
        <v>2</v>
      </c>
      <c r="S63" s="22">
        <f t="shared" si="44"/>
        <v>22</v>
      </c>
      <c r="T63" s="49">
        <v>1</v>
      </c>
      <c r="U63" s="49">
        <v>1</v>
      </c>
      <c r="V63" s="18"/>
      <c r="W63" s="10" t="str">
        <f>VLOOKUP($C63,[1]Sevilla!$BB$7:$BK$42,5)</f>
        <v>a</v>
      </c>
      <c r="X63" s="10">
        <f>VLOOKUP($C63,[1]Sevilla!$BB$7:$BK$42,6)</f>
        <v>38</v>
      </c>
      <c r="Y63" s="10">
        <f>VLOOKUP($C63,[1]Sevilla!$BB$7:$BK$42,7)</f>
        <v>67</v>
      </c>
      <c r="Z63" s="10">
        <f>VLOOKUP($C63,[1]Sevilla!$BB$7:$BK$42,8)</f>
        <v>91</v>
      </c>
      <c r="AA63" s="10">
        <f>VLOOKUP($C63,[1]Sevilla!$BB$7:$BK$42,9)</f>
        <v>117</v>
      </c>
      <c r="AB63" s="10">
        <f>VLOOKUP($C63,[1]Sevilla!$BB$7:$BK$42,10)</f>
        <v>109</v>
      </c>
      <c r="AC63" s="11">
        <f t="shared" si="52"/>
        <v>0</v>
      </c>
      <c r="AD63" s="11">
        <f t="shared" si="53"/>
        <v>0</v>
      </c>
      <c r="AE63" s="11">
        <f>VLOOKUP($C63,[1]Vienna!$BB$7:$BM$42,11)</f>
        <v>177</v>
      </c>
      <c r="AF63" s="11">
        <f>VLOOKUP($C63,[1]Vienna!$BB$7:$BM$42,12)</f>
        <v>182</v>
      </c>
      <c r="AG63" s="11" t="s">
        <v>30</v>
      </c>
      <c r="AH63" s="11" t="s">
        <v>30</v>
      </c>
      <c r="AI63" s="11">
        <f t="shared" si="54"/>
        <v>129</v>
      </c>
      <c r="AJ63" s="11">
        <f t="shared" si="55"/>
        <v>0</v>
      </c>
      <c r="AK63" s="11">
        <f t="shared" si="56"/>
        <v>149</v>
      </c>
      <c r="AL63" s="11">
        <f t="shared" si="57"/>
        <v>0</v>
      </c>
      <c r="AM63" s="11">
        <f t="shared" si="58"/>
        <v>162</v>
      </c>
      <c r="AN63" s="11">
        <f t="shared" si="59"/>
        <v>186</v>
      </c>
      <c r="AO63" s="11">
        <f t="shared" si="60"/>
        <v>184</v>
      </c>
      <c r="AP63" s="13">
        <f t="shared" si="45"/>
        <v>502.73855177088734</v>
      </c>
      <c r="AQ63" s="10" t="str">
        <f>VLOOKUP($C63,[2]Sevilla!$BB$7:$BK$40,5)</f>
        <v>b</v>
      </c>
      <c r="AR63" s="10">
        <f>VLOOKUP($C63,[2]Sevilla!$BB$7:$BK$40,6)</f>
        <v>38</v>
      </c>
      <c r="AS63" s="10">
        <f>VLOOKUP($C63,[2]Sevilla!$BB$7:$BK$40,7)</f>
        <v>68</v>
      </c>
      <c r="AT63" s="10">
        <f>VLOOKUP($C63,[2]Sevilla!$BB$7:$BK$40,8)</f>
        <v>95</v>
      </c>
      <c r="AU63" s="10">
        <f>VLOOKUP($C63,[2]Sevilla!$BB$7:$BK$40,9)</f>
        <v>117</v>
      </c>
      <c r="AV63" s="10">
        <f>VLOOKUP($C63,[2]Sevilla!$BB$7:$BK$40,10)</f>
        <v>109</v>
      </c>
      <c r="AW63" s="11">
        <f t="shared" si="61"/>
        <v>0</v>
      </c>
      <c r="AX63" s="11">
        <f t="shared" si="62"/>
        <v>0</v>
      </c>
      <c r="AY63" s="11">
        <f>VLOOKUP($C63,[2]Vienna!$BB$7:$BM$42,11)</f>
        <v>177</v>
      </c>
      <c r="AZ63" s="11">
        <f>VLOOKUP($C63,[2]Vienna!$BB$7:$BM$42,12)</f>
        <v>182</v>
      </c>
      <c r="BA63" s="11" t="s">
        <v>30</v>
      </c>
      <c r="BB63" s="11" t="s">
        <v>30</v>
      </c>
      <c r="BC63" s="11">
        <f t="shared" si="63"/>
        <v>129</v>
      </c>
      <c r="BD63" s="11">
        <f t="shared" si="64"/>
        <v>0</v>
      </c>
      <c r="BE63" s="11">
        <f t="shared" si="65"/>
        <v>149</v>
      </c>
      <c r="BF63" s="11">
        <f t="shared" si="66"/>
        <v>0</v>
      </c>
      <c r="BG63" s="11">
        <f t="shared" si="67"/>
        <v>162</v>
      </c>
      <c r="BH63" s="11">
        <f t="shared" si="68"/>
        <v>186</v>
      </c>
      <c r="BI63" s="11">
        <f t="shared" si="69"/>
        <v>184</v>
      </c>
      <c r="BJ63" s="13">
        <f t="shared" si="46"/>
        <v>366.7619740847648</v>
      </c>
      <c r="BK63" s="19">
        <f>IF($N63=2,BK86*'4 PEF'!$K$4,IF(OR($N63=3,$N63=4,$N63=5,$N63=6),BK86*'4 PEF'!$K$5,IF(OR($N63=7,$N63=8),BK86*'4 PEF'!$K$10,IF($N63=9,BK86*'4 PEF'!$K$7,IF($N63=10,BK86*'4 PEF'!$K$6)))))</f>
        <v>3.1253290188271086</v>
      </c>
      <c r="BL63" s="19">
        <f>BL86*'4 PEF'!$K$10</f>
        <v>35.556003555552188</v>
      </c>
      <c r="BM63" s="19">
        <f>IF($N63=2,BM86*'4 PEF'!$K$4,IF(OR($N63=3,$N63=4,$N63=5,$N63=6),BM86*'4 PEF'!$K$5,IF(OR($N63=7,$N63=8),BM86*'4 PEF'!$K$10,IF($N63=9,BM86*'4 PEF'!$K$7,IF($N63=10,BM86*'4 PEF'!$K$6)))))</f>
        <v>0.49092762677430885</v>
      </c>
      <c r="BN63" s="19">
        <f>BN86*'4 PEF'!$K$10</f>
        <v>12.288113954495401</v>
      </c>
      <c r="BO63" s="19">
        <f>BO86*'4 PEF'!$K$10</f>
        <v>0.44275479372548909</v>
      </c>
      <c r="BP63" s="33">
        <f>BP86*'4 PEF'!$K$10</f>
        <v>-16.863418803418803</v>
      </c>
      <c r="BQ63" s="34">
        <f t="shared" si="70"/>
        <v>35.039710145955695</v>
      </c>
      <c r="BR63" s="19">
        <f>IF($N63=2,BR86*'4 PEF'!$K$4,IF(OR($N63=3,$N63=4,$N63=5,$N63=6),BR86*'4 PEF'!$K$5,IF(OR($N63=7,$N63=8),BR86*'4 PEF'!$K$10,IF($N63=9,BR86*'4 PEF'!$K$7,IF($N63=10,BR86*'4 PEF'!$K$6)))))</f>
        <v>2.7731535392422808</v>
      </c>
      <c r="BS63" s="19">
        <f>BS86*'4 PEF'!$K$10</f>
        <v>24.640469514080653</v>
      </c>
      <c r="BT63" s="19">
        <f>IF($N63=2,BT86*'4 PEF'!$K$4,IF(OR($N63=3,$N63=4,$N63=5,$N63=6),BT86*'4 PEF'!$K$5,IF(OR($N63=7,$N63=8),BT86*'4 PEF'!$K$10,IF($N63=9,BT86*'4 PEF'!$K$7,IF($N63=10,BT86*'4 PEF'!$K$6)))))</f>
        <v>1.5558582592505217</v>
      </c>
      <c r="BU63" s="19">
        <f>BU86*'4 PEF'!$K$10</f>
        <v>13.602248570386351</v>
      </c>
      <c r="BV63" s="19">
        <f>BV86*'4 PEF'!$K$10</f>
        <v>0.69892538637477908</v>
      </c>
      <c r="BW63" s="33">
        <f>BW86*'4 PEF'!$K$10</f>
        <v>-17.733428571428568</v>
      </c>
      <c r="BX63" s="34">
        <f t="shared" si="71"/>
        <v>25.537226697906014</v>
      </c>
    </row>
    <row r="64" spans="1:76" x14ac:dyDescent="0.25">
      <c r="A64" s="151"/>
      <c r="B64" s="17">
        <v>11</v>
      </c>
      <c r="C64" s="97">
        <f>VLOOKUP(M64,[1]aux!$A$2:$B$37,2,FALSE)</f>
        <v>14</v>
      </c>
      <c r="D64" s="50" t="s">
        <v>34</v>
      </c>
      <c r="E64" s="50" t="s">
        <v>32</v>
      </c>
      <c r="F64" s="49" t="s">
        <v>33</v>
      </c>
      <c r="G64" s="49" t="s">
        <v>33</v>
      </c>
      <c r="H64" s="49">
        <v>0</v>
      </c>
      <c r="I64" s="49">
        <f t="shared" si="47"/>
        <v>3</v>
      </c>
      <c r="J64" s="49">
        <f t="shared" si="48"/>
        <v>3</v>
      </c>
      <c r="K64" s="49">
        <f t="shared" si="49"/>
        <v>3</v>
      </c>
      <c r="L64" s="49">
        <f t="shared" si="50"/>
        <v>1</v>
      </c>
      <c r="M64" s="49">
        <f t="shared" si="51"/>
        <v>3331</v>
      </c>
      <c r="N64" s="49">
        <v>8</v>
      </c>
      <c r="O64" s="49">
        <v>13</v>
      </c>
      <c r="P64" s="49">
        <v>3</v>
      </c>
      <c r="Q64" s="49">
        <v>3</v>
      </c>
      <c r="R64" s="49">
        <v>2</v>
      </c>
      <c r="S64" s="22">
        <f t="shared" si="44"/>
        <v>17</v>
      </c>
      <c r="T64" s="49">
        <v>0</v>
      </c>
      <c r="U64" s="49">
        <v>1</v>
      </c>
      <c r="V64" s="18"/>
      <c r="W64" s="10">
        <f>VLOOKUP($C64,[1]Sevilla!$BB$7:$BK$42,5)</f>
        <v>13</v>
      </c>
      <c r="X64" s="10">
        <f>VLOOKUP($C64,[1]Sevilla!$BB$7:$BK$42,6)</f>
        <v>34</v>
      </c>
      <c r="Y64" s="10">
        <f>VLOOKUP($C64,[1]Sevilla!$BB$7:$BK$42,7)</f>
        <v>65</v>
      </c>
      <c r="Z64" s="10">
        <f>VLOOKUP($C64,[1]Sevilla!$BB$7:$BK$42,8)</f>
        <v>91</v>
      </c>
      <c r="AA64" s="10">
        <f>VLOOKUP($C64,[1]Sevilla!$BB$7:$BK$42,9)</f>
        <v>117</v>
      </c>
      <c r="AB64" s="10">
        <f>VLOOKUP($C64,[1]Sevilla!$BB$7:$BK$42,10)</f>
        <v>109</v>
      </c>
      <c r="AC64" s="11">
        <f t="shared" si="52"/>
        <v>0</v>
      </c>
      <c r="AD64" s="11">
        <f t="shared" si="53"/>
        <v>0</v>
      </c>
      <c r="AE64" s="11">
        <f>VLOOKUP($C64,[1]Vienna!$BB$7:$BM$42,11)</f>
        <v>177</v>
      </c>
      <c r="AF64" s="11">
        <f>VLOOKUP($C64,[1]Vienna!$BB$7:$BM$42,12)</f>
        <v>182</v>
      </c>
      <c r="AG64" s="11" t="s">
        <v>30</v>
      </c>
      <c r="AH64" s="11" t="s">
        <v>30</v>
      </c>
      <c r="AI64" s="11">
        <f t="shared" si="54"/>
        <v>135</v>
      </c>
      <c r="AJ64" s="11">
        <f t="shared" si="55"/>
        <v>0</v>
      </c>
      <c r="AK64" s="11">
        <f t="shared" si="56"/>
        <v>155</v>
      </c>
      <c r="AL64" s="11">
        <f t="shared" si="57"/>
        <v>0</v>
      </c>
      <c r="AM64" s="11">
        <f t="shared" si="58"/>
        <v>162</v>
      </c>
      <c r="AN64" s="11">
        <f t="shared" si="59"/>
        <v>0</v>
      </c>
      <c r="AO64" s="11">
        <f t="shared" si="60"/>
        <v>184</v>
      </c>
      <c r="AP64" s="13">
        <f t="shared" si="45"/>
        <v>477.46718320060876</v>
      </c>
      <c r="AQ64" s="10">
        <f>VLOOKUP($C64,[2]Sevilla!$BB$7:$BK$40,5)</f>
        <v>14</v>
      </c>
      <c r="AR64" s="10">
        <f>VLOOKUP($C64,[2]Sevilla!$BB$7:$BK$40,6)</f>
        <v>34</v>
      </c>
      <c r="AS64" s="10">
        <f>VLOOKUP($C64,[2]Sevilla!$BB$7:$BK$40,7)</f>
        <v>66</v>
      </c>
      <c r="AT64" s="10">
        <f>VLOOKUP($C64,[2]Sevilla!$BB$7:$BK$40,8)</f>
        <v>95</v>
      </c>
      <c r="AU64" s="10">
        <f>VLOOKUP($C64,[2]Sevilla!$BB$7:$BK$40,9)</f>
        <v>117</v>
      </c>
      <c r="AV64" s="10">
        <f>VLOOKUP($C64,[2]Sevilla!$BB$7:$BK$40,10)</f>
        <v>109</v>
      </c>
      <c r="AW64" s="11">
        <f t="shared" si="61"/>
        <v>0</v>
      </c>
      <c r="AX64" s="11">
        <f t="shared" si="62"/>
        <v>0</v>
      </c>
      <c r="AY64" s="11">
        <f>VLOOKUP($C64,[2]Vienna!$BB$7:$BM$42,11)</f>
        <v>177</v>
      </c>
      <c r="AZ64" s="11">
        <f>VLOOKUP($C64,[2]Vienna!$BB$7:$BM$42,12)</f>
        <v>182</v>
      </c>
      <c r="BA64" s="11" t="s">
        <v>30</v>
      </c>
      <c r="BB64" s="11" t="s">
        <v>30</v>
      </c>
      <c r="BC64" s="11">
        <f t="shared" si="63"/>
        <v>135</v>
      </c>
      <c r="BD64" s="11">
        <f t="shared" si="64"/>
        <v>0</v>
      </c>
      <c r="BE64" s="11">
        <f t="shared" si="65"/>
        <v>155</v>
      </c>
      <c r="BF64" s="11">
        <f t="shared" si="66"/>
        <v>0</v>
      </c>
      <c r="BG64" s="11">
        <f t="shared" si="67"/>
        <v>162</v>
      </c>
      <c r="BH64" s="11">
        <f t="shared" si="68"/>
        <v>0</v>
      </c>
      <c r="BI64" s="11">
        <f t="shared" si="69"/>
        <v>184</v>
      </c>
      <c r="BJ64" s="13">
        <f t="shared" si="46"/>
        <v>321.52274979747875</v>
      </c>
      <c r="BK64" s="19">
        <f>IF($N64=2,BK87*'4 PEF'!$K$4,IF(OR($N64=3,$N64=4,$N64=5,$N64=6),BK87*'4 PEF'!$K$5,IF(OR($N64=7,$N64=8),BK87*'4 PEF'!$K$10,IF($N64=9,BK87*'4 PEF'!$K$7,IF($N64=10,BK87*'4 PEF'!$K$6)))))</f>
        <v>2.9550362431660884</v>
      </c>
      <c r="BL64" s="19">
        <f>BL87*'4 PEF'!$K$10</f>
        <v>15.419948111288969</v>
      </c>
      <c r="BM64" s="19">
        <f>IF($N64=2,BM87*'4 PEF'!$K$4,IF(OR($N64=3,$N64=4,$N64=5,$N64=6),BM87*'4 PEF'!$K$5,IF(OR($N64=7,$N64=8),BM87*'4 PEF'!$K$10,IF($N64=9,BM87*'4 PEF'!$K$7,IF($N64=10,BM87*'4 PEF'!$K$6)))))</f>
        <v>3.365735330601801</v>
      </c>
      <c r="BN64" s="19">
        <f>BN87*'4 PEF'!$K$10</f>
        <v>12.288113954495401</v>
      </c>
      <c r="BO64" s="19">
        <f>BO87*'4 PEF'!$K$10</f>
        <v>0.44603950987115842</v>
      </c>
      <c r="BP64" s="33">
        <f>BP87*'4 PEF'!$K$10</f>
        <v>-16.863418803418803</v>
      </c>
      <c r="BQ64" s="34">
        <f t="shared" si="70"/>
        <v>17.611454346004614</v>
      </c>
      <c r="BR64" s="19">
        <f>IF($N64=2,BR87*'4 PEF'!$K$4,IF(OR($N64=3,$N64=4,$N64=5,$N64=6),BR87*'4 PEF'!$K$5,IF(OR($N64=7,$N64=8),BR87*'4 PEF'!$K$10,IF($N64=9,BR87*'4 PEF'!$K$7,IF($N64=10,BR87*'4 PEF'!$K$6)))))</f>
        <v>2.981654997665768</v>
      </c>
      <c r="BS64" s="19">
        <f>BS87*'4 PEF'!$K$10</f>
        <v>10.845642171796307</v>
      </c>
      <c r="BT64" s="19">
        <f>IF($N64=2,BT87*'4 PEF'!$K$4,IF(OR($N64=3,$N64=4,$N64=5,$N64=6),BT87*'4 PEF'!$K$5,IF(OR($N64=7,$N64=8),BT87*'4 PEF'!$K$10,IF($N64=9,BT87*'4 PEF'!$K$7,IF($N64=10,BT87*'4 PEF'!$K$6)))))</f>
        <v>4.5544939979911137</v>
      </c>
      <c r="BU64" s="19">
        <f>BU87*'4 PEF'!$K$10</f>
        <v>13.602248570386351</v>
      </c>
      <c r="BV64" s="19">
        <f>BV87*'4 PEF'!$K$10</f>
        <v>0.70836126669166855</v>
      </c>
      <c r="BW64" s="33">
        <f>BW87*'4 PEF'!$K$10</f>
        <v>-17.733428571428568</v>
      </c>
      <c r="BX64" s="34">
        <f t="shared" si="71"/>
        <v>14.958972433102637</v>
      </c>
    </row>
    <row r="65" spans="1:76" x14ac:dyDescent="0.25">
      <c r="A65" s="151"/>
      <c r="B65" s="17">
        <v>12</v>
      </c>
      <c r="C65" s="97">
        <f>VLOOKUP(M65,[1]aux!$A$2:$B$37,2,FALSE)</f>
        <v>18</v>
      </c>
      <c r="D65" s="50" t="s">
        <v>32</v>
      </c>
      <c r="E65" s="50" t="s">
        <v>32</v>
      </c>
      <c r="F65" s="49" t="s">
        <v>33</v>
      </c>
      <c r="G65" s="49" t="s">
        <v>33</v>
      </c>
      <c r="H65" s="49">
        <v>0</v>
      </c>
      <c r="I65" s="49">
        <f t="shared" si="47"/>
        <v>4</v>
      </c>
      <c r="J65" s="49">
        <f t="shared" si="48"/>
        <v>3</v>
      </c>
      <c r="K65" s="49">
        <f t="shared" si="49"/>
        <v>3</v>
      </c>
      <c r="L65" s="49">
        <f t="shared" si="50"/>
        <v>1</v>
      </c>
      <c r="M65" s="49">
        <f t="shared" si="51"/>
        <v>4331</v>
      </c>
      <c r="N65" s="49">
        <v>8</v>
      </c>
      <c r="O65" s="49">
        <v>13</v>
      </c>
      <c r="P65" s="49">
        <v>3</v>
      </c>
      <c r="Q65" s="49">
        <v>3</v>
      </c>
      <c r="R65" s="49">
        <v>2</v>
      </c>
      <c r="S65" s="22">
        <f t="shared" si="44"/>
        <v>17</v>
      </c>
      <c r="T65" s="49">
        <v>0</v>
      </c>
      <c r="U65" s="49">
        <v>1</v>
      </c>
      <c r="V65" s="18"/>
      <c r="W65" s="10" t="str">
        <f>VLOOKUP($C65,[1]Sevilla!$BB$7:$BK$42,5)</f>
        <v>a</v>
      </c>
      <c r="X65" s="10">
        <f>VLOOKUP($C65,[1]Sevilla!$BB$7:$BK$42,6)</f>
        <v>38</v>
      </c>
      <c r="Y65" s="10">
        <f>VLOOKUP($C65,[1]Sevilla!$BB$7:$BK$42,7)</f>
        <v>67</v>
      </c>
      <c r="Z65" s="10">
        <f>VLOOKUP($C65,[1]Sevilla!$BB$7:$BK$42,8)</f>
        <v>91</v>
      </c>
      <c r="AA65" s="10">
        <f>VLOOKUP($C65,[1]Sevilla!$BB$7:$BK$42,9)</f>
        <v>117</v>
      </c>
      <c r="AB65" s="10">
        <f>VLOOKUP($C65,[1]Sevilla!$BB$7:$BK$42,10)</f>
        <v>109</v>
      </c>
      <c r="AC65" s="11">
        <f t="shared" si="52"/>
        <v>0</v>
      </c>
      <c r="AD65" s="11">
        <f t="shared" si="53"/>
        <v>0</v>
      </c>
      <c r="AE65" s="11">
        <f>VLOOKUP($C65,[1]Vienna!$BB$7:$BM$42,11)</f>
        <v>177</v>
      </c>
      <c r="AF65" s="11">
        <f>VLOOKUP($C65,[1]Vienna!$BB$7:$BM$42,12)</f>
        <v>182</v>
      </c>
      <c r="AG65" s="11" t="s">
        <v>30</v>
      </c>
      <c r="AH65" s="11" t="s">
        <v>30</v>
      </c>
      <c r="AI65" s="11">
        <f t="shared" si="54"/>
        <v>135</v>
      </c>
      <c r="AJ65" s="11">
        <f t="shared" si="55"/>
        <v>0</v>
      </c>
      <c r="AK65" s="11">
        <f t="shared" si="56"/>
        <v>155</v>
      </c>
      <c r="AL65" s="11">
        <f t="shared" si="57"/>
        <v>0</v>
      </c>
      <c r="AM65" s="11">
        <f t="shared" si="58"/>
        <v>162</v>
      </c>
      <c r="AN65" s="11">
        <f t="shared" si="59"/>
        <v>0</v>
      </c>
      <c r="AO65" s="11">
        <f t="shared" si="60"/>
        <v>184</v>
      </c>
      <c r="AP65" s="13">
        <f t="shared" si="45"/>
        <v>487.59089379032537</v>
      </c>
      <c r="AQ65" s="10" t="str">
        <f>VLOOKUP($C65,[2]Sevilla!$BB$7:$BK$40,5)</f>
        <v>b</v>
      </c>
      <c r="AR65" s="10">
        <f>VLOOKUP($C65,[2]Sevilla!$BB$7:$BK$40,6)</f>
        <v>38</v>
      </c>
      <c r="AS65" s="10">
        <f>VLOOKUP($C65,[2]Sevilla!$BB$7:$BK$40,7)</f>
        <v>68</v>
      </c>
      <c r="AT65" s="10">
        <f>VLOOKUP($C65,[2]Sevilla!$BB$7:$BK$40,8)</f>
        <v>95</v>
      </c>
      <c r="AU65" s="10">
        <f>VLOOKUP($C65,[2]Sevilla!$BB$7:$BK$40,9)</f>
        <v>117</v>
      </c>
      <c r="AV65" s="10">
        <f>VLOOKUP($C65,[2]Sevilla!$BB$7:$BK$40,10)</f>
        <v>109</v>
      </c>
      <c r="AW65" s="11">
        <f t="shared" si="61"/>
        <v>0</v>
      </c>
      <c r="AX65" s="11">
        <f t="shared" si="62"/>
        <v>0</v>
      </c>
      <c r="AY65" s="11">
        <f>VLOOKUP($C65,[2]Vienna!$BB$7:$BM$42,11)</f>
        <v>177</v>
      </c>
      <c r="AZ65" s="11">
        <f>VLOOKUP($C65,[2]Vienna!$BB$7:$BM$42,12)</f>
        <v>182</v>
      </c>
      <c r="BA65" s="11" t="s">
        <v>30</v>
      </c>
      <c r="BB65" s="11" t="s">
        <v>30</v>
      </c>
      <c r="BC65" s="11">
        <f t="shared" si="63"/>
        <v>135</v>
      </c>
      <c r="BD65" s="11">
        <f t="shared" si="64"/>
        <v>0</v>
      </c>
      <c r="BE65" s="11">
        <f t="shared" si="65"/>
        <v>155</v>
      </c>
      <c r="BF65" s="11">
        <f t="shared" si="66"/>
        <v>0</v>
      </c>
      <c r="BG65" s="11">
        <f t="shared" si="67"/>
        <v>162</v>
      </c>
      <c r="BH65" s="11">
        <f t="shared" si="68"/>
        <v>0</v>
      </c>
      <c r="BI65" s="11">
        <f t="shared" si="69"/>
        <v>184</v>
      </c>
      <c r="BJ65" s="13">
        <f t="shared" si="46"/>
        <v>342.96567390523262</v>
      </c>
      <c r="BK65" s="19">
        <f>IF($N65=2,BK88*'4 PEF'!$K$4,IF(OR($N65=3,$N65=4,$N65=5,$N65=6),BK88*'4 PEF'!$K$5,IF(OR($N65=7,$N65=8),BK88*'4 PEF'!$K$10,IF($N65=9,BK88*'4 PEF'!$K$7,IF($N65=10,BK88*'4 PEF'!$K$6)))))</f>
        <v>2.3563272543287508</v>
      </c>
      <c r="BL65" s="19">
        <f>BL88*'4 PEF'!$K$10</f>
        <v>15.372073569216983</v>
      </c>
      <c r="BM65" s="19">
        <f>IF($N65=2,BM88*'4 PEF'!$K$4,IF(OR($N65=3,$N65=4,$N65=5,$N65=6),BM88*'4 PEF'!$K$5,IF(OR($N65=7,$N65=8),BM88*'4 PEF'!$K$10,IF($N65=9,BM88*'4 PEF'!$K$7,IF($N65=10,BM88*'4 PEF'!$K$6)))))</f>
        <v>3.2121121448222385</v>
      </c>
      <c r="BN65" s="19">
        <f>BN88*'4 PEF'!$K$10</f>
        <v>12.288113954495401</v>
      </c>
      <c r="BO65" s="19">
        <f>BO88*'4 PEF'!$K$10</f>
        <v>0.44275479372548909</v>
      </c>
      <c r="BP65" s="33">
        <f>BP88*'4 PEF'!$K$10</f>
        <v>-16.863418803418803</v>
      </c>
      <c r="BQ65" s="34">
        <f t="shared" si="70"/>
        <v>16.807962913170059</v>
      </c>
      <c r="BR65" s="19">
        <f>IF($N65=2,BR88*'4 PEF'!$K$4,IF(OR($N65=3,$N65=4,$N65=5,$N65=6),BR88*'4 PEF'!$K$5,IF(OR($N65=7,$N65=8),BR88*'4 PEF'!$K$10,IF($N65=9,BR88*'4 PEF'!$K$7,IF($N65=10,BR88*'4 PEF'!$K$6)))))</f>
        <v>2.0531692885769255</v>
      </c>
      <c r="BS65" s="19">
        <f>BS88*'4 PEF'!$K$10</f>
        <v>10.762896213129643</v>
      </c>
      <c r="BT65" s="19">
        <f>IF($N65=2,BT88*'4 PEF'!$K$4,IF(OR($N65=3,$N65=4,$N65=5,$N65=6),BT88*'4 PEF'!$K$5,IF(OR($N65=7,$N65=8),BT88*'4 PEF'!$K$10,IF($N65=9,BT88*'4 PEF'!$K$7,IF($N65=10,BT88*'4 PEF'!$K$6)))))</f>
        <v>4.6048819905508553</v>
      </c>
      <c r="BU65" s="19">
        <f>BU88*'4 PEF'!$K$10</f>
        <v>13.602248570386351</v>
      </c>
      <c r="BV65" s="19">
        <f>BV88*'4 PEF'!$K$10</f>
        <v>0.69892538637477908</v>
      </c>
      <c r="BW65" s="33">
        <f>BW88*'4 PEF'!$K$10</f>
        <v>-17.733428571428568</v>
      </c>
      <c r="BX65" s="34">
        <f t="shared" si="71"/>
        <v>13.988692877589983</v>
      </c>
    </row>
    <row r="66" spans="1:76" x14ac:dyDescent="0.25">
      <c r="A66" s="151"/>
      <c r="B66" s="17">
        <v>13</v>
      </c>
      <c r="C66" s="97">
        <f>VLOOKUP(M66,[1]aux!$A$2:$B$37,2,FALSE)</f>
        <v>3</v>
      </c>
      <c r="D66" s="50"/>
      <c r="E66" s="50"/>
      <c r="F66" s="49"/>
      <c r="G66" s="49"/>
      <c r="H66" s="31">
        <f>IF(L66=1,0,IF(L66=2,1))</f>
        <v>0</v>
      </c>
      <c r="I66" s="49">
        <v>1</v>
      </c>
      <c r="J66" s="49">
        <v>2</v>
      </c>
      <c r="K66" s="49">
        <v>1</v>
      </c>
      <c r="L66" s="49">
        <v>1</v>
      </c>
      <c r="M66" s="49">
        <f t="shared" si="51"/>
        <v>1211</v>
      </c>
      <c r="N66" s="49">
        <v>7</v>
      </c>
      <c r="O66" s="49">
        <v>12</v>
      </c>
      <c r="P66" s="49">
        <v>1</v>
      </c>
      <c r="Q66" s="49">
        <v>1</v>
      </c>
      <c r="R66" s="49">
        <v>2</v>
      </c>
      <c r="S66" s="22">
        <f t="shared" si="44"/>
        <v>16</v>
      </c>
      <c r="T66" s="49">
        <v>0</v>
      </c>
      <c r="U66" s="49">
        <v>1</v>
      </c>
      <c r="V66" s="18"/>
      <c r="W66" s="10">
        <f>VLOOKUP($C66,[1]Sevilla!$BB$7:$BK$42,5)</f>
        <v>1</v>
      </c>
      <c r="X66" s="10">
        <f>VLOOKUP($C66,[1]Sevilla!$BB$7:$BK$42,6)</f>
        <v>24</v>
      </c>
      <c r="Y66" s="10">
        <f>VLOOKUP($C66,[1]Sevilla!$BB$7:$BK$42,7)</f>
        <v>0</v>
      </c>
      <c r="Z66" s="10">
        <f>VLOOKUP($C66,[1]Sevilla!$BB$7:$BK$42,8)</f>
        <v>89</v>
      </c>
      <c r="AA66" s="10">
        <f>VLOOKUP($C66,[1]Sevilla!$BB$7:$BK$42,9)</f>
        <v>0</v>
      </c>
      <c r="AB66" s="10">
        <f>VLOOKUP($C66,[1]Sevilla!$BB$7:$BK$42,10)</f>
        <v>0</v>
      </c>
      <c r="AC66" s="11">
        <f t="shared" si="52"/>
        <v>0</v>
      </c>
      <c r="AD66" s="11">
        <f t="shared" si="53"/>
        <v>0</v>
      </c>
      <c r="AE66" s="11">
        <f>VLOOKUP($C66,[1]Vienna!$BB$7:$BM$42,11)</f>
        <v>0</v>
      </c>
      <c r="AF66" s="11">
        <f>VLOOKUP($C66,[1]Vienna!$BB$7:$BM$42,12)</f>
        <v>0</v>
      </c>
      <c r="AG66" s="11" t="s">
        <v>30</v>
      </c>
      <c r="AH66" s="11" t="s">
        <v>30</v>
      </c>
      <c r="AI66" s="11">
        <f t="shared" si="54"/>
        <v>129</v>
      </c>
      <c r="AJ66" s="11">
        <f t="shared" si="55"/>
        <v>0</v>
      </c>
      <c r="AK66" s="11">
        <f t="shared" si="56"/>
        <v>149</v>
      </c>
      <c r="AL66" s="11">
        <f t="shared" si="57"/>
        <v>0</v>
      </c>
      <c r="AM66" s="11">
        <f t="shared" si="58"/>
        <v>162</v>
      </c>
      <c r="AN66" s="11">
        <f t="shared" si="59"/>
        <v>0</v>
      </c>
      <c r="AO66" s="11">
        <f t="shared" si="60"/>
        <v>184</v>
      </c>
      <c r="AP66" s="13">
        <f t="shared" si="45"/>
        <v>255.37076542860606</v>
      </c>
      <c r="AQ66" s="10">
        <f>VLOOKUP($C66,[2]Sevilla!$BB$7:$BK$40,5)</f>
        <v>2</v>
      </c>
      <c r="AR66" s="10">
        <f>VLOOKUP($C66,[2]Sevilla!$BB$7:$BK$40,6)</f>
        <v>24</v>
      </c>
      <c r="AS66" s="10">
        <f>VLOOKUP($C66,[2]Sevilla!$BB$7:$BK$40,7)</f>
        <v>0</v>
      </c>
      <c r="AT66" s="10">
        <f>VLOOKUP($C66,[2]Sevilla!$BB$7:$BK$40,8)</f>
        <v>93</v>
      </c>
      <c r="AU66" s="10">
        <f>VLOOKUP($C66,[2]Sevilla!$BB$7:$BK$40,9)</f>
        <v>0</v>
      </c>
      <c r="AV66" s="10">
        <f>VLOOKUP($C66,[2]Sevilla!$BB$7:$BK$40,10)</f>
        <v>0</v>
      </c>
      <c r="AW66" s="11">
        <f t="shared" si="61"/>
        <v>0</v>
      </c>
      <c r="AX66" s="11">
        <f t="shared" si="62"/>
        <v>0</v>
      </c>
      <c r="AY66" s="11">
        <f>VLOOKUP($C66,[2]Vienna!$BB$7:$BM$42,11)</f>
        <v>0</v>
      </c>
      <c r="AZ66" s="11">
        <f>VLOOKUP($C66,[2]Vienna!$BB$7:$BM$42,12)</f>
        <v>0</v>
      </c>
      <c r="BA66" s="11" t="s">
        <v>30</v>
      </c>
      <c r="BB66" s="11" t="s">
        <v>30</v>
      </c>
      <c r="BC66" s="11">
        <f t="shared" si="63"/>
        <v>129</v>
      </c>
      <c r="BD66" s="11">
        <f t="shared" si="64"/>
        <v>0</v>
      </c>
      <c r="BE66" s="11">
        <f t="shared" si="65"/>
        <v>149</v>
      </c>
      <c r="BF66" s="11">
        <f t="shared" si="66"/>
        <v>0</v>
      </c>
      <c r="BG66" s="11">
        <f t="shared" si="67"/>
        <v>162</v>
      </c>
      <c r="BH66" s="11">
        <f t="shared" si="68"/>
        <v>0</v>
      </c>
      <c r="BI66" s="11">
        <f t="shared" si="69"/>
        <v>184</v>
      </c>
      <c r="BJ66" s="13">
        <f t="shared" si="46"/>
        <v>297.90262721147639</v>
      </c>
      <c r="BK66" s="19">
        <f>IF($N66=2,BK89*'4 PEF'!$K$4,IF(OR($N66=3,$N66=4,$N66=5,$N66=6),BK89*'4 PEF'!$K$5,IF(OR($N66=7,$N66=8),BK89*'4 PEF'!$K$10,IF($N66=9,BK89*'4 PEF'!$K$7,IF($N66=10,BK89*'4 PEF'!$K$6)))))</f>
        <v>11.757944789220478</v>
      </c>
      <c r="BL66" s="19">
        <f>BL89*'4 PEF'!$K$10</f>
        <v>79.230698939701412</v>
      </c>
      <c r="BM66" s="19">
        <f>IF($N66=2,BM89*'4 PEF'!$K$4,IF(OR($N66=3,$N66=4,$N66=5,$N66=6),BM89*'4 PEF'!$K$5,IF(OR($N66=7,$N66=8),BM89*'4 PEF'!$K$10,IF($N66=9,BM89*'4 PEF'!$K$7,IF($N66=10,BM89*'4 PEF'!$K$6)))))</f>
        <v>4.15860878869894</v>
      </c>
      <c r="BN66" s="19">
        <f>BN89*'4 PEF'!$K$10</f>
        <v>47.055018017575314</v>
      </c>
      <c r="BO66" s="19">
        <f>BO89*'4 PEF'!$K$10</f>
        <v>0.90174210187890524</v>
      </c>
      <c r="BP66" s="33">
        <f>BP89*'4 PEF'!$K$10</f>
        <v>-16.863418803418803</v>
      </c>
      <c r="BQ66" s="179">
        <f t="shared" si="70"/>
        <v>126.24059383365625</v>
      </c>
      <c r="BR66" s="19">
        <f>IF($N66=2,BR89*'4 PEF'!$K$4,IF(OR($N66=3,$N66=4,$N66=5,$N66=6),BR89*'4 PEF'!$K$5,IF(OR($N66=7,$N66=8),BR89*'4 PEF'!$K$10,IF($N66=9,BR89*'4 PEF'!$K$7,IF($N66=10,BR89*'4 PEF'!$K$6)))))</f>
        <v>14.83867138356546</v>
      </c>
      <c r="BS66" s="19">
        <f>BS89*'4 PEF'!$K$10</f>
        <v>45.012976387028566</v>
      </c>
      <c r="BT66" s="19">
        <f>IF($N66=2,BT89*'4 PEF'!$K$4,IF(OR($N66=3,$N66=4,$N66=5,$N66=6),BT89*'4 PEF'!$K$5,IF(OR($N66=7,$N66=8),BT89*'4 PEF'!$K$10,IF($N66=9,BT89*'4 PEF'!$K$7,IF($N66=10,BT89*'4 PEF'!$K$6)))))</f>
        <v>5.6935367259383147</v>
      </c>
      <c r="BU66" s="19">
        <f>BU89*'4 PEF'!$K$10</f>
        <v>47.113452882937956</v>
      </c>
      <c r="BV66" s="19">
        <f>BV89*'4 PEF'!$K$10</f>
        <v>0.98382961772005928</v>
      </c>
      <c r="BW66" s="33">
        <f>BW89*'4 PEF'!$K$10</f>
        <v>-17.733428571428568</v>
      </c>
      <c r="BX66" s="34">
        <f t="shared" si="71"/>
        <v>95.909038425761793</v>
      </c>
    </row>
    <row r="67" spans="1:76" x14ac:dyDescent="0.25">
      <c r="A67" s="151"/>
      <c r="B67" s="17">
        <v>14</v>
      </c>
      <c r="C67" s="97">
        <f>VLOOKUP(M67,[1]aux!$A$2:$B$37,2,FALSE)</f>
        <v>3</v>
      </c>
      <c r="D67" s="50"/>
      <c r="E67" s="50"/>
      <c r="F67" s="49"/>
      <c r="G67" s="49"/>
      <c r="H67" s="31">
        <f t="shared" ref="H67:H73" si="72">IF(L67=1,0,IF(L67=2,1))</f>
        <v>0</v>
      </c>
      <c r="I67" s="49">
        <v>1</v>
      </c>
      <c r="J67" s="49">
        <v>2</v>
      </c>
      <c r="K67" s="49">
        <v>1</v>
      </c>
      <c r="L67" s="49">
        <v>1</v>
      </c>
      <c r="M67" s="49">
        <f t="shared" si="51"/>
        <v>1211</v>
      </c>
      <c r="N67" s="49">
        <v>8</v>
      </c>
      <c r="O67" s="49">
        <v>13</v>
      </c>
      <c r="P67" s="49">
        <v>1</v>
      </c>
      <c r="Q67" s="49">
        <v>1</v>
      </c>
      <c r="R67" s="49">
        <v>2</v>
      </c>
      <c r="S67" s="22">
        <f t="shared" si="44"/>
        <v>17</v>
      </c>
      <c r="T67" s="49">
        <v>0</v>
      </c>
      <c r="U67" s="49">
        <v>1</v>
      </c>
      <c r="V67" s="18"/>
      <c r="W67" s="10">
        <f>VLOOKUP($C67,[1]Sevilla!$BB$7:$BK$42,5)</f>
        <v>1</v>
      </c>
      <c r="X67" s="10">
        <f>VLOOKUP($C67,[1]Sevilla!$BB$7:$BK$42,6)</f>
        <v>24</v>
      </c>
      <c r="Y67" s="10">
        <f>VLOOKUP($C67,[1]Sevilla!$BB$7:$BK$42,7)</f>
        <v>0</v>
      </c>
      <c r="Z67" s="10">
        <f>VLOOKUP($C67,[1]Sevilla!$BB$7:$BK$42,8)</f>
        <v>89</v>
      </c>
      <c r="AA67" s="10">
        <f>VLOOKUP($C67,[1]Sevilla!$BB$7:$BK$42,9)</f>
        <v>0</v>
      </c>
      <c r="AB67" s="10">
        <f>VLOOKUP($C67,[1]Sevilla!$BB$7:$BK$42,10)</f>
        <v>0</v>
      </c>
      <c r="AC67" s="11">
        <f t="shared" si="52"/>
        <v>0</v>
      </c>
      <c r="AD67" s="11">
        <f t="shared" si="53"/>
        <v>0</v>
      </c>
      <c r="AE67" s="11">
        <f>VLOOKUP($C67,[1]Vienna!$BB$7:$BM$42,11)</f>
        <v>0</v>
      </c>
      <c r="AF67" s="11">
        <f>VLOOKUP($C67,[1]Vienna!$BB$7:$BM$42,12)</f>
        <v>0</v>
      </c>
      <c r="AG67" s="11" t="s">
        <v>30</v>
      </c>
      <c r="AH67" s="11" t="s">
        <v>30</v>
      </c>
      <c r="AI67" s="11">
        <f t="shared" si="54"/>
        <v>135</v>
      </c>
      <c r="AJ67" s="11">
        <f t="shared" si="55"/>
        <v>0</v>
      </c>
      <c r="AK67" s="11">
        <f t="shared" si="56"/>
        <v>149</v>
      </c>
      <c r="AL67" s="11">
        <f t="shared" si="57"/>
        <v>0</v>
      </c>
      <c r="AM67" s="11">
        <f t="shared" si="58"/>
        <v>162</v>
      </c>
      <c r="AN67" s="11">
        <f t="shared" si="59"/>
        <v>0</v>
      </c>
      <c r="AO67" s="11">
        <f t="shared" si="60"/>
        <v>184</v>
      </c>
      <c r="AP67" s="13">
        <f t="shared" si="45"/>
        <v>309.12308881335599</v>
      </c>
      <c r="AQ67" s="10">
        <f>VLOOKUP($C67,[2]Sevilla!$BB$7:$BK$40,5)</f>
        <v>2</v>
      </c>
      <c r="AR67" s="10">
        <f>VLOOKUP($C67,[2]Sevilla!$BB$7:$BK$40,6)</f>
        <v>24</v>
      </c>
      <c r="AS67" s="10">
        <f>VLOOKUP($C67,[2]Sevilla!$BB$7:$BK$40,7)</f>
        <v>0</v>
      </c>
      <c r="AT67" s="10">
        <f>VLOOKUP($C67,[2]Sevilla!$BB$7:$BK$40,8)</f>
        <v>93</v>
      </c>
      <c r="AU67" s="10">
        <f>VLOOKUP($C67,[2]Sevilla!$BB$7:$BK$40,9)</f>
        <v>0</v>
      </c>
      <c r="AV67" s="10">
        <f>VLOOKUP($C67,[2]Sevilla!$BB$7:$BK$40,10)</f>
        <v>0</v>
      </c>
      <c r="AW67" s="11">
        <f t="shared" si="61"/>
        <v>0</v>
      </c>
      <c r="AX67" s="11">
        <f t="shared" si="62"/>
        <v>0</v>
      </c>
      <c r="AY67" s="11">
        <f>VLOOKUP($C67,[2]Vienna!$BB$7:$BM$42,11)</f>
        <v>0</v>
      </c>
      <c r="AZ67" s="11">
        <f>VLOOKUP($C67,[2]Vienna!$BB$7:$BM$42,12)</f>
        <v>0</v>
      </c>
      <c r="BA67" s="11" t="s">
        <v>30</v>
      </c>
      <c r="BB67" s="11" t="s">
        <v>30</v>
      </c>
      <c r="BC67" s="11">
        <f t="shared" si="63"/>
        <v>135</v>
      </c>
      <c r="BD67" s="11">
        <f t="shared" si="64"/>
        <v>0</v>
      </c>
      <c r="BE67" s="11">
        <f t="shared" si="65"/>
        <v>149</v>
      </c>
      <c r="BF67" s="11">
        <f t="shared" si="66"/>
        <v>0</v>
      </c>
      <c r="BG67" s="11">
        <f t="shared" si="67"/>
        <v>162</v>
      </c>
      <c r="BH67" s="11">
        <f t="shared" si="68"/>
        <v>0</v>
      </c>
      <c r="BI67" s="11">
        <f t="shared" si="69"/>
        <v>184</v>
      </c>
      <c r="BJ67" s="13">
        <f t="shared" si="46"/>
        <v>391.70832034658298</v>
      </c>
      <c r="BK67" s="19">
        <f>IF($N67=2,BK90*'4 PEF'!$K$4,IF(OR($N67=3,$N67=4,$N67=5,$N67=6),BK90*'4 PEF'!$K$5,IF(OR($N67=7,$N67=8),BK90*'4 PEF'!$K$10,IF($N67=9,BK90*'4 PEF'!$K$7,IF($N67=10,BK90*'4 PEF'!$K$6)))))</f>
        <v>9.2181427583587254</v>
      </c>
      <c r="BL67" s="19">
        <f>BL90*'4 PEF'!$K$10</f>
        <v>36.885443654516585</v>
      </c>
      <c r="BM67" s="19">
        <f>IF($N67=2,BM90*'4 PEF'!$K$4,IF(OR($N67=3,$N67=4,$N67=5,$N67=6),BM90*'4 PEF'!$K$5,IF(OR($N67=7,$N67=8),BM90*'4 PEF'!$K$10,IF($N67=9,BM90*'4 PEF'!$K$7,IF($N67=10,BM90*'4 PEF'!$K$6)))))</f>
        <v>3.2603188888534973</v>
      </c>
      <c r="BN67" s="19">
        <f>BN90*'4 PEF'!$K$10</f>
        <v>47.055018017575314</v>
      </c>
      <c r="BO67" s="19">
        <f>BO90*'4 PEF'!$K$10</f>
        <v>0.90174210187890524</v>
      </c>
      <c r="BP67" s="33">
        <f>BP90*'4 PEF'!$K$10</f>
        <v>-16.863418803418803</v>
      </c>
      <c r="BQ67" s="179">
        <f t="shared" si="70"/>
        <v>80.457246617764241</v>
      </c>
      <c r="BR67" s="19">
        <f>IF($N67=2,BR90*'4 PEF'!$K$4,IF(OR($N67=3,$N67=4,$N67=5,$N67=6),BR90*'4 PEF'!$K$5,IF(OR($N67=7,$N67=8),BR90*'4 PEF'!$K$10,IF($N67=9,BR90*'4 PEF'!$K$7,IF($N67=10,BR90*'4 PEF'!$K$6)))))</f>
        <v>11.885522612994844</v>
      </c>
      <c r="BS67" s="19">
        <f>BS90*'4 PEF'!$K$10</f>
        <v>20.109338860812951</v>
      </c>
      <c r="BT67" s="19">
        <f>IF($N67=2,BT90*'4 PEF'!$K$4,IF(OR($N67=3,$N67=4,$N67=5,$N67=6),BT90*'4 PEF'!$K$5,IF(OR($N67=7,$N67=8),BT90*'4 PEF'!$K$10,IF($N67=9,BT90*'4 PEF'!$K$7,IF($N67=10,BT90*'4 PEF'!$K$6)))))</f>
        <v>4.5604257790225722</v>
      </c>
      <c r="BU67" s="19">
        <f>BU90*'4 PEF'!$K$10</f>
        <v>47.113452882937956</v>
      </c>
      <c r="BV67" s="19">
        <f>BV90*'4 PEF'!$K$10</f>
        <v>0.98382961772005928</v>
      </c>
      <c r="BW67" s="33">
        <f>BW90*'4 PEF'!$K$10</f>
        <v>-17.733428571428568</v>
      </c>
      <c r="BX67" s="34">
        <f t="shared" si="71"/>
        <v>66.919141182059832</v>
      </c>
    </row>
    <row r="68" spans="1:76" x14ac:dyDescent="0.25">
      <c r="A68" s="151"/>
      <c r="B68" s="17">
        <v>15</v>
      </c>
      <c r="C68" s="97">
        <f>VLOOKUP(M68,[1]aux!$A$2:$B$37,2,FALSE)</f>
        <v>10</v>
      </c>
      <c r="D68" s="50"/>
      <c r="E68" s="50"/>
      <c r="F68" s="49"/>
      <c r="G68" s="49"/>
      <c r="H68" s="31">
        <f t="shared" si="72"/>
        <v>0</v>
      </c>
      <c r="I68" s="49">
        <v>2</v>
      </c>
      <c r="J68" s="49">
        <v>3</v>
      </c>
      <c r="K68" s="49">
        <v>3</v>
      </c>
      <c r="L68" s="49">
        <v>1</v>
      </c>
      <c r="M68" s="49">
        <f t="shared" si="51"/>
        <v>2331</v>
      </c>
      <c r="N68" s="49">
        <v>8</v>
      </c>
      <c r="O68" s="49">
        <v>13</v>
      </c>
      <c r="P68" s="49">
        <v>1</v>
      </c>
      <c r="Q68" s="49">
        <v>1</v>
      </c>
      <c r="R68" s="49">
        <v>2</v>
      </c>
      <c r="S68" s="22">
        <f t="shared" si="44"/>
        <v>17</v>
      </c>
      <c r="T68" s="49">
        <v>0</v>
      </c>
      <c r="U68" s="49">
        <v>0</v>
      </c>
      <c r="V68" s="18"/>
      <c r="W68" s="10">
        <f>VLOOKUP($C68,[1]Sevilla!$BB$7:$BK$42,5)</f>
        <v>9</v>
      </c>
      <c r="X68" s="10">
        <f>VLOOKUP($C68,[1]Sevilla!$BB$7:$BK$42,6)</f>
        <v>32</v>
      </c>
      <c r="Y68" s="10">
        <f>VLOOKUP($C68,[1]Sevilla!$BB$7:$BK$42,7)</f>
        <v>63</v>
      </c>
      <c r="Z68" s="10">
        <f>VLOOKUP($C68,[1]Sevilla!$BB$7:$BK$42,8)</f>
        <v>91</v>
      </c>
      <c r="AA68" s="10">
        <f>VLOOKUP($C68,[1]Sevilla!$BB$7:$BK$42,9)</f>
        <v>117</v>
      </c>
      <c r="AB68" s="10">
        <f>VLOOKUP($C68,[1]Sevilla!$BB$7:$BK$42,10)</f>
        <v>109</v>
      </c>
      <c r="AC68" s="11">
        <f t="shared" si="52"/>
        <v>0</v>
      </c>
      <c r="AD68" s="11">
        <f t="shared" si="53"/>
        <v>0</v>
      </c>
      <c r="AE68" s="11">
        <f>VLOOKUP($C68,[1]Vienna!$BB$7:$BM$42,11)</f>
        <v>177</v>
      </c>
      <c r="AF68" s="11">
        <f>VLOOKUP($C68,[1]Vienna!$BB$7:$BM$42,12)</f>
        <v>182</v>
      </c>
      <c r="AG68" s="11" t="s">
        <v>30</v>
      </c>
      <c r="AH68" s="11" t="s">
        <v>30</v>
      </c>
      <c r="AI68" s="11">
        <f t="shared" si="54"/>
        <v>135</v>
      </c>
      <c r="AJ68" s="11">
        <f t="shared" si="55"/>
        <v>0</v>
      </c>
      <c r="AK68" s="11">
        <f t="shared" si="56"/>
        <v>149</v>
      </c>
      <c r="AL68" s="11">
        <f t="shared" si="57"/>
        <v>0</v>
      </c>
      <c r="AM68" s="11">
        <f t="shared" si="58"/>
        <v>162</v>
      </c>
      <c r="AN68" s="11">
        <f t="shared" si="59"/>
        <v>0</v>
      </c>
      <c r="AO68" s="11">
        <f t="shared" si="60"/>
        <v>0</v>
      </c>
      <c r="AP68" s="13">
        <f t="shared" si="45"/>
        <v>485.56552693010866</v>
      </c>
      <c r="AQ68" s="10">
        <f>VLOOKUP($C68,[2]Sevilla!$BB$7:$BK$40,5)</f>
        <v>10</v>
      </c>
      <c r="AR68" s="10">
        <f>VLOOKUP($C68,[2]Sevilla!$BB$7:$BK$40,6)</f>
        <v>32</v>
      </c>
      <c r="AS68" s="10">
        <f>VLOOKUP($C68,[2]Sevilla!$BB$7:$BK$40,7)</f>
        <v>64</v>
      </c>
      <c r="AT68" s="10">
        <f>VLOOKUP($C68,[2]Sevilla!$BB$7:$BK$40,8)</f>
        <v>95</v>
      </c>
      <c r="AU68" s="10">
        <f>VLOOKUP($C68,[2]Sevilla!$BB$7:$BK$40,9)</f>
        <v>117</v>
      </c>
      <c r="AV68" s="10">
        <f>VLOOKUP($C68,[2]Sevilla!$BB$7:$BK$40,10)</f>
        <v>109</v>
      </c>
      <c r="AW68" s="11">
        <f t="shared" si="61"/>
        <v>0</v>
      </c>
      <c r="AX68" s="11">
        <f t="shared" si="62"/>
        <v>0</v>
      </c>
      <c r="AY68" s="11">
        <f>VLOOKUP($C68,[2]Vienna!$BB$7:$BM$42,11)</f>
        <v>177</v>
      </c>
      <c r="AZ68" s="11">
        <f>VLOOKUP($C68,[2]Vienna!$BB$7:$BM$42,12)</f>
        <v>182</v>
      </c>
      <c r="BA68" s="11" t="s">
        <v>30</v>
      </c>
      <c r="BB68" s="11" t="s">
        <v>30</v>
      </c>
      <c r="BC68" s="11">
        <f t="shared" si="63"/>
        <v>135</v>
      </c>
      <c r="BD68" s="11">
        <f t="shared" si="64"/>
        <v>0</v>
      </c>
      <c r="BE68" s="11">
        <f t="shared" si="65"/>
        <v>149</v>
      </c>
      <c r="BF68" s="11">
        <f t="shared" si="66"/>
        <v>0</v>
      </c>
      <c r="BG68" s="11">
        <f t="shared" si="67"/>
        <v>162</v>
      </c>
      <c r="BH68" s="11">
        <f t="shared" si="68"/>
        <v>0</v>
      </c>
      <c r="BI68" s="11">
        <f t="shared" si="69"/>
        <v>0</v>
      </c>
      <c r="BJ68" s="13">
        <f t="shared" si="46"/>
        <v>369.26377821393572</v>
      </c>
      <c r="BK68" s="19">
        <f>IF($N68=2,BK91*'4 PEF'!$K$4,IF(OR($N68=3,$N68=4,$N68=5,$N68=6),BK91*'4 PEF'!$K$5,IF(OR($N68=7,$N68=8),BK91*'4 PEF'!$K$10,IF($N68=9,BK91*'4 PEF'!$K$7,IF($N68=10,BK91*'4 PEF'!$K$6)))))</f>
        <v>3.9292279837542985</v>
      </c>
      <c r="BL68" s="19">
        <f>BL91*'4 PEF'!$K$10</f>
        <v>15.745310972385203</v>
      </c>
      <c r="BM68" s="19">
        <f>IF($N68=2,BM91*'4 PEF'!$K$4,IF(OR($N68=3,$N68=4,$N68=5,$N68=6),BM91*'4 PEF'!$K$5,IF(OR($N68=7,$N68=8),BM91*'4 PEF'!$K$10,IF($N68=9,BM91*'4 PEF'!$K$7,IF($N68=10,BM91*'4 PEF'!$K$6)))))</f>
        <v>3.3412209089304996</v>
      </c>
      <c r="BN68" s="19">
        <f>BN91*'4 PEF'!$K$10</f>
        <v>12.288113954495401</v>
      </c>
      <c r="BO68" s="19">
        <f>BO91*'4 PEF'!$K$10</f>
        <v>0.45699964287400946</v>
      </c>
      <c r="BP68" s="33">
        <f>BP91*'4 PEF'!$K$10</f>
        <v>0</v>
      </c>
      <c r="BQ68" s="179">
        <f t="shared" si="70"/>
        <v>35.760873462439406</v>
      </c>
      <c r="BR68" s="19">
        <f>IF($N68=2,BR91*'4 PEF'!$K$4,IF(OR($N68=3,$N68=4,$N68=5,$N68=6),BR91*'4 PEF'!$K$5,IF(OR($N68=7,$N68=8),BR91*'4 PEF'!$K$10,IF($N68=9,BR91*'4 PEF'!$K$7,IF($N68=10,BR91*'4 PEF'!$K$6)))))</f>
        <v>5.6572374607708102</v>
      </c>
      <c r="BS68" s="19">
        <f>BS91*'4 PEF'!$K$10</f>
        <v>11.237991871226377</v>
      </c>
      <c r="BT68" s="19">
        <f>IF($N68=2,BT91*'4 PEF'!$K$4,IF(OR($N68=3,$N68=4,$N68=5,$N68=6),BT91*'4 PEF'!$K$5,IF(OR($N68=7,$N68=8),BT91*'4 PEF'!$K$10,IF($N68=9,BT91*'4 PEF'!$K$7,IF($N68=10,BT91*'4 PEF'!$K$6)))))</f>
        <v>4.8828317777585717</v>
      </c>
      <c r="BU68" s="19">
        <f>BU91*'4 PEF'!$K$10</f>
        <v>13.602248570386351</v>
      </c>
      <c r="BV68" s="19">
        <f>BV91*'4 PEF'!$K$10</f>
        <v>0.73390880843826045</v>
      </c>
      <c r="BW68" s="33">
        <f>BW91*'4 PEF'!$K$10</f>
        <v>0</v>
      </c>
      <c r="BX68" s="34">
        <f t="shared" si="71"/>
        <v>36.114218488580363</v>
      </c>
    </row>
    <row r="69" spans="1:76" x14ac:dyDescent="0.25">
      <c r="A69" s="151"/>
      <c r="B69" s="17">
        <v>16</v>
      </c>
      <c r="C69" s="97">
        <f>VLOOKUP(M69,[1]aux!$A$2:$B$37,2,FALSE)</f>
        <v>18</v>
      </c>
      <c r="D69" s="50"/>
      <c r="E69" s="50"/>
      <c r="F69" s="49"/>
      <c r="G69" s="49"/>
      <c r="H69" s="31">
        <f t="shared" si="72"/>
        <v>0</v>
      </c>
      <c r="I69" s="49">
        <v>4</v>
      </c>
      <c r="J69" s="49">
        <v>3</v>
      </c>
      <c r="K69" s="49">
        <v>3</v>
      </c>
      <c r="L69" s="49">
        <v>1</v>
      </c>
      <c r="M69" s="49">
        <f t="shared" si="51"/>
        <v>4331</v>
      </c>
      <c r="N69" s="49">
        <v>8</v>
      </c>
      <c r="O69" s="49">
        <v>13</v>
      </c>
      <c r="P69" s="49">
        <v>3</v>
      </c>
      <c r="Q69" s="49">
        <v>3</v>
      </c>
      <c r="R69" s="49">
        <v>2</v>
      </c>
      <c r="S69" s="22">
        <f t="shared" si="44"/>
        <v>23</v>
      </c>
      <c r="T69" s="49">
        <v>1</v>
      </c>
      <c r="U69" s="49">
        <v>1</v>
      </c>
      <c r="V69" s="18"/>
      <c r="W69" s="10" t="str">
        <f>VLOOKUP($C69,[1]Sevilla!$BB$7:$BK$42,5)</f>
        <v>a</v>
      </c>
      <c r="X69" s="10">
        <f>VLOOKUP($C69,[1]Sevilla!$BB$7:$BK$42,6)</f>
        <v>38</v>
      </c>
      <c r="Y69" s="10">
        <f>VLOOKUP($C69,[1]Sevilla!$BB$7:$BK$42,7)</f>
        <v>67</v>
      </c>
      <c r="Z69" s="10">
        <f>VLOOKUP($C69,[1]Sevilla!$BB$7:$BK$42,8)</f>
        <v>91</v>
      </c>
      <c r="AA69" s="10">
        <f>VLOOKUP($C69,[1]Sevilla!$BB$7:$BK$42,9)</f>
        <v>117</v>
      </c>
      <c r="AB69" s="10">
        <f>VLOOKUP($C69,[1]Sevilla!$BB$7:$BK$42,10)</f>
        <v>109</v>
      </c>
      <c r="AC69" s="11">
        <f t="shared" si="52"/>
        <v>0</v>
      </c>
      <c r="AD69" s="11">
        <f t="shared" si="53"/>
        <v>0</v>
      </c>
      <c r="AE69" s="11">
        <f>VLOOKUP($C69,[1]Vienna!$BB$7:$BM$42,11)</f>
        <v>177</v>
      </c>
      <c r="AF69" s="11">
        <f>VLOOKUP($C69,[1]Vienna!$BB$7:$BM$42,12)</f>
        <v>182</v>
      </c>
      <c r="AG69" s="11" t="s">
        <v>30</v>
      </c>
      <c r="AH69" s="11" t="s">
        <v>30</v>
      </c>
      <c r="AI69" s="11">
        <f t="shared" si="54"/>
        <v>135</v>
      </c>
      <c r="AJ69" s="11">
        <f t="shared" si="55"/>
        <v>0</v>
      </c>
      <c r="AK69" s="11">
        <f t="shared" si="56"/>
        <v>155</v>
      </c>
      <c r="AL69" s="11">
        <f t="shared" si="57"/>
        <v>0</v>
      </c>
      <c r="AM69" s="11">
        <f t="shared" si="58"/>
        <v>162</v>
      </c>
      <c r="AN69" s="11">
        <f t="shared" si="59"/>
        <v>186</v>
      </c>
      <c r="AO69" s="11">
        <f t="shared" si="60"/>
        <v>184</v>
      </c>
      <c r="AP69" s="13">
        <f t="shared" si="45"/>
        <v>495.22287738006889</v>
      </c>
      <c r="AQ69" s="10" t="str">
        <f>VLOOKUP($C69,[2]Sevilla!$BB$7:$BK$40,5)</f>
        <v>b</v>
      </c>
      <c r="AR69" s="10">
        <f>VLOOKUP($C69,[2]Sevilla!$BB$7:$BK$40,6)</f>
        <v>38</v>
      </c>
      <c r="AS69" s="10">
        <f>VLOOKUP($C69,[2]Sevilla!$BB$7:$BK$40,7)</f>
        <v>68</v>
      </c>
      <c r="AT69" s="10">
        <f>VLOOKUP($C69,[2]Sevilla!$BB$7:$BK$40,8)</f>
        <v>95</v>
      </c>
      <c r="AU69" s="10">
        <f>VLOOKUP($C69,[2]Sevilla!$BB$7:$BK$40,9)</f>
        <v>117</v>
      </c>
      <c r="AV69" s="10">
        <f>VLOOKUP($C69,[2]Sevilla!$BB$7:$BK$40,10)</f>
        <v>109</v>
      </c>
      <c r="AW69" s="11">
        <f t="shared" si="61"/>
        <v>0</v>
      </c>
      <c r="AX69" s="11">
        <f t="shared" si="62"/>
        <v>0</v>
      </c>
      <c r="AY69" s="11">
        <f>VLOOKUP($C69,[2]Vienna!$BB$7:$BM$42,11)</f>
        <v>177</v>
      </c>
      <c r="AZ69" s="11">
        <f>VLOOKUP($C69,[2]Vienna!$BB$7:$BM$42,12)</f>
        <v>182</v>
      </c>
      <c r="BA69" s="11" t="s">
        <v>30</v>
      </c>
      <c r="BB69" s="11" t="s">
        <v>30</v>
      </c>
      <c r="BC69" s="11">
        <f t="shared" si="63"/>
        <v>135</v>
      </c>
      <c r="BD69" s="11">
        <f t="shared" si="64"/>
        <v>0</v>
      </c>
      <c r="BE69" s="11">
        <f t="shared" si="65"/>
        <v>155</v>
      </c>
      <c r="BF69" s="11">
        <f t="shared" si="66"/>
        <v>0</v>
      </c>
      <c r="BG69" s="11">
        <f t="shared" si="67"/>
        <v>162</v>
      </c>
      <c r="BH69" s="11">
        <f t="shared" si="68"/>
        <v>186</v>
      </c>
      <c r="BI69" s="11">
        <f t="shared" si="69"/>
        <v>184</v>
      </c>
      <c r="BJ69" s="13">
        <f t="shared" si="46"/>
        <v>354.30462095285168</v>
      </c>
      <c r="BK69" s="19">
        <f>IF($N69=2,BK92*'4 PEF'!$K$4,IF(OR($N69=3,$N69=4,$N69=5,$N69=6),BK92*'4 PEF'!$K$5,IF(OR($N69=7,$N69=8),BK92*'4 PEF'!$K$10,IF($N69=9,BK92*'4 PEF'!$K$7,IF($N69=10,BK92*'4 PEF'!$K$6)))))</f>
        <v>2.3563272543287508</v>
      </c>
      <c r="BL69" s="19">
        <f>BL92*'4 PEF'!$K$10</f>
        <v>15.372073569216983</v>
      </c>
      <c r="BM69" s="19">
        <f>IF($N69=2,BM92*'4 PEF'!$K$4,IF(OR($N69=3,$N69=4,$N69=5,$N69=6),BM92*'4 PEF'!$K$5,IF(OR($N69=7,$N69=8),BM92*'4 PEF'!$K$10,IF($N69=9,BM92*'4 PEF'!$K$7,IF($N69=10,BM92*'4 PEF'!$K$6)))))</f>
        <v>0.35880200749855251</v>
      </c>
      <c r="BN69" s="19">
        <f>BN92*'4 PEF'!$K$10</f>
        <v>12.288113954495401</v>
      </c>
      <c r="BO69" s="19">
        <f>BO92*'4 PEF'!$K$10</f>
        <v>0.44275479372548909</v>
      </c>
      <c r="BP69" s="33">
        <f>BP92*'4 PEF'!$K$10</f>
        <v>-16.863418803418803</v>
      </c>
      <c r="BQ69" s="179">
        <f t="shared" si="70"/>
        <v>13.954652775846373</v>
      </c>
      <c r="BR69" s="19">
        <f>IF($N69=2,BR92*'4 PEF'!$K$4,IF(OR($N69=3,$N69=4,$N69=5,$N69=6),BR92*'4 PEF'!$K$5,IF(OR($N69=7,$N69=8),BR92*'4 PEF'!$K$10,IF($N69=9,BR92*'4 PEF'!$K$7,IF($N69=10,BR92*'4 PEF'!$K$6)))))</f>
        <v>2.0531692885769255</v>
      </c>
      <c r="BS69" s="19">
        <f>BS92*'4 PEF'!$K$10</f>
        <v>10.762896213129643</v>
      </c>
      <c r="BT69" s="19">
        <f>IF($N69=2,BT92*'4 PEF'!$K$4,IF(OR($N69=3,$N69=4,$N69=5,$N69=6),BT92*'4 PEF'!$K$5,IF(OR($N69=7,$N69=8),BT92*'4 PEF'!$K$10,IF($N69=9,BT92*'4 PEF'!$K$7,IF($N69=10,BT92*'4 PEF'!$K$6)))))</f>
        <v>1.1166534271398616</v>
      </c>
      <c r="BU69" s="19">
        <f>BU92*'4 PEF'!$K$10</f>
        <v>13.602248570386351</v>
      </c>
      <c r="BV69" s="19">
        <f>BV92*'4 PEF'!$K$10</f>
        <v>0.69892538637477908</v>
      </c>
      <c r="BW69" s="33">
        <f>BW92*'4 PEF'!$K$10</f>
        <v>-17.733428571428568</v>
      </c>
      <c r="BX69" s="34">
        <f t="shared" si="71"/>
        <v>10.500464314178991</v>
      </c>
    </row>
    <row r="70" spans="1:76" x14ac:dyDescent="0.25">
      <c r="A70" s="151"/>
      <c r="B70" s="17">
        <v>17</v>
      </c>
      <c r="C70" s="97">
        <f>VLOOKUP(M70,[1]aux!$A$2:$B$37,2,FALSE)</f>
        <v>5</v>
      </c>
      <c r="D70" s="50"/>
      <c r="E70" s="50"/>
      <c r="F70" s="49"/>
      <c r="G70" s="49"/>
      <c r="H70" s="31">
        <f t="shared" si="72"/>
        <v>0</v>
      </c>
      <c r="I70" s="49">
        <v>2</v>
      </c>
      <c r="J70" s="49">
        <v>1</v>
      </c>
      <c r="K70" s="49">
        <v>1</v>
      </c>
      <c r="L70" s="49">
        <v>1</v>
      </c>
      <c r="M70" s="49">
        <f t="shared" si="51"/>
        <v>2111</v>
      </c>
      <c r="N70" s="49">
        <v>7</v>
      </c>
      <c r="O70" s="49">
        <v>12</v>
      </c>
      <c r="P70" s="49">
        <v>3</v>
      </c>
      <c r="Q70" s="49">
        <v>3</v>
      </c>
      <c r="R70" s="49">
        <v>2</v>
      </c>
      <c r="S70" s="22">
        <f t="shared" si="44"/>
        <v>16</v>
      </c>
      <c r="T70" s="49">
        <v>0</v>
      </c>
      <c r="U70" s="49">
        <v>1</v>
      </c>
      <c r="V70" s="18"/>
      <c r="W70" s="10">
        <f>VLOOKUP($C70,[1]Sevilla!$BB$7:$BK$42,5)</f>
        <v>9</v>
      </c>
      <c r="X70" s="10">
        <f>VLOOKUP($C70,[1]Sevilla!$BB$7:$BK$42,6)</f>
        <v>32</v>
      </c>
      <c r="Y70" s="10">
        <f>VLOOKUP($C70,[1]Sevilla!$BB$7:$BK$42,7)</f>
        <v>63</v>
      </c>
      <c r="Z70" s="10">
        <f>VLOOKUP($C70,[1]Sevilla!$BB$7:$BK$42,8)</f>
        <v>81</v>
      </c>
      <c r="AA70" s="10">
        <f>VLOOKUP($C70,[1]Sevilla!$BB$7:$BK$42,9)</f>
        <v>0</v>
      </c>
      <c r="AB70" s="10">
        <f>VLOOKUP($C70,[1]Sevilla!$BB$7:$BK$42,10)</f>
        <v>0</v>
      </c>
      <c r="AC70" s="11">
        <f t="shared" si="52"/>
        <v>0</v>
      </c>
      <c r="AD70" s="11">
        <f t="shared" si="53"/>
        <v>0</v>
      </c>
      <c r="AE70" s="11">
        <f>VLOOKUP($C70,[1]Vienna!$BB$7:$BM$42,11)</f>
        <v>0</v>
      </c>
      <c r="AF70" s="11">
        <f>VLOOKUP($C70,[1]Vienna!$BB$7:$BM$42,12)</f>
        <v>0</v>
      </c>
      <c r="AG70" s="11" t="s">
        <v>30</v>
      </c>
      <c r="AH70" s="11" t="s">
        <v>30</v>
      </c>
      <c r="AI70" s="11">
        <f t="shared" si="54"/>
        <v>129</v>
      </c>
      <c r="AJ70" s="11">
        <f t="shared" si="55"/>
        <v>0</v>
      </c>
      <c r="AK70" s="11">
        <f t="shared" si="56"/>
        <v>155</v>
      </c>
      <c r="AL70" s="11">
        <f t="shared" si="57"/>
        <v>0</v>
      </c>
      <c r="AM70" s="11">
        <f t="shared" si="58"/>
        <v>162</v>
      </c>
      <c r="AN70" s="11">
        <f t="shared" si="59"/>
        <v>0</v>
      </c>
      <c r="AO70" s="11">
        <f t="shared" si="60"/>
        <v>184</v>
      </c>
      <c r="AP70" s="13">
        <f t="shared" si="45"/>
        <v>141.34456135897042</v>
      </c>
      <c r="AQ70" s="10">
        <f>VLOOKUP($C70,[2]Sevilla!$BB$7:$BK$40,5)</f>
        <v>10</v>
      </c>
      <c r="AR70" s="10">
        <f>VLOOKUP($C70,[2]Sevilla!$BB$7:$BK$40,6)</f>
        <v>32</v>
      </c>
      <c r="AS70" s="10">
        <f>VLOOKUP($C70,[2]Sevilla!$BB$7:$BK$40,7)</f>
        <v>64</v>
      </c>
      <c r="AT70" s="10">
        <f>VLOOKUP($C70,[2]Sevilla!$BB$7:$BK$40,8)</f>
        <v>0</v>
      </c>
      <c r="AU70" s="10">
        <f>VLOOKUP($C70,[2]Sevilla!$BB$7:$BK$40,9)</f>
        <v>0</v>
      </c>
      <c r="AV70" s="10">
        <f>VLOOKUP($C70,[2]Sevilla!$BB$7:$BK$40,10)</f>
        <v>0</v>
      </c>
      <c r="AW70" s="11">
        <f t="shared" si="61"/>
        <v>0</v>
      </c>
      <c r="AX70" s="11">
        <f t="shared" si="62"/>
        <v>0</v>
      </c>
      <c r="AY70" s="11">
        <f>VLOOKUP($C70,[2]Vienna!$BB$7:$BM$42,11)</f>
        <v>0</v>
      </c>
      <c r="AZ70" s="11">
        <f>VLOOKUP($C70,[2]Vienna!$BB$7:$BM$42,12)</f>
        <v>0</v>
      </c>
      <c r="BA70" s="11" t="s">
        <v>30</v>
      </c>
      <c r="BB70" s="11" t="s">
        <v>30</v>
      </c>
      <c r="BC70" s="11">
        <f t="shared" si="63"/>
        <v>129</v>
      </c>
      <c r="BD70" s="11">
        <f t="shared" si="64"/>
        <v>0</v>
      </c>
      <c r="BE70" s="11">
        <f t="shared" si="65"/>
        <v>155</v>
      </c>
      <c r="BF70" s="11">
        <f t="shared" si="66"/>
        <v>0</v>
      </c>
      <c r="BG70" s="11">
        <f t="shared" si="67"/>
        <v>162</v>
      </c>
      <c r="BH70" s="11">
        <f t="shared" si="68"/>
        <v>0</v>
      </c>
      <c r="BI70" s="11">
        <f t="shared" si="69"/>
        <v>184</v>
      </c>
      <c r="BJ70" s="13">
        <f t="shared" si="46"/>
        <v>150.26249495610679</v>
      </c>
      <c r="BK70" s="19">
        <f>IF($N70=2,BK93*'4 PEF'!$K$4,IF(OR($N70=3,$N70=4,$N70=5,$N70=6),BK93*'4 PEF'!$K$5,IF(OR($N70=7,$N70=8),BK93*'4 PEF'!$K$10,IF($N70=9,BK93*'4 PEF'!$K$7,IF($N70=10,BK93*'4 PEF'!$K$6)))))</f>
        <v>23.096393052717605</v>
      </c>
      <c r="BL70" s="19">
        <f>BL93*'4 PEF'!$K$10</f>
        <v>78.784618316388617</v>
      </c>
      <c r="BM70" s="19">
        <f>IF($N70=2,BM93*'4 PEF'!$K$4,IF(OR($N70=3,$N70=4,$N70=5,$N70=6),BM93*'4 PEF'!$K$5,IF(OR($N70=7,$N70=8),BM93*'4 PEF'!$K$10,IF($N70=9,BM93*'4 PEF'!$K$7,IF($N70=10,BM93*'4 PEF'!$K$6)))))</f>
        <v>4.022079067154575</v>
      </c>
      <c r="BN70" s="19">
        <f>BN93*'4 PEF'!$K$10</f>
        <v>46.142254980466198</v>
      </c>
      <c r="BO70" s="19">
        <f>BO93*'4 PEF'!$K$10</f>
        <v>0.91357492138058105</v>
      </c>
      <c r="BP70" s="33">
        <f>BP93*'4 PEF'!$K$10</f>
        <v>-16.863418803418803</v>
      </c>
      <c r="BQ70" s="179">
        <f t="shared" si="70"/>
        <v>136.09550153468879</v>
      </c>
      <c r="BR70" s="19">
        <f>IF($N70=2,BR93*'4 PEF'!$K$4,IF(OR($N70=3,$N70=4,$N70=5,$N70=6),BR93*'4 PEF'!$K$5,IF(OR($N70=7,$N70=8),BR93*'4 PEF'!$K$10,IF($N70=9,BR93*'4 PEF'!$K$7,IF($N70=10,BR93*'4 PEF'!$K$6)))))</f>
        <v>13.011322977079294</v>
      </c>
      <c r="BS70" s="19">
        <f>BS93*'4 PEF'!$K$10</f>
        <v>54.767944207819255</v>
      </c>
      <c r="BT70" s="19">
        <f>IF($N70=2,BT93*'4 PEF'!$K$4,IF(OR($N70=3,$N70=4,$N70=5,$N70=6),BT93*'4 PEF'!$K$5,IF(OR($N70=7,$N70=8),BT93*'4 PEF'!$K$10,IF($N70=9,BT93*'4 PEF'!$K$7,IF($N70=10,BT93*'4 PEF'!$K$6)))))</f>
        <v>5.8455266679737585</v>
      </c>
      <c r="BU70" s="19">
        <f>BU93*'4 PEF'!$K$10</f>
        <v>46.203546074455616</v>
      </c>
      <c r="BV70" s="19">
        <f>BV93*'4 PEF'!$K$10</f>
        <v>1.0595348925716257</v>
      </c>
      <c r="BW70" s="33">
        <f>BW93*'4 PEF'!$K$10</f>
        <v>-17.733428571428568</v>
      </c>
      <c r="BX70" s="179">
        <f t="shared" si="71"/>
        <v>103.15444624847098</v>
      </c>
    </row>
    <row r="71" spans="1:76" x14ac:dyDescent="0.25">
      <c r="A71" s="151"/>
      <c r="B71" s="17">
        <v>18</v>
      </c>
      <c r="C71" s="97">
        <f>VLOOKUP(M71,[1]aux!$A$2:$B$37,2,FALSE)</f>
        <v>1</v>
      </c>
      <c r="D71" s="50"/>
      <c r="E71" s="50"/>
      <c r="F71" s="49"/>
      <c r="G71" s="49"/>
      <c r="H71" s="31">
        <f t="shared" si="72"/>
        <v>0</v>
      </c>
      <c r="I71" s="49">
        <v>1</v>
      </c>
      <c r="J71" s="49">
        <v>1</v>
      </c>
      <c r="K71" s="49">
        <v>1</v>
      </c>
      <c r="L71" s="49">
        <v>1</v>
      </c>
      <c r="M71" s="49">
        <f t="shared" si="51"/>
        <v>1111</v>
      </c>
      <c r="N71" s="49">
        <v>7</v>
      </c>
      <c r="O71" s="49">
        <v>12</v>
      </c>
      <c r="P71" s="49">
        <v>3</v>
      </c>
      <c r="Q71" s="49">
        <v>3</v>
      </c>
      <c r="R71" s="49">
        <v>2</v>
      </c>
      <c r="S71" s="22">
        <f t="shared" si="44"/>
        <v>16</v>
      </c>
      <c r="T71" s="49">
        <v>0</v>
      </c>
      <c r="U71" s="49">
        <v>1</v>
      </c>
      <c r="V71" s="18"/>
      <c r="W71" s="10">
        <f>VLOOKUP($C71,[1]Sevilla!$BB$7:$BK$42,5)</f>
        <v>1</v>
      </c>
      <c r="X71" s="10">
        <f>VLOOKUP($C71,[1]Sevilla!$BB$7:$BK$42,6)</f>
        <v>24</v>
      </c>
      <c r="Y71" s="10">
        <f>VLOOKUP($C71,[1]Sevilla!$BB$7:$BK$42,7)</f>
        <v>0</v>
      </c>
      <c r="Z71" s="10">
        <f>VLOOKUP($C71,[1]Sevilla!$BB$7:$BK$42,8)</f>
        <v>81</v>
      </c>
      <c r="AA71" s="10">
        <f>VLOOKUP($C71,[1]Sevilla!$BB$7:$BK$42,9)</f>
        <v>0</v>
      </c>
      <c r="AB71" s="10">
        <f>VLOOKUP($C71,[1]Sevilla!$BB$7:$BK$42,10)</f>
        <v>0</v>
      </c>
      <c r="AC71" s="11">
        <f t="shared" si="52"/>
        <v>0</v>
      </c>
      <c r="AD71" s="11">
        <f t="shared" si="53"/>
        <v>0</v>
      </c>
      <c r="AE71" s="11">
        <f>VLOOKUP($C71,[1]Vienna!$BB$7:$BM$42,11)</f>
        <v>0</v>
      </c>
      <c r="AF71" s="11">
        <f>VLOOKUP($C71,[1]Vienna!$BB$7:$BM$42,12)</f>
        <v>0</v>
      </c>
      <c r="AG71" s="11" t="s">
        <v>30</v>
      </c>
      <c r="AH71" s="11" t="s">
        <v>30</v>
      </c>
      <c r="AI71" s="11">
        <f t="shared" si="54"/>
        <v>129</v>
      </c>
      <c r="AJ71" s="11">
        <f t="shared" si="55"/>
        <v>0</v>
      </c>
      <c r="AK71" s="11">
        <f t="shared" si="56"/>
        <v>155</v>
      </c>
      <c r="AL71" s="11">
        <f t="shared" si="57"/>
        <v>0</v>
      </c>
      <c r="AM71" s="11">
        <f t="shared" si="58"/>
        <v>162</v>
      </c>
      <c r="AN71" s="11">
        <f t="shared" si="59"/>
        <v>0</v>
      </c>
      <c r="AO71" s="11">
        <f t="shared" si="60"/>
        <v>184</v>
      </c>
      <c r="AP71" s="13">
        <f t="shared" si="45"/>
        <v>140.9446096082122</v>
      </c>
      <c r="AQ71" s="10">
        <f>VLOOKUP($C71,[2]Sevilla!$BB$7:$BK$40,5)</f>
        <v>2</v>
      </c>
      <c r="AR71" s="10">
        <f>VLOOKUP($C71,[2]Sevilla!$BB$7:$BK$40,6)</f>
        <v>24</v>
      </c>
      <c r="AS71" s="10">
        <f>VLOOKUP($C71,[2]Sevilla!$BB$7:$BK$40,7)</f>
        <v>0</v>
      </c>
      <c r="AT71" s="10">
        <f>VLOOKUP($C71,[2]Sevilla!$BB$7:$BK$40,8)</f>
        <v>0</v>
      </c>
      <c r="AU71" s="10">
        <f>VLOOKUP($C71,[2]Sevilla!$BB$7:$BK$40,9)</f>
        <v>0</v>
      </c>
      <c r="AV71" s="10">
        <f>VLOOKUP($C71,[2]Sevilla!$BB$7:$BK$40,10)</f>
        <v>0</v>
      </c>
      <c r="AW71" s="11">
        <f t="shared" si="61"/>
        <v>0</v>
      </c>
      <c r="AX71" s="11">
        <f t="shared" si="62"/>
        <v>0</v>
      </c>
      <c r="AY71" s="11">
        <f>VLOOKUP($C71,[2]Vienna!$BB$7:$BM$42,11)</f>
        <v>0</v>
      </c>
      <c r="AZ71" s="11">
        <f>VLOOKUP($C71,[2]Vienna!$BB$7:$BM$42,12)</f>
        <v>0</v>
      </c>
      <c r="BA71" s="11" t="s">
        <v>30</v>
      </c>
      <c r="BB71" s="11" t="s">
        <v>30</v>
      </c>
      <c r="BC71" s="11">
        <f t="shared" si="63"/>
        <v>129</v>
      </c>
      <c r="BD71" s="11">
        <f t="shared" si="64"/>
        <v>0</v>
      </c>
      <c r="BE71" s="11">
        <f t="shared" si="65"/>
        <v>155</v>
      </c>
      <c r="BF71" s="11">
        <f t="shared" si="66"/>
        <v>0</v>
      </c>
      <c r="BG71" s="11">
        <f t="shared" si="67"/>
        <v>162</v>
      </c>
      <c r="BH71" s="11">
        <f t="shared" si="68"/>
        <v>0</v>
      </c>
      <c r="BI71" s="11">
        <f t="shared" si="69"/>
        <v>184</v>
      </c>
      <c r="BJ71" s="13">
        <f t="shared" si="46"/>
        <v>152.4330151814012</v>
      </c>
      <c r="BK71" s="19">
        <f>IF($N71=2,BK94*'4 PEF'!$K$4,IF(OR($N71=3,$N71=4,$N71=5,$N71=6),BK94*'4 PEF'!$K$5,IF(OR($N71=7,$N71=8),BK94*'4 PEF'!$K$10,IF($N71=9,BK94*'4 PEF'!$K$7,IF($N71=10,BK94*'4 PEF'!$K$6)))))</f>
        <v>30.327446775891612</v>
      </c>
      <c r="BL71" s="19">
        <f>BL94*'4 PEF'!$K$10</f>
        <v>78.912370697279087</v>
      </c>
      <c r="BM71" s="19">
        <f>IF($N71=2,BM94*'4 PEF'!$K$4,IF(OR($N71=3,$N71=4,$N71=5,$N71=6),BM94*'4 PEF'!$K$5,IF(OR($N71=7,$N71=8),BM94*'4 PEF'!$K$10,IF($N71=9,BM94*'4 PEF'!$K$7,IF($N71=10,BM94*'4 PEF'!$K$6)))))</f>
        <v>3.9443385906053545</v>
      </c>
      <c r="BN71" s="19">
        <f>BN94*'4 PEF'!$K$10</f>
        <v>46.096205566403718</v>
      </c>
      <c r="BO71" s="19">
        <f>BO94*'4 PEF'!$K$10</f>
        <v>0.95960478875495936</v>
      </c>
      <c r="BP71" s="33">
        <f>BP94*'4 PEF'!$K$10</f>
        <v>-16.863418803418803</v>
      </c>
      <c r="BQ71" s="179">
        <f t="shared" si="70"/>
        <v>143.37654761551596</v>
      </c>
      <c r="BR71" s="19">
        <f>IF($N71=2,BR94*'4 PEF'!$K$4,IF(OR($N71=3,$N71=4,$N71=5,$N71=6),BR94*'4 PEF'!$K$5,IF(OR($N71=7,$N71=8),BR94*'4 PEF'!$K$10,IF($N71=9,BR94*'4 PEF'!$K$7,IF($N71=10,BR94*'4 PEF'!$K$6)))))</f>
        <v>26.485627404998617</v>
      </c>
      <c r="BS71" s="19">
        <f>BS94*'4 PEF'!$K$10</f>
        <v>48.461580422652624</v>
      </c>
      <c r="BT71" s="19">
        <f>IF($N71=2,BT94*'4 PEF'!$K$4,IF(OR($N71=3,$N71=4,$N71=5,$N71=6),BT94*'4 PEF'!$K$5,IF(OR($N71=7,$N71=8),BT94*'4 PEF'!$K$10,IF($N71=9,BT94*'4 PEF'!$K$7,IF($N71=10,BT94*'4 PEF'!$K$6)))))</f>
        <v>5.6609735486075312</v>
      </c>
      <c r="BU71" s="19">
        <f>BU94*'4 PEF'!$K$10</f>
        <v>46.187430985169833</v>
      </c>
      <c r="BV71" s="19">
        <f>BV94*'4 PEF'!$K$10</f>
        <v>1.0698559732036623</v>
      </c>
      <c r="BW71" s="33">
        <f>BW94*'4 PEF'!$K$10</f>
        <v>-17.733428571428568</v>
      </c>
      <c r="BX71" s="179">
        <f t="shared" si="71"/>
        <v>110.13203976320369</v>
      </c>
    </row>
    <row r="72" spans="1:76" x14ac:dyDescent="0.25">
      <c r="A72" s="151"/>
      <c r="B72" s="17">
        <v>19</v>
      </c>
      <c r="C72" s="97">
        <f>VLOOKUP(M72,[1]aux!$A$2:$B$37,2,FALSE)</f>
        <v>4</v>
      </c>
      <c r="D72" s="50"/>
      <c r="E72" s="50"/>
      <c r="F72" s="49"/>
      <c r="G72" s="49"/>
      <c r="H72" s="31">
        <f t="shared" si="72"/>
        <v>0</v>
      </c>
      <c r="I72" s="49">
        <v>1</v>
      </c>
      <c r="J72" s="49">
        <v>2</v>
      </c>
      <c r="K72" s="49">
        <v>2</v>
      </c>
      <c r="L72" s="49">
        <v>1</v>
      </c>
      <c r="M72" s="49">
        <f t="shared" si="51"/>
        <v>1221</v>
      </c>
      <c r="N72" s="49">
        <v>7</v>
      </c>
      <c r="O72" s="49">
        <v>12</v>
      </c>
      <c r="P72" s="49">
        <v>3</v>
      </c>
      <c r="Q72" s="49">
        <v>3</v>
      </c>
      <c r="R72" s="49">
        <v>2</v>
      </c>
      <c r="S72" s="22">
        <f t="shared" si="44"/>
        <v>22</v>
      </c>
      <c r="T72" s="49">
        <v>1</v>
      </c>
      <c r="U72" s="49">
        <v>1</v>
      </c>
      <c r="V72" s="18"/>
      <c r="W72" s="10">
        <f>VLOOKUP($C72,[1]Sevilla!$BB$7:$BK$42,5)</f>
        <v>1</v>
      </c>
      <c r="X72" s="10">
        <f>VLOOKUP($C72,[1]Sevilla!$BB$7:$BK$42,6)</f>
        <v>24</v>
      </c>
      <c r="Y72" s="10">
        <f>VLOOKUP($C72,[1]Sevilla!$BB$7:$BK$42,7)</f>
        <v>0</v>
      </c>
      <c r="Z72" s="10">
        <f>VLOOKUP($C72,[1]Sevilla!$BB$7:$BK$42,8)</f>
        <v>89</v>
      </c>
      <c r="AA72" s="10">
        <f>VLOOKUP($C72,[1]Sevilla!$BB$7:$BK$42,9)</f>
        <v>0</v>
      </c>
      <c r="AB72" s="10">
        <f>VLOOKUP($C72,[1]Sevilla!$BB$7:$BK$42,10)</f>
        <v>109</v>
      </c>
      <c r="AC72" s="11">
        <f t="shared" si="52"/>
        <v>0</v>
      </c>
      <c r="AD72" s="11">
        <f t="shared" si="53"/>
        <v>0</v>
      </c>
      <c r="AE72" s="11">
        <f>VLOOKUP($C72,[1]Vienna!$BB$7:$BM$42,11)</f>
        <v>176</v>
      </c>
      <c r="AF72" s="11">
        <f>VLOOKUP($C72,[1]Vienna!$BB$7:$BM$42,12)</f>
        <v>0</v>
      </c>
      <c r="AG72" s="11" t="s">
        <v>30</v>
      </c>
      <c r="AH72" s="11" t="s">
        <v>30</v>
      </c>
      <c r="AI72" s="11">
        <f t="shared" si="54"/>
        <v>129</v>
      </c>
      <c r="AJ72" s="11">
        <f t="shared" si="55"/>
        <v>0</v>
      </c>
      <c r="AK72" s="11">
        <f t="shared" si="56"/>
        <v>155</v>
      </c>
      <c r="AL72" s="11">
        <f t="shared" si="57"/>
        <v>0</v>
      </c>
      <c r="AM72" s="11">
        <f t="shared" si="58"/>
        <v>162</v>
      </c>
      <c r="AN72" s="11">
        <f t="shared" si="59"/>
        <v>186</v>
      </c>
      <c r="AO72" s="11">
        <f t="shared" si="60"/>
        <v>184</v>
      </c>
      <c r="AP72" s="13">
        <f t="shared" si="45"/>
        <v>323.28114943576168</v>
      </c>
      <c r="AQ72" s="10">
        <f>VLOOKUP($C72,[2]Sevilla!$BB$7:$BK$40,5)</f>
        <v>2</v>
      </c>
      <c r="AR72" s="10">
        <f>VLOOKUP($C72,[2]Sevilla!$BB$7:$BK$40,6)</f>
        <v>24</v>
      </c>
      <c r="AS72" s="10">
        <f>VLOOKUP($C72,[2]Sevilla!$BB$7:$BK$40,7)</f>
        <v>0</v>
      </c>
      <c r="AT72" s="10">
        <f>VLOOKUP($C72,[2]Sevilla!$BB$7:$BK$40,8)</f>
        <v>93</v>
      </c>
      <c r="AU72" s="10">
        <f>VLOOKUP($C72,[2]Sevilla!$BB$7:$BK$40,9)</f>
        <v>0</v>
      </c>
      <c r="AV72" s="10">
        <f>VLOOKUP($C72,[2]Sevilla!$BB$7:$BK$40,10)</f>
        <v>109</v>
      </c>
      <c r="AW72" s="11">
        <f t="shared" si="61"/>
        <v>0</v>
      </c>
      <c r="AX72" s="11">
        <f t="shared" si="62"/>
        <v>0</v>
      </c>
      <c r="AY72" s="11">
        <f>VLOOKUP($C72,[2]Vienna!$BB$7:$BM$42,11)</f>
        <v>176</v>
      </c>
      <c r="AZ72" s="11">
        <f>VLOOKUP($C72,[2]Vienna!$BB$7:$BM$42,12)</f>
        <v>0</v>
      </c>
      <c r="BA72" s="11" t="s">
        <v>30</v>
      </c>
      <c r="BB72" s="11" t="s">
        <v>30</v>
      </c>
      <c r="BC72" s="11">
        <f t="shared" si="63"/>
        <v>129</v>
      </c>
      <c r="BD72" s="11">
        <f t="shared" si="64"/>
        <v>0</v>
      </c>
      <c r="BE72" s="11">
        <f t="shared" si="65"/>
        <v>155</v>
      </c>
      <c r="BF72" s="11">
        <f t="shared" si="66"/>
        <v>0</v>
      </c>
      <c r="BG72" s="11">
        <f t="shared" si="67"/>
        <v>162</v>
      </c>
      <c r="BH72" s="11">
        <f t="shared" si="68"/>
        <v>186</v>
      </c>
      <c r="BI72" s="11">
        <f t="shared" si="69"/>
        <v>184</v>
      </c>
      <c r="BJ72" s="13">
        <f t="shared" si="46"/>
        <v>356.98934280837551</v>
      </c>
      <c r="BK72" s="19">
        <f>IF($N72=2,BK95*'4 PEF'!$K$4,IF(OR($N72=3,$N72=4,$N72=5,$N72=6),BK95*'4 PEF'!$K$5,IF(OR($N72=7,$N72=8),BK95*'4 PEF'!$K$10,IF($N72=9,BK95*'4 PEF'!$K$7,IF($N72=10,BK95*'4 PEF'!$K$6)))))</f>
        <v>14.882689733386606</v>
      </c>
      <c r="BL72" s="19">
        <f>BL95*'4 PEF'!$K$10</f>
        <v>60.963711923242052</v>
      </c>
      <c r="BM72" s="19">
        <f>IF($N72=2,BM95*'4 PEF'!$K$4,IF(OR($N72=3,$N72=4,$N72=5,$N72=6),BM95*'4 PEF'!$K$5,IF(OR($N72=7,$N72=8),BM95*'4 PEF'!$K$10,IF($N72=9,BM95*'4 PEF'!$K$7,IF($N72=10,BM95*'4 PEF'!$K$6)))))</f>
        <v>0.4642124637747615</v>
      </c>
      <c r="BN72" s="19">
        <f>BN95*'4 PEF'!$K$10</f>
        <v>30.539907324218749</v>
      </c>
      <c r="BO72" s="19">
        <f>BO95*'4 PEF'!$K$10</f>
        <v>0.71007557207090455</v>
      </c>
      <c r="BP72" s="33">
        <f>BP95*'4 PEF'!$K$10</f>
        <v>-16.863418803418803</v>
      </c>
      <c r="BQ72" s="34">
        <f t="shared" si="70"/>
        <v>90.69717821327427</v>
      </c>
      <c r="BR72" s="19">
        <f>IF($N72=2,BR95*'4 PEF'!$K$4,IF(OR($N72=3,$N72=4,$N72=5,$N72=6),BR95*'4 PEF'!$K$5,IF(OR($N72=7,$N72=8),BR95*'4 PEF'!$K$10,IF($N72=9,BR95*'4 PEF'!$K$7,IF($N72=10,BR95*'4 PEF'!$K$6)))))</f>
        <v>18.522832536958429</v>
      </c>
      <c r="BS72" s="19">
        <f>BS95*'4 PEF'!$K$10</f>
        <v>35.886228050802593</v>
      </c>
      <c r="BT72" s="19">
        <f>IF($N72=2,BT95*'4 PEF'!$K$4,IF(OR($N72=3,$N72=4,$N72=5,$N72=6),BT95*'4 PEF'!$K$5,IF(OR($N72=7,$N72=8),BT95*'4 PEF'!$K$10,IF($N72=9,BT95*'4 PEF'!$K$7,IF($N72=10,BT95*'4 PEF'!$K$6)))))</f>
        <v>1.3641138982394729</v>
      </c>
      <c r="BU72" s="19">
        <f>BU95*'4 PEF'!$K$10</f>
        <v>31.733638333234101</v>
      </c>
      <c r="BV72" s="19">
        <f>BV95*'4 PEF'!$K$10</f>
        <v>0.89711129886074359</v>
      </c>
      <c r="BW72" s="33">
        <f>BW95*'4 PEF'!$K$10</f>
        <v>-17.733428571428568</v>
      </c>
      <c r="BX72" s="179">
        <f t="shared" si="71"/>
        <v>70.670495546666785</v>
      </c>
    </row>
    <row r="73" spans="1:76" x14ac:dyDescent="0.25">
      <c r="A73" s="152"/>
      <c r="B73" s="17">
        <v>20</v>
      </c>
      <c r="C73" s="97">
        <f>VLOOKUP(M73,[1]aux!$A$2:$B$37,2,FALSE)</f>
        <v>14</v>
      </c>
      <c r="D73" s="50"/>
      <c r="E73" s="50"/>
      <c r="F73" s="49"/>
      <c r="G73" s="49"/>
      <c r="H73" s="31">
        <f t="shared" si="72"/>
        <v>0</v>
      </c>
      <c r="I73" s="49">
        <v>3</v>
      </c>
      <c r="J73" s="49">
        <v>3</v>
      </c>
      <c r="K73" s="49">
        <v>3</v>
      </c>
      <c r="L73" s="49">
        <v>1</v>
      </c>
      <c r="M73" s="49">
        <f t="shared" si="51"/>
        <v>3331</v>
      </c>
      <c r="N73" s="49">
        <v>7</v>
      </c>
      <c r="O73" s="49">
        <v>12</v>
      </c>
      <c r="P73" s="49">
        <v>1</v>
      </c>
      <c r="Q73" s="49">
        <v>1</v>
      </c>
      <c r="R73" s="49">
        <v>2</v>
      </c>
      <c r="S73" s="22">
        <f t="shared" si="44"/>
        <v>22</v>
      </c>
      <c r="T73" s="49">
        <v>1</v>
      </c>
      <c r="U73" s="49">
        <v>1</v>
      </c>
      <c r="V73" s="18"/>
      <c r="W73" s="10">
        <f>VLOOKUP($C73,[1]Sevilla!$BB$7:$BK$42,5)</f>
        <v>13</v>
      </c>
      <c r="X73" s="10">
        <f>VLOOKUP($C73,[1]Sevilla!$BB$7:$BK$42,6)</f>
        <v>34</v>
      </c>
      <c r="Y73" s="10">
        <f>VLOOKUP($C73,[1]Sevilla!$BB$7:$BK$42,7)</f>
        <v>65</v>
      </c>
      <c r="Z73" s="10">
        <f>VLOOKUP($C73,[1]Sevilla!$BB$7:$BK$42,8)</f>
        <v>91</v>
      </c>
      <c r="AA73" s="10">
        <f>VLOOKUP($C73,[1]Sevilla!$BB$7:$BK$42,9)</f>
        <v>117</v>
      </c>
      <c r="AB73" s="10">
        <f>VLOOKUP($C73,[1]Sevilla!$BB$7:$BK$42,10)</f>
        <v>109</v>
      </c>
      <c r="AC73" s="11">
        <f t="shared" si="52"/>
        <v>0</v>
      </c>
      <c r="AD73" s="11">
        <f t="shared" si="53"/>
        <v>0</v>
      </c>
      <c r="AE73" s="11">
        <f>VLOOKUP($C73,[1]Vienna!$BB$7:$BM$42,11)</f>
        <v>177</v>
      </c>
      <c r="AF73" s="11">
        <f>VLOOKUP($C73,[1]Vienna!$BB$7:$BM$42,12)</f>
        <v>182</v>
      </c>
      <c r="AG73" s="11" t="s">
        <v>30</v>
      </c>
      <c r="AH73" s="11" t="s">
        <v>30</v>
      </c>
      <c r="AI73" s="11">
        <f t="shared" si="54"/>
        <v>129</v>
      </c>
      <c r="AJ73" s="11">
        <f t="shared" si="55"/>
        <v>0</v>
      </c>
      <c r="AK73" s="11">
        <f t="shared" si="56"/>
        <v>149</v>
      </c>
      <c r="AL73" s="11">
        <f t="shared" si="57"/>
        <v>0</v>
      </c>
      <c r="AM73" s="11">
        <f t="shared" si="58"/>
        <v>162</v>
      </c>
      <c r="AN73" s="11">
        <f t="shared" si="59"/>
        <v>186</v>
      </c>
      <c r="AO73" s="11">
        <f t="shared" si="60"/>
        <v>184</v>
      </c>
      <c r="AP73" s="13">
        <f t="shared" si="45"/>
        <v>492.61484118117073</v>
      </c>
      <c r="AQ73" s="10">
        <f>VLOOKUP($C73,[2]Sevilla!$BB$7:$BK$40,5)</f>
        <v>14</v>
      </c>
      <c r="AR73" s="10">
        <f>VLOOKUP($C73,[2]Sevilla!$BB$7:$BK$40,6)</f>
        <v>34</v>
      </c>
      <c r="AS73" s="10">
        <f>VLOOKUP($C73,[2]Sevilla!$BB$7:$BK$40,7)</f>
        <v>66</v>
      </c>
      <c r="AT73" s="10">
        <f>VLOOKUP($C73,[2]Sevilla!$BB$7:$BK$40,8)</f>
        <v>95</v>
      </c>
      <c r="AU73" s="10">
        <f>VLOOKUP($C73,[2]Sevilla!$BB$7:$BK$40,9)</f>
        <v>117</v>
      </c>
      <c r="AV73" s="10">
        <f>VLOOKUP($C73,[2]Sevilla!$BB$7:$BK$40,10)</f>
        <v>109</v>
      </c>
      <c r="AW73" s="11">
        <f t="shared" si="61"/>
        <v>0</v>
      </c>
      <c r="AX73" s="11">
        <f t="shared" si="62"/>
        <v>0</v>
      </c>
      <c r="AY73" s="11">
        <f>VLOOKUP($C73,[2]Vienna!$BB$7:$BM$42,11)</f>
        <v>177</v>
      </c>
      <c r="AZ73" s="11">
        <f>VLOOKUP($C73,[2]Vienna!$BB$7:$BM$42,12)</f>
        <v>182</v>
      </c>
      <c r="BA73" s="11" t="s">
        <v>30</v>
      </c>
      <c r="BB73" s="11" t="s">
        <v>30</v>
      </c>
      <c r="BC73" s="11">
        <f t="shared" si="63"/>
        <v>129</v>
      </c>
      <c r="BD73" s="11">
        <f t="shared" si="64"/>
        <v>0</v>
      </c>
      <c r="BE73" s="11">
        <f t="shared" si="65"/>
        <v>149</v>
      </c>
      <c r="BF73" s="11">
        <f t="shared" si="66"/>
        <v>0</v>
      </c>
      <c r="BG73" s="11">
        <f t="shared" si="67"/>
        <v>162</v>
      </c>
      <c r="BH73" s="11">
        <f t="shared" si="68"/>
        <v>186</v>
      </c>
      <c r="BI73" s="11">
        <f t="shared" si="69"/>
        <v>184</v>
      </c>
      <c r="BJ73" s="13">
        <f t="shared" si="46"/>
        <v>345.31904997701099</v>
      </c>
      <c r="BK73" s="19">
        <f>IF($N73=2,BK96*'4 PEF'!$K$4,IF(OR($N73=3,$N73=4,$N73=5,$N73=6),BK96*'4 PEF'!$K$5,IF(OR($N73=7,$N73=8),BK96*'4 PEF'!$K$10,IF($N73=9,BK96*'4 PEF'!$K$7,IF($N73=10,BK96*'4 PEF'!$K$6)))))</f>
        <v>3.9267709275743958</v>
      </c>
      <c r="BL73" s="19">
        <f>BL96*'4 PEF'!$K$10</f>
        <v>35.661067881876839</v>
      </c>
      <c r="BM73" s="19">
        <f>IF($N73=2,BM96*'4 PEF'!$K$4,IF(OR($N73=3,$N73=4,$N73=5,$N73=6),BM96*'4 PEF'!$K$5,IF(OR($N73=7,$N73=8),BM96*'4 PEF'!$K$10,IF($N73=9,BM96*'4 PEF'!$K$7,IF($N73=10,BM96*'4 PEF'!$K$6)))))</f>
        <v>0.51537025820111926</v>
      </c>
      <c r="BN73" s="19">
        <f>BN96*'4 PEF'!$K$10</f>
        <v>12.288113954495401</v>
      </c>
      <c r="BO73" s="19">
        <f>BO96*'4 PEF'!$K$10</f>
        <v>0.44603950987115842</v>
      </c>
      <c r="BP73" s="33">
        <f>BP96*'4 PEF'!$K$10</f>
        <v>-16.863418803418803</v>
      </c>
      <c r="BQ73" s="34">
        <f t="shared" si="70"/>
        <v>35.973943728600105</v>
      </c>
      <c r="BR73" s="19">
        <f>IF($N73=2,BR96*'4 PEF'!$K$4,IF(OR($N73=3,$N73=4,$N73=5,$N73=6),BR96*'4 PEF'!$K$5,IF(OR($N73=7,$N73=8),BR96*'4 PEF'!$K$10,IF($N73=9,BR96*'4 PEF'!$K$7,IF($N73=10,BR96*'4 PEF'!$K$6)))))</f>
        <v>3.7057300559395716</v>
      </c>
      <c r="BS73" s="19">
        <f>BS96*'4 PEF'!$K$10</f>
        <v>24.820745047151362</v>
      </c>
      <c r="BT73" s="19">
        <f>IF($N73=2,BT96*'4 PEF'!$K$4,IF(OR($N73=3,$N73=4,$N73=5,$N73=6),BT96*'4 PEF'!$K$5,IF(OR($N73=7,$N73=8),BT96*'4 PEF'!$K$10,IF($N73=9,BT96*'4 PEF'!$K$7,IF($N73=10,BT96*'4 PEF'!$K$6)))))</f>
        <v>1.4159857802512588</v>
      </c>
      <c r="BU73" s="19">
        <f>BU96*'4 PEF'!$K$10</f>
        <v>13.602248570386351</v>
      </c>
      <c r="BV73" s="19">
        <f>BV96*'4 PEF'!$K$10</f>
        <v>0.70836126669166855</v>
      </c>
      <c r="BW73" s="33">
        <f>BW96*'4 PEF'!$K$10</f>
        <v>-17.733428571428568</v>
      </c>
      <c r="BX73" s="179">
        <f t="shared" si="71"/>
        <v>26.519642148991643</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4"/>
      <c r="J76" s="24"/>
      <c r="K76" s="24"/>
      <c r="L76" s="24"/>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V77" si="73">IF(C54="","",C54)</f>
        <v>1</v>
      </c>
      <c r="D77" s="49" t="str">
        <f t="shared" si="73"/>
        <v>-</v>
      </c>
      <c r="E77" s="49" t="str">
        <f t="shared" si="73"/>
        <v>-</v>
      </c>
      <c r="F77" s="49" t="str">
        <f t="shared" si="73"/>
        <v>o</v>
      </c>
      <c r="G77" s="49" t="str">
        <f t="shared" si="73"/>
        <v>o</v>
      </c>
      <c r="H77" s="49">
        <f t="shared" si="73"/>
        <v>0</v>
      </c>
      <c r="I77" s="49">
        <f t="shared" si="73"/>
        <v>1</v>
      </c>
      <c r="J77" s="49">
        <f t="shared" si="73"/>
        <v>1</v>
      </c>
      <c r="K77" s="49">
        <f t="shared" si="73"/>
        <v>1</v>
      </c>
      <c r="L77" s="49">
        <f t="shared" si="73"/>
        <v>1</v>
      </c>
      <c r="M77" s="49">
        <f t="shared" si="73"/>
        <v>1111</v>
      </c>
      <c r="N77" s="49">
        <f t="shared" si="73"/>
        <v>2</v>
      </c>
      <c r="O77" s="49">
        <f t="shared" si="73"/>
        <v>11</v>
      </c>
      <c r="P77" s="49">
        <f t="shared" si="73"/>
        <v>2</v>
      </c>
      <c r="Q77" s="49">
        <f t="shared" si="73"/>
        <v>3</v>
      </c>
      <c r="R77" s="49">
        <f t="shared" si="73"/>
        <v>1</v>
      </c>
      <c r="S77" s="22">
        <f t="shared" si="73"/>
        <v>15</v>
      </c>
      <c r="T77" s="49">
        <f t="shared" si="73"/>
        <v>0</v>
      </c>
      <c r="U77" s="49">
        <f t="shared" si="73"/>
        <v>0</v>
      </c>
      <c r="V77" s="6" t="str">
        <f t="shared" si="73"/>
        <v/>
      </c>
      <c r="W77" s="21">
        <f>IF(W54&gt;0,VLOOKUP(W54,'[3]2020_Envelope'!$BH$6:$CR$128,8),"")</f>
        <v>20.040805073063133</v>
      </c>
      <c r="X77" s="21">
        <f>IF(X54&gt;0,VLOOKUP(X54,'[3]2020_Envelope'!$BH$6:$CR$128,8),"")</f>
        <v>6.5364626413013509</v>
      </c>
      <c r="Y77" s="21" t="str">
        <f>IF(Y54&gt;0,VLOOKUP(Y54,'[3]2020_Envelope'!$BH$6:$CR$128,8),"")</f>
        <v/>
      </c>
      <c r="Z77" s="21">
        <f>IF(Z54&gt;0,VLOOKUP(Z54,'[3]2020_Envelope'!$BH$6:$CR$128,8),"")</f>
        <v>22.103449730094468</v>
      </c>
      <c r="AA77" s="21" t="str">
        <f>IF(AA54&gt;0,VLOOKUP(AA54,'[3]2020_Envelope'!$BH$6:$CR$128,8),"")</f>
        <v/>
      </c>
      <c r="AB77" s="21" t="str">
        <f>IF(AB54&gt;0,VLOOKUP(AB54,'[3]2020_Envelope'!$BH$6:$CR$128,8),"")</f>
        <v/>
      </c>
      <c r="AC77" s="20" t="str">
        <f>IF(AC54&gt;0,VLOOKUP(AC54,'[3]2020_HVAC'!$EY$7:$KA$83,44),"")</f>
        <v/>
      </c>
      <c r="AD77" s="20" t="str">
        <f>IF(AD54&gt;0,VLOOKUP(AD54,'[3]2020_HVAC'!$EY$7:$KA$83,44),"")</f>
        <v/>
      </c>
      <c r="AE77" s="20" t="str">
        <f>IF(AE54&gt;0,VLOOKUP(AE54,'[3]2020_HVAC'!$EY$7:$KA$83,44),"")</f>
        <v/>
      </c>
      <c r="AF77" s="20" t="str">
        <f>IF(AF54&gt;0,VLOOKUP(AF54,'[3]2020_HVAC'!$EY$7:$KA$83,44),"")</f>
        <v/>
      </c>
      <c r="AG77" s="55">
        <f>VLOOKUP($C77,[1]Performance!$A$3:$K$38,11)</f>
        <v>0</v>
      </c>
      <c r="AH77" s="55">
        <f>IF(AG77=0,44,IF(AG77=1,45,46))</f>
        <v>44</v>
      </c>
      <c r="AI77" s="20">
        <f>IF(AI54&gt;0,VLOOKUP(AI54,'[3]2020_HVAC'!$EY$7:$KA$83,AH77),"")</f>
        <v>3.6491347964978567</v>
      </c>
      <c r="AJ77" s="20">
        <f>IF(AJ54&gt;0,VLOOKUP(AJ54,'[3]2020_HVAC'!$EY$7:$KA$83,$AH77),"")</f>
        <v>13.691605385863438</v>
      </c>
      <c r="AK77" s="20">
        <f>IF(AK54&gt;0,VLOOKUP(AK54,'[3]2020_HVAC'!$EY$7:$KA$83,44),"")</f>
        <v>63.881</v>
      </c>
      <c r="AL77" s="20">
        <f>IF(AL54&gt;0,VLOOKUP(AL54,'[3]2020_HVAC'!$EY$7:$KA$83,44),"")</f>
        <v>53.898799999999994</v>
      </c>
      <c r="AM77" s="20">
        <f>IF(AM54&gt;0,VLOOKUP(AM54,'[3]2020_HVAC'!$EY$7:$KA$83,44),"")</f>
        <v>0.86186324786324786</v>
      </c>
      <c r="AN77" s="20" t="str">
        <f>IF(AN54&gt;0,VLOOKUP(AN54,'[3]2020_HVAC'!$EY$7:$KA$83,44),"")</f>
        <v/>
      </c>
      <c r="AO77" s="20" t="str">
        <f>IF(AO54&gt;0,VLOOKUP(AO54,'[3]2020_HVAC'!$EY$7:$KA$83,44),"")</f>
        <v/>
      </c>
      <c r="AP77" s="13">
        <f>(SUM(W77:AF77)+SUM(AI77:AO77))*$AP$5</f>
        <v>432111.70284675941</v>
      </c>
      <c r="AQ77" s="21">
        <f>IF(AQ54&gt;0,VLOOKUP(AQ54,'[3]2020_Envelope'!$BH$6:$CR$128,9),"")</f>
        <v>45.853046594982075</v>
      </c>
      <c r="AR77" s="21">
        <f>IF(AR54&gt;0,VLOOKUP(AR54,'[3]2020_Envelope'!$BH$6:$CR$128,9),"")</f>
        <v>11.772782386072707</v>
      </c>
      <c r="AS77" s="21" t="str">
        <f>IF(AS54&gt;0,VLOOKUP(AS54,'[3]2020_Envelope'!$BH$6:$CR$128,9),"")</f>
        <v/>
      </c>
      <c r="AT77" s="21" t="str">
        <f>IF(AT54&gt;0,VLOOKUP(AT54,'[3]2020_Envelope'!$BH$6:$CR$128,9),"")</f>
        <v/>
      </c>
      <c r="AU77" s="21" t="str">
        <f>IF(AU54&gt;0,VLOOKUP(AU54,'[3]2020_Envelope'!$BH$6:$CR$128,9),"")</f>
        <v/>
      </c>
      <c r="AV77" s="21" t="str">
        <f>IF(AV54&gt;0,VLOOKUP(AV54,'[3]2020_Envelope'!$BH$6:$CR$128,9),"")</f>
        <v/>
      </c>
      <c r="AW77" s="20" t="str">
        <f>IF(AW54&gt;0,VLOOKUP(AW54,'[3]2020_HVAC'!$EY$7:$KA$83,47),"")</f>
        <v/>
      </c>
      <c r="AX77" s="20" t="str">
        <f>IF(AX54&gt;0,VLOOKUP(AX54,'[3]2020_HVAC'!$EY$7:$KA$83,47),"")</f>
        <v/>
      </c>
      <c r="AY77" s="20" t="str">
        <f>IF(AY54&gt;0,VLOOKUP(AY54,'[3]2020_HVAC'!$EY$7:$KA$83,47),"")</f>
        <v/>
      </c>
      <c r="AZ77" s="20" t="str">
        <f>IF(AZ54&gt;0,VLOOKUP(AZ54,'[3]2020_HVAC'!$EY$7:$KA$83,47),"")</f>
        <v/>
      </c>
      <c r="BA77" s="55">
        <f>VLOOKUP($C77,[2]Performance!$A$3:$K$36,11)</f>
        <v>0</v>
      </c>
      <c r="BB77" s="55">
        <f>IF(BA77=0,47,IF(BA77=1,48,49))</f>
        <v>47</v>
      </c>
      <c r="BC77" s="20">
        <f>IF(BC54&gt;0,VLOOKUP(BC54,'[3]2020_HVAC'!$EY$7:$KA$83,BB77),"")</f>
        <v>3.9237546856328924</v>
      </c>
      <c r="BD77" s="20">
        <f>IF(BD54&gt;0,VLOOKUP(BD54,'[3]2020_HVAC'!$EY$7:$KA$83,$BB77),"")</f>
        <v>23.770767245403722</v>
      </c>
      <c r="BE77" s="20">
        <f>IF(BE54&gt;0,VLOOKUP(BE54,'[3]2020_HVAC'!$EY$7:$KA$83,47),"")</f>
        <v>63.881</v>
      </c>
      <c r="BF77" s="20">
        <f>IF(BF54&gt;0,VLOOKUP(BF54,'[3]2020_HVAC'!$EY$7:$KA$83,47),"")</f>
        <v>53.898799999999994</v>
      </c>
      <c r="BG77" s="20">
        <f>IF(BG54&gt;0,VLOOKUP(BG54,'[3]2020_HVAC'!$EY$7:$KA$83,47),"")</f>
        <v>0.64024126984126983</v>
      </c>
      <c r="BH77" s="20" t="str">
        <f>IF(BH54&gt;0,VLOOKUP(BH54,'[3]2020_HVAC'!$EY$7:$KA$83,47),"")</f>
        <v/>
      </c>
      <c r="BI77" s="20" t="str">
        <f>IF(BI54&gt;0,VLOOKUP(BI54,'[3]2020_HVAC'!$EY$7:$KA$83,47),"")</f>
        <v/>
      </c>
      <c r="BJ77" s="13">
        <f>(SUM(AQ77:AZ77)+SUM(BC77:BI77))*$BJ$5</f>
        <v>641782.23537308793</v>
      </c>
      <c r="BK77" s="19">
        <f>IF($N77&gt;0,VLOOKUP($C77,[1]Sevilla!$AB$7:$AN$40,$N77))/((IF($P77=1,'3 PlantsCodes'!$D$26,IF($P77=2,'3 PlantsCodes'!$D$27,IF($P77=3,'3 PlantsCodes'!$D$28,IF($P77=4,'3 PlantsCodes'!$D$29)))))*IF($R77=1,'3 PlantsCodes'!$D$31,IF($R77=2,'3 PlantsCodes'!$D$32)))</f>
        <v>72.719906430755984</v>
      </c>
      <c r="BL77" s="19">
        <f>(IF($O77=20,VLOOKUP($C77,[1]Sevilla!$AB$7:$AN$40,12),IF($O77&gt;0,VLOOKUP($C77,[1]Sevilla!$AB$7:$AN$40,$O77),0))/(IF($Q77=1,'3 PlantsCodes'!$E$26,IF($Q77=3,'3 PlantsCodes'!$E$28,IF($Q77=4,'3 PlantsCodes'!$E$29,1)))*IF($R77=1,'3 PlantsCodes'!$E$31,IF($R77=2,'3 PlantsCodes'!$E$32))))</f>
        <v>40.255300554928247</v>
      </c>
      <c r="BM77" s="19">
        <f>VLOOKUP($C77,[1]Sevilla!$AB$6:$AZ$40,$S77)</f>
        <v>6.8421052631578947</v>
      </c>
      <c r="BN77" s="19">
        <f>VLOOKUP($C77,[1]Sevilla!$B$7:$Y$40,18)</f>
        <v>27.115415039061013</v>
      </c>
      <c r="BO77" s="19">
        <f>VLOOKUP($C77,[1]Sevilla!$B$7:$AA$40,26)</f>
        <v>0.56447340514997613</v>
      </c>
      <c r="BP77" s="20">
        <f>IF($U77=1,-[4]Office!$E$13,0)</f>
        <v>0</v>
      </c>
      <c r="BQ77" s="57" t="s">
        <v>30</v>
      </c>
      <c r="BR77" s="19">
        <f>IF($N77&gt;0,VLOOKUP($C77,[2]Sevilla!$AB$7:$AN$40,$N77))/((IF($P77=1,'3 PlantsCodes'!$D$26,IF($P77=2,'3 PlantsCodes'!$D$27,IF($P77=3,'3 PlantsCodes'!$D$28,IF($P77=4,'3 PlantsCodes'!$D$29)))))*IF($R77=1,'3 PlantsCodes'!$D$31,IF($R77=2,'3 PlantsCodes'!$D$32)))</f>
        <v>65.353472261189651</v>
      </c>
      <c r="BS77" s="19">
        <f>(IF($O77=20,VLOOKUP($C77,[2]Sevilla!$AB$7:$AN$40,12),IF($O77&gt;0,VLOOKUP($C77,[2]Sevilla!$AB$7:$AN$40,$O77),0))/(IF($Q77=1,'3 PlantsCodes'!$E$26,IF($Q77=3,'3 PlantsCodes'!$E$28,IF($Q77=4,'3 PlantsCodes'!$E$29,1)))*IF($R77=1,'3 PlantsCodes'!$E$31,IF($R77=2,'3 PlantsCodes'!$E$32))))</f>
        <v>22.404697431738043</v>
      </c>
      <c r="BT77" s="19">
        <f>VLOOKUP($C77,[2]Sevilla!$AB$6:$AZ$40,$S77)</f>
        <v>10.105263157894736</v>
      </c>
      <c r="BU77" s="19">
        <f>VLOOKUP($C77,[2]Sevilla!$B$7:$Y$40,18)</f>
        <v>27.169077050099904</v>
      </c>
      <c r="BV77" s="19">
        <f>VLOOKUP($C77,[2]Sevilla!$B$7:$AA$40,26)</f>
        <v>0.62932704306097786</v>
      </c>
      <c r="BW77" s="20">
        <f>IF($U77=1,-[4]School!$E$13,0)</f>
        <v>0</v>
      </c>
      <c r="BX77" s="57" t="s">
        <v>30</v>
      </c>
    </row>
    <row r="78" spans="1:76" x14ac:dyDescent="0.25">
      <c r="A78" s="151"/>
      <c r="B78" s="17">
        <v>2</v>
      </c>
      <c r="C78" s="22">
        <f t="shared" ref="C78:O78" si="74">IF(C55="","",C55)</f>
        <v>1</v>
      </c>
      <c r="D78" s="50" t="str">
        <f t="shared" si="74"/>
        <v>-</v>
      </c>
      <c r="E78" s="50" t="str">
        <f t="shared" si="74"/>
        <v>-</v>
      </c>
      <c r="F78" s="49" t="str">
        <f t="shared" si="74"/>
        <v>o-</v>
      </c>
      <c r="G78" s="49" t="str">
        <f t="shared" si="74"/>
        <v>o</v>
      </c>
      <c r="H78" s="49">
        <f t="shared" si="74"/>
        <v>0</v>
      </c>
      <c r="I78" s="49">
        <f t="shared" si="74"/>
        <v>1</v>
      </c>
      <c r="J78" s="49">
        <f t="shared" si="74"/>
        <v>1</v>
      </c>
      <c r="K78" s="49">
        <f t="shared" si="74"/>
        <v>1</v>
      </c>
      <c r="L78" s="49">
        <f t="shared" si="74"/>
        <v>1</v>
      </c>
      <c r="M78" s="49">
        <f t="shared" si="74"/>
        <v>1111</v>
      </c>
      <c r="N78" s="49">
        <f t="shared" si="74"/>
        <v>5</v>
      </c>
      <c r="O78" s="49">
        <f t="shared" si="74"/>
        <v>20</v>
      </c>
      <c r="P78" s="49">
        <v>2</v>
      </c>
      <c r="Q78" s="49">
        <f t="shared" ref="Q78:V78" si="75">IF(Q55="","",Q55)</f>
        <v>3</v>
      </c>
      <c r="R78" s="49">
        <f t="shared" si="75"/>
        <v>2</v>
      </c>
      <c r="S78" s="22">
        <f t="shared" si="75"/>
        <v>15</v>
      </c>
      <c r="T78" s="49">
        <f t="shared" si="75"/>
        <v>0</v>
      </c>
      <c r="U78" s="49">
        <f t="shared" si="75"/>
        <v>0</v>
      </c>
      <c r="V78" s="18" t="str">
        <f t="shared" si="75"/>
        <v/>
      </c>
      <c r="W78" s="21">
        <f>IF(W55&gt;0,VLOOKUP(W55,'[3]2020_Envelope'!$BH$6:$CR$128,8),"")</f>
        <v>20.040805073063133</v>
      </c>
      <c r="X78" s="21">
        <f>IF(X55&gt;0,VLOOKUP(X55,'[3]2020_Envelope'!$BH$6:$CR$128,8),"")</f>
        <v>6.5364626413013509</v>
      </c>
      <c r="Y78" s="21" t="str">
        <f>IF(Y55&gt;0,VLOOKUP(Y55,'[3]2020_Envelope'!$BH$6:$CR$128,8),"")</f>
        <v/>
      </c>
      <c r="Z78" s="21">
        <f>IF(Z55&gt;0,VLOOKUP(Z55,'[3]2020_Envelope'!$BH$6:$CR$128,8),"")</f>
        <v>22.103449730094468</v>
      </c>
      <c r="AA78" s="21" t="str">
        <f>IF(AA55&gt;0,VLOOKUP(AA55,'[3]2020_Envelope'!$BH$6:$CR$128,8),"")</f>
        <v/>
      </c>
      <c r="AB78" s="21" t="str">
        <f>IF(AB55&gt;0,VLOOKUP(AB55,'[3]2020_Envelope'!$BH$6:$CR$128,8),"")</f>
        <v/>
      </c>
      <c r="AC78" s="20" t="str">
        <f>IF(AC55&gt;0,VLOOKUP(AC55,'[3]2020_HVAC'!$EY$7:$KA$83,44),"")</f>
        <v/>
      </c>
      <c r="AD78" s="20" t="str">
        <f>IF(AD55&gt;0,VLOOKUP(AD55,'[3]2020_HVAC'!$EY$7:$KA$83,44),"")</f>
        <v/>
      </c>
      <c r="AE78" s="20" t="str">
        <f>IF(AE55&gt;0,VLOOKUP(AE55,'[3]2020_HVAC'!$EY$7:$KA$83,44),"")</f>
        <v/>
      </c>
      <c r="AF78" s="20" t="str">
        <f>IF(AF55&gt;0,VLOOKUP(AF55,'[3]2020_HVAC'!$EY$7:$KA$83,44),"")</f>
        <v/>
      </c>
      <c r="AG78" s="55">
        <f>VLOOKUP($C78,[1]Performance!$A$3:$K$38,11)</f>
        <v>0</v>
      </c>
      <c r="AH78" s="55">
        <f t="shared" ref="AH78:AH96" si="76">IF(AG78=0,44,IF(AG78=1,45,46))</f>
        <v>44</v>
      </c>
      <c r="AI78" s="20">
        <f>IF(AI55&gt;0,VLOOKUP(AI55,'[3]2020_HVAC'!$EY$7:$KA$83,AH78),"")</f>
        <v>9.0891526700462002</v>
      </c>
      <c r="AJ78" s="20">
        <f>IF(AJ55&gt;0,VLOOKUP(AJ55,'[3]2020_HVAC'!$EY$7:$KA$83,$AH78),"")</f>
        <v>19.495756436845564</v>
      </c>
      <c r="AK78" s="20">
        <f>IF(AK55&gt;0,VLOOKUP(AK55,'[3]2020_HVAC'!$EY$7:$KA$83,44),"")</f>
        <v>53.898799999999994</v>
      </c>
      <c r="AL78" s="20" t="str">
        <f>IF(AL55&gt;0,VLOOKUP(AL55,'[3]2020_HVAC'!$EY$7:$KA$83,44),"")</f>
        <v/>
      </c>
      <c r="AM78" s="20">
        <f>IF(AM55&gt;0,VLOOKUP(AM55,'[3]2020_HVAC'!$EY$7:$KA$83,44),"")</f>
        <v>4.9931623931623932</v>
      </c>
      <c r="AN78" s="20" t="str">
        <f>IF(AN55&gt;0,VLOOKUP(AN55,'[3]2020_HVAC'!$EY$7:$KA$83,44),"")</f>
        <v/>
      </c>
      <c r="AO78" s="20" t="str">
        <f>IF(AO55&gt;0,VLOOKUP(AO55,'[3]2020_HVAC'!$EY$7:$KA$83,44),"")</f>
        <v/>
      </c>
      <c r="AP78" s="13">
        <f t="shared" ref="AP78:AP95" si="77">(SUM(W78:AF78)+SUM(AI78:AO78))*$AP$5</f>
        <v>318608.75813016063</v>
      </c>
      <c r="AQ78" s="21">
        <f>IF(AQ55&gt;0,VLOOKUP(AQ55,'[3]2020_Envelope'!$BH$6:$CR$128,9),"")</f>
        <v>45.853046594982075</v>
      </c>
      <c r="AR78" s="21">
        <f>IF(AR55&gt;0,VLOOKUP(AR55,'[3]2020_Envelope'!$BH$6:$CR$128,9),"")</f>
        <v>11.772782386072707</v>
      </c>
      <c r="AS78" s="21" t="str">
        <f>IF(AS55&gt;0,VLOOKUP(AS55,'[3]2020_Envelope'!$BH$6:$CR$128,9),"")</f>
        <v/>
      </c>
      <c r="AT78" s="21" t="str">
        <f>IF(AT55&gt;0,VLOOKUP(AT55,'[3]2020_Envelope'!$BH$6:$CR$128,9),"")</f>
        <v/>
      </c>
      <c r="AU78" s="21" t="str">
        <f>IF(AU55&gt;0,VLOOKUP(AU55,'[3]2020_Envelope'!$BH$6:$CR$128,9),"")</f>
        <v/>
      </c>
      <c r="AV78" s="21" t="str">
        <f>IF(AV55&gt;0,VLOOKUP(AV55,'[3]2020_Envelope'!$BH$6:$CR$128,9),"")</f>
        <v/>
      </c>
      <c r="AW78" s="20" t="str">
        <f>IF(AW55&gt;0,VLOOKUP(AW55,'[3]2020_HVAC'!$EY$7:$KA$83,47),"")</f>
        <v/>
      </c>
      <c r="AX78" s="20" t="str">
        <f>IF(AX55&gt;0,VLOOKUP(AX55,'[3]2020_HVAC'!$EY$7:$KA$83,47),"")</f>
        <v/>
      </c>
      <c r="AY78" s="20" t="str">
        <f>IF(AY55&gt;0,VLOOKUP(AY55,'[3]2020_HVAC'!$EY$7:$KA$83,47),"")</f>
        <v/>
      </c>
      <c r="AZ78" s="20" t="str">
        <f>IF(AZ55&gt;0,VLOOKUP(AZ55,'[3]2020_HVAC'!$EY$7:$KA$83,47),"")</f>
        <v/>
      </c>
      <c r="BA78" s="55">
        <f>VLOOKUP($C78,[2]Performance!$A$3:$K$36,11)</f>
        <v>0</v>
      </c>
      <c r="BB78" s="55">
        <f t="shared" ref="BB78:BB96" si="78">IF(BA78=0,47,IF(BA78=1,48,49))</f>
        <v>47</v>
      </c>
      <c r="BC78" s="20">
        <f>IF(BC55&gt;0,VLOOKUP(BC55,'[3]2020_HVAC'!$EY$7:$KA$83,BB78),"")</f>
        <v>9.7731674400610036</v>
      </c>
      <c r="BD78" s="20">
        <f>IF(BD55&gt;0,VLOOKUP(BD55,'[3]2020_HVAC'!$EY$7:$KA$83,$BB78),"")</f>
        <v>33.847680784886414</v>
      </c>
      <c r="BE78" s="20">
        <f>IF(BE55&gt;0,VLOOKUP(BE55,'[3]2020_HVAC'!$EY$7:$KA$83,47),"")</f>
        <v>53.898799999999994</v>
      </c>
      <c r="BF78" s="20" t="str">
        <f>IF(BF55&gt;0,VLOOKUP(BF55,'[3]2020_HVAC'!$EY$7:$KA$83,47),"")</f>
        <v/>
      </c>
      <c r="BG78" s="20">
        <f>IF(BG55&gt;0,VLOOKUP(BG55,'[3]2020_HVAC'!$EY$7:$KA$83,47),"")</f>
        <v>5.5638095238095238</v>
      </c>
      <c r="BH78" s="20" t="str">
        <f>IF(BH55&gt;0,VLOOKUP(BH55,'[3]2020_HVAC'!$EY$7:$KA$83,47),"")</f>
        <v/>
      </c>
      <c r="BI78" s="20" t="str">
        <f>IF(BI55&gt;0,VLOOKUP(BI55,'[3]2020_HVAC'!$EY$7:$KA$83,47),"")</f>
        <v/>
      </c>
      <c r="BJ78" s="13">
        <f t="shared" ref="BJ78:BJ95" si="79">(SUM(AQ78:AZ78)+SUM(BC78:BI78))*$BJ$5</f>
        <v>506234.2531989069</v>
      </c>
      <c r="BK78" s="19">
        <f>IF($N78&gt;0,VLOOKUP($C78,[1]Sevilla!$AB$7:$AN$40,$N78))/((IF($P78=1,'3 PlantsCodes'!$D$26,IF($P78=2,'3 PlantsCodes'!$D$27,IF($P78=3,'3 PlantsCodes'!$D$28,IF($P78=4,'3 PlantsCodes'!$D$29)))))*IF($R78=1,'3 PlantsCodes'!$D$31,IF($R78=2,'3 PlantsCodes'!$D$32)))</f>
        <v>52.631280900862748</v>
      </c>
      <c r="BL78" s="19">
        <f>(IF($O78=20,VLOOKUP($C78,[1]Sevilla!$AB$7:$AN$40,12),IF($O78&gt;0,VLOOKUP($C78,[1]Sevilla!$AB$7:$AN$40,$O78),0))/(IF($Q78=1,'3 PlantsCodes'!$E$26,IF($Q78=3,'3 PlantsCodes'!$E$28,IF($Q78=4,'3 PlantsCodes'!$E$29,1)))*IF($R78=1,'3 PlantsCodes'!$E$31,IF($R78=2,'3 PlantsCodes'!$E$32))))</f>
        <v>46.419041586634762</v>
      </c>
      <c r="BM78" s="19">
        <f>VLOOKUP($C78,[1]Sevilla!$AB$6:$AZ$40,$S78)</f>
        <v>6.8421052631578947</v>
      </c>
      <c r="BN78" s="19">
        <f>VLOOKUP($C78,[1]Sevilla!$B$7:$Y$40,18)</f>
        <v>27.115415039061013</v>
      </c>
      <c r="BO78" s="19">
        <f>VLOOKUP($C78,[1]Sevilla!$B$7:$AA$40,26)</f>
        <v>0.56447340514997613</v>
      </c>
      <c r="BP78" s="20">
        <f>IF($U78=1,-[4]Office!$E$13,0)</f>
        <v>0</v>
      </c>
      <c r="BQ78" s="57" t="s">
        <v>30</v>
      </c>
      <c r="BR78" s="19">
        <f>IF($N78&gt;0,VLOOKUP($C78,[2]Sevilla!$AB$7:$AN$40,$N78))/((IF($P78=1,'3 PlantsCodes'!$D$26,IF($P78=2,'3 PlantsCodes'!$D$27,IF($P78=3,'3 PlantsCodes'!$D$28,IF($P78=4,'3 PlantsCodes'!$D$29)))))*IF($R78=1,'3 PlantsCodes'!$D$31,IF($R78=2,'3 PlantsCodes'!$D$32)))</f>
        <v>47.299798985586463</v>
      </c>
      <c r="BS78" s="19">
        <f>(IF($O78=20,VLOOKUP($C78,[2]Sevilla!$AB$7:$AN$40,12),IF($O78&gt;0,VLOOKUP($C78,[2]Sevilla!$AB$7:$AN$40,$O78),0))/(IF($Q78=1,'3 PlantsCodes'!$E$26,IF($Q78=3,'3 PlantsCodes'!$E$28,IF($Q78=4,'3 PlantsCodes'!$E$29,1)))*IF($R78=1,'3 PlantsCodes'!$E$31,IF($R78=2,'3 PlantsCodes'!$E$32))))</f>
        <v>28.506812013325074</v>
      </c>
      <c r="BT78" s="19">
        <f>VLOOKUP($C78,[2]Sevilla!$AB$6:$AZ$40,$S78)</f>
        <v>10.105263157894736</v>
      </c>
      <c r="BU78" s="19">
        <f>VLOOKUP($C78,[2]Sevilla!$B$7:$Y$40,18)</f>
        <v>27.169077050099904</v>
      </c>
      <c r="BV78" s="19">
        <f>VLOOKUP($C78,[2]Sevilla!$B$7:$AA$40,26)</f>
        <v>0.62932704306097786</v>
      </c>
      <c r="BW78" s="20">
        <f>IF($U78=1,-[4]School!$E$13,0)</f>
        <v>0</v>
      </c>
      <c r="BX78" s="57" t="s">
        <v>30</v>
      </c>
    </row>
    <row r="79" spans="1:76" x14ac:dyDescent="0.25">
      <c r="A79" s="151"/>
      <c r="B79" s="17">
        <v>3</v>
      </c>
      <c r="C79" s="22">
        <f t="shared" ref="C79:V79" si="80">IF(C56="","",C56)</f>
        <v>5</v>
      </c>
      <c r="D79" s="50" t="str">
        <f t="shared" si="80"/>
        <v>o-</v>
      </c>
      <c r="E79" s="50" t="str">
        <f t="shared" si="80"/>
        <v>-</v>
      </c>
      <c r="F79" s="49" t="str">
        <f t="shared" si="80"/>
        <v>o-</v>
      </c>
      <c r="G79" s="49" t="str">
        <f t="shared" si="80"/>
        <v>o</v>
      </c>
      <c r="H79" s="49">
        <f t="shared" si="80"/>
        <v>0</v>
      </c>
      <c r="I79" s="49">
        <f t="shared" si="80"/>
        <v>2</v>
      </c>
      <c r="J79" s="49">
        <f t="shared" si="80"/>
        <v>1</v>
      </c>
      <c r="K79" s="49">
        <f t="shared" si="80"/>
        <v>1</v>
      </c>
      <c r="L79" s="49">
        <f t="shared" si="80"/>
        <v>1</v>
      </c>
      <c r="M79" s="49">
        <f t="shared" si="80"/>
        <v>2111</v>
      </c>
      <c r="N79" s="49">
        <f t="shared" si="80"/>
        <v>5</v>
      </c>
      <c r="O79" s="49">
        <f t="shared" si="80"/>
        <v>20</v>
      </c>
      <c r="P79" s="49">
        <f t="shared" si="80"/>
        <v>3</v>
      </c>
      <c r="Q79" s="49">
        <f t="shared" si="80"/>
        <v>3</v>
      </c>
      <c r="R79" s="49">
        <f t="shared" si="80"/>
        <v>2</v>
      </c>
      <c r="S79" s="22">
        <f t="shared" si="80"/>
        <v>15</v>
      </c>
      <c r="T79" s="49">
        <f t="shared" si="80"/>
        <v>0</v>
      </c>
      <c r="U79" s="49">
        <f t="shared" si="80"/>
        <v>0</v>
      </c>
      <c r="V79" s="18" t="str">
        <f t="shared" si="80"/>
        <v/>
      </c>
      <c r="W79" s="21">
        <f>IF(W56&gt;0,VLOOKUP(W56,'[3]2020_Envelope'!$BH$6:$CR$128,8),"")</f>
        <v>3.7000275709953123</v>
      </c>
      <c r="X79" s="21">
        <f>IF(X56&gt;0,VLOOKUP(X56,'[3]2020_Envelope'!$BH$6:$CR$128,8),"")</f>
        <v>15.634511993382961</v>
      </c>
      <c r="Y79" s="21">
        <f>IF(Y56&gt;0,VLOOKUP(Y56,'[3]2020_Envelope'!$BH$6:$CR$128,8),"")</f>
        <v>7.6426799007444171</v>
      </c>
      <c r="Z79" s="21">
        <f>IF(Z56&gt;0,VLOOKUP(Z56,'[3]2020_Envelope'!$BH$6:$CR$128,8),"")</f>
        <v>22.103449730094468</v>
      </c>
      <c r="AA79" s="21" t="str">
        <f>IF(AA56&gt;0,VLOOKUP(AA56,'[3]2020_Envelope'!$BH$6:$CR$128,8),"")</f>
        <v/>
      </c>
      <c r="AB79" s="21" t="str">
        <f>IF(AB56&gt;0,VLOOKUP(AB56,'[3]2020_Envelope'!$BH$6:$CR$128,8),"")</f>
        <v/>
      </c>
      <c r="AC79" s="20" t="str">
        <f>IF(AC56&gt;0,VLOOKUP(AC56,'[3]2020_HVAC'!$EY$7:$KA$83,44),"")</f>
        <v/>
      </c>
      <c r="AD79" s="20" t="str">
        <f>IF(AD56&gt;0,VLOOKUP(AD56,'[3]2020_HVAC'!$EY$7:$KA$83,44),"")</f>
        <v/>
      </c>
      <c r="AE79" s="20" t="str">
        <f>IF(AE56&gt;0,VLOOKUP(AE56,'[3]2020_HVAC'!$EY$7:$KA$83,44),"")</f>
        <v/>
      </c>
      <c r="AF79" s="20" t="str">
        <f>IF(AF56&gt;0,VLOOKUP(AF56,'[3]2020_HVAC'!$EY$7:$KA$83,44),"")</f>
        <v/>
      </c>
      <c r="AG79" s="55">
        <f>VLOOKUP($C79,[1]Performance!$A$3:$K$38,11)</f>
        <v>0</v>
      </c>
      <c r="AH79" s="55">
        <f t="shared" si="76"/>
        <v>44</v>
      </c>
      <c r="AI79" s="20">
        <f>IF(AI56&gt;0,VLOOKUP(AI56,'[3]2020_HVAC'!$EY$7:$KA$83,AH79),"")</f>
        <v>9.0891526700462002</v>
      </c>
      <c r="AJ79" s="20">
        <f>IF(AJ56&gt;0,VLOOKUP(AJ56,'[3]2020_HVAC'!$EY$7:$KA$83,$AH79),"")</f>
        <v>19.495756436845564</v>
      </c>
      <c r="AK79" s="20">
        <f>IF(AK56&gt;0,VLOOKUP(AK56,'[3]2020_HVAC'!$EY$7:$KA$83,44),"")</f>
        <v>53.898799999999994</v>
      </c>
      <c r="AL79" s="20" t="str">
        <f>IF(AL56&gt;0,VLOOKUP(AL56,'[3]2020_HVAC'!$EY$7:$KA$83,44),"")</f>
        <v/>
      </c>
      <c r="AM79" s="20">
        <f>IF(AM56&gt;0,VLOOKUP(AM56,'[3]2020_HVAC'!$EY$7:$KA$83,44),"")</f>
        <v>4.9931623931623932</v>
      </c>
      <c r="AN79" s="20" t="str">
        <f>IF(AN56&gt;0,VLOOKUP(AN56,'[3]2020_HVAC'!$EY$7:$KA$83,44),"")</f>
        <v/>
      </c>
      <c r="AO79" s="20" t="str">
        <f>IF(AO56&gt;0,VLOOKUP(AO56,'[3]2020_HVAC'!$EY$7:$KA$83,44),"")</f>
        <v/>
      </c>
      <c r="AP79" s="13">
        <f t="shared" si="77"/>
        <v>319544.64522693487</v>
      </c>
      <c r="AQ79" s="21">
        <f>IF(AQ56&gt;0,VLOOKUP(AQ56,'[3]2020_Envelope'!$BH$6:$CR$128,9),"")</f>
        <v>8.66705376344086</v>
      </c>
      <c r="AR79" s="21">
        <f>IF(AR56&gt;0,VLOOKUP(AR56,'[3]2020_Envelope'!$BH$6:$CR$128,9),"")</f>
        <v>28.159222734254989</v>
      </c>
      <c r="AS79" s="21">
        <f>IF(AS56&gt;0,VLOOKUP(AS56,'[3]2020_Envelope'!$BH$6:$CR$128,9),"")</f>
        <v>18.629032258064516</v>
      </c>
      <c r="AT79" s="21" t="str">
        <f>IF(AT56&gt;0,VLOOKUP(AT56,'[3]2020_Envelope'!$BH$6:$CR$128,9),"")</f>
        <v/>
      </c>
      <c r="AU79" s="21" t="str">
        <f>IF(AU56&gt;0,VLOOKUP(AU56,'[3]2020_Envelope'!$BH$6:$CR$128,9),"")</f>
        <v/>
      </c>
      <c r="AV79" s="21" t="str">
        <f>IF(AV56&gt;0,VLOOKUP(AV56,'[3]2020_Envelope'!$BH$6:$CR$128,9),"")</f>
        <v/>
      </c>
      <c r="AW79" s="20" t="str">
        <f>IF(AW56&gt;0,VLOOKUP(AW56,'[3]2020_HVAC'!$EY$7:$KA$83,47),"")</f>
        <v/>
      </c>
      <c r="AX79" s="20" t="str">
        <f>IF(AX56&gt;0,VLOOKUP(AX56,'[3]2020_HVAC'!$EY$7:$KA$83,47),"")</f>
        <v/>
      </c>
      <c r="AY79" s="20" t="str">
        <f>IF(AY56&gt;0,VLOOKUP(AY56,'[3]2020_HVAC'!$EY$7:$KA$83,47),"")</f>
        <v/>
      </c>
      <c r="AZ79" s="20" t="str">
        <f>IF(AZ56&gt;0,VLOOKUP(AZ56,'[3]2020_HVAC'!$EY$7:$KA$83,47),"")</f>
        <v/>
      </c>
      <c r="BA79" s="55">
        <f>VLOOKUP($C79,[2]Performance!$A$3:$K$36,11)</f>
        <v>0</v>
      </c>
      <c r="BB79" s="55">
        <f t="shared" si="78"/>
        <v>47</v>
      </c>
      <c r="BC79" s="20">
        <f>IF(BC56&gt;0,VLOOKUP(BC56,'[3]2020_HVAC'!$EY$7:$KA$83,BB79),"")</f>
        <v>9.7731674400610036</v>
      </c>
      <c r="BD79" s="20">
        <f>IF(BD56&gt;0,VLOOKUP(BD56,'[3]2020_HVAC'!$EY$7:$KA$83,$BB79),"")</f>
        <v>33.847680784886414</v>
      </c>
      <c r="BE79" s="20">
        <f>IF(BE56&gt;0,VLOOKUP(BE56,'[3]2020_HVAC'!$EY$7:$KA$83,47),"")</f>
        <v>53.898799999999994</v>
      </c>
      <c r="BF79" s="20" t="str">
        <f>IF(BF56&gt;0,VLOOKUP(BF56,'[3]2020_HVAC'!$EY$7:$KA$83,47),"")</f>
        <v/>
      </c>
      <c r="BG79" s="20">
        <f>IF(BG56&gt;0,VLOOKUP(BG56,'[3]2020_HVAC'!$EY$7:$KA$83,47),"")</f>
        <v>5.5638095238095238</v>
      </c>
      <c r="BH79" s="20" t="str">
        <f>IF(BH56&gt;0,VLOOKUP(BH56,'[3]2020_HVAC'!$EY$7:$KA$83,47),"")</f>
        <v/>
      </c>
      <c r="BI79" s="20" t="str">
        <f>IF(BI56&gt;0,VLOOKUP(BI56,'[3]2020_HVAC'!$EY$7:$KA$83,47),"")</f>
        <v/>
      </c>
      <c r="BJ79" s="13">
        <f t="shared" si="79"/>
        <v>499397.11448922951</v>
      </c>
      <c r="BK79" s="19">
        <f>IF($N79&gt;0,VLOOKUP($C79,[1]Sevilla!$AB$7:$AN$40,$N79))/((IF($P79=1,'3 PlantsCodes'!$D$26,IF($P79=2,'3 PlantsCodes'!$D$27,IF($P79=3,'3 PlantsCodes'!$D$28,IF($P79=4,'3 PlantsCodes'!$D$29)))))*IF($R79=1,'3 PlantsCodes'!$D$31,IF($R79=2,'3 PlantsCodes'!$D$32)))</f>
        <v>38.480010358719106</v>
      </c>
      <c r="BL79" s="19">
        <f>(IF($O79=20,VLOOKUP($C79,[1]Sevilla!$AB$7:$AN$40,12),IF($O79&gt;0,VLOOKUP($C79,[1]Sevilla!$AB$7:$AN$40,$O79),0))/(IF($Q79=1,'3 PlantsCodes'!$E$26,IF($Q79=3,'3 PlantsCodes'!$E$28,IF($Q79=4,'3 PlantsCodes'!$E$29,1)))*IF($R79=1,'3 PlantsCodes'!$E$31,IF($R79=2,'3 PlantsCodes'!$E$32))))</f>
        <v>46.343893127287423</v>
      </c>
      <c r="BM79" s="19">
        <f>VLOOKUP($C79,[1]Sevilla!$AB$6:$AZ$40,$S79)</f>
        <v>6.8421052631578947</v>
      </c>
      <c r="BN79" s="19">
        <f>VLOOKUP($C79,[1]Sevilla!$B$7:$Y$40,18)</f>
        <v>27.142502929686</v>
      </c>
      <c r="BO79" s="19">
        <f>VLOOKUP($C79,[1]Sevilla!$B$7:$AA$40,26)</f>
        <v>0.53739701257681238</v>
      </c>
      <c r="BP79" s="20">
        <f>IF($U79=1,-[4]Office!$E$13,0)</f>
        <v>0</v>
      </c>
      <c r="BQ79" s="57" t="s">
        <v>30</v>
      </c>
      <c r="BR79" s="19">
        <f>IF($N79&gt;0,VLOOKUP($C79,[2]Sevilla!$AB$7:$AN$40,$N79))/((IF($P79=1,'3 PlantsCodes'!$D$26,IF($P79=2,'3 PlantsCodes'!$D$27,IF($P79=3,'3 PlantsCodes'!$D$28,IF($P79=4,'3 PlantsCodes'!$D$29)))))*IF($R79=1,'3 PlantsCodes'!$D$31,IF($R79=2,'3 PlantsCodes'!$D$32)))</f>
        <v>22.029128183352828</v>
      </c>
      <c r="BS79" s="19">
        <f>(IF($O79=20,VLOOKUP($C79,[2]Sevilla!$AB$7:$AN$40,12),IF($O79&gt;0,VLOOKUP($C79,[2]Sevilla!$AB$7:$AN$40,$O79),0))/(IF($Q79=1,'3 PlantsCodes'!$E$26,IF($Q79=3,'3 PlantsCodes'!$E$28,IF($Q79=4,'3 PlantsCodes'!$E$29,1)))*IF($R79=1,'3 PlantsCodes'!$E$31,IF($R79=2,'3 PlantsCodes'!$E$32))))</f>
        <v>32.216437769305443</v>
      </c>
      <c r="BT79" s="19">
        <f>VLOOKUP($C79,[2]Sevilla!$AB$6:$AZ$40,$S79)</f>
        <v>10.105263157894736</v>
      </c>
      <c r="BU79" s="19">
        <f>VLOOKUP($C79,[2]Sevilla!$B$7:$Y$40,18)</f>
        <v>27.178556514385658</v>
      </c>
      <c r="BV79" s="19">
        <f>VLOOKUP($C79,[2]Sevilla!$B$7:$AA$40,26)</f>
        <v>0.62325581915977979</v>
      </c>
      <c r="BW79" s="20">
        <f>IF($U79=1,-[4]School!$E$13,0)</f>
        <v>0</v>
      </c>
      <c r="BX79" s="57" t="s">
        <v>30</v>
      </c>
    </row>
    <row r="80" spans="1:76" x14ac:dyDescent="0.25">
      <c r="A80" s="151"/>
      <c r="B80" s="17">
        <v>4</v>
      </c>
      <c r="C80" s="22">
        <f t="shared" ref="C80:V80" si="81">IF(C57="","",C57)</f>
        <v>1</v>
      </c>
      <c r="D80" s="50" t="str">
        <f t="shared" si="81"/>
        <v>-</v>
      </c>
      <c r="E80" s="50" t="str">
        <f t="shared" si="81"/>
        <v>-</v>
      </c>
      <c r="F80" s="49" t="str">
        <f t="shared" si="81"/>
        <v>o-</v>
      </c>
      <c r="G80" s="49" t="str">
        <f t="shared" si="81"/>
        <v>o</v>
      </c>
      <c r="H80" s="49">
        <f t="shared" si="81"/>
        <v>0</v>
      </c>
      <c r="I80" s="49">
        <f t="shared" si="81"/>
        <v>1</v>
      </c>
      <c r="J80" s="49">
        <f t="shared" si="81"/>
        <v>1</v>
      </c>
      <c r="K80" s="49">
        <f t="shared" si="81"/>
        <v>1</v>
      </c>
      <c r="L80" s="49">
        <f t="shared" si="81"/>
        <v>1</v>
      </c>
      <c r="M80" s="49">
        <f t="shared" si="81"/>
        <v>1111</v>
      </c>
      <c r="N80" s="49">
        <f t="shared" si="81"/>
        <v>7</v>
      </c>
      <c r="O80" s="49">
        <f t="shared" si="81"/>
        <v>12</v>
      </c>
      <c r="P80" s="49">
        <f t="shared" si="81"/>
        <v>3</v>
      </c>
      <c r="Q80" s="49">
        <f t="shared" si="81"/>
        <v>3</v>
      </c>
      <c r="R80" s="49">
        <f t="shared" si="81"/>
        <v>2</v>
      </c>
      <c r="S80" s="22">
        <f t="shared" si="81"/>
        <v>16</v>
      </c>
      <c r="T80" s="49">
        <f t="shared" si="81"/>
        <v>0</v>
      </c>
      <c r="U80" s="49">
        <f t="shared" si="81"/>
        <v>1</v>
      </c>
      <c r="V80" s="18" t="str">
        <f t="shared" si="81"/>
        <v/>
      </c>
      <c r="W80" s="21">
        <f>IF(W57&gt;0,VLOOKUP(W57,'[3]2020_Envelope'!$BH$6:$CR$128,8),"")</f>
        <v>20.040805073063133</v>
      </c>
      <c r="X80" s="21">
        <f>IF(X57&gt;0,VLOOKUP(X57,'[3]2020_Envelope'!$BH$6:$CR$128,8),"")</f>
        <v>6.5364626413013509</v>
      </c>
      <c r="Y80" s="21" t="str">
        <f>IF(Y57&gt;0,VLOOKUP(Y57,'[3]2020_Envelope'!$BH$6:$CR$128,8),"")</f>
        <v/>
      </c>
      <c r="Z80" s="21">
        <f>IF(Z57&gt;0,VLOOKUP(Z57,'[3]2020_Envelope'!$BH$6:$CR$128,8),"")</f>
        <v>22.103449730094468</v>
      </c>
      <c r="AA80" s="21" t="str">
        <f>IF(AA57&gt;0,VLOOKUP(AA57,'[3]2020_Envelope'!$BH$6:$CR$128,8),"")</f>
        <v/>
      </c>
      <c r="AB80" s="21" t="str">
        <f>IF(AB57&gt;0,VLOOKUP(AB57,'[3]2020_Envelope'!$BH$6:$CR$128,8),"")</f>
        <v/>
      </c>
      <c r="AC80" s="20" t="str">
        <f>IF(AC57&gt;0,VLOOKUP(AC57,'[3]2020_HVAC'!$EY$7:$KA$83,44),"")</f>
        <v/>
      </c>
      <c r="AD80" s="20" t="str">
        <f>IF(AD57&gt;0,VLOOKUP(AD57,'[3]2020_HVAC'!$EY$7:$KA$83,44),"")</f>
        <v/>
      </c>
      <c r="AE80" s="20" t="str">
        <f>IF(AE57&gt;0,VLOOKUP(AE57,'[3]2020_HVAC'!$EY$7:$KA$83,44),"")</f>
        <v/>
      </c>
      <c r="AF80" s="20" t="str">
        <f>IF(AF57&gt;0,VLOOKUP(AF57,'[3]2020_HVAC'!$EY$7:$KA$83,44),"")</f>
        <v/>
      </c>
      <c r="AG80" s="55">
        <f>VLOOKUP($C80,[1]Performance!$A$3:$K$38,11)</f>
        <v>0</v>
      </c>
      <c r="AH80" s="55">
        <f t="shared" si="76"/>
        <v>44</v>
      </c>
      <c r="AI80" s="20">
        <f>IF(AI57&gt;0,VLOOKUP(AI57,'[3]2020_HVAC'!$EY$7:$KA$83,AH80),"")</f>
        <v>20.988687065020581</v>
      </c>
      <c r="AJ80" s="20" t="str">
        <f>IF(AJ57&gt;0,VLOOKUP(AJ57,'[3]2020_HVAC'!$EY$7:$KA$83,$AH80),"")</f>
        <v/>
      </c>
      <c r="AK80" s="20">
        <f>IF(AK57&gt;0,VLOOKUP(AK57,'[3]2020_HVAC'!$EY$7:$KA$83,44),"")</f>
        <v>53.898799999999994</v>
      </c>
      <c r="AL80" s="20" t="str">
        <f>IF(AL57&gt;0,VLOOKUP(AL57,'[3]2020_HVAC'!$EY$7:$KA$83,44),"")</f>
        <v/>
      </c>
      <c r="AM80" s="20">
        <f>IF(AM57&gt;0,VLOOKUP(AM57,'[3]2020_HVAC'!$EY$7:$KA$83,44),"")</f>
        <v>4.9931623931623932</v>
      </c>
      <c r="AN80" s="20" t="str">
        <f>IF(AN57&gt;0,VLOOKUP(AN57,'[3]2020_HVAC'!$EY$7:$KA$83,44),"")</f>
        <v/>
      </c>
      <c r="AO80" s="20">
        <f>IF(AO57&gt;0,VLOOKUP(AO57,'[3]2020_HVAC'!$EY$7:$KA$83,44),"")</f>
        <v>12.383242705570293</v>
      </c>
      <c r="AP80" s="13">
        <f t="shared" si="77"/>
        <v>329810.38648321654</v>
      </c>
      <c r="AQ80" s="21">
        <f>IF(AQ57&gt;0,VLOOKUP(AQ57,'[3]2020_Envelope'!$BH$6:$CR$128,9),"")</f>
        <v>45.853046594982075</v>
      </c>
      <c r="AR80" s="21">
        <f>IF(AR57&gt;0,VLOOKUP(AR57,'[3]2020_Envelope'!$BH$6:$CR$128,9),"")</f>
        <v>11.772782386072707</v>
      </c>
      <c r="AS80" s="21" t="str">
        <f>IF(AS57&gt;0,VLOOKUP(AS57,'[3]2020_Envelope'!$BH$6:$CR$128,9),"")</f>
        <v/>
      </c>
      <c r="AT80" s="21" t="str">
        <f>IF(AT57&gt;0,VLOOKUP(AT57,'[3]2020_Envelope'!$BH$6:$CR$128,9),"")</f>
        <v/>
      </c>
      <c r="AU80" s="21" t="str">
        <f>IF(AU57&gt;0,VLOOKUP(AU57,'[3]2020_Envelope'!$BH$6:$CR$128,9),"")</f>
        <v/>
      </c>
      <c r="AV80" s="21" t="str">
        <f>IF(AV57&gt;0,VLOOKUP(AV57,'[3]2020_Envelope'!$BH$6:$CR$128,9),"")</f>
        <v/>
      </c>
      <c r="AW80" s="20" t="str">
        <f>IF(AW57&gt;0,VLOOKUP(AW57,'[3]2020_HVAC'!$EY$7:$KA$83,47),"")</f>
        <v/>
      </c>
      <c r="AX80" s="20" t="str">
        <f>IF(AX57&gt;0,VLOOKUP(AX57,'[3]2020_HVAC'!$EY$7:$KA$83,47),"")</f>
        <v/>
      </c>
      <c r="AY80" s="20" t="str">
        <f>IF(AY57&gt;0,VLOOKUP(AY57,'[3]2020_HVAC'!$EY$7:$KA$83,47),"")</f>
        <v/>
      </c>
      <c r="AZ80" s="20" t="str">
        <f>IF(AZ57&gt;0,VLOOKUP(AZ57,'[3]2020_HVAC'!$EY$7:$KA$83,47),"")</f>
        <v/>
      </c>
      <c r="BA80" s="55">
        <f>VLOOKUP($C80,[2]Performance!$A$3:$K$36,11)</f>
        <v>0</v>
      </c>
      <c r="BB80" s="55">
        <f t="shared" si="78"/>
        <v>47</v>
      </c>
      <c r="BC80" s="20">
        <f>IF(BC57&gt;0,VLOOKUP(BC57,'[3]2020_HVAC'!$EY$7:$KA$83,BB80),"")</f>
        <v>22.568215154916754</v>
      </c>
      <c r="BD80" s="20" t="str">
        <f>IF(BD57&gt;0,VLOOKUP(BD57,'[3]2020_HVAC'!$EY$7:$KA$83,$BB80),"")</f>
        <v/>
      </c>
      <c r="BE80" s="20">
        <f>IF(BE57&gt;0,VLOOKUP(BE57,'[3]2020_HVAC'!$EY$7:$KA$83,47),"")</f>
        <v>53.898799999999994</v>
      </c>
      <c r="BF80" s="20" t="str">
        <f>IF(BF57&gt;0,VLOOKUP(BF57,'[3]2020_HVAC'!$EY$7:$KA$83,47),"")</f>
        <v/>
      </c>
      <c r="BG80" s="20">
        <f>IF(BG57&gt;0,VLOOKUP(BG57,'[3]2020_HVAC'!$EY$7:$KA$83,47),"")</f>
        <v>5.5638095238095238</v>
      </c>
      <c r="BH80" s="20" t="str">
        <f>IF(BH57&gt;0,VLOOKUP(BH57,'[3]2020_HVAC'!$EY$7:$KA$83,47),"")</f>
        <v/>
      </c>
      <c r="BI80" s="20">
        <f>IF(BI57&gt;0,VLOOKUP(BI57,'[3]2020_HVAC'!$EY$7:$KA$83,47),"")</f>
        <v>12.776361521620142</v>
      </c>
      <c r="BJ80" s="13">
        <f t="shared" si="79"/>
        <v>480163.9978214138</v>
      </c>
      <c r="BK80" s="19">
        <f>IF($N80&gt;0,VLOOKUP($C80,[1]Sevilla!$AB$7:$AN$40,$N80))/((IF($P80=1,'3 PlantsCodes'!$D$26,IF($P80=2,'3 PlantsCodes'!$D$27,IF($P80=3,'3 PlantsCodes'!$D$28,IF($P80=4,'3 PlantsCodes'!$D$29)))))*IF($R80=1,'3 PlantsCodes'!$D$31,IF($R80=2,'3 PlantsCodes'!$D$32)))</f>
        <v>17.839674574053891</v>
      </c>
      <c r="BL80" s="19">
        <f>(IF($O80=20,VLOOKUP($C80,[1]Sevilla!$AB$7:$AN$40,12),IF($O80&gt;0,VLOOKUP($C80,[1]Sevilla!$AB$7:$AN$40,$O80),0))/(IF($Q80=1,'3 PlantsCodes'!$E$26,IF($Q80=3,'3 PlantsCodes'!$E$28,IF($Q80=4,'3 PlantsCodes'!$E$29,1)))*IF($R80=1,'3 PlantsCodes'!$E$31,IF($R80=2,'3 PlantsCodes'!$E$32))))</f>
        <v>46.419041586634762</v>
      </c>
      <c r="BM80" s="19">
        <f>VLOOKUP($C80,[1]Sevilla!$AB$6:$AZ$40,$S80)</f>
        <v>2.3201991709443264</v>
      </c>
      <c r="BN80" s="19">
        <f>VLOOKUP($C80,[1]Sevilla!$B$7:$Y$40,18)</f>
        <v>27.115415039061013</v>
      </c>
      <c r="BO80" s="19">
        <f>VLOOKUP($C80,[1]Sevilla!$B$7:$AA$40,26)</f>
        <v>0.56447340514997613</v>
      </c>
      <c r="BP80" s="20">
        <f>IF($U80=1,-[4]Office!$E$13,0)</f>
        <v>-9.9196581196581199</v>
      </c>
      <c r="BQ80" s="57" t="s">
        <v>30</v>
      </c>
      <c r="BR80" s="19">
        <f>IF($N80&gt;0,VLOOKUP($C80,[2]Sevilla!$AB$7:$AN$40,$N80))/((IF($P80=1,'3 PlantsCodes'!$D$26,IF($P80=2,'3 PlantsCodes'!$D$27,IF($P80=3,'3 PlantsCodes'!$D$28,IF($P80=4,'3 PlantsCodes'!$D$29)))))*IF($R80=1,'3 PlantsCodes'!$D$31,IF($R80=2,'3 PlantsCodes'!$D$32)))</f>
        <v>15.579780826469776</v>
      </c>
      <c r="BS80" s="19">
        <f>(IF($O80=20,VLOOKUP($C80,[2]Sevilla!$AB$7:$AN$40,12),IF($O80&gt;0,VLOOKUP($C80,[2]Sevilla!$AB$7:$AN$40,$O80),0))/(IF($Q80=1,'3 PlantsCodes'!$E$26,IF($Q80=3,'3 PlantsCodes'!$E$28,IF($Q80=4,'3 PlantsCodes'!$E$29,1)))*IF($R80=1,'3 PlantsCodes'!$E$31,IF($R80=2,'3 PlantsCodes'!$E$32))))</f>
        <v>28.506812013325074</v>
      </c>
      <c r="BT80" s="19">
        <f>VLOOKUP($C80,[2]Sevilla!$AB$6:$AZ$40,$S80)</f>
        <v>3.3299844403573715</v>
      </c>
      <c r="BU80" s="19">
        <f>VLOOKUP($C80,[2]Sevilla!$B$7:$Y$40,18)</f>
        <v>27.169077050099904</v>
      </c>
      <c r="BV80" s="19">
        <f>VLOOKUP($C80,[2]Sevilla!$B$7:$AA$40,26)</f>
        <v>0.62932704306097786</v>
      </c>
      <c r="BW80" s="20">
        <f>IF($U80=1,-[4]School!$E$13,0)</f>
        <v>-10.431428571428571</v>
      </c>
      <c r="BX80" s="57" t="s">
        <v>30</v>
      </c>
    </row>
    <row r="81" spans="1:76" x14ac:dyDescent="0.25">
      <c r="A81" s="151"/>
      <c r="B81" s="17">
        <v>5</v>
      </c>
      <c r="C81" s="22">
        <f t="shared" ref="C81:V81" si="82">IF(C58="","",C58)</f>
        <v>5</v>
      </c>
      <c r="D81" s="50" t="str">
        <f t="shared" si="82"/>
        <v>o-</v>
      </c>
      <c r="E81" s="50" t="str">
        <f t="shared" si="82"/>
        <v>-</v>
      </c>
      <c r="F81" s="49" t="str">
        <f t="shared" si="82"/>
        <v>o-</v>
      </c>
      <c r="G81" s="49" t="str">
        <f t="shared" si="82"/>
        <v>o</v>
      </c>
      <c r="H81" s="49">
        <f t="shared" si="82"/>
        <v>0</v>
      </c>
      <c r="I81" s="49">
        <f t="shared" si="82"/>
        <v>2</v>
      </c>
      <c r="J81" s="49">
        <f t="shared" si="82"/>
        <v>1</v>
      </c>
      <c r="K81" s="49">
        <f t="shared" si="82"/>
        <v>1</v>
      </c>
      <c r="L81" s="49">
        <f t="shared" si="82"/>
        <v>1</v>
      </c>
      <c r="M81" s="49">
        <f t="shared" si="82"/>
        <v>2111</v>
      </c>
      <c r="N81" s="49">
        <f t="shared" si="82"/>
        <v>7</v>
      </c>
      <c r="O81" s="49">
        <f t="shared" si="82"/>
        <v>12</v>
      </c>
      <c r="P81" s="49">
        <f t="shared" si="82"/>
        <v>3</v>
      </c>
      <c r="Q81" s="49">
        <f t="shared" si="82"/>
        <v>3</v>
      </c>
      <c r="R81" s="49">
        <f t="shared" si="82"/>
        <v>2</v>
      </c>
      <c r="S81" s="22">
        <f t="shared" si="82"/>
        <v>16</v>
      </c>
      <c r="T81" s="49">
        <f t="shared" si="82"/>
        <v>0</v>
      </c>
      <c r="U81" s="49">
        <f t="shared" si="82"/>
        <v>1</v>
      </c>
      <c r="V81" s="18" t="str">
        <f t="shared" si="82"/>
        <v/>
      </c>
      <c r="W81" s="21">
        <f>IF(W58&gt;0,VLOOKUP(W58,'[3]2020_Envelope'!$BH$6:$CR$128,8),"")</f>
        <v>3.7000275709953123</v>
      </c>
      <c r="X81" s="21">
        <f>IF(X58&gt;0,VLOOKUP(X58,'[3]2020_Envelope'!$BH$6:$CR$128,8),"")</f>
        <v>15.634511993382961</v>
      </c>
      <c r="Y81" s="21">
        <f>IF(Y58&gt;0,VLOOKUP(Y58,'[3]2020_Envelope'!$BH$6:$CR$128,8),"")</f>
        <v>7.6426799007444171</v>
      </c>
      <c r="Z81" s="21">
        <f>IF(Z58&gt;0,VLOOKUP(Z58,'[3]2020_Envelope'!$BH$6:$CR$128,8),"")</f>
        <v>22.103449730094468</v>
      </c>
      <c r="AA81" s="21" t="str">
        <f>IF(AA58&gt;0,VLOOKUP(AA58,'[3]2020_Envelope'!$BH$6:$CR$128,8),"")</f>
        <v/>
      </c>
      <c r="AB81" s="21" t="str">
        <f>IF(AB58&gt;0,VLOOKUP(AB58,'[3]2020_Envelope'!$BH$6:$CR$128,8),"")</f>
        <v/>
      </c>
      <c r="AC81" s="20" t="str">
        <f>IF(AC58&gt;0,VLOOKUP(AC58,'[3]2020_HVAC'!$EY$7:$KA$83,44),"")</f>
        <v/>
      </c>
      <c r="AD81" s="20" t="str">
        <f>IF(AD58&gt;0,VLOOKUP(AD58,'[3]2020_HVAC'!$EY$7:$KA$83,44),"")</f>
        <v/>
      </c>
      <c r="AE81" s="20" t="str">
        <f>IF(AE58&gt;0,VLOOKUP(AE58,'[3]2020_HVAC'!$EY$7:$KA$83,44),"")</f>
        <v/>
      </c>
      <c r="AF81" s="20" t="str">
        <f>IF(AF58&gt;0,VLOOKUP(AF58,'[3]2020_HVAC'!$EY$7:$KA$83,44),"")</f>
        <v/>
      </c>
      <c r="AG81" s="55">
        <f>VLOOKUP($C81,[1]Performance!$A$3:$K$38,11)</f>
        <v>0</v>
      </c>
      <c r="AH81" s="55">
        <f t="shared" si="76"/>
        <v>44</v>
      </c>
      <c r="AI81" s="20">
        <f>IF(AI58&gt;0,VLOOKUP(AI58,'[3]2020_HVAC'!$EY$7:$KA$83,AH81),"")</f>
        <v>20.988687065020581</v>
      </c>
      <c r="AJ81" s="20" t="str">
        <f>IF(AJ58&gt;0,VLOOKUP(AJ58,'[3]2020_HVAC'!$EY$7:$KA$83,$AH81),"")</f>
        <v/>
      </c>
      <c r="AK81" s="20">
        <f>IF(AK58&gt;0,VLOOKUP(AK58,'[3]2020_HVAC'!$EY$7:$KA$83,44),"")</f>
        <v>53.898799999999994</v>
      </c>
      <c r="AL81" s="20" t="str">
        <f>IF(AL58&gt;0,VLOOKUP(AL58,'[3]2020_HVAC'!$EY$7:$KA$83,44),"")</f>
        <v/>
      </c>
      <c r="AM81" s="20">
        <f>IF(AM58&gt;0,VLOOKUP(AM58,'[3]2020_HVAC'!$EY$7:$KA$83,44),"")</f>
        <v>4.9931623931623932</v>
      </c>
      <c r="AN81" s="20" t="str">
        <f>IF(AN58&gt;0,VLOOKUP(AN58,'[3]2020_HVAC'!$EY$7:$KA$83,44),"")</f>
        <v/>
      </c>
      <c r="AO81" s="20">
        <f>IF(AO58&gt;0,VLOOKUP(AO58,'[3]2020_HVAC'!$EY$7:$KA$83,44),"")</f>
        <v>12.383242705570293</v>
      </c>
      <c r="AP81" s="13">
        <f t="shared" si="77"/>
        <v>330746.27357999078</v>
      </c>
      <c r="AQ81" s="21">
        <f>IF(AQ58&gt;0,VLOOKUP(AQ58,'[3]2020_Envelope'!$BH$6:$CR$128,9),"")</f>
        <v>8.66705376344086</v>
      </c>
      <c r="AR81" s="21">
        <f>IF(AR58&gt;0,VLOOKUP(AR58,'[3]2020_Envelope'!$BH$6:$CR$128,9),"")</f>
        <v>28.159222734254989</v>
      </c>
      <c r="AS81" s="21">
        <f>IF(AS58&gt;0,VLOOKUP(AS58,'[3]2020_Envelope'!$BH$6:$CR$128,9),"")</f>
        <v>18.629032258064516</v>
      </c>
      <c r="AT81" s="21" t="str">
        <f>IF(AT58&gt;0,VLOOKUP(AT58,'[3]2020_Envelope'!$BH$6:$CR$128,9),"")</f>
        <v/>
      </c>
      <c r="AU81" s="21" t="str">
        <f>IF(AU58&gt;0,VLOOKUP(AU58,'[3]2020_Envelope'!$BH$6:$CR$128,9),"")</f>
        <v/>
      </c>
      <c r="AV81" s="21" t="str">
        <f>IF(AV58&gt;0,VLOOKUP(AV58,'[3]2020_Envelope'!$BH$6:$CR$128,9),"")</f>
        <v/>
      </c>
      <c r="AW81" s="20" t="str">
        <f>IF(AW58&gt;0,VLOOKUP(AW58,'[3]2020_HVAC'!$EY$7:$KA$83,47),"")</f>
        <v/>
      </c>
      <c r="AX81" s="20" t="str">
        <f>IF(AX58&gt;0,VLOOKUP(AX58,'[3]2020_HVAC'!$EY$7:$KA$83,47),"")</f>
        <v/>
      </c>
      <c r="AY81" s="20" t="str">
        <f>IF(AY58&gt;0,VLOOKUP(AY58,'[3]2020_HVAC'!$EY$7:$KA$83,47),"")</f>
        <v/>
      </c>
      <c r="AZ81" s="20" t="str">
        <f>IF(AZ58&gt;0,VLOOKUP(AZ58,'[3]2020_HVAC'!$EY$7:$KA$83,47),"")</f>
        <v/>
      </c>
      <c r="BA81" s="55">
        <f>VLOOKUP($C81,[2]Performance!$A$3:$K$36,11)</f>
        <v>0</v>
      </c>
      <c r="BB81" s="55">
        <f t="shared" si="78"/>
        <v>47</v>
      </c>
      <c r="BC81" s="20">
        <f>IF(BC58&gt;0,VLOOKUP(BC58,'[3]2020_HVAC'!$EY$7:$KA$83,BB81),"")</f>
        <v>22.568215154916754</v>
      </c>
      <c r="BD81" s="20" t="str">
        <f>IF(BD58&gt;0,VLOOKUP(BD58,'[3]2020_HVAC'!$EY$7:$KA$83,$BB81),"")</f>
        <v/>
      </c>
      <c r="BE81" s="20">
        <f>IF(BE58&gt;0,VLOOKUP(BE58,'[3]2020_HVAC'!$EY$7:$KA$83,47),"")</f>
        <v>53.898799999999994</v>
      </c>
      <c r="BF81" s="20" t="str">
        <f>IF(BF58&gt;0,VLOOKUP(BF58,'[3]2020_HVAC'!$EY$7:$KA$83,47),"")</f>
        <v/>
      </c>
      <c r="BG81" s="20">
        <f>IF(BG58&gt;0,VLOOKUP(BG58,'[3]2020_HVAC'!$EY$7:$KA$83,47),"")</f>
        <v>5.5638095238095238</v>
      </c>
      <c r="BH81" s="20" t="str">
        <f>IF(BH58&gt;0,VLOOKUP(BH58,'[3]2020_HVAC'!$EY$7:$KA$83,47),"")</f>
        <v/>
      </c>
      <c r="BI81" s="20">
        <f>IF(BI58&gt;0,VLOOKUP(BI58,'[3]2020_HVAC'!$EY$7:$KA$83,47),"")</f>
        <v>12.776361521620142</v>
      </c>
      <c r="BJ81" s="13">
        <f t="shared" si="79"/>
        <v>473326.85911173641</v>
      </c>
      <c r="BK81" s="19">
        <f>IF($N81&gt;0,VLOOKUP($C81,[1]Sevilla!$AB$7:$AN$40,$N81))/((IF($P81=1,'3 PlantsCodes'!$D$26,IF($P81=2,'3 PlantsCodes'!$D$27,IF($P81=3,'3 PlantsCodes'!$D$28,IF($P81=4,'3 PlantsCodes'!$D$29)))))*IF($R81=1,'3 PlantsCodes'!$D$31,IF($R81=2,'3 PlantsCodes'!$D$32)))</f>
        <v>13.586113560422122</v>
      </c>
      <c r="BL81" s="19">
        <f>(IF($O81=20,VLOOKUP($C81,[1]Sevilla!$AB$7:$AN$40,12),IF($O81&gt;0,VLOOKUP($C81,[1]Sevilla!$AB$7:$AN$40,$O81),0))/(IF($Q81=1,'3 PlantsCodes'!$E$26,IF($Q81=3,'3 PlantsCodes'!$E$28,IF($Q81=4,'3 PlantsCodes'!$E$29,1)))*IF($R81=1,'3 PlantsCodes'!$E$31,IF($R81=2,'3 PlantsCodes'!$E$32))))</f>
        <v>46.343893127287423</v>
      </c>
      <c r="BM81" s="19">
        <f>VLOOKUP($C81,[1]Sevilla!$AB$6:$AZ$40,$S81)</f>
        <v>2.3659288630321029</v>
      </c>
      <c r="BN81" s="19">
        <f>VLOOKUP($C81,[1]Sevilla!$B$7:$Y$40,18)</f>
        <v>27.142502929686</v>
      </c>
      <c r="BO81" s="19">
        <f>VLOOKUP($C81,[1]Sevilla!$B$7:$AA$40,26)</f>
        <v>0.53739701257681238</v>
      </c>
      <c r="BP81" s="20">
        <f>IF($U81=1,-[4]Office!$E$13,0)</f>
        <v>-9.9196581196581199</v>
      </c>
      <c r="BQ81" s="57" t="s">
        <v>30</v>
      </c>
      <c r="BR81" s="19">
        <f>IF($N81&gt;0,VLOOKUP($C81,[2]Sevilla!$AB$7:$AN$40,$N81))/((IF($P81=1,'3 PlantsCodes'!$D$26,IF($P81=2,'3 PlantsCodes'!$D$27,IF($P81=3,'3 PlantsCodes'!$D$28,IF($P81=4,'3 PlantsCodes'!$D$29)))))*IF($R81=1,'3 PlantsCodes'!$D$31,IF($R81=2,'3 PlantsCodes'!$D$32)))</f>
        <v>7.6537193982819378</v>
      </c>
      <c r="BS81" s="19">
        <f>(IF($O81=20,VLOOKUP($C81,[2]Sevilla!$AB$7:$AN$40,12),IF($O81&gt;0,VLOOKUP($C81,[2]Sevilla!$AB$7:$AN$40,$O81),0))/(IF($Q81=1,'3 PlantsCodes'!$E$26,IF($Q81=3,'3 PlantsCodes'!$E$28,IF($Q81=4,'3 PlantsCodes'!$E$29,1)))*IF($R81=1,'3 PlantsCodes'!$E$31,IF($R81=2,'3 PlantsCodes'!$E$32))))</f>
        <v>32.216437769305443</v>
      </c>
      <c r="BT81" s="19">
        <f>VLOOKUP($C81,[2]Sevilla!$AB$6:$AZ$40,$S81)</f>
        <v>3.4385450988080932</v>
      </c>
      <c r="BU81" s="19">
        <f>VLOOKUP($C81,[2]Sevilla!$B$7:$Y$40,18)</f>
        <v>27.178556514385658</v>
      </c>
      <c r="BV81" s="19">
        <f>VLOOKUP($C81,[2]Sevilla!$B$7:$AA$40,26)</f>
        <v>0.62325581915977979</v>
      </c>
      <c r="BW81" s="20">
        <f>IF($U81=1,-[4]School!$E$13,0)</f>
        <v>-10.431428571428571</v>
      </c>
      <c r="BX81" s="57" t="s">
        <v>30</v>
      </c>
    </row>
    <row r="82" spans="1:76" x14ac:dyDescent="0.25">
      <c r="A82" s="151"/>
      <c r="B82" s="17">
        <v>6</v>
      </c>
      <c r="C82" s="22">
        <f t="shared" ref="C82:V82" si="83">IF(C59="","",C59)</f>
        <v>10</v>
      </c>
      <c r="D82" s="50" t="str">
        <f t="shared" si="83"/>
        <v>o-</v>
      </c>
      <c r="E82" s="50" t="str">
        <f t="shared" si="83"/>
        <v>o+</v>
      </c>
      <c r="F82" s="49" t="str">
        <f t="shared" si="83"/>
        <v>+</v>
      </c>
      <c r="G82" s="49" t="str">
        <f t="shared" si="83"/>
        <v>+</v>
      </c>
      <c r="H82" s="49">
        <f t="shared" si="83"/>
        <v>0</v>
      </c>
      <c r="I82" s="49">
        <f t="shared" si="83"/>
        <v>2</v>
      </c>
      <c r="J82" s="49">
        <f t="shared" si="83"/>
        <v>3</v>
      </c>
      <c r="K82" s="49">
        <f t="shared" si="83"/>
        <v>3</v>
      </c>
      <c r="L82" s="49">
        <f t="shared" si="83"/>
        <v>1</v>
      </c>
      <c r="M82" s="49">
        <f t="shared" si="83"/>
        <v>2331</v>
      </c>
      <c r="N82" s="49">
        <f t="shared" si="83"/>
        <v>5</v>
      </c>
      <c r="O82" s="49">
        <f t="shared" si="83"/>
        <v>20</v>
      </c>
      <c r="P82" s="49">
        <f t="shared" si="83"/>
        <v>3</v>
      </c>
      <c r="Q82" s="49">
        <f t="shared" si="83"/>
        <v>3</v>
      </c>
      <c r="R82" s="49">
        <f t="shared" si="83"/>
        <v>2</v>
      </c>
      <c r="S82" s="22">
        <f t="shared" si="83"/>
        <v>15</v>
      </c>
      <c r="T82" s="49">
        <f t="shared" si="83"/>
        <v>0</v>
      </c>
      <c r="U82" s="49">
        <f t="shared" si="83"/>
        <v>1</v>
      </c>
      <c r="V82" s="18" t="str">
        <f t="shared" si="83"/>
        <v/>
      </c>
      <c r="W82" s="21">
        <f>IF(W59&gt;0,VLOOKUP(W59,'[3]2020_Envelope'!$BH$6:$CR$128,8),"")</f>
        <v>3.7000275709953123</v>
      </c>
      <c r="X82" s="21">
        <f>IF(X59&gt;0,VLOOKUP(X59,'[3]2020_Envelope'!$BH$6:$CR$128,8),"")</f>
        <v>15.634511993382961</v>
      </c>
      <c r="Y82" s="21">
        <f>IF(Y59&gt;0,VLOOKUP(Y59,'[3]2020_Envelope'!$BH$6:$CR$128,8),"")</f>
        <v>7.6426799007444171</v>
      </c>
      <c r="Z82" s="21">
        <f>IF(Z59&gt;0,VLOOKUP(Z59,'[3]2020_Envelope'!$BH$6:$CR$128,8),"")</f>
        <v>151.18759615384616</v>
      </c>
      <c r="AA82" s="21">
        <f>IF(AA59&gt;0,VLOOKUP(AA59,'[3]2020_Envelope'!$BH$6:$CR$128,8),"")</f>
        <v>73.99879807692308</v>
      </c>
      <c r="AB82" s="21">
        <f>IF(AB59&gt;0,VLOOKUP(AB59,'[3]2020_Envelope'!$BH$6:$CR$128,8),"")</f>
        <v>38.341346153846153</v>
      </c>
      <c r="AC82" s="20" t="str">
        <f>IF(AC59&gt;0,VLOOKUP(AC59,'[3]2020_HVAC'!$EY$7:$KA$83,44),"")</f>
        <v/>
      </c>
      <c r="AD82" s="20" t="str">
        <f>IF(AD59&gt;0,VLOOKUP(AD59,'[3]2020_HVAC'!$EY$7:$KA$83,44),"")</f>
        <v/>
      </c>
      <c r="AE82" s="20">
        <f>IF(AE59&gt;0,VLOOKUP(AE59,'[3]2020_HVAC'!$EY$7:$KA$83,44),"")</f>
        <v>73.596992248062008</v>
      </c>
      <c r="AF82" s="20">
        <f>IF(AF59&gt;0,VLOOKUP(AF59,'[3]2020_HVAC'!$EY$7:$KA$83,44),"")</f>
        <v>9.652000000000001</v>
      </c>
      <c r="AG82" s="55">
        <f>VLOOKUP($C82,[1]Performance!$A$3:$K$38,11)</f>
        <v>2</v>
      </c>
      <c r="AH82" s="55">
        <f t="shared" si="76"/>
        <v>46</v>
      </c>
      <c r="AI82" s="20">
        <f>IF(AI59&gt;0,VLOOKUP(AI59,'[3]2020_HVAC'!$EY$7:$KA$83,AH82),"")</f>
        <v>2.111243365082375</v>
      </c>
      <c r="AJ82" s="20">
        <f>IF(AJ59&gt;0,VLOOKUP(AJ59,'[3]2020_HVAC'!$EY$7:$KA$83,$AH82),"")</f>
        <v>18.131234402159116</v>
      </c>
      <c r="AK82" s="20">
        <f>IF(AK59&gt;0,VLOOKUP(AK59,'[3]2020_HVAC'!$EY$7:$KA$83,44),"")</f>
        <v>53.898799999999994</v>
      </c>
      <c r="AL82" s="20" t="str">
        <f>IF(AL59&gt;0,VLOOKUP(AL59,'[3]2020_HVAC'!$EY$7:$KA$83,44),"")</f>
        <v/>
      </c>
      <c r="AM82" s="20">
        <f>IF(AM59&gt;0,VLOOKUP(AM59,'[3]2020_HVAC'!$EY$7:$KA$83,44),"")</f>
        <v>4.9931623931623932</v>
      </c>
      <c r="AN82" s="20" t="str">
        <f>IF(AN59&gt;0,VLOOKUP(AN59,'[3]2020_HVAC'!$EY$7:$KA$83,44),"")</f>
        <v/>
      </c>
      <c r="AO82" s="20">
        <f>IF(AO59&gt;0,VLOOKUP(AO59,'[3]2020_HVAC'!$EY$7:$KA$83,44),"")</f>
        <v>12.383242705570293</v>
      </c>
      <c r="AP82" s="13">
        <f t="shared" si="77"/>
        <v>1088735.6258152316</v>
      </c>
      <c r="AQ82" s="21">
        <f>IF(AQ59&gt;0,VLOOKUP(AQ59,'[3]2020_Envelope'!$BH$6:$CR$128,9),"")</f>
        <v>8.66705376344086</v>
      </c>
      <c r="AR82" s="21">
        <f>IF(AR59&gt;0,VLOOKUP(AR59,'[3]2020_Envelope'!$BH$6:$CR$128,9),"")</f>
        <v>28.159222734254989</v>
      </c>
      <c r="AS82" s="21">
        <f>IF(AS59&gt;0,VLOOKUP(AS59,'[3]2020_Envelope'!$BH$6:$CR$128,9),"")</f>
        <v>18.629032258064516</v>
      </c>
      <c r="AT82" s="21" t="str">
        <f>IF(AT59&gt;0,VLOOKUP(AT59,'[3]2020_Envelope'!$BH$6:$CR$128,9),"")</f>
        <v/>
      </c>
      <c r="AU82" s="21">
        <f>IF(AU59&gt;0,VLOOKUP(AU59,'[3]2020_Envelope'!$BH$6:$CR$128,9),"")</f>
        <v>49.81467857142858</v>
      </c>
      <c r="AV82" s="21">
        <f>IF(AV59&gt;0,VLOOKUP(AV59,'[3]2020_Envelope'!$BH$6:$CR$128,9),"")</f>
        <v>25.810714285714287</v>
      </c>
      <c r="AW82" s="20" t="str">
        <f>IF(AW59&gt;0,VLOOKUP(AW59,'[3]2020_HVAC'!$EY$7:$KA$83,47),"")</f>
        <v/>
      </c>
      <c r="AX82" s="20" t="str">
        <f>IF(AX59&gt;0,VLOOKUP(AX59,'[3]2020_HVAC'!$EY$7:$KA$83,47),"")</f>
        <v/>
      </c>
      <c r="AY82" s="20">
        <f>IF(AY59&gt;0,VLOOKUP(AY59,'[3]2020_HVAC'!$EY$7:$KA$83,47),"")</f>
        <v>73.596992248062008</v>
      </c>
      <c r="AZ82" s="20">
        <f>IF(AZ59&gt;0,VLOOKUP(AZ59,'[3]2020_HVAC'!$EY$7:$KA$83,47),"")</f>
        <v>9.652000000000001</v>
      </c>
      <c r="BA82" s="55">
        <f>VLOOKUP($C82,[2]Performance!$A$3:$K$36,11)</f>
        <v>1</v>
      </c>
      <c r="BB82" s="55">
        <f t="shared" si="78"/>
        <v>48</v>
      </c>
      <c r="BC82" s="20">
        <f>IF(BC59&gt;0,VLOOKUP(BC59,'[3]2020_HVAC'!$EY$7:$KA$83,BB82),"")</f>
        <v>5.6847804416892567</v>
      </c>
      <c r="BD82" s="20">
        <f>IF(BD59&gt;0,VLOOKUP(BD59,'[3]2020_HVAC'!$EY$7:$KA$83,$BB82),"")</f>
        <v>30.811843865051362</v>
      </c>
      <c r="BE82" s="20">
        <f>IF(BE59&gt;0,VLOOKUP(BE59,'[3]2020_HVAC'!$EY$7:$KA$83,47),"")</f>
        <v>53.898799999999994</v>
      </c>
      <c r="BF82" s="20" t="str">
        <f>IF(BF59&gt;0,VLOOKUP(BF59,'[3]2020_HVAC'!$EY$7:$KA$83,47),"")</f>
        <v/>
      </c>
      <c r="BG82" s="20">
        <f>IF(BG59&gt;0,VLOOKUP(BG59,'[3]2020_HVAC'!$EY$7:$KA$83,47),"")</f>
        <v>5.5638095238095238</v>
      </c>
      <c r="BH82" s="20" t="str">
        <f>IF(BH59&gt;0,VLOOKUP(BH59,'[3]2020_HVAC'!$EY$7:$KA$83,47),"")</f>
        <v/>
      </c>
      <c r="BI82" s="20">
        <f>IF(BI59&gt;0,VLOOKUP(BI59,'[3]2020_HVAC'!$EY$7:$KA$83,47),"")</f>
        <v>12.776361521620142</v>
      </c>
      <c r="BJ82" s="13">
        <f t="shared" si="79"/>
        <v>1017655.6610213767</v>
      </c>
      <c r="BK82" s="19">
        <f>IF($N82&gt;0,VLOOKUP($C82,[1]Sevilla!$AB$7:$AN$40,$N82))/((IF($P82=1,'3 PlantsCodes'!$D$26,IF($P82=2,'3 PlantsCodes'!$D$27,IF($P82=3,'3 PlantsCodes'!$D$28,IF($P82=4,'3 PlantsCodes'!$D$29)))))*IF($R82=1,'3 PlantsCodes'!$D$31,IF($R82=2,'3 PlantsCodes'!$D$32)))</f>
        <v>8.129168594708915</v>
      </c>
      <c r="BL82" s="19">
        <f>(IF($O82=20,VLOOKUP($C82,[1]Sevilla!$AB$7:$AN$40,12),IF($O82&gt;0,VLOOKUP($C82,[1]Sevilla!$AB$7:$AN$40,$O82),0))/(IF($Q82=1,'3 PlantsCodes'!$E$26,IF($Q82=3,'3 PlantsCodes'!$E$28,IF($Q82=4,'3 PlantsCodes'!$E$29,1)))*IF($R82=1,'3 PlantsCodes'!$E$31,IF($R82=2,'3 PlantsCodes'!$E$32))))</f>
        <v>20.97063794363774</v>
      </c>
      <c r="BM82" s="19">
        <f>VLOOKUP($C82,[1]Sevilla!$AB$6:$AZ$40,$S82)</f>
        <v>6.8421052631578947</v>
      </c>
      <c r="BN82" s="19">
        <f>VLOOKUP($C82,[1]Sevilla!$B$7:$Y$40,18)</f>
        <v>7.2283023261737656</v>
      </c>
      <c r="BO82" s="19">
        <f>VLOOKUP($C82,[1]Sevilla!$B$7:$AA$40,26)</f>
        <v>0.26882331933765263</v>
      </c>
      <c r="BP82" s="20">
        <f>IF($U82=1,-[4]Office!$E$13,0)</f>
        <v>-9.9196581196581199</v>
      </c>
      <c r="BQ82" s="57" t="s">
        <v>30</v>
      </c>
      <c r="BR82" s="19">
        <f>IF($N82&gt;0,VLOOKUP($C82,[2]Sevilla!$AB$7:$AN$40,$N82))/((IF($P82=1,'3 PlantsCodes'!$D$26,IF($P82=2,'3 PlantsCodes'!$D$27,IF($P82=3,'3 PlantsCodes'!$D$28,IF($P82=4,'3 PlantsCodes'!$D$29)))))*IF($R82=1,'3 PlantsCodes'!$D$31,IF($R82=2,'3 PlantsCodes'!$D$32)))</f>
        <v>11.828634578259646</v>
      </c>
      <c r="BS82" s="19">
        <f>(IF($O82=20,VLOOKUP($C82,[2]Sevilla!$AB$7:$AN$40,12),IF($O82&gt;0,VLOOKUP($C82,[2]Sevilla!$AB$7:$AN$40,$O82),0))/(IF($Q82=1,'3 PlantsCodes'!$E$26,IF($Q82=3,'3 PlantsCodes'!$E$28,IF($Q82=4,'3 PlantsCodes'!$E$29,1)))*IF($R82=1,'3 PlantsCodes'!$E$31,IF($R82=2,'3 PlantsCodes'!$E$32))))</f>
        <v>14.821593357387744</v>
      </c>
      <c r="BT82" s="19">
        <f>VLOOKUP($C82,[2]Sevilla!$AB$6:$AZ$40,$S82)</f>
        <v>10.105263157894736</v>
      </c>
      <c r="BU82" s="19">
        <f>VLOOKUP($C82,[2]Sevilla!$B$7:$Y$40,18)</f>
        <v>8.0013226884625599</v>
      </c>
      <c r="BV82" s="19">
        <f>VLOOKUP($C82,[2]Sevilla!$B$7:$AA$40,26)</f>
        <v>0.43171106378721202</v>
      </c>
      <c r="BW82" s="20">
        <f>IF($U82=1,-[4]School!$E$13,0)</f>
        <v>-10.431428571428571</v>
      </c>
      <c r="BX82" s="57" t="s">
        <v>30</v>
      </c>
    </row>
    <row r="83" spans="1:76" x14ac:dyDescent="0.25">
      <c r="A83" s="151"/>
      <c r="B83" s="17">
        <v>7</v>
      </c>
      <c r="C83" s="22">
        <f t="shared" ref="C83:V83" si="84">IF(C60="","",C60)</f>
        <v>14</v>
      </c>
      <c r="D83" s="50" t="str">
        <f t="shared" si="84"/>
        <v>o</v>
      </c>
      <c r="E83" s="50" t="str">
        <f t="shared" si="84"/>
        <v>o+</v>
      </c>
      <c r="F83" s="49" t="str">
        <f t="shared" si="84"/>
        <v>+</v>
      </c>
      <c r="G83" s="49" t="str">
        <f t="shared" si="84"/>
        <v>+</v>
      </c>
      <c r="H83" s="49">
        <f t="shared" si="84"/>
        <v>0</v>
      </c>
      <c r="I83" s="49">
        <f t="shared" si="84"/>
        <v>3</v>
      </c>
      <c r="J83" s="49">
        <f t="shared" si="84"/>
        <v>3</v>
      </c>
      <c r="K83" s="49">
        <f t="shared" si="84"/>
        <v>3</v>
      </c>
      <c r="L83" s="49">
        <f t="shared" si="84"/>
        <v>1</v>
      </c>
      <c r="M83" s="49">
        <f t="shared" si="84"/>
        <v>3331</v>
      </c>
      <c r="N83" s="49">
        <f t="shared" si="84"/>
        <v>5</v>
      </c>
      <c r="O83" s="49">
        <f t="shared" si="84"/>
        <v>20</v>
      </c>
      <c r="P83" s="49">
        <f t="shared" si="84"/>
        <v>3</v>
      </c>
      <c r="Q83" s="49">
        <f t="shared" si="84"/>
        <v>3</v>
      </c>
      <c r="R83" s="49">
        <f t="shared" si="84"/>
        <v>2</v>
      </c>
      <c r="S83" s="22">
        <f t="shared" si="84"/>
        <v>15</v>
      </c>
      <c r="T83" s="49">
        <f t="shared" si="84"/>
        <v>0</v>
      </c>
      <c r="U83" s="49">
        <f t="shared" si="84"/>
        <v>1</v>
      </c>
      <c r="V83" s="18" t="str">
        <f t="shared" si="84"/>
        <v/>
      </c>
      <c r="W83" s="21">
        <f>IF(W60&gt;0,VLOOKUP(W60,'[3]2020_Envelope'!$BH$6:$CR$128,8),"")</f>
        <v>7.0747438654535415</v>
      </c>
      <c r="X83" s="21">
        <f>IF(X60&gt;0,VLOOKUP(X60,'[3]2020_Envelope'!$BH$6:$CR$128,8),"")</f>
        <v>18.284429280397021</v>
      </c>
      <c r="Y83" s="21">
        <f>IF(Y60&gt;0,VLOOKUP(Y60,'[3]2020_Envelope'!$BH$6:$CR$128,8),"")</f>
        <v>8.9164598842018172</v>
      </c>
      <c r="Z83" s="21">
        <f>IF(Z60&gt;0,VLOOKUP(Z60,'[3]2020_Envelope'!$BH$6:$CR$128,8),"")</f>
        <v>151.18759615384616</v>
      </c>
      <c r="AA83" s="21">
        <f>IF(AA60&gt;0,VLOOKUP(AA60,'[3]2020_Envelope'!$BH$6:$CR$128,8),"")</f>
        <v>73.99879807692308</v>
      </c>
      <c r="AB83" s="21">
        <f>IF(AB60&gt;0,VLOOKUP(AB60,'[3]2020_Envelope'!$BH$6:$CR$128,8),"")</f>
        <v>38.341346153846153</v>
      </c>
      <c r="AC83" s="20" t="str">
        <f>IF(AC60&gt;0,VLOOKUP(AC60,'[3]2020_HVAC'!$EY$7:$KA$83,44),"")</f>
        <v/>
      </c>
      <c r="AD83" s="20" t="str">
        <f>IF(AD60&gt;0,VLOOKUP(AD60,'[3]2020_HVAC'!$EY$7:$KA$83,44),"")</f>
        <v/>
      </c>
      <c r="AE83" s="20">
        <f>IF(AE60&gt;0,VLOOKUP(AE60,'[3]2020_HVAC'!$EY$7:$KA$83,44),"")</f>
        <v>73.596992248062008</v>
      </c>
      <c r="AF83" s="20">
        <f>IF(AF60&gt;0,VLOOKUP(AF60,'[3]2020_HVAC'!$EY$7:$KA$83,44),"")</f>
        <v>9.652000000000001</v>
      </c>
      <c r="AG83" s="55">
        <f>VLOOKUP($C83,[1]Performance!$A$3:$K$38,11)</f>
        <v>2</v>
      </c>
      <c r="AH83" s="55">
        <f t="shared" si="76"/>
        <v>46</v>
      </c>
      <c r="AI83" s="20">
        <f>IF(AI60&gt;0,VLOOKUP(AI60,'[3]2020_HVAC'!$EY$7:$KA$83,AH83),"")</f>
        <v>2.111243365082375</v>
      </c>
      <c r="AJ83" s="20">
        <f>IF(AJ60&gt;0,VLOOKUP(AJ60,'[3]2020_HVAC'!$EY$7:$KA$83,$AH83),"")</f>
        <v>18.131234402159116</v>
      </c>
      <c r="AK83" s="20">
        <f>IF(AK60&gt;0,VLOOKUP(AK60,'[3]2020_HVAC'!$EY$7:$KA$83,44),"")</f>
        <v>53.898799999999994</v>
      </c>
      <c r="AL83" s="20" t="str">
        <f>IF(AL60&gt;0,VLOOKUP(AL60,'[3]2020_HVAC'!$EY$7:$KA$83,44),"")</f>
        <v/>
      </c>
      <c r="AM83" s="20">
        <f>IF(AM60&gt;0,VLOOKUP(AM60,'[3]2020_HVAC'!$EY$7:$KA$83,44),"")</f>
        <v>4.9931623931623932</v>
      </c>
      <c r="AN83" s="20" t="str">
        <f>IF(AN60&gt;0,VLOOKUP(AN60,'[3]2020_HVAC'!$EY$7:$KA$83,44),"")</f>
        <v/>
      </c>
      <c r="AO83" s="20">
        <f>IF(AO60&gt;0,VLOOKUP(AO60,'[3]2020_HVAC'!$EY$7:$KA$83,44),"")</f>
        <v>12.383242705570293</v>
      </c>
      <c r="AP83" s="13">
        <f t="shared" si="77"/>
        <v>1105813.9135571672</v>
      </c>
      <c r="AQ83" s="21">
        <f>IF(AQ60&gt;0,VLOOKUP(AQ60,'[3]2020_Envelope'!$BH$6:$CR$128,9),"")</f>
        <v>16.734508960573478</v>
      </c>
      <c r="AR83" s="21">
        <f>IF(AR60&gt;0,VLOOKUP(AR60,'[3]2020_Envelope'!$BH$6:$CR$128,9),"")</f>
        <v>32.931972350230417</v>
      </c>
      <c r="AS83" s="21">
        <f>IF(AS60&gt;0,VLOOKUP(AS60,'[3]2020_Envelope'!$BH$6:$CR$128,9),"")</f>
        <v>21.733870967741932</v>
      </c>
      <c r="AT83" s="21" t="str">
        <f>IF(AT60&gt;0,VLOOKUP(AT60,'[3]2020_Envelope'!$BH$6:$CR$128,9),"")</f>
        <v/>
      </c>
      <c r="AU83" s="21">
        <f>IF(AU60&gt;0,VLOOKUP(AU60,'[3]2020_Envelope'!$BH$6:$CR$128,9),"")</f>
        <v>49.81467857142858</v>
      </c>
      <c r="AV83" s="21">
        <f>IF(AV60&gt;0,VLOOKUP(AV60,'[3]2020_Envelope'!$BH$6:$CR$128,9),"")</f>
        <v>25.810714285714287</v>
      </c>
      <c r="AW83" s="20" t="str">
        <f>IF(AW60&gt;0,VLOOKUP(AW60,'[3]2020_HVAC'!$EY$7:$KA$83,47),"")</f>
        <v/>
      </c>
      <c r="AX83" s="20" t="str">
        <f>IF(AX60&gt;0,VLOOKUP(AX60,'[3]2020_HVAC'!$EY$7:$KA$83,47),"")</f>
        <v/>
      </c>
      <c r="AY83" s="20">
        <f>IF(AY60&gt;0,VLOOKUP(AY60,'[3]2020_HVAC'!$EY$7:$KA$83,47),"")</f>
        <v>73.596992248062008</v>
      </c>
      <c r="AZ83" s="20">
        <f>IF(AZ60&gt;0,VLOOKUP(AZ60,'[3]2020_HVAC'!$EY$7:$KA$83,47),"")</f>
        <v>9.652000000000001</v>
      </c>
      <c r="BA83" s="55">
        <f>VLOOKUP($C83,[2]Performance!$A$3:$K$36,11)</f>
        <v>2</v>
      </c>
      <c r="BB83" s="55">
        <f t="shared" si="78"/>
        <v>49</v>
      </c>
      <c r="BC83" s="20">
        <f>IF(BC60&gt;0,VLOOKUP(BC60,'[3]2020_HVAC'!$EY$7:$KA$83,BB83),"")</f>
        <v>1.5963934433175107</v>
      </c>
      <c r="BD83" s="20">
        <f>IF(BD60&gt;0,VLOOKUP(BD60,'[3]2020_HVAC'!$EY$7:$KA$83,$BB83),"")</f>
        <v>27.776006945216306</v>
      </c>
      <c r="BE83" s="20">
        <f>IF(BE60&gt;0,VLOOKUP(BE60,'[3]2020_HVAC'!$EY$7:$KA$83,47),"")</f>
        <v>53.898799999999994</v>
      </c>
      <c r="BF83" s="20" t="str">
        <f>IF(BF60&gt;0,VLOOKUP(BF60,'[3]2020_HVAC'!$EY$7:$KA$83,47),"")</f>
        <v/>
      </c>
      <c r="BG83" s="20">
        <f>IF(BG60&gt;0,VLOOKUP(BG60,'[3]2020_HVAC'!$EY$7:$KA$83,47),"")</f>
        <v>5.5638095238095238</v>
      </c>
      <c r="BH83" s="20" t="str">
        <f>IF(BH60&gt;0,VLOOKUP(BH60,'[3]2020_HVAC'!$EY$7:$KA$83,47),"")</f>
        <v/>
      </c>
      <c r="BI83" s="20">
        <f>IF(BI60&gt;0,VLOOKUP(BI60,'[3]2020_HVAC'!$EY$7:$KA$83,47),"")</f>
        <v>12.776361521620142</v>
      </c>
      <c r="BJ83" s="13">
        <f t="shared" si="79"/>
        <v>1045441.2427757996</v>
      </c>
      <c r="BK83" s="19">
        <f>IF($N83&gt;0,VLOOKUP($C83,[1]Sevilla!$AB$7:$AN$40,$N83))/((IF($P83=1,'3 PlantsCodes'!$D$26,IF($P83=2,'3 PlantsCodes'!$D$27,IF($P83=3,'3 PlantsCodes'!$D$28,IF($P83=4,'3 PlantsCodes'!$D$29)))))*IF($R83=1,'3 PlantsCodes'!$D$31,IF($R83=2,'3 PlantsCodes'!$D$32)))</f>
        <v>5.8833471183216473</v>
      </c>
      <c r="BL83" s="19">
        <f>(IF($O83=20,VLOOKUP($C83,[1]Sevilla!$AB$7:$AN$40,12),IF($O83&gt;0,VLOOKUP($C83,[1]Sevilla!$AB$7:$AN$40,$O83),0))/(IF($Q83=1,'3 PlantsCodes'!$E$26,IF($Q83=3,'3 PlantsCodes'!$E$28,IF($Q83=4,'3 PlantsCodes'!$E$29,1)))*IF($R83=1,'3 PlantsCodes'!$E$31,IF($R83=2,'3 PlantsCodes'!$E$32))))</f>
        <v>20.763046725942701</v>
      </c>
      <c r="BM83" s="19">
        <f>VLOOKUP($C83,[1]Sevilla!$AB$6:$AZ$40,$S83)</f>
        <v>6.8421052631578947</v>
      </c>
      <c r="BN83" s="19">
        <f>VLOOKUP($C83,[1]Sevilla!$B$7:$Y$40,18)</f>
        <v>7.2283023261737656</v>
      </c>
      <c r="BO83" s="19">
        <f>VLOOKUP($C83,[1]Sevilla!$B$7:$AA$40,26)</f>
        <v>0.26237618227715204</v>
      </c>
      <c r="BP83" s="20">
        <f>IF($U83=1,-[4]Office!$E$13,0)</f>
        <v>-9.9196581196581199</v>
      </c>
      <c r="BQ83" s="57" t="s">
        <v>30</v>
      </c>
      <c r="BR83" s="19">
        <f>IF($N83&gt;0,VLOOKUP($C83,[2]Sevilla!$AB$7:$AN$40,$N83))/((IF($P83=1,'3 PlantsCodes'!$D$26,IF($P83=2,'3 PlantsCodes'!$D$27,IF($P83=3,'3 PlantsCodes'!$D$28,IF($P83=4,'3 PlantsCodes'!$D$29)))))*IF($R83=1,'3 PlantsCodes'!$D$31,IF($R83=2,'3 PlantsCodes'!$D$32)))</f>
        <v>6.4791309147650873</v>
      </c>
      <c r="BS83" s="19">
        <f>(IF($O83=20,VLOOKUP($C83,[2]Sevilla!$AB$7:$AN$40,12),IF($O83&gt;0,VLOOKUP($C83,[2]Sevilla!$AB$7:$AN$40,$O83),0))/(IF($Q83=1,'3 PlantsCodes'!$E$26,IF($Q83=3,'3 PlantsCodes'!$E$28,IF($Q83=4,'3 PlantsCodes'!$E$29,1)))*IF($R83=1,'3 PlantsCodes'!$E$31,IF($R83=2,'3 PlantsCodes'!$E$32))))</f>
        <v>14.451454199121743</v>
      </c>
      <c r="BT83" s="19">
        <f>VLOOKUP($C83,[2]Sevilla!$AB$6:$AZ$40,$S83)</f>
        <v>10.105263157894736</v>
      </c>
      <c r="BU83" s="19">
        <f>VLOOKUP($C83,[2]Sevilla!$B$7:$Y$40,18)</f>
        <v>8.0013226884625599</v>
      </c>
      <c r="BV83" s="19">
        <f>VLOOKUP($C83,[2]Sevilla!$B$7:$AA$40,26)</f>
        <v>0.41668309805392267</v>
      </c>
      <c r="BW83" s="20">
        <f>IF($U83=1,-[4]School!$E$13,0)</f>
        <v>-10.431428571428571</v>
      </c>
      <c r="BX83" s="57" t="s">
        <v>30</v>
      </c>
    </row>
    <row r="84" spans="1:76" x14ac:dyDescent="0.25">
      <c r="A84" s="151"/>
      <c r="B84" s="17">
        <v>8</v>
      </c>
      <c r="C84" s="22">
        <f t="shared" ref="C84:V84" si="85">IF(C61="","",C61)</f>
        <v>18</v>
      </c>
      <c r="D84" s="50" t="str">
        <f t="shared" si="85"/>
        <v>o+</v>
      </c>
      <c r="E84" s="50" t="str">
        <f t="shared" si="85"/>
        <v>o+</v>
      </c>
      <c r="F84" s="49" t="str">
        <f t="shared" si="85"/>
        <v>+</v>
      </c>
      <c r="G84" s="49" t="str">
        <f t="shared" si="85"/>
        <v>+</v>
      </c>
      <c r="H84" s="49">
        <f t="shared" si="85"/>
        <v>0</v>
      </c>
      <c r="I84" s="49">
        <f t="shared" si="85"/>
        <v>4</v>
      </c>
      <c r="J84" s="49">
        <f t="shared" si="85"/>
        <v>3</v>
      </c>
      <c r="K84" s="49">
        <f t="shared" si="85"/>
        <v>3</v>
      </c>
      <c r="L84" s="49">
        <f t="shared" si="85"/>
        <v>1</v>
      </c>
      <c r="M84" s="49">
        <f t="shared" si="85"/>
        <v>4331</v>
      </c>
      <c r="N84" s="49">
        <f t="shared" si="85"/>
        <v>5</v>
      </c>
      <c r="O84" s="49">
        <f t="shared" si="85"/>
        <v>20</v>
      </c>
      <c r="P84" s="49">
        <f t="shared" si="85"/>
        <v>3</v>
      </c>
      <c r="Q84" s="49">
        <f t="shared" si="85"/>
        <v>3</v>
      </c>
      <c r="R84" s="49">
        <f t="shared" si="85"/>
        <v>2</v>
      </c>
      <c r="S84" s="22">
        <f t="shared" si="85"/>
        <v>15</v>
      </c>
      <c r="T84" s="49">
        <f t="shared" si="85"/>
        <v>0</v>
      </c>
      <c r="U84" s="49">
        <f t="shared" si="85"/>
        <v>1</v>
      </c>
      <c r="V84" s="18" t="str">
        <f t="shared" si="85"/>
        <v/>
      </c>
      <c r="W84" s="21">
        <f>IF(W61&gt;0,VLOOKUP(W61,'[3]2020_Envelope'!$BH$6:$CR$128,8),"")</f>
        <v>11.293139233526329</v>
      </c>
      <c r="X84" s="21">
        <f>IF(X61&gt;0,VLOOKUP(X61,'[3]2020_Envelope'!$BH$6:$CR$128,8),"")</f>
        <v>23.054280397022328</v>
      </c>
      <c r="Y84" s="21">
        <f>IF(Y61&gt;0,VLOOKUP(Y61,'[3]2020_Envelope'!$BH$6:$CR$128,8),"")</f>
        <v>10.051923989220402</v>
      </c>
      <c r="Z84" s="21">
        <f>IF(Z61&gt;0,VLOOKUP(Z61,'[3]2020_Envelope'!$BH$6:$CR$128,8),"")</f>
        <v>151.18759615384616</v>
      </c>
      <c r="AA84" s="21">
        <f>IF(AA61&gt;0,VLOOKUP(AA61,'[3]2020_Envelope'!$BH$6:$CR$128,8),"")</f>
        <v>73.99879807692308</v>
      </c>
      <c r="AB84" s="21">
        <f>IF(AB61&gt;0,VLOOKUP(AB61,'[3]2020_Envelope'!$BH$6:$CR$128,8),"")</f>
        <v>38.341346153846153</v>
      </c>
      <c r="AC84" s="20" t="str">
        <f>IF(AC61&gt;0,VLOOKUP(AC61,'[3]2020_HVAC'!$EY$7:$KA$83,44),"")</f>
        <v/>
      </c>
      <c r="AD84" s="20" t="str">
        <f>IF(AD61&gt;0,VLOOKUP(AD61,'[3]2020_HVAC'!$EY$7:$KA$83,44),"")</f>
        <v/>
      </c>
      <c r="AE84" s="20">
        <f>IF(AE61&gt;0,VLOOKUP(AE61,'[3]2020_HVAC'!$EY$7:$KA$83,44),"")</f>
        <v>73.596992248062008</v>
      </c>
      <c r="AF84" s="20">
        <f>IF(AF61&gt;0,VLOOKUP(AF61,'[3]2020_HVAC'!$EY$7:$KA$83,44),"")</f>
        <v>9.652000000000001</v>
      </c>
      <c r="AG84" s="55">
        <f>VLOOKUP($C84,[1]Performance!$A$3:$K$38,11)</f>
        <v>2</v>
      </c>
      <c r="AH84" s="55">
        <f t="shared" si="76"/>
        <v>46</v>
      </c>
      <c r="AI84" s="20">
        <f>IF(AI61&gt;0,VLOOKUP(AI61,'[3]2020_HVAC'!$EY$7:$KA$83,AH84),"")</f>
        <v>2.111243365082375</v>
      </c>
      <c r="AJ84" s="20">
        <f>IF(AJ61&gt;0,VLOOKUP(AJ61,'[3]2020_HVAC'!$EY$7:$KA$83,$AH84),"")</f>
        <v>18.131234402159116</v>
      </c>
      <c r="AK84" s="20">
        <f>IF(AK61&gt;0,VLOOKUP(AK61,'[3]2020_HVAC'!$EY$7:$KA$83,44),"")</f>
        <v>53.898799999999994</v>
      </c>
      <c r="AL84" s="20" t="str">
        <f>IF(AL61&gt;0,VLOOKUP(AL61,'[3]2020_HVAC'!$EY$7:$KA$83,44),"")</f>
        <v/>
      </c>
      <c r="AM84" s="20">
        <f>IF(AM61&gt;0,VLOOKUP(AM61,'[3]2020_HVAC'!$EY$7:$KA$83,44),"")</f>
        <v>4.9931623931623932</v>
      </c>
      <c r="AN84" s="20" t="str">
        <f>IF(AN61&gt;0,VLOOKUP(AN61,'[3]2020_HVAC'!$EY$7:$KA$83,44),"")</f>
        <v/>
      </c>
      <c r="AO84" s="20">
        <f>IF(AO61&gt;0,VLOOKUP(AO61,'[3]2020_HVAC'!$EY$7:$KA$83,44),"")</f>
        <v>12.383242705570293</v>
      </c>
      <c r="AP84" s="13">
        <f t="shared" si="77"/>
        <v>1129503.3963371043</v>
      </c>
      <c r="AQ84" s="21">
        <f>IF(AQ61&gt;0,VLOOKUP(AQ61,'[3]2020_Envelope'!$BH$6:$CR$128,9),"")</f>
        <v>26.818827956989249</v>
      </c>
      <c r="AR84" s="21">
        <f>IF(AR61&gt;0,VLOOKUP(AR61,'[3]2020_Envelope'!$BH$6:$CR$128,9),"")</f>
        <v>41.522921658986171</v>
      </c>
      <c r="AS84" s="21">
        <f>IF(AS61&gt;0,VLOOKUP(AS61,'[3]2020_Envelope'!$BH$6:$CR$128,9),"")</f>
        <v>24.501526770324233</v>
      </c>
      <c r="AT84" s="21" t="str">
        <f>IF(AT61&gt;0,VLOOKUP(AT61,'[3]2020_Envelope'!$BH$6:$CR$128,9),"")</f>
        <v/>
      </c>
      <c r="AU84" s="21">
        <f>IF(AU61&gt;0,VLOOKUP(AU61,'[3]2020_Envelope'!$BH$6:$CR$128,9),"")</f>
        <v>49.81467857142858</v>
      </c>
      <c r="AV84" s="21">
        <f>IF(AV61&gt;0,VLOOKUP(AV61,'[3]2020_Envelope'!$BH$6:$CR$128,9),"")</f>
        <v>25.810714285714287</v>
      </c>
      <c r="AW84" s="20" t="str">
        <f>IF(AW61&gt;0,VLOOKUP(AW61,'[3]2020_HVAC'!$EY$7:$KA$83,47),"")</f>
        <v/>
      </c>
      <c r="AX84" s="20" t="str">
        <f>IF(AX61&gt;0,VLOOKUP(AX61,'[3]2020_HVAC'!$EY$7:$KA$83,47),"")</f>
        <v/>
      </c>
      <c r="AY84" s="20">
        <f>IF(AY61&gt;0,VLOOKUP(AY61,'[3]2020_HVAC'!$EY$7:$KA$83,47),"")</f>
        <v>73.596992248062008</v>
      </c>
      <c r="AZ84" s="20">
        <f>IF(AZ61&gt;0,VLOOKUP(AZ61,'[3]2020_HVAC'!$EY$7:$KA$83,47),"")</f>
        <v>9.652000000000001</v>
      </c>
      <c r="BA84" s="55">
        <f>VLOOKUP($C84,[2]Performance!$A$3:$K$36,11)</f>
        <v>2</v>
      </c>
      <c r="BB84" s="55">
        <f t="shared" si="78"/>
        <v>49</v>
      </c>
      <c r="BC84" s="20">
        <f>IF(BC61&gt;0,VLOOKUP(BC61,'[3]2020_HVAC'!$EY$7:$KA$83,BB84),"")</f>
        <v>1.5963934433175107</v>
      </c>
      <c r="BD84" s="20">
        <f>IF(BD61&gt;0,VLOOKUP(BD61,'[3]2020_HVAC'!$EY$7:$KA$83,$BB84),"")</f>
        <v>27.776006945216306</v>
      </c>
      <c r="BE84" s="20">
        <f>IF(BE61&gt;0,VLOOKUP(BE61,'[3]2020_HVAC'!$EY$7:$KA$83,47),"")</f>
        <v>53.898799999999994</v>
      </c>
      <c r="BF84" s="20" t="str">
        <f>IF(BF61&gt;0,VLOOKUP(BF61,'[3]2020_HVAC'!$EY$7:$KA$83,47),"")</f>
        <v/>
      </c>
      <c r="BG84" s="20">
        <f>IF(BG61&gt;0,VLOOKUP(BG61,'[3]2020_HVAC'!$EY$7:$KA$83,47),"")</f>
        <v>5.5638095238095238</v>
      </c>
      <c r="BH84" s="20" t="str">
        <f>IF(BH61&gt;0,VLOOKUP(BH61,'[3]2020_HVAC'!$EY$7:$KA$83,47),"")</f>
        <v/>
      </c>
      <c r="BI84" s="20">
        <f>IF(BI61&gt;0,VLOOKUP(BI61,'[3]2020_HVAC'!$EY$7:$KA$83,47),"")</f>
        <v>12.776361521620142</v>
      </c>
      <c r="BJ84" s="13">
        <f t="shared" si="79"/>
        <v>1112986.4537152243</v>
      </c>
      <c r="BK84" s="19">
        <f>IF($N84&gt;0,VLOOKUP($C84,[1]Sevilla!$AB$7:$AN$40,$N84))/((IF($P84=1,'3 PlantsCodes'!$D$26,IF($P84=2,'3 PlantsCodes'!$D$27,IF($P84=3,'3 PlantsCodes'!$D$28,IF($P84=4,'3 PlantsCodes'!$D$29)))))*IF($R84=1,'3 PlantsCodes'!$D$31,IF($R84=2,'3 PlantsCodes'!$D$32)))</f>
        <v>4.9157131181767735</v>
      </c>
      <c r="BL84" s="19">
        <f>(IF($O84=20,VLOOKUP($C84,[1]Sevilla!$AB$7:$AN$40,12),IF($O84&gt;0,VLOOKUP($C84,[1]Sevilla!$AB$7:$AN$40,$O84),0))/(IF($Q84=1,'3 PlantsCodes'!$E$26,IF($Q84=3,'3 PlantsCodes'!$E$28,IF($Q84=4,'3 PlantsCodes'!$E$29,1)))*IF($R84=1,'3 PlantsCodes'!$E$31,IF($R84=2,'3 PlantsCodes'!$E$32))))</f>
        <v>20.701874819259078</v>
      </c>
      <c r="BM84" s="19">
        <f>VLOOKUP($C84,[1]Sevilla!$AB$6:$AZ$40,$S84)</f>
        <v>6.8421052631578947</v>
      </c>
      <c r="BN84" s="19">
        <f>VLOOKUP($C84,[1]Sevilla!$B$7:$Y$40,18)</f>
        <v>7.2283023261737656</v>
      </c>
      <c r="BO84" s="19">
        <f>VLOOKUP($C84,[1]Sevilla!$B$7:$AA$40,26)</f>
        <v>0.26044399630911125</v>
      </c>
      <c r="BP84" s="20">
        <f>IF($U84=1,-[4]Office!$E$13,0)</f>
        <v>-9.9196581196581199</v>
      </c>
      <c r="BQ84" s="57" t="s">
        <v>30</v>
      </c>
      <c r="BR84" s="19">
        <f>IF($N84&gt;0,VLOOKUP($C84,[2]Sevilla!$AB$7:$AN$40,$N84))/((IF($P84=1,'3 PlantsCodes'!$D$26,IF($P84=2,'3 PlantsCodes'!$D$27,IF($P84=3,'3 PlantsCodes'!$D$28,IF($P84=4,'3 PlantsCodes'!$D$29)))))*IF($R84=1,'3 PlantsCodes'!$D$31,IF($R84=2,'3 PlantsCodes'!$D$32)))</f>
        <v>4.4127137221972097</v>
      </c>
      <c r="BS84" s="19">
        <f>(IF($O84=20,VLOOKUP($C84,[2]Sevilla!$AB$7:$AN$40,12),IF($O84&gt;0,VLOOKUP($C84,[2]Sevilla!$AB$7:$AN$40,$O84),0))/(IF($Q84=1,'3 PlantsCodes'!$E$26,IF($Q84=3,'3 PlantsCodes'!$E$28,IF($Q84=4,'3 PlantsCodes'!$E$29,1)))*IF($R84=1,'3 PlantsCodes'!$E$31,IF($R84=2,'3 PlantsCodes'!$E$32))))</f>
        <v>14.346491853936515</v>
      </c>
      <c r="BT84" s="19">
        <f>VLOOKUP($C84,[2]Sevilla!$AB$6:$AZ$40,$S84)</f>
        <v>10.105263157894736</v>
      </c>
      <c r="BU84" s="19">
        <f>VLOOKUP($C84,[2]Sevilla!$B$7:$Y$40,18)</f>
        <v>8.0013226884625599</v>
      </c>
      <c r="BV84" s="19">
        <f>VLOOKUP($C84,[2]Sevilla!$B$7:$AA$40,26)</f>
        <v>0.41113258022045829</v>
      </c>
      <c r="BW84" s="20">
        <f>IF($U84=1,-[4]School!$E$13,0)</f>
        <v>-10.431428571428571</v>
      </c>
      <c r="BX84" s="57" t="s">
        <v>30</v>
      </c>
    </row>
    <row r="85" spans="1:76" x14ac:dyDescent="0.25">
      <c r="A85" s="151"/>
      <c r="B85" s="17">
        <v>9</v>
      </c>
      <c r="C85" s="22">
        <f t="shared" ref="C85:V85" si="86">IF(C62="","",C62)</f>
        <v>14</v>
      </c>
      <c r="D85" s="50" t="str">
        <f t="shared" si="86"/>
        <v>o</v>
      </c>
      <c r="E85" s="50" t="str">
        <f t="shared" si="86"/>
        <v>o+</v>
      </c>
      <c r="F85" s="49" t="str">
        <f t="shared" si="86"/>
        <v>+</v>
      </c>
      <c r="G85" s="49" t="str">
        <f t="shared" si="86"/>
        <v>+</v>
      </c>
      <c r="H85" s="49">
        <f t="shared" si="86"/>
        <v>0</v>
      </c>
      <c r="I85" s="49">
        <f t="shared" si="86"/>
        <v>3</v>
      </c>
      <c r="J85" s="49">
        <f t="shared" si="86"/>
        <v>3</v>
      </c>
      <c r="K85" s="49">
        <f t="shared" si="86"/>
        <v>3</v>
      </c>
      <c r="L85" s="49">
        <f t="shared" si="86"/>
        <v>1</v>
      </c>
      <c r="M85" s="49">
        <f t="shared" si="86"/>
        <v>3331</v>
      </c>
      <c r="N85" s="49">
        <f t="shared" si="86"/>
        <v>7</v>
      </c>
      <c r="O85" s="49">
        <f t="shared" si="86"/>
        <v>12</v>
      </c>
      <c r="P85" s="49">
        <f t="shared" si="86"/>
        <v>1</v>
      </c>
      <c r="Q85" s="49">
        <f t="shared" si="86"/>
        <v>1</v>
      </c>
      <c r="R85" s="49">
        <f t="shared" si="86"/>
        <v>2</v>
      </c>
      <c r="S85" s="22">
        <f t="shared" si="86"/>
        <v>22</v>
      </c>
      <c r="T85" s="49">
        <f t="shared" si="86"/>
        <v>1</v>
      </c>
      <c r="U85" s="49">
        <f t="shared" si="86"/>
        <v>1</v>
      </c>
      <c r="V85" s="18" t="str">
        <f t="shared" si="86"/>
        <v/>
      </c>
      <c r="W85" s="21">
        <f>IF(W62&gt;0,VLOOKUP(W62,'[3]2020_Envelope'!$BH$6:$CR$128,8),"")</f>
        <v>7.0747438654535415</v>
      </c>
      <c r="X85" s="21">
        <f>IF(X62&gt;0,VLOOKUP(X62,'[3]2020_Envelope'!$BH$6:$CR$128,8),"")</f>
        <v>18.284429280397021</v>
      </c>
      <c r="Y85" s="21">
        <f>IF(Y62&gt;0,VLOOKUP(Y62,'[3]2020_Envelope'!$BH$6:$CR$128,8),"")</f>
        <v>8.9164598842018172</v>
      </c>
      <c r="Z85" s="21">
        <f>IF(Z62&gt;0,VLOOKUP(Z62,'[3]2020_Envelope'!$BH$6:$CR$128,8),"")</f>
        <v>151.18759615384616</v>
      </c>
      <c r="AA85" s="21">
        <f>IF(AA62&gt;0,VLOOKUP(AA62,'[3]2020_Envelope'!$BH$6:$CR$128,8),"")</f>
        <v>73.99879807692308</v>
      </c>
      <c r="AB85" s="21">
        <f>IF(AB62&gt;0,VLOOKUP(AB62,'[3]2020_Envelope'!$BH$6:$CR$128,8),"")</f>
        <v>38.341346153846153</v>
      </c>
      <c r="AC85" s="20" t="str">
        <f>IF(AC62&gt;0,VLOOKUP(AC62,'[3]2020_HVAC'!$EY$7:$KA$83,44),"")</f>
        <v/>
      </c>
      <c r="AD85" s="20" t="str">
        <f>IF(AD62&gt;0,VLOOKUP(AD62,'[3]2020_HVAC'!$EY$7:$KA$83,44),"")</f>
        <v/>
      </c>
      <c r="AE85" s="20">
        <f>IF(AE62&gt;0,VLOOKUP(AE62,'[3]2020_HVAC'!$EY$7:$KA$83,44),"")</f>
        <v>73.596992248062008</v>
      </c>
      <c r="AF85" s="20">
        <f>IF(AF62&gt;0,VLOOKUP(AF62,'[3]2020_HVAC'!$EY$7:$KA$83,44),"")</f>
        <v>9.652000000000001</v>
      </c>
      <c r="AG85" s="55">
        <f>VLOOKUP($C85,[1]Performance!$A$3:$K$38,11)</f>
        <v>2</v>
      </c>
      <c r="AH85" s="55">
        <f t="shared" si="76"/>
        <v>46</v>
      </c>
      <c r="AI85" s="20">
        <f>IF(AI62&gt;0,VLOOKUP(AI62,'[3]2020_HVAC'!$EY$7:$KA$83,AH85),"")</f>
        <v>4.8752868299647272</v>
      </c>
      <c r="AJ85" s="20" t="str">
        <f>IF(AJ62&gt;0,VLOOKUP(AJ62,'[3]2020_HVAC'!$EY$7:$KA$83,$AH85),"")</f>
        <v/>
      </c>
      <c r="AK85" s="20">
        <f>IF(AK62&gt;0,VLOOKUP(AK62,'[3]2020_HVAC'!$EY$7:$KA$83,44),"")</f>
        <v>81.678799999999995</v>
      </c>
      <c r="AL85" s="20" t="str">
        <f>IF(AL62&gt;0,VLOOKUP(AL62,'[3]2020_HVAC'!$EY$7:$KA$83,44),"")</f>
        <v/>
      </c>
      <c r="AM85" s="20">
        <f>IF(AM62&gt;0,VLOOKUP(AM62,'[3]2020_HVAC'!$EY$7:$KA$83,44),"")</f>
        <v>4.9931623931623932</v>
      </c>
      <c r="AN85" s="20">
        <f>IF(AN62&gt;0,VLOOKUP(AN62,'[3]2020_HVAC'!$EY$7:$KA$83,44),"")</f>
        <v>7.6319835897435819</v>
      </c>
      <c r="AO85" s="20">
        <f>IF(AO62&gt;0,VLOOKUP(AO62,'[3]2020_HVAC'!$EY$7:$KA$83,44),"")</f>
        <v>12.383242705570293</v>
      </c>
      <c r="AP85" s="13">
        <f t="shared" si="77"/>
        <v>1152718.7283639396</v>
      </c>
      <c r="AQ85" s="21">
        <f>IF(AQ62&gt;0,VLOOKUP(AQ62,'[3]2020_Envelope'!$BH$6:$CR$128,9),"")</f>
        <v>16.734508960573478</v>
      </c>
      <c r="AR85" s="21">
        <f>IF(AR62&gt;0,VLOOKUP(AR62,'[3]2020_Envelope'!$BH$6:$CR$128,9),"")</f>
        <v>32.931972350230417</v>
      </c>
      <c r="AS85" s="21">
        <f>IF(AS62&gt;0,VLOOKUP(AS62,'[3]2020_Envelope'!$BH$6:$CR$128,9),"")</f>
        <v>21.733870967741932</v>
      </c>
      <c r="AT85" s="21" t="str">
        <f>IF(AT62&gt;0,VLOOKUP(AT62,'[3]2020_Envelope'!$BH$6:$CR$128,9),"")</f>
        <v/>
      </c>
      <c r="AU85" s="21">
        <f>IF(AU62&gt;0,VLOOKUP(AU62,'[3]2020_Envelope'!$BH$6:$CR$128,9),"")</f>
        <v>49.81467857142858</v>
      </c>
      <c r="AV85" s="21">
        <f>IF(AV62&gt;0,VLOOKUP(AV62,'[3]2020_Envelope'!$BH$6:$CR$128,9),"")</f>
        <v>25.810714285714287</v>
      </c>
      <c r="AW85" s="20" t="str">
        <f>IF(AW62&gt;0,VLOOKUP(AW62,'[3]2020_HVAC'!$EY$7:$KA$83,47),"")</f>
        <v/>
      </c>
      <c r="AX85" s="20" t="str">
        <f>IF(AX62&gt;0,VLOOKUP(AX62,'[3]2020_HVAC'!$EY$7:$KA$83,47),"")</f>
        <v/>
      </c>
      <c r="AY85" s="20">
        <f>IF(AY62&gt;0,VLOOKUP(AY62,'[3]2020_HVAC'!$EY$7:$KA$83,47),"")</f>
        <v>73.596992248062008</v>
      </c>
      <c r="AZ85" s="20">
        <f>IF(AZ62&gt;0,VLOOKUP(AZ62,'[3]2020_HVAC'!$EY$7:$KA$83,47),"")</f>
        <v>9.652000000000001</v>
      </c>
      <c r="BA85" s="55">
        <f>VLOOKUP($C85,[2]Performance!$A$3:$K$36,11)</f>
        <v>2</v>
      </c>
      <c r="BB85" s="55">
        <f t="shared" si="78"/>
        <v>49</v>
      </c>
      <c r="BC85" s="20">
        <f>IF(BC62&gt;0,VLOOKUP(BC62,'[3]2020_HVAC'!$EY$7:$KA$83,BB85),"")</f>
        <v>3.6863945002116019</v>
      </c>
      <c r="BD85" s="20" t="str">
        <f>IF(BD62&gt;0,VLOOKUP(BD62,'[3]2020_HVAC'!$EY$7:$KA$83,$BB85),"")</f>
        <v/>
      </c>
      <c r="BE85" s="20">
        <f>IF(BE62&gt;0,VLOOKUP(BE62,'[3]2020_HVAC'!$EY$7:$KA$83,47),"")</f>
        <v>81.678799999999995</v>
      </c>
      <c r="BF85" s="20" t="str">
        <f>IF(BF62&gt;0,VLOOKUP(BF62,'[3]2020_HVAC'!$EY$7:$KA$83,47),"")</f>
        <v/>
      </c>
      <c r="BG85" s="20">
        <f>IF(BG62&gt;0,VLOOKUP(BG62,'[3]2020_HVAC'!$EY$7:$KA$83,47),"")</f>
        <v>5.5638095238095238</v>
      </c>
      <c r="BH85" s="20">
        <f>IF(BH62&gt;0,VLOOKUP(BH62,'[3]2020_HVAC'!$EY$7:$KA$83,47),"")</f>
        <v>11.338947047619035</v>
      </c>
      <c r="BI85" s="20">
        <f>IF(BI62&gt;0,VLOOKUP(BI62,'[3]2020_HVAC'!$EY$7:$KA$83,47),"")</f>
        <v>12.776361521620142</v>
      </c>
      <c r="BJ85" s="13">
        <f t="shared" si="79"/>
        <v>1087755.0074275846</v>
      </c>
      <c r="BK85" s="19">
        <f>IF($N85&gt;0,VLOOKUP($C85,[1]Sevilla!$AB$7:$AN$40,$N85))/((IF($P85=1,'3 PlantsCodes'!$D$26,IF($P85=2,'3 PlantsCodes'!$D$27,IF($P85=3,'3 PlantsCodes'!$D$28,IF($P85=4,'3 PlantsCodes'!$D$29)))))*IF($R85=1,'3 PlantsCodes'!$D$31,IF($R85=2,'3 PlantsCodes'!$D$32)))</f>
        <v>2.3098652515143505</v>
      </c>
      <c r="BL85" s="19">
        <f>(IF($O85=20,VLOOKUP($C85,[1]Sevilla!$AB$7:$AN$40,12),IF($O85&gt;0,VLOOKUP($C85,[1]Sevilla!$AB$7:$AN$40,$O85),0))/(IF($Q85=1,'3 PlantsCodes'!$E$26,IF($Q85=3,'3 PlantsCodes'!$E$28,IF($Q85=4,'3 PlantsCodes'!$E$29,1)))*IF($R85=1,'3 PlantsCodes'!$E$31,IF($R85=2,'3 PlantsCodes'!$E$32))))</f>
        <v>20.977098754045201</v>
      </c>
      <c r="BM85" s="19">
        <f>VLOOKUP($C85,[1]Sevilla!$AB$6:$AZ$40,$S85)</f>
        <v>0.30315897541242309</v>
      </c>
      <c r="BN85" s="19">
        <f>VLOOKUP($C85,[1]Sevilla!$B$7:$Y$40,18)</f>
        <v>7.2283023261737656</v>
      </c>
      <c r="BO85" s="19">
        <f>VLOOKUP($C85,[1]Sevilla!$B$7:$AA$40,26)</f>
        <v>0.26237618227715204</v>
      </c>
      <c r="BP85" s="20">
        <f>IF($U85=1,-[4]Office!$E$13,0)</f>
        <v>-9.9196581196581199</v>
      </c>
      <c r="BQ85" s="57" t="s">
        <v>30</v>
      </c>
      <c r="BR85" s="19">
        <f>IF($N85&gt;0,VLOOKUP($C85,[2]Sevilla!$AB$7:$AN$40,$N85))/((IF($P85=1,'3 PlantsCodes'!$D$26,IF($P85=2,'3 PlantsCodes'!$D$27,IF($P85=3,'3 PlantsCodes'!$D$28,IF($P85=4,'3 PlantsCodes'!$D$29)))))*IF($R85=1,'3 PlantsCodes'!$D$31,IF($R85=2,'3 PlantsCodes'!$D$32)))</f>
        <v>2.1798412093762187</v>
      </c>
      <c r="BS85" s="19">
        <f>(IF($O85=20,VLOOKUP($C85,[2]Sevilla!$AB$7:$AN$40,12),IF($O85&gt;0,VLOOKUP($C85,[2]Sevilla!$AB$7:$AN$40,$O85),0))/(IF($Q85=1,'3 PlantsCodes'!$E$26,IF($Q85=3,'3 PlantsCodes'!$E$28,IF($Q85=4,'3 PlantsCodes'!$E$29,1)))*IF($R85=1,'3 PlantsCodes'!$E$31,IF($R85=2,'3 PlantsCodes'!$E$32))))</f>
        <v>14.600438263030213</v>
      </c>
      <c r="BT85" s="19">
        <f>VLOOKUP($C85,[2]Sevilla!$AB$6:$AZ$40,$S85)</f>
        <v>0.83293281191250523</v>
      </c>
      <c r="BU85" s="19">
        <f>VLOOKUP($C85,[2]Sevilla!$B$7:$Y$40,18)</f>
        <v>8.0013226884625599</v>
      </c>
      <c r="BV85" s="19">
        <f>VLOOKUP($C85,[2]Sevilla!$B$7:$AA$40,26)</f>
        <v>0.41668309805392267</v>
      </c>
      <c r="BW85" s="20">
        <f>IF($U85=1,-[4]School!$E$13,0)</f>
        <v>-10.431428571428571</v>
      </c>
      <c r="BX85" s="57" t="s">
        <v>30</v>
      </c>
    </row>
    <row r="86" spans="1:76" x14ac:dyDescent="0.25">
      <c r="A86" s="151"/>
      <c r="B86" s="17">
        <v>10</v>
      </c>
      <c r="C86" s="22">
        <f t="shared" ref="C86:V86" si="87">IF(C63="","",C63)</f>
        <v>18</v>
      </c>
      <c r="D86" s="50" t="str">
        <f t="shared" si="87"/>
        <v>o+</v>
      </c>
      <c r="E86" s="50" t="str">
        <f t="shared" si="87"/>
        <v>o+</v>
      </c>
      <c r="F86" s="49" t="str">
        <f t="shared" si="87"/>
        <v>+</v>
      </c>
      <c r="G86" s="49" t="str">
        <f t="shared" si="87"/>
        <v>+</v>
      </c>
      <c r="H86" s="49">
        <f t="shared" si="87"/>
        <v>0</v>
      </c>
      <c r="I86" s="49">
        <f t="shared" si="87"/>
        <v>4</v>
      </c>
      <c r="J86" s="49">
        <f t="shared" si="87"/>
        <v>3</v>
      </c>
      <c r="K86" s="49">
        <f t="shared" si="87"/>
        <v>3</v>
      </c>
      <c r="L86" s="49">
        <f t="shared" si="87"/>
        <v>1</v>
      </c>
      <c r="M86" s="49">
        <f t="shared" si="87"/>
        <v>4331</v>
      </c>
      <c r="N86" s="49">
        <f t="shared" si="87"/>
        <v>7</v>
      </c>
      <c r="O86" s="49">
        <f t="shared" si="87"/>
        <v>12</v>
      </c>
      <c r="P86" s="49">
        <f t="shared" si="87"/>
        <v>1</v>
      </c>
      <c r="Q86" s="49">
        <f t="shared" si="87"/>
        <v>1</v>
      </c>
      <c r="R86" s="49">
        <f t="shared" si="87"/>
        <v>2</v>
      </c>
      <c r="S86" s="22">
        <f t="shared" si="87"/>
        <v>22</v>
      </c>
      <c r="T86" s="49">
        <f t="shared" si="87"/>
        <v>1</v>
      </c>
      <c r="U86" s="49">
        <f t="shared" si="87"/>
        <v>1</v>
      </c>
      <c r="V86" s="18" t="str">
        <f t="shared" si="87"/>
        <v/>
      </c>
      <c r="W86" s="21">
        <f>IF(W63&gt;0,VLOOKUP(W63,'[3]2020_Envelope'!$BH$6:$CR$128,8),"")</f>
        <v>11.293139233526329</v>
      </c>
      <c r="X86" s="21">
        <f>IF(X63&gt;0,VLOOKUP(X63,'[3]2020_Envelope'!$BH$6:$CR$128,8),"")</f>
        <v>23.054280397022328</v>
      </c>
      <c r="Y86" s="21">
        <f>IF(Y63&gt;0,VLOOKUP(Y63,'[3]2020_Envelope'!$BH$6:$CR$128,8),"")</f>
        <v>10.051923989220402</v>
      </c>
      <c r="Z86" s="21">
        <f>IF(Z63&gt;0,VLOOKUP(Z63,'[3]2020_Envelope'!$BH$6:$CR$128,8),"")</f>
        <v>151.18759615384616</v>
      </c>
      <c r="AA86" s="21">
        <f>IF(AA63&gt;0,VLOOKUP(AA63,'[3]2020_Envelope'!$BH$6:$CR$128,8),"")</f>
        <v>73.99879807692308</v>
      </c>
      <c r="AB86" s="21">
        <f>IF(AB63&gt;0,VLOOKUP(AB63,'[3]2020_Envelope'!$BH$6:$CR$128,8),"")</f>
        <v>38.341346153846153</v>
      </c>
      <c r="AC86" s="20" t="str">
        <f>IF(AC63&gt;0,VLOOKUP(AC63,'[3]2020_HVAC'!$EY$7:$KA$83,44),"")</f>
        <v/>
      </c>
      <c r="AD86" s="20" t="str">
        <f>IF(AD63&gt;0,VLOOKUP(AD63,'[3]2020_HVAC'!$EY$7:$KA$83,44),"")</f>
        <v/>
      </c>
      <c r="AE86" s="20">
        <f>IF(AE63&gt;0,VLOOKUP(AE63,'[3]2020_HVAC'!$EY$7:$KA$83,44),"")</f>
        <v>73.596992248062008</v>
      </c>
      <c r="AF86" s="20">
        <f>IF(AF63&gt;0,VLOOKUP(AF63,'[3]2020_HVAC'!$EY$7:$KA$83,44),"")</f>
        <v>9.652000000000001</v>
      </c>
      <c r="AG86" s="55">
        <f>VLOOKUP($C86,[1]Performance!$A$3:$K$38,11)</f>
        <v>2</v>
      </c>
      <c r="AH86" s="55">
        <f t="shared" si="76"/>
        <v>46</v>
      </c>
      <c r="AI86" s="20">
        <f>IF(AI63&gt;0,VLOOKUP(AI63,'[3]2020_HVAC'!$EY$7:$KA$83,AH86),"")</f>
        <v>4.8752868299647272</v>
      </c>
      <c r="AJ86" s="20" t="str">
        <f>IF(AJ63&gt;0,VLOOKUP(AJ63,'[3]2020_HVAC'!$EY$7:$KA$83,$AH86),"")</f>
        <v/>
      </c>
      <c r="AK86" s="20">
        <f>IF(AK63&gt;0,VLOOKUP(AK63,'[3]2020_HVAC'!$EY$7:$KA$83,44),"")</f>
        <v>81.678799999999995</v>
      </c>
      <c r="AL86" s="20" t="str">
        <f>IF(AL63&gt;0,VLOOKUP(AL63,'[3]2020_HVAC'!$EY$7:$KA$83,44),"")</f>
        <v/>
      </c>
      <c r="AM86" s="20">
        <f>IF(AM63&gt;0,VLOOKUP(AM63,'[3]2020_HVAC'!$EY$7:$KA$83,44),"")</f>
        <v>4.9931623931623932</v>
      </c>
      <c r="AN86" s="20">
        <f>IF(AN63&gt;0,VLOOKUP(AN63,'[3]2020_HVAC'!$EY$7:$KA$83,44),"")</f>
        <v>7.6319835897435819</v>
      </c>
      <c r="AO86" s="20">
        <f>IF(AO63&gt;0,VLOOKUP(AO63,'[3]2020_HVAC'!$EY$7:$KA$83,44),"")</f>
        <v>12.383242705570293</v>
      </c>
      <c r="AP86" s="13">
        <f t="shared" si="77"/>
        <v>1176408.2111438764</v>
      </c>
      <c r="AQ86" s="21">
        <f>IF(AQ63&gt;0,VLOOKUP(AQ63,'[3]2020_Envelope'!$BH$6:$CR$128,9),"")</f>
        <v>26.818827956989249</v>
      </c>
      <c r="AR86" s="21">
        <f>IF(AR63&gt;0,VLOOKUP(AR63,'[3]2020_Envelope'!$BH$6:$CR$128,9),"")</f>
        <v>41.522921658986171</v>
      </c>
      <c r="AS86" s="21">
        <f>IF(AS63&gt;0,VLOOKUP(AS63,'[3]2020_Envelope'!$BH$6:$CR$128,9),"")</f>
        <v>24.501526770324233</v>
      </c>
      <c r="AT86" s="21" t="str">
        <f>IF(AT63&gt;0,VLOOKUP(AT63,'[3]2020_Envelope'!$BH$6:$CR$128,9),"")</f>
        <v/>
      </c>
      <c r="AU86" s="21">
        <f>IF(AU63&gt;0,VLOOKUP(AU63,'[3]2020_Envelope'!$BH$6:$CR$128,9),"")</f>
        <v>49.81467857142858</v>
      </c>
      <c r="AV86" s="21">
        <f>IF(AV63&gt;0,VLOOKUP(AV63,'[3]2020_Envelope'!$BH$6:$CR$128,9),"")</f>
        <v>25.810714285714287</v>
      </c>
      <c r="AW86" s="20" t="str">
        <f>IF(AW63&gt;0,VLOOKUP(AW63,'[3]2020_HVAC'!$EY$7:$KA$83,47),"")</f>
        <v/>
      </c>
      <c r="AX86" s="20" t="str">
        <f>IF(AX63&gt;0,VLOOKUP(AX63,'[3]2020_HVAC'!$EY$7:$KA$83,47),"")</f>
        <v/>
      </c>
      <c r="AY86" s="20">
        <f>IF(AY63&gt;0,VLOOKUP(AY63,'[3]2020_HVAC'!$EY$7:$KA$83,47),"")</f>
        <v>73.596992248062008</v>
      </c>
      <c r="AZ86" s="20">
        <f>IF(AZ63&gt;0,VLOOKUP(AZ63,'[3]2020_HVAC'!$EY$7:$KA$83,47),"")</f>
        <v>9.652000000000001</v>
      </c>
      <c r="BA86" s="55">
        <f>VLOOKUP($C86,[2]Performance!$A$3:$K$36,11)</f>
        <v>2</v>
      </c>
      <c r="BB86" s="55">
        <f t="shared" si="78"/>
        <v>49</v>
      </c>
      <c r="BC86" s="20">
        <f>IF(BC63&gt;0,VLOOKUP(BC63,'[3]2020_HVAC'!$EY$7:$KA$83,BB86),"")</f>
        <v>3.6863945002116019</v>
      </c>
      <c r="BD86" s="20" t="str">
        <f>IF(BD63&gt;0,VLOOKUP(BD63,'[3]2020_HVAC'!$EY$7:$KA$83,$BB86),"")</f>
        <v/>
      </c>
      <c r="BE86" s="20">
        <f>IF(BE63&gt;0,VLOOKUP(BE63,'[3]2020_HVAC'!$EY$7:$KA$83,47),"")</f>
        <v>81.678799999999995</v>
      </c>
      <c r="BF86" s="20" t="str">
        <f>IF(BF63&gt;0,VLOOKUP(BF63,'[3]2020_HVAC'!$EY$7:$KA$83,47),"")</f>
        <v/>
      </c>
      <c r="BG86" s="20">
        <f>IF(BG63&gt;0,VLOOKUP(BG63,'[3]2020_HVAC'!$EY$7:$KA$83,47),"")</f>
        <v>5.5638095238095238</v>
      </c>
      <c r="BH86" s="20">
        <f>IF(BH63&gt;0,VLOOKUP(BH63,'[3]2020_HVAC'!$EY$7:$KA$83,47),"")</f>
        <v>11.338947047619035</v>
      </c>
      <c r="BI86" s="20">
        <f>IF(BI63&gt;0,VLOOKUP(BI63,'[3]2020_HVAC'!$EY$7:$KA$83,47),"")</f>
        <v>12.776361521620142</v>
      </c>
      <c r="BJ86" s="13">
        <f t="shared" si="79"/>
        <v>1155300.2183670092</v>
      </c>
      <c r="BK86" s="19">
        <f>IF($N86&gt;0,VLOOKUP($C86,[1]Sevilla!$AB$7:$AN$40,$N86))/((IF($P86=1,'3 PlantsCodes'!$D$26,IF($P86=2,'3 PlantsCodes'!$D$27,IF($P86=3,'3 PlantsCodes'!$D$28,IF($P86=4,'3 PlantsCodes'!$D$29)))))*IF($R86=1,'3 PlantsCodes'!$D$31,IF($R86=2,'3 PlantsCodes'!$D$32)))</f>
        <v>1.8384288346041815</v>
      </c>
      <c r="BL86" s="19">
        <f>(IF($O86=20,VLOOKUP($C86,[1]Sevilla!$AB$7:$AN$40,12),IF($O86&gt;0,VLOOKUP($C86,[1]Sevilla!$AB$7:$AN$40,$O86),0))/(IF($Q86=1,'3 PlantsCodes'!$E$26,IF($Q86=3,'3 PlantsCodes'!$E$28,IF($Q86=4,'3 PlantsCodes'!$E$29,1)))*IF($R86=1,'3 PlantsCodes'!$E$31,IF($R86=2,'3 PlantsCodes'!$E$32))))</f>
        <v>20.915296209148345</v>
      </c>
      <c r="BM86" s="19">
        <f>VLOOKUP($C86,[1]Sevilla!$AB$6:$AZ$40,$S86)</f>
        <v>0.28878095692606404</v>
      </c>
      <c r="BN86" s="19">
        <f>VLOOKUP($C86,[1]Sevilla!$B$7:$Y$40,18)</f>
        <v>7.2283023261737656</v>
      </c>
      <c r="BO86" s="19">
        <f>VLOOKUP($C86,[1]Sevilla!$B$7:$AA$40,26)</f>
        <v>0.26044399630911125</v>
      </c>
      <c r="BP86" s="20">
        <f>IF($U86=1,-[4]Office!$E$13,0)</f>
        <v>-9.9196581196581199</v>
      </c>
      <c r="BQ86" s="57" t="s">
        <v>30</v>
      </c>
      <c r="BR86" s="19">
        <f>IF($N86&gt;0,VLOOKUP($C86,[2]Sevilla!$AB$7:$AN$40,$N86))/((IF($P86=1,'3 PlantsCodes'!$D$26,IF($P86=2,'3 PlantsCodes'!$D$27,IF($P86=3,'3 PlantsCodes'!$D$28,IF($P86=4,'3 PlantsCodes'!$D$29)))))*IF($R86=1,'3 PlantsCodes'!$D$31,IF($R86=2,'3 PlantsCodes'!$D$32)))</f>
        <v>1.631266787789577</v>
      </c>
      <c r="BS86" s="19">
        <f>(IF($O86=20,VLOOKUP($C86,[2]Sevilla!$AB$7:$AN$40,12),IF($O86&gt;0,VLOOKUP($C86,[2]Sevilla!$AB$7:$AN$40,$O86),0))/(IF($Q86=1,'3 PlantsCodes'!$E$26,IF($Q86=3,'3 PlantsCodes'!$E$28,IF($Q86=4,'3 PlantsCodes'!$E$29,1)))*IF($R86=1,'3 PlantsCodes'!$E$31,IF($R86=2,'3 PlantsCodes'!$E$32))))</f>
        <v>14.494393831812149</v>
      </c>
      <c r="BT86" s="19">
        <f>VLOOKUP($C86,[2]Sevilla!$AB$6:$AZ$40,$S86)</f>
        <v>0.91521074073560105</v>
      </c>
      <c r="BU86" s="19">
        <f>VLOOKUP($C86,[2]Sevilla!$B$7:$Y$40,18)</f>
        <v>8.0013226884625599</v>
      </c>
      <c r="BV86" s="19">
        <f>VLOOKUP($C86,[2]Sevilla!$B$7:$AA$40,26)</f>
        <v>0.41113258022045829</v>
      </c>
      <c r="BW86" s="20">
        <f>IF($U86=1,-[4]School!$E$13,0)</f>
        <v>-10.431428571428571</v>
      </c>
      <c r="BX86" s="57" t="s">
        <v>30</v>
      </c>
    </row>
    <row r="87" spans="1:76" x14ac:dyDescent="0.25">
      <c r="A87" s="151"/>
      <c r="B87" s="17">
        <v>11</v>
      </c>
      <c r="C87" s="22">
        <f t="shared" ref="C87:V87" si="88">IF(C64="","",C64)</f>
        <v>14</v>
      </c>
      <c r="D87" s="50" t="str">
        <f t="shared" si="88"/>
        <v>o</v>
      </c>
      <c r="E87" s="50" t="str">
        <f t="shared" si="88"/>
        <v>o+</v>
      </c>
      <c r="F87" s="49" t="str">
        <f t="shared" si="88"/>
        <v>+</v>
      </c>
      <c r="G87" s="49" t="str">
        <f t="shared" si="88"/>
        <v>+</v>
      </c>
      <c r="H87" s="49">
        <f t="shared" si="88"/>
        <v>0</v>
      </c>
      <c r="I87" s="49">
        <f t="shared" si="88"/>
        <v>3</v>
      </c>
      <c r="J87" s="49">
        <f t="shared" si="88"/>
        <v>3</v>
      </c>
      <c r="K87" s="49">
        <f t="shared" si="88"/>
        <v>3</v>
      </c>
      <c r="L87" s="49">
        <f t="shared" si="88"/>
        <v>1</v>
      </c>
      <c r="M87" s="49">
        <f t="shared" si="88"/>
        <v>3331</v>
      </c>
      <c r="N87" s="49">
        <f t="shared" si="88"/>
        <v>8</v>
      </c>
      <c r="O87" s="49">
        <f t="shared" si="88"/>
        <v>13</v>
      </c>
      <c r="P87" s="49">
        <f t="shared" si="88"/>
        <v>3</v>
      </c>
      <c r="Q87" s="49">
        <f t="shared" si="88"/>
        <v>3</v>
      </c>
      <c r="R87" s="49">
        <f t="shared" si="88"/>
        <v>2</v>
      </c>
      <c r="S87" s="22">
        <f t="shared" si="88"/>
        <v>17</v>
      </c>
      <c r="T87" s="49">
        <f t="shared" si="88"/>
        <v>0</v>
      </c>
      <c r="U87" s="49">
        <f t="shared" si="88"/>
        <v>1</v>
      </c>
      <c r="V87" s="18" t="str">
        <f t="shared" si="88"/>
        <v/>
      </c>
      <c r="W87" s="21">
        <f>IF(W64&gt;0,VLOOKUP(W64,'[3]2020_Envelope'!$BH$6:$CR$128,8),"")</f>
        <v>7.0747438654535415</v>
      </c>
      <c r="X87" s="21">
        <f>IF(X64&gt;0,VLOOKUP(X64,'[3]2020_Envelope'!$BH$6:$CR$128,8),"")</f>
        <v>18.284429280397021</v>
      </c>
      <c r="Y87" s="21">
        <f>IF(Y64&gt;0,VLOOKUP(Y64,'[3]2020_Envelope'!$BH$6:$CR$128,8),"")</f>
        <v>8.9164598842018172</v>
      </c>
      <c r="Z87" s="21">
        <f>IF(Z64&gt;0,VLOOKUP(Z64,'[3]2020_Envelope'!$BH$6:$CR$128,8),"")</f>
        <v>151.18759615384616</v>
      </c>
      <c r="AA87" s="21">
        <f>IF(AA64&gt;0,VLOOKUP(AA64,'[3]2020_Envelope'!$BH$6:$CR$128,8),"")</f>
        <v>73.99879807692308</v>
      </c>
      <c r="AB87" s="21">
        <f>IF(AB64&gt;0,VLOOKUP(AB64,'[3]2020_Envelope'!$BH$6:$CR$128,8),"")</f>
        <v>38.341346153846153</v>
      </c>
      <c r="AC87" s="20" t="str">
        <f>IF(AC64&gt;0,VLOOKUP(AC64,'[3]2020_HVAC'!$EY$7:$KA$83,44),"")</f>
        <v/>
      </c>
      <c r="AD87" s="20" t="str">
        <f>IF(AD64&gt;0,VLOOKUP(AD64,'[3]2020_HVAC'!$EY$7:$KA$83,44),"")</f>
        <v/>
      </c>
      <c r="AE87" s="20">
        <f>IF(AE64&gt;0,VLOOKUP(AE64,'[3]2020_HVAC'!$EY$7:$KA$83,44),"")</f>
        <v>73.596992248062008</v>
      </c>
      <c r="AF87" s="20">
        <f>IF(AF64&gt;0,VLOOKUP(AF64,'[3]2020_HVAC'!$EY$7:$KA$83,44),"")</f>
        <v>9.652000000000001</v>
      </c>
      <c r="AG87" s="55">
        <f>VLOOKUP($C87,[1]Performance!$A$3:$K$38,11)</f>
        <v>2</v>
      </c>
      <c r="AH87" s="55">
        <f t="shared" si="76"/>
        <v>46</v>
      </c>
      <c r="AI87" s="20">
        <f>IF(AI64&gt;0,VLOOKUP(AI64,'[3]2020_HVAC'!$EY$7:$KA$83,AH87),"")</f>
        <v>25.139612439146255</v>
      </c>
      <c r="AJ87" s="20" t="str">
        <f>IF(AJ64&gt;0,VLOOKUP(AJ64,'[3]2020_HVAC'!$EY$7:$KA$83,$AH87),"")</f>
        <v/>
      </c>
      <c r="AK87" s="20">
        <f>IF(AK64&gt;0,VLOOKUP(AK64,'[3]2020_HVAC'!$EY$7:$KA$83,44),"")</f>
        <v>53.898799999999994</v>
      </c>
      <c r="AL87" s="20" t="str">
        <f>IF(AL64&gt;0,VLOOKUP(AL64,'[3]2020_HVAC'!$EY$7:$KA$83,44),"")</f>
        <v/>
      </c>
      <c r="AM87" s="20">
        <f>IF(AM64&gt;0,VLOOKUP(AM64,'[3]2020_HVAC'!$EY$7:$KA$83,44),"")</f>
        <v>4.9931623931623932</v>
      </c>
      <c r="AN87" s="20" t="str">
        <f>IF(AN64&gt;0,VLOOKUP(AN64,'[3]2020_HVAC'!$EY$7:$KA$83,44),"")</f>
        <v/>
      </c>
      <c r="AO87" s="20">
        <f>IF(AO64&gt;0,VLOOKUP(AO64,'[3]2020_HVAC'!$EY$7:$KA$83,44),"")</f>
        <v>12.383242705570293</v>
      </c>
      <c r="AP87" s="13">
        <f t="shared" si="77"/>
        <v>1117273.2086894244</v>
      </c>
      <c r="AQ87" s="21">
        <f>IF(AQ64&gt;0,VLOOKUP(AQ64,'[3]2020_Envelope'!$BH$6:$CR$128,9),"")</f>
        <v>16.734508960573478</v>
      </c>
      <c r="AR87" s="21">
        <f>IF(AR64&gt;0,VLOOKUP(AR64,'[3]2020_Envelope'!$BH$6:$CR$128,9),"")</f>
        <v>32.931972350230417</v>
      </c>
      <c r="AS87" s="21">
        <f>IF(AS64&gt;0,VLOOKUP(AS64,'[3]2020_Envelope'!$BH$6:$CR$128,9),"")</f>
        <v>21.733870967741932</v>
      </c>
      <c r="AT87" s="21" t="str">
        <f>IF(AT64&gt;0,VLOOKUP(AT64,'[3]2020_Envelope'!$BH$6:$CR$128,9),"")</f>
        <v/>
      </c>
      <c r="AU87" s="21">
        <f>IF(AU64&gt;0,VLOOKUP(AU64,'[3]2020_Envelope'!$BH$6:$CR$128,9),"")</f>
        <v>49.81467857142858</v>
      </c>
      <c r="AV87" s="21">
        <f>IF(AV64&gt;0,VLOOKUP(AV64,'[3]2020_Envelope'!$BH$6:$CR$128,9),"")</f>
        <v>25.810714285714287</v>
      </c>
      <c r="AW87" s="20" t="str">
        <f>IF(AW64&gt;0,VLOOKUP(AW64,'[3]2020_HVAC'!$EY$7:$KA$83,47),"")</f>
        <v/>
      </c>
      <c r="AX87" s="20" t="str">
        <f>IF(AX64&gt;0,VLOOKUP(AX64,'[3]2020_HVAC'!$EY$7:$KA$83,47),"")</f>
        <v/>
      </c>
      <c r="AY87" s="20">
        <f>IF(AY64&gt;0,VLOOKUP(AY64,'[3]2020_HVAC'!$EY$7:$KA$83,47),"")</f>
        <v>73.596992248062008</v>
      </c>
      <c r="AZ87" s="20">
        <f>IF(AZ64&gt;0,VLOOKUP(AZ64,'[3]2020_HVAC'!$EY$7:$KA$83,47),"")</f>
        <v>9.652000000000001</v>
      </c>
      <c r="BA87" s="55">
        <f>VLOOKUP($C87,[2]Performance!$A$3:$K$36,11)</f>
        <v>2</v>
      </c>
      <c r="BB87" s="55">
        <f t="shared" si="78"/>
        <v>49</v>
      </c>
      <c r="BC87" s="20">
        <f>IF(BC64&gt;0,VLOOKUP(BC64,'[3]2020_HVAC'!$EY$7:$KA$83,BB87),"")</f>
        <v>19.009041368298412</v>
      </c>
      <c r="BD87" s="20" t="str">
        <f>IF(BD64&gt;0,VLOOKUP(BD64,'[3]2020_HVAC'!$EY$7:$KA$83,$BB87),"")</f>
        <v/>
      </c>
      <c r="BE87" s="20">
        <f>IF(BE64&gt;0,VLOOKUP(BE64,'[3]2020_HVAC'!$EY$7:$KA$83,47),"")</f>
        <v>53.898799999999994</v>
      </c>
      <c r="BF87" s="20" t="str">
        <f>IF(BF64&gt;0,VLOOKUP(BF64,'[3]2020_HVAC'!$EY$7:$KA$83,47),"")</f>
        <v/>
      </c>
      <c r="BG87" s="20">
        <f>IF(BG64&gt;0,VLOOKUP(BG64,'[3]2020_HVAC'!$EY$7:$KA$83,47),"")</f>
        <v>5.5638095238095238</v>
      </c>
      <c r="BH87" s="20" t="str">
        <f>IF(BH64&gt;0,VLOOKUP(BH64,'[3]2020_HVAC'!$EY$7:$KA$83,47),"")</f>
        <v/>
      </c>
      <c r="BI87" s="20">
        <f>IF(BI64&gt;0,VLOOKUP(BI64,'[3]2020_HVAC'!$EY$7:$KA$83,47),"")</f>
        <v>12.776361521620142</v>
      </c>
      <c r="BJ87" s="13">
        <f t="shared" si="79"/>
        <v>1012796.6618620581</v>
      </c>
      <c r="BK87" s="19">
        <f>IF($N87&gt;0,VLOOKUP($C87,[1]Sevilla!$AB$7:$AN$40,$N87))/((IF($P87=1,'3 PlantsCodes'!$D$26,IF($P87=2,'3 PlantsCodes'!$D$27,IF($P87=3,'3 PlantsCodes'!$D$28,IF($P87=4,'3 PlantsCodes'!$D$29)))))*IF($R87=1,'3 PlantsCodes'!$D$31,IF($R87=2,'3 PlantsCodes'!$D$32)))</f>
        <v>1.7382566136271109</v>
      </c>
      <c r="BL87" s="19">
        <f>(IF($O87=20,VLOOKUP($C87,[1]Sevilla!$AB$7:$AN$40,12),IF($O87&gt;0,VLOOKUP($C87,[1]Sevilla!$AB$7:$AN$40,$O87),0))/(IF($Q87=1,'3 PlantsCodes'!$E$26,IF($Q87=3,'3 PlantsCodes'!$E$28,IF($Q87=4,'3 PlantsCodes'!$E$29,1)))*IF($R87=1,'3 PlantsCodes'!$E$31,IF($R87=2,'3 PlantsCodes'!$E$32))))</f>
        <v>9.0705577125229233</v>
      </c>
      <c r="BM87" s="19">
        <f>VLOOKUP($C87,[1]Sevilla!$AB$6:$AZ$40,$S87)</f>
        <v>1.9798443121187066</v>
      </c>
      <c r="BN87" s="19">
        <f>VLOOKUP($C87,[1]Sevilla!$B$7:$Y$40,18)</f>
        <v>7.2283023261737656</v>
      </c>
      <c r="BO87" s="19">
        <f>VLOOKUP($C87,[1]Sevilla!$B$7:$AA$40,26)</f>
        <v>0.26237618227715204</v>
      </c>
      <c r="BP87" s="20">
        <f>IF($U87=1,-[4]Office!$E$13,0)</f>
        <v>-9.9196581196581199</v>
      </c>
      <c r="BQ87" s="57" t="s">
        <v>30</v>
      </c>
      <c r="BR87" s="19">
        <f>IF($N87&gt;0,VLOOKUP($C87,[2]Sevilla!$AB$7:$AN$40,$N87))/((IF($P87=1,'3 PlantsCodes'!$D$26,IF($P87=2,'3 PlantsCodes'!$D$27,IF($P87=3,'3 PlantsCodes'!$D$28,IF($P87=4,'3 PlantsCodes'!$D$29)))))*IF($R87=1,'3 PlantsCodes'!$D$31,IF($R87=2,'3 PlantsCodes'!$D$32)))</f>
        <v>1.7539147045092753</v>
      </c>
      <c r="BS87" s="19">
        <f>(IF($O87=20,VLOOKUP($C87,[2]Sevilla!$AB$7:$AN$40,12),IF($O87&gt;0,VLOOKUP($C87,[2]Sevilla!$AB$7:$AN$40,$O87),0))/(IF($Q87=1,'3 PlantsCodes'!$E$26,IF($Q87=3,'3 PlantsCodes'!$E$28,IF($Q87=4,'3 PlantsCodes'!$E$29,1)))*IF($R87=1,'3 PlantsCodes'!$E$31,IF($R87=2,'3 PlantsCodes'!$E$32))))</f>
        <v>6.3797895128213575</v>
      </c>
      <c r="BT87" s="19">
        <f>VLOOKUP($C87,[2]Sevilla!$AB$6:$AZ$40,$S87)</f>
        <v>2.6791141164653611</v>
      </c>
      <c r="BU87" s="19">
        <f>VLOOKUP($C87,[2]Sevilla!$B$7:$Y$40,18)</f>
        <v>8.0013226884625599</v>
      </c>
      <c r="BV87" s="19">
        <f>VLOOKUP($C87,[2]Sevilla!$B$7:$AA$40,26)</f>
        <v>0.41668309805392267</v>
      </c>
      <c r="BW87" s="20">
        <f>IF($U87=1,-[4]School!$E$13,0)</f>
        <v>-10.431428571428571</v>
      </c>
      <c r="BX87" s="57" t="s">
        <v>30</v>
      </c>
    </row>
    <row r="88" spans="1:76" x14ac:dyDescent="0.25">
      <c r="A88" s="151"/>
      <c r="B88" s="17">
        <v>12</v>
      </c>
      <c r="C88" s="22">
        <f t="shared" ref="C88:V88" si="89">IF(C65="","",C65)</f>
        <v>18</v>
      </c>
      <c r="D88" s="50" t="str">
        <f t="shared" si="89"/>
        <v>o+</v>
      </c>
      <c r="E88" s="50" t="str">
        <f t="shared" si="89"/>
        <v>o+</v>
      </c>
      <c r="F88" s="49" t="str">
        <f t="shared" si="89"/>
        <v>+</v>
      </c>
      <c r="G88" s="49" t="str">
        <f t="shared" si="89"/>
        <v>+</v>
      </c>
      <c r="H88" s="49">
        <f t="shared" si="89"/>
        <v>0</v>
      </c>
      <c r="I88" s="49">
        <f t="shared" si="89"/>
        <v>4</v>
      </c>
      <c r="J88" s="49">
        <f t="shared" si="89"/>
        <v>3</v>
      </c>
      <c r="K88" s="49">
        <f t="shared" si="89"/>
        <v>3</v>
      </c>
      <c r="L88" s="49">
        <f t="shared" si="89"/>
        <v>1</v>
      </c>
      <c r="M88" s="49">
        <f t="shared" si="89"/>
        <v>4331</v>
      </c>
      <c r="N88" s="49">
        <f t="shared" si="89"/>
        <v>8</v>
      </c>
      <c r="O88" s="49">
        <f t="shared" si="89"/>
        <v>13</v>
      </c>
      <c r="P88" s="49">
        <f t="shared" si="89"/>
        <v>3</v>
      </c>
      <c r="Q88" s="49">
        <f t="shared" si="89"/>
        <v>3</v>
      </c>
      <c r="R88" s="49">
        <f t="shared" si="89"/>
        <v>2</v>
      </c>
      <c r="S88" s="22">
        <f t="shared" si="89"/>
        <v>17</v>
      </c>
      <c r="T88" s="49">
        <f t="shared" si="89"/>
        <v>0</v>
      </c>
      <c r="U88" s="49">
        <f t="shared" si="89"/>
        <v>1</v>
      </c>
      <c r="V88" s="18" t="str">
        <f t="shared" si="89"/>
        <v/>
      </c>
      <c r="W88" s="21">
        <f>IF(W65&gt;0,VLOOKUP(W65,'[3]2020_Envelope'!$BH$6:$CR$128,8),"")</f>
        <v>11.293139233526329</v>
      </c>
      <c r="X88" s="21">
        <f>IF(X65&gt;0,VLOOKUP(X65,'[3]2020_Envelope'!$BH$6:$CR$128,8),"")</f>
        <v>23.054280397022328</v>
      </c>
      <c r="Y88" s="21">
        <f>IF(Y65&gt;0,VLOOKUP(Y65,'[3]2020_Envelope'!$BH$6:$CR$128,8),"")</f>
        <v>10.051923989220402</v>
      </c>
      <c r="Z88" s="21">
        <f>IF(Z65&gt;0,VLOOKUP(Z65,'[3]2020_Envelope'!$BH$6:$CR$128,8),"")</f>
        <v>151.18759615384616</v>
      </c>
      <c r="AA88" s="21">
        <f>IF(AA65&gt;0,VLOOKUP(AA65,'[3]2020_Envelope'!$BH$6:$CR$128,8),"")</f>
        <v>73.99879807692308</v>
      </c>
      <c r="AB88" s="21">
        <f>IF(AB65&gt;0,VLOOKUP(AB65,'[3]2020_Envelope'!$BH$6:$CR$128,8),"")</f>
        <v>38.341346153846153</v>
      </c>
      <c r="AC88" s="20" t="str">
        <f>IF(AC65&gt;0,VLOOKUP(AC65,'[3]2020_HVAC'!$EY$7:$KA$83,44),"")</f>
        <v/>
      </c>
      <c r="AD88" s="20" t="str">
        <f>IF(AD65&gt;0,VLOOKUP(AD65,'[3]2020_HVAC'!$EY$7:$KA$83,44),"")</f>
        <v/>
      </c>
      <c r="AE88" s="20">
        <f>IF(AE65&gt;0,VLOOKUP(AE65,'[3]2020_HVAC'!$EY$7:$KA$83,44),"")</f>
        <v>73.596992248062008</v>
      </c>
      <c r="AF88" s="20">
        <f>IF(AF65&gt;0,VLOOKUP(AF65,'[3]2020_HVAC'!$EY$7:$KA$83,44),"")</f>
        <v>9.652000000000001</v>
      </c>
      <c r="AG88" s="55">
        <f>VLOOKUP($C88,[1]Performance!$A$3:$K$38,11)</f>
        <v>2</v>
      </c>
      <c r="AH88" s="55">
        <f t="shared" si="76"/>
        <v>46</v>
      </c>
      <c r="AI88" s="20">
        <f>IF(AI65&gt;0,VLOOKUP(AI65,'[3]2020_HVAC'!$EY$7:$KA$83,AH88),"")</f>
        <v>25.139612439146255</v>
      </c>
      <c r="AJ88" s="20" t="str">
        <f>IF(AJ65&gt;0,VLOOKUP(AJ65,'[3]2020_HVAC'!$EY$7:$KA$83,$AH88),"")</f>
        <v/>
      </c>
      <c r="AK88" s="20">
        <f>IF(AK65&gt;0,VLOOKUP(AK65,'[3]2020_HVAC'!$EY$7:$KA$83,44),"")</f>
        <v>53.898799999999994</v>
      </c>
      <c r="AL88" s="20" t="str">
        <f>IF(AL65&gt;0,VLOOKUP(AL65,'[3]2020_HVAC'!$EY$7:$KA$83,44),"")</f>
        <v/>
      </c>
      <c r="AM88" s="20">
        <f>IF(AM65&gt;0,VLOOKUP(AM65,'[3]2020_HVAC'!$EY$7:$KA$83,44),"")</f>
        <v>4.9931623931623932</v>
      </c>
      <c r="AN88" s="20" t="str">
        <f>IF(AN65&gt;0,VLOOKUP(AN65,'[3]2020_HVAC'!$EY$7:$KA$83,44),"")</f>
        <v/>
      </c>
      <c r="AO88" s="20">
        <f>IF(AO65&gt;0,VLOOKUP(AO65,'[3]2020_HVAC'!$EY$7:$KA$83,44),"")</f>
        <v>12.383242705570293</v>
      </c>
      <c r="AP88" s="13">
        <f t="shared" si="77"/>
        <v>1140962.6914693613</v>
      </c>
      <c r="AQ88" s="21">
        <f>IF(AQ65&gt;0,VLOOKUP(AQ65,'[3]2020_Envelope'!$BH$6:$CR$128,9),"")</f>
        <v>26.818827956989249</v>
      </c>
      <c r="AR88" s="21">
        <f>IF(AR65&gt;0,VLOOKUP(AR65,'[3]2020_Envelope'!$BH$6:$CR$128,9),"")</f>
        <v>41.522921658986171</v>
      </c>
      <c r="AS88" s="21">
        <f>IF(AS65&gt;0,VLOOKUP(AS65,'[3]2020_Envelope'!$BH$6:$CR$128,9),"")</f>
        <v>24.501526770324233</v>
      </c>
      <c r="AT88" s="21" t="str">
        <f>IF(AT65&gt;0,VLOOKUP(AT65,'[3]2020_Envelope'!$BH$6:$CR$128,9),"")</f>
        <v/>
      </c>
      <c r="AU88" s="21">
        <f>IF(AU65&gt;0,VLOOKUP(AU65,'[3]2020_Envelope'!$BH$6:$CR$128,9),"")</f>
        <v>49.81467857142858</v>
      </c>
      <c r="AV88" s="21">
        <f>IF(AV65&gt;0,VLOOKUP(AV65,'[3]2020_Envelope'!$BH$6:$CR$128,9),"")</f>
        <v>25.810714285714287</v>
      </c>
      <c r="AW88" s="20" t="str">
        <f>IF(AW65&gt;0,VLOOKUP(AW65,'[3]2020_HVAC'!$EY$7:$KA$83,47),"")</f>
        <v/>
      </c>
      <c r="AX88" s="20" t="str">
        <f>IF(AX65&gt;0,VLOOKUP(AX65,'[3]2020_HVAC'!$EY$7:$KA$83,47),"")</f>
        <v/>
      </c>
      <c r="AY88" s="20">
        <f>IF(AY65&gt;0,VLOOKUP(AY65,'[3]2020_HVAC'!$EY$7:$KA$83,47),"")</f>
        <v>73.596992248062008</v>
      </c>
      <c r="AZ88" s="20">
        <f>IF(AZ65&gt;0,VLOOKUP(AZ65,'[3]2020_HVAC'!$EY$7:$KA$83,47),"")</f>
        <v>9.652000000000001</v>
      </c>
      <c r="BA88" s="55">
        <f>VLOOKUP($C88,[2]Performance!$A$3:$K$36,11)</f>
        <v>2</v>
      </c>
      <c r="BB88" s="55">
        <f t="shared" si="78"/>
        <v>49</v>
      </c>
      <c r="BC88" s="20">
        <f>IF(BC65&gt;0,VLOOKUP(BC65,'[3]2020_HVAC'!$EY$7:$KA$83,BB88),"")</f>
        <v>19.009041368298412</v>
      </c>
      <c r="BD88" s="20" t="str">
        <f>IF(BD65&gt;0,VLOOKUP(BD65,'[3]2020_HVAC'!$EY$7:$KA$83,$BB88),"")</f>
        <v/>
      </c>
      <c r="BE88" s="20">
        <f>IF(BE65&gt;0,VLOOKUP(BE65,'[3]2020_HVAC'!$EY$7:$KA$83,47),"")</f>
        <v>53.898799999999994</v>
      </c>
      <c r="BF88" s="20" t="str">
        <f>IF(BF65&gt;0,VLOOKUP(BF65,'[3]2020_HVAC'!$EY$7:$KA$83,47),"")</f>
        <v/>
      </c>
      <c r="BG88" s="20">
        <f>IF(BG65&gt;0,VLOOKUP(BG65,'[3]2020_HVAC'!$EY$7:$KA$83,47),"")</f>
        <v>5.5638095238095238</v>
      </c>
      <c r="BH88" s="20" t="str">
        <f>IF(BH65&gt;0,VLOOKUP(BH65,'[3]2020_HVAC'!$EY$7:$KA$83,47),"")</f>
        <v/>
      </c>
      <c r="BI88" s="20">
        <f>IF(BI65&gt;0,VLOOKUP(BI65,'[3]2020_HVAC'!$EY$7:$KA$83,47),"")</f>
        <v>12.776361521620142</v>
      </c>
      <c r="BJ88" s="13">
        <f t="shared" si="79"/>
        <v>1080341.8728014827</v>
      </c>
      <c r="BK88" s="19">
        <f>IF($N88&gt;0,VLOOKUP($C88,[1]Sevilla!$AB$7:$AN$40,$N88))/((IF($P88=1,'3 PlantsCodes'!$D$26,IF($P88=2,'3 PlantsCodes'!$D$27,IF($P88=3,'3 PlantsCodes'!$D$28,IF($P88=4,'3 PlantsCodes'!$D$29)))))*IF($R88=1,'3 PlantsCodes'!$D$31,IF($R88=2,'3 PlantsCodes'!$D$32)))</f>
        <v>1.3860748554875004</v>
      </c>
      <c r="BL88" s="19">
        <f>(IF($O88=20,VLOOKUP($C88,[1]Sevilla!$AB$7:$AN$40,12),IF($O88&gt;0,VLOOKUP($C88,[1]Sevilla!$AB$7:$AN$40,$O88),0))/(IF($Q88=1,'3 PlantsCodes'!$E$26,IF($Q88=3,'3 PlantsCodes'!$E$28,IF($Q88=4,'3 PlantsCodes'!$E$29,1)))*IF($R88=1,'3 PlantsCodes'!$E$31,IF($R88=2,'3 PlantsCodes'!$E$32))))</f>
        <v>9.0423962171864609</v>
      </c>
      <c r="BM88" s="19">
        <f>VLOOKUP($C88,[1]Sevilla!$AB$6:$AZ$40,$S88)</f>
        <v>1.8894777322483756</v>
      </c>
      <c r="BN88" s="19">
        <f>VLOOKUP($C88,[1]Sevilla!$B$7:$Y$40,18)</f>
        <v>7.2283023261737656</v>
      </c>
      <c r="BO88" s="19">
        <f>VLOOKUP($C88,[1]Sevilla!$B$7:$AA$40,26)</f>
        <v>0.26044399630911125</v>
      </c>
      <c r="BP88" s="20">
        <f>IF($U88=1,-[4]Office!$E$13,0)</f>
        <v>-9.9196581196581199</v>
      </c>
      <c r="BQ88" s="57" t="s">
        <v>30</v>
      </c>
      <c r="BR88" s="19">
        <f>IF($N88&gt;0,VLOOKUP($C88,[2]Sevilla!$AB$7:$AN$40,$N88))/((IF($P88=1,'3 PlantsCodes'!$D$26,IF($P88=2,'3 PlantsCodes'!$D$27,IF($P88=3,'3 PlantsCodes'!$D$28,IF($P88=4,'3 PlantsCodes'!$D$29)))))*IF($R88=1,'3 PlantsCodes'!$D$31,IF($R88=2,'3 PlantsCodes'!$D$32)))</f>
        <v>1.207746640339368</v>
      </c>
      <c r="BS88" s="19">
        <f>(IF($O88=20,VLOOKUP($C88,[2]Sevilla!$AB$7:$AN$40,12),IF($O88&gt;0,VLOOKUP($C88,[2]Sevilla!$AB$7:$AN$40,$O88),0))/(IF($Q88=1,'3 PlantsCodes'!$E$26,IF($Q88=3,'3 PlantsCodes'!$E$28,IF($Q88=4,'3 PlantsCodes'!$E$29,1)))*IF($R88=1,'3 PlantsCodes'!$E$31,IF($R88=2,'3 PlantsCodes'!$E$32))))</f>
        <v>6.3311154194880253</v>
      </c>
      <c r="BT88" s="19">
        <f>VLOOKUP($C88,[2]Sevilla!$AB$6:$AZ$40,$S88)</f>
        <v>2.7087541120887386</v>
      </c>
      <c r="BU88" s="19">
        <f>VLOOKUP($C88,[2]Sevilla!$B$7:$Y$40,18)</f>
        <v>8.0013226884625599</v>
      </c>
      <c r="BV88" s="19">
        <f>VLOOKUP($C88,[2]Sevilla!$B$7:$AA$40,26)</f>
        <v>0.41113258022045829</v>
      </c>
      <c r="BW88" s="20">
        <f>IF($U88=1,-[4]School!$E$13,0)</f>
        <v>-10.431428571428571</v>
      </c>
      <c r="BX88" s="57" t="s">
        <v>30</v>
      </c>
    </row>
    <row r="89" spans="1:76" x14ac:dyDescent="0.25">
      <c r="A89" s="151"/>
      <c r="B89" s="17">
        <v>13</v>
      </c>
      <c r="C89" s="22">
        <f t="shared" ref="C89:V89" si="90">IF(C66="","",C66)</f>
        <v>3</v>
      </c>
      <c r="D89" s="50" t="str">
        <f t="shared" si="90"/>
        <v/>
      </c>
      <c r="E89" s="50" t="str">
        <f t="shared" si="90"/>
        <v/>
      </c>
      <c r="F89" s="49" t="str">
        <f t="shared" si="90"/>
        <v/>
      </c>
      <c r="G89" s="49" t="str">
        <f t="shared" si="90"/>
        <v/>
      </c>
      <c r="H89" s="49">
        <f t="shared" si="90"/>
        <v>0</v>
      </c>
      <c r="I89" s="49">
        <f t="shared" si="90"/>
        <v>1</v>
      </c>
      <c r="J89" s="49">
        <f t="shared" si="90"/>
        <v>2</v>
      </c>
      <c r="K89" s="49">
        <f t="shared" si="90"/>
        <v>1</v>
      </c>
      <c r="L89" s="49">
        <f t="shared" si="90"/>
        <v>1</v>
      </c>
      <c r="M89" s="49">
        <f t="shared" si="90"/>
        <v>1211</v>
      </c>
      <c r="N89" s="49">
        <f t="shared" si="90"/>
        <v>7</v>
      </c>
      <c r="O89" s="49">
        <f t="shared" si="90"/>
        <v>12</v>
      </c>
      <c r="P89" s="49">
        <f t="shared" si="90"/>
        <v>1</v>
      </c>
      <c r="Q89" s="49">
        <f t="shared" si="90"/>
        <v>1</v>
      </c>
      <c r="R89" s="49">
        <f t="shared" si="90"/>
        <v>2</v>
      </c>
      <c r="S89" s="22">
        <f t="shared" si="90"/>
        <v>16</v>
      </c>
      <c r="T89" s="49">
        <f t="shared" si="90"/>
        <v>0</v>
      </c>
      <c r="U89" s="49">
        <f t="shared" si="90"/>
        <v>1</v>
      </c>
      <c r="V89" s="18" t="str">
        <f t="shared" si="90"/>
        <v/>
      </c>
      <c r="W89" s="21">
        <f>IF(W66&gt;0,VLOOKUP(W66,'[3]2020_Envelope'!$BH$6:$CR$128,8),"")</f>
        <v>20.040805073063133</v>
      </c>
      <c r="X89" s="21">
        <f>IF(X66&gt;0,VLOOKUP(X66,'[3]2020_Envelope'!$BH$6:$CR$128,8),"")</f>
        <v>6.5364626413013509</v>
      </c>
      <c r="Y89" s="21" t="str">
        <f>IF(Y66&gt;0,VLOOKUP(Y66,'[3]2020_Envelope'!$BH$6:$CR$128,8),"")</f>
        <v/>
      </c>
      <c r="Z89" s="21">
        <f>IF(Z66&gt;0,VLOOKUP(Z66,'[3]2020_Envelope'!$BH$6:$CR$128,8),"")</f>
        <v>116.80630566801619</v>
      </c>
      <c r="AA89" s="21" t="str">
        <f>IF(AA66&gt;0,VLOOKUP(AA66,'[3]2020_Envelope'!$BH$6:$CR$128,8),"")</f>
        <v/>
      </c>
      <c r="AB89" s="21" t="str">
        <f>IF(AB66&gt;0,VLOOKUP(AB66,'[3]2020_Envelope'!$BH$6:$CR$128,8),"")</f>
        <v/>
      </c>
      <c r="AC89" s="20" t="str">
        <f>IF(AC66&gt;0,VLOOKUP(AC66,'[3]2020_HVAC'!$EY$7:$KA$83,44),"")</f>
        <v/>
      </c>
      <c r="AD89" s="20" t="str">
        <f>IF(AD66&gt;0,VLOOKUP(AD66,'[3]2020_HVAC'!$EY$7:$KA$83,44),"")</f>
        <v/>
      </c>
      <c r="AE89" s="20" t="str">
        <f>IF(AE66&gt;0,VLOOKUP(AE66,'[3]2020_HVAC'!$EY$7:$KA$83,44),"")</f>
        <v/>
      </c>
      <c r="AF89" s="20" t="str">
        <f>IF(AF66&gt;0,VLOOKUP(AF66,'[3]2020_HVAC'!$EY$7:$KA$83,44),"")</f>
        <v/>
      </c>
      <c r="AG89" s="55">
        <f>VLOOKUP($C89,[1]Performance!$A$3:$K$38,11)</f>
        <v>1</v>
      </c>
      <c r="AH89" s="55">
        <f t="shared" si="76"/>
        <v>45</v>
      </c>
      <c r="AI89" s="20">
        <f>IF(AI66&gt;0,VLOOKUP(AI66,'[3]2020_HVAC'!$EY$7:$KA$83,AH89),"")</f>
        <v>12.931986947492655</v>
      </c>
      <c r="AJ89" s="20" t="str">
        <f>IF(AJ66&gt;0,VLOOKUP(AJ66,'[3]2020_HVAC'!$EY$7:$KA$83,$AH89),"")</f>
        <v/>
      </c>
      <c r="AK89" s="20">
        <f>IF(AK66&gt;0,VLOOKUP(AK66,'[3]2020_HVAC'!$EY$7:$KA$83,44),"")</f>
        <v>81.678799999999995</v>
      </c>
      <c r="AL89" s="20" t="str">
        <f>IF(AL66&gt;0,VLOOKUP(AL66,'[3]2020_HVAC'!$EY$7:$KA$83,44),"")</f>
        <v/>
      </c>
      <c r="AM89" s="20">
        <f>IF(AM66&gt;0,VLOOKUP(AM66,'[3]2020_HVAC'!$EY$7:$KA$83,44),"")</f>
        <v>4.9931623931623932</v>
      </c>
      <c r="AN89" s="20" t="str">
        <f>IF(AN66&gt;0,VLOOKUP(AN66,'[3]2020_HVAC'!$EY$7:$KA$83,44),"")</f>
        <v/>
      </c>
      <c r="AO89" s="20">
        <f>IF(AO66&gt;0,VLOOKUP(AO66,'[3]2020_HVAC'!$EY$7:$KA$83,44),"")</f>
        <v>12.383242705570293</v>
      </c>
      <c r="AP89" s="13">
        <f t="shared" si="77"/>
        <v>597567.59110293817</v>
      </c>
      <c r="AQ89" s="21">
        <f>IF(AQ66&gt;0,VLOOKUP(AQ66,'[3]2020_Envelope'!$BH$6:$CR$128,9),"")</f>
        <v>45.853046594982075</v>
      </c>
      <c r="AR89" s="21">
        <f>IF(AR66&gt;0,VLOOKUP(AR66,'[3]2020_Envelope'!$BH$6:$CR$128,9),"")</f>
        <v>11.772782386072707</v>
      </c>
      <c r="AS89" s="21" t="str">
        <f>IF(AS66&gt;0,VLOOKUP(AS66,'[3]2020_Envelope'!$BH$6:$CR$128,9),"")</f>
        <v/>
      </c>
      <c r="AT89" s="21">
        <f>IF(AT66&gt;0,VLOOKUP(AT66,'[3]2020_Envelope'!$BH$6:$CR$128,9),"")</f>
        <v>117.6896120300752</v>
      </c>
      <c r="AU89" s="21" t="str">
        <f>IF(AU66&gt;0,VLOOKUP(AU66,'[3]2020_Envelope'!$BH$6:$CR$128,9),"")</f>
        <v/>
      </c>
      <c r="AV89" s="21" t="str">
        <f>IF(AV66&gt;0,VLOOKUP(AV66,'[3]2020_Envelope'!$BH$6:$CR$128,9),"")</f>
        <v/>
      </c>
      <c r="AW89" s="20" t="str">
        <f>IF(AW66&gt;0,VLOOKUP(AW66,'[3]2020_HVAC'!$EY$7:$KA$83,47),"")</f>
        <v/>
      </c>
      <c r="AX89" s="20" t="str">
        <f>IF(AX66&gt;0,VLOOKUP(AX66,'[3]2020_HVAC'!$EY$7:$KA$83,47),"")</f>
        <v/>
      </c>
      <c r="AY89" s="20" t="str">
        <f>IF(AY66&gt;0,VLOOKUP(AY66,'[3]2020_HVAC'!$EY$7:$KA$83,47),"")</f>
        <v/>
      </c>
      <c r="AZ89" s="20" t="str">
        <f>IF(AZ66&gt;0,VLOOKUP(AZ66,'[3]2020_HVAC'!$EY$7:$KA$83,47),"")</f>
        <v/>
      </c>
      <c r="BA89" s="55">
        <f>VLOOKUP($C89,[2]Performance!$A$3:$K$36,11)</f>
        <v>0</v>
      </c>
      <c r="BB89" s="55">
        <f t="shared" si="78"/>
        <v>47</v>
      </c>
      <c r="BC89" s="20">
        <f>IF(BC66&gt;0,VLOOKUP(BC66,'[3]2020_HVAC'!$EY$7:$KA$83,BB89),"")</f>
        <v>22.568215154916754</v>
      </c>
      <c r="BD89" s="20" t="str">
        <f>IF(BD66&gt;0,VLOOKUP(BD66,'[3]2020_HVAC'!$EY$7:$KA$83,$BB89),"")</f>
        <v/>
      </c>
      <c r="BE89" s="20">
        <f>IF(BE66&gt;0,VLOOKUP(BE66,'[3]2020_HVAC'!$EY$7:$KA$83,47),"")</f>
        <v>81.678799999999995</v>
      </c>
      <c r="BF89" s="20" t="str">
        <f>IF(BF66&gt;0,VLOOKUP(BF66,'[3]2020_HVAC'!$EY$7:$KA$83,47),"")</f>
        <v/>
      </c>
      <c r="BG89" s="20">
        <f>IF(BG66&gt;0,VLOOKUP(BG66,'[3]2020_HVAC'!$EY$7:$KA$83,47),"")</f>
        <v>5.5638095238095238</v>
      </c>
      <c r="BH89" s="20" t="str">
        <f>IF(BH66&gt;0,VLOOKUP(BH66,'[3]2020_HVAC'!$EY$7:$KA$83,47),"")</f>
        <v/>
      </c>
      <c r="BI89" s="20">
        <f>IF(BI66&gt;0,VLOOKUP(BI66,'[3]2020_HVAC'!$EY$7:$KA$83,47),"")</f>
        <v>12.776361521620142</v>
      </c>
      <c r="BJ89" s="13">
        <f t="shared" si="79"/>
        <v>938393.27571615065</v>
      </c>
      <c r="BK89" s="19">
        <f>IF($N89&gt;0,VLOOKUP($C89,[1]Sevilla!$AB$7:$AN$40,$N89))/((IF($P89=1,'3 PlantsCodes'!$D$26,IF($P89=2,'3 PlantsCodes'!$D$27,IF($P89=3,'3 PlantsCodes'!$D$28,IF($P89=4,'3 PlantsCodes'!$D$29)))))*IF($R89=1,'3 PlantsCodes'!$D$31,IF($R89=2,'3 PlantsCodes'!$D$32)))</f>
        <v>6.9164381113061637</v>
      </c>
      <c r="BL89" s="19">
        <f>(IF($O89=20,VLOOKUP($C89,[1]Sevilla!$AB$7:$AN$40,12),IF($O89&gt;0,VLOOKUP($C89,[1]Sevilla!$AB$7:$AN$40,$O89),0))/(IF($Q89=1,'3 PlantsCodes'!$E$26,IF($Q89=3,'3 PlantsCodes'!$E$28,IF($Q89=4,'3 PlantsCodes'!$E$29,1)))*IF($R89=1,'3 PlantsCodes'!$E$31,IF($R89=2,'3 PlantsCodes'!$E$32))))</f>
        <v>46.606293493942005</v>
      </c>
      <c r="BM89" s="19">
        <f>VLOOKUP($C89,[1]Sevilla!$AB$6:$AZ$40,$S89)</f>
        <v>2.4462404639405531</v>
      </c>
      <c r="BN89" s="19">
        <f>VLOOKUP($C89,[1]Sevilla!$B$7:$Y$40,18)</f>
        <v>27.679422363279595</v>
      </c>
      <c r="BO89" s="19">
        <f>VLOOKUP($C89,[1]Sevilla!$B$7:$AA$40,26)</f>
        <v>0.53043653051700312</v>
      </c>
      <c r="BP89" s="20">
        <f>IF($U89=1,-[4]Office!$E$13,0)</f>
        <v>-9.9196581196581199</v>
      </c>
      <c r="BQ89" s="57" t="s">
        <v>30</v>
      </c>
      <c r="BR89" s="19">
        <f>IF($N89&gt;0,VLOOKUP($C89,[2]Sevilla!$AB$7:$AN$40,$N89))/((IF($P89=1,'3 PlantsCodes'!$D$26,IF($P89=2,'3 PlantsCodes'!$D$27,IF($P89=3,'3 PlantsCodes'!$D$28,IF($P89=4,'3 PlantsCodes'!$D$29)))))*IF($R89=1,'3 PlantsCodes'!$D$31,IF($R89=2,'3 PlantsCodes'!$D$32)))</f>
        <v>8.7286302256267412</v>
      </c>
      <c r="BS89" s="19">
        <f>(IF($O89=20,VLOOKUP($C89,[2]Sevilla!$AB$7:$AN$40,12),IF($O89&gt;0,VLOOKUP($C89,[2]Sevilla!$AB$7:$AN$40,$O89),0))/(IF($Q89=1,'3 PlantsCodes'!$E$26,IF($Q89=3,'3 PlantsCodes'!$E$28,IF($Q89=4,'3 PlantsCodes'!$E$29,1)))*IF($R89=1,'3 PlantsCodes'!$E$31,IF($R89=2,'3 PlantsCodes'!$E$32))))</f>
        <v>26.478221404134452</v>
      </c>
      <c r="BT89" s="19">
        <f>VLOOKUP($C89,[2]Sevilla!$AB$6:$AZ$40,$S89)</f>
        <v>3.3491392505519499</v>
      </c>
      <c r="BU89" s="19">
        <f>VLOOKUP($C89,[2]Sevilla!$B$7:$Y$40,18)</f>
        <v>27.713795813492915</v>
      </c>
      <c r="BV89" s="19">
        <f>VLOOKUP($C89,[2]Sevilla!$B$7:$AA$40,26)</f>
        <v>0.57872330454121135</v>
      </c>
      <c r="BW89" s="20">
        <f>IF($U89=1,-[4]School!$E$13,0)</f>
        <v>-10.431428571428571</v>
      </c>
      <c r="BX89" s="57" t="s">
        <v>30</v>
      </c>
    </row>
    <row r="90" spans="1:76" x14ac:dyDescent="0.25">
      <c r="A90" s="151"/>
      <c r="B90" s="17">
        <v>14</v>
      </c>
      <c r="C90" s="22">
        <f t="shared" ref="C90:V90" si="91">IF(C67="","",C67)</f>
        <v>3</v>
      </c>
      <c r="D90" s="50" t="str">
        <f t="shared" si="91"/>
        <v/>
      </c>
      <c r="E90" s="50" t="str">
        <f t="shared" si="91"/>
        <v/>
      </c>
      <c r="F90" s="49" t="str">
        <f t="shared" si="91"/>
        <v/>
      </c>
      <c r="G90" s="49" t="str">
        <f t="shared" si="91"/>
        <v/>
      </c>
      <c r="H90" s="49">
        <f t="shared" si="91"/>
        <v>0</v>
      </c>
      <c r="I90" s="49">
        <f t="shared" si="91"/>
        <v>1</v>
      </c>
      <c r="J90" s="49">
        <f t="shared" si="91"/>
        <v>2</v>
      </c>
      <c r="K90" s="49">
        <f t="shared" si="91"/>
        <v>1</v>
      </c>
      <c r="L90" s="49">
        <f t="shared" si="91"/>
        <v>1</v>
      </c>
      <c r="M90" s="49">
        <f t="shared" si="91"/>
        <v>1211</v>
      </c>
      <c r="N90" s="49">
        <f t="shared" si="91"/>
        <v>8</v>
      </c>
      <c r="O90" s="49">
        <f t="shared" si="91"/>
        <v>13</v>
      </c>
      <c r="P90" s="49">
        <f t="shared" si="91"/>
        <v>1</v>
      </c>
      <c r="Q90" s="49">
        <f t="shared" si="91"/>
        <v>1</v>
      </c>
      <c r="R90" s="49">
        <f t="shared" si="91"/>
        <v>2</v>
      </c>
      <c r="S90" s="22">
        <f t="shared" si="91"/>
        <v>17</v>
      </c>
      <c r="T90" s="49">
        <f t="shared" si="91"/>
        <v>0</v>
      </c>
      <c r="U90" s="49">
        <f t="shared" si="91"/>
        <v>1</v>
      </c>
      <c r="V90" s="18" t="str">
        <f t="shared" si="91"/>
        <v/>
      </c>
      <c r="W90" s="21">
        <f>IF(W67&gt;0,VLOOKUP(W67,'[3]2020_Envelope'!$BH$6:$CR$128,8),"")</f>
        <v>20.040805073063133</v>
      </c>
      <c r="X90" s="21">
        <f>IF(X67&gt;0,VLOOKUP(X67,'[3]2020_Envelope'!$BH$6:$CR$128,8),"")</f>
        <v>6.5364626413013509</v>
      </c>
      <c r="Y90" s="21" t="str">
        <f>IF(Y67&gt;0,VLOOKUP(Y67,'[3]2020_Envelope'!$BH$6:$CR$128,8),"")</f>
        <v/>
      </c>
      <c r="Z90" s="21">
        <f>IF(Z67&gt;0,VLOOKUP(Z67,'[3]2020_Envelope'!$BH$6:$CR$128,8),"")</f>
        <v>116.80630566801619</v>
      </c>
      <c r="AA90" s="21" t="str">
        <f>IF(AA67&gt;0,VLOOKUP(AA67,'[3]2020_Envelope'!$BH$6:$CR$128,8),"")</f>
        <v/>
      </c>
      <c r="AB90" s="21" t="str">
        <f>IF(AB67&gt;0,VLOOKUP(AB67,'[3]2020_Envelope'!$BH$6:$CR$128,8),"")</f>
        <v/>
      </c>
      <c r="AC90" s="20" t="str">
        <f>IF(AC67&gt;0,VLOOKUP(AC67,'[3]2020_HVAC'!$EY$7:$KA$83,44),"")</f>
        <v/>
      </c>
      <c r="AD90" s="20" t="str">
        <f>IF(AD67&gt;0,VLOOKUP(AD67,'[3]2020_HVAC'!$EY$7:$KA$83,44),"")</f>
        <v/>
      </c>
      <c r="AE90" s="20" t="str">
        <f>IF(AE67&gt;0,VLOOKUP(AE67,'[3]2020_HVAC'!$EY$7:$KA$83,44),"")</f>
        <v/>
      </c>
      <c r="AF90" s="20" t="str">
        <f>IF(AF67&gt;0,VLOOKUP(AF67,'[3]2020_HVAC'!$EY$7:$KA$83,44),"")</f>
        <v/>
      </c>
      <c r="AG90" s="55">
        <f>VLOOKUP($C90,[1]Performance!$A$3:$K$38,11)</f>
        <v>1</v>
      </c>
      <c r="AH90" s="55">
        <f t="shared" si="76"/>
        <v>45</v>
      </c>
      <c r="AI90" s="20">
        <f>IF(AI67&gt;0,VLOOKUP(AI67,'[3]2020_HVAC'!$EY$7:$KA$83,AH90),"")</f>
        <v>66.684310332242646</v>
      </c>
      <c r="AJ90" s="20" t="str">
        <f>IF(AJ67&gt;0,VLOOKUP(AJ67,'[3]2020_HVAC'!$EY$7:$KA$83,$AH90),"")</f>
        <v/>
      </c>
      <c r="AK90" s="20">
        <f>IF(AK67&gt;0,VLOOKUP(AK67,'[3]2020_HVAC'!$EY$7:$KA$83,44),"")</f>
        <v>81.678799999999995</v>
      </c>
      <c r="AL90" s="20" t="str">
        <f>IF(AL67&gt;0,VLOOKUP(AL67,'[3]2020_HVAC'!$EY$7:$KA$83,44),"")</f>
        <v/>
      </c>
      <c r="AM90" s="20">
        <f>IF(AM67&gt;0,VLOOKUP(AM67,'[3]2020_HVAC'!$EY$7:$KA$83,44),"")</f>
        <v>4.9931623931623932</v>
      </c>
      <c r="AN90" s="20" t="str">
        <f>IF(AN67&gt;0,VLOOKUP(AN67,'[3]2020_HVAC'!$EY$7:$KA$83,44),"")</f>
        <v/>
      </c>
      <c r="AO90" s="20">
        <f>IF(AO67&gt;0,VLOOKUP(AO67,'[3]2020_HVAC'!$EY$7:$KA$83,44),"")</f>
        <v>12.383242705570293</v>
      </c>
      <c r="AP90" s="13">
        <f t="shared" si="77"/>
        <v>723348.02782325307</v>
      </c>
      <c r="AQ90" s="21">
        <f>IF(AQ67&gt;0,VLOOKUP(AQ67,'[3]2020_Envelope'!$BH$6:$CR$128,9),"")</f>
        <v>45.853046594982075</v>
      </c>
      <c r="AR90" s="21">
        <f>IF(AR67&gt;0,VLOOKUP(AR67,'[3]2020_Envelope'!$BH$6:$CR$128,9),"")</f>
        <v>11.772782386072707</v>
      </c>
      <c r="AS90" s="21" t="str">
        <f>IF(AS67&gt;0,VLOOKUP(AS67,'[3]2020_Envelope'!$BH$6:$CR$128,9),"")</f>
        <v/>
      </c>
      <c r="AT90" s="21">
        <f>IF(AT67&gt;0,VLOOKUP(AT67,'[3]2020_Envelope'!$BH$6:$CR$128,9),"")</f>
        <v>117.6896120300752</v>
      </c>
      <c r="AU90" s="21" t="str">
        <f>IF(AU67&gt;0,VLOOKUP(AU67,'[3]2020_Envelope'!$BH$6:$CR$128,9),"")</f>
        <v/>
      </c>
      <c r="AV90" s="21" t="str">
        <f>IF(AV67&gt;0,VLOOKUP(AV67,'[3]2020_Envelope'!$BH$6:$CR$128,9),"")</f>
        <v/>
      </c>
      <c r="AW90" s="20" t="str">
        <f>IF(AW67&gt;0,VLOOKUP(AW67,'[3]2020_HVAC'!$EY$7:$KA$83,47),"")</f>
        <v/>
      </c>
      <c r="AX90" s="20" t="str">
        <f>IF(AX67&gt;0,VLOOKUP(AX67,'[3]2020_HVAC'!$EY$7:$KA$83,47),"")</f>
        <v/>
      </c>
      <c r="AY90" s="20" t="str">
        <f>IF(AY67&gt;0,VLOOKUP(AY67,'[3]2020_HVAC'!$EY$7:$KA$83,47),"")</f>
        <v/>
      </c>
      <c r="AZ90" s="20" t="str">
        <f>IF(AZ67&gt;0,VLOOKUP(AZ67,'[3]2020_HVAC'!$EY$7:$KA$83,47),"")</f>
        <v/>
      </c>
      <c r="BA90" s="55">
        <f>VLOOKUP($C90,[2]Performance!$A$3:$K$36,11)</f>
        <v>0</v>
      </c>
      <c r="BB90" s="55">
        <f t="shared" si="78"/>
        <v>47</v>
      </c>
      <c r="BC90" s="20">
        <f>IF(BC67&gt;0,VLOOKUP(BC67,'[3]2020_HVAC'!$EY$7:$KA$83,BB90),"")</f>
        <v>116.37390829002344</v>
      </c>
      <c r="BD90" s="20" t="str">
        <f>IF(BD67&gt;0,VLOOKUP(BD67,'[3]2020_HVAC'!$EY$7:$KA$83,$BB90),"")</f>
        <v/>
      </c>
      <c r="BE90" s="20">
        <f>IF(BE67&gt;0,VLOOKUP(BE67,'[3]2020_HVAC'!$EY$7:$KA$83,47),"")</f>
        <v>81.678799999999995</v>
      </c>
      <c r="BF90" s="20" t="str">
        <f>IF(BF67&gt;0,VLOOKUP(BF67,'[3]2020_HVAC'!$EY$7:$KA$83,47),"")</f>
        <v/>
      </c>
      <c r="BG90" s="20">
        <f>IF(BG67&gt;0,VLOOKUP(BG67,'[3]2020_HVAC'!$EY$7:$KA$83,47),"")</f>
        <v>5.5638095238095238</v>
      </c>
      <c r="BH90" s="20" t="str">
        <f>IF(BH67&gt;0,VLOOKUP(BH67,'[3]2020_HVAC'!$EY$7:$KA$83,47),"")</f>
        <v/>
      </c>
      <c r="BI90" s="20">
        <f>IF(BI67&gt;0,VLOOKUP(BI67,'[3]2020_HVAC'!$EY$7:$KA$83,47),"")</f>
        <v>12.776361521620142</v>
      </c>
      <c r="BJ90" s="13">
        <f t="shared" si="79"/>
        <v>1233881.2090917365</v>
      </c>
      <c r="BK90" s="19">
        <f>IF($N90&gt;0,VLOOKUP($C90,[1]Sevilla!$AB$7:$AN$40,$N90))/((IF($P90=1,'3 PlantsCodes'!$D$26,IF($P90=2,'3 PlantsCodes'!$D$27,IF($P90=3,'3 PlantsCodes'!$D$28,IF($P90=4,'3 PlantsCodes'!$D$29)))))*IF($R90=1,'3 PlantsCodes'!$D$31,IF($R90=2,'3 PlantsCodes'!$D$32)))</f>
        <v>5.4224369166816029</v>
      </c>
      <c r="BL90" s="19">
        <f>(IF($O90=20,VLOOKUP($C90,[1]Sevilla!$AB$7:$AN$40,12),IF($O90&gt;0,VLOOKUP($C90,[1]Sevilla!$AB$7:$AN$40,$O90),0))/(IF($Q90=1,'3 PlantsCodes'!$E$26,IF($Q90=3,'3 PlantsCodes'!$E$28,IF($Q90=4,'3 PlantsCodes'!$E$29,1)))*IF($R90=1,'3 PlantsCodes'!$E$31,IF($R90=2,'3 PlantsCodes'!$E$32))))</f>
        <v>21.697319796774462</v>
      </c>
      <c r="BM90" s="19">
        <f>VLOOKUP($C90,[1]Sevilla!$AB$6:$AZ$40,$S90)</f>
        <v>1.9178346405020572</v>
      </c>
      <c r="BN90" s="19">
        <f>VLOOKUP($C90,[1]Sevilla!$B$7:$Y$40,18)</f>
        <v>27.679422363279595</v>
      </c>
      <c r="BO90" s="19">
        <f>VLOOKUP($C90,[1]Sevilla!$B$7:$AA$40,26)</f>
        <v>0.53043653051700312</v>
      </c>
      <c r="BP90" s="20">
        <f>IF($U90=1,-[4]Office!$E$13,0)</f>
        <v>-9.9196581196581199</v>
      </c>
      <c r="BQ90" s="57" t="s">
        <v>30</v>
      </c>
      <c r="BR90" s="19">
        <f>IF($N90&gt;0,VLOOKUP($C90,[2]Sevilla!$AB$7:$AN$40,$N90))/((IF($P90=1,'3 PlantsCodes'!$D$26,IF($P90=2,'3 PlantsCodes'!$D$27,IF($P90=3,'3 PlantsCodes'!$D$28,IF($P90=4,'3 PlantsCodes'!$D$29)))))*IF($R90=1,'3 PlantsCodes'!$D$31,IF($R90=2,'3 PlantsCodes'!$D$32)))</f>
        <v>6.9914838899969673</v>
      </c>
      <c r="BS90" s="19">
        <f>(IF($O90=20,VLOOKUP($C90,[2]Sevilla!$AB$7:$AN$40,12),IF($O90&gt;0,VLOOKUP($C90,[2]Sevilla!$AB$7:$AN$40,$O90),0))/(IF($Q90=1,'3 PlantsCodes'!$E$26,IF($Q90=3,'3 PlantsCodes'!$E$28,IF($Q90=4,'3 PlantsCodes'!$E$29,1)))*IF($R90=1,'3 PlantsCodes'!$E$31,IF($R90=2,'3 PlantsCodes'!$E$32))))</f>
        <v>11.829022859301736</v>
      </c>
      <c r="BT90" s="19">
        <f>VLOOKUP($C90,[2]Sevilla!$AB$6:$AZ$40,$S90)</f>
        <v>2.6826033994250427</v>
      </c>
      <c r="BU90" s="19">
        <f>VLOOKUP($C90,[2]Sevilla!$B$7:$Y$40,18)</f>
        <v>27.713795813492915</v>
      </c>
      <c r="BV90" s="19">
        <f>VLOOKUP($C90,[2]Sevilla!$B$7:$AA$40,26)</f>
        <v>0.57872330454121135</v>
      </c>
      <c r="BW90" s="20">
        <f>IF($U90=1,-[4]School!$E$13,0)</f>
        <v>-10.431428571428571</v>
      </c>
      <c r="BX90" s="57" t="s">
        <v>30</v>
      </c>
    </row>
    <row r="91" spans="1:76" x14ac:dyDescent="0.25">
      <c r="A91" s="151"/>
      <c r="B91" s="17">
        <v>15</v>
      </c>
      <c r="C91" s="22">
        <f t="shared" ref="C91:V91" si="92">IF(C68="","",C68)</f>
        <v>10</v>
      </c>
      <c r="D91" s="50" t="str">
        <f t="shared" si="92"/>
        <v/>
      </c>
      <c r="E91" s="50" t="str">
        <f t="shared" si="92"/>
        <v/>
      </c>
      <c r="F91" s="49" t="str">
        <f t="shared" si="92"/>
        <v/>
      </c>
      <c r="G91" s="49" t="str">
        <f t="shared" si="92"/>
        <v/>
      </c>
      <c r="H91" s="49">
        <f t="shared" si="92"/>
        <v>0</v>
      </c>
      <c r="I91" s="49">
        <f t="shared" si="92"/>
        <v>2</v>
      </c>
      <c r="J91" s="49">
        <f t="shared" si="92"/>
        <v>3</v>
      </c>
      <c r="K91" s="49">
        <f t="shared" si="92"/>
        <v>3</v>
      </c>
      <c r="L91" s="49">
        <f t="shared" si="92"/>
        <v>1</v>
      </c>
      <c r="M91" s="49">
        <f t="shared" si="92"/>
        <v>2331</v>
      </c>
      <c r="N91" s="49">
        <f t="shared" si="92"/>
        <v>8</v>
      </c>
      <c r="O91" s="49">
        <f t="shared" si="92"/>
        <v>13</v>
      </c>
      <c r="P91" s="49">
        <f t="shared" si="92"/>
        <v>1</v>
      </c>
      <c r="Q91" s="49">
        <f t="shared" si="92"/>
        <v>1</v>
      </c>
      <c r="R91" s="49">
        <f t="shared" si="92"/>
        <v>2</v>
      </c>
      <c r="S91" s="22">
        <f t="shared" si="92"/>
        <v>17</v>
      </c>
      <c r="T91" s="49">
        <f t="shared" si="92"/>
        <v>0</v>
      </c>
      <c r="U91" s="49">
        <f t="shared" si="92"/>
        <v>0</v>
      </c>
      <c r="V91" s="18" t="str">
        <f t="shared" si="92"/>
        <v/>
      </c>
      <c r="W91" s="21">
        <f>IF(W68&gt;0,VLOOKUP(W68,'[3]2020_Envelope'!$BH$6:$CR$128,8),"")</f>
        <v>3.7000275709953123</v>
      </c>
      <c r="X91" s="21">
        <f>IF(X68&gt;0,VLOOKUP(X68,'[3]2020_Envelope'!$BH$6:$CR$128,8),"")</f>
        <v>15.634511993382961</v>
      </c>
      <c r="Y91" s="21">
        <f>IF(Y68&gt;0,VLOOKUP(Y68,'[3]2020_Envelope'!$BH$6:$CR$128,8),"")</f>
        <v>7.6426799007444171</v>
      </c>
      <c r="Z91" s="21">
        <f>IF(Z68&gt;0,VLOOKUP(Z68,'[3]2020_Envelope'!$BH$6:$CR$128,8),"")</f>
        <v>151.18759615384616</v>
      </c>
      <c r="AA91" s="21">
        <f>IF(AA68&gt;0,VLOOKUP(AA68,'[3]2020_Envelope'!$BH$6:$CR$128,8),"")</f>
        <v>73.99879807692308</v>
      </c>
      <c r="AB91" s="21">
        <f>IF(AB68&gt;0,VLOOKUP(AB68,'[3]2020_Envelope'!$BH$6:$CR$128,8),"")</f>
        <v>38.341346153846153</v>
      </c>
      <c r="AC91" s="20" t="str">
        <f>IF(AC68&gt;0,VLOOKUP(AC68,'[3]2020_HVAC'!$EY$7:$KA$83,44),"")</f>
        <v/>
      </c>
      <c r="AD91" s="20" t="str">
        <f>IF(AD68&gt;0,VLOOKUP(AD68,'[3]2020_HVAC'!$EY$7:$KA$83,44),"")</f>
        <v/>
      </c>
      <c r="AE91" s="20">
        <f>IF(AE68&gt;0,VLOOKUP(AE68,'[3]2020_HVAC'!$EY$7:$KA$83,44),"")</f>
        <v>73.596992248062008</v>
      </c>
      <c r="AF91" s="20">
        <f>IF(AF68&gt;0,VLOOKUP(AF68,'[3]2020_HVAC'!$EY$7:$KA$83,44),"")</f>
        <v>9.652000000000001</v>
      </c>
      <c r="AG91" s="55">
        <f>VLOOKUP($C91,[1]Performance!$A$3:$K$38,11)</f>
        <v>2</v>
      </c>
      <c r="AH91" s="55">
        <f t="shared" si="76"/>
        <v>46</v>
      </c>
      <c r="AI91" s="20">
        <f>IF(AI68&gt;0,VLOOKUP(AI68,'[3]2020_HVAC'!$EY$7:$KA$83,AH91),"")</f>
        <v>25.139612439146255</v>
      </c>
      <c r="AJ91" s="20" t="str">
        <f>IF(AJ68&gt;0,VLOOKUP(AJ68,'[3]2020_HVAC'!$EY$7:$KA$83,$AH91),"")</f>
        <v/>
      </c>
      <c r="AK91" s="20">
        <f>IF(AK68&gt;0,VLOOKUP(AK68,'[3]2020_HVAC'!$EY$7:$KA$83,44),"")</f>
        <v>81.678799999999995</v>
      </c>
      <c r="AL91" s="20" t="str">
        <f>IF(AL68&gt;0,VLOOKUP(AL68,'[3]2020_HVAC'!$EY$7:$KA$83,44),"")</f>
        <v/>
      </c>
      <c r="AM91" s="20">
        <f>IF(AM68&gt;0,VLOOKUP(AM68,'[3]2020_HVAC'!$EY$7:$KA$83,44),"")</f>
        <v>4.9931623931623932</v>
      </c>
      <c r="AN91" s="20" t="str">
        <f>IF(AN68&gt;0,VLOOKUP(AN68,'[3]2020_HVAC'!$EY$7:$KA$83,44),"")</f>
        <v/>
      </c>
      <c r="AO91" s="20" t="str">
        <f>IF(AO68&gt;0,VLOOKUP(AO68,'[3]2020_HVAC'!$EY$7:$KA$83,44),"")</f>
        <v/>
      </c>
      <c r="AP91" s="13">
        <f t="shared" si="77"/>
        <v>1136223.3330164542</v>
      </c>
      <c r="AQ91" s="21">
        <f>IF(AQ68&gt;0,VLOOKUP(AQ68,'[3]2020_Envelope'!$BH$6:$CR$128,9),"")</f>
        <v>8.66705376344086</v>
      </c>
      <c r="AR91" s="21">
        <f>IF(AR68&gt;0,VLOOKUP(AR68,'[3]2020_Envelope'!$BH$6:$CR$128,9),"")</f>
        <v>28.159222734254989</v>
      </c>
      <c r="AS91" s="21">
        <f>IF(AS68&gt;0,VLOOKUP(AS68,'[3]2020_Envelope'!$BH$6:$CR$128,9),"")</f>
        <v>18.629032258064516</v>
      </c>
      <c r="AT91" s="21" t="str">
        <f>IF(AT68&gt;0,VLOOKUP(AT68,'[3]2020_Envelope'!$BH$6:$CR$128,9),"")</f>
        <v/>
      </c>
      <c r="AU91" s="21">
        <f>IF(AU68&gt;0,VLOOKUP(AU68,'[3]2020_Envelope'!$BH$6:$CR$128,9),"")</f>
        <v>49.81467857142858</v>
      </c>
      <c r="AV91" s="21">
        <f>IF(AV68&gt;0,VLOOKUP(AV68,'[3]2020_Envelope'!$BH$6:$CR$128,9),"")</f>
        <v>25.810714285714287</v>
      </c>
      <c r="AW91" s="20" t="str">
        <f>IF(AW68&gt;0,VLOOKUP(AW68,'[3]2020_HVAC'!$EY$7:$KA$83,47),"")</f>
        <v/>
      </c>
      <c r="AX91" s="20" t="str">
        <f>IF(AX68&gt;0,VLOOKUP(AX68,'[3]2020_HVAC'!$EY$7:$KA$83,47),"")</f>
        <v/>
      </c>
      <c r="AY91" s="20">
        <f>IF(AY68&gt;0,VLOOKUP(AY68,'[3]2020_HVAC'!$EY$7:$KA$83,47),"")</f>
        <v>73.596992248062008</v>
      </c>
      <c r="AZ91" s="20">
        <f>IF(AZ68&gt;0,VLOOKUP(AZ68,'[3]2020_HVAC'!$EY$7:$KA$83,47),"")</f>
        <v>9.652000000000001</v>
      </c>
      <c r="BA91" s="55">
        <f>VLOOKUP($C91,[2]Performance!$A$3:$K$36,11)</f>
        <v>1</v>
      </c>
      <c r="BB91" s="55">
        <f t="shared" si="78"/>
        <v>48</v>
      </c>
      <c r="BC91" s="20">
        <f>IF(BC68&gt;0,VLOOKUP(BC68,'[3]2020_HVAC'!$EY$7:$KA$83,BB91),"")</f>
        <v>67.691474829160924</v>
      </c>
      <c r="BD91" s="20" t="str">
        <f>IF(BD68&gt;0,VLOOKUP(BD68,'[3]2020_HVAC'!$EY$7:$KA$83,$BB91),"")</f>
        <v/>
      </c>
      <c r="BE91" s="20">
        <f>IF(BE68&gt;0,VLOOKUP(BE68,'[3]2020_HVAC'!$EY$7:$KA$83,47),"")</f>
        <v>81.678799999999995</v>
      </c>
      <c r="BF91" s="20" t="str">
        <f>IF(BF68&gt;0,VLOOKUP(BF68,'[3]2020_HVAC'!$EY$7:$KA$83,47),"")</f>
        <v/>
      </c>
      <c r="BG91" s="20">
        <f>IF(BG68&gt;0,VLOOKUP(BG68,'[3]2020_HVAC'!$EY$7:$KA$83,47),"")</f>
        <v>5.5638095238095238</v>
      </c>
      <c r="BH91" s="20" t="str">
        <f>IF(BH68&gt;0,VLOOKUP(BH68,'[3]2020_HVAC'!$EY$7:$KA$83,47),"")</f>
        <v/>
      </c>
      <c r="BI91" s="20" t="str">
        <f>IF(BI68&gt;0,VLOOKUP(BI68,'[3]2020_HVAC'!$EY$7:$KA$83,47),"")</f>
        <v/>
      </c>
      <c r="BJ91" s="13">
        <f t="shared" si="79"/>
        <v>1163180.9013738974</v>
      </c>
      <c r="BK91" s="19">
        <f>IF($N91&gt;0,VLOOKUP($C91,[1]Sevilla!$AB$7:$AN$40,$N91))/((IF($P91=1,'3 PlantsCodes'!$D$26,IF($P91=2,'3 PlantsCodes'!$D$27,IF($P91=3,'3 PlantsCodes'!$D$28,IF($P91=4,'3 PlantsCodes'!$D$29)))))*IF($R91=1,'3 PlantsCodes'!$D$31,IF($R91=2,'3 PlantsCodes'!$D$32)))</f>
        <v>2.3113105786789991</v>
      </c>
      <c r="BL91" s="19">
        <f>(IF($O91=20,VLOOKUP($C91,[1]Sevilla!$AB$7:$AN$40,12),IF($O91&gt;0,VLOOKUP($C91,[1]Sevilla!$AB$7:$AN$40,$O91),0))/(IF($Q91=1,'3 PlantsCodes'!$E$26,IF($Q91=3,'3 PlantsCodes'!$E$28,IF($Q91=4,'3 PlantsCodes'!$E$29,1)))*IF($R91=1,'3 PlantsCodes'!$E$31,IF($R91=2,'3 PlantsCodes'!$E$32))))</f>
        <v>9.2619476308148254</v>
      </c>
      <c r="BM91" s="19">
        <f>VLOOKUP($C91,[1]Sevilla!$AB$6:$AZ$40,$S91)</f>
        <v>1.9654240640767644</v>
      </c>
      <c r="BN91" s="19">
        <f>VLOOKUP($C91,[1]Sevilla!$B$7:$Y$40,18)</f>
        <v>7.2283023261737656</v>
      </c>
      <c r="BO91" s="19">
        <f>VLOOKUP($C91,[1]Sevilla!$B$7:$AA$40,26)</f>
        <v>0.26882331933765263</v>
      </c>
      <c r="BP91" s="20">
        <f>IF($U91=1,-[4]Office!$E$13,0)</f>
        <v>0</v>
      </c>
      <c r="BQ91" s="57" t="s">
        <v>30</v>
      </c>
      <c r="BR91" s="19">
        <f>IF($N91&gt;0,VLOOKUP($C91,[2]Sevilla!$AB$7:$AN$40,$N91))/((IF($P91=1,'3 PlantsCodes'!$D$26,IF($P91=2,'3 PlantsCodes'!$D$27,IF($P91=3,'3 PlantsCodes'!$D$28,IF($P91=4,'3 PlantsCodes'!$D$29)))))*IF($R91=1,'3 PlantsCodes'!$D$31,IF($R91=2,'3 PlantsCodes'!$D$32)))</f>
        <v>3.3277867416298883</v>
      </c>
      <c r="BS91" s="19">
        <f>(IF($O91=20,VLOOKUP($C91,[2]Sevilla!$AB$7:$AN$40,12),IF($O91&gt;0,VLOOKUP($C91,[2]Sevilla!$AB$7:$AN$40,$O91),0))/(IF($Q91=1,'3 PlantsCodes'!$E$26,IF($Q91=3,'3 PlantsCodes'!$E$28,IF($Q91=4,'3 PlantsCodes'!$E$29,1)))*IF($R91=1,'3 PlantsCodes'!$E$31,IF($R91=2,'3 PlantsCodes'!$E$32))))</f>
        <v>6.6105834536625752</v>
      </c>
      <c r="BT91" s="19">
        <f>VLOOKUP($C91,[2]Sevilla!$AB$6:$AZ$40,$S91)</f>
        <v>2.8722539869168071</v>
      </c>
      <c r="BU91" s="19">
        <f>VLOOKUP($C91,[2]Sevilla!$B$7:$Y$40,18)</f>
        <v>8.0013226884625599</v>
      </c>
      <c r="BV91" s="19">
        <f>VLOOKUP($C91,[2]Sevilla!$B$7:$AA$40,26)</f>
        <v>0.43171106378721202</v>
      </c>
      <c r="BW91" s="20">
        <f>IF($U91=1,-[4]School!$E$13,0)</f>
        <v>0</v>
      </c>
      <c r="BX91" s="57" t="s">
        <v>30</v>
      </c>
    </row>
    <row r="92" spans="1:76" x14ac:dyDescent="0.25">
      <c r="A92" s="151"/>
      <c r="B92" s="17">
        <v>16</v>
      </c>
      <c r="C92" s="22">
        <f t="shared" ref="C92:V92" si="93">IF(C69="","",C69)</f>
        <v>18</v>
      </c>
      <c r="D92" s="50" t="str">
        <f t="shared" si="93"/>
        <v/>
      </c>
      <c r="E92" s="50" t="str">
        <f t="shared" si="93"/>
        <v/>
      </c>
      <c r="F92" s="49" t="str">
        <f t="shared" si="93"/>
        <v/>
      </c>
      <c r="G92" s="49" t="str">
        <f t="shared" si="93"/>
        <v/>
      </c>
      <c r="H92" s="49">
        <f t="shared" si="93"/>
        <v>0</v>
      </c>
      <c r="I92" s="49">
        <f t="shared" si="93"/>
        <v>4</v>
      </c>
      <c r="J92" s="49">
        <f t="shared" si="93"/>
        <v>3</v>
      </c>
      <c r="K92" s="49">
        <f t="shared" si="93"/>
        <v>3</v>
      </c>
      <c r="L92" s="49">
        <f t="shared" si="93"/>
        <v>1</v>
      </c>
      <c r="M92" s="49">
        <f t="shared" si="93"/>
        <v>4331</v>
      </c>
      <c r="N92" s="49">
        <f t="shared" si="93"/>
        <v>8</v>
      </c>
      <c r="O92" s="49">
        <f t="shared" si="93"/>
        <v>13</v>
      </c>
      <c r="P92" s="49">
        <f t="shared" si="93"/>
        <v>3</v>
      </c>
      <c r="Q92" s="49">
        <f t="shared" si="93"/>
        <v>3</v>
      </c>
      <c r="R92" s="49">
        <f t="shared" si="93"/>
        <v>2</v>
      </c>
      <c r="S92" s="22">
        <f t="shared" si="93"/>
        <v>23</v>
      </c>
      <c r="T92" s="49">
        <f t="shared" si="93"/>
        <v>1</v>
      </c>
      <c r="U92" s="49">
        <f t="shared" si="93"/>
        <v>1</v>
      </c>
      <c r="V92" s="18" t="str">
        <f t="shared" si="93"/>
        <v/>
      </c>
      <c r="W92" s="21">
        <f>IF(W69&gt;0,VLOOKUP(W69,'[3]2020_Envelope'!$BH$6:$CR$128,8),"")</f>
        <v>11.293139233526329</v>
      </c>
      <c r="X92" s="21">
        <f>IF(X69&gt;0,VLOOKUP(X69,'[3]2020_Envelope'!$BH$6:$CR$128,8),"")</f>
        <v>23.054280397022328</v>
      </c>
      <c r="Y92" s="21">
        <f>IF(Y69&gt;0,VLOOKUP(Y69,'[3]2020_Envelope'!$BH$6:$CR$128,8),"")</f>
        <v>10.051923989220402</v>
      </c>
      <c r="Z92" s="21">
        <f>IF(Z69&gt;0,VLOOKUP(Z69,'[3]2020_Envelope'!$BH$6:$CR$128,8),"")</f>
        <v>151.18759615384616</v>
      </c>
      <c r="AA92" s="21">
        <f>IF(AA69&gt;0,VLOOKUP(AA69,'[3]2020_Envelope'!$BH$6:$CR$128,8),"")</f>
        <v>73.99879807692308</v>
      </c>
      <c r="AB92" s="21">
        <f>IF(AB69&gt;0,VLOOKUP(AB69,'[3]2020_Envelope'!$BH$6:$CR$128,8),"")</f>
        <v>38.341346153846153</v>
      </c>
      <c r="AC92" s="20" t="str">
        <f>IF(AC69&gt;0,VLOOKUP(AC69,'[3]2020_HVAC'!$EY$7:$KA$83,44),"")</f>
        <v/>
      </c>
      <c r="AD92" s="20" t="str">
        <f>IF(AD69&gt;0,VLOOKUP(AD69,'[3]2020_HVAC'!$EY$7:$KA$83,44),"")</f>
        <v/>
      </c>
      <c r="AE92" s="20">
        <f>IF(AE69&gt;0,VLOOKUP(AE69,'[3]2020_HVAC'!$EY$7:$KA$83,44),"")</f>
        <v>73.596992248062008</v>
      </c>
      <c r="AF92" s="20">
        <f>IF(AF69&gt;0,VLOOKUP(AF69,'[3]2020_HVAC'!$EY$7:$KA$83,44),"")</f>
        <v>9.652000000000001</v>
      </c>
      <c r="AG92" s="55">
        <f>VLOOKUP($C92,[1]Performance!$A$3:$K$38,11)</f>
        <v>2</v>
      </c>
      <c r="AH92" s="55">
        <f t="shared" si="76"/>
        <v>46</v>
      </c>
      <c r="AI92" s="20">
        <f>IF(AI69&gt;0,VLOOKUP(AI69,'[3]2020_HVAC'!$EY$7:$KA$83,AH92),"")</f>
        <v>25.139612439146255</v>
      </c>
      <c r="AJ92" s="20" t="str">
        <f>IF(AJ69&gt;0,VLOOKUP(AJ69,'[3]2020_HVAC'!$EY$7:$KA$83,$AH92),"")</f>
        <v/>
      </c>
      <c r="AK92" s="20">
        <f>IF(AK69&gt;0,VLOOKUP(AK69,'[3]2020_HVAC'!$EY$7:$KA$83,44),"")</f>
        <v>53.898799999999994</v>
      </c>
      <c r="AL92" s="20" t="str">
        <f>IF(AL69&gt;0,VLOOKUP(AL69,'[3]2020_HVAC'!$EY$7:$KA$83,44),"")</f>
        <v/>
      </c>
      <c r="AM92" s="20">
        <f>IF(AM69&gt;0,VLOOKUP(AM69,'[3]2020_HVAC'!$EY$7:$KA$83,44),"")</f>
        <v>4.9931623931623932</v>
      </c>
      <c r="AN92" s="20">
        <f>IF(AN69&gt;0,VLOOKUP(AN69,'[3]2020_HVAC'!$EY$7:$KA$83,44),"")</f>
        <v>7.6319835897435819</v>
      </c>
      <c r="AO92" s="20">
        <f>IF(AO69&gt;0,VLOOKUP(AO69,'[3]2020_HVAC'!$EY$7:$KA$83,44),"")</f>
        <v>12.383242705570293</v>
      </c>
      <c r="AP92" s="13">
        <f t="shared" si="77"/>
        <v>1158821.5330693612</v>
      </c>
      <c r="AQ92" s="21">
        <f>IF(AQ69&gt;0,VLOOKUP(AQ69,'[3]2020_Envelope'!$BH$6:$CR$128,9),"")</f>
        <v>26.818827956989249</v>
      </c>
      <c r="AR92" s="21">
        <f>IF(AR69&gt;0,VLOOKUP(AR69,'[3]2020_Envelope'!$BH$6:$CR$128,9),"")</f>
        <v>41.522921658986171</v>
      </c>
      <c r="AS92" s="21">
        <f>IF(AS69&gt;0,VLOOKUP(AS69,'[3]2020_Envelope'!$BH$6:$CR$128,9),"")</f>
        <v>24.501526770324233</v>
      </c>
      <c r="AT92" s="21" t="str">
        <f>IF(AT69&gt;0,VLOOKUP(AT69,'[3]2020_Envelope'!$BH$6:$CR$128,9),"")</f>
        <v/>
      </c>
      <c r="AU92" s="21">
        <f>IF(AU69&gt;0,VLOOKUP(AU69,'[3]2020_Envelope'!$BH$6:$CR$128,9),"")</f>
        <v>49.81467857142858</v>
      </c>
      <c r="AV92" s="21">
        <f>IF(AV69&gt;0,VLOOKUP(AV69,'[3]2020_Envelope'!$BH$6:$CR$128,9),"")</f>
        <v>25.810714285714287</v>
      </c>
      <c r="AW92" s="20" t="str">
        <f>IF(AW69&gt;0,VLOOKUP(AW69,'[3]2020_HVAC'!$EY$7:$KA$83,47),"")</f>
        <v/>
      </c>
      <c r="AX92" s="20" t="str">
        <f>IF(AX69&gt;0,VLOOKUP(AX69,'[3]2020_HVAC'!$EY$7:$KA$83,47),"")</f>
        <v/>
      </c>
      <c r="AY92" s="20">
        <f>IF(AY69&gt;0,VLOOKUP(AY69,'[3]2020_HVAC'!$EY$7:$KA$83,47),"")</f>
        <v>73.596992248062008</v>
      </c>
      <c r="AZ92" s="20">
        <f>IF(AZ69&gt;0,VLOOKUP(AZ69,'[3]2020_HVAC'!$EY$7:$KA$83,47),"")</f>
        <v>9.652000000000001</v>
      </c>
      <c r="BA92" s="55">
        <f>VLOOKUP($C92,[2]Performance!$A$3:$K$36,11)</f>
        <v>2</v>
      </c>
      <c r="BB92" s="55">
        <f t="shared" si="78"/>
        <v>49</v>
      </c>
      <c r="BC92" s="20">
        <f>IF(BC69&gt;0,VLOOKUP(BC69,'[3]2020_HVAC'!$EY$7:$KA$83,BB92),"")</f>
        <v>19.009041368298412</v>
      </c>
      <c r="BD92" s="20" t="str">
        <f>IF(BD69&gt;0,VLOOKUP(BD69,'[3]2020_HVAC'!$EY$7:$KA$83,$BB92),"")</f>
        <v/>
      </c>
      <c r="BE92" s="20">
        <f>IF(BE69&gt;0,VLOOKUP(BE69,'[3]2020_HVAC'!$EY$7:$KA$83,47),"")</f>
        <v>53.898799999999994</v>
      </c>
      <c r="BF92" s="20" t="str">
        <f>IF(BF69&gt;0,VLOOKUP(BF69,'[3]2020_HVAC'!$EY$7:$KA$83,47),"")</f>
        <v/>
      </c>
      <c r="BG92" s="20">
        <f>IF(BG69&gt;0,VLOOKUP(BG69,'[3]2020_HVAC'!$EY$7:$KA$83,47),"")</f>
        <v>5.5638095238095238</v>
      </c>
      <c r="BH92" s="20">
        <f>IF(BH69&gt;0,VLOOKUP(BH69,'[3]2020_HVAC'!$EY$7:$KA$83,47),"")</f>
        <v>11.338947047619035</v>
      </c>
      <c r="BI92" s="20">
        <f>IF(BI69&gt;0,VLOOKUP(BI69,'[3]2020_HVAC'!$EY$7:$KA$83,47),"")</f>
        <v>12.776361521620142</v>
      </c>
      <c r="BJ92" s="13">
        <f t="shared" si="79"/>
        <v>1116059.5560014828</v>
      </c>
      <c r="BK92" s="19">
        <f>IF($N92&gt;0,VLOOKUP($C92,[1]Sevilla!$AB$7:$AN$40,$N92))/((IF($P92=1,'3 PlantsCodes'!$D$26,IF($P92=2,'3 PlantsCodes'!$D$27,IF($P92=3,'3 PlantsCodes'!$D$28,IF($P92=4,'3 PlantsCodes'!$D$29)))))*IF($R92=1,'3 PlantsCodes'!$D$31,IF($R92=2,'3 PlantsCodes'!$D$32)))</f>
        <v>1.3860748554875004</v>
      </c>
      <c r="BL92" s="19">
        <f>(IF($O92=20,VLOOKUP($C92,[1]Sevilla!$AB$7:$AN$40,12),IF($O92&gt;0,VLOOKUP($C92,[1]Sevilla!$AB$7:$AN$40,$O92),0))/(IF($Q92=1,'3 PlantsCodes'!$E$26,IF($Q92=3,'3 PlantsCodes'!$E$28,IF($Q92=4,'3 PlantsCodes'!$E$29,1)))*IF($R92=1,'3 PlantsCodes'!$E$31,IF($R92=2,'3 PlantsCodes'!$E$32))))</f>
        <v>9.0423962171864609</v>
      </c>
      <c r="BM92" s="19">
        <f>VLOOKUP($C92,[1]Sevilla!$AB$6:$AZ$40,$S92)</f>
        <v>0.21106000441091324</v>
      </c>
      <c r="BN92" s="19">
        <f>VLOOKUP($C92,[1]Sevilla!$B$7:$Y$40,18)</f>
        <v>7.2283023261737656</v>
      </c>
      <c r="BO92" s="19">
        <f>VLOOKUP($C92,[1]Sevilla!$B$7:$AA$40,26)</f>
        <v>0.26044399630911125</v>
      </c>
      <c r="BP92" s="20">
        <f>IF($U92=1,-[4]Office!$E$13,0)</f>
        <v>-9.9196581196581199</v>
      </c>
      <c r="BQ92" s="57" t="s">
        <v>30</v>
      </c>
      <c r="BR92" s="19">
        <f>IF($N92&gt;0,VLOOKUP($C92,[2]Sevilla!$AB$7:$AN$40,$N92))/((IF($P92=1,'3 PlantsCodes'!$D$26,IF($P92=2,'3 PlantsCodes'!$D$27,IF($P92=3,'3 PlantsCodes'!$D$28,IF($P92=4,'3 PlantsCodes'!$D$29)))))*IF($R92=1,'3 PlantsCodes'!$D$31,IF($R92=2,'3 PlantsCodes'!$D$32)))</f>
        <v>1.207746640339368</v>
      </c>
      <c r="BS92" s="19">
        <f>(IF($O92=20,VLOOKUP($C92,[2]Sevilla!$AB$7:$AN$40,12),IF($O92&gt;0,VLOOKUP($C92,[2]Sevilla!$AB$7:$AN$40,$O92),0))/(IF($Q92=1,'3 PlantsCodes'!$E$26,IF($Q92=3,'3 PlantsCodes'!$E$28,IF($Q92=4,'3 PlantsCodes'!$E$29,1)))*IF($R92=1,'3 PlantsCodes'!$E$31,IF($R92=2,'3 PlantsCodes'!$E$32))))</f>
        <v>6.3311154194880253</v>
      </c>
      <c r="BT92" s="19">
        <f>VLOOKUP($C92,[2]Sevilla!$AB$6:$AZ$40,$S92)</f>
        <v>0.6568549571410951</v>
      </c>
      <c r="BU92" s="19">
        <f>VLOOKUP($C92,[2]Sevilla!$B$7:$Y$40,18)</f>
        <v>8.0013226884625599</v>
      </c>
      <c r="BV92" s="19">
        <f>VLOOKUP($C92,[2]Sevilla!$B$7:$AA$40,26)</f>
        <v>0.41113258022045829</v>
      </c>
      <c r="BW92" s="20">
        <f>IF($U92=1,-[4]School!$E$13,0)</f>
        <v>-10.431428571428571</v>
      </c>
      <c r="BX92" s="57" t="s">
        <v>30</v>
      </c>
    </row>
    <row r="93" spans="1:76" x14ac:dyDescent="0.25">
      <c r="A93" s="151"/>
      <c r="B93" s="17">
        <v>17</v>
      </c>
      <c r="C93" s="22">
        <f t="shared" ref="C93:V93" si="94">IF(C70="","",C70)</f>
        <v>5</v>
      </c>
      <c r="D93" s="50" t="str">
        <f t="shared" si="94"/>
        <v/>
      </c>
      <c r="E93" s="50" t="str">
        <f t="shared" si="94"/>
        <v/>
      </c>
      <c r="F93" s="49" t="str">
        <f t="shared" si="94"/>
        <v/>
      </c>
      <c r="G93" s="49" t="str">
        <f t="shared" si="94"/>
        <v/>
      </c>
      <c r="H93" s="49">
        <f t="shared" si="94"/>
        <v>0</v>
      </c>
      <c r="I93" s="49">
        <f t="shared" si="94"/>
        <v>2</v>
      </c>
      <c r="J93" s="49">
        <f t="shared" si="94"/>
        <v>1</v>
      </c>
      <c r="K93" s="49">
        <f t="shared" si="94"/>
        <v>1</v>
      </c>
      <c r="L93" s="49">
        <f t="shared" si="94"/>
        <v>1</v>
      </c>
      <c r="M93" s="49">
        <f t="shared" si="94"/>
        <v>2111</v>
      </c>
      <c r="N93" s="49">
        <f t="shared" si="94"/>
        <v>7</v>
      </c>
      <c r="O93" s="49">
        <f t="shared" si="94"/>
        <v>12</v>
      </c>
      <c r="P93" s="49">
        <f t="shared" si="94"/>
        <v>3</v>
      </c>
      <c r="Q93" s="49">
        <f t="shared" si="94"/>
        <v>3</v>
      </c>
      <c r="R93" s="49">
        <f t="shared" si="94"/>
        <v>2</v>
      </c>
      <c r="S93" s="22">
        <f t="shared" si="94"/>
        <v>16</v>
      </c>
      <c r="T93" s="49">
        <f t="shared" si="94"/>
        <v>0</v>
      </c>
      <c r="U93" s="49">
        <f t="shared" si="94"/>
        <v>1</v>
      </c>
      <c r="V93" s="18" t="str">
        <f t="shared" si="94"/>
        <v/>
      </c>
      <c r="W93" s="21">
        <f>IF(W70&gt;0,VLOOKUP(W70,'[3]2020_Envelope'!$BH$6:$CR$128,8),"")</f>
        <v>3.7000275709953123</v>
      </c>
      <c r="X93" s="21">
        <f>IF(X70&gt;0,VLOOKUP(X70,'[3]2020_Envelope'!$BH$6:$CR$128,8),"")</f>
        <v>15.634511993382961</v>
      </c>
      <c r="Y93" s="21">
        <f>IF(Y70&gt;0,VLOOKUP(Y70,'[3]2020_Envelope'!$BH$6:$CR$128,8),"")</f>
        <v>7.6426799007444171</v>
      </c>
      <c r="Z93" s="21">
        <f>IF(Z70&gt;0,VLOOKUP(Z70,'[3]2020_Envelope'!$BH$6:$CR$128,8),"")</f>
        <v>22.103449730094468</v>
      </c>
      <c r="AA93" s="21" t="str">
        <f>IF(AA70&gt;0,VLOOKUP(AA70,'[3]2020_Envelope'!$BH$6:$CR$128,8),"")</f>
        <v/>
      </c>
      <c r="AB93" s="21" t="str">
        <f>IF(AB70&gt;0,VLOOKUP(AB70,'[3]2020_Envelope'!$BH$6:$CR$128,8),"")</f>
        <v/>
      </c>
      <c r="AC93" s="20" t="str">
        <f>IF(AC70&gt;0,VLOOKUP(AC70,'[3]2020_HVAC'!$EY$7:$KA$83,44),"")</f>
        <v/>
      </c>
      <c r="AD93" s="20" t="str">
        <f>IF(AD70&gt;0,VLOOKUP(AD70,'[3]2020_HVAC'!$EY$7:$KA$83,44),"")</f>
        <v/>
      </c>
      <c r="AE93" s="20" t="str">
        <f>IF(AE70&gt;0,VLOOKUP(AE70,'[3]2020_HVAC'!$EY$7:$KA$83,44),"")</f>
        <v/>
      </c>
      <c r="AF93" s="20" t="str">
        <f>IF(AF70&gt;0,VLOOKUP(AF70,'[3]2020_HVAC'!$EY$7:$KA$83,44),"")</f>
        <v/>
      </c>
      <c r="AG93" s="55">
        <f>VLOOKUP($C93,[1]Performance!$A$3:$K$38,11)</f>
        <v>0</v>
      </c>
      <c r="AH93" s="55">
        <f t="shared" si="76"/>
        <v>44</v>
      </c>
      <c r="AI93" s="20">
        <f>IF(AI70&gt;0,VLOOKUP(AI70,'[3]2020_HVAC'!$EY$7:$KA$83,AH93),"")</f>
        <v>20.988687065020581</v>
      </c>
      <c r="AJ93" s="20" t="str">
        <f>IF(AJ70&gt;0,VLOOKUP(AJ70,'[3]2020_HVAC'!$EY$7:$KA$83,$AH93),"")</f>
        <v/>
      </c>
      <c r="AK93" s="20">
        <f>IF(AK70&gt;0,VLOOKUP(AK70,'[3]2020_HVAC'!$EY$7:$KA$83,44),"")</f>
        <v>53.898799999999994</v>
      </c>
      <c r="AL93" s="20" t="str">
        <f>IF(AL70&gt;0,VLOOKUP(AL70,'[3]2020_HVAC'!$EY$7:$KA$83,44),"")</f>
        <v/>
      </c>
      <c r="AM93" s="20">
        <f>IF(AM70&gt;0,VLOOKUP(AM70,'[3]2020_HVAC'!$EY$7:$KA$83,44),"")</f>
        <v>4.9931623931623932</v>
      </c>
      <c r="AN93" s="20" t="str">
        <f>IF(AN70&gt;0,VLOOKUP(AN70,'[3]2020_HVAC'!$EY$7:$KA$83,44),"")</f>
        <v/>
      </c>
      <c r="AO93" s="20">
        <f>IF(AO70&gt;0,VLOOKUP(AO70,'[3]2020_HVAC'!$EY$7:$KA$83,44),"")</f>
        <v>12.383242705570293</v>
      </c>
      <c r="AP93" s="13">
        <f t="shared" si="77"/>
        <v>330746.27357999078</v>
      </c>
      <c r="AQ93" s="21">
        <f>IF(AQ70&gt;0,VLOOKUP(AQ70,'[3]2020_Envelope'!$BH$6:$CR$128,9),"")</f>
        <v>8.66705376344086</v>
      </c>
      <c r="AR93" s="21">
        <f>IF(AR70&gt;0,VLOOKUP(AR70,'[3]2020_Envelope'!$BH$6:$CR$128,9),"")</f>
        <v>28.159222734254989</v>
      </c>
      <c r="AS93" s="21">
        <f>IF(AS70&gt;0,VLOOKUP(AS70,'[3]2020_Envelope'!$BH$6:$CR$128,9),"")</f>
        <v>18.629032258064516</v>
      </c>
      <c r="AT93" s="21" t="str">
        <f>IF(AT70&gt;0,VLOOKUP(AT70,'[3]2020_Envelope'!$BH$6:$CR$128,9),"")</f>
        <v/>
      </c>
      <c r="AU93" s="21" t="str">
        <f>IF(AU70&gt;0,VLOOKUP(AU70,'[3]2020_Envelope'!$BH$6:$CR$128,9),"")</f>
        <v/>
      </c>
      <c r="AV93" s="21" t="str">
        <f>IF(AV70&gt;0,VLOOKUP(AV70,'[3]2020_Envelope'!$BH$6:$CR$128,9),"")</f>
        <v/>
      </c>
      <c r="AW93" s="20" t="str">
        <f>IF(AW70&gt;0,VLOOKUP(AW70,'[3]2020_HVAC'!$EY$7:$KA$83,47),"")</f>
        <v/>
      </c>
      <c r="AX93" s="20" t="str">
        <f>IF(AX70&gt;0,VLOOKUP(AX70,'[3]2020_HVAC'!$EY$7:$KA$83,47),"")</f>
        <v/>
      </c>
      <c r="AY93" s="20" t="str">
        <f>IF(AY70&gt;0,VLOOKUP(AY70,'[3]2020_HVAC'!$EY$7:$KA$83,47),"")</f>
        <v/>
      </c>
      <c r="AZ93" s="20" t="str">
        <f>IF(AZ70&gt;0,VLOOKUP(AZ70,'[3]2020_HVAC'!$EY$7:$KA$83,47),"")</f>
        <v/>
      </c>
      <c r="BA93" s="55">
        <f>VLOOKUP($C93,[2]Performance!$A$3:$K$36,11)</f>
        <v>0</v>
      </c>
      <c r="BB93" s="55">
        <f t="shared" si="78"/>
        <v>47</v>
      </c>
      <c r="BC93" s="20">
        <f>IF(BC70&gt;0,VLOOKUP(BC70,'[3]2020_HVAC'!$EY$7:$KA$83,BB93),"")</f>
        <v>22.568215154916754</v>
      </c>
      <c r="BD93" s="20" t="str">
        <f>IF(BD70&gt;0,VLOOKUP(BD70,'[3]2020_HVAC'!$EY$7:$KA$83,$BB93),"")</f>
        <v/>
      </c>
      <c r="BE93" s="20">
        <f>IF(BE70&gt;0,VLOOKUP(BE70,'[3]2020_HVAC'!$EY$7:$KA$83,47),"")</f>
        <v>53.898799999999994</v>
      </c>
      <c r="BF93" s="20" t="str">
        <f>IF(BF70&gt;0,VLOOKUP(BF70,'[3]2020_HVAC'!$EY$7:$KA$83,47),"")</f>
        <v/>
      </c>
      <c r="BG93" s="20">
        <f>IF(BG70&gt;0,VLOOKUP(BG70,'[3]2020_HVAC'!$EY$7:$KA$83,47),"")</f>
        <v>5.5638095238095238</v>
      </c>
      <c r="BH93" s="20" t="str">
        <f>IF(BH70&gt;0,VLOOKUP(BH70,'[3]2020_HVAC'!$EY$7:$KA$83,47),"")</f>
        <v/>
      </c>
      <c r="BI93" s="20">
        <f>IF(BI70&gt;0,VLOOKUP(BI70,'[3]2020_HVAC'!$EY$7:$KA$83,47),"")</f>
        <v>12.776361521620142</v>
      </c>
      <c r="BJ93" s="13">
        <f t="shared" si="79"/>
        <v>473326.85911173641</v>
      </c>
      <c r="BK93" s="19">
        <f>IF($N93&gt;0,VLOOKUP($C93,[1]Sevilla!$AB$7:$AN$40,$N93))/((IF($P93=1,'3 PlantsCodes'!$D$26,IF($P93=2,'3 PlantsCodes'!$D$27,IF($P93=3,'3 PlantsCodes'!$D$28,IF($P93=4,'3 PlantsCodes'!$D$29)))))*IF($R93=1,'3 PlantsCodes'!$D$31,IF($R93=2,'3 PlantsCodes'!$D$32)))</f>
        <v>13.586113560422122</v>
      </c>
      <c r="BL93" s="19">
        <f>(IF($O93=20,VLOOKUP($C93,[1]Sevilla!$AB$7:$AN$40,12),IF($O93&gt;0,VLOOKUP($C93,[1]Sevilla!$AB$7:$AN$40,$O93),0))/(IF($Q93=1,'3 PlantsCodes'!$E$26,IF($Q93=3,'3 PlantsCodes'!$E$28,IF($Q93=4,'3 PlantsCodes'!$E$29,1)))*IF($R93=1,'3 PlantsCodes'!$E$31,IF($R93=2,'3 PlantsCodes'!$E$32))))</f>
        <v>46.343893127287423</v>
      </c>
      <c r="BM93" s="19">
        <f>VLOOKUP($C93,[1]Sevilla!$AB$6:$AZ$40,$S93)</f>
        <v>2.3659288630321029</v>
      </c>
      <c r="BN93" s="19">
        <f>VLOOKUP($C93,[1]Sevilla!$B$7:$Y$40,18)</f>
        <v>27.142502929686</v>
      </c>
      <c r="BO93" s="19">
        <f>VLOOKUP($C93,[1]Sevilla!$B$7:$AA$40,26)</f>
        <v>0.53739701257681238</v>
      </c>
      <c r="BP93" s="20">
        <f>IF($U93=1,-[4]Office!$E$13,0)</f>
        <v>-9.9196581196581199</v>
      </c>
      <c r="BQ93" s="57" t="s">
        <v>30</v>
      </c>
      <c r="BR93" s="19">
        <f>IF($N93&gt;0,VLOOKUP($C93,[2]Sevilla!$AB$7:$AN$40,$N93))/((IF($P93=1,'3 PlantsCodes'!$D$26,IF($P93=2,'3 PlantsCodes'!$D$27,IF($P93=3,'3 PlantsCodes'!$D$28,IF($P93=4,'3 PlantsCodes'!$D$29)))))*IF($R93=1,'3 PlantsCodes'!$D$31,IF($R93=2,'3 PlantsCodes'!$D$32)))</f>
        <v>7.6537193982819378</v>
      </c>
      <c r="BS93" s="19">
        <f>(IF($O93=20,VLOOKUP($C93,[2]Sevilla!$AB$7:$AN$40,12),IF($O93&gt;0,VLOOKUP($C93,[2]Sevilla!$AB$7:$AN$40,$O93),0))/(IF($Q93=1,'3 PlantsCodes'!$E$26,IF($Q93=3,'3 PlantsCodes'!$E$28,IF($Q93=4,'3 PlantsCodes'!$E$29,1)))*IF($R93=1,'3 PlantsCodes'!$E$31,IF($R93=2,'3 PlantsCodes'!$E$32))))</f>
        <v>32.216437769305443</v>
      </c>
      <c r="BT93" s="19">
        <f>VLOOKUP($C93,[2]Sevilla!$AB$6:$AZ$40,$S93)</f>
        <v>3.4385450988080932</v>
      </c>
      <c r="BU93" s="19">
        <f>VLOOKUP($C93,[2]Sevilla!$B$7:$Y$40,18)</f>
        <v>27.178556514385658</v>
      </c>
      <c r="BV93" s="19">
        <f>VLOOKUP($C93,[2]Sevilla!$B$7:$AA$40,26)</f>
        <v>0.62325581915977979</v>
      </c>
      <c r="BW93" s="20">
        <f>IF($U93=1,-[4]School!$E$13,0)</f>
        <v>-10.431428571428571</v>
      </c>
      <c r="BX93" s="57" t="s">
        <v>30</v>
      </c>
    </row>
    <row r="94" spans="1:76" x14ac:dyDescent="0.25">
      <c r="A94" s="151"/>
      <c r="B94" s="17">
        <v>18</v>
      </c>
      <c r="C94" s="22">
        <f t="shared" ref="C94:V94" si="95">IF(C71="","",C71)</f>
        <v>1</v>
      </c>
      <c r="D94" s="50" t="str">
        <f t="shared" si="95"/>
        <v/>
      </c>
      <c r="E94" s="50" t="str">
        <f t="shared" si="95"/>
        <v/>
      </c>
      <c r="F94" s="49" t="str">
        <f t="shared" si="95"/>
        <v/>
      </c>
      <c r="G94" s="49" t="str">
        <f t="shared" si="95"/>
        <v/>
      </c>
      <c r="H94" s="49">
        <f t="shared" si="95"/>
        <v>0</v>
      </c>
      <c r="I94" s="49">
        <f t="shared" si="95"/>
        <v>1</v>
      </c>
      <c r="J94" s="49">
        <f t="shared" si="95"/>
        <v>1</v>
      </c>
      <c r="K94" s="49">
        <f t="shared" si="95"/>
        <v>1</v>
      </c>
      <c r="L94" s="49">
        <f t="shared" si="95"/>
        <v>1</v>
      </c>
      <c r="M94" s="49">
        <f t="shared" si="95"/>
        <v>1111</v>
      </c>
      <c r="N94" s="49">
        <f t="shared" si="95"/>
        <v>7</v>
      </c>
      <c r="O94" s="49">
        <f t="shared" si="95"/>
        <v>12</v>
      </c>
      <c r="P94" s="49">
        <f t="shared" si="95"/>
        <v>3</v>
      </c>
      <c r="Q94" s="49">
        <f t="shared" si="95"/>
        <v>3</v>
      </c>
      <c r="R94" s="49">
        <f t="shared" si="95"/>
        <v>2</v>
      </c>
      <c r="S94" s="22">
        <f t="shared" si="95"/>
        <v>16</v>
      </c>
      <c r="T94" s="49">
        <f t="shared" si="95"/>
        <v>0</v>
      </c>
      <c r="U94" s="49">
        <f t="shared" si="95"/>
        <v>1</v>
      </c>
      <c r="V94" s="18" t="str">
        <f t="shared" si="95"/>
        <v/>
      </c>
      <c r="W94" s="21">
        <f>IF(W71&gt;0,VLOOKUP(W71,'[3]2020_Envelope'!$BH$6:$CR$128,8),"")</f>
        <v>20.040805073063133</v>
      </c>
      <c r="X94" s="21">
        <f>IF(X71&gt;0,VLOOKUP(X71,'[3]2020_Envelope'!$BH$6:$CR$128,8),"")</f>
        <v>6.5364626413013509</v>
      </c>
      <c r="Y94" s="21" t="str">
        <f>IF(Y71&gt;0,VLOOKUP(Y71,'[3]2020_Envelope'!$BH$6:$CR$128,8),"")</f>
        <v/>
      </c>
      <c r="Z94" s="21">
        <f>IF(Z71&gt;0,VLOOKUP(Z71,'[3]2020_Envelope'!$BH$6:$CR$128,8),"")</f>
        <v>22.103449730094468</v>
      </c>
      <c r="AA94" s="21" t="str">
        <f>IF(AA71&gt;0,VLOOKUP(AA71,'[3]2020_Envelope'!$BH$6:$CR$128,8),"")</f>
        <v/>
      </c>
      <c r="AB94" s="21" t="str">
        <f>IF(AB71&gt;0,VLOOKUP(AB71,'[3]2020_Envelope'!$BH$6:$CR$128,8),"")</f>
        <v/>
      </c>
      <c r="AC94" s="20" t="str">
        <f>IF(AC71&gt;0,VLOOKUP(AC71,'[3]2020_HVAC'!$EY$7:$KA$83,44),"")</f>
        <v/>
      </c>
      <c r="AD94" s="20" t="str">
        <f>IF(AD71&gt;0,VLOOKUP(AD71,'[3]2020_HVAC'!$EY$7:$KA$83,44),"")</f>
        <v/>
      </c>
      <c r="AE94" s="20" t="str">
        <f>IF(AE71&gt;0,VLOOKUP(AE71,'[3]2020_HVAC'!$EY$7:$KA$83,44),"")</f>
        <v/>
      </c>
      <c r="AF94" s="20" t="str">
        <f>IF(AF71&gt;0,VLOOKUP(AF71,'[3]2020_HVAC'!$EY$7:$KA$83,44),"")</f>
        <v/>
      </c>
      <c r="AG94" s="55">
        <f>VLOOKUP($C94,[1]Performance!$A$3:$K$38,11)</f>
        <v>0</v>
      </c>
      <c r="AH94" s="55">
        <f t="shared" si="76"/>
        <v>44</v>
      </c>
      <c r="AI94" s="20">
        <f>IF(AI71&gt;0,VLOOKUP(AI71,'[3]2020_HVAC'!$EY$7:$KA$83,AH94),"")</f>
        <v>20.988687065020581</v>
      </c>
      <c r="AJ94" s="20" t="str">
        <f>IF(AJ71&gt;0,VLOOKUP(AJ71,'[3]2020_HVAC'!$EY$7:$KA$83,$AH94),"")</f>
        <v/>
      </c>
      <c r="AK94" s="20">
        <f>IF(AK71&gt;0,VLOOKUP(AK71,'[3]2020_HVAC'!$EY$7:$KA$83,44),"")</f>
        <v>53.898799999999994</v>
      </c>
      <c r="AL94" s="20" t="str">
        <f>IF(AL71&gt;0,VLOOKUP(AL71,'[3]2020_HVAC'!$EY$7:$KA$83,44),"")</f>
        <v/>
      </c>
      <c r="AM94" s="20">
        <f>IF(AM71&gt;0,VLOOKUP(AM71,'[3]2020_HVAC'!$EY$7:$KA$83,44),"")</f>
        <v>4.9931623931623932</v>
      </c>
      <c r="AN94" s="20" t="str">
        <f>IF(AN71&gt;0,VLOOKUP(AN71,'[3]2020_HVAC'!$EY$7:$KA$83,44),"")</f>
        <v/>
      </c>
      <c r="AO94" s="20">
        <f>IF(AO71&gt;0,VLOOKUP(AO71,'[3]2020_HVAC'!$EY$7:$KA$83,44),"")</f>
        <v>12.383242705570293</v>
      </c>
      <c r="AP94" s="13">
        <f t="shared" si="77"/>
        <v>329810.38648321654</v>
      </c>
      <c r="AQ94" s="21">
        <f>IF(AQ71&gt;0,VLOOKUP(AQ71,'[3]2020_Envelope'!$BH$6:$CR$128,9),"")</f>
        <v>45.853046594982075</v>
      </c>
      <c r="AR94" s="21">
        <f>IF(AR71&gt;0,VLOOKUP(AR71,'[3]2020_Envelope'!$BH$6:$CR$128,9),"")</f>
        <v>11.772782386072707</v>
      </c>
      <c r="AS94" s="21" t="str">
        <f>IF(AS71&gt;0,VLOOKUP(AS71,'[3]2020_Envelope'!$BH$6:$CR$128,9),"")</f>
        <v/>
      </c>
      <c r="AT94" s="21" t="str">
        <f>IF(AT71&gt;0,VLOOKUP(AT71,'[3]2020_Envelope'!$BH$6:$CR$128,9),"")</f>
        <v/>
      </c>
      <c r="AU94" s="21" t="str">
        <f>IF(AU71&gt;0,VLOOKUP(AU71,'[3]2020_Envelope'!$BH$6:$CR$128,9),"")</f>
        <v/>
      </c>
      <c r="AV94" s="21" t="str">
        <f>IF(AV71&gt;0,VLOOKUP(AV71,'[3]2020_Envelope'!$BH$6:$CR$128,9),"")</f>
        <v/>
      </c>
      <c r="AW94" s="20" t="str">
        <f>IF(AW71&gt;0,VLOOKUP(AW71,'[3]2020_HVAC'!$EY$7:$KA$83,47),"")</f>
        <v/>
      </c>
      <c r="AX94" s="20" t="str">
        <f>IF(AX71&gt;0,VLOOKUP(AX71,'[3]2020_HVAC'!$EY$7:$KA$83,47),"")</f>
        <v/>
      </c>
      <c r="AY94" s="20" t="str">
        <f>IF(AY71&gt;0,VLOOKUP(AY71,'[3]2020_HVAC'!$EY$7:$KA$83,47),"")</f>
        <v/>
      </c>
      <c r="AZ94" s="20" t="str">
        <f>IF(AZ71&gt;0,VLOOKUP(AZ71,'[3]2020_HVAC'!$EY$7:$KA$83,47),"")</f>
        <v/>
      </c>
      <c r="BA94" s="55">
        <f>VLOOKUP($C94,[2]Performance!$A$3:$K$36,11)</f>
        <v>0</v>
      </c>
      <c r="BB94" s="55">
        <f t="shared" si="78"/>
        <v>47</v>
      </c>
      <c r="BC94" s="20">
        <f>IF(BC71&gt;0,VLOOKUP(BC71,'[3]2020_HVAC'!$EY$7:$KA$83,BB94),"")</f>
        <v>22.568215154916754</v>
      </c>
      <c r="BD94" s="20" t="str">
        <f>IF(BD71&gt;0,VLOOKUP(BD71,'[3]2020_HVAC'!$EY$7:$KA$83,$BB94),"")</f>
        <v/>
      </c>
      <c r="BE94" s="20">
        <f>IF(BE71&gt;0,VLOOKUP(BE71,'[3]2020_HVAC'!$EY$7:$KA$83,47),"")</f>
        <v>53.898799999999994</v>
      </c>
      <c r="BF94" s="20" t="str">
        <f>IF(BF71&gt;0,VLOOKUP(BF71,'[3]2020_HVAC'!$EY$7:$KA$83,47),"")</f>
        <v/>
      </c>
      <c r="BG94" s="20">
        <f>IF(BG71&gt;0,VLOOKUP(BG71,'[3]2020_HVAC'!$EY$7:$KA$83,47),"")</f>
        <v>5.5638095238095238</v>
      </c>
      <c r="BH94" s="20" t="str">
        <f>IF(BH71&gt;0,VLOOKUP(BH71,'[3]2020_HVAC'!$EY$7:$KA$83,47),"")</f>
        <v/>
      </c>
      <c r="BI94" s="20">
        <f>IF(BI71&gt;0,VLOOKUP(BI71,'[3]2020_HVAC'!$EY$7:$KA$83,47),"")</f>
        <v>12.776361521620142</v>
      </c>
      <c r="BJ94" s="13">
        <f t="shared" si="79"/>
        <v>480163.9978214138</v>
      </c>
      <c r="BK94" s="19">
        <f>IF($N94&gt;0,VLOOKUP($C94,[1]Sevilla!$AB$7:$AN$40,$N94))/((IF($P94=1,'3 PlantsCodes'!$D$26,IF($P94=2,'3 PlantsCodes'!$D$27,IF($P94=3,'3 PlantsCodes'!$D$28,IF($P94=4,'3 PlantsCodes'!$D$29)))))*IF($R94=1,'3 PlantsCodes'!$D$31,IF($R94=2,'3 PlantsCodes'!$D$32)))</f>
        <v>17.839674574053891</v>
      </c>
      <c r="BL94" s="19">
        <f>(IF($O94=20,VLOOKUP($C94,[1]Sevilla!$AB$7:$AN$40,12),IF($O94&gt;0,VLOOKUP($C94,[1]Sevilla!$AB$7:$AN$40,$O94),0))/(IF($Q94=1,'3 PlantsCodes'!$E$26,IF($Q94=3,'3 PlantsCodes'!$E$28,IF($Q94=4,'3 PlantsCodes'!$E$29,1)))*IF($R94=1,'3 PlantsCodes'!$E$31,IF($R94=2,'3 PlantsCodes'!$E$32))))</f>
        <v>46.419041586634762</v>
      </c>
      <c r="BM94" s="19">
        <f>VLOOKUP($C94,[1]Sevilla!$AB$6:$AZ$40,$S94)</f>
        <v>2.3201991709443264</v>
      </c>
      <c r="BN94" s="19">
        <f>VLOOKUP($C94,[1]Sevilla!$B$7:$Y$40,18)</f>
        <v>27.115415039061013</v>
      </c>
      <c r="BO94" s="19">
        <f>VLOOKUP($C94,[1]Sevilla!$B$7:$AA$40,26)</f>
        <v>0.56447340514997613</v>
      </c>
      <c r="BP94" s="20">
        <f>IF($U94=1,-[4]Office!$E$13,0)</f>
        <v>-9.9196581196581199</v>
      </c>
      <c r="BQ94" s="57" t="s">
        <v>30</v>
      </c>
      <c r="BR94" s="19">
        <f>IF($N94&gt;0,VLOOKUP($C94,[2]Sevilla!$AB$7:$AN$40,$N94))/((IF($P94=1,'3 PlantsCodes'!$D$26,IF($P94=2,'3 PlantsCodes'!$D$27,IF($P94=3,'3 PlantsCodes'!$D$28,IF($P94=4,'3 PlantsCodes'!$D$29)))))*IF($R94=1,'3 PlantsCodes'!$D$31,IF($R94=2,'3 PlantsCodes'!$D$32)))</f>
        <v>15.579780826469776</v>
      </c>
      <c r="BS94" s="19">
        <f>(IF($O94=20,VLOOKUP($C94,[2]Sevilla!$AB$7:$AN$40,12),IF($O94&gt;0,VLOOKUP($C94,[2]Sevilla!$AB$7:$AN$40,$O94),0))/(IF($Q94=1,'3 PlantsCodes'!$E$26,IF($Q94=3,'3 PlantsCodes'!$E$28,IF($Q94=4,'3 PlantsCodes'!$E$29,1)))*IF($R94=1,'3 PlantsCodes'!$E$31,IF($R94=2,'3 PlantsCodes'!$E$32))))</f>
        <v>28.506812013325074</v>
      </c>
      <c r="BT94" s="19">
        <f>VLOOKUP($C94,[2]Sevilla!$AB$6:$AZ$40,$S94)</f>
        <v>3.3299844403573715</v>
      </c>
      <c r="BU94" s="19">
        <f>VLOOKUP($C94,[2]Sevilla!$B$7:$Y$40,18)</f>
        <v>27.169077050099904</v>
      </c>
      <c r="BV94" s="19">
        <f>VLOOKUP($C94,[2]Sevilla!$B$7:$AA$40,26)</f>
        <v>0.62932704306097786</v>
      </c>
      <c r="BW94" s="20">
        <f>IF($U94=1,-[4]School!$E$13,0)</f>
        <v>-10.431428571428571</v>
      </c>
      <c r="BX94" s="57" t="s">
        <v>30</v>
      </c>
    </row>
    <row r="95" spans="1:76" x14ac:dyDescent="0.25">
      <c r="A95" s="151"/>
      <c r="B95" s="17">
        <v>19</v>
      </c>
      <c r="C95" s="22">
        <f t="shared" ref="C95:V95" si="96">IF(C72="","",C72)</f>
        <v>4</v>
      </c>
      <c r="D95" s="50" t="str">
        <f t="shared" si="96"/>
        <v/>
      </c>
      <c r="E95" s="50" t="str">
        <f t="shared" si="96"/>
        <v/>
      </c>
      <c r="F95" s="49" t="str">
        <f t="shared" si="96"/>
        <v/>
      </c>
      <c r="G95" s="49" t="str">
        <f t="shared" si="96"/>
        <v/>
      </c>
      <c r="H95" s="49">
        <f t="shared" si="96"/>
        <v>0</v>
      </c>
      <c r="I95" s="49">
        <f t="shared" si="96"/>
        <v>1</v>
      </c>
      <c r="J95" s="49">
        <f t="shared" si="96"/>
        <v>2</v>
      </c>
      <c r="K95" s="49">
        <f t="shared" si="96"/>
        <v>2</v>
      </c>
      <c r="L95" s="49">
        <f t="shared" si="96"/>
        <v>1</v>
      </c>
      <c r="M95" s="49">
        <f t="shared" si="96"/>
        <v>1221</v>
      </c>
      <c r="N95" s="49">
        <f t="shared" si="96"/>
        <v>7</v>
      </c>
      <c r="O95" s="49">
        <f t="shared" si="96"/>
        <v>12</v>
      </c>
      <c r="P95" s="49">
        <f t="shared" si="96"/>
        <v>3</v>
      </c>
      <c r="Q95" s="49">
        <f t="shared" si="96"/>
        <v>3</v>
      </c>
      <c r="R95" s="49">
        <f t="shared" si="96"/>
        <v>2</v>
      </c>
      <c r="S95" s="22">
        <f t="shared" si="96"/>
        <v>22</v>
      </c>
      <c r="T95" s="49">
        <f t="shared" si="96"/>
        <v>1</v>
      </c>
      <c r="U95" s="49">
        <f t="shared" si="96"/>
        <v>1</v>
      </c>
      <c r="V95" s="18" t="str">
        <f t="shared" si="96"/>
        <v/>
      </c>
      <c r="W95" s="21">
        <f>IF(W72&gt;0,VLOOKUP(W72,'[3]2020_Envelope'!$BH$6:$CR$128,8),"")</f>
        <v>20.040805073063133</v>
      </c>
      <c r="X95" s="21">
        <f>IF(X72&gt;0,VLOOKUP(X72,'[3]2020_Envelope'!$BH$6:$CR$128,8),"")</f>
        <v>6.5364626413013509</v>
      </c>
      <c r="Y95" s="21" t="str">
        <f>IF(Y72&gt;0,VLOOKUP(Y72,'[3]2020_Envelope'!$BH$6:$CR$128,8),"")</f>
        <v/>
      </c>
      <c r="Z95" s="21">
        <f>IF(Z72&gt;0,VLOOKUP(Z72,'[3]2020_Envelope'!$BH$6:$CR$128,8),"")</f>
        <v>116.80630566801619</v>
      </c>
      <c r="AA95" s="21" t="str">
        <f>IF(AA72&gt;0,VLOOKUP(AA72,'[3]2020_Envelope'!$BH$6:$CR$128,8),"")</f>
        <v/>
      </c>
      <c r="AB95" s="21">
        <f>IF(AB72&gt;0,VLOOKUP(AB72,'[3]2020_Envelope'!$BH$6:$CR$128,8),"")</f>
        <v>38.341346153846153</v>
      </c>
      <c r="AC95" s="20" t="str">
        <f>IF(AC72&gt;0,VLOOKUP(AC72,'[3]2020_HVAC'!$EY$7:$KA$83,44),"")</f>
        <v/>
      </c>
      <c r="AD95" s="20" t="str">
        <f>IF(AD72&gt;0,VLOOKUP(AD72,'[3]2020_HVAC'!$EY$7:$KA$83,44),"")</f>
        <v/>
      </c>
      <c r="AE95" s="20">
        <f>IF(AE72&gt;0,VLOOKUP(AE72,'[3]2020_HVAC'!$EY$7:$KA$83,44),"")</f>
        <v>49.717054263565892</v>
      </c>
      <c r="AF95" s="20" t="str">
        <f>IF(AF72&gt;0,VLOOKUP(AF72,'[3]2020_HVAC'!$EY$7:$KA$83,44),"")</f>
        <v/>
      </c>
      <c r="AG95" s="55">
        <f>VLOOKUP($C95,[1]Performance!$A$3:$K$38,11)</f>
        <v>1</v>
      </c>
      <c r="AH95" s="55">
        <f t="shared" si="76"/>
        <v>45</v>
      </c>
      <c r="AI95" s="20">
        <f>IF(AI72&gt;0,VLOOKUP(AI72,'[3]2020_HVAC'!$EY$7:$KA$83,AH95),"")</f>
        <v>12.931986947492655</v>
      </c>
      <c r="AJ95" s="20" t="str">
        <f>IF(AJ72&gt;0,VLOOKUP(AJ72,'[3]2020_HVAC'!$EY$7:$KA$83,$AH95),"")</f>
        <v/>
      </c>
      <c r="AK95" s="20">
        <f>IF(AK72&gt;0,VLOOKUP(AK72,'[3]2020_HVAC'!$EY$7:$KA$83,44),"")</f>
        <v>53.898799999999994</v>
      </c>
      <c r="AL95" s="20" t="str">
        <f>IF(AL72&gt;0,VLOOKUP(AL72,'[3]2020_HVAC'!$EY$7:$KA$83,44),"")</f>
        <v/>
      </c>
      <c r="AM95" s="20">
        <f>IF(AM72&gt;0,VLOOKUP(AM72,'[3]2020_HVAC'!$EY$7:$KA$83,44),"")</f>
        <v>4.9931623931623932</v>
      </c>
      <c r="AN95" s="20">
        <f>IF(AN72&gt;0,VLOOKUP(AN72,'[3]2020_HVAC'!$EY$7:$KA$83,44),"")</f>
        <v>7.6319835897435819</v>
      </c>
      <c r="AO95" s="20">
        <f>IF(AO72&gt;0,VLOOKUP(AO72,'[3]2020_HVAC'!$EY$7:$KA$83,44),"")</f>
        <v>12.383242705570293</v>
      </c>
      <c r="AP95" s="13">
        <f t="shared" si="77"/>
        <v>756477.88967968232</v>
      </c>
      <c r="AQ95" s="21">
        <f>IF(AQ72&gt;0,VLOOKUP(AQ72,'[3]2020_Envelope'!$BH$6:$CR$128,9),"")</f>
        <v>45.853046594982075</v>
      </c>
      <c r="AR95" s="21">
        <f>IF(AR72&gt;0,VLOOKUP(AR72,'[3]2020_Envelope'!$BH$6:$CR$128,9),"")</f>
        <v>11.772782386072707</v>
      </c>
      <c r="AS95" s="21" t="str">
        <f>IF(AS72&gt;0,VLOOKUP(AS72,'[3]2020_Envelope'!$BH$6:$CR$128,9),"")</f>
        <v/>
      </c>
      <c r="AT95" s="21">
        <f>IF(AT72&gt;0,VLOOKUP(AT72,'[3]2020_Envelope'!$BH$6:$CR$128,9),"")</f>
        <v>117.6896120300752</v>
      </c>
      <c r="AU95" s="21" t="str">
        <f>IF(AU72&gt;0,VLOOKUP(AU72,'[3]2020_Envelope'!$BH$6:$CR$128,9),"")</f>
        <v/>
      </c>
      <c r="AV95" s="21">
        <f>IF(AV72&gt;0,VLOOKUP(AV72,'[3]2020_Envelope'!$BH$6:$CR$128,9),"")</f>
        <v>25.810714285714287</v>
      </c>
      <c r="AW95" s="20" t="str">
        <f>IF(AW72&gt;0,VLOOKUP(AW72,'[3]2020_HVAC'!$EY$7:$KA$83,47),"")</f>
        <v/>
      </c>
      <c r="AX95" s="20" t="str">
        <f>IF(AX72&gt;0,VLOOKUP(AX72,'[3]2020_HVAC'!$EY$7:$KA$83,47),"")</f>
        <v/>
      </c>
      <c r="AY95" s="20">
        <f>IF(AY72&gt;0,VLOOKUP(AY72,'[3]2020_HVAC'!$EY$7:$KA$83,47),"")</f>
        <v>49.717054263565892</v>
      </c>
      <c r="AZ95" s="20" t="str">
        <f>IF(AZ72&gt;0,VLOOKUP(AZ72,'[3]2020_HVAC'!$EY$7:$KA$83,47),"")</f>
        <v/>
      </c>
      <c r="BA95" s="55">
        <f>VLOOKUP($C95,[2]Performance!$A$3:$K$36,11)</f>
        <v>0</v>
      </c>
      <c r="BB95" s="55">
        <f t="shared" si="78"/>
        <v>47</v>
      </c>
      <c r="BC95" s="20">
        <f>IF(BC72&gt;0,VLOOKUP(BC72,'[3]2020_HVAC'!$EY$7:$KA$83,BB95),"")</f>
        <v>22.568215154916754</v>
      </c>
      <c r="BD95" s="20" t="str">
        <f>IF(BD72&gt;0,VLOOKUP(BD72,'[3]2020_HVAC'!$EY$7:$KA$83,$BB95),"")</f>
        <v/>
      </c>
      <c r="BE95" s="20">
        <f>IF(BE72&gt;0,VLOOKUP(BE72,'[3]2020_HVAC'!$EY$7:$KA$83,47),"")</f>
        <v>53.898799999999994</v>
      </c>
      <c r="BF95" s="20" t="str">
        <f>IF(BF72&gt;0,VLOOKUP(BF72,'[3]2020_HVAC'!$EY$7:$KA$83,47),"")</f>
        <v/>
      </c>
      <c r="BG95" s="20">
        <f>IF(BG72&gt;0,VLOOKUP(BG72,'[3]2020_HVAC'!$EY$7:$KA$83,47),"")</f>
        <v>5.5638095238095238</v>
      </c>
      <c r="BH95" s="20">
        <f>IF(BH72&gt;0,VLOOKUP(BH72,'[3]2020_HVAC'!$EY$7:$KA$83,47),"")</f>
        <v>11.338947047619035</v>
      </c>
      <c r="BI95" s="20">
        <f>IF(BI72&gt;0,VLOOKUP(BI72,'[3]2020_HVAC'!$EY$7:$KA$83,47),"")</f>
        <v>12.776361521620142</v>
      </c>
      <c r="BJ95" s="13">
        <f t="shared" si="79"/>
        <v>1124516.4298463829</v>
      </c>
      <c r="BK95" s="19">
        <f>IF($N95&gt;0,VLOOKUP($C95,[1]Sevilla!$AB$7:$AN$40,$N95))/((IF($P95=1,'3 PlantsCodes'!$D$26,IF($P95=2,'3 PlantsCodes'!$D$27,IF($P95=3,'3 PlantsCodes'!$D$28,IF($P95=4,'3 PlantsCodes'!$D$29)))))*IF($R95=1,'3 PlantsCodes'!$D$31,IF($R95=2,'3 PlantsCodes'!$D$32)))</f>
        <v>8.7545233725803566</v>
      </c>
      <c r="BL95" s="19">
        <f>(IF($O95=20,VLOOKUP($C95,[1]Sevilla!$AB$7:$AN$40,12),IF($O95&gt;0,VLOOKUP($C95,[1]Sevilla!$AB$7:$AN$40,$O95),0))/(IF($Q95=1,'3 PlantsCodes'!$E$26,IF($Q95=3,'3 PlantsCodes'!$E$28,IF($Q95=4,'3 PlantsCodes'!$E$29,1)))*IF($R95=1,'3 PlantsCodes'!$E$31,IF($R95=2,'3 PlantsCodes'!$E$32))))</f>
        <v>35.861007013671795</v>
      </c>
      <c r="BM95" s="19">
        <f>VLOOKUP($C95,[1]Sevilla!$AB$6:$AZ$40,$S95)</f>
        <v>0.27306615516162441</v>
      </c>
      <c r="BN95" s="19">
        <f>VLOOKUP($C95,[1]Sevilla!$B$7:$Y$40,18)</f>
        <v>17.9646513671875</v>
      </c>
      <c r="BO95" s="19">
        <f>VLOOKUP($C95,[1]Sevilla!$B$7:$AA$40,26)</f>
        <v>0.41769151298288504</v>
      </c>
      <c r="BP95" s="20">
        <f>IF($U95=1,-[4]Office!$E$13,0)</f>
        <v>-9.9196581196581199</v>
      </c>
      <c r="BQ95" s="57" t="s">
        <v>30</v>
      </c>
      <c r="BR95" s="19">
        <f>IF($N95&gt;0,VLOOKUP($C95,[2]Sevilla!$AB$7:$AN$40,$N95))/((IF($P95=1,'3 PlantsCodes'!$D$26,IF($P95=2,'3 PlantsCodes'!$D$27,IF($P95=3,'3 PlantsCodes'!$D$28,IF($P95=4,'3 PlantsCodes'!$D$29)))))*IF($R95=1,'3 PlantsCodes'!$D$31,IF($R95=2,'3 PlantsCodes'!$D$32)))</f>
        <v>10.895783845269664</v>
      </c>
      <c r="BS95" s="19">
        <f>(IF($O95=20,VLOOKUP($C95,[2]Sevilla!$AB$7:$AN$40,12),IF($O95&gt;0,VLOOKUP($C95,[2]Sevilla!$AB$7:$AN$40,$O95),0))/(IF($Q95=1,'3 PlantsCodes'!$E$26,IF($Q95=3,'3 PlantsCodes'!$E$28,IF($Q95=4,'3 PlantsCodes'!$E$29,1)))*IF($R95=1,'3 PlantsCodes'!$E$31,IF($R95=2,'3 PlantsCodes'!$E$32))))</f>
        <v>21.109545912236818</v>
      </c>
      <c r="BT95" s="19">
        <f>VLOOKUP($C95,[2]Sevilla!$AB$6:$AZ$40,$S95)</f>
        <v>0.80241994014086648</v>
      </c>
      <c r="BU95" s="19">
        <f>VLOOKUP($C95,[2]Sevilla!$B$7:$Y$40,18)</f>
        <v>18.666846078373002</v>
      </c>
      <c r="BV95" s="19">
        <f>VLOOKUP($C95,[2]Sevilla!$B$7:$AA$40,26)</f>
        <v>0.5277125287416139</v>
      </c>
      <c r="BW95" s="20">
        <f>IF($U95=1,-[4]School!$E$13,0)</f>
        <v>-10.431428571428571</v>
      </c>
      <c r="BX95" s="57" t="s">
        <v>30</v>
      </c>
    </row>
    <row r="96" spans="1:76" x14ac:dyDescent="0.25">
      <c r="A96" s="152"/>
      <c r="B96" s="17">
        <v>20</v>
      </c>
      <c r="C96" s="22">
        <f t="shared" ref="C96:V96" si="97">IF(C73="","",C73)</f>
        <v>14</v>
      </c>
      <c r="D96" s="50" t="str">
        <f t="shared" si="97"/>
        <v/>
      </c>
      <c r="E96" s="50" t="str">
        <f t="shared" si="97"/>
        <v/>
      </c>
      <c r="F96" s="49" t="str">
        <f t="shared" si="97"/>
        <v/>
      </c>
      <c r="G96" s="49" t="str">
        <f t="shared" si="97"/>
        <v/>
      </c>
      <c r="H96" s="49">
        <f t="shared" si="97"/>
        <v>0</v>
      </c>
      <c r="I96" s="49">
        <f t="shared" si="97"/>
        <v>3</v>
      </c>
      <c r="J96" s="49">
        <f t="shared" si="97"/>
        <v>3</v>
      </c>
      <c r="K96" s="49">
        <f t="shared" si="97"/>
        <v>3</v>
      </c>
      <c r="L96" s="49">
        <f t="shared" si="97"/>
        <v>1</v>
      </c>
      <c r="M96" s="49">
        <f t="shared" si="97"/>
        <v>3331</v>
      </c>
      <c r="N96" s="49">
        <f t="shared" si="97"/>
        <v>7</v>
      </c>
      <c r="O96" s="49">
        <f t="shared" si="97"/>
        <v>12</v>
      </c>
      <c r="P96" s="49">
        <f t="shared" si="97"/>
        <v>1</v>
      </c>
      <c r="Q96" s="49">
        <f t="shared" si="97"/>
        <v>1</v>
      </c>
      <c r="R96" s="49">
        <f t="shared" si="97"/>
        <v>2</v>
      </c>
      <c r="S96" s="22">
        <f t="shared" si="97"/>
        <v>22</v>
      </c>
      <c r="T96" s="49">
        <f t="shared" si="97"/>
        <v>1</v>
      </c>
      <c r="U96" s="49">
        <f t="shared" si="97"/>
        <v>1</v>
      </c>
      <c r="V96" s="18" t="str">
        <f t="shared" si="97"/>
        <v/>
      </c>
      <c r="W96" s="21">
        <f>IF(W73&gt;0,VLOOKUP(W73,'[3]2020_Envelope'!$BH$6:$CR$128,8),"")</f>
        <v>7.0747438654535415</v>
      </c>
      <c r="X96" s="21">
        <f>IF(X73&gt;0,VLOOKUP(X73,'[3]2020_Envelope'!$BH$6:$CR$128,8),"")</f>
        <v>18.284429280397021</v>
      </c>
      <c r="Y96" s="21">
        <f>IF(Y73&gt;0,VLOOKUP(Y73,'[3]2020_Envelope'!$BH$6:$CR$128,8),"")</f>
        <v>8.9164598842018172</v>
      </c>
      <c r="Z96" s="21">
        <f>IF(Z73&gt;0,VLOOKUP(Z73,'[3]2020_Envelope'!$BH$6:$CR$128,8),"")</f>
        <v>151.18759615384616</v>
      </c>
      <c r="AA96" s="21">
        <f>IF(AA73&gt;0,VLOOKUP(AA73,'[3]2020_Envelope'!$BH$6:$CR$128,8),"")</f>
        <v>73.99879807692308</v>
      </c>
      <c r="AB96" s="21">
        <f>IF(AB73&gt;0,VLOOKUP(AB73,'[3]2020_Envelope'!$BH$6:$CR$128,8),"")</f>
        <v>38.341346153846153</v>
      </c>
      <c r="AC96" s="20" t="str">
        <f>IF(AC73&gt;0,VLOOKUP(AC73,'[3]2020_HVAC'!$EY$7:$KA$83,44),"")</f>
        <v/>
      </c>
      <c r="AD96" s="20" t="str">
        <f>IF(AD73&gt;0,VLOOKUP(AD73,'[3]2020_HVAC'!$EY$7:$KA$83,44),"")</f>
        <v/>
      </c>
      <c r="AE96" s="20">
        <f>IF(AE73&gt;0,VLOOKUP(AE73,'[3]2020_HVAC'!$EY$7:$KA$83,44),"")</f>
        <v>73.596992248062008</v>
      </c>
      <c r="AF96" s="20">
        <f>IF(AF73&gt;0,VLOOKUP(AF73,'[3]2020_HVAC'!$EY$7:$KA$83,44),"")</f>
        <v>9.652000000000001</v>
      </c>
      <c r="AG96" s="55">
        <f>VLOOKUP($C96,[1]Performance!$A$3:$K$38,11)</f>
        <v>2</v>
      </c>
      <c r="AH96" s="55">
        <f t="shared" si="76"/>
        <v>46</v>
      </c>
      <c r="AI96" s="20">
        <f>IF(AI73&gt;0,VLOOKUP(AI73,'[3]2020_HVAC'!$EY$7:$KA$83,AH96),"")</f>
        <v>4.8752868299647272</v>
      </c>
      <c r="AJ96" s="20" t="str">
        <f>IF(AJ73&gt;0,VLOOKUP(AJ73,'[3]2020_HVAC'!$EY$7:$KA$83,$AH96),"")</f>
        <v/>
      </c>
      <c r="AK96" s="20">
        <f>IF(AK73&gt;0,VLOOKUP(AK73,'[3]2020_HVAC'!$EY$7:$KA$83,44),"")</f>
        <v>81.678799999999995</v>
      </c>
      <c r="AL96" s="20" t="str">
        <f>IF(AL73&gt;0,VLOOKUP(AL73,'[3]2020_HVAC'!$EY$7:$KA$83,44),"")</f>
        <v/>
      </c>
      <c r="AM96" s="20">
        <f>IF(AM73&gt;0,VLOOKUP(AM73,'[3]2020_HVAC'!$EY$7:$KA$83,44),"")</f>
        <v>4.9931623931623932</v>
      </c>
      <c r="AN96" s="20">
        <f>IF(AN73&gt;0,VLOOKUP(AN73,'[3]2020_HVAC'!$EY$7:$KA$83,44),"")</f>
        <v>7.6319835897435819</v>
      </c>
      <c r="AO96" s="20">
        <f>IF(AO73&gt;0,VLOOKUP(AO73,'[3]2020_HVAC'!$EY$7:$KA$83,44),"")</f>
        <v>12.383242705570293</v>
      </c>
      <c r="AP96" s="13">
        <f t="shared" ref="AP96" si="98">(SUM(W96:AF96)+SUM(AI96:AO96))*$AP$5</f>
        <v>1152718.7283639396</v>
      </c>
      <c r="AQ96" s="21">
        <f>IF(AQ73&gt;0,VLOOKUP(AQ73,'[3]2020_Envelope'!$BH$6:$CR$128,9),"")</f>
        <v>16.734508960573478</v>
      </c>
      <c r="AR96" s="21">
        <f>IF(AR73&gt;0,VLOOKUP(AR73,'[3]2020_Envelope'!$BH$6:$CR$128,9),"")</f>
        <v>32.931972350230417</v>
      </c>
      <c r="AS96" s="21">
        <f>IF(AS73&gt;0,VLOOKUP(AS73,'[3]2020_Envelope'!$BH$6:$CR$128,9),"")</f>
        <v>21.733870967741932</v>
      </c>
      <c r="AT96" s="21" t="str">
        <f>IF(AT73&gt;0,VLOOKUP(AT73,'[3]2020_Envelope'!$BH$6:$CR$128,9),"")</f>
        <v/>
      </c>
      <c r="AU96" s="21">
        <f>IF(AU73&gt;0,VLOOKUP(AU73,'[3]2020_Envelope'!$BH$6:$CR$128,9),"")</f>
        <v>49.81467857142858</v>
      </c>
      <c r="AV96" s="21">
        <f>IF(AV73&gt;0,VLOOKUP(AV73,'[3]2020_Envelope'!$BH$6:$CR$128,9),"")</f>
        <v>25.810714285714287</v>
      </c>
      <c r="AW96" s="20" t="str">
        <f>IF(AW73&gt;0,VLOOKUP(AW73,'[3]2020_HVAC'!$EY$7:$KA$83,47),"")</f>
        <v/>
      </c>
      <c r="AX96" s="20" t="str">
        <f>IF(AX73&gt;0,VLOOKUP(AX73,'[3]2020_HVAC'!$EY$7:$KA$83,47),"")</f>
        <v/>
      </c>
      <c r="AY96" s="20">
        <f>IF(AY73&gt;0,VLOOKUP(AY73,'[3]2020_HVAC'!$EY$7:$KA$83,47),"")</f>
        <v>73.596992248062008</v>
      </c>
      <c r="AZ96" s="20">
        <f>IF(AZ73&gt;0,VLOOKUP(AZ73,'[3]2020_HVAC'!$EY$7:$KA$83,47),"")</f>
        <v>9.652000000000001</v>
      </c>
      <c r="BA96" s="55">
        <f>VLOOKUP($C96,[2]Performance!$A$3:$K$36,11)</f>
        <v>2</v>
      </c>
      <c r="BB96" s="55">
        <f t="shared" si="78"/>
        <v>49</v>
      </c>
      <c r="BC96" s="20">
        <f>IF(BC73&gt;0,VLOOKUP(BC73,'[3]2020_HVAC'!$EY$7:$KA$83,BB96),"")</f>
        <v>3.6863945002116019</v>
      </c>
      <c r="BD96" s="20" t="str">
        <f>IF(BD73&gt;0,VLOOKUP(BD73,'[3]2020_HVAC'!$EY$7:$KA$83,$BB96),"")</f>
        <v/>
      </c>
      <c r="BE96" s="20">
        <f>IF(BE73&gt;0,VLOOKUP(BE73,'[3]2020_HVAC'!$EY$7:$KA$83,47),"")</f>
        <v>81.678799999999995</v>
      </c>
      <c r="BF96" s="20" t="str">
        <f>IF(BF73&gt;0,VLOOKUP(BF73,'[3]2020_HVAC'!$EY$7:$KA$83,47),"")</f>
        <v/>
      </c>
      <c r="BG96" s="20">
        <f>IF(BG73&gt;0,VLOOKUP(BG73,'[3]2020_HVAC'!$EY$7:$KA$83,47),"")</f>
        <v>5.5638095238095238</v>
      </c>
      <c r="BH96" s="20">
        <f>IF(BH73&gt;0,VLOOKUP(BH73,'[3]2020_HVAC'!$EY$7:$KA$83,47),"")</f>
        <v>11.338947047619035</v>
      </c>
      <c r="BI96" s="20">
        <f>IF(BI73&gt;0,VLOOKUP(BI73,'[3]2020_HVAC'!$EY$7:$KA$83,47),"")</f>
        <v>12.776361521620142</v>
      </c>
      <c r="BJ96" s="13">
        <f t="shared" ref="BJ96" si="99">(SUM(AQ96:AZ96)+SUM(BC96:BI96))*$BJ$5</f>
        <v>1087755.0074275846</v>
      </c>
      <c r="BK96" s="19">
        <f>IF($N96&gt;0,VLOOKUP($C96,[1]Sevilla!$AB$7:$AN$40,$N96))/((IF($P96=1,'3 PlantsCodes'!$D$26,IF($P96=2,'3 PlantsCodes'!$D$27,IF($P96=3,'3 PlantsCodes'!$D$28,IF($P96=4,'3 PlantsCodes'!$D$29)))))*IF($R96=1,'3 PlantsCodes'!$D$31,IF($R96=2,'3 PlantsCodes'!$D$32)))</f>
        <v>2.3098652515143505</v>
      </c>
      <c r="BL96" s="19">
        <f>(IF($O96=20,VLOOKUP($C96,[1]Sevilla!$AB$7:$AN$40,12),IF($O96&gt;0,VLOOKUP($C96,[1]Sevilla!$AB$7:$AN$40,$O96),0))/(IF($Q96=1,'3 PlantsCodes'!$E$26,IF($Q96=3,'3 PlantsCodes'!$E$28,IF($Q96=4,'3 PlantsCodes'!$E$29,1)))*IF($R96=1,'3 PlantsCodes'!$E$31,IF($R96=2,'3 PlantsCodes'!$E$32))))</f>
        <v>20.977098754045201</v>
      </c>
      <c r="BM96" s="19">
        <f>VLOOKUP($C96,[1]Sevilla!$AB$6:$AZ$40,$S96)</f>
        <v>0.30315897541242309</v>
      </c>
      <c r="BN96" s="19">
        <f>VLOOKUP($C96,[1]Sevilla!$B$7:$Y$40,18)</f>
        <v>7.2283023261737656</v>
      </c>
      <c r="BO96" s="19">
        <f>VLOOKUP($C96,[1]Sevilla!$B$7:$AA$40,26)</f>
        <v>0.26237618227715204</v>
      </c>
      <c r="BP96" s="20">
        <f>IF($U96=1,-[4]Office!$E$13,0)</f>
        <v>-9.9196581196581199</v>
      </c>
      <c r="BQ96" s="57" t="s">
        <v>30</v>
      </c>
      <c r="BR96" s="19">
        <f>IF($N96&gt;0,VLOOKUP($C96,[2]Sevilla!$AB$7:$AN$40,$N96))/((IF($P96=1,'3 PlantsCodes'!$D$26,IF($P96=2,'3 PlantsCodes'!$D$27,IF($P96=3,'3 PlantsCodes'!$D$28,IF($P96=4,'3 PlantsCodes'!$D$29)))))*IF($R96=1,'3 PlantsCodes'!$D$31,IF($R96=2,'3 PlantsCodes'!$D$32)))</f>
        <v>2.1798412093762187</v>
      </c>
      <c r="BS96" s="19">
        <f>(IF($O96=20,VLOOKUP($C96,[2]Sevilla!$AB$7:$AN$40,12),IF($O96&gt;0,VLOOKUP($C96,[2]Sevilla!$AB$7:$AN$40,$O96),0))/(IF($Q96=1,'3 PlantsCodes'!$E$26,IF($Q96=3,'3 PlantsCodes'!$E$28,IF($Q96=4,'3 PlantsCodes'!$E$29,1)))*IF($R96=1,'3 PlantsCodes'!$E$31,IF($R96=2,'3 PlantsCodes'!$E$32))))</f>
        <v>14.600438263030213</v>
      </c>
      <c r="BT96" s="19">
        <f>VLOOKUP($C96,[2]Sevilla!$AB$6:$AZ$40,$S96)</f>
        <v>0.83293281191250523</v>
      </c>
      <c r="BU96" s="19">
        <f>VLOOKUP($C96,[2]Sevilla!$B$7:$Y$40,18)</f>
        <v>8.0013226884625599</v>
      </c>
      <c r="BV96" s="19">
        <f>VLOOKUP($C96,[2]Sevilla!$B$7:$AA$40,26)</f>
        <v>0.41668309805392267</v>
      </c>
      <c r="BW96" s="20">
        <f>IF($U96=1,-[4]School!$E$13,0)</f>
        <v>-10.431428571428571</v>
      </c>
      <c r="BX96" s="57" t="s">
        <v>30</v>
      </c>
    </row>
  </sheetData>
  <sheetProtection password="CDDA" sheet="1" objects="1" scenarios="1"/>
  <mergeCells count="27">
    <mergeCell ref="A54:A73"/>
    <mergeCell ref="BK75:BQ75"/>
    <mergeCell ref="BR75:BX75"/>
    <mergeCell ref="A77:A96"/>
    <mergeCell ref="B51:V51"/>
    <mergeCell ref="W51:BJ51"/>
    <mergeCell ref="BK51:BX51"/>
    <mergeCell ref="A52:A53"/>
    <mergeCell ref="D52:U52"/>
    <mergeCell ref="W52:AO52"/>
    <mergeCell ref="AQ52:BI52"/>
    <mergeCell ref="BK52:BP52"/>
    <mergeCell ref="BR52:BW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6:M25">
    <cfRule type="cellIs" dxfId="15" priority="13" operator="equal">
      <formula>4</formula>
    </cfRule>
    <cfRule type="cellIs" dxfId="14" priority="14" operator="equal">
      <formula>3</formula>
    </cfRule>
    <cfRule type="cellIs" dxfId="13" priority="15" operator="equal">
      <formula>2</formula>
    </cfRule>
    <cfRule type="cellIs" dxfId="12" priority="16" operator="equal">
      <formula>1</formula>
    </cfRule>
  </conditionalFormatting>
  <conditionalFormatting sqref="I29:M48">
    <cfRule type="cellIs" dxfId="11" priority="9" operator="equal">
      <formula>4</formula>
    </cfRule>
    <cfRule type="cellIs" dxfId="10" priority="10" operator="equal">
      <formula>3</formula>
    </cfRule>
    <cfRule type="cellIs" dxfId="9" priority="11" operator="equal">
      <formula>2</formula>
    </cfRule>
    <cfRule type="cellIs" dxfId="8" priority="12" operator="equal">
      <formula>1</formula>
    </cfRule>
  </conditionalFormatting>
  <conditionalFormatting sqref="I54:M73">
    <cfRule type="cellIs" dxfId="7" priority="5" operator="equal">
      <formula>4</formula>
    </cfRule>
    <cfRule type="cellIs" dxfId="6" priority="6" operator="equal">
      <formula>3</formula>
    </cfRule>
    <cfRule type="cellIs" dxfId="5" priority="7" operator="equal">
      <formula>2</formula>
    </cfRule>
    <cfRule type="cellIs" dxfId="4" priority="8" operator="equal">
      <formula>1</formula>
    </cfRule>
  </conditionalFormatting>
  <conditionalFormatting sqref="I77:M96">
    <cfRule type="cellIs" dxfId="3" priority="1" operator="equal">
      <formula>4</formula>
    </cfRule>
    <cfRule type="cellIs" dxfId="2" priority="2" operator="equal">
      <formula>3</formula>
    </cfRule>
    <cfRule type="cellIs" dxfId="1" priority="3" operator="equal">
      <formula>2</formula>
    </cfRule>
    <cfRule type="cellIs" dxfId="0" priority="4" operator="equal">
      <formula>1</formula>
    </cfRule>
  </conditionalFormatting>
  <pageMargins left="0.7" right="0.7" top="0.75" bottom="0.75" header="0.3" footer="0.3"/>
  <pageSetup paperSize="8" scale="5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showGridLines="0" zoomScale="60" zoomScaleNormal="60" workbookViewId="0">
      <pane xSplit="3" ySplit="5" topLeftCell="D6" activePane="bottomRight" state="frozen"/>
      <selection pane="topRight" activeCell="D1" sqref="D1"/>
      <selection pane="bottomLeft" activeCell="A6" sqref="A6"/>
      <selection pane="bottomRight" activeCell="N7" sqref="N7"/>
    </sheetView>
  </sheetViews>
  <sheetFormatPr baseColWidth="10" defaultRowHeight="15" x14ac:dyDescent="0.25"/>
  <cols>
    <col min="3" max="3" width="12.42578125" style="14" customWidth="1"/>
    <col min="4" max="13" width="24.140625" customWidth="1"/>
  </cols>
  <sheetData>
    <row r="1" spans="1:13" s="14" customFormat="1" ht="49.5" customHeight="1" thickBot="1" x14ac:dyDescent="0.3">
      <c r="D1" s="73" t="s">
        <v>172</v>
      </c>
    </row>
    <row r="2" spans="1:13" ht="15.75" thickBot="1" x14ac:dyDescent="0.3">
      <c r="A2" s="68"/>
      <c r="B2" s="68"/>
      <c r="C2" s="68"/>
      <c r="D2" s="69" t="s">
        <v>118</v>
      </c>
      <c r="E2" s="69" t="s">
        <v>119</v>
      </c>
      <c r="F2" s="69" t="s">
        <v>120</v>
      </c>
      <c r="G2" s="69" t="s">
        <v>121</v>
      </c>
      <c r="H2" s="69" t="s">
        <v>122</v>
      </c>
      <c r="I2" s="69" t="s">
        <v>123</v>
      </c>
      <c r="J2" s="69" t="s">
        <v>124</v>
      </c>
      <c r="K2" s="69" t="s">
        <v>125</v>
      </c>
      <c r="L2" s="69" t="s">
        <v>126</v>
      </c>
      <c r="M2" s="69" t="s">
        <v>127</v>
      </c>
    </row>
    <row r="3" spans="1:13" x14ac:dyDescent="0.25">
      <c r="A3" s="130" t="s">
        <v>111</v>
      </c>
      <c r="B3" s="130" t="s">
        <v>112</v>
      </c>
      <c r="C3" s="70"/>
      <c r="D3" s="121" t="s">
        <v>113</v>
      </c>
      <c r="E3" s="121" t="s">
        <v>113</v>
      </c>
      <c r="F3" s="121" t="s">
        <v>113</v>
      </c>
      <c r="G3" s="121" t="s">
        <v>113</v>
      </c>
      <c r="H3" s="121" t="s">
        <v>113</v>
      </c>
      <c r="I3" s="121" t="s">
        <v>113</v>
      </c>
      <c r="J3" s="121" t="s">
        <v>113</v>
      </c>
      <c r="K3" s="121" t="s">
        <v>113</v>
      </c>
      <c r="L3" s="121" t="s">
        <v>113</v>
      </c>
      <c r="M3" s="121" t="s">
        <v>113</v>
      </c>
    </row>
    <row r="4" spans="1:13" x14ac:dyDescent="0.25">
      <c r="A4" s="132"/>
      <c r="B4" s="132"/>
      <c r="C4" s="71"/>
      <c r="D4" s="122"/>
      <c r="E4" s="122"/>
      <c r="F4" s="122"/>
      <c r="G4" s="122"/>
      <c r="H4" s="122"/>
      <c r="I4" s="122"/>
      <c r="J4" s="122"/>
      <c r="K4" s="122"/>
      <c r="L4" s="122"/>
      <c r="M4" s="122"/>
    </row>
    <row r="5" spans="1:13" ht="15.75" thickBot="1" x14ac:dyDescent="0.3">
      <c r="A5" s="129"/>
      <c r="B5" s="129"/>
      <c r="C5" s="72"/>
      <c r="D5" s="123"/>
      <c r="E5" s="123"/>
      <c r="F5" s="123"/>
      <c r="G5" s="123"/>
      <c r="H5" s="123"/>
      <c r="I5" s="123"/>
      <c r="J5" s="123"/>
      <c r="K5" s="123"/>
      <c r="L5" s="123"/>
      <c r="M5" s="123"/>
    </row>
    <row r="6" spans="1:13" ht="124.5" customHeight="1" thickBot="1" x14ac:dyDescent="0.3">
      <c r="A6" s="124" t="s">
        <v>15</v>
      </c>
      <c r="B6" s="126">
        <v>1</v>
      </c>
      <c r="C6" s="88" t="s">
        <v>29</v>
      </c>
      <c r="D6" s="74" t="s">
        <v>114</v>
      </c>
      <c r="E6" s="75" t="s">
        <v>114</v>
      </c>
      <c r="F6" s="75" t="s">
        <v>114</v>
      </c>
      <c r="G6" s="75" t="s">
        <v>114</v>
      </c>
      <c r="H6" s="75" t="s">
        <v>114</v>
      </c>
      <c r="I6" s="75" t="s">
        <v>114</v>
      </c>
      <c r="J6" s="75" t="s">
        <v>114</v>
      </c>
      <c r="K6" s="75" t="s">
        <v>114</v>
      </c>
      <c r="L6" s="75" t="s">
        <v>114</v>
      </c>
      <c r="M6" s="75" t="s">
        <v>114</v>
      </c>
    </row>
    <row r="7" spans="1:13" ht="131.25" customHeight="1" thickBot="1" x14ac:dyDescent="0.3">
      <c r="A7" s="125"/>
      <c r="B7" s="126"/>
      <c r="C7" s="89" t="s">
        <v>22</v>
      </c>
      <c r="D7" s="76" t="s">
        <v>115</v>
      </c>
      <c r="E7" s="77" t="s">
        <v>115</v>
      </c>
      <c r="F7" s="77" t="s">
        <v>115</v>
      </c>
      <c r="G7" s="77" t="s">
        <v>115</v>
      </c>
      <c r="H7" s="77" t="s">
        <v>115</v>
      </c>
      <c r="I7" s="77" t="s">
        <v>115</v>
      </c>
      <c r="J7" s="77" t="s">
        <v>115</v>
      </c>
      <c r="K7" s="77" t="s">
        <v>115</v>
      </c>
      <c r="L7" s="77" t="s">
        <v>115</v>
      </c>
      <c r="M7" s="77" t="s">
        <v>115</v>
      </c>
    </row>
    <row r="8" spans="1:13" x14ac:dyDescent="0.25">
      <c r="A8" s="125"/>
      <c r="B8" s="127"/>
      <c r="C8" s="89" t="s">
        <v>23</v>
      </c>
      <c r="D8" s="76" t="s">
        <v>116</v>
      </c>
      <c r="E8" s="76" t="s">
        <v>116</v>
      </c>
      <c r="F8" s="76" t="s">
        <v>116</v>
      </c>
      <c r="G8" s="76" t="s">
        <v>116</v>
      </c>
      <c r="H8" s="76" t="s">
        <v>116</v>
      </c>
      <c r="I8" s="76" t="s">
        <v>116</v>
      </c>
      <c r="J8" s="76" t="s">
        <v>116</v>
      </c>
      <c r="K8" s="76" t="s">
        <v>116</v>
      </c>
      <c r="L8" s="76" t="s">
        <v>116</v>
      </c>
      <c r="M8" s="76" t="s">
        <v>116</v>
      </c>
    </row>
    <row r="9" spans="1:13" ht="30.75" thickBot="1" x14ac:dyDescent="0.3">
      <c r="A9" s="125"/>
      <c r="B9" s="128">
        <v>2</v>
      </c>
      <c r="C9" s="89" t="s">
        <v>29</v>
      </c>
      <c r="D9" s="76" t="s">
        <v>128</v>
      </c>
      <c r="E9" s="76" t="s">
        <v>128</v>
      </c>
      <c r="F9" s="76" t="s">
        <v>128</v>
      </c>
      <c r="G9" s="76" t="s">
        <v>128</v>
      </c>
      <c r="H9" s="76" t="s">
        <v>128</v>
      </c>
      <c r="I9" s="76" t="s">
        <v>129</v>
      </c>
      <c r="J9" s="76" t="s">
        <v>128</v>
      </c>
      <c r="K9" s="76" t="s">
        <v>129</v>
      </c>
      <c r="L9" s="76" t="s">
        <v>129</v>
      </c>
      <c r="M9" s="76" t="s">
        <v>129</v>
      </c>
    </row>
    <row r="10" spans="1:13" ht="100.5" customHeight="1" thickBot="1" x14ac:dyDescent="0.3">
      <c r="A10" s="125"/>
      <c r="B10" s="126"/>
      <c r="C10" s="89" t="s">
        <v>22</v>
      </c>
      <c r="D10" s="76" t="s">
        <v>130</v>
      </c>
      <c r="E10" s="76" t="s">
        <v>130</v>
      </c>
      <c r="F10" s="76" t="s">
        <v>130</v>
      </c>
      <c r="G10" s="76" t="s">
        <v>130</v>
      </c>
      <c r="H10" s="76" t="s">
        <v>131</v>
      </c>
      <c r="I10" s="76" t="s">
        <v>131</v>
      </c>
      <c r="J10" s="76" t="s">
        <v>131</v>
      </c>
      <c r="K10" s="76" t="s">
        <v>131</v>
      </c>
      <c r="L10" s="76" t="s">
        <v>131</v>
      </c>
      <c r="M10" s="76" t="s">
        <v>131</v>
      </c>
    </row>
    <row r="11" spans="1:13" ht="88.5" customHeight="1" x14ac:dyDescent="0.25">
      <c r="A11" s="125"/>
      <c r="B11" s="127"/>
      <c r="C11" s="89" t="s">
        <v>23</v>
      </c>
      <c r="D11" s="76" t="s">
        <v>132</v>
      </c>
      <c r="E11" s="76" t="s">
        <v>132</v>
      </c>
      <c r="F11" s="76" t="s">
        <v>132</v>
      </c>
      <c r="G11" s="76" t="s">
        <v>132</v>
      </c>
      <c r="H11" s="76" t="s">
        <v>132</v>
      </c>
      <c r="I11" s="76" t="s">
        <v>132</v>
      </c>
      <c r="J11" s="76" t="s">
        <v>132</v>
      </c>
      <c r="K11" s="76" t="s">
        <v>133</v>
      </c>
      <c r="L11" s="76" t="s">
        <v>134</v>
      </c>
      <c r="M11" s="76" t="s">
        <v>134</v>
      </c>
    </row>
    <row r="12" spans="1:13" ht="30.75" thickBot="1" x14ac:dyDescent="0.3">
      <c r="A12" s="125"/>
      <c r="B12" s="129">
        <v>3</v>
      </c>
      <c r="C12" s="89" t="s">
        <v>29</v>
      </c>
      <c r="D12" s="76" t="s">
        <v>129</v>
      </c>
      <c r="E12" s="76" t="s">
        <v>129</v>
      </c>
      <c r="F12" s="76" t="s">
        <v>129</v>
      </c>
      <c r="G12" s="76" t="s">
        <v>129</v>
      </c>
      <c r="H12" s="76" t="s">
        <v>129</v>
      </c>
      <c r="I12" s="76" t="s">
        <v>135</v>
      </c>
      <c r="J12" s="76" t="s">
        <v>129</v>
      </c>
      <c r="K12" s="76" t="s">
        <v>136</v>
      </c>
      <c r="L12" s="76" t="s">
        <v>135</v>
      </c>
      <c r="M12" s="76" t="s">
        <v>135</v>
      </c>
    </row>
    <row r="13" spans="1:13" ht="103.5" customHeight="1" thickBot="1" x14ac:dyDescent="0.3">
      <c r="A13" s="125"/>
      <c r="B13" s="126"/>
      <c r="C13" s="89" t="s">
        <v>22</v>
      </c>
      <c r="D13" s="76" t="s">
        <v>137</v>
      </c>
      <c r="E13" s="76" t="s">
        <v>137</v>
      </c>
      <c r="F13" s="76" t="s">
        <v>137</v>
      </c>
      <c r="G13" s="76" t="s">
        <v>137</v>
      </c>
      <c r="H13" s="76" t="s">
        <v>138</v>
      </c>
      <c r="I13" s="76" t="s">
        <v>138</v>
      </c>
      <c r="J13" s="76" t="s">
        <v>138</v>
      </c>
      <c r="K13" s="76" t="s">
        <v>138</v>
      </c>
      <c r="L13" s="76" t="s">
        <v>138</v>
      </c>
      <c r="M13" s="76" t="s">
        <v>138</v>
      </c>
    </row>
    <row r="14" spans="1:13" ht="97.5" customHeight="1" x14ac:dyDescent="0.25">
      <c r="A14" s="125"/>
      <c r="B14" s="130"/>
      <c r="C14" s="89" t="s">
        <v>23</v>
      </c>
      <c r="D14" s="76" t="s">
        <v>133</v>
      </c>
      <c r="E14" s="76" t="s">
        <v>133</v>
      </c>
      <c r="F14" s="76" t="s">
        <v>133</v>
      </c>
      <c r="G14" s="76" t="s">
        <v>133</v>
      </c>
      <c r="H14" s="76" t="s">
        <v>133</v>
      </c>
      <c r="I14" s="76" t="s">
        <v>133</v>
      </c>
      <c r="J14" s="76" t="s">
        <v>133</v>
      </c>
      <c r="K14" s="76" t="s">
        <v>139</v>
      </c>
      <c r="L14" s="76" t="s">
        <v>140</v>
      </c>
      <c r="M14" s="76" t="s">
        <v>140</v>
      </c>
    </row>
    <row r="15" spans="1:13" ht="30" x14ac:dyDescent="0.25">
      <c r="A15" s="125"/>
      <c r="B15" s="131">
        <v>4</v>
      </c>
      <c r="C15" s="89" t="s">
        <v>29</v>
      </c>
      <c r="D15" s="76" t="s">
        <v>135</v>
      </c>
      <c r="E15" s="76" t="s">
        <v>135</v>
      </c>
      <c r="F15" s="76" t="s">
        <v>135</v>
      </c>
      <c r="G15" s="76" t="s">
        <v>141</v>
      </c>
      <c r="H15" s="76" t="s">
        <v>141</v>
      </c>
      <c r="I15" s="76" t="s">
        <v>142</v>
      </c>
      <c r="J15" s="76" t="s">
        <v>141</v>
      </c>
      <c r="K15" s="76" t="s">
        <v>135</v>
      </c>
      <c r="L15" s="76" t="s">
        <v>142</v>
      </c>
      <c r="M15" s="76" t="s">
        <v>142</v>
      </c>
    </row>
    <row r="16" spans="1:13" ht="60" x14ac:dyDescent="0.25">
      <c r="A16" s="125"/>
      <c r="B16" s="132"/>
      <c r="C16" s="89" t="s">
        <v>22</v>
      </c>
      <c r="D16" s="76" t="s">
        <v>143</v>
      </c>
      <c r="E16" s="76" t="s">
        <v>143</v>
      </c>
      <c r="F16" s="76" t="s">
        <v>143</v>
      </c>
      <c r="G16" s="76" t="s">
        <v>143</v>
      </c>
      <c r="H16" s="76" t="s">
        <v>144</v>
      </c>
      <c r="I16" s="76" t="s">
        <v>144</v>
      </c>
      <c r="J16" s="76" t="s">
        <v>144</v>
      </c>
      <c r="K16" s="76" t="s">
        <v>144</v>
      </c>
      <c r="L16" s="76" t="s">
        <v>144</v>
      </c>
      <c r="M16" s="76" t="s">
        <v>144</v>
      </c>
    </row>
    <row r="17" spans="1:13" ht="70.5" customHeight="1" thickBot="1" x14ac:dyDescent="0.3">
      <c r="A17" s="125"/>
      <c r="B17" s="129"/>
      <c r="C17" s="90" t="s">
        <v>23</v>
      </c>
      <c r="D17" s="76" t="s">
        <v>145</v>
      </c>
      <c r="E17" s="76" t="s">
        <v>145</v>
      </c>
      <c r="F17" s="76" t="s">
        <v>145</v>
      </c>
      <c r="G17" s="76" t="s">
        <v>145</v>
      </c>
      <c r="H17" s="76" t="s">
        <v>145</v>
      </c>
      <c r="I17" s="76" t="s">
        <v>145</v>
      </c>
      <c r="J17" s="76" t="s">
        <v>145</v>
      </c>
      <c r="K17" s="76" t="s">
        <v>145</v>
      </c>
      <c r="L17" s="76" t="s">
        <v>146</v>
      </c>
      <c r="M17" s="76" t="s">
        <v>146</v>
      </c>
    </row>
    <row r="18" spans="1:13" ht="33.75" customHeight="1" thickBot="1" x14ac:dyDescent="0.3">
      <c r="A18" s="124" t="s">
        <v>8</v>
      </c>
      <c r="B18" s="126">
        <v>1</v>
      </c>
      <c r="C18" s="70"/>
      <c r="D18" s="133" t="s">
        <v>147</v>
      </c>
      <c r="E18" s="133" t="s">
        <v>147</v>
      </c>
      <c r="F18" s="133" t="s">
        <v>147</v>
      </c>
      <c r="G18" s="133" t="s">
        <v>148</v>
      </c>
      <c r="H18" s="133" t="s">
        <v>149</v>
      </c>
      <c r="I18" s="133" t="s">
        <v>150</v>
      </c>
      <c r="J18" s="133" t="s">
        <v>151</v>
      </c>
      <c r="K18" s="133" t="s">
        <v>152</v>
      </c>
      <c r="L18" s="133" t="s">
        <v>153</v>
      </c>
      <c r="M18" s="133" t="s">
        <v>154</v>
      </c>
    </row>
    <row r="19" spans="1:13" ht="33.75" customHeight="1" thickBot="1" x14ac:dyDescent="0.3">
      <c r="A19" s="125"/>
      <c r="B19" s="126"/>
      <c r="C19" s="71"/>
      <c r="D19" s="134"/>
      <c r="E19" s="134"/>
      <c r="F19" s="134"/>
      <c r="G19" s="134"/>
      <c r="H19" s="134"/>
      <c r="I19" s="134"/>
      <c r="J19" s="134"/>
      <c r="K19" s="134"/>
      <c r="L19" s="134"/>
      <c r="M19" s="134"/>
    </row>
    <row r="20" spans="1:13" ht="33.75" customHeight="1" thickBot="1" x14ac:dyDescent="0.3">
      <c r="A20" s="125"/>
      <c r="B20" s="126"/>
      <c r="C20" s="71"/>
      <c r="D20" s="134"/>
      <c r="E20" s="134"/>
      <c r="F20" s="134"/>
      <c r="G20" s="134"/>
      <c r="H20" s="134"/>
      <c r="I20" s="134"/>
      <c r="J20" s="134"/>
      <c r="K20" s="134"/>
      <c r="L20" s="134"/>
      <c r="M20" s="134"/>
    </row>
    <row r="21" spans="1:13" ht="33.75" customHeight="1" x14ac:dyDescent="0.25">
      <c r="A21" s="125"/>
      <c r="B21" s="130"/>
      <c r="C21" s="71"/>
      <c r="D21" s="135"/>
      <c r="E21" s="135"/>
      <c r="F21" s="135"/>
      <c r="G21" s="135"/>
      <c r="H21" s="135"/>
      <c r="I21" s="135"/>
      <c r="J21" s="135"/>
      <c r="K21" s="135"/>
      <c r="L21" s="135"/>
      <c r="M21" s="135"/>
    </row>
    <row r="22" spans="1:13" ht="23.25" customHeight="1" thickBot="1" x14ac:dyDescent="0.3">
      <c r="A22" s="125"/>
      <c r="B22" s="128">
        <v>2</v>
      </c>
      <c r="C22" s="94"/>
      <c r="D22" s="133" t="s">
        <v>155</v>
      </c>
      <c r="E22" s="136" t="s">
        <v>155</v>
      </c>
      <c r="F22" s="136" t="s">
        <v>155</v>
      </c>
      <c r="G22" s="136" t="s">
        <v>156</v>
      </c>
      <c r="H22" s="136" t="s">
        <v>156</v>
      </c>
      <c r="I22" s="136" t="s">
        <v>157</v>
      </c>
      <c r="J22" s="136" t="s">
        <v>156</v>
      </c>
      <c r="K22" s="136" t="s">
        <v>158</v>
      </c>
      <c r="L22" s="136" t="s">
        <v>159</v>
      </c>
      <c r="M22" s="136" t="s">
        <v>159</v>
      </c>
    </row>
    <row r="23" spans="1:13" ht="23.25" customHeight="1" x14ac:dyDescent="0.25">
      <c r="A23" s="125"/>
      <c r="B23" s="132"/>
      <c r="C23" s="71"/>
      <c r="D23" s="134"/>
      <c r="E23" s="137"/>
      <c r="F23" s="137"/>
      <c r="G23" s="137"/>
      <c r="H23" s="137"/>
      <c r="I23" s="137"/>
      <c r="J23" s="137"/>
      <c r="K23" s="137"/>
      <c r="L23" s="137"/>
      <c r="M23" s="137"/>
    </row>
    <row r="24" spans="1:13" ht="23.25" customHeight="1" thickBot="1" x14ac:dyDescent="0.3">
      <c r="A24" s="125"/>
      <c r="B24" s="132"/>
      <c r="C24" s="71"/>
      <c r="D24" s="134"/>
      <c r="E24" s="137"/>
      <c r="F24" s="137"/>
      <c r="G24" s="137"/>
      <c r="H24" s="137"/>
      <c r="I24" s="137"/>
      <c r="J24" s="137"/>
      <c r="K24" s="137"/>
      <c r="L24" s="137"/>
      <c r="M24" s="137"/>
    </row>
    <row r="25" spans="1:13" ht="23.25" customHeight="1" x14ac:dyDescent="0.25">
      <c r="A25" s="125"/>
      <c r="B25" s="127"/>
      <c r="C25" s="95"/>
      <c r="D25" s="135"/>
      <c r="E25" s="138"/>
      <c r="F25" s="138"/>
      <c r="G25" s="138"/>
      <c r="H25" s="138"/>
      <c r="I25" s="138"/>
      <c r="J25" s="138"/>
      <c r="K25" s="138"/>
      <c r="L25" s="138"/>
      <c r="M25" s="138"/>
    </row>
    <row r="26" spans="1:13" ht="22.5" customHeight="1" thickBot="1" x14ac:dyDescent="0.3">
      <c r="A26" s="125"/>
      <c r="B26" s="129">
        <v>3</v>
      </c>
      <c r="C26" s="71"/>
      <c r="D26" s="133" t="s">
        <v>156</v>
      </c>
      <c r="E26" s="136" t="s">
        <v>156</v>
      </c>
      <c r="F26" s="136" t="s">
        <v>156</v>
      </c>
      <c r="G26" s="136" t="s">
        <v>160</v>
      </c>
      <c r="H26" s="136" t="s">
        <v>160</v>
      </c>
      <c r="I26" s="136" t="s">
        <v>160</v>
      </c>
      <c r="J26" s="136" t="s">
        <v>160</v>
      </c>
      <c r="K26" s="136" t="s">
        <v>160</v>
      </c>
      <c r="L26" s="136" t="s">
        <v>160</v>
      </c>
      <c r="M26" s="136" t="s">
        <v>160</v>
      </c>
    </row>
    <row r="27" spans="1:13" ht="22.5" customHeight="1" thickBot="1" x14ac:dyDescent="0.3">
      <c r="A27" s="125"/>
      <c r="B27" s="126"/>
      <c r="C27" s="71"/>
      <c r="D27" s="134"/>
      <c r="E27" s="137"/>
      <c r="F27" s="137"/>
      <c r="G27" s="137"/>
      <c r="H27" s="137"/>
      <c r="I27" s="137"/>
      <c r="J27" s="137"/>
      <c r="K27" s="137"/>
      <c r="L27" s="137"/>
      <c r="M27" s="137"/>
    </row>
    <row r="28" spans="1:13" ht="22.5" customHeight="1" thickBot="1" x14ac:dyDescent="0.3">
      <c r="A28" s="125"/>
      <c r="B28" s="126"/>
      <c r="C28" s="71"/>
      <c r="D28" s="134"/>
      <c r="E28" s="137"/>
      <c r="F28" s="137"/>
      <c r="G28" s="137"/>
      <c r="H28" s="137"/>
      <c r="I28" s="137"/>
      <c r="J28" s="137"/>
      <c r="K28" s="137"/>
      <c r="L28" s="137"/>
      <c r="M28" s="137"/>
    </row>
    <row r="29" spans="1:13" ht="22.5" customHeight="1" thickBot="1" x14ac:dyDescent="0.3">
      <c r="A29" s="125"/>
      <c r="B29" s="126"/>
      <c r="C29" s="72"/>
      <c r="D29" s="135"/>
      <c r="E29" s="138"/>
      <c r="F29" s="138"/>
      <c r="G29" s="138"/>
      <c r="H29" s="138"/>
      <c r="I29" s="138"/>
      <c r="J29" s="138"/>
      <c r="K29" s="138"/>
      <c r="L29" s="138"/>
      <c r="M29" s="138"/>
    </row>
    <row r="30" spans="1:13" ht="61.5" customHeight="1" thickBot="1" x14ac:dyDescent="0.3">
      <c r="A30" s="124" t="s">
        <v>26</v>
      </c>
      <c r="B30" s="126">
        <v>1</v>
      </c>
      <c r="C30" s="92" t="s">
        <v>24</v>
      </c>
      <c r="D30" s="76" t="s">
        <v>161</v>
      </c>
      <c r="E30" s="76" t="s">
        <v>161</v>
      </c>
      <c r="F30" s="76" t="s">
        <v>162</v>
      </c>
      <c r="G30" s="76" t="s">
        <v>162</v>
      </c>
      <c r="H30" s="76" t="s">
        <v>162</v>
      </c>
      <c r="I30" s="76" t="s">
        <v>161</v>
      </c>
      <c r="J30" s="76" t="s">
        <v>162</v>
      </c>
      <c r="K30" s="76" t="s">
        <v>161</v>
      </c>
      <c r="L30" s="76" t="s">
        <v>162</v>
      </c>
      <c r="M30" s="76" t="s">
        <v>162</v>
      </c>
    </row>
    <row r="31" spans="1:13" ht="44.25" customHeight="1" thickBot="1" x14ac:dyDescent="0.3">
      <c r="A31" s="125"/>
      <c r="B31" s="126"/>
      <c r="C31" s="89" t="s">
        <v>175</v>
      </c>
      <c r="D31" s="76" t="s">
        <v>117</v>
      </c>
      <c r="E31" s="76" t="s">
        <v>117</v>
      </c>
      <c r="F31" s="76" t="s">
        <v>117</v>
      </c>
      <c r="G31" s="76" t="s">
        <v>117</v>
      </c>
      <c r="H31" s="76" t="s">
        <v>117</v>
      </c>
      <c r="I31" s="76" t="s">
        <v>117</v>
      </c>
      <c r="J31" s="76" t="s">
        <v>117</v>
      </c>
      <c r="K31" s="76" t="s">
        <v>117</v>
      </c>
      <c r="L31" s="76" t="s">
        <v>117</v>
      </c>
      <c r="M31" s="76" t="s">
        <v>117</v>
      </c>
    </row>
    <row r="32" spans="1:13" ht="64.5" customHeight="1" thickBot="1" x14ac:dyDescent="0.3">
      <c r="A32" s="125"/>
      <c r="B32" s="126"/>
      <c r="C32" s="91" t="s">
        <v>176</v>
      </c>
      <c r="D32" s="76" t="s">
        <v>163</v>
      </c>
      <c r="E32" s="76" t="s">
        <v>163</v>
      </c>
      <c r="F32" s="76" t="s">
        <v>163</v>
      </c>
      <c r="G32" s="76" t="s">
        <v>163</v>
      </c>
      <c r="H32" s="76" t="s">
        <v>163</v>
      </c>
      <c r="I32" s="76" t="s">
        <v>163</v>
      </c>
      <c r="J32" s="76" t="s">
        <v>163</v>
      </c>
      <c r="K32" s="76" t="s">
        <v>163</v>
      </c>
      <c r="L32" s="76" t="s">
        <v>163</v>
      </c>
      <c r="M32" s="76" t="s">
        <v>163</v>
      </c>
    </row>
    <row r="33" spans="1:13" ht="44.25" customHeight="1" x14ac:dyDescent="0.25">
      <c r="A33" s="125"/>
      <c r="B33" s="127"/>
      <c r="C33" s="91" t="s">
        <v>177</v>
      </c>
      <c r="D33" s="76" t="s">
        <v>164</v>
      </c>
      <c r="E33" s="76" t="s">
        <v>164</v>
      </c>
      <c r="F33" s="76" t="s">
        <v>164</v>
      </c>
      <c r="G33" s="76" t="s">
        <v>164</v>
      </c>
      <c r="H33" s="76" t="s">
        <v>164</v>
      </c>
      <c r="I33" s="76" t="s">
        <v>164</v>
      </c>
      <c r="J33" s="76" t="s">
        <v>164</v>
      </c>
      <c r="K33" s="76" t="s">
        <v>164</v>
      </c>
      <c r="L33" s="76" t="s">
        <v>164</v>
      </c>
      <c r="M33" s="76" t="s">
        <v>164</v>
      </c>
    </row>
    <row r="34" spans="1:13" ht="64.5" customHeight="1" thickBot="1" x14ac:dyDescent="0.3">
      <c r="A34" s="125"/>
      <c r="B34" s="129">
        <v>2</v>
      </c>
      <c r="C34" s="91" t="s">
        <v>24</v>
      </c>
      <c r="D34" s="76" t="s">
        <v>165</v>
      </c>
      <c r="E34" s="76" t="s">
        <v>165</v>
      </c>
      <c r="F34" s="76" t="s">
        <v>165</v>
      </c>
      <c r="G34" s="76" t="s">
        <v>165</v>
      </c>
      <c r="H34" s="76" t="s">
        <v>165</v>
      </c>
      <c r="I34" s="76" t="s">
        <v>165</v>
      </c>
      <c r="J34" s="76" t="s">
        <v>165</v>
      </c>
      <c r="K34" s="76" t="s">
        <v>165</v>
      </c>
      <c r="L34" s="76" t="s">
        <v>165</v>
      </c>
      <c r="M34" s="76" t="s">
        <v>165</v>
      </c>
    </row>
    <row r="35" spans="1:13" ht="51.75" customHeight="1" thickBot="1" x14ac:dyDescent="0.3">
      <c r="A35" s="125"/>
      <c r="B35" s="126"/>
      <c r="C35" s="89" t="s">
        <v>175</v>
      </c>
      <c r="D35" s="76" t="s">
        <v>166</v>
      </c>
      <c r="E35" s="76" t="s">
        <v>166</v>
      </c>
      <c r="F35" s="76" t="s">
        <v>166</v>
      </c>
      <c r="G35" s="76" t="s">
        <v>166</v>
      </c>
      <c r="H35" s="76" t="s">
        <v>166</v>
      </c>
      <c r="I35" s="76" t="s">
        <v>117</v>
      </c>
      <c r="J35" s="76" t="s">
        <v>166</v>
      </c>
      <c r="K35" s="76" t="s">
        <v>117</v>
      </c>
      <c r="L35" s="76" t="s">
        <v>117</v>
      </c>
      <c r="M35" s="76" t="s">
        <v>117</v>
      </c>
    </row>
    <row r="36" spans="1:13" ht="48" customHeight="1" thickBot="1" x14ac:dyDescent="0.3">
      <c r="A36" s="125"/>
      <c r="B36" s="126"/>
      <c r="C36" s="91" t="s">
        <v>176</v>
      </c>
      <c r="D36" s="76" t="s">
        <v>167</v>
      </c>
      <c r="E36" s="76" t="s">
        <v>167</v>
      </c>
      <c r="F36" s="76" t="s">
        <v>167</v>
      </c>
      <c r="G36" s="76" t="s">
        <v>167</v>
      </c>
      <c r="H36" s="76" t="s">
        <v>167</v>
      </c>
      <c r="I36" s="76" t="s">
        <v>167</v>
      </c>
      <c r="J36" s="76" t="s">
        <v>167</v>
      </c>
      <c r="K36" s="76" t="s">
        <v>167</v>
      </c>
      <c r="L36" s="76" t="s">
        <v>167</v>
      </c>
      <c r="M36" s="76" t="s">
        <v>167</v>
      </c>
    </row>
    <row r="37" spans="1:13" ht="25.5" x14ac:dyDescent="0.25">
      <c r="A37" s="125"/>
      <c r="B37" s="130"/>
      <c r="C37" s="91" t="s">
        <v>177</v>
      </c>
      <c r="D37" s="76" t="s">
        <v>164</v>
      </c>
      <c r="E37" s="76" t="s">
        <v>164</v>
      </c>
      <c r="F37" s="76" t="s">
        <v>164</v>
      </c>
      <c r="G37" s="76" t="s">
        <v>164</v>
      </c>
      <c r="H37" s="76" t="s">
        <v>164</v>
      </c>
      <c r="I37" s="76" t="s">
        <v>164</v>
      </c>
      <c r="J37" s="76" t="s">
        <v>164</v>
      </c>
      <c r="K37" s="76" t="s">
        <v>164</v>
      </c>
      <c r="L37" s="76" t="s">
        <v>164</v>
      </c>
      <c r="M37" s="76" t="s">
        <v>164</v>
      </c>
    </row>
    <row r="38" spans="1:13" ht="63.75" customHeight="1" thickBot="1" x14ac:dyDescent="0.3">
      <c r="A38" s="125"/>
      <c r="B38" s="128">
        <v>3</v>
      </c>
      <c r="C38" s="91" t="s">
        <v>24</v>
      </c>
      <c r="D38" s="76" t="s">
        <v>168</v>
      </c>
      <c r="E38" s="76" t="s">
        <v>168</v>
      </c>
      <c r="F38" s="76" t="s">
        <v>168</v>
      </c>
      <c r="G38" s="76" t="s">
        <v>168</v>
      </c>
      <c r="H38" s="76" t="s">
        <v>168</v>
      </c>
      <c r="I38" s="76" t="s">
        <v>168</v>
      </c>
      <c r="J38" s="76" t="s">
        <v>168</v>
      </c>
      <c r="K38" s="76" t="s">
        <v>168</v>
      </c>
      <c r="L38" s="76" t="s">
        <v>168</v>
      </c>
      <c r="M38" s="76" t="s">
        <v>168</v>
      </c>
    </row>
    <row r="39" spans="1:13" ht="63.75" customHeight="1" thickBot="1" x14ac:dyDescent="0.3">
      <c r="A39" s="125"/>
      <c r="B39" s="126"/>
      <c r="C39" s="89" t="s">
        <v>175</v>
      </c>
      <c r="D39" s="76" t="s">
        <v>169</v>
      </c>
      <c r="E39" s="76" t="s">
        <v>169</v>
      </c>
      <c r="F39" s="76" t="s">
        <v>169</v>
      </c>
      <c r="G39" s="76" t="s">
        <v>169</v>
      </c>
      <c r="H39" s="76" t="s">
        <v>169</v>
      </c>
      <c r="I39" s="76" t="s">
        <v>169</v>
      </c>
      <c r="J39" s="76" t="s">
        <v>169</v>
      </c>
      <c r="K39" s="76" t="s">
        <v>169</v>
      </c>
      <c r="L39" s="76" t="s">
        <v>169</v>
      </c>
      <c r="M39" s="76" t="s">
        <v>169</v>
      </c>
    </row>
    <row r="40" spans="1:13" ht="63.75" customHeight="1" thickBot="1" x14ac:dyDescent="0.3">
      <c r="A40" s="125"/>
      <c r="B40" s="126"/>
      <c r="C40" s="91" t="s">
        <v>176</v>
      </c>
      <c r="D40" s="76" t="s">
        <v>170</v>
      </c>
      <c r="E40" s="76" t="s">
        <v>170</v>
      </c>
      <c r="F40" s="76" t="s">
        <v>170</v>
      </c>
      <c r="G40" s="76" t="s">
        <v>170</v>
      </c>
      <c r="H40" s="76" t="s">
        <v>170</v>
      </c>
      <c r="I40" s="76" t="s">
        <v>170</v>
      </c>
      <c r="J40" s="76" t="s">
        <v>170</v>
      </c>
      <c r="K40" s="76" t="s">
        <v>170</v>
      </c>
      <c r="L40" s="76" t="s">
        <v>170</v>
      </c>
      <c r="M40" s="76" t="s">
        <v>170</v>
      </c>
    </row>
    <row r="41" spans="1:13" ht="63.75" customHeight="1" thickBot="1" x14ac:dyDescent="0.3">
      <c r="A41" s="139"/>
      <c r="B41" s="126"/>
      <c r="C41" s="93" t="s">
        <v>177</v>
      </c>
      <c r="D41" s="76" t="s">
        <v>171</v>
      </c>
      <c r="E41" s="76" t="s">
        <v>171</v>
      </c>
      <c r="F41" s="76" t="s">
        <v>171</v>
      </c>
      <c r="G41" s="76" t="s">
        <v>171</v>
      </c>
      <c r="H41" s="76" t="s">
        <v>171</v>
      </c>
      <c r="I41" s="76" t="s">
        <v>171</v>
      </c>
      <c r="J41" s="76" t="s">
        <v>171</v>
      </c>
      <c r="K41" s="76" t="s">
        <v>171</v>
      </c>
      <c r="L41" s="76" t="s">
        <v>171</v>
      </c>
      <c r="M41" s="76" t="s">
        <v>171</v>
      </c>
    </row>
    <row r="42" spans="1:13" ht="38.25" x14ac:dyDescent="0.25">
      <c r="A42" s="140" t="s">
        <v>9</v>
      </c>
      <c r="B42" s="79">
        <v>1</v>
      </c>
      <c r="C42" s="86"/>
      <c r="D42" s="80" t="s">
        <v>173</v>
      </c>
      <c r="E42" s="81" t="s">
        <v>173</v>
      </c>
      <c r="F42" s="81" t="s">
        <v>173</v>
      </c>
      <c r="G42" s="81" t="s">
        <v>173</v>
      </c>
      <c r="H42" s="81" t="s">
        <v>173</v>
      </c>
      <c r="I42" s="81" t="s">
        <v>173</v>
      </c>
      <c r="J42" s="81" t="s">
        <v>173</v>
      </c>
      <c r="K42" s="81" t="s">
        <v>173</v>
      </c>
      <c r="L42" s="81" t="s">
        <v>173</v>
      </c>
      <c r="M42" s="82" t="s">
        <v>173</v>
      </c>
    </row>
    <row r="43" spans="1:13" ht="39" thickBot="1" x14ac:dyDescent="0.3">
      <c r="A43" s="141"/>
      <c r="B43" s="83">
        <v>2</v>
      </c>
      <c r="C43" s="87"/>
      <c r="D43" s="84" t="s">
        <v>174</v>
      </c>
      <c r="E43" s="78" t="s">
        <v>174</v>
      </c>
      <c r="F43" s="78" t="s">
        <v>174</v>
      </c>
      <c r="G43" s="78" t="s">
        <v>174</v>
      </c>
      <c r="H43" s="78" t="s">
        <v>174</v>
      </c>
      <c r="I43" s="78" t="s">
        <v>174</v>
      </c>
      <c r="J43" s="78" t="s">
        <v>174</v>
      </c>
      <c r="K43" s="78" t="s">
        <v>174</v>
      </c>
      <c r="L43" s="78" t="s">
        <v>174</v>
      </c>
      <c r="M43" s="85" t="s">
        <v>174</v>
      </c>
    </row>
  </sheetData>
  <sheetProtection password="CC1A" sheet="1" objects="1" scenarios="1"/>
  <mergeCells count="56">
    <mergeCell ref="A30:A41"/>
    <mergeCell ref="B30:B33"/>
    <mergeCell ref="B34:B37"/>
    <mergeCell ref="B38:B41"/>
    <mergeCell ref="A42:A43"/>
    <mergeCell ref="K22:K25"/>
    <mergeCell ref="L22:L25"/>
    <mergeCell ref="M22:M25"/>
    <mergeCell ref="B26:B29"/>
    <mergeCell ref="D26:D29"/>
    <mergeCell ref="E26:E29"/>
    <mergeCell ref="F26:F29"/>
    <mergeCell ref="G26:G29"/>
    <mergeCell ref="H26:H29"/>
    <mergeCell ref="I26:I29"/>
    <mergeCell ref="J26:J29"/>
    <mergeCell ref="K26:K29"/>
    <mergeCell ref="L26:L29"/>
    <mergeCell ref="M26:M29"/>
    <mergeCell ref="F18:F21"/>
    <mergeCell ref="M18:M21"/>
    <mergeCell ref="B22:B25"/>
    <mergeCell ref="D22:D25"/>
    <mergeCell ref="E22:E25"/>
    <mergeCell ref="F22:F25"/>
    <mergeCell ref="G22:G25"/>
    <mergeCell ref="H22:H25"/>
    <mergeCell ref="I22:I25"/>
    <mergeCell ref="J22:J25"/>
    <mergeCell ref="G18:G21"/>
    <mergeCell ref="H18:H21"/>
    <mergeCell ref="I18:I21"/>
    <mergeCell ref="J18:J21"/>
    <mergeCell ref="K18:K21"/>
    <mergeCell ref="L18:L21"/>
    <mergeCell ref="E3:E5"/>
    <mergeCell ref="A18:A29"/>
    <mergeCell ref="B18:B21"/>
    <mergeCell ref="D18:D21"/>
    <mergeCell ref="E18:E21"/>
    <mergeCell ref="F3:F5"/>
    <mergeCell ref="M3:M5"/>
    <mergeCell ref="A6:A17"/>
    <mergeCell ref="B6:B8"/>
    <mergeCell ref="B9:B11"/>
    <mergeCell ref="B12:B14"/>
    <mergeCell ref="B15:B17"/>
    <mergeCell ref="G3:G5"/>
    <mergeCell ref="H3:H5"/>
    <mergeCell ref="I3:I5"/>
    <mergeCell ref="J3:J5"/>
    <mergeCell ref="K3:K5"/>
    <mergeCell ref="L3:L5"/>
    <mergeCell ref="A3:A5"/>
    <mergeCell ref="B3:B5"/>
    <mergeCell ref="D3:D5"/>
  </mergeCells>
  <conditionalFormatting sqref="B18:C29 B6:B17 B30:B41">
    <cfRule type="cellIs" dxfId="213" priority="43" operator="equal">
      <formula>4</formula>
    </cfRule>
    <cfRule type="cellIs" dxfId="212" priority="44" operator="equal">
      <formula>3</formula>
    </cfRule>
    <cfRule type="cellIs" dxfId="211" priority="45" operator="equal">
      <formula>2</formula>
    </cfRule>
    <cfRule type="cellIs" dxfId="210" priority="46" operator="equal">
      <formula>1</formula>
    </cfRule>
  </conditionalFormatting>
  <conditionalFormatting sqref="B42:C43">
    <cfRule type="cellIs" dxfId="209" priority="41" operator="equal">
      <formula>2</formula>
    </cfRule>
    <cfRule type="cellIs" dxfId="208" priority="42" operator="equal">
      <formula>1</formula>
    </cfRule>
  </conditionalFormatting>
  <conditionalFormatting sqref="C41">
    <cfRule type="cellIs" dxfId="207" priority="1" operator="equal">
      <formula>4</formula>
    </cfRule>
    <cfRule type="cellIs" dxfId="206" priority="2" operator="equal">
      <formula>3</formula>
    </cfRule>
    <cfRule type="cellIs" dxfId="205" priority="3" operator="equal">
      <formula>2</formula>
    </cfRule>
    <cfRule type="cellIs" dxfId="204" priority="4" operator="equal">
      <formula>1</formula>
    </cfRule>
  </conditionalFormatting>
  <conditionalFormatting sqref="C6:C8">
    <cfRule type="cellIs" dxfId="203" priority="37" operator="equal">
      <formula>4</formula>
    </cfRule>
    <cfRule type="cellIs" dxfId="202" priority="38" operator="equal">
      <formula>3</formula>
    </cfRule>
    <cfRule type="cellIs" dxfId="201" priority="39" operator="equal">
      <formula>2</formula>
    </cfRule>
    <cfRule type="cellIs" dxfId="200" priority="40" operator="equal">
      <formula>1</formula>
    </cfRule>
  </conditionalFormatting>
  <conditionalFormatting sqref="C9:C11">
    <cfRule type="cellIs" dxfId="199" priority="33" operator="equal">
      <formula>4</formula>
    </cfRule>
    <cfRule type="cellIs" dxfId="198" priority="34" operator="equal">
      <formula>3</formula>
    </cfRule>
    <cfRule type="cellIs" dxfId="197" priority="35" operator="equal">
      <formula>2</formula>
    </cfRule>
    <cfRule type="cellIs" dxfId="196" priority="36" operator="equal">
      <formula>1</formula>
    </cfRule>
  </conditionalFormatting>
  <conditionalFormatting sqref="C12:C14">
    <cfRule type="cellIs" dxfId="195" priority="29" operator="equal">
      <formula>4</formula>
    </cfRule>
    <cfRule type="cellIs" dxfId="194" priority="30" operator="equal">
      <formula>3</formula>
    </cfRule>
    <cfRule type="cellIs" dxfId="193" priority="31" operator="equal">
      <formula>2</formula>
    </cfRule>
    <cfRule type="cellIs" dxfId="192" priority="32" operator="equal">
      <formula>1</formula>
    </cfRule>
  </conditionalFormatting>
  <conditionalFormatting sqref="C15:C17">
    <cfRule type="cellIs" dxfId="191" priority="25" operator="equal">
      <formula>4</formula>
    </cfRule>
    <cfRule type="cellIs" dxfId="190" priority="26" operator="equal">
      <formula>3</formula>
    </cfRule>
    <cfRule type="cellIs" dxfId="189" priority="27" operator="equal">
      <formula>2</formula>
    </cfRule>
    <cfRule type="cellIs" dxfId="188" priority="28" operator="equal">
      <formula>1</formula>
    </cfRule>
  </conditionalFormatting>
  <conditionalFormatting sqref="C30:C32">
    <cfRule type="cellIs" dxfId="187" priority="21" operator="equal">
      <formula>4</formula>
    </cfRule>
    <cfRule type="cellIs" dxfId="186" priority="22" operator="equal">
      <formula>3</formula>
    </cfRule>
    <cfRule type="cellIs" dxfId="185" priority="23" operator="equal">
      <formula>2</formula>
    </cfRule>
    <cfRule type="cellIs" dxfId="184" priority="24" operator="equal">
      <formula>1</formula>
    </cfRule>
  </conditionalFormatting>
  <conditionalFormatting sqref="C33">
    <cfRule type="cellIs" dxfId="183" priority="17" operator="equal">
      <formula>4</formula>
    </cfRule>
    <cfRule type="cellIs" dxfId="182" priority="18" operator="equal">
      <formula>3</formula>
    </cfRule>
    <cfRule type="cellIs" dxfId="181" priority="19" operator="equal">
      <formula>2</formula>
    </cfRule>
    <cfRule type="cellIs" dxfId="180" priority="20" operator="equal">
      <formula>1</formula>
    </cfRule>
  </conditionalFormatting>
  <conditionalFormatting sqref="C34:C36">
    <cfRule type="cellIs" dxfId="179" priority="13" operator="equal">
      <formula>4</formula>
    </cfRule>
    <cfRule type="cellIs" dxfId="178" priority="14" operator="equal">
      <formula>3</formula>
    </cfRule>
    <cfRule type="cellIs" dxfId="177" priority="15" operator="equal">
      <formula>2</formula>
    </cfRule>
    <cfRule type="cellIs" dxfId="176" priority="16" operator="equal">
      <formula>1</formula>
    </cfRule>
  </conditionalFormatting>
  <conditionalFormatting sqref="C37">
    <cfRule type="cellIs" dxfId="175" priority="9" operator="equal">
      <formula>4</formula>
    </cfRule>
    <cfRule type="cellIs" dxfId="174" priority="10" operator="equal">
      <formula>3</formula>
    </cfRule>
    <cfRule type="cellIs" dxfId="173" priority="11" operator="equal">
      <formula>2</formula>
    </cfRule>
    <cfRule type="cellIs" dxfId="172" priority="12" operator="equal">
      <formula>1</formula>
    </cfRule>
  </conditionalFormatting>
  <conditionalFormatting sqref="C38:C40">
    <cfRule type="cellIs" dxfId="171" priority="5" operator="equal">
      <formula>4</formula>
    </cfRule>
    <cfRule type="cellIs" dxfId="170" priority="6" operator="equal">
      <formula>3</formula>
    </cfRule>
    <cfRule type="cellIs" dxfId="169" priority="7" operator="equal">
      <formula>2</formula>
    </cfRule>
    <cfRule type="cellIs" dxfId="168" priority="8" operator="equal">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1"/>
  <sheetViews>
    <sheetView showGridLines="0" zoomScale="90" zoomScaleNormal="90" workbookViewId="0">
      <selection activeCell="S37" sqref="S37"/>
    </sheetView>
  </sheetViews>
  <sheetFormatPr baseColWidth="10" defaultRowHeight="15" x14ac:dyDescent="0.25"/>
  <cols>
    <col min="1" max="1" width="4.7109375" style="14" customWidth="1"/>
    <col min="2" max="2" width="3.85546875" customWidth="1"/>
    <col min="3" max="3" width="45.5703125" customWidth="1"/>
    <col min="4" max="15" width="0" hidden="1" customWidth="1"/>
  </cols>
  <sheetData>
    <row r="1" spans="1:15" ht="16.5" thickBot="1" x14ac:dyDescent="0.3">
      <c r="B1" s="42"/>
      <c r="C1" s="42"/>
      <c r="D1" s="44" t="s">
        <v>35</v>
      </c>
      <c r="E1" s="44" t="s">
        <v>65</v>
      </c>
      <c r="F1" s="43" t="s">
        <v>4</v>
      </c>
      <c r="G1" s="43" t="s">
        <v>48</v>
      </c>
      <c r="H1" s="43" t="s">
        <v>49</v>
      </c>
      <c r="I1" s="43" t="s">
        <v>50</v>
      </c>
      <c r="J1" s="43" t="s">
        <v>51</v>
      </c>
      <c r="K1" s="43" t="s">
        <v>52</v>
      </c>
      <c r="L1" s="43" t="s">
        <v>53</v>
      </c>
      <c r="M1" s="43" t="s">
        <v>54</v>
      </c>
      <c r="N1" s="43" t="s">
        <v>55</v>
      </c>
      <c r="O1" s="43" t="s">
        <v>56</v>
      </c>
    </row>
    <row r="2" spans="1:15" ht="16.5" thickBot="1" x14ac:dyDescent="0.3">
      <c r="A2" s="143" t="s">
        <v>84</v>
      </c>
      <c r="B2" s="58">
        <v>2</v>
      </c>
      <c r="C2" s="175" t="s">
        <v>6</v>
      </c>
      <c r="D2" s="44"/>
      <c r="E2" s="44" t="s">
        <v>30</v>
      </c>
      <c r="F2" s="43">
        <v>0.8</v>
      </c>
      <c r="G2" s="43">
        <v>1</v>
      </c>
      <c r="H2" s="43">
        <v>1</v>
      </c>
      <c r="I2" s="43">
        <v>0.8</v>
      </c>
      <c r="J2" s="43">
        <v>0.8</v>
      </c>
      <c r="K2" s="43">
        <v>0.8</v>
      </c>
      <c r="L2" s="43">
        <v>0.8</v>
      </c>
      <c r="M2" s="43">
        <v>1</v>
      </c>
      <c r="N2" s="43">
        <v>0.8</v>
      </c>
      <c r="O2" s="43">
        <v>0.8</v>
      </c>
    </row>
    <row r="3" spans="1:15" ht="16.5" thickBot="1" x14ac:dyDescent="0.3">
      <c r="A3" s="144"/>
      <c r="B3" s="59">
        <v>3</v>
      </c>
      <c r="C3" s="175" t="s">
        <v>66</v>
      </c>
      <c r="D3" s="43">
        <v>0.8</v>
      </c>
      <c r="E3" s="43" t="s">
        <v>30</v>
      </c>
      <c r="F3" s="42"/>
      <c r="G3" s="42"/>
      <c r="H3" s="42"/>
      <c r="I3" s="42"/>
      <c r="J3" s="42"/>
      <c r="K3" s="42"/>
      <c r="L3" s="42"/>
      <c r="M3" s="42"/>
      <c r="N3" s="42"/>
      <c r="O3" s="42"/>
    </row>
    <row r="4" spans="1:15" ht="16.5" thickBot="1" x14ac:dyDescent="0.3">
      <c r="A4" s="144"/>
      <c r="B4" s="59">
        <v>4</v>
      </c>
      <c r="C4" s="175" t="s">
        <v>67</v>
      </c>
      <c r="D4" s="43">
        <v>0.95</v>
      </c>
      <c r="E4" s="43" t="s">
        <v>30</v>
      </c>
      <c r="F4" s="42"/>
      <c r="G4" s="42"/>
      <c r="H4" s="42"/>
      <c r="I4" s="42"/>
      <c r="J4" s="42"/>
      <c r="K4" s="42"/>
      <c r="L4" s="42"/>
      <c r="M4" s="42"/>
      <c r="N4" s="42"/>
      <c r="O4" s="42"/>
    </row>
    <row r="5" spans="1:15" ht="16.5" thickBot="1" x14ac:dyDescent="0.3">
      <c r="A5" s="144"/>
      <c r="B5" s="59">
        <v>5</v>
      </c>
      <c r="C5" s="175" t="s">
        <v>68</v>
      </c>
      <c r="D5" s="43">
        <v>0.97</v>
      </c>
      <c r="E5" s="43" t="s">
        <v>30</v>
      </c>
      <c r="F5" s="42"/>
      <c r="G5" s="42"/>
      <c r="H5" s="42"/>
      <c r="I5" s="42"/>
      <c r="J5" s="42"/>
      <c r="K5" s="42"/>
      <c r="L5" s="42"/>
      <c r="M5" s="42"/>
      <c r="N5" s="42"/>
      <c r="O5" s="42"/>
    </row>
    <row r="6" spans="1:15" ht="16.5" thickBot="1" x14ac:dyDescent="0.3">
      <c r="A6" s="144"/>
      <c r="B6" s="59">
        <v>6</v>
      </c>
      <c r="C6" s="175" t="s">
        <v>69</v>
      </c>
      <c r="D6" s="43">
        <v>0.99</v>
      </c>
      <c r="E6" s="43" t="s">
        <v>30</v>
      </c>
      <c r="F6" s="42"/>
      <c r="G6" s="42"/>
      <c r="H6" s="42"/>
      <c r="I6" s="42"/>
      <c r="J6" s="42"/>
      <c r="K6" s="42"/>
      <c r="L6" s="42"/>
      <c r="M6" s="42"/>
      <c r="N6" s="42"/>
      <c r="O6" s="42"/>
    </row>
    <row r="7" spans="1:15" ht="16.5" thickBot="1" x14ac:dyDescent="0.3">
      <c r="A7" s="144"/>
      <c r="B7" s="60">
        <v>7</v>
      </c>
      <c r="C7" s="175" t="s">
        <v>70</v>
      </c>
      <c r="D7" s="43"/>
      <c r="E7" s="43"/>
      <c r="F7" s="42"/>
      <c r="G7" s="42"/>
      <c r="H7" s="42"/>
      <c r="I7" s="42"/>
      <c r="J7" s="42"/>
      <c r="K7" s="42"/>
      <c r="L7" s="42"/>
      <c r="M7" s="42"/>
      <c r="N7" s="42"/>
      <c r="O7" s="42"/>
    </row>
    <row r="8" spans="1:15" ht="16.5" thickBot="1" x14ac:dyDescent="0.3">
      <c r="A8" s="144"/>
      <c r="B8" s="60">
        <v>8</v>
      </c>
      <c r="C8" s="175" t="s">
        <v>71</v>
      </c>
      <c r="D8" s="43"/>
      <c r="E8" s="43"/>
      <c r="F8" s="42"/>
      <c r="G8" s="42"/>
      <c r="H8" s="42"/>
      <c r="I8" s="42"/>
      <c r="J8" s="42"/>
      <c r="K8" s="42"/>
      <c r="L8" s="42"/>
      <c r="M8" s="42"/>
      <c r="N8" s="42"/>
      <c r="O8" s="42"/>
    </row>
    <row r="9" spans="1:15" ht="16.5" thickBot="1" x14ac:dyDescent="0.3">
      <c r="A9" s="144"/>
      <c r="B9" s="61">
        <v>9</v>
      </c>
      <c r="C9" s="175" t="s">
        <v>72</v>
      </c>
      <c r="D9" s="43">
        <v>1</v>
      </c>
      <c r="E9" s="43" t="s">
        <v>30</v>
      </c>
      <c r="F9" s="42"/>
      <c r="G9" s="42"/>
      <c r="H9" s="42"/>
      <c r="I9" s="42"/>
      <c r="J9" s="42"/>
      <c r="K9" s="42"/>
      <c r="L9" s="42"/>
      <c r="M9" s="42"/>
      <c r="N9" s="42"/>
      <c r="O9" s="42"/>
    </row>
    <row r="10" spans="1:15" ht="16.5" thickBot="1" x14ac:dyDescent="0.3">
      <c r="A10" s="145"/>
      <c r="B10" s="62">
        <v>10</v>
      </c>
      <c r="C10" s="175" t="s">
        <v>73</v>
      </c>
      <c r="D10" s="43">
        <v>0.9</v>
      </c>
      <c r="E10" s="43" t="s">
        <v>30</v>
      </c>
      <c r="F10" s="42"/>
      <c r="G10" s="42"/>
      <c r="H10" s="42"/>
      <c r="I10" s="42"/>
      <c r="J10" s="42"/>
      <c r="K10" s="42"/>
      <c r="L10" s="42"/>
      <c r="M10" s="42"/>
      <c r="N10" s="42"/>
      <c r="O10" s="42"/>
    </row>
    <row r="11" spans="1:15" ht="16.5" thickBot="1" x14ac:dyDescent="0.3">
      <c r="A11" s="45"/>
      <c r="B11" s="43"/>
      <c r="C11" s="42"/>
      <c r="D11" s="43"/>
      <c r="E11" s="43"/>
      <c r="F11" s="42"/>
      <c r="G11" s="42"/>
      <c r="H11" s="42"/>
      <c r="I11" s="42"/>
      <c r="J11" s="42"/>
      <c r="K11" s="42"/>
      <c r="L11" s="42"/>
      <c r="M11" s="42"/>
      <c r="N11" s="42"/>
      <c r="O11" s="42"/>
    </row>
    <row r="12" spans="1:15" ht="16.5" thickBot="1" x14ac:dyDescent="0.3">
      <c r="A12" s="143" t="s">
        <v>85</v>
      </c>
      <c r="B12" s="58">
        <v>0</v>
      </c>
      <c r="C12" s="175" t="s">
        <v>74</v>
      </c>
      <c r="D12" s="43"/>
      <c r="E12" s="43"/>
      <c r="F12" s="43" t="s">
        <v>4</v>
      </c>
      <c r="G12" s="43" t="s">
        <v>48</v>
      </c>
      <c r="H12" s="43" t="s">
        <v>49</v>
      </c>
      <c r="I12" s="43" t="s">
        <v>50</v>
      </c>
      <c r="J12" s="43" t="s">
        <v>51</v>
      </c>
      <c r="K12" s="43" t="s">
        <v>52</v>
      </c>
      <c r="L12" s="43" t="s">
        <v>53</v>
      </c>
      <c r="M12" s="43" t="s">
        <v>54</v>
      </c>
      <c r="N12" s="43" t="s">
        <v>55</v>
      </c>
      <c r="O12" s="43" t="s">
        <v>56</v>
      </c>
    </row>
    <row r="13" spans="1:15" ht="16.5" thickBot="1" x14ac:dyDescent="0.3">
      <c r="A13" s="144"/>
      <c r="B13" s="60">
        <v>11</v>
      </c>
      <c r="C13" s="175" t="s">
        <v>6</v>
      </c>
      <c r="D13" s="43"/>
      <c r="E13" s="43"/>
      <c r="F13" s="43">
        <v>2.7</v>
      </c>
      <c r="G13" s="43">
        <v>2.7</v>
      </c>
      <c r="H13" s="43">
        <v>2.5</v>
      </c>
      <c r="I13" s="43">
        <v>2.8</v>
      </c>
      <c r="J13" s="43">
        <v>2.8</v>
      </c>
      <c r="K13" s="43">
        <v>3</v>
      </c>
      <c r="L13" s="43">
        <v>3</v>
      </c>
      <c r="M13" s="43">
        <v>2.8</v>
      </c>
      <c r="N13" s="43">
        <v>2.6</v>
      </c>
      <c r="O13" s="43">
        <v>2.5</v>
      </c>
    </row>
    <row r="14" spans="1:15" ht="16.5" thickBot="1" x14ac:dyDescent="0.3">
      <c r="A14" s="144"/>
      <c r="B14" s="60">
        <v>12</v>
      </c>
      <c r="C14" s="175" t="s">
        <v>70</v>
      </c>
      <c r="D14" s="43"/>
      <c r="E14" s="43"/>
      <c r="F14" s="42"/>
      <c r="G14" s="42"/>
      <c r="H14" s="42"/>
      <c r="I14" s="42"/>
      <c r="J14" s="42"/>
      <c r="K14" s="42"/>
      <c r="L14" s="42"/>
      <c r="M14" s="42"/>
      <c r="N14" s="42"/>
      <c r="O14" s="42"/>
    </row>
    <row r="15" spans="1:15" ht="16.5" thickBot="1" x14ac:dyDescent="0.3">
      <c r="A15" s="144"/>
      <c r="B15" s="60">
        <v>13</v>
      </c>
      <c r="C15" s="175" t="s">
        <v>71</v>
      </c>
      <c r="D15" s="43"/>
      <c r="E15" s="43"/>
      <c r="F15" s="42"/>
      <c r="G15" s="42"/>
      <c r="H15" s="42"/>
      <c r="I15" s="42"/>
      <c r="J15" s="42"/>
      <c r="K15" s="42"/>
      <c r="L15" s="42"/>
      <c r="M15" s="42"/>
      <c r="N15" s="42"/>
      <c r="O15" s="42"/>
    </row>
    <row r="16" spans="1:15" s="14" customFormat="1" ht="16.5" thickBot="1" x14ac:dyDescent="0.3">
      <c r="A16" s="149"/>
      <c r="B16" s="60">
        <v>20</v>
      </c>
      <c r="C16" s="175" t="s">
        <v>110</v>
      </c>
      <c r="D16" s="43"/>
      <c r="E16" s="43"/>
      <c r="F16" s="46"/>
      <c r="G16" s="46"/>
      <c r="H16" s="46"/>
      <c r="I16" s="46"/>
      <c r="J16" s="46"/>
      <c r="K16" s="46"/>
      <c r="L16" s="46"/>
      <c r="M16" s="46"/>
      <c r="N16" s="46"/>
      <c r="O16" s="46"/>
    </row>
    <row r="17" spans="1:15" s="14" customFormat="1" ht="16.5" hidden="1" thickBot="1" x14ac:dyDescent="0.3">
      <c r="A17" s="45"/>
      <c r="B17" s="47"/>
      <c r="C17" s="42"/>
      <c r="D17" s="43"/>
      <c r="E17" s="43"/>
      <c r="F17" s="42"/>
      <c r="G17" s="42"/>
      <c r="H17" s="42"/>
      <c r="I17" s="42"/>
      <c r="J17" s="42"/>
      <c r="K17" s="42"/>
      <c r="L17" s="42"/>
      <c r="M17" s="42"/>
      <c r="N17" s="42"/>
      <c r="O17" s="42"/>
    </row>
    <row r="18" spans="1:15" s="14" customFormat="1" ht="16.5" hidden="1" thickBot="1" x14ac:dyDescent="0.3">
      <c r="A18" s="143" t="s">
        <v>16</v>
      </c>
      <c r="B18" s="59">
        <v>14</v>
      </c>
      <c r="C18" s="46" t="s">
        <v>86</v>
      </c>
      <c r="D18" s="43">
        <v>0.8</v>
      </c>
      <c r="E18" s="43"/>
      <c r="F18" s="42"/>
      <c r="G18" s="42"/>
      <c r="H18" s="42"/>
      <c r="I18" s="42"/>
      <c r="J18" s="42"/>
      <c r="K18" s="42"/>
      <c r="L18" s="42"/>
      <c r="M18" s="42"/>
      <c r="N18" s="42"/>
      <c r="O18" s="42"/>
    </row>
    <row r="19" spans="1:15" s="14" customFormat="1" ht="16.5" hidden="1" thickBot="1" x14ac:dyDescent="0.3">
      <c r="A19" s="144"/>
      <c r="B19" s="59">
        <v>15</v>
      </c>
      <c r="C19" s="46" t="s">
        <v>87</v>
      </c>
      <c r="D19" s="43">
        <v>0.95</v>
      </c>
      <c r="E19" s="43"/>
      <c r="F19" s="42"/>
      <c r="G19" s="42"/>
      <c r="H19" s="42"/>
      <c r="I19" s="42"/>
      <c r="J19" s="42"/>
      <c r="K19" s="42"/>
      <c r="L19" s="42"/>
      <c r="M19" s="42"/>
      <c r="N19" s="42"/>
      <c r="O19" s="42"/>
    </row>
    <row r="20" spans="1:15" s="14" customFormat="1" ht="16.5" hidden="1" thickBot="1" x14ac:dyDescent="0.3">
      <c r="A20" s="144"/>
      <c r="B20" s="60">
        <v>16</v>
      </c>
      <c r="C20" s="46" t="s">
        <v>70</v>
      </c>
      <c r="D20" s="43"/>
      <c r="E20" s="43"/>
      <c r="F20" s="42"/>
      <c r="G20" s="42"/>
      <c r="H20" s="42"/>
      <c r="I20" s="42"/>
      <c r="J20" s="42"/>
      <c r="K20" s="42"/>
      <c r="L20" s="42"/>
      <c r="M20" s="42"/>
      <c r="N20" s="42"/>
      <c r="O20" s="42"/>
    </row>
    <row r="21" spans="1:15" s="14" customFormat="1" ht="16.5" hidden="1" thickBot="1" x14ac:dyDescent="0.3">
      <c r="A21" s="144"/>
      <c r="B21" s="60">
        <v>17</v>
      </c>
      <c r="C21" s="46" t="s">
        <v>71</v>
      </c>
      <c r="D21" s="43"/>
      <c r="E21" s="43"/>
      <c r="F21" s="42"/>
      <c r="G21" s="42"/>
      <c r="H21" s="42"/>
      <c r="I21" s="42"/>
      <c r="J21" s="42"/>
      <c r="K21" s="42"/>
      <c r="L21" s="42"/>
      <c r="M21" s="42"/>
      <c r="N21" s="42"/>
      <c r="O21" s="42"/>
    </row>
    <row r="22" spans="1:15" s="14" customFormat="1" ht="16.5" hidden="1" thickBot="1" x14ac:dyDescent="0.3">
      <c r="A22" s="144"/>
      <c r="B22" s="61">
        <v>18</v>
      </c>
      <c r="C22" s="46" t="s">
        <v>72</v>
      </c>
      <c r="D22" s="43">
        <v>1</v>
      </c>
      <c r="E22" s="43"/>
      <c r="F22" s="42"/>
      <c r="G22" s="42"/>
      <c r="H22" s="42"/>
      <c r="I22" s="42"/>
      <c r="J22" s="42"/>
      <c r="K22" s="42"/>
      <c r="L22" s="42"/>
      <c r="M22" s="42"/>
      <c r="N22" s="42"/>
      <c r="O22" s="42"/>
    </row>
    <row r="23" spans="1:15" ht="16.5" hidden="1" thickBot="1" x14ac:dyDescent="0.3">
      <c r="A23" s="145"/>
      <c r="B23" s="62">
        <v>19</v>
      </c>
      <c r="C23" s="46" t="s">
        <v>73</v>
      </c>
      <c r="D23" s="43">
        <v>0.9</v>
      </c>
      <c r="E23" s="43"/>
    </row>
    <row r="24" spans="1:15" s="14" customFormat="1" ht="16.5" thickBot="1" x14ac:dyDescent="0.3">
      <c r="A24" s="48"/>
      <c r="B24" s="47"/>
      <c r="C24" s="46"/>
      <c r="D24" s="43"/>
      <c r="E24" s="43"/>
    </row>
    <row r="25" spans="1:15" ht="16.5" thickBot="1" x14ac:dyDescent="0.3">
      <c r="A25" s="146" t="s">
        <v>88</v>
      </c>
      <c r="B25" s="58">
        <v>0</v>
      </c>
      <c r="C25" s="175" t="s">
        <v>75</v>
      </c>
      <c r="D25" s="43" t="s">
        <v>30</v>
      </c>
      <c r="E25" s="43" t="s">
        <v>30</v>
      </c>
    </row>
    <row r="26" spans="1:15" ht="16.5" thickBot="1" x14ac:dyDescent="0.3">
      <c r="A26" s="147"/>
      <c r="B26" s="58">
        <v>1</v>
      </c>
      <c r="C26" s="175" t="s">
        <v>76</v>
      </c>
      <c r="D26" s="43">
        <v>0.98</v>
      </c>
      <c r="E26" s="43">
        <v>0.97</v>
      </c>
    </row>
    <row r="27" spans="1:15" ht="16.5" thickBot="1" x14ac:dyDescent="0.3">
      <c r="A27" s="147"/>
      <c r="B27" s="58">
        <v>2</v>
      </c>
      <c r="C27" s="175" t="s">
        <v>77</v>
      </c>
      <c r="D27" s="43">
        <v>0.93</v>
      </c>
      <c r="E27" s="43" t="s">
        <v>30</v>
      </c>
    </row>
    <row r="28" spans="1:15" ht="16.5" thickBot="1" x14ac:dyDescent="0.3">
      <c r="A28" s="147"/>
      <c r="B28" s="58">
        <v>3</v>
      </c>
      <c r="C28" s="175" t="s">
        <v>78</v>
      </c>
      <c r="D28" s="43">
        <v>0.95</v>
      </c>
      <c r="E28" s="43">
        <v>0.98</v>
      </c>
    </row>
    <row r="29" spans="1:15" ht="16.5" thickBot="1" x14ac:dyDescent="0.3">
      <c r="A29" s="148"/>
      <c r="B29" s="58">
        <v>4</v>
      </c>
      <c r="C29" s="175" t="s">
        <v>79</v>
      </c>
      <c r="D29" s="43">
        <v>0.92</v>
      </c>
      <c r="E29" s="43">
        <v>0.97</v>
      </c>
    </row>
    <row r="30" spans="1:15" ht="16.5" thickBot="1" x14ac:dyDescent="0.3">
      <c r="B30" s="43"/>
      <c r="C30" s="42"/>
      <c r="D30" s="43"/>
      <c r="E30" s="43"/>
    </row>
    <row r="31" spans="1:15" ht="27" customHeight="1" thickBot="1" x14ac:dyDescent="0.3">
      <c r="A31" s="146" t="s">
        <v>97</v>
      </c>
      <c r="B31" s="105">
        <v>1</v>
      </c>
      <c r="C31" s="175" t="s">
        <v>80</v>
      </c>
      <c r="D31" s="106">
        <v>0.86</v>
      </c>
      <c r="E31" s="106">
        <v>0.9</v>
      </c>
    </row>
    <row r="32" spans="1:15" ht="27" customHeight="1" thickBot="1" x14ac:dyDescent="0.3">
      <c r="A32" s="148"/>
      <c r="B32" s="105">
        <v>2</v>
      </c>
      <c r="C32" s="175" t="s">
        <v>81</v>
      </c>
      <c r="D32" s="106">
        <v>0.98</v>
      </c>
      <c r="E32" s="106">
        <v>0.98</v>
      </c>
    </row>
    <row r="33" spans="1:3" ht="15.75" thickBot="1" x14ac:dyDescent="0.3"/>
    <row r="34" spans="1:3" ht="16.5" hidden="1" thickBot="1" x14ac:dyDescent="0.3">
      <c r="A34" s="142" t="s">
        <v>98</v>
      </c>
      <c r="B34" s="63">
        <v>0</v>
      </c>
      <c r="C34" s="54" t="s">
        <v>93</v>
      </c>
    </row>
    <row r="35" spans="1:3" ht="16.5" hidden="1" thickBot="1" x14ac:dyDescent="0.3">
      <c r="A35" s="142"/>
      <c r="B35" s="63">
        <v>1</v>
      </c>
      <c r="C35" s="54" t="s">
        <v>94</v>
      </c>
    </row>
    <row r="36" spans="1:3" ht="16.5" hidden="1" thickBot="1" x14ac:dyDescent="0.3">
      <c r="A36" s="142"/>
      <c r="B36" s="63">
        <v>2</v>
      </c>
      <c r="C36" s="54" t="s">
        <v>95</v>
      </c>
    </row>
    <row r="37" spans="1:3" ht="19.5" customHeight="1" thickBot="1" x14ac:dyDescent="0.3">
      <c r="A37" s="146" t="s">
        <v>82</v>
      </c>
      <c r="B37" s="105">
        <v>0</v>
      </c>
      <c r="C37" s="175" t="s">
        <v>202</v>
      </c>
    </row>
    <row r="38" spans="1:3" ht="19.5" customHeight="1" thickBot="1" x14ac:dyDescent="0.3">
      <c r="A38" s="148"/>
      <c r="B38" s="105">
        <v>1</v>
      </c>
      <c r="C38" s="175" t="s">
        <v>203</v>
      </c>
    </row>
    <row r="39" spans="1:3" ht="15.75" thickBot="1" x14ac:dyDescent="0.3">
      <c r="B39" s="14"/>
      <c r="C39" s="14"/>
    </row>
    <row r="40" spans="1:3" ht="19.5" customHeight="1" thickBot="1" x14ac:dyDescent="0.3">
      <c r="A40" s="146" t="s">
        <v>83</v>
      </c>
      <c r="B40" s="105">
        <v>0</v>
      </c>
      <c r="C40" s="175" t="s">
        <v>204</v>
      </c>
    </row>
    <row r="41" spans="1:3" ht="19.5" customHeight="1" thickBot="1" x14ac:dyDescent="0.3">
      <c r="A41" s="148"/>
      <c r="B41" s="105">
        <v>1</v>
      </c>
      <c r="C41" s="175" t="s">
        <v>205</v>
      </c>
    </row>
  </sheetData>
  <sheetProtection password="CDDA" sheet="1" objects="1" scenarios="1"/>
  <mergeCells count="8">
    <mergeCell ref="A37:A38"/>
    <mergeCell ref="A40:A41"/>
    <mergeCell ref="A34:A36"/>
    <mergeCell ref="A2:A10"/>
    <mergeCell ref="A18:A23"/>
    <mergeCell ref="A25:A29"/>
    <mergeCell ref="A31:A32"/>
    <mergeCell ref="A12:A16"/>
  </mergeCells>
  <printOptions headings="1"/>
  <pageMargins left="0.70866141732283472" right="0.70866141732283472" top="0.74803149606299213" bottom="0.74803149606299213" header="0.31496062992125984" footer="0.31496062992125984"/>
  <pageSetup paperSize="9" scale="6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L12"/>
  <sheetViews>
    <sheetView zoomScale="90" zoomScaleNormal="90" workbookViewId="0">
      <selection activeCell="F22" sqref="F22"/>
    </sheetView>
  </sheetViews>
  <sheetFormatPr baseColWidth="10" defaultRowHeight="15" x14ac:dyDescent="0.25"/>
  <cols>
    <col min="1" max="1" width="41.140625" customWidth="1"/>
    <col min="2" max="8" width="13.140625" customWidth="1"/>
    <col min="9" max="9" width="14" customWidth="1"/>
    <col min="10" max="11" width="13.140625" customWidth="1"/>
  </cols>
  <sheetData>
    <row r="3" spans="1:12" ht="15.75" x14ac:dyDescent="0.25">
      <c r="A3" s="39" t="s">
        <v>63</v>
      </c>
      <c r="B3" s="40" t="s">
        <v>4</v>
      </c>
      <c r="C3" s="40" t="s">
        <v>48</v>
      </c>
      <c r="D3" s="40" t="s">
        <v>49</v>
      </c>
      <c r="E3" s="40" t="s">
        <v>50</v>
      </c>
      <c r="F3" s="40" t="s">
        <v>51</v>
      </c>
      <c r="G3" s="40" t="s">
        <v>52</v>
      </c>
      <c r="H3" s="40" t="s">
        <v>53</v>
      </c>
      <c r="I3" s="40" t="s">
        <v>54</v>
      </c>
      <c r="J3" s="40" t="s">
        <v>55</v>
      </c>
      <c r="K3" s="40" t="s">
        <v>56</v>
      </c>
    </row>
    <row r="4" spans="1:12" s="14" customFormat="1" ht="15.75" x14ac:dyDescent="0.25">
      <c r="A4" s="39" t="s">
        <v>99</v>
      </c>
      <c r="B4" s="64">
        <f>B5</f>
        <v>1</v>
      </c>
      <c r="C4" s="64">
        <f>C7</f>
        <v>1.4</v>
      </c>
      <c r="D4" s="64">
        <f>D7</f>
        <v>0.7</v>
      </c>
      <c r="E4" s="64">
        <f>E5</f>
        <v>1</v>
      </c>
      <c r="F4" s="64">
        <f>F5</f>
        <v>1</v>
      </c>
      <c r="G4" s="64">
        <f t="shared" ref="G4:H4" si="0">G5</f>
        <v>1</v>
      </c>
      <c r="H4" s="64">
        <f t="shared" si="0"/>
        <v>1</v>
      </c>
      <c r="I4" s="64">
        <f>I7</f>
        <v>1.2</v>
      </c>
      <c r="J4" s="64">
        <f>J5</f>
        <v>1</v>
      </c>
      <c r="K4" s="64">
        <f>K5</f>
        <v>1</v>
      </c>
    </row>
    <row r="5" spans="1:12" x14ac:dyDescent="0.25">
      <c r="A5" s="35" t="s">
        <v>45</v>
      </c>
      <c r="B5" s="107">
        <v>1</v>
      </c>
      <c r="C5" s="107">
        <v>1</v>
      </c>
      <c r="D5" s="107">
        <v>1</v>
      </c>
      <c r="E5" s="107">
        <v>1</v>
      </c>
      <c r="F5" s="107">
        <v>1</v>
      </c>
      <c r="G5" s="107">
        <v>1</v>
      </c>
      <c r="H5" s="107">
        <v>1</v>
      </c>
      <c r="I5" s="107">
        <v>1</v>
      </c>
      <c r="J5" s="107">
        <v>1</v>
      </c>
      <c r="K5" s="107">
        <v>1</v>
      </c>
    </row>
    <row r="6" spans="1:12" x14ac:dyDescent="0.25">
      <c r="A6" s="36" t="s">
        <v>57</v>
      </c>
      <c r="B6" s="107">
        <v>0.5</v>
      </c>
      <c r="C6" s="107">
        <v>0.2</v>
      </c>
      <c r="D6" s="107">
        <v>0.5</v>
      </c>
      <c r="E6" s="107">
        <v>0.5</v>
      </c>
      <c r="F6" s="107">
        <v>0.5</v>
      </c>
      <c r="G6" s="107">
        <v>0.5</v>
      </c>
      <c r="H6" s="107">
        <v>0.5</v>
      </c>
      <c r="I6" s="107">
        <v>0.5</v>
      </c>
      <c r="J6" s="107">
        <v>0.25</v>
      </c>
      <c r="K6" s="107">
        <v>0.25</v>
      </c>
    </row>
    <row r="7" spans="1:12" x14ac:dyDescent="0.25">
      <c r="A7" s="38" t="s">
        <v>46</v>
      </c>
      <c r="B7" s="107">
        <v>1.2</v>
      </c>
      <c r="C7" s="107">
        <v>1.4</v>
      </c>
      <c r="D7" s="107">
        <v>0.7</v>
      </c>
      <c r="E7" s="107">
        <v>1.2</v>
      </c>
      <c r="F7" s="107">
        <v>1.2</v>
      </c>
      <c r="G7" s="107">
        <v>1.2</v>
      </c>
      <c r="H7" s="107">
        <v>1.2</v>
      </c>
      <c r="I7" s="107">
        <v>1.2</v>
      </c>
      <c r="J7" s="107">
        <v>1.2</v>
      </c>
      <c r="K7" s="107">
        <v>1.2</v>
      </c>
    </row>
    <row r="8" spans="1:12" x14ac:dyDescent="0.25">
      <c r="A8" s="37" t="s">
        <v>47</v>
      </c>
      <c r="B8" s="107">
        <v>1.68</v>
      </c>
      <c r="C8" s="107">
        <v>3.21</v>
      </c>
      <c r="D8" s="107">
        <v>2.7</v>
      </c>
      <c r="E8" s="107">
        <v>2.75</v>
      </c>
      <c r="F8" s="107">
        <v>2.5099999999999998</v>
      </c>
      <c r="G8" s="107">
        <v>2.09</v>
      </c>
      <c r="H8" s="107">
        <v>2.09</v>
      </c>
      <c r="I8" s="107">
        <v>2.5499999999999998</v>
      </c>
      <c r="J8" s="107">
        <v>1.9</v>
      </c>
      <c r="K8" s="107">
        <v>1.9</v>
      </c>
      <c r="L8" t="s">
        <v>58</v>
      </c>
    </row>
    <row r="9" spans="1:12" x14ac:dyDescent="0.25">
      <c r="A9" s="30" t="s">
        <v>64</v>
      </c>
      <c r="B9" s="107">
        <v>1.52</v>
      </c>
      <c r="C9" s="107">
        <v>2.83</v>
      </c>
      <c r="D9" s="107">
        <v>2.64</v>
      </c>
      <c r="E9" s="107">
        <v>2.62</v>
      </c>
      <c r="F9" s="107">
        <v>2.1800000000000002</v>
      </c>
      <c r="G9" s="107">
        <v>1.88</v>
      </c>
      <c r="H9" s="107">
        <v>1.88</v>
      </c>
      <c r="I9" s="107">
        <v>2.44</v>
      </c>
      <c r="J9" s="107">
        <v>1.83</v>
      </c>
      <c r="K9" s="107">
        <v>1.83</v>
      </c>
      <c r="L9" s="14" t="s">
        <v>59</v>
      </c>
    </row>
    <row r="10" spans="1:12" x14ac:dyDescent="0.25">
      <c r="B10" s="107">
        <v>1.5</v>
      </c>
      <c r="C10" s="107">
        <v>2.65</v>
      </c>
      <c r="D10" s="107">
        <v>2.62</v>
      </c>
      <c r="E10" s="107">
        <v>2.54</v>
      </c>
      <c r="F10" s="107">
        <v>1.93</v>
      </c>
      <c r="G10" s="107">
        <v>1.8</v>
      </c>
      <c r="H10" s="107">
        <v>1.8</v>
      </c>
      <c r="I10" s="107">
        <v>2.1800000000000002</v>
      </c>
      <c r="J10" s="107">
        <v>1.7</v>
      </c>
      <c r="K10" s="107">
        <v>1.7</v>
      </c>
      <c r="L10" s="14" t="s">
        <v>60</v>
      </c>
    </row>
    <row r="11" spans="1:12" x14ac:dyDescent="0.25">
      <c r="B11" s="107">
        <v>1.45</v>
      </c>
      <c r="C11" s="107">
        <v>2.52</v>
      </c>
      <c r="D11" s="107">
        <v>2.54</v>
      </c>
      <c r="E11" s="107">
        <v>2.4900000000000002</v>
      </c>
      <c r="F11" s="107">
        <v>1.74</v>
      </c>
      <c r="G11" s="107">
        <v>1.72</v>
      </c>
      <c r="H11" s="107">
        <v>1.72</v>
      </c>
      <c r="I11" s="107">
        <v>2</v>
      </c>
      <c r="J11" s="107">
        <v>1.61</v>
      </c>
      <c r="K11" s="107">
        <v>1.61</v>
      </c>
      <c r="L11" s="14" t="s">
        <v>61</v>
      </c>
    </row>
    <row r="12" spans="1:12" x14ac:dyDescent="0.25">
      <c r="B12" s="107">
        <v>1.43</v>
      </c>
      <c r="C12" s="107">
        <v>2.4500000000000002</v>
      </c>
      <c r="D12" s="107">
        <v>2.5099999999999998</v>
      </c>
      <c r="E12" s="107">
        <v>2.4300000000000002</v>
      </c>
      <c r="F12" s="107">
        <v>1.67</v>
      </c>
      <c r="G12" s="107">
        <v>1.67</v>
      </c>
      <c r="H12" s="107">
        <v>1.67</v>
      </c>
      <c r="I12" s="107">
        <v>1.95</v>
      </c>
      <c r="J12" s="107">
        <v>1.59</v>
      </c>
      <c r="K12" s="107">
        <v>1.59</v>
      </c>
      <c r="L12" s="14" t="s">
        <v>62</v>
      </c>
    </row>
  </sheetData>
  <sheetProtection password="CDDA"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AP66" activePane="bottomRight" state="frozenSplit"/>
      <selection pane="topRight" activeCell="H1" sqref="H1"/>
      <selection pane="bottomLeft" activeCell="A7" sqref="A7"/>
      <selection pane="bottomRight" activeCell="B51" sqref="B51:V51"/>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8.140625" style="14" customWidth="1"/>
    <col min="23" max="23" width="0.28515625" style="14" hidden="1" customWidth="1" outlineLevel="1"/>
    <col min="24" max="40" width="8.85546875" style="14" hidden="1" customWidth="1" outlineLevel="1"/>
    <col min="41" max="41" width="7.42578125" style="14" hidden="1" customWidth="1" outlineLevel="1"/>
    <col min="42" max="42" width="16"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0.710937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4</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5"/>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34</v>
      </c>
      <c r="F6" s="49" t="s">
        <v>34</v>
      </c>
      <c r="G6" s="49" t="s">
        <v>34</v>
      </c>
      <c r="H6" s="49">
        <v>0</v>
      </c>
      <c r="I6" s="49">
        <f>IF(D6="-",1,IF(D6="o-",2,IF(D6="o+",3,IF(D6="+",4))))</f>
        <v>1</v>
      </c>
      <c r="J6" s="49">
        <f>IF(E6="o",1,IF(E6="o+",2,IF(E6="+",3)))</f>
        <v>1</v>
      </c>
      <c r="K6" s="49">
        <f>IF(G6="o",1,IF(G6="o+",2,IF(G6="+",3)))</f>
        <v>1</v>
      </c>
      <c r="L6" s="49">
        <f>IF(H6=0,1,IF(H6=1,2))</f>
        <v>1</v>
      </c>
      <c r="M6" s="49">
        <f>I6*1000+J6*100+K6*10+L6*1</f>
        <v>1111</v>
      </c>
      <c r="N6" s="49">
        <v>2</v>
      </c>
      <c r="O6" s="49">
        <v>11</v>
      </c>
      <c r="P6" s="49">
        <v>2</v>
      </c>
      <c r="Q6" s="49">
        <v>3</v>
      </c>
      <c r="R6" s="49">
        <v>1</v>
      </c>
      <c r="S6" s="22">
        <f t="shared" ref="S6:S25" si="0">IF(T6=0,IF(N6=3,14,IF(N6=7,16,IF(N6=8,17,IF(N6=9,18,IF(N6=10,19,15))))),IF(T6=1,IF(N6=3,20,IF(N6=7,22,IF(N6=8,23,IF(N6=9,24,IF(N6=10,25,21)))))))</f>
        <v>15</v>
      </c>
      <c r="T6" s="49">
        <v>0</v>
      </c>
      <c r="U6" s="49">
        <v>0</v>
      </c>
      <c r="V6" s="6"/>
      <c r="W6" s="10">
        <f>VLOOKUP($C6,[1]Vienna!$BB$7:$BK$42,5)</f>
        <v>1</v>
      </c>
      <c r="X6" s="10">
        <f>VLOOKUP($C6,[1]Vienna!$BB$7:$BK$42,6)</f>
        <v>24</v>
      </c>
      <c r="Y6" s="10">
        <f>VLOOKUP($C6,[1]Vienna!$BB$7:$BK$42,7)</f>
        <v>0</v>
      </c>
      <c r="Z6" s="10">
        <f>VLOOKUP($C6,[1]Vienna!$BB$7:$BK$42,8)</f>
        <v>81</v>
      </c>
      <c r="AA6" s="10">
        <f>VLOOKUP($C6,[1]Vienna!$BB$7:$BK$42,9)</f>
        <v>0</v>
      </c>
      <c r="AB6" s="10">
        <f>VLOOKUP($C6,[1]Vienna!$BB$7:$BK$42,10)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141</v>
      </c>
      <c r="AK6" s="11">
        <f>IF($P6=1,149,IF($P6=2,153,IF($P6=3,155,IF($P6=4,157,0))))</f>
        <v>153</v>
      </c>
      <c r="AL6" s="11">
        <f>IF($P6=$Q6,0,IF($Q6=1,149,IF($Q6=2,153,IF($Q6=3,155,IF($Q6=4,157,0)))))</f>
        <v>155</v>
      </c>
      <c r="AM6" s="11">
        <f>IF($R6=1,160,IF($R6=2,162))</f>
        <v>160</v>
      </c>
      <c r="AN6" s="11">
        <f>IF($T6=1,186,0)</f>
        <v>0</v>
      </c>
      <c r="AO6" s="11">
        <f>IF($U6=1,184,0)</f>
        <v>0</v>
      </c>
      <c r="AP6" s="13">
        <f t="shared" ref="AP6:AP25" si="1">AP29/$AP$5</f>
        <v>188.29077468475785</v>
      </c>
      <c r="AQ6" s="10">
        <f>VLOOKUP($C6,[2]Vienna!$BB$7:$BK$40,5)</f>
        <v>2</v>
      </c>
      <c r="AR6" s="10">
        <f>VLOOKUP($C6,[2]Vienna!$BB$7:$BK$40,6)</f>
        <v>24</v>
      </c>
      <c r="AS6" s="10">
        <f>VLOOKUP($C6,[2]Vienna!$BB$7:$BK$40,7)</f>
        <v>0</v>
      </c>
      <c r="AT6" s="10">
        <f>VLOOKUP($C6,[2]Vienna!$BB$7:$BK$40,8)</f>
        <v>0</v>
      </c>
      <c r="AU6" s="10">
        <f>VLOOKUP($C6,[2]Vienna!$BB$7:$BK$40,9)</f>
        <v>0</v>
      </c>
      <c r="AV6" s="10">
        <f>VLOOKUP($C6,[2]Vienna!$BB$7:$BK$40,10)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141</v>
      </c>
      <c r="BE6" s="11">
        <f>IF($P6=1,149,IF($P6=2,153,IF($P6=3,155,IF($P6=4,157,0))))</f>
        <v>153</v>
      </c>
      <c r="BF6" s="11">
        <f>IF($P6=$Q6,0,IF($Q6=1,149,IF($Q6=2,153,IF($Q6=3,155,IF($Q6=4,157,0)))))</f>
        <v>155</v>
      </c>
      <c r="BG6" s="11">
        <f>IF($R6=1,160,IF($R6=2,162))</f>
        <v>160</v>
      </c>
      <c r="BH6" s="11">
        <f>IF($T6=1,186,0)</f>
        <v>0</v>
      </c>
      <c r="BI6" s="11">
        <f>IF($U6=1,184,0)</f>
        <v>0</v>
      </c>
      <c r="BJ6" s="13">
        <f t="shared" ref="BJ6:BJ25" si="2">BJ29/$BJ$5</f>
        <v>192.61350384810237</v>
      </c>
      <c r="BK6" s="19">
        <f>IF($N6=2,BK29*'4 PEF'!$B$4,IF(OR($N6=3,$N6=4,$N6=5,$N6=6),BK29*'4 PEF'!$B$5,IF(OR($N6=7,$N6=8),BK29*'4 PEF'!$B$8,IF($N6=9,BK29*'4 PEF'!$B$7,IF($N6=10,BK29*'4 PEF'!$B$6)))))</f>
        <v>348.00375556596202</v>
      </c>
      <c r="BL6" s="19">
        <f>BL29*'4 PEF'!$B$8</f>
        <v>11.472767084165186</v>
      </c>
      <c r="BM6" s="19">
        <f>IF($N6=2,BM29*'4 PEF'!$B$4,IF(OR($N6=3,$N6=4,$N6=5,$N6=6),BM29*'4 PEF'!$B$5,IF(OR($N6=7,$N6=8),BM29*'4 PEF'!$B$8,IF($N6=9,BM29*'4 PEF'!$B$7,IF($N6=10,BM29*'4 PEF'!$B$6)))))</f>
        <v>8.6315789473684212</v>
      </c>
      <c r="BN6" s="19">
        <f>BN29*'4 PEF'!$B$8</f>
        <v>51.297720468746512</v>
      </c>
      <c r="BO6" s="19">
        <f>BO29*'4 PEF'!$B$8</f>
        <v>1.0791942005256141</v>
      </c>
      <c r="BP6" s="33">
        <f>BP29*'4 PEF'!$B$8</f>
        <v>0</v>
      </c>
      <c r="BQ6" s="34">
        <f>SUM(BK6:BP6)</f>
        <v>420.48501626676773</v>
      </c>
      <c r="BR6" s="19">
        <f>IF($N6=2,BR29*'4 PEF'!$B$4,IF(OR($N6=3,$N6=4,$N6=5,$N6=6),BR29*'4 PEF'!$B$5,IF(OR($N6=7,$N6=8),BR29*'4 PEF'!$B$8,IF($N6=9,BR29*'4 PEF'!$B$7,IF($N6=10,BR29*'4 PEF'!$B$6)))))</f>
        <v>353.30381836572064</v>
      </c>
      <c r="BS6" s="19">
        <f>BS29*'4 PEF'!$B$8</f>
        <v>5.0662329969155264</v>
      </c>
      <c r="BT6" s="19">
        <f>IF($N6=2,BT29*'4 PEF'!$B$4,IF(OR($N6=3,$N6=4,$N6=5,$N6=6),BT29*'4 PEF'!$B$5,IF(OR($N6=7,$N6=8),BT29*'4 PEF'!$B$8,IF($N6=9,BT29*'4 PEF'!$B$7,IF($N6=10,BT29*'4 PEF'!$B$6)))))</f>
        <v>12.526315789473685</v>
      </c>
      <c r="BU6" s="19">
        <f>BU29*'4 PEF'!$B$8</f>
        <v>47.373911244168177</v>
      </c>
      <c r="BV6" s="19">
        <f>BV29*'4 PEF'!$B$8</f>
        <v>1.5566069741942865</v>
      </c>
      <c r="BW6" s="33">
        <f>BW29*'4 PEF'!$B$8</f>
        <v>0</v>
      </c>
      <c r="BX6" s="34">
        <f>SUM(BR6:BW6)</f>
        <v>419.82688537047233</v>
      </c>
    </row>
    <row r="7" spans="1:76" ht="15" customHeight="1" x14ac:dyDescent="0.25">
      <c r="A7" s="151"/>
      <c r="B7" s="17">
        <v>2</v>
      </c>
      <c r="C7" s="97">
        <f>VLOOKUP(M7,[1]aux!$A$2:$B$37,2,FALSE)</f>
        <v>9</v>
      </c>
      <c r="D7" s="50" t="s">
        <v>31</v>
      </c>
      <c r="E7" s="50" t="s">
        <v>33</v>
      </c>
      <c r="F7" s="49" t="s">
        <v>34</v>
      </c>
      <c r="G7" s="49" t="s">
        <v>32</v>
      </c>
      <c r="H7" s="49">
        <v>0</v>
      </c>
      <c r="I7" s="49">
        <f t="shared" ref="I7:I12" si="3">IF(D7="-",1,IF(D7="o-",2,IF(D7="o+",3,IF(D7="+",4))))</f>
        <v>2</v>
      </c>
      <c r="J7" s="49">
        <f t="shared" ref="J7:J12" si="4">IF(E7="o",1,IF(E7="o+",2,IF(E7="+",3)))</f>
        <v>3</v>
      </c>
      <c r="K7" s="49">
        <f t="shared" ref="K7:K12" si="5">IF(G7="o",1,IF(G7="o+",2,IF(G7="+",3)))</f>
        <v>2</v>
      </c>
      <c r="L7" s="49">
        <f t="shared" ref="L7:L12" si="6">IF(H7=0,1,IF(H7=1,2))</f>
        <v>1</v>
      </c>
      <c r="M7" s="49">
        <f t="shared" ref="M7:M12" si="7">I7*1000+J7*100+K7*10+L7*1</f>
        <v>2321</v>
      </c>
      <c r="N7" s="49">
        <v>9</v>
      </c>
      <c r="O7" s="49">
        <v>20</v>
      </c>
      <c r="P7" s="49">
        <v>3</v>
      </c>
      <c r="Q7" s="49">
        <v>3</v>
      </c>
      <c r="R7" s="49">
        <v>2</v>
      </c>
      <c r="S7" s="22">
        <f t="shared" si="0"/>
        <v>18</v>
      </c>
      <c r="T7" s="49">
        <v>0</v>
      </c>
      <c r="U7" s="49">
        <v>0</v>
      </c>
      <c r="V7" s="18"/>
      <c r="W7" s="10">
        <f>VLOOKUP($C7,[1]Vienna!$BB$7:$BK$42,5)</f>
        <v>11</v>
      </c>
      <c r="X7" s="10">
        <f>VLOOKUP($C7,[1]Vienna!$BB$7:$BK$42,6)</f>
        <v>34</v>
      </c>
      <c r="Y7" s="10">
        <f>VLOOKUP($C7,[1]Vienna!$BB$7:$BK$42,7)</f>
        <v>63</v>
      </c>
      <c r="Z7" s="10">
        <f>VLOOKUP($C7,[1]Vienna!$BB$7:$BK$42,8)</f>
        <v>93</v>
      </c>
      <c r="AA7" s="10">
        <f>VLOOKUP($C7,[1]Vienna!$BB$7:$BK$42,9)</f>
        <v>0</v>
      </c>
      <c r="AB7" s="10">
        <f>VLOOKUP($C7,[1]Vienna!$BB$7:$BK$42,10)</f>
        <v>109</v>
      </c>
      <c r="AC7" s="11">
        <f t="shared" ref="AC7:AC25" si="8">IF($H7=1,170,0)</f>
        <v>0</v>
      </c>
      <c r="AD7" s="11">
        <f t="shared" ref="AD7:AD25" si="9">IF($H7=1,168,0)</f>
        <v>0</v>
      </c>
      <c r="AE7" s="11">
        <f>VLOOKUP($C7,[1]Vienna!$BB$7:$BM$42,11)</f>
        <v>176</v>
      </c>
      <c r="AF7" s="11">
        <f>VLOOKUP($C7,[1]Vienna!$BB$7:$BM$42,12)</f>
        <v>0</v>
      </c>
      <c r="AG7" s="11" t="s">
        <v>30</v>
      </c>
      <c r="AH7" s="11" t="s">
        <v>30</v>
      </c>
      <c r="AI7" s="11">
        <f t="shared" ref="AI7:AI25" si="10">IF($N7=2,147,IF($N7=3,120,IF(OR($N7=4,$N7=5,$N7=6),123,IF($N7=7,129,IF($N7=8,135,IF($N7=9,138,IF($N7=10,191,0)))))))</f>
        <v>138</v>
      </c>
      <c r="AJ7" s="11">
        <f t="shared" ref="AJ7:AJ25" si="11">IF($O7=11,141,IF($O7=20,144,0))</f>
        <v>144</v>
      </c>
      <c r="AK7" s="11">
        <f t="shared" ref="AK7:AK25" si="12">IF($P7=1,149,IF($P7=2,153,IF($P7=3,155,IF($P7=4,157,0))))</f>
        <v>155</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302.26747130463525</v>
      </c>
      <c r="AQ7" s="10">
        <f>VLOOKUP($C7,[2]Vienna!$BB$7:$BK$40,5)</f>
        <v>12</v>
      </c>
      <c r="AR7" s="10">
        <f>VLOOKUP($C7,[2]Vienna!$BB$7:$BK$40,6)</f>
        <v>34</v>
      </c>
      <c r="AS7" s="10">
        <f>VLOOKUP($C7,[2]Vienna!$BB$7:$BK$40,7)</f>
        <v>64</v>
      </c>
      <c r="AT7" s="10">
        <f>VLOOKUP($C7,[2]Vienna!$BB$7:$BK$40,8)</f>
        <v>95</v>
      </c>
      <c r="AU7" s="10">
        <f>VLOOKUP($C7,[2]Vienna!$BB$7:$BK$40,9)</f>
        <v>0</v>
      </c>
      <c r="AV7" s="10">
        <f>VLOOKUP($C7,[2]Vienna!$BB$7:$BK$40,10)</f>
        <v>109</v>
      </c>
      <c r="AW7" s="11">
        <f t="shared" ref="AW7:AW25" si="17">IF($H7=1,170,0)</f>
        <v>0</v>
      </c>
      <c r="AX7" s="11">
        <f t="shared" ref="AX7:AX25" si="18">IF($H7=1,168,0)</f>
        <v>0</v>
      </c>
      <c r="AY7" s="11">
        <f>VLOOKUP($C7,[2]Vienna!$BB$7:$BM$42,11)</f>
        <v>176</v>
      </c>
      <c r="AZ7" s="11">
        <f>VLOOKUP($C7,[2]Vienna!$BB$7:$BM$42,12)</f>
        <v>0</v>
      </c>
      <c r="BA7" s="11" t="s">
        <v>30</v>
      </c>
      <c r="BB7" s="11" t="s">
        <v>30</v>
      </c>
      <c r="BC7" s="11">
        <f t="shared" ref="BC7:BC25" si="19">IF($N7=2,147,IF($N7=3,120,IF(OR($N7=4,$N7=5,$N7=6),123,IF($N7=7,129,IF($N7=8,135,IF($N7=9,138,IF($N7=10,191,0)))))))</f>
        <v>138</v>
      </c>
      <c r="BD7" s="11">
        <f t="shared" ref="BD7:BD25" si="20">IF($O7=11,141,IF($O7=20,144,0))</f>
        <v>144</v>
      </c>
      <c r="BE7" s="11">
        <f t="shared" ref="BE7:BE25" si="21">IF($P7=1,149,IF($P7=2,153,IF($P7=3,155,IF($P7=4,157,0))))</f>
        <v>155</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212.1310430553697</v>
      </c>
      <c r="BK7" s="19">
        <f>IF($N7=2,BK30*'4 PEF'!$B$4,IF(OR($N7=3,$N7=4,$N7=5,$N7=6),BK30*'4 PEF'!$B$5,IF(OR($N7=7,$N7=8),BK30*'4 PEF'!$B$8,IF($N7=9,BK30*'4 PEF'!$B$7,IF($N7=10,BK30*'4 PEF'!$B$6)))))</f>
        <v>25.863047849434803</v>
      </c>
      <c r="BL7" s="19">
        <f>BL30*'4 PEF'!$B$8</f>
        <v>12.253105091585503</v>
      </c>
      <c r="BM7" s="19">
        <f>IF($N7=2,BM30*'4 PEF'!$B$4,IF(OR($N7=3,$N7=4,$N7=5,$N7=6),BM30*'4 PEF'!$B$5,IF(OR($N7=7,$N7=8),BM30*'4 PEF'!$B$8,IF($N7=9,BM30*'4 PEF'!$B$7,IF($N7=10,BM30*'4 PEF'!$B$6)))))</f>
        <v>9.8399999999999981</v>
      </c>
      <c r="BN7" s="19">
        <f>BN30*'4 PEF'!$B$8</f>
        <v>35.828318203125001</v>
      </c>
      <c r="BO7" s="19">
        <f>BO30*'4 PEF'!$B$8</f>
        <v>0.38909799401179263</v>
      </c>
      <c r="BP7" s="33">
        <f>BP30*'4 PEF'!$B$8</f>
        <v>0</v>
      </c>
      <c r="BQ7" s="34">
        <f t="shared" ref="BQ7:BQ24" si="26">SUM(BK7:BP7)</f>
        <v>84.173569138157092</v>
      </c>
      <c r="BR7" s="19">
        <f>IF($N7=2,BR30*'4 PEF'!$B$4,IF(OR($N7=3,$N7=4,$N7=5,$N7=6),BR30*'4 PEF'!$B$5,IF(OR($N7=7,$N7=8),BR30*'4 PEF'!$B$8,IF($N7=9,BR30*'4 PEF'!$B$7,IF($N7=10,BR30*'4 PEF'!$B$6)))))</f>
        <v>46.954932579603934</v>
      </c>
      <c r="BS7" s="19">
        <f>BS30*'4 PEF'!$B$8</f>
        <v>6.2247423715524022</v>
      </c>
      <c r="BT7" s="19">
        <f>IF($N7=2,BT30*'4 PEF'!$B$4,IF(OR($N7=3,$N7=4,$N7=5,$N7=6),BT30*'4 PEF'!$B$5,IF(OR($N7=7,$N7=8),BT30*'4 PEF'!$B$8,IF($N7=9,BT30*'4 PEF'!$B$7,IF($N7=10,BT30*'4 PEF'!$B$6)))))</f>
        <v>14.28</v>
      </c>
      <c r="BU7" s="19">
        <f>BU30*'4 PEF'!$B$8</f>
        <v>32.826099706666717</v>
      </c>
      <c r="BV7" s="19">
        <f>BV30*'4 PEF'!$B$8</f>
        <v>0.73608323538379472</v>
      </c>
      <c r="BW7" s="33">
        <f>BW30*'4 PEF'!$B$8</f>
        <v>0</v>
      </c>
      <c r="BX7" s="34">
        <f t="shared" ref="BX7:BX24" si="27">SUM(BR7:BW7)</f>
        <v>101.02185789320684</v>
      </c>
    </row>
    <row r="8" spans="1:76" ht="15" customHeight="1" x14ac:dyDescent="0.25">
      <c r="A8" s="151"/>
      <c r="B8" s="17">
        <v>3</v>
      </c>
      <c r="C8" s="97">
        <f>VLOOKUP(M8,[1]aux!$A$2:$B$37,2,FALSE)</f>
        <v>13</v>
      </c>
      <c r="D8" s="50" t="s">
        <v>32</v>
      </c>
      <c r="E8" s="50" t="s">
        <v>33</v>
      </c>
      <c r="F8" s="49" t="s">
        <v>34</v>
      </c>
      <c r="G8" s="49" t="s">
        <v>32</v>
      </c>
      <c r="H8" s="49">
        <v>0</v>
      </c>
      <c r="I8" s="49">
        <f t="shared" si="3"/>
        <v>3</v>
      </c>
      <c r="J8" s="49">
        <f t="shared" si="4"/>
        <v>3</v>
      </c>
      <c r="K8" s="49">
        <f t="shared" si="5"/>
        <v>2</v>
      </c>
      <c r="L8" s="49">
        <f t="shared" si="6"/>
        <v>1</v>
      </c>
      <c r="M8" s="49">
        <f t="shared" si="7"/>
        <v>3321</v>
      </c>
      <c r="N8" s="49">
        <v>9</v>
      </c>
      <c r="O8" s="49">
        <v>20</v>
      </c>
      <c r="P8" s="49">
        <v>3</v>
      </c>
      <c r="Q8" s="49">
        <v>3</v>
      </c>
      <c r="R8" s="49">
        <v>2</v>
      </c>
      <c r="S8" s="22">
        <f t="shared" si="0"/>
        <v>18</v>
      </c>
      <c r="T8" s="49">
        <v>0</v>
      </c>
      <c r="U8" s="49">
        <v>0</v>
      </c>
      <c r="V8" s="18"/>
      <c r="W8" s="10">
        <f>VLOOKUP($C8,[1]Vienna!$BB$7:$BK$42,5)</f>
        <v>15</v>
      </c>
      <c r="X8" s="10" t="str">
        <f>VLOOKUP($C8,[1]Vienna!$BB$7:$BK$42,6)</f>
        <v>d</v>
      </c>
      <c r="Y8" s="10">
        <f>VLOOKUP($C8,[1]Vienna!$BB$7:$BK$42,7)</f>
        <v>65</v>
      </c>
      <c r="Z8" s="10">
        <f>VLOOKUP($C8,[1]Vienna!$BB$7:$BK$42,8)</f>
        <v>93</v>
      </c>
      <c r="AA8" s="10">
        <f>VLOOKUP($C8,[1]Vienna!$BB$7:$BK$42,9)</f>
        <v>0</v>
      </c>
      <c r="AB8" s="10">
        <f>VLOOKUP($C8,[1]Vienna!$BB$7:$BK$42,10)</f>
        <v>109</v>
      </c>
      <c r="AC8" s="11">
        <f t="shared" si="8"/>
        <v>0</v>
      </c>
      <c r="AD8" s="11">
        <f t="shared" si="9"/>
        <v>0</v>
      </c>
      <c r="AE8" s="11">
        <f>VLOOKUP($C8,[1]Vienna!$BB$7:$BM$42,11)</f>
        <v>176</v>
      </c>
      <c r="AF8" s="11">
        <f>VLOOKUP($C8,[1]Vienna!$BB$7:$BM$42,12)</f>
        <v>0</v>
      </c>
      <c r="AG8" s="11" t="s">
        <v>30</v>
      </c>
      <c r="AH8" s="11" t="s">
        <v>30</v>
      </c>
      <c r="AI8" s="11">
        <f t="shared" si="10"/>
        <v>138</v>
      </c>
      <c r="AJ8" s="11">
        <f t="shared" si="11"/>
        <v>144</v>
      </c>
      <c r="AK8" s="11">
        <f t="shared" si="12"/>
        <v>155</v>
      </c>
      <c r="AL8" s="11">
        <f t="shared" si="13"/>
        <v>0</v>
      </c>
      <c r="AM8" s="11">
        <f t="shared" si="14"/>
        <v>162</v>
      </c>
      <c r="AN8" s="11">
        <f t="shared" si="15"/>
        <v>0</v>
      </c>
      <c r="AO8" s="11">
        <f t="shared" si="16"/>
        <v>0</v>
      </c>
      <c r="AP8" s="13">
        <f t="shared" si="1"/>
        <v>308.46918378786171</v>
      </c>
      <c r="AQ8" s="10">
        <f>VLOOKUP($C8,[2]Vienna!$BB$7:$BK$40,5)</f>
        <v>16</v>
      </c>
      <c r="AR8" s="10">
        <f>VLOOKUP($C8,[2]Vienna!$BB$7:$BK$40,6)</f>
        <v>38</v>
      </c>
      <c r="AS8" s="10">
        <f>VLOOKUP($C8,[2]Vienna!$BB$7:$BK$40,7)</f>
        <v>66</v>
      </c>
      <c r="AT8" s="10">
        <f>VLOOKUP($C8,[2]Vienna!$BB$7:$BK$40,8)</f>
        <v>95</v>
      </c>
      <c r="AU8" s="10">
        <f>VLOOKUP($C8,[2]Vienna!$BB$7:$BK$40,9)</f>
        <v>0</v>
      </c>
      <c r="AV8" s="10">
        <f>VLOOKUP($C8,[2]Vienna!$BB$7:$BK$40,10)</f>
        <v>109</v>
      </c>
      <c r="AW8" s="11">
        <f t="shared" si="17"/>
        <v>0</v>
      </c>
      <c r="AX8" s="11">
        <f t="shared" si="18"/>
        <v>0</v>
      </c>
      <c r="AY8" s="11">
        <f>VLOOKUP($C8,[2]Vienna!$BB$7:$BM$42,11)</f>
        <v>176</v>
      </c>
      <c r="AZ8" s="11">
        <f>VLOOKUP($C8,[2]Vienna!$BB$7:$BM$42,12)</f>
        <v>0</v>
      </c>
      <c r="BA8" s="11" t="s">
        <v>30</v>
      </c>
      <c r="BB8" s="11" t="s">
        <v>30</v>
      </c>
      <c r="BC8" s="11">
        <f t="shared" si="19"/>
        <v>138</v>
      </c>
      <c r="BD8" s="11">
        <f t="shared" si="20"/>
        <v>144</v>
      </c>
      <c r="BE8" s="11">
        <f t="shared" si="21"/>
        <v>155</v>
      </c>
      <c r="BF8" s="11">
        <f t="shared" si="22"/>
        <v>0</v>
      </c>
      <c r="BG8" s="11">
        <f t="shared" si="23"/>
        <v>162</v>
      </c>
      <c r="BH8" s="11">
        <f t="shared" si="24"/>
        <v>0</v>
      </c>
      <c r="BI8" s="11">
        <f t="shared" si="25"/>
        <v>0</v>
      </c>
      <c r="BJ8" s="13">
        <f t="shared" si="2"/>
        <v>235.38768738273475</v>
      </c>
      <c r="BK8" s="19">
        <f>IF($N8=2,BK31*'4 PEF'!$B$4,IF(OR($N8=3,$N8=4,$N8=5,$N8=6),BK31*'4 PEF'!$B$5,IF(OR($N8=7,$N8=8),BK31*'4 PEF'!$B$8,IF($N8=9,BK31*'4 PEF'!$B$7,IF($N8=10,BK31*'4 PEF'!$B$6)))))</f>
        <v>19.344705351926063</v>
      </c>
      <c r="BL8" s="19">
        <f>BL31*'4 PEF'!$B$8</f>
        <v>12.833622375482173</v>
      </c>
      <c r="BM8" s="19">
        <f>IF($N8=2,BM31*'4 PEF'!$B$4,IF(OR($N8=3,$N8=4,$N8=5,$N8=6),BM31*'4 PEF'!$B$5,IF(OR($N8=7,$N8=8),BM31*'4 PEF'!$B$8,IF($N8=9,BM31*'4 PEF'!$B$7,IF($N8=10,BM31*'4 PEF'!$B$6)))))</f>
        <v>9.8399999999999981</v>
      </c>
      <c r="BN8" s="19">
        <f>BN31*'4 PEF'!$B$8</f>
        <v>35.832532968749994</v>
      </c>
      <c r="BO8" s="19">
        <f>BO31*'4 PEF'!$B$8</f>
        <v>0.38775764707962357</v>
      </c>
      <c r="BP8" s="33">
        <f>BP31*'4 PEF'!$B$8</f>
        <v>0</v>
      </c>
      <c r="BQ8" s="34">
        <f t="shared" si="26"/>
        <v>78.23861834323786</v>
      </c>
      <c r="BR8" s="19">
        <f>IF($N8=2,BR31*'4 PEF'!$B$4,IF(OR($N8=3,$N8=4,$N8=5,$N8=6),BR31*'4 PEF'!$B$5,IF(OR($N8=7,$N8=8),BR31*'4 PEF'!$B$8,IF($N8=9,BR31*'4 PEF'!$B$7,IF($N8=10,BR31*'4 PEF'!$B$6)))))</f>
        <v>31.223360603840305</v>
      </c>
      <c r="BS8" s="19">
        <f>BS31*'4 PEF'!$B$8</f>
        <v>7.2134564296498311</v>
      </c>
      <c r="BT8" s="19">
        <f>IF($N8=2,BT31*'4 PEF'!$B$4,IF(OR($N8=3,$N8=4,$N8=5,$N8=6),BT31*'4 PEF'!$B$5,IF(OR($N8=7,$N8=8),BT31*'4 PEF'!$B$8,IF($N8=9,BT31*'4 PEF'!$B$7,IF($N8=10,BT31*'4 PEF'!$B$6)))))</f>
        <v>14.28</v>
      </c>
      <c r="BU8" s="19">
        <f>BU31*'4 PEF'!$B$8</f>
        <v>32.824600231666693</v>
      </c>
      <c r="BV8" s="19">
        <f>BV31*'4 PEF'!$B$8</f>
        <v>0.71774228701800846</v>
      </c>
      <c r="BW8" s="33">
        <f>BW31*'4 PEF'!$B$8</f>
        <v>0</v>
      </c>
      <c r="BX8" s="34">
        <f t="shared" si="27"/>
        <v>86.25915955217485</v>
      </c>
    </row>
    <row r="9" spans="1:76" ht="15" customHeight="1" x14ac:dyDescent="0.25">
      <c r="A9" s="151"/>
      <c r="B9" s="17">
        <v>4</v>
      </c>
      <c r="C9" s="98">
        <f>VLOOKUP(M9,[1]aux!$A$2:$B$37,2,FALSE)</f>
        <v>14</v>
      </c>
      <c r="D9" s="50" t="s">
        <v>32</v>
      </c>
      <c r="E9" s="50" t="s">
        <v>33</v>
      </c>
      <c r="F9" s="49" t="s">
        <v>32</v>
      </c>
      <c r="G9" s="49" t="s">
        <v>33</v>
      </c>
      <c r="H9" s="49">
        <v>0</v>
      </c>
      <c r="I9" s="49">
        <f t="shared" si="3"/>
        <v>3</v>
      </c>
      <c r="J9" s="49">
        <f t="shared" si="4"/>
        <v>3</v>
      </c>
      <c r="K9" s="49">
        <f t="shared" si="5"/>
        <v>3</v>
      </c>
      <c r="L9" s="49">
        <f t="shared" si="6"/>
        <v>1</v>
      </c>
      <c r="M9" s="49">
        <f t="shared" si="7"/>
        <v>3331</v>
      </c>
      <c r="N9" s="49">
        <v>7</v>
      </c>
      <c r="O9" s="49">
        <v>12</v>
      </c>
      <c r="P9" s="49">
        <v>3</v>
      </c>
      <c r="Q9" s="49">
        <v>3</v>
      </c>
      <c r="R9" s="49">
        <v>2</v>
      </c>
      <c r="S9" s="22">
        <f t="shared" si="0"/>
        <v>16</v>
      </c>
      <c r="T9" s="49">
        <v>0</v>
      </c>
      <c r="U9" s="49">
        <v>1</v>
      </c>
      <c r="V9" s="18"/>
      <c r="W9" s="10">
        <f>VLOOKUP($C9,[1]Vienna!$BB$7:$BK$42,5)</f>
        <v>15</v>
      </c>
      <c r="X9" s="10" t="str">
        <f>VLOOKUP($C9,[1]Vienna!$BB$7:$BK$42,6)</f>
        <v>d</v>
      </c>
      <c r="Y9" s="10">
        <f>VLOOKUP($C9,[1]Vienna!$BB$7:$BK$42,7)</f>
        <v>65</v>
      </c>
      <c r="Z9" s="10">
        <f>VLOOKUP($C9,[1]Vienna!$BB$7:$BK$42,8)</f>
        <v>93</v>
      </c>
      <c r="AA9" s="10">
        <f>VLOOKUP($C9,[1]Vienna!$BB$7:$BK$42,9)</f>
        <v>117</v>
      </c>
      <c r="AB9" s="10">
        <f>VLOOKUP($C9,[1]Vienna!$BB$7:$BK$42,10)</f>
        <v>109</v>
      </c>
      <c r="AC9" s="11">
        <f t="shared" si="8"/>
        <v>0</v>
      </c>
      <c r="AD9" s="11">
        <f t="shared" si="9"/>
        <v>0</v>
      </c>
      <c r="AE9" s="11">
        <f>VLOOKUP($C9,[1]Vienna!$BB$7:$BM$42,11)</f>
        <v>177</v>
      </c>
      <c r="AF9" s="11">
        <f>VLOOKUP($C9,[1]Vienna!$BB$7:$BM$42,12)</f>
        <v>182</v>
      </c>
      <c r="AG9" s="11" t="s">
        <v>30</v>
      </c>
      <c r="AH9" s="11" t="s">
        <v>30</v>
      </c>
      <c r="AI9" s="11">
        <f t="shared" si="10"/>
        <v>129</v>
      </c>
      <c r="AJ9" s="11">
        <f t="shared" si="11"/>
        <v>0</v>
      </c>
      <c r="AK9" s="11">
        <f t="shared" si="12"/>
        <v>155</v>
      </c>
      <c r="AL9" s="11">
        <f t="shared" si="13"/>
        <v>0</v>
      </c>
      <c r="AM9" s="11">
        <f t="shared" si="14"/>
        <v>162</v>
      </c>
      <c r="AN9" s="11">
        <f t="shared" si="15"/>
        <v>0</v>
      </c>
      <c r="AO9" s="11">
        <f t="shared" si="16"/>
        <v>184</v>
      </c>
      <c r="AP9" s="13">
        <f t="shared" si="1"/>
        <v>486.62225428973585</v>
      </c>
      <c r="AQ9" s="10">
        <f>VLOOKUP($C9,[2]Vienna!$BB$7:$BK$40,5)</f>
        <v>16</v>
      </c>
      <c r="AR9" s="10">
        <f>VLOOKUP($C9,[2]Vienna!$BB$7:$BK$40,6)</f>
        <v>38</v>
      </c>
      <c r="AS9" s="10">
        <f>VLOOKUP($C9,[2]Vienna!$BB$7:$BK$40,7)</f>
        <v>66</v>
      </c>
      <c r="AT9" s="10">
        <f>VLOOKUP($C9,[2]Vienna!$BB$7:$BK$40,8)</f>
        <v>95</v>
      </c>
      <c r="AU9" s="10">
        <f>VLOOKUP($C9,[2]Vienna!$BB$7:$BK$40,9)</f>
        <v>117</v>
      </c>
      <c r="AV9" s="10">
        <f>VLOOKUP($C9,[2]Vienna!$BB$7:$BK$40,10)</f>
        <v>109</v>
      </c>
      <c r="AW9" s="11">
        <f t="shared" si="17"/>
        <v>0</v>
      </c>
      <c r="AX9" s="11">
        <f t="shared" si="18"/>
        <v>0</v>
      </c>
      <c r="AY9" s="11">
        <f>VLOOKUP($C9,[2]Vienna!$BB$7:$BM$42,11)</f>
        <v>177</v>
      </c>
      <c r="AZ9" s="11">
        <f>VLOOKUP($C9,[2]Vienna!$BB$7:$BM$42,12)</f>
        <v>182</v>
      </c>
      <c r="BA9" s="11" t="s">
        <v>30</v>
      </c>
      <c r="BB9" s="11" t="s">
        <v>30</v>
      </c>
      <c r="BC9" s="11">
        <f t="shared" si="19"/>
        <v>129</v>
      </c>
      <c r="BD9" s="11">
        <f t="shared" si="20"/>
        <v>0</v>
      </c>
      <c r="BE9" s="11">
        <f t="shared" si="21"/>
        <v>155</v>
      </c>
      <c r="BF9" s="11">
        <f t="shared" si="22"/>
        <v>0</v>
      </c>
      <c r="BG9" s="11">
        <f t="shared" si="23"/>
        <v>162</v>
      </c>
      <c r="BH9" s="11">
        <f t="shared" si="24"/>
        <v>0</v>
      </c>
      <c r="BI9" s="11">
        <f t="shared" si="25"/>
        <v>184</v>
      </c>
      <c r="BJ9" s="13">
        <f t="shared" si="2"/>
        <v>373.47323087364657</v>
      </c>
      <c r="BK9" s="19">
        <f>IF($N9=2,BK32*'4 PEF'!$B$4,IF(OR($N9=3,$N9=4,$N9=5,$N9=6),BK32*'4 PEF'!$B$5,IF(OR($N9=7,$N9=8),BK32*'4 PEF'!$B$8,IF($N9=9,BK32*'4 PEF'!$B$7,IF($N9=10,BK32*'4 PEF'!$B$6)))))</f>
        <v>17.889481800347099</v>
      </c>
      <c r="BL9" s="19">
        <f>BL32*'4 PEF'!$B$8</f>
        <v>3.1155807341297637</v>
      </c>
      <c r="BM9" s="19">
        <f>IF($N9=2,BM32*'4 PEF'!$B$4,IF(OR($N9=3,$N9=4,$N9=5,$N9=6),BM32*'4 PEF'!$B$5,IF(OR($N9=7,$N9=8),BM32*'4 PEF'!$B$8,IF($N9=9,BM32*'4 PEF'!$B$7,IF($N9=10,BM32*'4 PEF'!$B$6)))))</f>
        <v>6.6840004680715825</v>
      </c>
      <c r="BN9" s="19">
        <f>BN32*'4 PEF'!$B$8</f>
        <v>13.188849895068595</v>
      </c>
      <c r="BO9" s="19">
        <f>BO32*'4 PEF'!$B$8</f>
        <v>0.27962700716613109</v>
      </c>
      <c r="BP9" s="33">
        <f>BP32*'4 PEF'!$B$8</f>
        <v>-12.167076923076923</v>
      </c>
      <c r="BQ9" s="34">
        <f t="shared" si="26"/>
        <v>28.990462981706248</v>
      </c>
      <c r="BR9" s="19">
        <f>IF($N9=2,BR32*'4 PEF'!$B$4,IF(OR($N9=3,$N9=4,$N9=5,$N9=6),BR32*'4 PEF'!$B$5,IF(OR($N9=7,$N9=8),BR32*'4 PEF'!$B$8,IF($N9=9,BR32*'4 PEF'!$B$7,IF($N9=10,BR32*'4 PEF'!$B$6)))))</f>
        <v>25.327997817997673</v>
      </c>
      <c r="BS9" s="19">
        <f>BS32*'4 PEF'!$B$8</f>
        <v>1.8320062666973611</v>
      </c>
      <c r="BT9" s="19">
        <f>IF($N9=2,BT32*'4 PEF'!$B$4,IF(OR($N9=3,$N9=4,$N9=5,$N9=6),BT32*'4 PEF'!$B$5,IF(OR($N9=7,$N9=8),BT32*'4 PEF'!$B$8,IF($N9=9,BT32*'4 PEF'!$B$7,IF($N9=10,BT32*'4 PEF'!$B$6)))))</f>
        <v>9.0783029027734514</v>
      </c>
      <c r="BU9" s="19">
        <f>BU32*'4 PEF'!$B$8</f>
        <v>13.175538751260552</v>
      </c>
      <c r="BV9" s="19">
        <f>BV32*'4 PEF'!$B$8</f>
        <v>0.65808812043835585</v>
      </c>
      <c r="BW9" s="33">
        <f>BW32*'4 PEF'!$B$8</f>
        <v>-12.126933333333332</v>
      </c>
      <c r="BX9" s="34">
        <f t="shared" si="27"/>
        <v>37.945000525834068</v>
      </c>
    </row>
    <row r="10" spans="1:76" ht="15" customHeight="1" x14ac:dyDescent="0.25">
      <c r="A10" s="151"/>
      <c r="B10" s="17">
        <v>5</v>
      </c>
      <c r="C10" s="98">
        <f>VLOOKUP(M10,[1]aux!$A$2:$B$37,2,FALSE)</f>
        <v>18</v>
      </c>
      <c r="D10" s="50" t="s">
        <v>33</v>
      </c>
      <c r="E10" s="50" t="s">
        <v>33</v>
      </c>
      <c r="F10" s="49" t="s">
        <v>32</v>
      </c>
      <c r="G10" s="49" t="s">
        <v>33</v>
      </c>
      <c r="H10" s="49">
        <v>0</v>
      </c>
      <c r="I10" s="49">
        <f t="shared" si="3"/>
        <v>4</v>
      </c>
      <c r="J10" s="49">
        <f t="shared" si="4"/>
        <v>3</v>
      </c>
      <c r="K10" s="49">
        <f t="shared" si="5"/>
        <v>3</v>
      </c>
      <c r="L10" s="49">
        <f t="shared" si="6"/>
        <v>1</v>
      </c>
      <c r="M10" s="49">
        <f t="shared" si="7"/>
        <v>4331</v>
      </c>
      <c r="N10" s="49">
        <v>7</v>
      </c>
      <c r="O10" s="49">
        <v>12</v>
      </c>
      <c r="P10" s="49">
        <v>3</v>
      </c>
      <c r="Q10" s="49">
        <v>3</v>
      </c>
      <c r="R10" s="49">
        <v>2</v>
      </c>
      <c r="S10" s="22">
        <f t="shared" si="0"/>
        <v>16</v>
      </c>
      <c r="T10" s="49">
        <v>0</v>
      </c>
      <c r="U10" s="49">
        <v>1</v>
      </c>
      <c r="V10" s="18"/>
      <c r="W10" s="10">
        <f>VLOOKUP($C10,[1]Vienna!$BB$7:$BK$42,5)</f>
        <v>17</v>
      </c>
      <c r="X10" s="10" t="str">
        <f>VLOOKUP($C10,[1]Vienna!$BB$7:$BK$42,6)</f>
        <v>f</v>
      </c>
      <c r="Y10" s="10">
        <f>VLOOKUP($C10,[1]Vienna!$BB$7:$BK$42,7)</f>
        <v>67</v>
      </c>
      <c r="Z10" s="10">
        <f>VLOOKUP($C10,[1]Vienna!$BB$7:$BK$42,8)</f>
        <v>93</v>
      </c>
      <c r="AA10" s="10">
        <f>VLOOKUP($C10,[1]Vienna!$BB$7:$BK$42,9)</f>
        <v>117</v>
      </c>
      <c r="AB10" s="10">
        <f>VLOOKUP($C10,[1]Vienna!$BB$7:$BK$42,10)</f>
        <v>109</v>
      </c>
      <c r="AC10" s="11">
        <f t="shared" si="8"/>
        <v>0</v>
      </c>
      <c r="AD10" s="11">
        <f t="shared" si="9"/>
        <v>0</v>
      </c>
      <c r="AE10" s="11">
        <f>VLOOKUP($C10,[1]Vienna!$BB$7:$BM$42,11)</f>
        <v>177</v>
      </c>
      <c r="AF10" s="11">
        <f>VLOOKUP($C10,[1]Vienna!$BB$7:$BM$42,12)</f>
        <v>182</v>
      </c>
      <c r="AG10" s="11" t="s">
        <v>30</v>
      </c>
      <c r="AH10" s="11" t="s">
        <v>30</v>
      </c>
      <c r="AI10" s="11">
        <f t="shared" si="10"/>
        <v>129</v>
      </c>
      <c r="AJ10" s="11">
        <f t="shared" si="11"/>
        <v>0</v>
      </c>
      <c r="AK10" s="11">
        <f t="shared" si="12"/>
        <v>155</v>
      </c>
      <c r="AL10" s="11">
        <f t="shared" si="13"/>
        <v>0</v>
      </c>
      <c r="AM10" s="11">
        <f t="shared" si="14"/>
        <v>162</v>
      </c>
      <c r="AN10" s="11">
        <f t="shared" si="15"/>
        <v>0</v>
      </c>
      <c r="AO10" s="11">
        <f t="shared" si="16"/>
        <v>184</v>
      </c>
      <c r="AP10" s="13">
        <f t="shared" si="1"/>
        <v>492.42555145815891</v>
      </c>
      <c r="AQ10" s="10">
        <f>VLOOKUP($C10,[2]Vienna!$BB$7:$BK$40,5)</f>
        <v>18</v>
      </c>
      <c r="AR10" s="10" t="str">
        <f>VLOOKUP($C10,[2]Vienna!$BB$7:$BK$40,6)</f>
        <v>f</v>
      </c>
      <c r="AS10" s="10">
        <f>VLOOKUP($C10,[2]Vienna!$BB$7:$BK$40,7)</f>
        <v>68</v>
      </c>
      <c r="AT10" s="10">
        <f>VLOOKUP($C10,[2]Vienna!$BB$7:$BK$40,8)</f>
        <v>95</v>
      </c>
      <c r="AU10" s="10">
        <f>VLOOKUP($C10,[2]Vienna!$BB$7:$BK$40,9)</f>
        <v>117</v>
      </c>
      <c r="AV10" s="10">
        <f>VLOOKUP($C10,[2]Vienna!$BB$7:$BK$40,10)</f>
        <v>109</v>
      </c>
      <c r="AW10" s="11">
        <f t="shared" si="17"/>
        <v>0</v>
      </c>
      <c r="AX10" s="11">
        <f t="shared" si="18"/>
        <v>0</v>
      </c>
      <c r="AY10" s="11">
        <f>VLOOKUP($C10,[2]Vienna!$BB$7:$BM$42,11)</f>
        <v>177</v>
      </c>
      <c r="AZ10" s="11">
        <f>VLOOKUP($C10,[2]Vienna!$BB$7:$BM$42,12)</f>
        <v>182</v>
      </c>
      <c r="BA10" s="11" t="s">
        <v>30</v>
      </c>
      <c r="BB10" s="11" t="s">
        <v>30</v>
      </c>
      <c r="BC10" s="11">
        <f t="shared" si="19"/>
        <v>129</v>
      </c>
      <c r="BD10" s="11">
        <f t="shared" si="20"/>
        <v>0</v>
      </c>
      <c r="BE10" s="11">
        <f t="shared" si="21"/>
        <v>155</v>
      </c>
      <c r="BF10" s="11">
        <f t="shared" si="22"/>
        <v>0</v>
      </c>
      <c r="BG10" s="11">
        <f t="shared" si="23"/>
        <v>162</v>
      </c>
      <c r="BH10" s="11">
        <f t="shared" si="24"/>
        <v>0</v>
      </c>
      <c r="BI10" s="11">
        <f t="shared" si="25"/>
        <v>184</v>
      </c>
      <c r="BJ10" s="13">
        <f t="shared" si="2"/>
        <v>392.07244022210284</v>
      </c>
      <c r="BK10" s="19">
        <f>IF($N10=2,BK33*'4 PEF'!$B$4,IF(OR($N10=3,$N10=4,$N10=5,$N10=6),BK33*'4 PEF'!$B$5,IF(OR($N10=7,$N10=8),BK33*'4 PEF'!$B$8,IF($N10=9,BK33*'4 PEF'!$B$7,IF($N10=10,BK33*'4 PEF'!$B$6)))))</f>
        <v>16.1922293697524</v>
      </c>
      <c r="BL10" s="19">
        <f>BL33*'4 PEF'!$B$8</f>
        <v>3.1886223772924129</v>
      </c>
      <c r="BM10" s="19">
        <f>IF($N10=2,BM33*'4 PEF'!$B$4,IF(OR($N10=3,$N10=4,$N10=5,$N10=6),BM33*'4 PEF'!$B$5,IF(OR($N10=7,$N10=8),BM33*'4 PEF'!$B$8,IF($N10=9,BM33*'4 PEF'!$B$7,IF($N10=10,BM33*'4 PEF'!$B$6)))))</f>
        <v>6.728436157553495</v>
      </c>
      <c r="BN10" s="19">
        <f>BN33*'4 PEF'!$B$8</f>
        <v>13.188849895068595</v>
      </c>
      <c r="BO10" s="19">
        <f>BO33*'4 PEF'!$B$8</f>
        <v>0.27582713279929855</v>
      </c>
      <c r="BP10" s="33">
        <f>BP33*'4 PEF'!$B$8</f>
        <v>-12.167076923076923</v>
      </c>
      <c r="BQ10" s="34">
        <f t="shared" si="26"/>
        <v>27.406888009389281</v>
      </c>
      <c r="BR10" s="19">
        <f>IF($N10=2,BR33*'4 PEF'!$B$4,IF(OR($N10=3,$N10=4,$N10=5,$N10=6),BR33*'4 PEF'!$B$5,IF(OR($N10=7,$N10=8),BR33*'4 PEF'!$B$8,IF($N10=9,BR33*'4 PEF'!$B$7,IF($N10=10,BR33*'4 PEF'!$B$6)))))</f>
        <v>20.795046918013064</v>
      </c>
      <c r="BS10" s="19">
        <f>BS33*'4 PEF'!$B$8</f>
        <v>2.3798180644923521</v>
      </c>
      <c r="BT10" s="19">
        <f>IF($N10=2,BT33*'4 PEF'!$B$4,IF(OR($N10=3,$N10=4,$N10=5,$N10=6),BT33*'4 PEF'!$B$5,IF(OR($N10=7,$N10=8),BT33*'4 PEF'!$B$8,IF($N10=9,BT33*'4 PEF'!$B$7,IF($N10=10,BT33*'4 PEF'!$B$6)))))</f>
        <v>8.9873164232667087</v>
      </c>
      <c r="BU10" s="19">
        <f>BU33*'4 PEF'!$B$8</f>
        <v>13.175538751260552</v>
      </c>
      <c r="BV10" s="19">
        <f>BV33*'4 PEF'!$B$8</f>
        <v>0.64307855965647043</v>
      </c>
      <c r="BW10" s="33">
        <f>BW33*'4 PEF'!$B$8</f>
        <v>-12.126933333333332</v>
      </c>
      <c r="BX10" s="34">
        <f t="shared" si="27"/>
        <v>33.853865383355817</v>
      </c>
    </row>
    <row r="11" spans="1:76" ht="15" customHeight="1" x14ac:dyDescent="0.25">
      <c r="A11" s="151"/>
      <c r="B11" s="17">
        <v>6</v>
      </c>
      <c r="C11" s="98">
        <f>VLOOKUP(M11,[1]aux!$A$2:$B$37,2,FALSE)</f>
        <v>32</v>
      </c>
      <c r="D11" s="50" t="s">
        <v>32</v>
      </c>
      <c r="E11" s="50" t="s">
        <v>33</v>
      </c>
      <c r="F11" s="49" t="s">
        <v>32</v>
      </c>
      <c r="G11" s="49" t="s">
        <v>33</v>
      </c>
      <c r="H11" s="49">
        <v>1</v>
      </c>
      <c r="I11" s="49">
        <f t="shared" si="3"/>
        <v>3</v>
      </c>
      <c r="J11" s="49">
        <f t="shared" si="4"/>
        <v>3</v>
      </c>
      <c r="K11" s="49">
        <f t="shared" si="5"/>
        <v>3</v>
      </c>
      <c r="L11" s="49">
        <f t="shared" si="6"/>
        <v>2</v>
      </c>
      <c r="M11" s="49">
        <f t="shared" si="7"/>
        <v>3332</v>
      </c>
      <c r="N11" s="49">
        <v>8</v>
      </c>
      <c r="O11" s="49">
        <v>13</v>
      </c>
      <c r="P11" s="49">
        <v>3</v>
      </c>
      <c r="Q11" s="49">
        <v>3</v>
      </c>
      <c r="R11" s="49">
        <v>2</v>
      </c>
      <c r="S11" s="22">
        <f t="shared" si="0"/>
        <v>17</v>
      </c>
      <c r="T11" s="49">
        <v>0</v>
      </c>
      <c r="U11" s="49">
        <v>1</v>
      </c>
      <c r="V11" s="18"/>
      <c r="W11" s="10">
        <f>VLOOKUP($C11,[1]Vienna!$BB$7:$BK$42,5)</f>
        <v>15</v>
      </c>
      <c r="X11" s="10" t="str">
        <f>VLOOKUP($C11,[1]Vienna!$BB$7:$BK$42,6)</f>
        <v>d</v>
      </c>
      <c r="Y11" s="10">
        <f>VLOOKUP($C11,[1]Vienna!$BB$7:$BK$42,7)</f>
        <v>65</v>
      </c>
      <c r="Z11" s="10">
        <f>VLOOKUP($C11,[1]Vienna!$BB$7:$BK$42,8)</f>
        <v>93</v>
      </c>
      <c r="AA11" s="10">
        <f>VLOOKUP($C11,[1]Vienna!$BB$7:$BK$42,9)</f>
        <v>117</v>
      </c>
      <c r="AB11" s="10">
        <f>VLOOKUP($C11,[1]Vienna!$BB$7:$BK$42,10)</f>
        <v>109</v>
      </c>
      <c r="AC11" s="11">
        <f t="shared" si="8"/>
        <v>170</v>
      </c>
      <c r="AD11" s="11">
        <f t="shared" si="9"/>
        <v>168</v>
      </c>
      <c r="AE11" s="11">
        <f>VLOOKUP($C11,[1]Vienna!$BB$7:$BM$42,11)</f>
        <v>177</v>
      </c>
      <c r="AF11" s="11">
        <f>VLOOKUP($C11,[1]Vienna!$BB$7:$BM$42,12)</f>
        <v>182</v>
      </c>
      <c r="AG11" s="11" t="s">
        <v>30</v>
      </c>
      <c r="AH11" s="11" t="s">
        <v>30</v>
      </c>
      <c r="AI11" s="11">
        <f t="shared" si="10"/>
        <v>135</v>
      </c>
      <c r="AJ11" s="11">
        <f t="shared" si="11"/>
        <v>0</v>
      </c>
      <c r="AK11" s="11">
        <f t="shared" si="12"/>
        <v>155</v>
      </c>
      <c r="AL11" s="11">
        <f t="shared" si="13"/>
        <v>0</v>
      </c>
      <c r="AM11" s="11">
        <f t="shared" si="14"/>
        <v>162</v>
      </c>
      <c r="AN11" s="11">
        <f t="shared" si="15"/>
        <v>0</v>
      </c>
      <c r="AO11" s="11">
        <f t="shared" si="16"/>
        <v>184</v>
      </c>
      <c r="AP11" s="13">
        <f t="shared" si="1"/>
        <v>547.03065224022725</v>
      </c>
      <c r="AQ11" s="10">
        <f>VLOOKUP($C11,[2]Vienna!$BB$7:$BK$40,5)</f>
        <v>16</v>
      </c>
      <c r="AR11" s="10">
        <f>VLOOKUP($C11,[2]Vienna!$BB$7:$BK$40,6)</f>
        <v>38</v>
      </c>
      <c r="AS11" s="10">
        <f>VLOOKUP($C11,[2]Vienna!$BB$7:$BK$40,7)</f>
        <v>66</v>
      </c>
      <c r="AT11" s="10">
        <f>VLOOKUP($C11,[2]Vienna!$BB$7:$BK$40,8)</f>
        <v>95</v>
      </c>
      <c r="AU11" s="10">
        <f>VLOOKUP($C11,[2]Vienna!$BB$7:$BK$40,9)</f>
        <v>117</v>
      </c>
      <c r="AV11" s="10">
        <f>VLOOKUP($C11,[2]Vienna!$BB$7:$BK$40,10)</f>
        <v>109</v>
      </c>
      <c r="AW11" s="11">
        <f t="shared" si="17"/>
        <v>170</v>
      </c>
      <c r="AX11" s="11">
        <f t="shared" si="18"/>
        <v>168</v>
      </c>
      <c r="AY11" s="11">
        <f>VLOOKUP($C11,[2]Vienna!$BB$7:$BM$42,11)</f>
        <v>177</v>
      </c>
      <c r="AZ11" s="11">
        <f>VLOOKUP($C11,[2]Vienna!$BB$7:$BM$42,12)</f>
        <v>182</v>
      </c>
      <c r="BA11" s="11" t="s">
        <v>30</v>
      </c>
      <c r="BB11" s="11" t="s">
        <v>30</v>
      </c>
      <c r="BC11" s="11">
        <f t="shared" si="19"/>
        <v>135</v>
      </c>
      <c r="BD11" s="11">
        <f t="shared" si="20"/>
        <v>0</v>
      </c>
      <c r="BE11" s="11">
        <f t="shared" si="21"/>
        <v>155</v>
      </c>
      <c r="BF11" s="11">
        <f t="shared" si="22"/>
        <v>0</v>
      </c>
      <c r="BG11" s="11">
        <f t="shared" si="23"/>
        <v>162</v>
      </c>
      <c r="BH11" s="11">
        <f t="shared" si="24"/>
        <v>0</v>
      </c>
      <c r="BI11" s="11">
        <f t="shared" si="25"/>
        <v>184</v>
      </c>
      <c r="BJ11" s="13">
        <f t="shared" si="2"/>
        <v>397.11324886630075</v>
      </c>
      <c r="BK11" s="19">
        <f>IF($N11=2,BK34*'4 PEF'!$B$4,IF(OR($N11=3,$N11=4,$N11=5,$N11=6),BK34*'4 PEF'!$B$5,IF(OR($N11=7,$N11=8),BK34*'4 PEF'!$B$8,IF($N11=9,BK34*'4 PEF'!$B$7,IF($N11=10,BK34*'4 PEF'!$B$6)))))</f>
        <v>7.6747811601838496</v>
      </c>
      <c r="BL11" s="19">
        <f>BL34*'4 PEF'!$B$8</f>
        <v>2.1059824075731028</v>
      </c>
      <c r="BM11" s="19">
        <f>IF($N11=2,BM34*'4 PEF'!$B$4,IF(OR($N11=3,$N11=4,$N11=5,$N11=6),BM34*'4 PEF'!$B$5,IF(OR($N11=7,$N11=8),BM34*'4 PEF'!$B$8,IF($N11=9,BM34*'4 PEF'!$B$7,IF($N11=10,BM34*'4 PEF'!$B$6)))))</f>
        <v>4.4825119185108058</v>
      </c>
      <c r="BN11" s="19">
        <f>BN34*'4 PEF'!$B$8</f>
        <v>13.188849895068595</v>
      </c>
      <c r="BO11" s="19">
        <f>BO34*'4 PEF'!$B$8</f>
        <v>3.0823462184927615</v>
      </c>
      <c r="BP11" s="33">
        <f>BP34*'4 PEF'!$B$8</f>
        <v>-12.167076923076923</v>
      </c>
      <c r="BQ11" s="34">
        <f t="shared" si="26"/>
        <v>18.367394676752191</v>
      </c>
      <c r="BR11" s="19">
        <f>IF($N11=2,BR34*'4 PEF'!$B$4,IF(OR($N11=3,$N11=4,$N11=5,$N11=6),BR34*'4 PEF'!$B$5,IF(OR($N11=7,$N11=8),BR34*'4 PEF'!$B$8,IF($N11=9,BR34*'4 PEF'!$B$7,IF($N11=10,BR34*'4 PEF'!$B$6)))))</f>
        <v>7.8357145397909695</v>
      </c>
      <c r="BS11" s="19">
        <f>BS34*'4 PEF'!$B$8</f>
        <v>1.2443957635896277</v>
      </c>
      <c r="BT11" s="19">
        <f>IF($N11=2,BT34*'4 PEF'!$B$4,IF(OR($N11=3,$N11=4,$N11=5,$N11=6),BT34*'4 PEF'!$B$5,IF(OR($N11=7,$N11=8),BT34*'4 PEF'!$B$8,IF($N11=9,BT34*'4 PEF'!$B$7,IF($N11=10,BT34*'4 PEF'!$B$6)))))</f>
        <v>7.3337394695701752</v>
      </c>
      <c r="BU11" s="19">
        <f>BU34*'4 PEF'!$B$8</f>
        <v>13.175538751260552</v>
      </c>
      <c r="BV11" s="19">
        <f>BV34*'4 PEF'!$B$8</f>
        <v>7.8397571972586597</v>
      </c>
      <c r="BW11" s="33">
        <f>BW34*'4 PEF'!$B$8</f>
        <v>-12.126933333333332</v>
      </c>
      <c r="BX11" s="34">
        <f t="shared" si="27"/>
        <v>25.302212388136645</v>
      </c>
    </row>
    <row r="12" spans="1:76" ht="15" customHeight="1" x14ac:dyDescent="0.25">
      <c r="A12" s="151"/>
      <c r="B12" s="17">
        <v>7</v>
      </c>
      <c r="C12" s="98">
        <f>VLOOKUP(M12,[1]aux!$A$2:$B$37,2,FALSE)</f>
        <v>36</v>
      </c>
      <c r="D12" s="50" t="s">
        <v>33</v>
      </c>
      <c r="E12" s="50" t="s">
        <v>33</v>
      </c>
      <c r="F12" s="49" t="s">
        <v>32</v>
      </c>
      <c r="G12" s="49" t="s">
        <v>33</v>
      </c>
      <c r="H12" s="49">
        <v>1</v>
      </c>
      <c r="I12" s="49">
        <f t="shared" si="3"/>
        <v>4</v>
      </c>
      <c r="J12" s="49">
        <f t="shared" si="4"/>
        <v>3</v>
      </c>
      <c r="K12" s="49">
        <f t="shared" si="5"/>
        <v>3</v>
      </c>
      <c r="L12" s="49">
        <f t="shared" si="6"/>
        <v>2</v>
      </c>
      <c r="M12" s="49">
        <f t="shared" si="7"/>
        <v>4332</v>
      </c>
      <c r="N12" s="49">
        <v>8</v>
      </c>
      <c r="O12" s="49">
        <v>13</v>
      </c>
      <c r="P12" s="49">
        <v>3</v>
      </c>
      <c r="Q12" s="49">
        <v>3</v>
      </c>
      <c r="R12" s="49">
        <v>2</v>
      </c>
      <c r="S12" s="22">
        <f t="shared" si="0"/>
        <v>17</v>
      </c>
      <c r="T12" s="49">
        <v>0</v>
      </c>
      <c r="U12" s="49">
        <v>1</v>
      </c>
      <c r="V12" s="18"/>
      <c r="W12" s="10">
        <f>VLOOKUP($C12,[1]Vienna!$BB$7:$BK$42,5)</f>
        <v>17</v>
      </c>
      <c r="X12" s="10" t="str">
        <f>VLOOKUP($C12,[1]Vienna!$BB$7:$BK$42,6)</f>
        <v>f</v>
      </c>
      <c r="Y12" s="10">
        <f>VLOOKUP($C12,[1]Vienna!$BB$7:$BK$42,7)</f>
        <v>67</v>
      </c>
      <c r="Z12" s="10">
        <f>VLOOKUP($C12,[1]Vienna!$BB$7:$BK$42,8)</f>
        <v>93</v>
      </c>
      <c r="AA12" s="10">
        <f>VLOOKUP($C12,[1]Vienna!$BB$7:$BK$42,9)</f>
        <v>117</v>
      </c>
      <c r="AB12" s="10">
        <f>VLOOKUP($C12,[1]Vienna!$BB$7:$BK$42,10)</f>
        <v>109</v>
      </c>
      <c r="AC12" s="11">
        <f t="shared" si="8"/>
        <v>170</v>
      </c>
      <c r="AD12" s="11">
        <f t="shared" si="9"/>
        <v>168</v>
      </c>
      <c r="AE12" s="11">
        <f>VLOOKUP($C12,[1]Vienna!$BB$7:$BM$42,11)</f>
        <v>177</v>
      </c>
      <c r="AF12" s="11">
        <f>VLOOKUP($C12,[1]Vienna!$BB$7:$BM$42,12)</f>
        <v>182</v>
      </c>
      <c r="AG12" s="11" t="s">
        <v>30</v>
      </c>
      <c r="AH12" s="11" t="s">
        <v>30</v>
      </c>
      <c r="AI12" s="11">
        <f t="shared" si="10"/>
        <v>135</v>
      </c>
      <c r="AJ12" s="11">
        <f t="shared" si="11"/>
        <v>0</v>
      </c>
      <c r="AK12" s="11">
        <f t="shared" si="12"/>
        <v>155</v>
      </c>
      <c r="AL12" s="11">
        <f t="shared" si="13"/>
        <v>0</v>
      </c>
      <c r="AM12" s="11">
        <f t="shared" si="14"/>
        <v>162</v>
      </c>
      <c r="AN12" s="11">
        <f t="shared" si="15"/>
        <v>0</v>
      </c>
      <c r="AO12" s="11">
        <f t="shared" si="16"/>
        <v>184</v>
      </c>
      <c r="AP12" s="13">
        <f t="shared" si="1"/>
        <v>552.83394940865026</v>
      </c>
      <c r="AQ12" s="10">
        <f>VLOOKUP($C12,[2]Vienna!$BB$7:$BK$40,5)</f>
        <v>18</v>
      </c>
      <c r="AR12" s="10" t="str">
        <f>VLOOKUP($C12,[2]Vienna!$BB$7:$BK$40,6)</f>
        <v>f</v>
      </c>
      <c r="AS12" s="10">
        <f>VLOOKUP($C12,[2]Vienna!$BB$7:$BK$40,7)</f>
        <v>68</v>
      </c>
      <c r="AT12" s="10">
        <f>VLOOKUP($C12,[2]Vienna!$BB$7:$BK$40,8)</f>
        <v>93</v>
      </c>
      <c r="AU12" s="10">
        <f>VLOOKUP($C12,[2]Vienna!$BB$7:$BK$40,9)</f>
        <v>117</v>
      </c>
      <c r="AV12" s="10">
        <f>VLOOKUP($C12,[2]Vienna!$BB$7:$BK$40,10)</f>
        <v>109</v>
      </c>
      <c r="AW12" s="11">
        <f t="shared" si="17"/>
        <v>170</v>
      </c>
      <c r="AX12" s="11">
        <f t="shared" si="18"/>
        <v>168</v>
      </c>
      <c r="AY12" s="11">
        <f>VLOOKUP($C12,[2]Vienna!$BB$7:$BM$42,11)</f>
        <v>177</v>
      </c>
      <c r="AZ12" s="11">
        <f>VLOOKUP($C12,[2]Vienna!$BB$7:$BM$42,12)</f>
        <v>182</v>
      </c>
      <c r="BA12" s="11" t="s">
        <v>30</v>
      </c>
      <c r="BB12" s="11" t="s">
        <v>30</v>
      </c>
      <c r="BC12" s="11">
        <f t="shared" si="19"/>
        <v>135</v>
      </c>
      <c r="BD12" s="11">
        <f t="shared" si="20"/>
        <v>0</v>
      </c>
      <c r="BE12" s="11">
        <f t="shared" si="21"/>
        <v>155</v>
      </c>
      <c r="BF12" s="11">
        <f t="shared" si="22"/>
        <v>0</v>
      </c>
      <c r="BG12" s="11">
        <f t="shared" si="23"/>
        <v>162</v>
      </c>
      <c r="BH12" s="11">
        <f t="shared" si="24"/>
        <v>0</v>
      </c>
      <c r="BI12" s="11">
        <f t="shared" si="25"/>
        <v>184</v>
      </c>
      <c r="BJ12" s="13">
        <f t="shared" si="2"/>
        <v>572.36868429677293</v>
      </c>
      <c r="BK12" s="19">
        <f>IF($N12=2,BK35*'4 PEF'!$B$4,IF(OR($N12=3,$N12=4,$N12=5,$N12=6),BK35*'4 PEF'!$B$5,IF(OR($N12=7,$N12=8),BK35*'4 PEF'!$B$8,IF($N12=9,BK35*'4 PEF'!$B$7,IF($N12=10,BK35*'4 PEF'!$B$6)))))</f>
        <v>16.523977662265612</v>
      </c>
      <c r="BL12" s="19">
        <f>BL35*'4 PEF'!$B$8</f>
        <v>3.3180712379209125</v>
      </c>
      <c r="BM12" s="19">
        <f>IF($N12=2,BM35*'4 PEF'!$B$4,IF(OR($N12=3,$N12=4,$N12=5,$N12=6),BM35*'4 PEF'!$B$5,IF(OR($N12=7,$N12=8),BM35*'4 PEF'!$B$8,IF($N12=9,BM35*'4 PEF'!$B$7,IF($N12=10,BM35*'4 PEF'!$B$6)))))</f>
        <v>4.154420814675742</v>
      </c>
      <c r="BN12" s="19">
        <f>BN35*'4 PEF'!$B$8</f>
        <v>12.517755785370744</v>
      </c>
      <c r="BO12" s="19">
        <f>BO35*'4 PEF'!$B$8</f>
        <v>2.7791329399186044</v>
      </c>
      <c r="BP12" s="33">
        <f>BP35*'4 PEF'!$B$8</f>
        <v>-12.167076923076923</v>
      </c>
      <c r="BQ12" s="34">
        <f t="shared" si="26"/>
        <v>27.126281517074691</v>
      </c>
      <c r="BR12" s="19">
        <f>IF($N12=2,BR35*'4 PEF'!$B$4,IF(OR($N12=3,$N12=4,$N12=5,$N12=6),BR35*'4 PEF'!$B$5,IF(OR($N12=7,$N12=8),BR35*'4 PEF'!$B$8,IF($N12=9,BR35*'4 PEF'!$B$7,IF($N12=10,BR35*'4 PEF'!$B$6)))))</f>
        <v>12.333907758613176</v>
      </c>
      <c r="BS12" s="19">
        <f>BS35*'4 PEF'!$B$8</f>
        <v>1.5724065734504447</v>
      </c>
      <c r="BT12" s="19">
        <f>IF($N12=2,BT35*'4 PEF'!$B$4,IF(OR($N12=3,$N12=4,$N12=5,$N12=6),BT35*'4 PEF'!$B$5,IF(OR($N12=7,$N12=8),BT35*'4 PEF'!$B$8,IF($N12=9,BT35*'4 PEF'!$B$7,IF($N12=10,BT35*'4 PEF'!$B$6)))))</f>
        <v>6.9512849844666782</v>
      </c>
      <c r="BU12" s="19">
        <f>BU35*'4 PEF'!$B$8</f>
        <v>12.623219254869539</v>
      </c>
      <c r="BV12" s="19">
        <f>BV35*'4 PEF'!$B$8</f>
        <v>7.520057076235573</v>
      </c>
      <c r="BW12" s="33">
        <f>BW35*'4 PEF'!$B$8</f>
        <v>-12.126933333333332</v>
      </c>
      <c r="BX12" s="34">
        <f t="shared" si="27"/>
        <v>28.873942314302077</v>
      </c>
    </row>
    <row r="13" spans="1:76" ht="15" customHeight="1" x14ac:dyDescent="0.25">
      <c r="A13" s="151"/>
      <c r="B13" s="17">
        <v>8</v>
      </c>
      <c r="C13" s="97">
        <f>VLOOKUP(M13,[1]aux!$A$2:$B$37,2,FALSE)</f>
        <v>13</v>
      </c>
      <c r="D13" s="50" t="s">
        <v>32</v>
      </c>
      <c r="E13" s="50" t="s">
        <v>33</v>
      </c>
      <c r="F13" s="49" t="s">
        <v>34</v>
      </c>
      <c r="G13" s="49" t="s">
        <v>32</v>
      </c>
      <c r="H13" s="49">
        <v>0</v>
      </c>
      <c r="I13" s="49">
        <f t="shared" ref="I13:I17" si="28">IF(D13="-",1,IF(D13="o-",2,IF(D13="o+",3,IF(D13="+",4))))</f>
        <v>3</v>
      </c>
      <c r="J13" s="49">
        <f t="shared" ref="J13:J17" si="29">IF(E13="o",1,IF(E13="o+",2,IF(E13="+",3)))</f>
        <v>3</v>
      </c>
      <c r="K13" s="49">
        <f t="shared" ref="K13:K17" si="30">IF(G13="o",1,IF(G13="o+",2,IF(G13="+",3)))</f>
        <v>2</v>
      </c>
      <c r="L13" s="49">
        <f t="shared" ref="L13:L17" si="31">IF(H13=0,1,IF(H13=1,2))</f>
        <v>1</v>
      </c>
      <c r="M13" s="49">
        <f t="shared" ref="M13:M24" si="32">I13*1000+J13*100+K13*10+L13*1</f>
        <v>3321</v>
      </c>
      <c r="N13" s="49">
        <v>9</v>
      </c>
      <c r="O13" s="49">
        <v>20</v>
      </c>
      <c r="P13" s="49">
        <v>3</v>
      </c>
      <c r="Q13" s="49">
        <v>3</v>
      </c>
      <c r="R13" s="49">
        <v>2</v>
      </c>
      <c r="S13" s="22">
        <f t="shared" si="0"/>
        <v>24</v>
      </c>
      <c r="T13" s="49">
        <v>1</v>
      </c>
      <c r="U13" s="49">
        <v>1</v>
      </c>
      <c r="V13" s="18"/>
      <c r="W13" s="10">
        <f>VLOOKUP($C13,[1]Vienna!$BB$7:$BK$42,5)</f>
        <v>15</v>
      </c>
      <c r="X13" s="10" t="str">
        <f>VLOOKUP($C13,[1]Vienna!$BB$7:$BK$42,6)</f>
        <v>d</v>
      </c>
      <c r="Y13" s="10">
        <f>VLOOKUP($C13,[1]Vienna!$BB$7:$BK$42,7)</f>
        <v>65</v>
      </c>
      <c r="Z13" s="10">
        <f>VLOOKUP($C13,[1]Vienna!$BB$7:$BK$42,8)</f>
        <v>93</v>
      </c>
      <c r="AA13" s="10">
        <f>VLOOKUP($C13,[1]Vienna!$BB$7:$BK$42,9)</f>
        <v>0</v>
      </c>
      <c r="AB13" s="10">
        <f>VLOOKUP($C13,[1]Vienna!$BB$7:$BK$42,10)</f>
        <v>109</v>
      </c>
      <c r="AC13" s="11">
        <f t="shared" si="8"/>
        <v>0</v>
      </c>
      <c r="AD13" s="11">
        <f t="shared" si="9"/>
        <v>0</v>
      </c>
      <c r="AE13" s="11">
        <f>VLOOKUP($C13,[1]Vienna!$BB$7:$BM$42,11)</f>
        <v>176</v>
      </c>
      <c r="AF13" s="11">
        <f>VLOOKUP($C13,[1]Vienna!$BB$7:$BM$42,12)</f>
        <v>0</v>
      </c>
      <c r="AG13" s="11" t="s">
        <v>30</v>
      </c>
      <c r="AH13" s="11" t="s">
        <v>30</v>
      </c>
      <c r="AI13" s="11">
        <f t="shared" si="10"/>
        <v>138</v>
      </c>
      <c r="AJ13" s="11">
        <f t="shared" si="11"/>
        <v>144</v>
      </c>
      <c r="AK13" s="11">
        <f t="shared" si="12"/>
        <v>155</v>
      </c>
      <c r="AL13" s="11">
        <f t="shared" si="13"/>
        <v>0</v>
      </c>
      <c r="AM13" s="11">
        <f t="shared" si="14"/>
        <v>162</v>
      </c>
      <c r="AN13" s="11">
        <f t="shared" si="15"/>
        <v>186</v>
      </c>
      <c r="AO13" s="11">
        <f t="shared" si="16"/>
        <v>184</v>
      </c>
      <c r="AP13" s="13">
        <f t="shared" si="1"/>
        <v>339.16730344598136</v>
      </c>
      <c r="AQ13" s="10">
        <f>VLOOKUP($C13,[2]Vienna!$BB$7:$BK$40,5)</f>
        <v>16</v>
      </c>
      <c r="AR13" s="10">
        <f>VLOOKUP($C13,[2]Vienna!$BB$7:$BK$40,6)</f>
        <v>38</v>
      </c>
      <c r="AS13" s="10">
        <f>VLOOKUP($C13,[2]Vienna!$BB$7:$BK$40,7)</f>
        <v>66</v>
      </c>
      <c r="AT13" s="10">
        <f>VLOOKUP($C13,[2]Vienna!$BB$7:$BK$40,8)</f>
        <v>95</v>
      </c>
      <c r="AU13" s="10">
        <f>VLOOKUP($C13,[2]Vienna!$BB$7:$BK$40,9)</f>
        <v>0</v>
      </c>
      <c r="AV13" s="10">
        <f>VLOOKUP($C13,[2]Vienna!$BB$7:$BK$40,10)</f>
        <v>109</v>
      </c>
      <c r="AW13" s="11">
        <f t="shared" si="17"/>
        <v>0</v>
      </c>
      <c r="AX13" s="11">
        <f t="shared" si="18"/>
        <v>0</v>
      </c>
      <c r="AY13" s="11">
        <f>VLOOKUP($C13,[2]Vienna!$BB$7:$BM$42,11)</f>
        <v>176</v>
      </c>
      <c r="AZ13" s="11">
        <f>VLOOKUP($C13,[2]Vienna!$BB$7:$BM$42,12)</f>
        <v>0</v>
      </c>
      <c r="BA13" s="11" t="s">
        <v>30</v>
      </c>
      <c r="BB13" s="11" t="s">
        <v>30</v>
      </c>
      <c r="BC13" s="11">
        <f t="shared" si="19"/>
        <v>138</v>
      </c>
      <c r="BD13" s="11">
        <f t="shared" si="20"/>
        <v>144</v>
      </c>
      <c r="BE13" s="11">
        <f t="shared" si="21"/>
        <v>155</v>
      </c>
      <c r="BF13" s="11">
        <f t="shared" si="22"/>
        <v>0</v>
      </c>
      <c r="BG13" s="11">
        <f t="shared" si="23"/>
        <v>162</v>
      </c>
      <c r="BH13" s="11">
        <f t="shared" si="24"/>
        <v>186</v>
      </c>
      <c r="BI13" s="11">
        <f t="shared" si="25"/>
        <v>184</v>
      </c>
      <c r="BJ13" s="13">
        <f t="shared" si="2"/>
        <v>269.66387785892522</v>
      </c>
      <c r="BK13" s="19">
        <f>IF($N13=2,BK36*'4 PEF'!$B$4,IF(OR($N13=3,$N13=4,$N13=5,$N13=6),BK36*'4 PEF'!$B$5,IF(OR($N13=7,$N13=8),BK36*'4 PEF'!$B$8,IF($N13=9,BK36*'4 PEF'!$B$7,IF($N13=10,BK36*'4 PEF'!$B$6)))))</f>
        <v>19.344705351926063</v>
      </c>
      <c r="BL13" s="19">
        <f>BL36*'4 PEF'!$B$8</f>
        <v>12.833622375482173</v>
      </c>
      <c r="BM13" s="19">
        <f>IF($N13=2,BM36*'4 PEF'!$B$4,IF(OR($N13=3,$N13=4,$N13=5,$N13=6),BM36*'4 PEF'!$B$5,IF(OR($N13=7,$N13=8),BM36*'4 PEF'!$B$8,IF($N13=9,BM36*'4 PEF'!$B$7,IF($N13=10,BM36*'4 PEF'!$B$6)))))</f>
        <v>5.3733333333333322</v>
      </c>
      <c r="BN13" s="19">
        <f>BN36*'4 PEF'!$B$8</f>
        <v>35.832532968749994</v>
      </c>
      <c r="BO13" s="19">
        <f>BO36*'4 PEF'!$B$8</f>
        <v>0.38775764707962357</v>
      </c>
      <c r="BP13" s="33">
        <f>BP36*'4 PEF'!$B$8</f>
        <v>-12.167076923076923</v>
      </c>
      <c r="BQ13" s="34">
        <f t="shared" si="26"/>
        <v>61.604874753494272</v>
      </c>
      <c r="BR13" s="19">
        <f>IF($N13=2,BR36*'4 PEF'!$B$4,IF(OR($N13=3,$N13=4,$N13=5,$N13=6),BR36*'4 PEF'!$B$5,IF(OR($N13=7,$N13=8),BR36*'4 PEF'!$B$8,IF($N13=9,BR36*'4 PEF'!$B$7,IF($N13=10,BR36*'4 PEF'!$B$6)))))</f>
        <v>31.223360603840305</v>
      </c>
      <c r="BS13" s="19">
        <f>BS36*'4 PEF'!$B$8</f>
        <v>7.2134564296498311</v>
      </c>
      <c r="BT13" s="19">
        <f>IF($N13=2,BT36*'4 PEF'!$B$4,IF(OR($N13=3,$N13=4,$N13=5,$N13=6),BT36*'4 PEF'!$B$5,IF(OR($N13=7,$N13=8),BT36*'4 PEF'!$B$8,IF($N13=9,BT36*'4 PEF'!$B$7,IF($N13=10,BT36*'4 PEF'!$B$6)))))</f>
        <v>9.0506666666666664</v>
      </c>
      <c r="BU13" s="19">
        <f>BU36*'4 PEF'!$B$8</f>
        <v>32.824600231666693</v>
      </c>
      <c r="BV13" s="19">
        <f>BV36*'4 PEF'!$B$8</f>
        <v>0.71774228701800846</v>
      </c>
      <c r="BW13" s="33">
        <f>BW36*'4 PEF'!$B$8</f>
        <v>-12.126933333333332</v>
      </c>
      <c r="BX13" s="34">
        <f t="shared" si="27"/>
        <v>68.90289288550818</v>
      </c>
    </row>
    <row r="14" spans="1:76" ht="15" customHeight="1" x14ac:dyDescent="0.25">
      <c r="A14" s="151"/>
      <c r="B14" s="17">
        <v>9</v>
      </c>
      <c r="C14" s="97">
        <f>VLOOKUP(M14,[1]aux!$A$2:$B$37,2,FALSE)</f>
        <v>14</v>
      </c>
      <c r="D14" s="50" t="s">
        <v>32</v>
      </c>
      <c r="E14" s="50" t="s">
        <v>33</v>
      </c>
      <c r="F14" s="49" t="s">
        <v>32</v>
      </c>
      <c r="G14" s="49" t="s">
        <v>33</v>
      </c>
      <c r="H14" s="49">
        <v>0</v>
      </c>
      <c r="I14" s="49">
        <f t="shared" si="28"/>
        <v>3</v>
      </c>
      <c r="J14" s="49">
        <f t="shared" si="29"/>
        <v>3</v>
      </c>
      <c r="K14" s="49">
        <f t="shared" si="30"/>
        <v>3</v>
      </c>
      <c r="L14" s="49">
        <f t="shared" si="31"/>
        <v>1</v>
      </c>
      <c r="M14" s="49">
        <f t="shared" si="32"/>
        <v>3331</v>
      </c>
      <c r="N14" s="49">
        <v>7</v>
      </c>
      <c r="O14" s="49">
        <v>12</v>
      </c>
      <c r="P14" s="49">
        <v>3</v>
      </c>
      <c r="Q14" s="49">
        <v>3</v>
      </c>
      <c r="R14" s="49">
        <v>2</v>
      </c>
      <c r="S14" s="22">
        <f t="shared" si="0"/>
        <v>22</v>
      </c>
      <c r="T14" s="49">
        <v>1</v>
      </c>
      <c r="U14" s="49">
        <v>1</v>
      </c>
      <c r="V14" s="18"/>
      <c r="W14" s="10">
        <f>VLOOKUP($C14,[1]Vienna!$BB$7:$BK$42,5)</f>
        <v>15</v>
      </c>
      <c r="X14" s="10" t="str">
        <f>VLOOKUP($C14,[1]Vienna!$BB$7:$BK$42,6)</f>
        <v>d</v>
      </c>
      <c r="Y14" s="10">
        <f>VLOOKUP($C14,[1]Vienna!$BB$7:$BK$42,7)</f>
        <v>65</v>
      </c>
      <c r="Z14" s="10">
        <f>VLOOKUP($C14,[1]Vienna!$BB$7:$BK$42,8)</f>
        <v>93</v>
      </c>
      <c r="AA14" s="10">
        <f>VLOOKUP($C14,[1]Vienna!$BB$7:$BK$42,9)</f>
        <v>117</v>
      </c>
      <c r="AB14" s="10">
        <f>VLOOKUP($C14,[1]Vienna!$BB$7:$BK$42,10)</f>
        <v>109</v>
      </c>
      <c r="AC14" s="11">
        <f t="shared" si="8"/>
        <v>0</v>
      </c>
      <c r="AD14" s="11">
        <f t="shared" si="9"/>
        <v>0</v>
      </c>
      <c r="AE14" s="11">
        <f>VLOOKUP($C14,[1]Vienna!$BB$7:$BM$42,11)</f>
        <v>177</v>
      </c>
      <c r="AF14" s="11">
        <f>VLOOKUP($C14,[1]Vienna!$BB$7:$BM$42,12)</f>
        <v>182</v>
      </c>
      <c r="AG14" s="11" t="s">
        <v>30</v>
      </c>
      <c r="AH14" s="11" t="s">
        <v>30</v>
      </c>
      <c r="AI14" s="11">
        <f t="shared" si="10"/>
        <v>129</v>
      </c>
      <c r="AJ14" s="11">
        <f t="shared" si="11"/>
        <v>0</v>
      </c>
      <c r="AK14" s="11">
        <f t="shared" si="12"/>
        <v>155</v>
      </c>
      <c r="AL14" s="11">
        <f t="shared" si="13"/>
        <v>0</v>
      </c>
      <c r="AM14" s="11">
        <f t="shared" si="14"/>
        <v>162</v>
      </c>
      <c r="AN14" s="11">
        <f t="shared" si="15"/>
        <v>186</v>
      </c>
      <c r="AO14" s="11">
        <f t="shared" si="16"/>
        <v>184</v>
      </c>
      <c r="AP14" s="13">
        <f t="shared" si="1"/>
        <v>492.35729702477857</v>
      </c>
      <c r="AQ14" s="10">
        <f>VLOOKUP($C14,[2]Vienna!$BB$7:$BK$40,5)</f>
        <v>16</v>
      </c>
      <c r="AR14" s="10">
        <f>VLOOKUP($C14,[2]Vienna!$BB$7:$BK$40,6)</f>
        <v>38</v>
      </c>
      <c r="AS14" s="10">
        <f>VLOOKUP($C14,[2]Vienna!$BB$7:$BK$40,7)</f>
        <v>66</v>
      </c>
      <c r="AT14" s="10">
        <f>VLOOKUP($C14,[2]Vienna!$BB$7:$BK$40,8)</f>
        <v>95</v>
      </c>
      <c r="AU14" s="10">
        <f>VLOOKUP($C14,[2]Vienna!$BB$7:$BK$40,9)</f>
        <v>117</v>
      </c>
      <c r="AV14" s="10">
        <f>VLOOKUP($C14,[2]Vienna!$BB$7:$BK$40,10)</f>
        <v>109</v>
      </c>
      <c r="AW14" s="11">
        <f t="shared" si="17"/>
        <v>0</v>
      </c>
      <c r="AX14" s="11">
        <f t="shared" si="18"/>
        <v>0</v>
      </c>
      <c r="AY14" s="11">
        <f>VLOOKUP($C14,[2]Vienna!$BB$7:$BM$42,11)</f>
        <v>177</v>
      </c>
      <c r="AZ14" s="11">
        <f>VLOOKUP($C14,[2]Vienna!$BB$7:$BM$42,12)</f>
        <v>182</v>
      </c>
      <c r="BA14" s="11" t="s">
        <v>30</v>
      </c>
      <c r="BB14" s="11" t="s">
        <v>30</v>
      </c>
      <c r="BC14" s="11">
        <f t="shared" si="19"/>
        <v>129</v>
      </c>
      <c r="BD14" s="11">
        <f t="shared" si="20"/>
        <v>0</v>
      </c>
      <c r="BE14" s="11">
        <f t="shared" si="21"/>
        <v>155</v>
      </c>
      <c r="BF14" s="11">
        <f t="shared" si="22"/>
        <v>0</v>
      </c>
      <c r="BG14" s="11">
        <f t="shared" si="23"/>
        <v>162</v>
      </c>
      <c r="BH14" s="11">
        <f t="shared" si="24"/>
        <v>186</v>
      </c>
      <c r="BI14" s="11">
        <f t="shared" si="25"/>
        <v>184</v>
      </c>
      <c r="BJ14" s="13">
        <f t="shared" si="2"/>
        <v>381.99386579428142</v>
      </c>
      <c r="BK14" s="19">
        <f>IF($N14=2,BK37*'4 PEF'!$B$4,IF(OR($N14=3,$N14=4,$N14=5,$N14=6),BK37*'4 PEF'!$B$5,IF(OR($N14=7,$N14=8),BK37*'4 PEF'!$B$8,IF($N14=9,BK37*'4 PEF'!$B$7,IF($N14=10,BK37*'4 PEF'!$B$6)))))</f>
        <v>17.889481800347099</v>
      </c>
      <c r="BL14" s="19">
        <f>BL37*'4 PEF'!$B$8</f>
        <v>3.1155807341297637</v>
      </c>
      <c r="BM14" s="19">
        <f>IF($N14=2,BM37*'4 PEF'!$B$4,IF(OR($N14=3,$N14=4,$N14=5,$N14=6),BM37*'4 PEF'!$B$5,IF(OR($N14=7,$N14=8),BM37*'4 PEF'!$B$8,IF($N14=9,BM37*'4 PEF'!$B$7,IF($N14=10,BM37*'4 PEF'!$B$6)))))</f>
        <v>3.6499352149496578</v>
      </c>
      <c r="BN14" s="19">
        <f>BN37*'4 PEF'!$B$8</f>
        <v>13.188849895068595</v>
      </c>
      <c r="BO14" s="19">
        <f>BO37*'4 PEF'!$B$8</f>
        <v>0.27962700716613109</v>
      </c>
      <c r="BP14" s="33">
        <f>BP37*'4 PEF'!$B$8</f>
        <v>-12.167076923076923</v>
      </c>
      <c r="BQ14" s="34">
        <f t="shared" si="26"/>
        <v>25.956397728584324</v>
      </c>
      <c r="BR14" s="19">
        <f>IF($N14=2,BR37*'4 PEF'!$B$4,IF(OR($N14=3,$N14=4,$N14=5,$N14=6),BR37*'4 PEF'!$B$5,IF(OR($N14=7,$N14=8),BR37*'4 PEF'!$B$8,IF($N14=9,BR37*'4 PEF'!$B$7,IF($N14=10,BR37*'4 PEF'!$B$6)))))</f>
        <v>25.327997817997673</v>
      </c>
      <c r="BS14" s="19">
        <f>BS37*'4 PEF'!$B$8</f>
        <v>1.8320062666973611</v>
      </c>
      <c r="BT14" s="19">
        <f>IF($N14=2,BT37*'4 PEF'!$B$4,IF(OR($N14=3,$N14=4,$N14=5,$N14=6),BT37*'4 PEF'!$B$5,IF(OR($N14=7,$N14=8),BT37*'4 PEF'!$B$8,IF($N14=9,BT37*'4 PEF'!$B$7,IF($N14=10,BT37*'4 PEF'!$B$6)))))</f>
        <v>5.7538300750724733</v>
      </c>
      <c r="BU14" s="19">
        <f>BU37*'4 PEF'!$B$8</f>
        <v>13.175538751260552</v>
      </c>
      <c r="BV14" s="19">
        <f>BV37*'4 PEF'!$B$8</f>
        <v>0.65808812043835585</v>
      </c>
      <c r="BW14" s="33">
        <f>BW37*'4 PEF'!$B$8</f>
        <v>-12.126933333333332</v>
      </c>
      <c r="BX14" s="34">
        <f t="shared" si="27"/>
        <v>34.620527698133088</v>
      </c>
    </row>
    <row r="15" spans="1:76" ht="15" customHeight="1" x14ac:dyDescent="0.25">
      <c r="A15" s="151"/>
      <c r="B15" s="17">
        <v>10</v>
      </c>
      <c r="C15" s="97">
        <f>VLOOKUP(M15,[1]aux!$A$2:$B$37,2,FALSE)</f>
        <v>18</v>
      </c>
      <c r="D15" s="50" t="s">
        <v>33</v>
      </c>
      <c r="E15" s="50" t="s">
        <v>33</v>
      </c>
      <c r="F15" s="49" t="s">
        <v>32</v>
      </c>
      <c r="G15" s="49" t="s">
        <v>33</v>
      </c>
      <c r="H15" s="49">
        <v>0</v>
      </c>
      <c r="I15" s="49">
        <f t="shared" si="28"/>
        <v>4</v>
      </c>
      <c r="J15" s="49">
        <f t="shared" si="29"/>
        <v>3</v>
      </c>
      <c r="K15" s="49">
        <f t="shared" si="30"/>
        <v>3</v>
      </c>
      <c r="L15" s="49">
        <f t="shared" si="31"/>
        <v>1</v>
      </c>
      <c r="M15" s="49">
        <f t="shared" si="32"/>
        <v>4331</v>
      </c>
      <c r="N15" s="49">
        <v>7</v>
      </c>
      <c r="O15" s="49">
        <v>12</v>
      </c>
      <c r="P15" s="49">
        <v>3</v>
      </c>
      <c r="Q15" s="49">
        <v>3</v>
      </c>
      <c r="R15" s="49">
        <v>2</v>
      </c>
      <c r="S15" s="22">
        <f t="shared" si="0"/>
        <v>22</v>
      </c>
      <c r="T15" s="49">
        <v>1</v>
      </c>
      <c r="U15" s="49">
        <v>1</v>
      </c>
      <c r="V15" s="18"/>
      <c r="W15" s="10">
        <f>VLOOKUP($C15,[1]Vienna!$BB$7:$BK$42,5)</f>
        <v>17</v>
      </c>
      <c r="X15" s="10" t="str">
        <f>VLOOKUP($C15,[1]Vienna!$BB$7:$BK$42,6)</f>
        <v>f</v>
      </c>
      <c r="Y15" s="10">
        <f>VLOOKUP($C15,[1]Vienna!$BB$7:$BK$42,7)</f>
        <v>67</v>
      </c>
      <c r="Z15" s="10">
        <f>VLOOKUP($C15,[1]Vienna!$BB$7:$BK$42,8)</f>
        <v>93</v>
      </c>
      <c r="AA15" s="10">
        <f>VLOOKUP($C15,[1]Vienna!$BB$7:$BK$42,9)</f>
        <v>117</v>
      </c>
      <c r="AB15" s="10">
        <f>VLOOKUP($C15,[1]Vienna!$BB$7:$BK$42,10)</f>
        <v>109</v>
      </c>
      <c r="AC15" s="11">
        <f t="shared" si="8"/>
        <v>0</v>
      </c>
      <c r="AD15" s="11">
        <f t="shared" si="9"/>
        <v>0</v>
      </c>
      <c r="AE15" s="11">
        <f>VLOOKUP($C15,[1]Vienna!$BB$7:$BM$42,11)</f>
        <v>177</v>
      </c>
      <c r="AF15" s="11">
        <f>VLOOKUP($C15,[1]Vienna!$BB$7:$BM$42,12)</f>
        <v>182</v>
      </c>
      <c r="AG15" s="11" t="s">
        <v>30</v>
      </c>
      <c r="AH15" s="11" t="s">
        <v>30</v>
      </c>
      <c r="AI15" s="11">
        <f t="shared" si="10"/>
        <v>129</v>
      </c>
      <c r="AJ15" s="11">
        <f t="shared" si="11"/>
        <v>0</v>
      </c>
      <c r="AK15" s="11">
        <f t="shared" si="12"/>
        <v>155</v>
      </c>
      <c r="AL15" s="11">
        <f t="shared" si="13"/>
        <v>0</v>
      </c>
      <c r="AM15" s="11">
        <f t="shared" si="14"/>
        <v>162</v>
      </c>
      <c r="AN15" s="11">
        <f t="shared" si="15"/>
        <v>186</v>
      </c>
      <c r="AO15" s="11">
        <f t="shared" si="16"/>
        <v>184</v>
      </c>
      <c r="AP15" s="13">
        <f t="shared" si="1"/>
        <v>498.16059419320163</v>
      </c>
      <c r="AQ15" s="10">
        <f>VLOOKUP($C15,[2]Vienna!$BB$7:$BK$40,5)</f>
        <v>18</v>
      </c>
      <c r="AR15" s="10" t="str">
        <f>VLOOKUP($C15,[2]Vienna!$BB$7:$BK$40,6)</f>
        <v>f</v>
      </c>
      <c r="AS15" s="10">
        <f>VLOOKUP($C15,[2]Vienna!$BB$7:$BK$40,7)</f>
        <v>68</v>
      </c>
      <c r="AT15" s="10">
        <f>VLOOKUP($C15,[2]Vienna!$BB$7:$BK$40,8)</f>
        <v>95</v>
      </c>
      <c r="AU15" s="10">
        <f>VLOOKUP($C15,[2]Vienna!$BB$7:$BK$40,9)</f>
        <v>117</v>
      </c>
      <c r="AV15" s="10">
        <f>VLOOKUP($C15,[2]Vienna!$BB$7:$BK$40,10)</f>
        <v>109</v>
      </c>
      <c r="AW15" s="11">
        <f t="shared" si="17"/>
        <v>0</v>
      </c>
      <c r="AX15" s="11">
        <f t="shared" si="18"/>
        <v>0</v>
      </c>
      <c r="AY15" s="11">
        <f>VLOOKUP($C15,[2]Vienna!$BB$7:$BM$42,11)</f>
        <v>177</v>
      </c>
      <c r="AZ15" s="11">
        <f>VLOOKUP($C15,[2]Vienna!$BB$7:$BM$42,12)</f>
        <v>182</v>
      </c>
      <c r="BA15" s="11" t="s">
        <v>30</v>
      </c>
      <c r="BB15" s="11" t="s">
        <v>30</v>
      </c>
      <c r="BC15" s="11">
        <f t="shared" si="19"/>
        <v>129</v>
      </c>
      <c r="BD15" s="11">
        <f t="shared" si="20"/>
        <v>0</v>
      </c>
      <c r="BE15" s="11">
        <f t="shared" si="21"/>
        <v>155</v>
      </c>
      <c r="BF15" s="11">
        <f t="shared" si="22"/>
        <v>0</v>
      </c>
      <c r="BG15" s="11">
        <f t="shared" si="23"/>
        <v>162</v>
      </c>
      <c r="BH15" s="11">
        <f t="shared" si="24"/>
        <v>186</v>
      </c>
      <c r="BI15" s="11">
        <f t="shared" si="25"/>
        <v>184</v>
      </c>
      <c r="BJ15" s="13">
        <f t="shared" si="2"/>
        <v>400.59307514273786</v>
      </c>
      <c r="BK15" s="19">
        <f>IF($N15=2,BK38*'4 PEF'!$B$4,IF(OR($N15=3,$N15=4,$N15=5,$N15=6),BK38*'4 PEF'!$B$5,IF(OR($N15=7,$N15=8),BK38*'4 PEF'!$B$8,IF($N15=9,BK38*'4 PEF'!$B$7,IF($N15=10,BK38*'4 PEF'!$B$6)))))</f>
        <v>16.1922293697524</v>
      </c>
      <c r="BL15" s="19">
        <f>BL38*'4 PEF'!$B$8</f>
        <v>3.1886223772924129</v>
      </c>
      <c r="BM15" s="19">
        <f>IF($N15=2,BM38*'4 PEF'!$B$4,IF(OR($N15=3,$N15=4,$N15=5,$N15=6),BM38*'4 PEF'!$B$5,IF(OR($N15=7,$N15=8),BM38*'4 PEF'!$B$8,IF($N15=9,BM38*'4 PEF'!$B$7,IF($N15=10,BM38*'4 PEF'!$B$6)))))</f>
        <v>3.6742002323767724</v>
      </c>
      <c r="BN15" s="19">
        <f>BN38*'4 PEF'!$B$8</f>
        <v>13.188849895068595</v>
      </c>
      <c r="BO15" s="19">
        <f>BO38*'4 PEF'!$B$8</f>
        <v>0.27582713279929855</v>
      </c>
      <c r="BP15" s="33">
        <f>BP38*'4 PEF'!$B$8</f>
        <v>-12.167076923076923</v>
      </c>
      <c r="BQ15" s="34">
        <f t="shared" si="26"/>
        <v>24.352652084212561</v>
      </c>
      <c r="BR15" s="19">
        <f>IF($N15=2,BR38*'4 PEF'!$B$4,IF(OR($N15=3,$N15=4,$N15=5,$N15=6),BR38*'4 PEF'!$B$5,IF(OR($N15=7,$N15=8),BR38*'4 PEF'!$B$8,IF($N15=9,BR38*'4 PEF'!$B$7,IF($N15=10,BR38*'4 PEF'!$B$6)))))</f>
        <v>20.795046918013064</v>
      </c>
      <c r="BS15" s="19">
        <f>BS38*'4 PEF'!$B$8</f>
        <v>2.3798180644923521</v>
      </c>
      <c r="BT15" s="19">
        <f>IF($N15=2,BT38*'4 PEF'!$B$4,IF(OR($N15=3,$N15=4,$N15=5,$N15=6),BT38*'4 PEF'!$B$5,IF(OR($N15=7,$N15=8),BT38*'4 PEF'!$B$8,IF($N15=9,BT38*'4 PEF'!$B$7,IF($N15=10,BT38*'4 PEF'!$B$6)))))</f>
        <v>5.696162827370161</v>
      </c>
      <c r="BU15" s="19">
        <f>BU38*'4 PEF'!$B$8</f>
        <v>13.175538751260552</v>
      </c>
      <c r="BV15" s="19">
        <f>BV38*'4 PEF'!$B$8</f>
        <v>0.64307855965647043</v>
      </c>
      <c r="BW15" s="33">
        <f>BW38*'4 PEF'!$B$8</f>
        <v>-12.126933333333332</v>
      </c>
      <c r="BX15" s="34">
        <f t="shared" si="27"/>
        <v>30.562711787459271</v>
      </c>
    </row>
    <row r="16" spans="1:76" ht="15" customHeight="1" x14ac:dyDescent="0.25">
      <c r="A16" s="151"/>
      <c r="B16" s="17">
        <v>11</v>
      </c>
      <c r="C16" s="97">
        <f>VLOOKUP(M16,[1]aux!$A$2:$B$37,2,FALSE)</f>
        <v>32</v>
      </c>
      <c r="D16" s="50" t="s">
        <v>32</v>
      </c>
      <c r="E16" s="50" t="s">
        <v>33</v>
      </c>
      <c r="F16" s="49" t="s">
        <v>32</v>
      </c>
      <c r="G16" s="49" t="s">
        <v>33</v>
      </c>
      <c r="H16" s="49">
        <v>1</v>
      </c>
      <c r="I16" s="49">
        <f t="shared" si="28"/>
        <v>3</v>
      </c>
      <c r="J16" s="49">
        <f t="shared" si="29"/>
        <v>3</v>
      </c>
      <c r="K16" s="49">
        <f t="shared" si="30"/>
        <v>3</v>
      </c>
      <c r="L16" s="49">
        <f t="shared" si="31"/>
        <v>2</v>
      </c>
      <c r="M16" s="49">
        <f t="shared" si="32"/>
        <v>3332</v>
      </c>
      <c r="N16" s="49">
        <v>8</v>
      </c>
      <c r="O16" s="49">
        <v>13</v>
      </c>
      <c r="P16" s="49">
        <v>3</v>
      </c>
      <c r="Q16" s="49">
        <v>3</v>
      </c>
      <c r="R16" s="49">
        <v>2</v>
      </c>
      <c r="S16" s="22">
        <f t="shared" si="0"/>
        <v>23</v>
      </c>
      <c r="T16" s="49">
        <v>1</v>
      </c>
      <c r="U16" s="49">
        <v>1</v>
      </c>
      <c r="V16" s="18"/>
      <c r="W16" s="10">
        <f>VLOOKUP($C16,[1]Vienna!$BB$7:$BK$42,5)</f>
        <v>15</v>
      </c>
      <c r="X16" s="10" t="str">
        <f>VLOOKUP($C16,[1]Vienna!$BB$7:$BK$42,6)</f>
        <v>d</v>
      </c>
      <c r="Y16" s="10">
        <f>VLOOKUP($C16,[1]Vienna!$BB$7:$BK$42,7)</f>
        <v>65</v>
      </c>
      <c r="Z16" s="10">
        <f>VLOOKUP($C16,[1]Vienna!$BB$7:$BK$42,8)</f>
        <v>93</v>
      </c>
      <c r="AA16" s="10">
        <f>VLOOKUP($C16,[1]Vienna!$BB$7:$BK$42,9)</f>
        <v>117</v>
      </c>
      <c r="AB16" s="10">
        <f>VLOOKUP($C16,[1]Vienna!$BB$7:$BK$42,10)</f>
        <v>109</v>
      </c>
      <c r="AC16" s="11">
        <f t="shared" si="8"/>
        <v>170</v>
      </c>
      <c r="AD16" s="11">
        <f t="shared" si="9"/>
        <v>168</v>
      </c>
      <c r="AE16" s="11">
        <f>VLOOKUP($C16,[1]Vienna!$BB$7:$BM$42,11)</f>
        <v>177</v>
      </c>
      <c r="AF16" s="11">
        <f>VLOOKUP($C16,[1]Vienna!$BB$7:$BM$42,12)</f>
        <v>182</v>
      </c>
      <c r="AG16" s="11" t="s">
        <v>30</v>
      </c>
      <c r="AH16" s="11" t="s">
        <v>30</v>
      </c>
      <c r="AI16" s="11">
        <f t="shared" si="10"/>
        <v>135</v>
      </c>
      <c r="AJ16" s="11">
        <f t="shared" si="11"/>
        <v>0</v>
      </c>
      <c r="AK16" s="11">
        <f t="shared" si="12"/>
        <v>155</v>
      </c>
      <c r="AL16" s="11">
        <f t="shared" si="13"/>
        <v>0</v>
      </c>
      <c r="AM16" s="11">
        <f t="shared" si="14"/>
        <v>162</v>
      </c>
      <c r="AN16" s="11">
        <f t="shared" si="15"/>
        <v>186</v>
      </c>
      <c r="AO16" s="11">
        <f t="shared" si="16"/>
        <v>184</v>
      </c>
      <c r="AP16" s="13">
        <f t="shared" si="1"/>
        <v>552.76569497526998</v>
      </c>
      <c r="AQ16" s="10">
        <f>VLOOKUP($C16,[2]Vienna!$BB$7:$BK$40,5)</f>
        <v>16</v>
      </c>
      <c r="AR16" s="10">
        <f>VLOOKUP($C16,[2]Vienna!$BB$7:$BK$40,6)</f>
        <v>38</v>
      </c>
      <c r="AS16" s="10">
        <f>VLOOKUP($C16,[2]Vienna!$BB$7:$BK$40,7)</f>
        <v>66</v>
      </c>
      <c r="AT16" s="10">
        <f>VLOOKUP($C16,[2]Vienna!$BB$7:$BK$40,8)</f>
        <v>95</v>
      </c>
      <c r="AU16" s="10">
        <f>VLOOKUP($C16,[2]Vienna!$BB$7:$BK$40,9)</f>
        <v>117</v>
      </c>
      <c r="AV16" s="10">
        <f>VLOOKUP($C16,[2]Vienna!$BB$7:$BK$40,10)</f>
        <v>109</v>
      </c>
      <c r="AW16" s="11">
        <f t="shared" si="17"/>
        <v>170</v>
      </c>
      <c r="AX16" s="11">
        <f t="shared" si="18"/>
        <v>168</v>
      </c>
      <c r="AY16" s="11">
        <f>VLOOKUP($C16,[2]Vienna!$BB$7:$BM$42,11)</f>
        <v>177</v>
      </c>
      <c r="AZ16" s="11">
        <f>VLOOKUP($C16,[2]Vienna!$BB$7:$BM$42,12)</f>
        <v>182</v>
      </c>
      <c r="BA16" s="11" t="s">
        <v>30</v>
      </c>
      <c r="BB16" s="11" t="s">
        <v>30</v>
      </c>
      <c r="BC16" s="11">
        <f t="shared" si="19"/>
        <v>135</v>
      </c>
      <c r="BD16" s="11">
        <f t="shared" si="20"/>
        <v>0</v>
      </c>
      <c r="BE16" s="11">
        <f t="shared" si="21"/>
        <v>155</v>
      </c>
      <c r="BF16" s="11">
        <f t="shared" si="22"/>
        <v>0</v>
      </c>
      <c r="BG16" s="11">
        <f t="shared" si="23"/>
        <v>162</v>
      </c>
      <c r="BH16" s="11">
        <f t="shared" si="24"/>
        <v>186</v>
      </c>
      <c r="BI16" s="11">
        <f t="shared" si="25"/>
        <v>184</v>
      </c>
      <c r="BJ16" s="13">
        <f t="shared" si="2"/>
        <v>405.63388378693566</v>
      </c>
      <c r="BK16" s="19">
        <f>IF($N16=2,BK39*'4 PEF'!$B$4,IF(OR($N16=3,$N16=4,$N16=5,$N16=6),BK39*'4 PEF'!$B$5,IF(OR($N16=7,$N16=8),BK39*'4 PEF'!$B$8,IF($N16=9,BK39*'4 PEF'!$B$7,IF($N16=10,BK39*'4 PEF'!$B$6)))))</f>
        <v>7.6747811601838496</v>
      </c>
      <c r="BL16" s="19">
        <f>BL39*'4 PEF'!$B$8</f>
        <v>2.1059824075731028</v>
      </c>
      <c r="BM16" s="19">
        <f>IF($N16=2,BM39*'4 PEF'!$B$4,IF(OR($N16=3,$N16=4,$N16=5,$N16=6),BM39*'4 PEF'!$B$5,IF(OR($N16=7,$N16=8),BM39*'4 PEF'!$B$8,IF($N16=9,BM39*'4 PEF'!$B$7,IF($N16=10,BM39*'4 PEF'!$B$6)))))</f>
        <v>2.4477673484550873</v>
      </c>
      <c r="BN16" s="19">
        <f>BN39*'4 PEF'!$B$8</f>
        <v>13.188849895068595</v>
      </c>
      <c r="BO16" s="19">
        <f>BO39*'4 PEF'!$B$8</f>
        <v>3.0823462184927615</v>
      </c>
      <c r="BP16" s="33">
        <f>BP39*'4 PEF'!$B$8</f>
        <v>-12.167076923076923</v>
      </c>
      <c r="BQ16" s="34">
        <f t="shared" si="26"/>
        <v>16.332650106696477</v>
      </c>
      <c r="BR16" s="19">
        <f>IF($N16=2,BR39*'4 PEF'!$B$4,IF(OR($N16=3,$N16=4,$N16=5,$N16=6),BR39*'4 PEF'!$B$5,IF(OR($N16=7,$N16=8),BR39*'4 PEF'!$B$8,IF($N16=9,BR39*'4 PEF'!$B$7,IF($N16=10,BR39*'4 PEF'!$B$6)))))</f>
        <v>7.8357145397909695</v>
      </c>
      <c r="BS16" s="19">
        <f>BS39*'4 PEF'!$B$8</f>
        <v>1.2443957635896277</v>
      </c>
      <c r="BT16" s="19">
        <f>IF($N16=2,BT39*'4 PEF'!$B$4,IF(OR($N16=3,$N16=4,$N16=5,$N16=6),BT39*'4 PEF'!$B$5,IF(OR($N16=7,$N16=8),BT39*'4 PEF'!$B$8,IF($N16=9,BT39*'4 PEF'!$B$7,IF($N16=10,BT39*'4 PEF'!$B$6)))))</f>
        <v>4.6481254453260821</v>
      </c>
      <c r="BU16" s="19">
        <f>BU39*'4 PEF'!$B$8</f>
        <v>13.175538751260552</v>
      </c>
      <c r="BV16" s="19">
        <f>BV39*'4 PEF'!$B$8</f>
        <v>7.8397571972586597</v>
      </c>
      <c r="BW16" s="33">
        <f>BW39*'4 PEF'!$B$8</f>
        <v>-12.126933333333332</v>
      </c>
      <c r="BX16" s="34">
        <f t="shared" si="27"/>
        <v>22.616598363892557</v>
      </c>
    </row>
    <row r="17" spans="1:77" ht="15" customHeight="1" x14ac:dyDescent="0.25">
      <c r="A17" s="151"/>
      <c r="B17" s="17">
        <v>12</v>
      </c>
      <c r="C17" s="97">
        <f>VLOOKUP(M17,[1]aux!$A$2:$B$37,2,FALSE)</f>
        <v>36</v>
      </c>
      <c r="D17" s="50" t="s">
        <v>33</v>
      </c>
      <c r="E17" s="50" t="s">
        <v>33</v>
      </c>
      <c r="F17" s="49" t="s">
        <v>32</v>
      </c>
      <c r="G17" s="49" t="s">
        <v>33</v>
      </c>
      <c r="H17" s="49">
        <v>1</v>
      </c>
      <c r="I17" s="49">
        <f t="shared" si="28"/>
        <v>4</v>
      </c>
      <c r="J17" s="49">
        <f t="shared" si="29"/>
        <v>3</v>
      </c>
      <c r="K17" s="49">
        <f t="shared" si="30"/>
        <v>3</v>
      </c>
      <c r="L17" s="49">
        <f t="shared" si="31"/>
        <v>2</v>
      </c>
      <c r="M17" s="49">
        <f t="shared" si="32"/>
        <v>4332</v>
      </c>
      <c r="N17" s="49">
        <v>8</v>
      </c>
      <c r="O17" s="49">
        <v>13</v>
      </c>
      <c r="P17" s="49">
        <v>3</v>
      </c>
      <c r="Q17" s="49">
        <v>3</v>
      </c>
      <c r="R17" s="49">
        <v>2</v>
      </c>
      <c r="S17" s="22">
        <f t="shared" si="0"/>
        <v>23</v>
      </c>
      <c r="T17" s="49">
        <v>1</v>
      </c>
      <c r="U17" s="49">
        <v>1</v>
      </c>
      <c r="V17" s="18"/>
      <c r="W17" s="10">
        <f>VLOOKUP($C17,[1]Vienna!$BB$7:$BK$42,5)</f>
        <v>17</v>
      </c>
      <c r="X17" s="10" t="str">
        <f>VLOOKUP($C17,[1]Vienna!$BB$7:$BK$42,6)</f>
        <v>f</v>
      </c>
      <c r="Y17" s="10">
        <f>VLOOKUP($C17,[1]Vienna!$BB$7:$BK$42,7)</f>
        <v>67</v>
      </c>
      <c r="Z17" s="10">
        <f>VLOOKUP($C17,[1]Vienna!$BB$7:$BK$42,8)</f>
        <v>93</v>
      </c>
      <c r="AA17" s="10">
        <f>VLOOKUP($C17,[1]Vienna!$BB$7:$BK$42,9)</f>
        <v>117</v>
      </c>
      <c r="AB17" s="10">
        <f>VLOOKUP($C17,[1]Vienna!$BB$7:$BK$42,10)</f>
        <v>109</v>
      </c>
      <c r="AC17" s="11">
        <f t="shared" si="8"/>
        <v>170</v>
      </c>
      <c r="AD17" s="11">
        <f t="shared" si="9"/>
        <v>168</v>
      </c>
      <c r="AE17" s="11">
        <f>VLOOKUP($C17,[1]Vienna!$BB$7:$BM$42,11)</f>
        <v>177</v>
      </c>
      <c r="AF17" s="11">
        <f>VLOOKUP($C17,[1]Vienna!$BB$7:$BM$42,12)</f>
        <v>182</v>
      </c>
      <c r="AG17" s="11" t="s">
        <v>30</v>
      </c>
      <c r="AH17" s="11" t="s">
        <v>30</v>
      </c>
      <c r="AI17" s="11">
        <f t="shared" si="10"/>
        <v>135</v>
      </c>
      <c r="AJ17" s="11">
        <f t="shared" si="11"/>
        <v>0</v>
      </c>
      <c r="AK17" s="11">
        <f t="shared" si="12"/>
        <v>155</v>
      </c>
      <c r="AL17" s="11">
        <f t="shared" si="13"/>
        <v>0</v>
      </c>
      <c r="AM17" s="11">
        <f t="shared" si="14"/>
        <v>162</v>
      </c>
      <c r="AN17" s="11">
        <f t="shared" si="15"/>
        <v>186</v>
      </c>
      <c r="AO17" s="11">
        <f t="shared" si="16"/>
        <v>184</v>
      </c>
      <c r="AP17" s="13">
        <f t="shared" si="1"/>
        <v>558.56899214369298</v>
      </c>
      <c r="AQ17" s="10">
        <f>VLOOKUP($C17,[2]Vienna!$BB$7:$BK$40,5)</f>
        <v>18</v>
      </c>
      <c r="AR17" s="10" t="str">
        <f>VLOOKUP($C17,[2]Vienna!$BB$7:$BK$40,6)</f>
        <v>f</v>
      </c>
      <c r="AS17" s="10">
        <f>VLOOKUP($C17,[2]Vienna!$BB$7:$BK$40,7)</f>
        <v>68</v>
      </c>
      <c r="AT17" s="10">
        <f>VLOOKUP($C17,[2]Vienna!$BB$7:$BK$40,8)</f>
        <v>93</v>
      </c>
      <c r="AU17" s="10">
        <f>VLOOKUP($C17,[2]Vienna!$BB$7:$BK$40,9)</f>
        <v>117</v>
      </c>
      <c r="AV17" s="10">
        <f>VLOOKUP($C17,[2]Vienna!$BB$7:$BK$40,10)</f>
        <v>109</v>
      </c>
      <c r="AW17" s="11">
        <f t="shared" si="17"/>
        <v>170</v>
      </c>
      <c r="AX17" s="11">
        <f t="shared" si="18"/>
        <v>168</v>
      </c>
      <c r="AY17" s="11">
        <f>VLOOKUP($C17,[2]Vienna!$BB$7:$BM$42,11)</f>
        <v>177</v>
      </c>
      <c r="AZ17" s="11">
        <f>VLOOKUP($C17,[2]Vienna!$BB$7:$BM$42,12)</f>
        <v>182</v>
      </c>
      <c r="BA17" s="11" t="s">
        <v>30</v>
      </c>
      <c r="BB17" s="11" t="s">
        <v>30</v>
      </c>
      <c r="BC17" s="11">
        <f t="shared" si="19"/>
        <v>135</v>
      </c>
      <c r="BD17" s="11">
        <f t="shared" si="20"/>
        <v>0</v>
      </c>
      <c r="BE17" s="11">
        <f t="shared" si="21"/>
        <v>155</v>
      </c>
      <c r="BF17" s="11">
        <f t="shared" si="22"/>
        <v>0</v>
      </c>
      <c r="BG17" s="11">
        <f t="shared" si="23"/>
        <v>162</v>
      </c>
      <c r="BH17" s="11">
        <f t="shared" si="24"/>
        <v>186</v>
      </c>
      <c r="BI17" s="11">
        <f t="shared" si="25"/>
        <v>184</v>
      </c>
      <c r="BJ17" s="13">
        <f t="shared" si="2"/>
        <v>580.88931921740789</v>
      </c>
      <c r="BK17" s="19">
        <f>IF($N17=2,BK40*'4 PEF'!$B$4,IF(OR($N17=3,$N17=4,$N17=5,$N17=6),BK40*'4 PEF'!$B$5,IF(OR($N17=7,$N17=8),BK40*'4 PEF'!$B$8,IF($N17=9,BK40*'4 PEF'!$B$7,IF($N17=10,BK40*'4 PEF'!$B$6)))))</f>
        <v>16.523977662265612</v>
      </c>
      <c r="BL17" s="19">
        <f>BL40*'4 PEF'!$B$8</f>
        <v>3.3180712379209125</v>
      </c>
      <c r="BM17" s="19">
        <f>IF($N17=2,BM40*'4 PEF'!$B$4,IF(OR($N17=3,$N17=4,$N17=5,$N17=6),BM40*'4 PEF'!$B$5,IF(OR($N17=7,$N17=8),BM40*'4 PEF'!$B$8,IF($N17=9,BM40*'4 PEF'!$B$7,IF($N17=10,BM40*'4 PEF'!$B$6)))))</f>
        <v>2.268606488230791</v>
      </c>
      <c r="BN17" s="19">
        <f>BN40*'4 PEF'!$B$8</f>
        <v>12.517755785370744</v>
      </c>
      <c r="BO17" s="19">
        <f>BO40*'4 PEF'!$B$8</f>
        <v>2.7791329399186044</v>
      </c>
      <c r="BP17" s="33">
        <f>BP40*'4 PEF'!$B$8</f>
        <v>-12.167076923076923</v>
      </c>
      <c r="BQ17" s="34">
        <f t="shared" si="26"/>
        <v>25.24046719062974</v>
      </c>
      <c r="BR17" s="19">
        <f>IF($N17=2,BR40*'4 PEF'!$B$4,IF(OR($N17=3,$N17=4,$N17=5,$N17=6),BR40*'4 PEF'!$B$5,IF(OR($N17=7,$N17=8),BR40*'4 PEF'!$B$8,IF($N17=9,BR40*'4 PEF'!$B$7,IF($N17=10,BR40*'4 PEF'!$B$6)))))</f>
        <v>12.333907758613176</v>
      </c>
      <c r="BS17" s="19">
        <f>BS40*'4 PEF'!$B$8</f>
        <v>1.5724065734504447</v>
      </c>
      <c r="BT17" s="19">
        <f>IF($N17=2,BT40*'4 PEF'!$B$4,IF(OR($N17=3,$N17=4,$N17=5,$N17=6),BT40*'4 PEF'!$B$5,IF(OR($N17=7,$N17=8),BT40*'4 PEF'!$B$8,IF($N17=9,BT40*'4 PEF'!$B$7,IF($N17=10,BT40*'4 PEF'!$B$6)))))</f>
        <v>4.405725721247415</v>
      </c>
      <c r="BU17" s="19">
        <f>BU40*'4 PEF'!$B$8</f>
        <v>12.623219254869539</v>
      </c>
      <c r="BV17" s="19">
        <f>BV40*'4 PEF'!$B$8</f>
        <v>7.520057076235573</v>
      </c>
      <c r="BW17" s="33">
        <f>BW40*'4 PEF'!$B$8</f>
        <v>-12.126933333333332</v>
      </c>
      <c r="BX17" s="34">
        <f t="shared" si="27"/>
        <v>26.328383051082817</v>
      </c>
    </row>
    <row r="18" spans="1:77" ht="15" customHeight="1" x14ac:dyDescent="0.25">
      <c r="A18" s="151"/>
      <c r="B18" s="17">
        <v>13</v>
      </c>
      <c r="C18" s="97">
        <f>VLOOKUP(M18,[1]aux!$A$2:$B$37,2,FALSE)</f>
        <v>31</v>
      </c>
      <c r="D18" s="50"/>
      <c r="E18" s="50"/>
      <c r="F18" s="49"/>
      <c r="G18" s="49"/>
      <c r="H18" s="31">
        <f>IF(L18=1,0,IF(L18=2,1))</f>
        <v>1</v>
      </c>
      <c r="I18" s="49">
        <v>3</v>
      </c>
      <c r="J18" s="49">
        <v>3</v>
      </c>
      <c r="K18" s="49">
        <v>2</v>
      </c>
      <c r="L18" s="49">
        <v>2</v>
      </c>
      <c r="M18" s="49">
        <f t="shared" si="32"/>
        <v>3322</v>
      </c>
      <c r="N18" s="49">
        <v>9</v>
      </c>
      <c r="O18" s="49">
        <v>20</v>
      </c>
      <c r="P18" s="49">
        <v>4</v>
      </c>
      <c r="Q18" s="49">
        <v>4</v>
      </c>
      <c r="R18" s="49">
        <v>2</v>
      </c>
      <c r="S18" s="22">
        <f t="shared" si="0"/>
        <v>24</v>
      </c>
      <c r="T18" s="49">
        <v>1</v>
      </c>
      <c r="U18" s="49">
        <v>1</v>
      </c>
      <c r="V18" s="18"/>
      <c r="W18" s="10">
        <f>VLOOKUP($C18,[1]Vienna!$BB$7:$BK$42,5)</f>
        <v>15</v>
      </c>
      <c r="X18" s="10" t="str">
        <f>VLOOKUP($C18,[1]Vienna!$BB$7:$BK$42,6)</f>
        <v>d</v>
      </c>
      <c r="Y18" s="10">
        <f>VLOOKUP($C18,[1]Vienna!$BB$7:$BK$42,7)</f>
        <v>65</v>
      </c>
      <c r="Z18" s="10">
        <f>VLOOKUP($C18,[1]Vienna!$BB$7:$BK$42,8)</f>
        <v>93</v>
      </c>
      <c r="AA18" s="10">
        <f>VLOOKUP($C18,[1]Vienna!$BB$7:$BK$42,9)</f>
        <v>0</v>
      </c>
      <c r="AB18" s="10">
        <f>VLOOKUP($C18,[1]Vienna!$BB$7:$BK$42,10)</f>
        <v>109</v>
      </c>
      <c r="AC18" s="11">
        <f t="shared" si="8"/>
        <v>170</v>
      </c>
      <c r="AD18" s="11">
        <f t="shared" si="9"/>
        <v>168</v>
      </c>
      <c r="AE18" s="11">
        <f>VLOOKUP($C18,[1]Vienna!$BB$7:$BM$42,11)</f>
        <v>176</v>
      </c>
      <c r="AF18" s="11">
        <f>VLOOKUP($C18,[1]Vienna!$BB$7:$BM$42,12)</f>
        <v>0</v>
      </c>
      <c r="AG18" s="11" t="s">
        <v>30</v>
      </c>
      <c r="AH18" s="11" t="s">
        <v>30</v>
      </c>
      <c r="AI18" s="11">
        <f t="shared" si="10"/>
        <v>138</v>
      </c>
      <c r="AJ18" s="11">
        <f t="shared" si="11"/>
        <v>144</v>
      </c>
      <c r="AK18" s="11">
        <f t="shared" si="12"/>
        <v>157</v>
      </c>
      <c r="AL18" s="11">
        <f t="shared" si="13"/>
        <v>0</v>
      </c>
      <c r="AM18" s="11">
        <f t="shared" si="14"/>
        <v>162</v>
      </c>
      <c r="AN18" s="11">
        <f t="shared" si="15"/>
        <v>186</v>
      </c>
      <c r="AO18" s="11">
        <f t="shared" si="16"/>
        <v>184</v>
      </c>
      <c r="AP18" s="13">
        <f t="shared" si="1"/>
        <v>391.6273034459814</v>
      </c>
      <c r="AQ18" s="10">
        <f>VLOOKUP($C18,[2]Vienna!$BB$7:$BK$40,5)</f>
        <v>16</v>
      </c>
      <c r="AR18" s="10">
        <f>VLOOKUP($C18,[2]Vienna!$BB$7:$BK$40,6)</f>
        <v>38</v>
      </c>
      <c r="AS18" s="10">
        <f>VLOOKUP($C18,[2]Vienna!$BB$7:$BK$40,7)</f>
        <v>66</v>
      </c>
      <c r="AT18" s="10">
        <f>VLOOKUP($C18,[2]Vienna!$BB$7:$BK$40,8)</f>
        <v>95</v>
      </c>
      <c r="AU18" s="10">
        <f>VLOOKUP($C18,[2]Vienna!$BB$7:$BK$40,9)</f>
        <v>0</v>
      </c>
      <c r="AV18" s="10">
        <f>VLOOKUP($C18,[2]Vienna!$BB$7:$BK$40,10)</f>
        <v>109</v>
      </c>
      <c r="AW18" s="11">
        <f t="shared" si="17"/>
        <v>170</v>
      </c>
      <c r="AX18" s="11">
        <f t="shared" si="18"/>
        <v>168</v>
      </c>
      <c r="AY18" s="11">
        <f>VLOOKUP($C18,[2]Vienna!$BB$7:$BM$42,11)</f>
        <v>176</v>
      </c>
      <c r="AZ18" s="11">
        <f>VLOOKUP($C18,[2]Vienna!$BB$7:$BM$42,12)</f>
        <v>0</v>
      </c>
      <c r="BA18" s="11" t="s">
        <v>30</v>
      </c>
      <c r="BB18" s="11" t="s">
        <v>30</v>
      </c>
      <c r="BC18" s="11">
        <f t="shared" si="19"/>
        <v>138</v>
      </c>
      <c r="BD18" s="11">
        <f t="shared" si="20"/>
        <v>144</v>
      </c>
      <c r="BE18" s="11">
        <f t="shared" si="21"/>
        <v>157</v>
      </c>
      <c r="BF18" s="11">
        <f t="shared" si="22"/>
        <v>0</v>
      </c>
      <c r="BG18" s="11">
        <f t="shared" si="23"/>
        <v>162</v>
      </c>
      <c r="BH18" s="11">
        <f t="shared" si="24"/>
        <v>186</v>
      </c>
      <c r="BI18" s="11">
        <f t="shared" si="25"/>
        <v>184</v>
      </c>
      <c r="BJ18" s="13">
        <f t="shared" si="2"/>
        <v>324.76998816375982</v>
      </c>
      <c r="BK18" s="19">
        <f>IF($N18=2,BK41*'4 PEF'!$B$4,IF(OR($N18=3,$N18=4,$N18=5,$N18=6),BK41*'4 PEF'!$B$5,IF(OR($N18=7,$N18=8),BK41*'4 PEF'!$B$8,IF($N18=9,BK41*'4 PEF'!$B$7,IF($N18=10,BK41*'4 PEF'!$B$6)))))</f>
        <v>12.355626342311348</v>
      </c>
      <c r="BL18" s="19">
        <f>BL41*'4 PEF'!$B$8</f>
        <v>12.816646776565541</v>
      </c>
      <c r="BM18" s="19">
        <f>IF($N18=2,BM41*'4 PEF'!$B$4,IF(OR($N18=3,$N18=4,$N18=5,$N18=6),BM41*'4 PEF'!$B$5,IF(OR($N18=7,$N18=8),BM41*'4 PEF'!$B$8,IF($N18=9,BM41*'4 PEF'!$B$7,IF($N18=10,BM41*'4 PEF'!$B$6)))))</f>
        <v>5.3733333333333322</v>
      </c>
      <c r="BN18" s="19">
        <f>BN41*'4 PEF'!$B$8</f>
        <v>35.832532968749994</v>
      </c>
      <c r="BO18" s="19">
        <f>BO41*'4 PEF'!$B$8</f>
        <v>4.178288390031077</v>
      </c>
      <c r="BP18" s="33">
        <f>BP41*'4 PEF'!$B$8</f>
        <v>-12.167076923076923</v>
      </c>
      <c r="BQ18" s="34">
        <f t="shared" si="26"/>
        <v>58.389350887914361</v>
      </c>
      <c r="BR18" s="19">
        <f>IF($N18=2,BR41*'4 PEF'!$B$4,IF(OR($N18=3,$N18=4,$N18=5,$N18=6),BR41*'4 PEF'!$B$5,IF(OR($N18=7,$N18=8),BR41*'4 PEF'!$B$8,IF($N18=9,BR41*'4 PEF'!$B$7,IF($N18=10,BR41*'4 PEF'!$B$6)))))</f>
        <v>11.287180046832264</v>
      </c>
      <c r="BS18" s="19">
        <f>BS41*'4 PEF'!$B$8</f>
        <v>7.0909496181729583</v>
      </c>
      <c r="BT18" s="19">
        <f>IF($N18=2,BT41*'4 PEF'!$B$4,IF(OR($N18=3,$N18=4,$N18=5,$N18=6),BT41*'4 PEF'!$B$5,IF(OR($N18=7,$N18=8),BT41*'4 PEF'!$B$8,IF($N18=9,BT41*'4 PEF'!$B$7,IF($N18=10,BT41*'4 PEF'!$B$6)))))</f>
        <v>9.0506666666666664</v>
      </c>
      <c r="BU18" s="19">
        <f>BU41*'4 PEF'!$B$8</f>
        <v>32.824600231666693</v>
      </c>
      <c r="BV18" s="19">
        <f>BV41*'4 PEF'!$B$8</f>
        <v>8.6984188669052038</v>
      </c>
      <c r="BW18" s="33">
        <f>BW41*'4 PEF'!$B$8</f>
        <v>-12.126933333333332</v>
      </c>
      <c r="BX18" s="34">
        <f t="shared" si="27"/>
        <v>56.82488209691045</v>
      </c>
    </row>
    <row r="19" spans="1:77" ht="15" customHeight="1" x14ac:dyDescent="0.25">
      <c r="A19" s="151"/>
      <c r="B19" s="17">
        <v>14</v>
      </c>
      <c r="C19" s="97">
        <f>VLOOKUP(M19,[1]aux!$A$2:$B$37,2,FALSE)</f>
        <v>27</v>
      </c>
      <c r="D19" s="50"/>
      <c r="E19" s="50"/>
      <c r="F19" s="49"/>
      <c r="G19" s="49"/>
      <c r="H19" s="31">
        <f t="shared" ref="H19:H25" si="33">IF(L19=1,0,IF(L19=2,1))</f>
        <v>1</v>
      </c>
      <c r="I19" s="49">
        <v>2</v>
      </c>
      <c r="J19" s="49">
        <v>3</v>
      </c>
      <c r="K19" s="49">
        <v>2</v>
      </c>
      <c r="L19" s="49">
        <v>2</v>
      </c>
      <c r="M19" s="49">
        <f t="shared" si="32"/>
        <v>2322</v>
      </c>
      <c r="N19" s="49">
        <v>3</v>
      </c>
      <c r="O19" s="49">
        <v>20</v>
      </c>
      <c r="P19" s="49">
        <v>4</v>
      </c>
      <c r="Q19" s="49">
        <v>4</v>
      </c>
      <c r="R19" s="49">
        <v>2</v>
      </c>
      <c r="S19" s="22">
        <f t="shared" si="0"/>
        <v>20</v>
      </c>
      <c r="T19" s="49">
        <v>1</v>
      </c>
      <c r="U19" s="49">
        <v>0</v>
      </c>
      <c r="V19" s="18"/>
      <c r="W19" s="10">
        <f>VLOOKUP($C19,[1]Vienna!$BB$7:$BK$42,5)</f>
        <v>11</v>
      </c>
      <c r="X19" s="10">
        <f>VLOOKUP($C19,[1]Vienna!$BB$7:$BK$42,6)</f>
        <v>34</v>
      </c>
      <c r="Y19" s="10">
        <f>VLOOKUP($C19,[1]Vienna!$BB$7:$BK$42,7)</f>
        <v>63</v>
      </c>
      <c r="Z19" s="10">
        <f>VLOOKUP($C19,[1]Vienna!$BB$7:$BK$42,8)</f>
        <v>93</v>
      </c>
      <c r="AA19" s="10">
        <f>VLOOKUP($C19,[1]Vienna!$BB$7:$BK$42,9)</f>
        <v>0</v>
      </c>
      <c r="AB19" s="10">
        <f>VLOOKUP($C19,[1]Vienna!$BB$7:$BK$42,10)</f>
        <v>109</v>
      </c>
      <c r="AC19" s="11">
        <f t="shared" si="8"/>
        <v>170</v>
      </c>
      <c r="AD19" s="11">
        <f t="shared" si="9"/>
        <v>168</v>
      </c>
      <c r="AE19" s="11">
        <f>VLOOKUP($C19,[1]Vienna!$BB$7:$BM$42,11)</f>
        <v>176</v>
      </c>
      <c r="AF19" s="11">
        <f>VLOOKUP($C19,[1]Vienna!$BB$7:$BM$42,12)</f>
        <v>0</v>
      </c>
      <c r="AG19" s="11" t="s">
        <v>30</v>
      </c>
      <c r="AH19" s="11" t="s">
        <v>30</v>
      </c>
      <c r="AI19" s="11">
        <f t="shared" si="10"/>
        <v>120</v>
      </c>
      <c r="AJ19" s="11">
        <f t="shared" si="11"/>
        <v>144</v>
      </c>
      <c r="AK19" s="11">
        <f t="shared" si="12"/>
        <v>157</v>
      </c>
      <c r="AL19" s="11">
        <f t="shared" si="13"/>
        <v>0</v>
      </c>
      <c r="AM19" s="11">
        <f t="shared" si="14"/>
        <v>162</v>
      </c>
      <c r="AN19" s="11">
        <f t="shared" si="15"/>
        <v>186</v>
      </c>
      <c r="AO19" s="11">
        <f t="shared" si="16"/>
        <v>0</v>
      </c>
      <c r="AP19" s="13">
        <f t="shared" si="1"/>
        <v>365.213180478254</v>
      </c>
      <c r="AQ19" s="10">
        <f>VLOOKUP($C19,[2]Vienna!$BB$7:$BK$40,5)</f>
        <v>12</v>
      </c>
      <c r="AR19" s="10">
        <f>VLOOKUP($C19,[2]Vienna!$BB$7:$BK$40,6)</f>
        <v>34</v>
      </c>
      <c r="AS19" s="10">
        <f>VLOOKUP($C19,[2]Vienna!$BB$7:$BK$40,7)</f>
        <v>64</v>
      </c>
      <c r="AT19" s="10">
        <f>VLOOKUP($C19,[2]Vienna!$BB$7:$BK$40,8)</f>
        <v>95</v>
      </c>
      <c r="AU19" s="10">
        <f>VLOOKUP($C19,[2]Vienna!$BB$7:$BK$40,9)</f>
        <v>0</v>
      </c>
      <c r="AV19" s="10">
        <f>VLOOKUP($C19,[2]Vienna!$BB$7:$BK$40,10)</f>
        <v>109</v>
      </c>
      <c r="AW19" s="11">
        <f t="shared" si="17"/>
        <v>170</v>
      </c>
      <c r="AX19" s="11">
        <f t="shared" si="18"/>
        <v>168</v>
      </c>
      <c r="AY19" s="11">
        <f>VLOOKUP($C19,[2]Vienna!$BB$7:$BM$42,11)</f>
        <v>176</v>
      </c>
      <c r="AZ19" s="11">
        <f>VLOOKUP($C19,[2]Vienna!$BB$7:$BM$42,12)</f>
        <v>0</v>
      </c>
      <c r="BA19" s="11" t="s">
        <v>30</v>
      </c>
      <c r="BB19" s="11" t="s">
        <v>30</v>
      </c>
      <c r="BC19" s="11">
        <f t="shared" si="19"/>
        <v>120</v>
      </c>
      <c r="BD19" s="11">
        <f t="shared" si="20"/>
        <v>144</v>
      </c>
      <c r="BE19" s="11">
        <f t="shared" si="21"/>
        <v>157</v>
      </c>
      <c r="BF19" s="11">
        <f t="shared" si="22"/>
        <v>0</v>
      </c>
      <c r="BG19" s="11">
        <f t="shared" si="23"/>
        <v>162</v>
      </c>
      <c r="BH19" s="11">
        <f t="shared" si="24"/>
        <v>186</v>
      </c>
      <c r="BI19" s="11">
        <f t="shared" si="25"/>
        <v>0</v>
      </c>
      <c r="BJ19" s="13">
        <f t="shared" si="2"/>
        <v>285.01948843184562</v>
      </c>
      <c r="BK19" s="19">
        <f>IF($N19=2,BK42*'4 PEF'!$B$4,IF(OR($N19=3,$N19=4,$N19=5,$N19=6),BK42*'4 PEF'!$B$5,IF(OR($N19=7,$N19=8),BK42*'4 PEF'!$B$8,IF($N19=9,BK42*'4 PEF'!$B$7,IF($N19=10,BK42*'4 PEF'!$B$6)))))</f>
        <v>17.916602665860637</v>
      </c>
      <c r="BL19" s="19">
        <f>BL42*'4 PEF'!$B$8</f>
        <v>12.232722560070625</v>
      </c>
      <c r="BM19" s="19">
        <f>IF($N19=2,BM42*'4 PEF'!$B$4,IF(OR($N19=3,$N19=4,$N19=5,$N19=6),BM42*'4 PEF'!$B$5,IF(OR($N19=7,$N19=8),BM42*'4 PEF'!$B$8,IF($N19=9,BM42*'4 PEF'!$B$7,IF($N19=10,BM42*'4 PEF'!$B$6)))))</f>
        <v>5.5972222222222205</v>
      </c>
      <c r="BN19" s="19">
        <f>BN42*'4 PEF'!$B$8</f>
        <v>35.828318203125001</v>
      </c>
      <c r="BO19" s="19">
        <f>BO42*'4 PEF'!$B$8</f>
        <v>4.0907886815539101</v>
      </c>
      <c r="BP19" s="33">
        <f>BP42*'4 PEF'!$B$8</f>
        <v>0</v>
      </c>
      <c r="BQ19" s="34">
        <f t="shared" si="26"/>
        <v>75.665654332832389</v>
      </c>
      <c r="BR19" s="19">
        <f>IF($N19=2,BR42*'4 PEF'!$B$4,IF(OR($N19=3,$N19=4,$N19=5,$N19=6),BR42*'4 PEF'!$B$5,IF(OR($N19=7,$N19=8),BR42*'4 PEF'!$B$8,IF($N19=9,BR42*'4 PEF'!$B$7,IF($N19=10,BR42*'4 PEF'!$B$6)))))</f>
        <v>22.459056997078232</v>
      </c>
      <c r="BS19" s="19">
        <f>BS42*'4 PEF'!$B$8</f>
        <v>6.1128969758559704</v>
      </c>
      <c r="BT19" s="19">
        <f>IF($N19=2,BT42*'4 PEF'!$B$4,IF(OR($N19=3,$N19=4,$N19=5,$N19=6),BT42*'4 PEF'!$B$5,IF(OR($N19=7,$N19=8),BT42*'4 PEF'!$B$8,IF($N19=9,BT42*'4 PEF'!$B$7,IF($N19=10,BT42*'4 PEF'!$B$6)))))</f>
        <v>9.4277777777777771</v>
      </c>
      <c r="BU19" s="19">
        <f>BU42*'4 PEF'!$B$8</f>
        <v>32.826099706666717</v>
      </c>
      <c r="BV19" s="19">
        <f>BV42*'4 PEF'!$B$8</f>
        <v>8.5313252574653582</v>
      </c>
      <c r="BW19" s="33">
        <f>BW42*'4 PEF'!$B$8</f>
        <v>0</v>
      </c>
      <c r="BX19" s="34">
        <f t="shared" si="27"/>
        <v>79.357156714844052</v>
      </c>
    </row>
    <row r="20" spans="1:77" ht="15" customHeight="1" x14ac:dyDescent="0.25">
      <c r="A20" s="151"/>
      <c r="B20" s="17">
        <v>15</v>
      </c>
      <c r="C20" s="97">
        <f>VLOOKUP(M20,[1]aux!$A$2:$B$37,2,FALSE)</f>
        <v>17</v>
      </c>
      <c r="D20" s="50"/>
      <c r="E20" s="50"/>
      <c r="F20" s="49"/>
      <c r="G20" s="49"/>
      <c r="H20" s="31">
        <f t="shared" si="33"/>
        <v>0</v>
      </c>
      <c r="I20" s="49">
        <v>4</v>
      </c>
      <c r="J20" s="49">
        <v>3</v>
      </c>
      <c r="K20" s="49">
        <v>2</v>
      </c>
      <c r="L20" s="49">
        <v>1</v>
      </c>
      <c r="M20" s="49">
        <f t="shared" si="32"/>
        <v>4321</v>
      </c>
      <c r="N20" s="49">
        <v>7</v>
      </c>
      <c r="O20" s="49">
        <v>12</v>
      </c>
      <c r="P20" s="49">
        <v>3</v>
      </c>
      <c r="Q20" s="49">
        <v>3</v>
      </c>
      <c r="R20" s="49">
        <v>2</v>
      </c>
      <c r="S20" s="22">
        <f t="shared" si="0"/>
        <v>16</v>
      </c>
      <c r="T20" s="49">
        <v>0</v>
      </c>
      <c r="U20" s="49">
        <v>1</v>
      </c>
      <c r="V20" s="18"/>
      <c r="W20" s="10">
        <f>VLOOKUP($C20,[1]Vienna!$BB$7:$BK$42,5)</f>
        <v>17</v>
      </c>
      <c r="X20" s="10" t="str">
        <f>VLOOKUP($C20,[1]Vienna!$BB$7:$BK$42,6)</f>
        <v>f</v>
      </c>
      <c r="Y20" s="10">
        <f>VLOOKUP($C20,[1]Vienna!$BB$7:$BK$42,7)</f>
        <v>67</v>
      </c>
      <c r="Z20" s="10">
        <f>VLOOKUP($C20,[1]Vienna!$BB$7:$BK$42,8)</f>
        <v>93</v>
      </c>
      <c r="AA20" s="10">
        <f>VLOOKUP($C20,[1]Vienna!$BB$7:$BK$42,9)</f>
        <v>0</v>
      </c>
      <c r="AB20" s="10">
        <f>VLOOKUP($C20,[1]Vienna!$BB$7:$BK$42,10)</f>
        <v>109</v>
      </c>
      <c r="AC20" s="11">
        <f t="shared" si="8"/>
        <v>0</v>
      </c>
      <c r="AD20" s="11">
        <f t="shared" si="9"/>
        <v>0</v>
      </c>
      <c r="AE20" s="11">
        <f>VLOOKUP($C20,[1]Vienna!$BB$7:$BM$42,11)</f>
        <v>176</v>
      </c>
      <c r="AF20" s="11">
        <f>VLOOKUP($C20,[1]Vienna!$BB$7:$BM$42,12)</f>
        <v>0</v>
      </c>
      <c r="AG20" s="11" t="s">
        <v>30</v>
      </c>
      <c r="AH20" s="11" t="s">
        <v>30</v>
      </c>
      <c r="AI20" s="11">
        <f t="shared" si="10"/>
        <v>129</v>
      </c>
      <c r="AJ20" s="11">
        <f t="shared" si="11"/>
        <v>0</v>
      </c>
      <c r="AK20" s="11">
        <f t="shared" si="12"/>
        <v>155</v>
      </c>
      <c r="AL20" s="11">
        <f t="shared" si="13"/>
        <v>0</v>
      </c>
      <c r="AM20" s="11">
        <f t="shared" si="14"/>
        <v>162</v>
      </c>
      <c r="AN20" s="11">
        <f t="shared" si="15"/>
        <v>0</v>
      </c>
      <c r="AO20" s="11">
        <f t="shared" si="16"/>
        <v>184</v>
      </c>
      <c r="AP20" s="13">
        <f t="shared" si="1"/>
        <v>339.38188276497641</v>
      </c>
      <c r="AQ20" s="10">
        <f>VLOOKUP($C20,[2]Vienna!$BB$7:$BK$40,5)</f>
        <v>18</v>
      </c>
      <c r="AR20" s="10" t="str">
        <f>VLOOKUP($C20,[2]Vienna!$BB$7:$BK$40,6)</f>
        <v>f</v>
      </c>
      <c r="AS20" s="10">
        <f>VLOOKUP($C20,[2]Vienna!$BB$7:$BK$40,7)</f>
        <v>68</v>
      </c>
      <c r="AT20" s="10">
        <f>VLOOKUP($C20,[2]Vienna!$BB$7:$BK$40,8)</f>
        <v>95</v>
      </c>
      <c r="AU20" s="10">
        <f>VLOOKUP($C20,[2]Vienna!$BB$7:$BK$40,9)</f>
        <v>0</v>
      </c>
      <c r="AV20" s="10">
        <f>VLOOKUP($C20,[2]Vienna!$BB$7:$BK$40,10)</f>
        <v>109</v>
      </c>
      <c r="AW20" s="11">
        <f t="shared" si="17"/>
        <v>0</v>
      </c>
      <c r="AX20" s="11">
        <f t="shared" si="18"/>
        <v>0</v>
      </c>
      <c r="AY20" s="11">
        <f>VLOOKUP($C20,[2]Vienna!$BB$7:$BM$42,11)</f>
        <v>176</v>
      </c>
      <c r="AZ20" s="11">
        <f>VLOOKUP($C20,[2]Vienna!$BB$7:$BM$42,12)</f>
        <v>0</v>
      </c>
      <c r="BA20" s="11" t="s">
        <v>30</v>
      </c>
      <c r="BB20" s="11" t="s">
        <v>30</v>
      </c>
      <c r="BC20" s="11">
        <f t="shared" si="19"/>
        <v>129</v>
      </c>
      <c r="BD20" s="11">
        <f t="shared" si="20"/>
        <v>0</v>
      </c>
      <c r="BE20" s="11">
        <f t="shared" si="21"/>
        <v>155</v>
      </c>
      <c r="BF20" s="11">
        <f t="shared" si="22"/>
        <v>0</v>
      </c>
      <c r="BG20" s="11">
        <f t="shared" si="23"/>
        <v>162</v>
      </c>
      <c r="BH20" s="11">
        <f t="shared" si="24"/>
        <v>0</v>
      </c>
      <c r="BI20" s="11">
        <f t="shared" si="25"/>
        <v>184</v>
      </c>
      <c r="BJ20" s="13">
        <f t="shared" si="2"/>
        <v>273.15613426770176</v>
      </c>
      <c r="BK20" s="19">
        <f>IF($N20=2,BK43*'4 PEF'!$B$4,IF(OR($N20=3,$N20=4,$N20=5,$N20=6),BK43*'4 PEF'!$B$5,IF(OR($N20=7,$N20=8),BK43*'4 PEF'!$B$8,IF($N20=9,BK43*'4 PEF'!$B$7,IF($N20=10,BK43*'4 PEF'!$B$6)))))</f>
        <v>12.233367261494726</v>
      </c>
      <c r="BL20" s="19">
        <f>BL43*'4 PEF'!$B$8</f>
        <v>13.171817791294197</v>
      </c>
      <c r="BM20" s="19">
        <f>IF($N20=2,BM43*'4 PEF'!$B$4,IF(OR($N20=3,$N20=4,$N20=5,$N20=6),BM43*'4 PEF'!$B$5,IF(OR($N20=7,$N20=8),BM43*'4 PEF'!$B$8,IF($N20=9,BM43*'4 PEF'!$B$7,IF($N20=10,BM43*'4 PEF'!$B$6)))))</f>
        <v>7.0900180823582337</v>
      </c>
      <c r="BN20" s="19">
        <f>BN43*'4 PEF'!$B$8</f>
        <v>35.819785312499995</v>
      </c>
      <c r="BO20" s="19">
        <f>BO43*'4 PEF'!$B$8</f>
        <v>0.38933110322198844</v>
      </c>
      <c r="BP20" s="33">
        <f>BP43*'4 PEF'!$B$8</f>
        <v>-12.167076923076923</v>
      </c>
      <c r="BQ20" s="34">
        <f t="shared" si="26"/>
        <v>56.537242627792224</v>
      </c>
      <c r="BR20" s="19">
        <f>IF($N20=2,BR43*'4 PEF'!$B$4,IF(OR($N20=3,$N20=4,$N20=5,$N20=6),BR43*'4 PEF'!$B$5,IF(OR($N20=7,$N20=8),BR43*'4 PEF'!$B$8,IF($N20=9,BR43*'4 PEF'!$B$7,IF($N20=10,BR43*'4 PEF'!$B$6)))))</f>
        <v>15.996712714255777</v>
      </c>
      <c r="BS20" s="19">
        <f>BS43*'4 PEF'!$B$8</f>
        <v>7.7702816080500527</v>
      </c>
      <c r="BT20" s="19">
        <f>IF($N20=2,BT43*'4 PEF'!$B$4,IF(OR($N20=3,$N20=4,$N20=5,$N20=6),BT43*'4 PEF'!$B$5,IF(OR($N20=7,$N20=8),BT43*'4 PEF'!$B$8,IF($N20=9,BT43*'4 PEF'!$B$7,IF($N20=10,BT43*'4 PEF'!$B$6)))))</f>
        <v>9.2107009870128262</v>
      </c>
      <c r="BU20" s="19">
        <f>BU43*'4 PEF'!$B$8</f>
        <v>32.844274396666705</v>
      </c>
      <c r="BV20" s="19">
        <f>BV43*'4 PEF'!$B$8</f>
        <v>0.71516479051869541</v>
      </c>
      <c r="BW20" s="33">
        <f>BW43*'4 PEF'!$B$8</f>
        <v>-12.126933333333332</v>
      </c>
      <c r="BX20" s="34">
        <f t="shared" si="27"/>
        <v>54.410201163170733</v>
      </c>
    </row>
    <row r="21" spans="1:77" ht="15" customHeight="1" x14ac:dyDescent="0.25">
      <c r="A21" s="151"/>
      <c r="B21" s="17">
        <v>16</v>
      </c>
      <c r="C21" s="97">
        <f>VLOOKUP(M21,[1]aux!$A$2:$B$37,2,FALSE)</f>
        <v>36</v>
      </c>
      <c r="D21" s="50"/>
      <c r="E21" s="50"/>
      <c r="F21" s="49"/>
      <c r="G21" s="49"/>
      <c r="H21" s="31">
        <f t="shared" si="33"/>
        <v>1</v>
      </c>
      <c r="I21" s="49">
        <v>4</v>
      </c>
      <c r="J21" s="49">
        <v>3</v>
      </c>
      <c r="K21" s="49">
        <v>3</v>
      </c>
      <c r="L21" s="49">
        <v>2</v>
      </c>
      <c r="M21" s="49">
        <f t="shared" si="32"/>
        <v>4332</v>
      </c>
      <c r="N21" s="49">
        <v>8</v>
      </c>
      <c r="O21" s="49">
        <v>13</v>
      </c>
      <c r="P21" s="49">
        <v>4</v>
      </c>
      <c r="Q21" s="49">
        <v>4</v>
      </c>
      <c r="R21" s="49">
        <v>2</v>
      </c>
      <c r="S21" s="22">
        <f t="shared" si="0"/>
        <v>23</v>
      </c>
      <c r="T21" s="49">
        <v>1</v>
      </c>
      <c r="U21" s="49">
        <v>1</v>
      </c>
      <c r="V21" s="18"/>
      <c r="W21" s="10">
        <f>VLOOKUP($C21,[1]Vienna!$BB$7:$BK$42,5)</f>
        <v>17</v>
      </c>
      <c r="X21" s="10" t="str">
        <f>VLOOKUP($C21,[1]Vienna!$BB$7:$BK$42,6)</f>
        <v>f</v>
      </c>
      <c r="Y21" s="10">
        <f>VLOOKUP($C21,[1]Vienna!$BB$7:$BK$42,7)</f>
        <v>67</v>
      </c>
      <c r="Z21" s="10">
        <f>VLOOKUP($C21,[1]Vienna!$BB$7:$BK$42,8)</f>
        <v>93</v>
      </c>
      <c r="AA21" s="10">
        <f>VLOOKUP($C21,[1]Vienna!$BB$7:$BK$42,9)</f>
        <v>117</v>
      </c>
      <c r="AB21" s="10">
        <f>VLOOKUP($C21,[1]Vienna!$BB$7:$BK$42,10)</f>
        <v>109</v>
      </c>
      <c r="AC21" s="11">
        <f t="shared" si="8"/>
        <v>170</v>
      </c>
      <c r="AD21" s="11">
        <f t="shared" si="9"/>
        <v>168</v>
      </c>
      <c r="AE21" s="11">
        <f>VLOOKUP($C21,[1]Vienna!$BB$7:$BM$42,11)</f>
        <v>177</v>
      </c>
      <c r="AF21" s="11">
        <f>VLOOKUP($C21,[1]Vienna!$BB$7:$BM$42,12)</f>
        <v>182</v>
      </c>
      <c r="AG21" s="11" t="s">
        <v>30</v>
      </c>
      <c r="AH21" s="11" t="s">
        <v>30</v>
      </c>
      <c r="AI21" s="11">
        <f t="shared" si="10"/>
        <v>135</v>
      </c>
      <c r="AJ21" s="11">
        <f t="shared" si="11"/>
        <v>0</v>
      </c>
      <c r="AK21" s="11">
        <f t="shared" si="12"/>
        <v>157</v>
      </c>
      <c r="AL21" s="11">
        <f t="shared" si="13"/>
        <v>0</v>
      </c>
      <c r="AM21" s="11">
        <f t="shared" si="14"/>
        <v>162</v>
      </c>
      <c r="AN21" s="11">
        <f t="shared" si="15"/>
        <v>186</v>
      </c>
      <c r="AO21" s="11">
        <f t="shared" si="16"/>
        <v>184</v>
      </c>
      <c r="AP21" s="13">
        <f t="shared" si="1"/>
        <v>567.10899214369294</v>
      </c>
      <c r="AQ21" s="10">
        <f>VLOOKUP($C21,[2]Vienna!$BB$7:$BK$40,5)</f>
        <v>18</v>
      </c>
      <c r="AR21" s="10" t="str">
        <f>VLOOKUP($C21,[2]Vienna!$BB$7:$BK$40,6)</f>
        <v>f</v>
      </c>
      <c r="AS21" s="10">
        <f>VLOOKUP($C21,[2]Vienna!$BB$7:$BK$40,7)</f>
        <v>68</v>
      </c>
      <c r="AT21" s="10">
        <f>VLOOKUP($C21,[2]Vienna!$BB$7:$BK$40,8)</f>
        <v>93</v>
      </c>
      <c r="AU21" s="10">
        <f>VLOOKUP($C21,[2]Vienna!$BB$7:$BK$40,9)</f>
        <v>117</v>
      </c>
      <c r="AV21" s="10">
        <f>VLOOKUP($C21,[2]Vienna!$BB$7:$BK$40,10)</f>
        <v>109</v>
      </c>
      <c r="AW21" s="11">
        <f t="shared" si="17"/>
        <v>170</v>
      </c>
      <c r="AX21" s="11">
        <f t="shared" si="18"/>
        <v>168</v>
      </c>
      <c r="AY21" s="11">
        <f>VLOOKUP($C21,[2]Vienna!$BB$7:$BM$42,11)</f>
        <v>177</v>
      </c>
      <c r="AZ21" s="11">
        <f>VLOOKUP($C21,[2]Vienna!$BB$7:$BM$42,12)</f>
        <v>182</v>
      </c>
      <c r="BA21" s="11" t="s">
        <v>30</v>
      </c>
      <c r="BB21" s="11" t="s">
        <v>30</v>
      </c>
      <c r="BC21" s="11">
        <f t="shared" si="19"/>
        <v>135</v>
      </c>
      <c r="BD21" s="11">
        <f t="shared" si="20"/>
        <v>0</v>
      </c>
      <c r="BE21" s="11">
        <f t="shared" si="21"/>
        <v>157</v>
      </c>
      <c r="BF21" s="11">
        <f t="shared" si="22"/>
        <v>0</v>
      </c>
      <c r="BG21" s="11">
        <f t="shared" si="23"/>
        <v>162</v>
      </c>
      <c r="BH21" s="11">
        <f t="shared" si="24"/>
        <v>186</v>
      </c>
      <c r="BI21" s="11">
        <f t="shared" si="25"/>
        <v>184</v>
      </c>
      <c r="BJ21" s="13">
        <f t="shared" si="2"/>
        <v>589.42931921740796</v>
      </c>
      <c r="BK21" s="19">
        <f>IF($N21=2,BK44*'4 PEF'!$B$4,IF(OR($N21=3,$N21=4,$N21=5,$N21=6),BK44*'4 PEF'!$B$5,IF(OR($N21=7,$N21=8),BK44*'4 PEF'!$B$8,IF($N21=9,BK44*'4 PEF'!$B$7,IF($N21=10,BK44*'4 PEF'!$B$6)))))</f>
        <v>17.06280302081775</v>
      </c>
      <c r="BL21" s="19">
        <f>BL44*'4 PEF'!$B$8</f>
        <v>3.352278157899478</v>
      </c>
      <c r="BM21" s="19">
        <f>IF($N21=2,BM44*'4 PEF'!$B$4,IF(OR($N21=3,$N21=4,$N21=5,$N21=6),BM44*'4 PEF'!$B$5,IF(OR($N21=7,$N21=8),BM44*'4 PEF'!$B$8,IF($N21=9,BM44*'4 PEF'!$B$7,IF($N21=10,BM44*'4 PEF'!$B$6)))))</f>
        <v>2.268606488230791</v>
      </c>
      <c r="BN21" s="19">
        <f>BN44*'4 PEF'!$B$8</f>
        <v>12.517755785370744</v>
      </c>
      <c r="BO21" s="19">
        <f>BO44*'4 PEF'!$B$8</f>
        <v>2.7791329399186044</v>
      </c>
      <c r="BP21" s="33">
        <f>BP44*'4 PEF'!$B$8</f>
        <v>-12.167076923076923</v>
      </c>
      <c r="BQ21" s="34">
        <f t="shared" si="26"/>
        <v>25.813499469160444</v>
      </c>
      <c r="BR21" s="19">
        <f>IF($N21=2,BR44*'4 PEF'!$B$4,IF(OR($N21=3,$N21=4,$N21=5,$N21=6),BR44*'4 PEF'!$B$5,IF(OR($N21=7,$N21=8),BR44*'4 PEF'!$B$8,IF($N21=9,BR44*'4 PEF'!$B$7,IF($N21=10,BR44*'4 PEF'!$B$6)))))</f>
        <v>12.736100402915778</v>
      </c>
      <c r="BS21" s="19">
        <f>BS44*'4 PEF'!$B$8</f>
        <v>1.5886169504963252</v>
      </c>
      <c r="BT21" s="19">
        <f>IF($N21=2,BT44*'4 PEF'!$B$4,IF(OR($N21=3,$N21=4,$N21=5,$N21=6),BT44*'4 PEF'!$B$5,IF(OR($N21=7,$N21=8),BT44*'4 PEF'!$B$8,IF($N21=9,BT44*'4 PEF'!$B$7,IF($N21=10,BT44*'4 PEF'!$B$6)))))</f>
        <v>4.405725721247415</v>
      </c>
      <c r="BU21" s="19">
        <f>BU44*'4 PEF'!$B$8</f>
        <v>12.623219254869539</v>
      </c>
      <c r="BV21" s="19">
        <f>BV44*'4 PEF'!$B$8</f>
        <v>7.520057076235573</v>
      </c>
      <c r="BW21" s="33">
        <f>BW44*'4 PEF'!$B$8</f>
        <v>-12.126933333333332</v>
      </c>
      <c r="BX21" s="34">
        <f t="shared" si="27"/>
        <v>26.746786072431298</v>
      </c>
    </row>
    <row r="22" spans="1:77" ht="15" customHeight="1" x14ac:dyDescent="0.25">
      <c r="A22" s="151"/>
      <c r="B22" s="17">
        <v>17</v>
      </c>
      <c r="C22" s="97">
        <f>VLOOKUP(M22,[1]aux!$A$2:$B$37,2,FALSE)</f>
        <v>31</v>
      </c>
      <c r="D22" s="50"/>
      <c r="E22" s="50"/>
      <c r="F22" s="49"/>
      <c r="G22" s="49"/>
      <c r="H22" s="31">
        <f t="shared" si="33"/>
        <v>1</v>
      </c>
      <c r="I22" s="49">
        <v>3</v>
      </c>
      <c r="J22" s="49">
        <v>3</v>
      </c>
      <c r="K22" s="49">
        <v>2</v>
      </c>
      <c r="L22" s="49">
        <v>2</v>
      </c>
      <c r="M22" s="49">
        <f t="shared" si="32"/>
        <v>3322</v>
      </c>
      <c r="N22" s="49">
        <v>9</v>
      </c>
      <c r="O22" s="49">
        <v>20</v>
      </c>
      <c r="P22" s="49">
        <v>4</v>
      </c>
      <c r="Q22" s="49">
        <v>4</v>
      </c>
      <c r="R22" s="49">
        <v>2</v>
      </c>
      <c r="S22" s="22">
        <f t="shared" si="0"/>
        <v>24</v>
      </c>
      <c r="T22" s="49">
        <v>1</v>
      </c>
      <c r="U22" s="49">
        <v>0</v>
      </c>
      <c r="V22" s="18"/>
      <c r="W22" s="10">
        <f>VLOOKUP($C22,[1]Vienna!$BB$7:$BK$42,5)</f>
        <v>15</v>
      </c>
      <c r="X22" s="10" t="str">
        <f>VLOOKUP($C22,[1]Vienna!$BB$7:$BK$42,6)</f>
        <v>d</v>
      </c>
      <c r="Y22" s="10">
        <f>VLOOKUP($C22,[1]Vienna!$BB$7:$BK$42,7)</f>
        <v>65</v>
      </c>
      <c r="Z22" s="10">
        <f>VLOOKUP($C22,[1]Vienna!$BB$7:$BK$42,8)</f>
        <v>93</v>
      </c>
      <c r="AA22" s="10">
        <f>VLOOKUP($C22,[1]Vienna!$BB$7:$BK$42,9)</f>
        <v>0</v>
      </c>
      <c r="AB22" s="10">
        <f>VLOOKUP($C22,[1]Vienna!$BB$7:$BK$42,10)</f>
        <v>109</v>
      </c>
      <c r="AC22" s="11">
        <f t="shared" si="8"/>
        <v>170</v>
      </c>
      <c r="AD22" s="11">
        <f t="shared" si="9"/>
        <v>168</v>
      </c>
      <c r="AE22" s="11">
        <f>VLOOKUP($C22,[1]Vienna!$BB$7:$BM$42,11)</f>
        <v>176</v>
      </c>
      <c r="AF22" s="11">
        <f>VLOOKUP($C22,[1]Vienna!$BB$7:$BM$42,12)</f>
        <v>0</v>
      </c>
      <c r="AG22" s="11" t="s">
        <v>30</v>
      </c>
      <c r="AH22" s="11" t="s">
        <v>30</v>
      </c>
      <c r="AI22" s="11">
        <f t="shared" si="10"/>
        <v>138</v>
      </c>
      <c r="AJ22" s="11">
        <f t="shared" si="11"/>
        <v>144</v>
      </c>
      <c r="AK22" s="11">
        <f t="shared" si="12"/>
        <v>157</v>
      </c>
      <c r="AL22" s="11">
        <f t="shared" si="13"/>
        <v>0</v>
      </c>
      <c r="AM22" s="11">
        <f t="shared" si="14"/>
        <v>162</v>
      </c>
      <c r="AN22" s="11">
        <f t="shared" si="15"/>
        <v>186</v>
      </c>
      <c r="AO22" s="11">
        <f t="shared" si="16"/>
        <v>0</v>
      </c>
      <c r="AP22" s="13">
        <f t="shared" si="1"/>
        <v>366.66422652290447</v>
      </c>
      <c r="AQ22" s="10">
        <f>VLOOKUP($C22,[2]Vienna!$BB$7:$BK$40,5)</f>
        <v>16</v>
      </c>
      <c r="AR22" s="10">
        <f>VLOOKUP($C22,[2]Vienna!$BB$7:$BK$40,6)</f>
        <v>38</v>
      </c>
      <c r="AS22" s="10">
        <f>VLOOKUP($C22,[2]Vienna!$BB$7:$BK$40,7)</f>
        <v>66</v>
      </c>
      <c r="AT22" s="10">
        <f>VLOOKUP($C22,[2]Vienna!$BB$7:$BK$40,8)</f>
        <v>95</v>
      </c>
      <c r="AU22" s="10">
        <f>VLOOKUP($C22,[2]Vienna!$BB$7:$BK$40,9)</f>
        <v>0</v>
      </c>
      <c r="AV22" s="10">
        <f>VLOOKUP($C22,[2]Vienna!$BB$7:$BK$40,10)</f>
        <v>109</v>
      </c>
      <c r="AW22" s="11">
        <f t="shared" si="17"/>
        <v>170</v>
      </c>
      <c r="AX22" s="11">
        <f t="shared" si="18"/>
        <v>168</v>
      </c>
      <c r="AY22" s="11">
        <f>VLOOKUP($C22,[2]Vienna!$BB$7:$BM$42,11)</f>
        <v>176</v>
      </c>
      <c r="AZ22" s="11">
        <f>VLOOKUP($C22,[2]Vienna!$BB$7:$BM$42,12)</f>
        <v>0</v>
      </c>
      <c r="BA22" s="11" t="s">
        <v>30</v>
      </c>
      <c r="BB22" s="11" t="s">
        <v>30</v>
      </c>
      <c r="BC22" s="11">
        <f t="shared" si="19"/>
        <v>138</v>
      </c>
      <c r="BD22" s="11">
        <f t="shared" si="20"/>
        <v>144</v>
      </c>
      <c r="BE22" s="11">
        <f t="shared" si="21"/>
        <v>157</v>
      </c>
      <c r="BF22" s="11">
        <f t="shared" si="22"/>
        <v>0</v>
      </c>
      <c r="BG22" s="11">
        <f t="shared" si="23"/>
        <v>162</v>
      </c>
      <c r="BH22" s="11">
        <f t="shared" si="24"/>
        <v>186</v>
      </c>
      <c r="BI22" s="11">
        <f t="shared" si="25"/>
        <v>0</v>
      </c>
      <c r="BJ22" s="13">
        <f t="shared" si="2"/>
        <v>299.01443260820429</v>
      </c>
      <c r="BK22" s="19">
        <f>IF($N22=2,BK45*'4 PEF'!$B$4,IF(OR($N22=3,$N22=4,$N22=5,$N22=6),BK45*'4 PEF'!$B$5,IF(OR($N22=7,$N22=8),BK45*'4 PEF'!$B$8,IF($N22=9,BK45*'4 PEF'!$B$7,IF($N22=10,BK45*'4 PEF'!$B$6)))))</f>
        <v>12.355626342311348</v>
      </c>
      <c r="BL22" s="19">
        <f>BL45*'4 PEF'!$B$8</f>
        <v>12.816646776565541</v>
      </c>
      <c r="BM22" s="19">
        <f>IF($N22=2,BM45*'4 PEF'!$B$4,IF(OR($N22=3,$N22=4,$N22=5,$N22=6),BM45*'4 PEF'!$B$5,IF(OR($N22=7,$N22=8),BM45*'4 PEF'!$B$8,IF($N22=9,BM45*'4 PEF'!$B$7,IF($N22=10,BM45*'4 PEF'!$B$6)))))</f>
        <v>5.3733333333333322</v>
      </c>
      <c r="BN22" s="19">
        <f>BN45*'4 PEF'!$B$8</f>
        <v>35.832532968749994</v>
      </c>
      <c r="BO22" s="19">
        <f>BO45*'4 PEF'!$B$8</f>
        <v>4.178288390031077</v>
      </c>
      <c r="BP22" s="33">
        <f>BP45*'4 PEF'!$B$8</f>
        <v>0</v>
      </c>
      <c r="BQ22" s="34">
        <f t="shared" si="26"/>
        <v>70.556427810991281</v>
      </c>
      <c r="BR22" s="19">
        <f>IF($N22=2,BR45*'4 PEF'!$B$4,IF(OR($N22=3,$N22=4,$N22=5,$N22=6),BR45*'4 PEF'!$B$5,IF(OR($N22=7,$N22=8),BR45*'4 PEF'!$B$8,IF($N22=9,BR45*'4 PEF'!$B$7,IF($N22=10,BR45*'4 PEF'!$B$6)))))</f>
        <v>11.287180046832264</v>
      </c>
      <c r="BS22" s="19">
        <f>BS45*'4 PEF'!$B$8</f>
        <v>7.0909496181729583</v>
      </c>
      <c r="BT22" s="19">
        <f>IF($N22=2,BT45*'4 PEF'!$B$4,IF(OR($N22=3,$N22=4,$N22=5,$N22=6),BT45*'4 PEF'!$B$5,IF(OR($N22=7,$N22=8),BT45*'4 PEF'!$B$8,IF($N22=9,BT45*'4 PEF'!$B$7,IF($N22=10,BT45*'4 PEF'!$B$6)))))</f>
        <v>9.0506666666666664</v>
      </c>
      <c r="BU22" s="19">
        <f>BU45*'4 PEF'!$B$8</f>
        <v>32.824600231666693</v>
      </c>
      <c r="BV22" s="19">
        <f>BV45*'4 PEF'!$B$8</f>
        <v>8.6984188669052038</v>
      </c>
      <c r="BW22" s="33">
        <f>BW45*'4 PEF'!$B$8</f>
        <v>0</v>
      </c>
      <c r="BX22" s="34">
        <f t="shared" si="27"/>
        <v>68.951815430243784</v>
      </c>
    </row>
    <row r="23" spans="1:77" ht="15" customHeight="1" x14ac:dyDescent="0.25">
      <c r="A23" s="151"/>
      <c r="B23" s="17">
        <v>18</v>
      </c>
      <c r="C23" s="97">
        <f>VLOOKUP(M23,[1]aux!$A$2:$B$37,2,FALSE)</f>
        <v>13</v>
      </c>
      <c r="D23" s="50"/>
      <c r="E23" s="50"/>
      <c r="F23" s="49"/>
      <c r="G23" s="49"/>
      <c r="H23" s="31">
        <f t="shared" si="33"/>
        <v>0</v>
      </c>
      <c r="I23" s="49">
        <v>3</v>
      </c>
      <c r="J23" s="49">
        <v>3</v>
      </c>
      <c r="K23" s="49">
        <v>2</v>
      </c>
      <c r="L23" s="49">
        <v>1</v>
      </c>
      <c r="M23" s="49">
        <f t="shared" si="32"/>
        <v>3321</v>
      </c>
      <c r="N23" s="49">
        <v>5</v>
      </c>
      <c r="O23" s="49">
        <v>20</v>
      </c>
      <c r="P23" s="49">
        <v>3</v>
      </c>
      <c r="Q23" s="49">
        <v>3</v>
      </c>
      <c r="R23" s="49">
        <v>2</v>
      </c>
      <c r="S23" s="22">
        <f t="shared" si="0"/>
        <v>15</v>
      </c>
      <c r="T23" s="49">
        <v>0</v>
      </c>
      <c r="U23" s="49">
        <v>0</v>
      </c>
      <c r="V23" s="18"/>
      <c r="W23" s="10">
        <f>VLOOKUP($C23,[1]Vienna!$BB$7:$BK$42,5)</f>
        <v>15</v>
      </c>
      <c r="X23" s="10" t="str">
        <f>VLOOKUP($C23,[1]Vienna!$BB$7:$BK$42,6)</f>
        <v>d</v>
      </c>
      <c r="Y23" s="10">
        <f>VLOOKUP($C23,[1]Vienna!$BB$7:$BK$42,7)</f>
        <v>65</v>
      </c>
      <c r="Z23" s="10">
        <f>VLOOKUP($C23,[1]Vienna!$BB$7:$BK$42,8)</f>
        <v>93</v>
      </c>
      <c r="AA23" s="10">
        <f>VLOOKUP($C23,[1]Vienna!$BB$7:$BK$42,9)</f>
        <v>0</v>
      </c>
      <c r="AB23" s="10">
        <f>VLOOKUP($C23,[1]Vienna!$BB$7:$BK$42,10)</f>
        <v>109</v>
      </c>
      <c r="AC23" s="11">
        <f t="shared" si="8"/>
        <v>0</v>
      </c>
      <c r="AD23" s="11">
        <f t="shared" si="9"/>
        <v>0</v>
      </c>
      <c r="AE23" s="11">
        <f>VLOOKUP($C23,[1]Vienna!$BB$7:$BM$42,11)</f>
        <v>176</v>
      </c>
      <c r="AF23" s="11">
        <f>VLOOKUP($C23,[1]Vienna!$BB$7:$BM$42,12)</f>
        <v>0</v>
      </c>
      <c r="AG23" s="11" t="s">
        <v>30</v>
      </c>
      <c r="AH23" s="11" t="s">
        <v>30</v>
      </c>
      <c r="AI23" s="11">
        <f t="shared" si="10"/>
        <v>123</v>
      </c>
      <c r="AJ23" s="11">
        <f t="shared" si="11"/>
        <v>144</v>
      </c>
      <c r="AK23" s="11">
        <f t="shared" si="12"/>
        <v>155</v>
      </c>
      <c r="AL23" s="11">
        <f t="shared" si="13"/>
        <v>0</v>
      </c>
      <c r="AM23" s="11">
        <f t="shared" si="14"/>
        <v>162</v>
      </c>
      <c r="AN23" s="11">
        <f t="shared" si="15"/>
        <v>0</v>
      </c>
      <c r="AO23" s="11">
        <f t="shared" si="16"/>
        <v>0</v>
      </c>
      <c r="AP23" s="13">
        <f t="shared" si="1"/>
        <v>313.53357348181532</v>
      </c>
      <c r="AQ23" s="10">
        <f>VLOOKUP($C23,[2]Vienna!$BB$7:$BK$40,5)</f>
        <v>16</v>
      </c>
      <c r="AR23" s="10">
        <f>VLOOKUP($C23,[2]Vienna!$BB$7:$BK$40,6)</f>
        <v>38</v>
      </c>
      <c r="AS23" s="10">
        <f>VLOOKUP($C23,[2]Vienna!$BB$7:$BK$40,7)</f>
        <v>66</v>
      </c>
      <c r="AT23" s="10">
        <f>VLOOKUP($C23,[2]Vienna!$BB$7:$BK$40,8)</f>
        <v>95</v>
      </c>
      <c r="AU23" s="10">
        <f>VLOOKUP($C23,[2]Vienna!$BB$7:$BK$40,9)</f>
        <v>0</v>
      </c>
      <c r="AV23" s="10">
        <f>VLOOKUP($C23,[2]Vienna!$BB$7:$BK$40,10)</f>
        <v>109</v>
      </c>
      <c r="AW23" s="11">
        <f t="shared" si="17"/>
        <v>0</v>
      </c>
      <c r="AX23" s="11">
        <f t="shared" si="18"/>
        <v>0</v>
      </c>
      <c r="AY23" s="11">
        <f>VLOOKUP($C23,[2]Vienna!$BB$7:$BM$42,11)</f>
        <v>176</v>
      </c>
      <c r="AZ23" s="11">
        <f>VLOOKUP($C23,[2]Vienna!$BB$7:$BM$42,12)</f>
        <v>0</v>
      </c>
      <c r="BA23" s="11" t="s">
        <v>30</v>
      </c>
      <c r="BB23" s="11" t="s">
        <v>30</v>
      </c>
      <c r="BC23" s="11">
        <f t="shared" si="19"/>
        <v>123</v>
      </c>
      <c r="BD23" s="11">
        <f t="shared" si="20"/>
        <v>144</v>
      </c>
      <c r="BE23" s="11">
        <f t="shared" si="21"/>
        <v>155</v>
      </c>
      <c r="BF23" s="11">
        <f t="shared" si="22"/>
        <v>0</v>
      </c>
      <c r="BG23" s="11">
        <f t="shared" si="23"/>
        <v>162</v>
      </c>
      <c r="BH23" s="11">
        <f t="shared" si="24"/>
        <v>0</v>
      </c>
      <c r="BI23" s="11">
        <f t="shared" si="25"/>
        <v>0</v>
      </c>
      <c r="BJ23" s="13">
        <f t="shared" si="2"/>
        <v>248.0818626799992</v>
      </c>
      <c r="BK23" s="19">
        <f>IF($N23=2,BK46*'4 PEF'!$B$4,IF(OR($N23=3,$N23=4,$N23=5,$N23=6),BK46*'4 PEF'!$B$5,IF(OR($N23=7,$N23=8),BK46*'4 PEF'!$B$8,IF($N23=9,BK46*'4 PEF'!$B$7,IF($N23=10,BK46*'4 PEF'!$B$6)))))</f>
        <v>16.619162673475998</v>
      </c>
      <c r="BL23" s="19">
        <f>BL46*'4 PEF'!$B$8</f>
        <v>12.833622375482173</v>
      </c>
      <c r="BM23" s="19">
        <f>IF($N23=2,BM46*'4 PEF'!$B$4,IF(OR($N23=3,$N23=4,$N23=5,$N23=6),BM46*'4 PEF'!$B$5,IF(OR($N23=7,$N23=8),BM46*'4 PEF'!$B$8,IF($N23=9,BM46*'4 PEF'!$B$7,IF($N23=10,BM46*'4 PEF'!$B$6)))))</f>
        <v>8.6315789473684212</v>
      </c>
      <c r="BN23" s="19">
        <f>BN46*'4 PEF'!$B$8</f>
        <v>35.832532968749994</v>
      </c>
      <c r="BO23" s="19">
        <f>BO46*'4 PEF'!$B$8</f>
        <v>0.38775764707962357</v>
      </c>
      <c r="BP23" s="33">
        <f>BP46*'4 PEF'!$B$8</f>
        <v>0</v>
      </c>
      <c r="BQ23" s="34">
        <f t="shared" si="26"/>
        <v>74.304654612156199</v>
      </c>
      <c r="BR23" s="19">
        <f>IF($N23=2,BR46*'4 PEF'!$B$4,IF(OR($N23=3,$N23=4,$N23=5,$N23=6),BR46*'4 PEF'!$B$5,IF(OR($N23=7,$N23=8),BR46*'4 PEF'!$B$8,IF($N23=9,BR46*'4 PEF'!$B$7,IF($N23=10,BR46*'4 PEF'!$B$6)))))</f>
        <v>26.824192958625694</v>
      </c>
      <c r="BS23" s="19">
        <f>BS46*'4 PEF'!$B$8</f>
        <v>7.2134564296498311</v>
      </c>
      <c r="BT23" s="19">
        <f>IF($N23=2,BT46*'4 PEF'!$B$4,IF(OR($N23=3,$N23=4,$N23=5,$N23=6),BT46*'4 PEF'!$B$5,IF(OR($N23=7,$N23=8),BT46*'4 PEF'!$B$8,IF($N23=9,BT46*'4 PEF'!$B$7,IF($N23=10,BT46*'4 PEF'!$B$6)))))</f>
        <v>12.526315789473685</v>
      </c>
      <c r="BU23" s="19">
        <f>BU46*'4 PEF'!$B$8</f>
        <v>32.824600231666693</v>
      </c>
      <c r="BV23" s="19">
        <f>BV46*'4 PEF'!$B$8</f>
        <v>0.71774228701800846</v>
      </c>
      <c r="BW23" s="33">
        <f>BW46*'4 PEF'!$B$8</f>
        <v>0</v>
      </c>
      <c r="BX23" s="34">
        <f t="shared" si="27"/>
        <v>80.106307696433916</v>
      </c>
    </row>
    <row r="24" spans="1:77" ht="15" customHeight="1" x14ac:dyDescent="0.25">
      <c r="A24" s="151"/>
      <c r="B24" s="17">
        <v>19</v>
      </c>
      <c r="C24" s="97">
        <f>VLOOKUP(M24,[1]aux!$A$2:$B$37,2,FALSE)</f>
        <v>18</v>
      </c>
      <c r="D24" s="50"/>
      <c r="E24" s="50"/>
      <c r="F24" s="49"/>
      <c r="G24" s="49"/>
      <c r="H24" s="31">
        <f t="shared" si="33"/>
        <v>0</v>
      </c>
      <c r="I24" s="49">
        <v>4</v>
      </c>
      <c r="J24" s="49">
        <v>3</v>
      </c>
      <c r="K24" s="49">
        <v>3</v>
      </c>
      <c r="L24" s="49">
        <v>1</v>
      </c>
      <c r="M24" s="49">
        <f t="shared" si="32"/>
        <v>4331</v>
      </c>
      <c r="N24" s="49">
        <v>9</v>
      </c>
      <c r="O24" s="49">
        <v>0</v>
      </c>
      <c r="P24" s="49">
        <v>1</v>
      </c>
      <c r="Q24" s="49">
        <v>0</v>
      </c>
      <c r="R24" s="49">
        <v>2</v>
      </c>
      <c r="S24" s="22">
        <f t="shared" si="0"/>
        <v>18</v>
      </c>
      <c r="T24" s="49">
        <v>0</v>
      </c>
      <c r="U24" s="49">
        <v>0</v>
      </c>
      <c r="V24" s="18"/>
      <c r="W24" s="10">
        <f>VLOOKUP($C24,[1]Vienna!$BB$7:$BK$42,5)</f>
        <v>17</v>
      </c>
      <c r="X24" s="10" t="str">
        <f>VLOOKUP($C24,[1]Vienna!$BB$7:$BK$42,6)</f>
        <v>f</v>
      </c>
      <c r="Y24" s="10">
        <f>VLOOKUP($C24,[1]Vienna!$BB$7:$BK$42,7)</f>
        <v>67</v>
      </c>
      <c r="Z24" s="10">
        <f>VLOOKUP($C24,[1]Vienna!$BB$7:$BK$42,8)</f>
        <v>93</v>
      </c>
      <c r="AA24" s="10">
        <f>VLOOKUP($C24,[1]Vienna!$BB$7:$BK$42,9)</f>
        <v>117</v>
      </c>
      <c r="AB24" s="10">
        <f>VLOOKUP($C24,[1]Vienna!$BB$7:$BK$42,10)</f>
        <v>109</v>
      </c>
      <c r="AC24" s="11">
        <f t="shared" si="8"/>
        <v>0</v>
      </c>
      <c r="AD24" s="11">
        <f t="shared" si="9"/>
        <v>0</v>
      </c>
      <c r="AE24" s="11">
        <f>VLOOKUP($C24,[1]Vienna!$BB$7:$BM$42,11)</f>
        <v>177</v>
      </c>
      <c r="AF24" s="11">
        <f>VLOOKUP($C24,[1]Vienna!$BB$7:$BM$42,12)</f>
        <v>182</v>
      </c>
      <c r="AG24" s="11" t="s">
        <v>30</v>
      </c>
      <c r="AH24" s="11" t="s">
        <v>30</v>
      </c>
      <c r="AI24" s="11">
        <f t="shared" si="10"/>
        <v>138</v>
      </c>
      <c r="AJ24" s="11">
        <f t="shared" si="11"/>
        <v>0</v>
      </c>
      <c r="AK24" s="11">
        <f t="shared" si="12"/>
        <v>149</v>
      </c>
      <c r="AL24" s="11">
        <f t="shared" si="13"/>
        <v>0</v>
      </c>
      <c r="AM24" s="11">
        <f t="shared" si="14"/>
        <v>162</v>
      </c>
      <c r="AN24" s="11">
        <f t="shared" si="15"/>
        <v>0</v>
      </c>
      <c r="AO24" s="11">
        <f t="shared" si="16"/>
        <v>0</v>
      </c>
      <c r="AP24" s="13">
        <f t="shared" si="1"/>
        <v>499.71965795357914</v>
      </c>
      <c r="AQ24" s="10">
        <f>VLOOKUP($C24,[2]Vienna!$BB$7:$BK$40,5)</f>
        <v>18</v>
      </c>
      <c r="AR24" s="10" t="str">
        <f>VLOOKUP($C24,[2]Vienna!$BB$7:$BK$40,6)</f>
        <v>f</v>
      </c>
      <c r="AS24" s="10">
        <f>VLOOKUP($C24,[2]Vienna!$BB$7:$BK$40,7)</f>
        <v>68</v>
      </c>
      <c r="AT24" s="10">
        <f>VLOOKUP($C24,[2]Vienna!$BB$7:$BK$40,8)</f>
        <v>95</v>
      </c>
      <c r="AU24" s="10">
        <f>VLOOKUP($C24,[2]Vienna!$BB$7:$BK$40,9)</f>
        <v>117</v>
      </c>
      <c r="AV24" s="10">
        <f>VLOOKUP($C24,[2]Vienna!$BB$7:$BK$40,10)</f>
        <v>109</v>
      </c>
      <c r="AW24" s="11">
        <f t="shared" si="17"/>
        <v>0</v>
      </c>
      <c r="AX24" s="11">
        <f t="shared" si="18"/>
        <v>0</v>
      </c>
      <c r="AY24" s="11">
        <f>VLOOKUP($C24,[2]Vienna!$BB$7:$BM$42,11)</f>
        <v>177</v>
      </c>
      <c r="AZ24" s="11">
        <f>VLOOKUP($C24,[2]Vienna!$BB$7:$BM$42,12)</f>
        <v>182</v>
      </c>
      <c r="BA24" s="11" t="s">
        <v>30</v>
      </c>
      <c r="BB24" s="11" t="s">
        <v>30</v>
      </c>
      <c r="BC24" s="11">
        <f t="shared" si="19"/>
        <v>138</v>
      </c>
      <c r="BD24" s="11">
        <f t="shared" si="20"/>
        <v>0</v>
      </c>
      <c r="BE24" s="11">
        <f t="shared" si="21"/>
        <v>149</v>
      </c>
      <c r="BF24" s="11">
        <f t="shared" si="22"/>
        <v>0</v>
      </c>
      <c r="BG24" s="11">
        <f t="shared" si="23"/>
        <v>162</v>
      </c>
      <c r="BH24" s="11">
        <f t="shared" si="24"/>
        <v>0</v>
      </c>
      <c r="BI24" s="11">
        <f t="shared" si="25"/>
        <v>0</v>
      </c>
      <c r="BJ24" s="13">
        <f t="shared" si="2"/>
        <v>366.2993997807738</v>
      </c>
      <c r="BK24" s="19">
        <f>IF($N24=2,BK47*'4 PEF'!$B$4,IF(OR($N24=3,$N24=4,$N24=5,$N24=6),BK47*'4 PEF'!$B$5,IF(OR($N24=7,$N24=8),BK47*'4 PEF'!$B$8,IF($N24=9,BK47*'4 PEF'!$B$7,IF($N24=10,BK47*'4 PEF'!$B$6)))))</f>
        <v>22.955414505108717</v>
      </c>
      <c r="BL24" s="19">
        <f>BL47*'4 PEF'!$B$8</f>
        <v>0</v>
      </c>
      <c r="BM24" s="19">
        <f>IF($N24=2,BM47*'4 PEF'!$B$4,IF(OR($N24=3,$N24=4,$N24=5,$N24=6),BM47*'4 PEF'!$B$5,IF(OR($N24=7,$N24=8),BM47*'4 PEF'!$B$8,IF($N24=9,BM47*'4 PEF'!$B$7,IF($N24=10,BM47*'4 PEF'!$B$6)))))</f>
        <v>9.8399999999999981</v>
      </c>
      <c r="BN24" s="19">
        <f>BN47*'4 PEF'!$B$8</f>
        <v>13.188849895068595</v>
      </c>
      <c r="BO24" s="19">
        <f>BO47*'4 PEF'!$B$8</f>
        <v>0.27582713279929855</v>
      </c>
      <c r="BP24" s="33">
        <f>BP47*'4 PEF'!$B$8</f>
        <v>0</v>
      </c>
      <c r="BQ24" s="34">
        <f t="shared" si="26"/>
        <v>46.26009153297661</v>
      </c>
      <c r="BR24" s="19">
        <f>IF($N24=2,BR47*'4 PEF'!$B$4,IF(OR($N24=3,$N24=4,$N24=5,$N24=6),BR47*'4 PEF'!$B$5,IF(OR($N24=7,$N24=8),BR47*'4 PEF'!$B$8,IF($N24=9,BR47*'4 PEF'!$B$7,IF($N24=10,BR47*'4 PEF'!$B$6)))))</f>
        <v>32.029901942679594</v>
      </c>
      <c r="BS24" s="19">
        <f>BS47*'4 PEF'!$B$8</f>
        <v>0</v>
      </c>
      <c r="BT24" s="19">
        <f>IF($N24=2,BT47*'4 PEF'!$B$4,IF(OR($N24=3,$N24=4,$N24=5,$N24=6),BT47*'4 PEF'!$B$5,IF(OR($N24=7,$N24=8),BT47*'4 PEF'!$B$8,IF($N24=9,BT47*'4 PEF'!$B$7,IF($N24=10,BT47*'4 PEF'!$B$6)))))</f>
        <v>14.28</v>
      </c>
      <c r="BU24" s="19">
        <f>BU47*'4 PEF'!$B$8</f>
        <v>13.175538751260552</v>
      </c>
      <c r="BV24" s="19">
        <f>BV47*'4 PEF'!$B$8</f>
        <v>0.64307855965647043</v>
      </c>
      <c r="BW24" s="33">
        <f>BW47*'4 PEF'!$B$8</f>
        <v>0</v>
      </c>
      <c r="BX24" s="34">
        <f t="shared" si="27"/>
        <v>60.128519253596622</v>
      </c>
    </row>
    <row r="25" spans="1:77" ht="15" customHeight="1" x14ac:dyDescent="0.25">
      <c r="A25" s="152"/>
      <c r="B25" s="17">
        <v>20</v>
      </c>
      <c r="C25" s="97">
        <f>VLOOKUP(M25,[1]aux!$A$2:$B$37,2,FALSE)</f>
        <v>32</v>
      </c>
      <c r="D25" s="50"/>
      <c r="E25" s="50"/>
      <c r="F25" s="49"/>
      <c r="G25" s="49"/>
      <c r="H25" s="31">
        <f t="shared" si="33"/>
        <v>1</v>
      </c>
      <c r="I25" s="49">
        <v>3</v>
      </c>
      <c r="J25" s="49">
        <v>3</v>
      </c>
      <c r="K25" s="49">
        <v>3</v>
      </c>
      <c r="L25" s="49">
        <v>2</v>
      </c>
      <c r="M25" s="49">
        <f t="shared" ref="M25" si="34">I25*1000+J25*100+K25*10+L25*1</f>
        <v>3332</v>
      </c>
      <c r="N25" s="49">
        <v>9</v>
      </c>
      <c r="O25" s="49">
        <v>0</v>
      </c>
      <c r="P25" s="49">
        <v>4</v>
      </c>
      <c r="Q25" s="49">
        <v>0</v>
      </c>
      <c r="R25" s="49">
        <v>2</v>
      </c>
      <c r="S25" s="22">
        <f t="shared" si="0"/>
        <v>24</v>
      </c>
      <c r="T25" s="49">
        <v>1</v>
      </c>
      <c r="U25" s="49">
        <v>1</v>
      </c>
      <c r="V25" s="18"/>
      <c r="W25" s="10"/>
      <c r="X25" s="10" t="str">
        <f>VLOOKUP($C25,[1]Vienna!$BB$7:$BK$42,6)</f>
        <v>d</v>
      </c>
      <c r="Y25" s="10">
        <f>VLOOKUP($C25,[1]Vienna!$BB$7:$BK$42,7)</f>
        <v>65</v>
      </c>
      <c r="Z25" s="10">
        <f>VLOOKUP($C25,[1]Vienna!$BB$7:$BK$42,8)</f>
        <v>93</v>
      </c>
      <c r="AA25" s="10">
        <f>VLOOKUP($C25,[1]Vienna!$BB$7:$BK$42,9)</f>
        <v>117</v>
      </c>
      <c r="AB25" s="10">
        <f>VLOOKUP($C25,[1]Vienna!$BB$7:$BK$42,10)</f>
        <v>109</v>
      </c>
      <c r="AC25" s="11">
        <f t="shared" si="8"/>
        <v>170</v>
      </c>
      <c r="AD25" s="11">
        <f t="shared" si="9"/>
        <v>168</v>
      </c>
      <c r="AE25" s="11">
        <f>VLOOKUP($C25,[1]Vienna!$BB$7:$BM$42,11)</f>
        <v>177</v>
      </c>
      <c r="AF25" s="11">
        <f>VLOOKUP($C25,[1]Vienna!$BB$7:$BM$42,12)</f>
        <v>182</v>
      </c>
      <c r="AG25" s="11" t="s">
        <v>30</v>
      </c>
      <c r="AH25" s="11" t="s">
        <v>30</v>
      </c>
      <c r="AI25" s="11">
        <f t="shared" si="10"/>
        <v>138</v>
      </c>
      <c r="AJ25" s="11">
        <f t="shared" si="11"/>
        <v>0</v>
      </c>
      <c r="AK25" s="11">
        <f t="shared" si="12"/>
        <v>157</v>
      </c>
      <c r="AL25" s="11">
        <f t="shared" si="13"/>
        <v>0</v>
      </c>
      <c r="AM25" s="11">
        <f t="shared" si="14"/>
        <v>162</v>
      </c>
      <c r="AN25" s="11">
        <f t="shared" si="15"/>
        <v>186</v>
      </c>
      <c r="AO25" s="11">
        <f t="shared" si="16"/>
        <v>184</v>
      </c>
      <c r="AP25" s="13">
        <f t="shared" si="1"/>
        <v>513.78255981517214</v>
      </c>
      <c r="AQ25" s="10">
        <f>VLOOKUP($C25,[2]Vienna!$BB$7:$BK$40,5)</f>
        <v>16</v>
      </c>
      <c r="AR25" s="10">
        <f>VLOOKUP($C25,[2]Vienna!$BB$7:$BK$40,6)</f>
        <v>38</v>
      </c>
      <c r="AS25" s="10">
        <f>VLOOKUP($C25,[2]Vienna!$BB$7:$BK$40,7)</f>
        <v>66</v>
      </c>
      <c r="AT25" s="10">
        <f>VLOOKUP($C25,[2]Vienna!$BB$7:$BK$40,8)</f>
        <v>95</v>
      </c>
      <c r="AU25" s="10">
        <f>VLOOKUP($C25,[2]Vienna!$BB$7:$BK$40,9)</f>
        <v>117</v>
      </c>
      <c r="AV25" s="10">
        <f>VLOOKUP($C25,[2]Vienna!$BB$7:$BK$40,10)</f>
        <v>109</v>
      </c>
      <c r="AW25" s="11">
        <f t="shared" si="17"/>
        <v>170</v>
      </c>
      <c r="AX25" s="11">
        <f t="shared" si="18"/>
        <v>168</v>
      </c>
      <c r="AY25" s="11">
        <f>VLOOKUP($C25,[2]Vienna!$BB$7:$BM$42,11)</f>
        <v>177</v>
      </c>
      <c r="AZ25" s="11">
        <f>VLOOKUP($C25,[2]Vienna!$BB$7:$BM$42,12)</f>
        <v>182</v>
      </c>
      <c r="BA25" s="11" t="s">
        <v>30</v>
      </c>
      <c r="BB25" s="11" t="s">
        <v>30</v>
      </c>
      <c r="BC25" s="11">
        <f t="shared" si="19"/>
        <v>138</v>
      </c>
      <c r="BD25" s="11">
        <f t="shared" si="20"/>
        <v>0</v>
      </c>
      <c r="BE25" s="11">
        <f t="shared" si="21"/>
        <v>157</v>
      </c>
      <c r="BF25" s="11">
        <f t="shared" si="22"/>
        <v>0</v>
      </c>
      <c r="BG25" s="11">
        <f t="shared" si="23"/>
        <v>162</v>
      </c>
      <c r="BH25" s="11">
        <f t="shared" si="24"/>
        <v>186</v>
      </c>
      <c r="BI25" s="11">
        <f t="shared" si="25"/>
        <v>184</v>
      </c>
      <c r="BJ25" s="13">
        <f t="shared" si="2"/>
        <v>380.75638090850794</v>
      </c>
      <c r="BK25" s="19">
        <f>IF($N25=2,BK48*'4 PEF'!$B$4,IF(OR($N25=3,$N25=4,$N25=5,$N25=6),BK48*'4 PEF'!$B$5,IF(OR($N25=7,$N25=8),BK48*'4 PEF'!$B$8,IF($N25=9,BK48*'4 PEF'!$B$7,IF($N25=10,BK48*'4 PEF'!$B$6)))))</f>
        <v>17.397042490435464</v>
      </c>
      <c r="BL25" s="19">
        <f>BL48*'4 PEF'!$B$8</f>
        <v>0</v>
      </c>
      <c r="BM25" s="19">
        <f>IF($N25=2,BM48*'4 PEF'!$B$4,IF(OR($N25=3,$N25=4,$N25=5,$N25=6),BM48*'4 PEF'!$B$5,IF(OR($N25=7,$N25=8),BM48*'4 PEF'!$B$8,IF($N25=9,BM48*'4 PEF'!$B$7,IF($N25=10,BM48*'4 PEF'!$B$6)))))</f>
        <v>5.3733333333333322</v>
      </c>
      <c r="BN25" s="19">
        <f>BN48*'4 PEF'!$B$8</f>
        <v>13.188849895068595</v>
      </c>
      <c r="BO25" s="19">
        <f>BO48*'4 PEF'!$B$8</f>
        <v>3.0823462184927615</v>
      </c>
      <c r="BP25" s="33">
        <f>BP48*'4 PEF'!$B$8</f>
        <v>-12.167076923076923</v>
      </c>
      <c r="BQ25" s="34">
        <f t="shared" ref="BQ25" si="35">SUM(BK25:BP25)</f>
        <v>26.874495014253224</v>
      </c>
      <c r="BR25" s="19">
        <f>IF($N25=2,BR48*'4 PEF'!$B$4,IF(OR($N25=3,$N25=4,$N25=5,$N25=6),BR48*'4 PEF'!$B$5,IF(OR($N25=7,$N25=8),BR48*'4 PEF'!$B$8,IF($N25=9,BR48*'4 PEF'!$B$7,IF($N25=10,BR48*'4 PEF'!$B$6)))))</f>
        <v>15.754953065520146</v>
      </c>
      <c r="BS25" s="19">
        <f>BS48*'4 PEF'!$B$8</f>
        <v>0</v>
      </c>
      <c r="BT25" s="19">
        <f>IF($N25=2,BT48*'4 PEF'!$B$4,IF(OR($N25=3,$N25=4,$N25=5,$N25=6),BT48*'4 PEF'!$B$5,IF(OR($N25=7,$N25=8),BT48*'4 PEF'!$B$8,IF($N25=9,BT48*'4 PEF'!$B$7,IF($N25=10,BT48*'4 PEF'!$B$6)))))</f>
        <v>9.0506666666666664</v>
      </c>
      <c r="BU25" s="19">
        <f>BU48*'4 PEF'!$B$8</f>
        <v>13.175538751260552</v>
      </c>
      <c r="BV25" s="19">
        <f>BV48*'4 PEF'!$B$8</f>
        <v>7.8397571972586597</v>
      </c>
      <c r="BW25" s="33">
        <f>BW48*'4 PEF'!$B$8</f>
        <v>-12.126933333333332</v>
      </c>
      <c r="BX25" s="34">
        <f t="shared" ref="BX25" si="36">SUM(BR25:BW25)</f>
        <v>33.693982347372689</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3" t="s">
        <v>15</v>
      </c>
      <c r="J28" s="23" t="s">
        <v>8</v>
      </c>
      <c r="K28" s="23" t="s">
        <v>26</v>
      </c>
      <c r="L28" s="23" t="s">
        <v>9</v>
      </c>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7">IF(C6="","",C6)</f>
        <v>1</v>
      </c>
      <c r="D29" s="49" t="str">
        <f t="shared" si="37"/>
        <v>-</v>
      </c>
      <c r="E29" s="49" t="str">
        <f t="shared" si="37"/>
        <v>o</v>
      </c>
      <c r="F29" s="49" t="str">
        <f t="shared" si="37"/>
        <v>o</v>
      </c>
      <c r="G29" s="49" t="str">
        <f t="shared" si="37"/>
        <v>o</v>
      </c>
      <c r="H29" s="49">
        <f t="shared" si="37"/>
        <v>0</v>
      </c>
      <c r="I29" s="49">
        <f t="shared" si="37"/>
        <v>1</v>
      </c>
      <c r="J29" s="49">
        <f t="shared" si="37"/>
        <v>1</v>
      </c>
      <c r="K29" s="49">
        <f t="shared" si="37"/>
        <v>1</v>
      </c>
      <c r="L29" s="49">
        <f t="shared" si="37"/>
        <v>1</v>
      </c>
      <c r="M29" s="49">
        <f t="shared" si="37"/>
        <v>1111</v>
      </c>
      <c r="N29" s="49">
        <f t="shared" si="37"/>
        <v>2</v>
      </c>
      <c r="O29" s="49">
        <f t="shared" si="37"/>
        <v>11</v>
      </c>
      <c r="P29" s="49">
        <f t="shared" si="37"/>
        <v>2</v>
      </c>
      <c r="Q29" s="49">
        <f t="shared" si="37"/>
        <v>3</v>
      </c>
      <c r="R29" s="49">
        <f t="shared" si="37"/>
        <v>1</v>
      </c>
      <c r="S29" s="22">
        <f t="shared" si="37"/>
        <v>15</v>
      </c>
      <c r="T29" s="49">
        <f t="shared" si="37"/>
        <v>0</v>
      </c>
      <c r="U29" s="49">
        <f t="shared" si="37"/>
        <v>0</v>
      </c>
      <c r="V29" s="6" t="str">
        <f t="shared" si="37"/>
        <v/>
      </c>
      <c r="W29" s="21">
        <f>IF(W6&gt;0,VLOOKUP(W6,'[3]2010_Envelope'!$BH$6:$CR$128,16),"")</f>
        <v>9.2351720660652941</v>
      </c>
      <c r="X29" s="21">
        <f>IF(X6&gt;0,VLOOKUP(X6,'[3]2010_Envelope'!$BH$6:$CR$128,16),"")</f>
        <v>5.0677336861605182</v>
      </c>
      <c r="Y29" s="21" t="str">
        <f>IF(Y6&gt;0,VLOOKUP(Y6,'[3]2010_Envelope'!$BH$6:$CR$128,16),"")</f>
        <v/>
      </c>
      <c r="Z29" s="21">
        <f>IF(Z6&gt;0,VLOOKUP(Z6,'[3]2010_Envelope'!$BH$6:$CR$128,16),"")</f>
        <v>32.123572649572658</v>
      </c>
      <c r="AA29" s="21" t="str">
        <f>IF(AA6&gt;0,VLOOKUP(AA6,'[3]2010_Envelope'!$BH$6:$CR$128,16),"")</f>
        <v/>
      </c>
      <c r="AB29" s="21" t="str">
        <f>IF(AB6&gt;0,VLOOKUP(AB6,'[3]2010_Envelope'!$BH$6:$CR$128,16),"")</f>
        <v/>
      </c>
      <c r="AC29" s="20" t="str">
        <f>IF(AC6&gt;0,VLOOKUP(AC6,'[3]2010_HVAC'!$EY$7:$KA$83,68),"")</f>
        <v/>
      </c>
      <c r="AD29" s="20" t="str">
        <f>IF(AD6&gt;0,VLOOKUP(AD6,'[3]2010_HVAC'!$EY$7:$KA$83,68),"")</f>
        <v/>
      </c>
      <c r="AE29" s="20" t="str">
        <f>IF(AE6&gt;0,VLOOKUP(AE6,'[3]2010_HVAC'!$EY$7:$KA$83,68),"")</f>
        <v/>
      </c>
      <c r="AF29" s="20" t="str">
        <f>IF(AF6&gt;0,VLOOKUP(AF6,'[3]2010_HVAC'!$EY$7:$KA$83,68),"")</f>
        <v/>
      </c>
      <c r="AG29" s="55">
        <f>VLOOKUP($C29,[1]Performance!$A$3:$K$38,2)</f>
        <v>0</v>
      </c>
      <c r="AH29" s="55">
        <f>IF(AG29=0,68,IF(AG29=1,69,70))</f>
        <v>68</v>
      </c>
      <c r="AI29" s="20">
        <f>IF(AI6&gt;0,VLOOKUP(AI6,'[3]2010_HVAC'!$EY$7:$KA$83,AH29),"")</f>
        <v>6.6433237982572697</v>
      </c>
      <c r="AJ29" s="20">
        <f>IF(AJ6&gt;0,VLOOKUP(AJ6,'[3]2010_HVAC'!$EY$7:$KA$83,$AH29),"")</f>
        <v>12.699604963334577</v>
      </c>
      <c r="AK29" s="20">
        <f>IF(AK6&gt;0,VLOOKUP(AK6,'[3]2010_HVAC'!$EY$7:$KA$83,68),"")</f>
        <v>75.64</v>
      </c>
      <c r="AL29" s="20">
        <f>IF(AL6&gt;0,VLOOKUP(AL6,'[3]2010_HVAC'!$EY$7:$KA$83,68),"")</f>
        <v>46.36</v>
      </c>
      <c r="AM29" s="20">
        <f>IF(AM6&gt;0,VLOOKUP(AM6,'[3]2010_HVAC'!$EY$7:$KA$83,68),"")</f>
        <v>0.5213675213675214</v>
      </c>
      <c r="AN29" s="20" t="str">
        <f>IF(AN6&gt;0,VLOOKUP(AN6,'[3]2010_HVAC'!$EY$7:$KA$83,68),"")</f>
        <v/>
      </c>
      <c r="AO29" s="20" t="str">
        <f>IF(AO6&gt;0,VLOOKUP(AO6,'[3]2010_HVAC'!$EY$7:$KA$83,68),"")</f>
        <v/>
      </c>
      <c r="AP29" s="13">
        <f>(SUM(W29:AF29)+SUM(AI29:AO29))*$AP$5</f>
        <v>440600.41276233335</v>
      </c>
      <c r="AQ29" s="21">
        <f>IF(AQ6&gt;0,VLOOKUP(AQ6,'[3]2010_Envelope'!$BH$6:$CR$128,17),"")</f>
        <v>25.576858611111113</v>
      </c>
      <c r="AR29" s="21">
        <f>IF(AR6&gt;0,VLOOKUP(AR6,'[3]2010_Envelope'!$BH$6:$CR$128,17),"")</f>
        <v>19.938095931587302</v>
      </c>
      <c r="AS29" s="21" t="str">
        <f>IF(AS6&gt;0,VLOOKUP(AS6,'[3]2010_Envelope'!$BH$6:$CR$128,17),"")</f>
        <v/>
      </c>
      <c r="AT29" s="21" t="str">
        <f>IF(AT6&gt;0,VLOOKUP(AT6,'[3]2010_Envelope'!$BH$6:$CR$128,17),"")</f>
        <v/>
      </c>
      <c r="AU29" s="21" t="str">
        <f>IF(AU6&gt;0,VLOOKUP(AU6,'[3]2010_Envelope'!$BH$6:$CR$128,17),"")</f>
        <v/>
      </c>
      <c r="AV29" s="21" t="str">
        <f>IF(AV6&gt;0,VLOOKUP(AV6,'[3]2010_Envelope'!$BH$6:$CR$128,17),"")</f>
        <v/>
      </c>
      <c r="AW29" s="20" t="str">
        <f>IF(AW6&gt;0,VLOOKUP(AW6,'[3]2010_HVAC'!$EY$7:$KA$83,71),"")</f>
        <v/>
      </c>
      <c r="AX29" s="20" t="str">
        <f>IF(AX6&gt;0,VLOOKUP(AX6,'[3]2010_HVAC'!$EY$7:$KA$83,71),"")</f>
        <v/>
      </c>
      <c r="AY29" s="20" t="str">
        <f>IF(AY6&gt;0,VLOOKUP(AY6,'[3]2010_HVAC'!$EY$7:$KA$83,71),"")</f>
        <v/>
      </c>
      <c r="AZ29" s="20" t="str">
        <f>IF(AZ6&gt;0,VLOOKUP(AZ6,'[3]2010_HVAC'!$EY$7:$KA$83,71),"")</f>
        <v/>
      </c>
      <c r="BA29" s="55">
        <f>VLOOKUP($C29,[2]Performance!$A$3:$K$36,2)</f>
        <v>0</v>
      </c>
      <c r="BB29" s="55">
        <f>IF(BA29=0,71,IF(BA29=1,72,73))</f>
        <v>71</v>
      </c>
      <c r="BC29" s="20">
        <f>IF(BC6&gt;0,VLOOKUP(BC6,'[3]2010_HVAC'!$EY$7:$KA$83,BB29),"")</f>
        <v>10.606699215495071</v>
      </c>
      <c r="BD29" s="20">
        <f>IF(BD6&gt;0,VLOOKUP(BD6,'[3]2010_HVAC'!$EY$7:$KA$83,$BB29),"")</f>
        <v>14.104548502607315</v>
      </c>
      <c r="BE29" s="20">
        <f>IF(BE6&gt;0,VLOOKUP(BE6,'[3]2010_HVAC'!$EY$7:$KA$83,71),"")</f>
        <v>75.64</v>
      </c>
      <c r="BF29" s="20">
        <f>IF(BF6&gt;0,VLOOKUP(BF6,'[3]2010_HVAC'!$EY$7:$KA$83,71),"")</f>
        <v>46.36</v>
      </c>
      <c r="BG29" s="20">
        <f>IF(BG6&gt;0,VLOOKUP(BG6,'[3]2010_HVAC'!$EY$7:$KA$83,71),"")</f>
        <v>0.38730158730158731</v>
      </c>
      <c r="BH29" s="20" t="str">
        <f>IF(BH6&gt;0,VLOOKUP(BH6,'[3]2010_HVAC'!$EY$7:$KA$83,71),"")</f>
        <v/>
      </c>
      <c r="BI29" s="20" t="str">
        <f>IF(BI6&gt;0,VLOOKUP(BI6,'[3]2010_HVAC'!$EY$7:$KA$83,71),"")</f>
        <v/>
      </c>
      <c r="BJ29" s="13">
        <f>(SUM(AQ29:AZ29)+SUM(BC29:BI29))*$BJ$5</f>
        <v>606732.53712152247</v>
      </c>
      <c r="BK29" s="19">
        <f>IF($N29&gt;0,VLOOKUP($C29,[1]Vienna!$AB$7:$AN$40,$N29))/((IF($P29=1,'3 PlantsCodes'!$D$26,IF($P29=2,'3 PlantsCodes'!$D$27,IF($P29=3,'3 PlantsCodes'!$D$28,IF($P29=4,'3 PlantsCodes'!$D$29)))))*IF($R29=1,'3 PlantsCodes'!$D$31,IF($R29=2,'3 PlantsCodes'!$D$32)))</f>
        <v>348.00375556596202</v>
      </c>
      <c r="BL29" s="19">
        <f>(IF($O29=20,VLOOKUP($C29,[1]Vienna!$AB$7:$AN$40,12),IF($O29&gt;0,VLOOKUP($C29,[1]Vienna!$AB$7:$AN$40,$O29),0))/(IF($Q29=1,'3 PlantsCodes'!$E$26,IF($Q29=3,'3 PlantsCodes'!$E$28,IF($Q29=4,'3 PlantsCodes'!$E$29,1)))*IF($R29=1,'3 PlantsCodes'!$E$31,IF($R29=2,'3 PlantsCodes'!$E$32))))</f>
        <v>6.8290280262888015</v>
      </c>
      <c r="BM29" s="19">
        <f>VLOOKUP($C29,[1]Vienna!$AB$6:$AZ$40,$S29)</f>
        <v>8.6315789473684212</v>
      </c>
      <c r="BN29" s="19">
        <f>VLOOKUP($C29,[1]Vienna!$B$7:$Y$40,18)</f>
        <v>30.534357421872926</v>
      </c>
      <c r="BO29" s="19">
        <f>VLOOKUP($C29,[1]Vienna!$B$7:$AA$40,26)</f>
        <v>0.64237750031286556</v>
      </c>
      <c r="BP29" s="20">
        <f>IF($U29=1,-[4]Office!$E$4,0)</f>
        <v>0</v>
      </c>
      <c r="BQ29" s="57" t="s">
        <v>30</v>
      </c>
      <c r="BR29" s="19">
        <f>IF($N29&gt;0,VLOOKUP($C29,[2]Vienna!$AB$7:$AN$40,$N29))/((IF($P29=1,'3 PlantsCodes'!$D$26,IF($P29=2,'3 PlantsCodes'!$D$27,IF($P29=3,'3 PlantsCodes'!$D$28,IF($P29=4,'3 PlantsCodes'!$D$29)))))*IF($R29=1,'3 PlantsCodes'!$D$31,IF($R29=2,'3 PlantsCodes'!$D$32)))</f>
        <v>353.30381836572064</v>
      </c>
      <c r="BS29" s="19">
        <f>(IF($O29=20,VLOOKUP($C29,[2]Vienna!$AB$7:$AN$40,12),IF($O29&gt;0,VLOOKUP($C29,[2]Vienna!$AB$7:$AN$40,$O29),0))/(IF($Q29=1,'3 PlantsCodes'!$E$26,IF($Q29=3,'3 PlantsCodes'!$E$28,IF($Q29=4,'3 PlantsCodes'!$E$29,1)))*IF($R29=1,'3 PlantsCodes'!$E$31,IF($R29=2,'3 PlantsCodes'!$E$32))))</f>
        <v>3.0156148791163848</v>
      </c>
      <c r="BT29" s="19">
        <f>VLOOKUP($C29,[2]Vienna!$AB$6:$AZ$40,$S29)</f>
        <v>12.526315789473685</v>
      </c>
      <c r="BU29" s="19">
        <f>VLOOKUP($C29,[2]Vienna!$B$7:$Y$40,18)</f>
        <v>28.19875669295725</v>
      </c>
      <c r="BV29" s="19">
        <f>VLOOKUP($C29,[2]Vienna!$B$7:$AA$40,26)</f>
        <v>0.92655177035374203</v>
      </c>
      <c r="BW29" s="20">
        <f>IF($U29=1,-[4]School!$E$4,0)</f>
        <v>0</v>
      </c>
      <c r="BX29" s="57" t="s">
        <v>30</v>
      </c>
    </row>
    <row r="30" spans="1:77" ht="15" customHeight="1" x14ac:dyDescent="0.25">
      <c r="A30" s="151"/>
      <c r="B30" s="17">
        <v>2</v>
      </c>
      <c r="C30" s="22">
        <f t="shared" si="37"/>
        <v>9</v>
      </c>
      <c r="D30" s="50" t="str">
        <f t="shared" si="37"/>
        <v>o-</v>
      </c>
      <c r="E30" s="50" t="str">
        <f t="shared" si="37"/>
        <v>+</v>
      </c>
      <c r="F30" s="49" t="str">
        <f t="shared" si="37"/>
        <v>o</v>
      </c>
      <c r="G30" s="49" t="str">
        <f t="shared" si="37"/>
        <v>o+</v>
      </c>
      <c r="H30" s="49">
        <f t="shared" si="37"/>
        <v>0</v>
      </c>
      <c r="I30" s="49">
        <f t="shared" si="37"/>
        <v>2</v>
      </c>
      <c r="J30" s="49">
        <f t="shared" si="37"/>
        <v>3</v>
      </c>
      <c r="K30" s="49">
        <f t="shared" si="37"/>
        <v>2</v>
      </c>
      <c r="L30" s="49">
        <f t="shared" si="37"/>
        <v>1</v>
      </c>
      <c r="M30" s="49">
        <f t="shared" si="37"/>
        <v>2321</v>
      </c>
      <c r="N30" s="49">
        <f t="shared" si="37"/>
        <v>9</v>
      </c>
      <c r="O30" s="49">
        <f t="shared" ref="O30" si="38">IF(O7="","",O7)</f>
        <v>20</v>
      </c>
      <c r="P30" s="49">
        <v>2</v>
      </c>
      <c r="Q30" s="49">
        <f t="shared" si="37"/>
        <v>3</v>
      </c>
      <c r="R30" s="49">
        <f t="shared" si="37"/>
        <v>2</v>
      </c>
      <c r="S30" s="22">
        <f t="shared" si="37"/>
        <v>18</v>
      </c>
      <c r="T30" s="49">
        <f t="shared" si="37"/>
        <v>0</v>
      </c>
      <c r="U30" s="49">
        <f t="shared" si="37"/>
        <v>0</v>
      </c>
      <c r="V30" s="18" t="str">
        <f t="shared" si="37"/>
        <v/>
      </c>
      <c r="W30" s="21">
        <f>IF(W7&gt;0,VLOOKUP(W7,'[3]2010_Envelope'!$BH$6:$CR$128,16),"")</f>
        <v>8.3959547655122453</v>
      </c>
      <c r="X30" s="21">
        <f>IF(X7&gt;0,VLOOKUP(X7,'[3]2010_Envelope'!$BH$6:$CR$128,16),"")</f>
        <v>16.850558414538419</v>
      </c>
      <c r="Y30" s="21">
        <f>IF(Y7&gt;0,VLOOKUP(Y7,'[3]2010_Envelope'!$BH$6:$CR$128,16),"")</f>
        <v>10.128786281708482</v>
      </c>
      <c r="Z30" s="21">
        <f>IF(Z7&gt;0,VLOOKUP(Z7,'[3]2010_Envelope'!$BH$6:$CR$128,16),"")</f>
        <v>103.49056365286907</v>
      </c>
      <c r="AA30" s="21" t="str">
        <f>IF(AA7&gt;0,VLOOKUP(AA7,'[3]2010_Envelope'!$BH$6:$CR$128,16),"")</f>
        <v/>
      </c>
      <c r="AB30" s="21">
        <f>IF(AB7&gt;0,VLOOKUP(AB7,'[3]2010_Envelope'!$BH$6:$CR$128,16),"")</f>
        <v>59.235605383007851</v>
      </c>
      <c r="AC30" s="20" t="str">
        <f>IF(AC7&gt;0,VLOOKUP(AC7,'[3]2010_HVAC'!$EY$7:$KA$83,68),"")</f>
        <v/>
      </c>
      <c r="AD30" s="20" t="str">
        <f>IF(AD7&gt;0,VLOOKUP(AD7,'[3]2010_HVAC'!$EY$7:$KA$83,68),"")</f>
        <v/>
      </c>
      <c r="AE30" s="20">
        <f>IF(AE7&gt;0,VLOOKUP(AE7,'[3]2010_HVAC'!$EY$7:$KA$83,68),"")</f>
        <v>31.720000000000002</v>
      </c>
      <c r="AF30" s="20" t="str">
        <f>IF(AF7&gt;0,VLOOKUP(AF7,'[3]2010_HVAC'!$EY$7:$KA$83,68),"")</f>
        <v/>
      </c>
      <c r="AG30" s="55">
        <f>VLOOKUP($C30,[1]Performance!$A$3:$K$38,2)</f>
        <v>2</v>
      </c>
      <c r="AH30" s="55">
        <f t="shared" ref="AH30:AH47" si="39">IF(AG30=0,68,IF(AG30=1,69,70))</f>
        <v>70</v>
      </c>
      <c r="AI30" s="20" t="str">
        <f>IF(AI7&gt;0,VLOOKUP(AI7,'[3]2010_HVAC'!$EY$7:$KA$83,AH30),"")</f>
        <v/>
      </c>
      <c r="AJ30" s="20">
        <f>IF(AJ7&gt;0,VLOOKUP(AJ7,'[3]2010_HVAC'!$EY$7:$KA$83,$AH30),"")</f>
        <v>21.276491695888083</v>
      </c>
      <c r="AK30" s="20">
        <f>IF(AK7&gt;0,VLOOKUP(AK7,'[3]2010_HVAC'!$EY$7:$KA$83,68),"")</f>
        <v>46.36</v>
      </c>
      <c r="AL30" s="20" t="str">
        <f>IF(AL7&gt;0,VLOOKUP(AL7,'[3]2010_HVAC'!$EY$7:$KA$83,68),"")</f>
        <v/>
      </c>
      <c r="AM30" s="20">
        <f>IF(AM7&gt;0,VLOOKUP(AM7,'[3]2010_HVAC'!$EY$7:$KA$83,68),"")</f>
        <v>4.809511111111112</v>
      </c>
      <c r="AN30" s="20" t="str">
        <f>IF(AN7&gt;0,VLOOKUP(AN7,'[3]2010_HVAC'!$EY$7:$KA$83,68),"")</f>
        <v/>
      </c>
      <c r="AO30" s="20" t="str">
        <f>IF(AO7&gt;0,VLOOKUP(AO7,'[3]2010_HVAC'!$EY$7:$KA$83,68),"")</f>
        <v/>
      </c>
      <c r="AP30" s="13">
        <f t="shared" ref="AP30:AP47" si="40">(SUM(W30:AF30)+SUM(AI30:AO30))*$AP$5</f>
        <v>707305.88285284652</v>
      </c>
      <c r="AQ30" s="21">
        <f>IF(AQ7&gt;0,VLOOKUP(AQ7,'[3]2010_Envelope'!$BH$6:$CR$128,17),"")</f>
        <v>13.280918749999998</v>
      </c>
      <c r="AR30" s="21">
        <f>IF(AR7&gt;0,VLOOKUP(AR7,'[3]2010_Envelope'!$BH$6:$CR$128,17),"")</f>
        <v>31.804842664571428</v>
      </c>
      <c r="AS30" s="21">
        <f>IF(AS7&gt;0,VLOOKUP(AS7,'[3]2010_Envelope'!$BH$6:$CR$128,17),"")</f>
        <v>28.340427500000001</v>
      </c>
      <c r="AT30" s="21" t="str">
        <f>IF(AT7&gt;0,VLOOKUP(AT7,'[3]2010_Envelope'!$BH$6:$CR$128,17),"")</f>
        <v/>
      </c>
      <c r="AU30" s="21" t="str">
        <f>IF(AU7&gt;0,VLOOKUP(AU7,'[3]2010_Envelope'!$BH$6:$CR$128,17),"")</f>
        <v/>
      </c>
      <c r="AV30" s="21">
        <f>IF(AV7&gt;0,VLOOKUP(AV7,'[3]2010_Envelope'!$BH$6:$CR$128,17),"")</f>
        <v>29.795850371571422</v>
      </c>
      <c r="AW30" s="20" t="str">
        <f>IF(AW7&gt;0,VLOOKUP(AW7,'[3]2010_HVAC'!$EY$7:$KA$83,71),"")</f>
        <v/>
      </c>
      <c r="AX30" s="20" t="str">
        <f>IF(AX7&gt;0,VLOOKUP(AX7,'[3]2010_HVAC'!$EY$7:$KA$83,71),"")</f>
        <v/>
      </c>
      <c r="AY30" s="20">
        <f>IF(AY7&gt;0,VLOOKUP(AY7,'[3]2010_HVAC'!$EY$7:$KA$83,71),"")</f>
        <v>31.72</v>
      </c>
      <c r="AZ30" s="20" t="str">
        <f>IF(AZ7&gt;0,VLOOKUP(AZ7,'[3]2010_HVAC'!$EY$7:$KA$83,71),"")</f>
        <v/>
      </c>
      <c r="BA30" s="55">
        <f>VLOOKUP($C30,[2]Performance!$A$3:$K$36,2)</f>
        <v>1</v>
      </c>
      <c r="BB30" s="55">
        <f t="shared" ref="BB30:BB47" si="41">IF(BA30=0,71,IF(BA30=1,72,73))</f>
        <v>72</v>
      </c>
      <c r="BC30" s="20" t="str">
        <f>IF(BC7&gt;0,VLOOKUP(BC7,'[3]2010_HVAC'!$EY$7:$KA$83,BB30),"")</f>
        <v/>
      </c>
      <c r="BD30" s="20">
        <f>IF(BD7&gt;0,VLOOKUP(BD7,'[3]2010_HVAC'!$EY$7:$KA$83,$BB30),"")</f>
        <v>25.469834245417321</v>
      </c>
      <c r="BE30" s="20">
        <f>IF(BE7&gt;0,VLOOKUP(BE7,'[3]2010_HVAC'!$EY$7:$KA$83,71),"")</f>
        <v>46.36</v>
      </c>
      <c r="BF30" s="20" t="str">
        <f>IF(BF7&gt;0,VLOOKUP(BF7,'[3]2010_HVAC'!$EY$7:$KA$83,71),"")</f>
        <v/>
      </c>
      <c r="BG30" s="20">
        <f>IF(BG7&gt;0,VLOOKUP(BG7,'[3]2010_HVAC'!$EY$7:$KA$83,71),"")</f>
        <v>5.3591695238095243</v>
      </c>
      <c r="BH30" s="20" t="str">
        <f>IF(BH7&gt;0,VLOOKUP(BH7,'[3]2010_HVAC'!$EY$7:$KA$83,71),"")</f>
        <v/>
      </c>
      <c r="BI30" s="20" t="str">
        <f>IF(BI7&gt;0,VLOOKUP(BI7,'[3]2010_HVAC'!$EY$7:$KA$83,71),"")</f>
        <v/>
      </c>
      <c r="BJ30" s="13">
        <f t="shared" ref="BJ30:BJ47" si="42">(SUM(AQ30:AZ30)+SUM(BC30:BI30))*$BJ$5</f>
        <v>668212.78562441457</v>
      </c>
      <c r="BK30" s="19">
        <f>IF($N30&gt;0,VLOOKUP($C30,[1]Vienna!$AB$7:$AN$40,$N30))/((IF($P30=1,'3 PlantsCodes'!$D$26,IF($P30=2,'3 PlantsCodes'!$D$27,IF($P30=3,'3 PlantsCodes'!$D$28,IF($P30=4,'3 PlantsCodes'!$D$29)))))*IF($R30=1,'3 PlantsCodes'!$D$31,IF($R30=2,'3 PlantsCodes'!$D$32)))</f>
        <v>21.552539874529003</v>
      </c>
      <c r="BL30" s="19">
        <f>(IF($O30=20,VLOOKUP($C30,[1]Vienna!$AB$7:$AN$40,12),IF($O30&gt;0,VLOOKUP($C30,[1]Vienna!$AB$7:$AN$40,$O30),0))/(IF($Q30=1,'3 PlantsCodes'!$E$26,IF($Q30=3,'3 PlantsCodes'!$E$28,IF($Q30=4,'3 PlantsCodes'!$E$29,1)))*IF($R30=1,'3 PlantsCodes'!$E$31,IF($R30=2,'3 PlantsCodes'!$E$32))))</f>
        <v>7.2935149354675612</v>
      </c>
      <c r="BM30" s="19">
        <f>VLOOKUP($C30,[1]Vienna!$AB$6:$AZ$40,$S30)</f>
        <v>8.1999999999999993</v>
      </c>
      <c r="BN30" s="19">
        <f>VLOOKUP($C30,[1]Vienna!$B$7:$Y$40,18)</f>
        <v>21.3263798828125</v>
      </c>
      <c r="BO30" s="19">
        <f>VLOOKUP($C30,[1]Vienna!$B$7:$AA$40,26)</f>
        <v>0.23160594881654323</v>
      </c>
      <c r="BP30" s="20">
        <f>IF($U30=1,-[4]Office!$E$4,0)</f>
        <v>0</v>
      </c>
      <c r="BQ30" s="57" t="s">
        <v>30</v>
      </c>
      <c r="BR30" s="19">
        <f>IF($N30&gt;0,VLOOKUP($C30,[2]Vienna!$AB$7:$AN$40,$N30))/((IF($P30=1,'3 PlantsCodes'!$D$26,IF($P30=2,'3 PlantsCodes'!$D$27,IF($P30=3,'3 PlantsCodes'!$D$28,IF($P30=4,'3 PlantsCodes'!$D$29)))))*IF($R30=1,'3 PlantsCodes'!$D$31,IF($R30=2,'3 PlantsCodes'!$D$32)))</f>
        <v>39.129110483003281</v>
      </c>
      <c r="BS30" s="19">
        <f>(IF($O30=20,VLOOKUP($C30,[2]Vienna!$AB$7:$AN$40,12),IF($O30&gt;0,VLOOKUP($C30,[2]Vienna!$AB$7:$AN$40,$O30),0))/(IF($Q30=1,'3 PlantsCodes'!$E$26,IF($Q30=3,'3 PlantsCodes'!$E$28,IF($Q30=4,'3 PlantsCodes'!$E$29,1)))*IF($R30=1,'3 PlantsCodes'!$E$31,IF($R30=2,'3 PlantsCodes'!$E$32))))</f>
        <v>3.7052037925907158</v>
      </c>
      <c r="BT30" s="19">
        <f>VLOOKUP($C30,[2]Vienna!$AB$6:$AZ$40,$S30)</f>
        <v>11.9</v>
      </c>
      <c r="BU30" s="19">
        <f>VLOOKUP($C30,[2]Vienna!$B$7:$Y$40,18)</f>
        <v>19.539345063492092</v>
      </c>
      <c r="BV30" s="19">
        <f>VLOOKUP($C30,[2]Vienna!$B$7:$AA$40,26)</f>
        <v>0.43814478296654452</v>
      </c>
      <c r="BW30" s="20">
        <f>IF($U30=1,-[4]School!$E$4,0)</f>
        <v>0</v>
      </c>
      <c r="BX30" s="57" t="s">
        <v>30</v>
      </c>
    </row>
    <row r="31" spans="1:77" ht="15" customHeight="1" x14ac:dyDescent="0.25">
      <c r="A31" s="151"/>
      <c r="B31" s="17">
        <v>3</v>
      </c>
      <c r="C31" s="22">
        <f t="shared" si="37"/>
        <v>13</v>
      </c>
      <c r="D31" s="50" t="str">
        <f t="shared" si="37"/>
        <v>o+</v>
      </c>
      <c r="E31" s="50" t="str">
        <f t="shared" si="37"/>
        <v>+</v>
      </c>
      <c r="F31" s="49" t="str">
        <f t="shared" si="37"/>
        <v>o</v>
      </c>
      <c r="G31" s="49" t="str">
        <f t="shared" si="37"/>
        <v>o+</v>
      </c>
      <c r="H31" s="49">
        <f t="shared" si="37"/>
        <v>0</v>
      </c>
      <c r="I31" s="49">
        <f t="shared" si="37"/>
        <v>3</v>
      </c>
      <c r="J31" s="49">
        <f t="shared" si="37"/>
        <v>3</v>
      </c>
      <c r="K31" s="49">
        <f t="shared" si="37"/>
        <v>2</v>
      </c>
      <c r="L31" s="49">
        <f t="shared" si="37"/>
        <v>1</v>
      </c>
      <c r="M31" s="49">
        <f t="shared" si="37"/>
        <v>3321</v>
      </c>
      <c r="N31" s="49">
        <f t="shared" si="37"/>
        <v>9</v>
      </c>
      <c r="O31" s="49">
        <f t="shared" ref="O31" si="43">IF(O8="","",O8)</f>
        <v>20</v>
      </c>
      <c r="P31" s="49">
        <f t="shared" si="37"/>
        <v>3</v>
      </c>
      <c r="Q31" s="49">
        <f t="shared" si="37"/>
        <v>3</v>
      </c>
      <c r="R31" s="49">
        <f t="shared" si="37"/>
        <v>2</v>
      </c>
      <c r="S31" s="22">
        <f t="shared" si="37"/>
        <v>18</v>
      </c>
      <c r="T31" s="49">
        <f t="shared" si="37"/>
        <v>0</v>
      </c>
      <c r="U31" s="49">
        <f t="shared" si="37"/>
        <v>0</v>
      </c>
      <c r="V31" s="18" t="str">
        <f t="shared" si="37"/>
        <v/>
      </c>
      <c r="W31" s="21">
        <f>IF(W8&gt;0,VLOOKUP(W8,'[3]2010_Envelope'!$BH$6:$CR$128,16),"")</f>
        <v>9.6119206281036718</v>
      </c>
      <c r="X31" s="21">
        <f>IF(X8&gt;0,VLOOKUP(X8,'[3]2010_Envelope'!$BH$6:$CR$128,16),"")</f>
        <v>20.361091417567259</v>
      </c>
      <c r="Y31" s="21">
        <f>IF(Y8&gt;0,VLOOKUP(Y8,'[3]2010_Envelope'!$BH$6:$CR$128,16),"")</f>
        <v>11.603999899314671</v>
      </c>
      <c r="Z31" s="21">
        <f>IF(Z8&gt;0,VLOOKUP(Z8,'[3]2010_Envelope'!$BH$6:$CR$128,16),"")</f>
        <v>103.49056365286907</v>
      </c>
      <c r="AA31" s="21" t="str">
        <f>IF(AA8&gt;0,VLOOKUP(AA8,'[3]2010_Envelope'!$BH$6:$CR$128,16),"")</f>
        <v/>
      </c>
      <c r="AB31" s="21">
        <f>IF(AB8&gt;0,VLOOKUP(AB8,'[3]2010_Envelope'!$BH$6:$CR$128,16),"")</f>
        <v>59.235605383007851</v>
      </c>
      <c r="AC31" s="20" t="str">
        <f>IF(AC8&gt;0,VLOOKUP(AC8,'[3]2010_HVAC'!$EY$7:$KA$83,68),"")</f>
        <v/>
      </c>
      <c r="AD31" s="20" t="str">
        <f>IF(AD8&gt;0,VLOOKUP(AD8,'[3]2010_HVAC'!$EY$7:$KA$83,68),"")</f>
        <v/>
      </c>
      <c r="AE31" s="20">
        <f>IF(AE8&gt;0,VLOOKUP(AE8,'[3]2010_HVAC'!$EY$7:$KA$83,68),"")</f>
        <v>31.720000000000002</v>
      </c>
      <c r="AF31" s="20" t="str">
        <f>IF(AF8&gt;0,VLOOKUP(AF8,'[3]2010_HVAC'!$EY$7:$KA$83,68),"")</f>
        <v/>
      </c>
      <c r="AG31" s="55">
        <f>VLOOKUP($C31,[1]Performance!$A$3:$K$38,2)</f>
        <v>2</v>
      </c>
      <c r="AH31" s="55">
        <f t="shared" si="39"/>
        <v>70</v>
      </c>
      <c r="AI31" s="20" t="str">
        <f>IF(AI8&gt;0,VLOOKUP(AI8,'[3]2010_HVAC'!$EY$7:$KA$83,AH31),"")</f>
        <v/>
      </c>
      <c r="AJ31" s="20">
        <f>IF(AJ8&gt;0,VLOOKUP(AJ8,'[3]2010_HVAC'!$EY$7:$KA$83,$AH31),"")</f>
        <v>21.276491695888083</v>
      </c>
      <c r="AK31" s="20">
        <f>IF(AK8&gt;0,VLOOKUP(AK8,'[3]2010_HVAC'!$EY$7:$KA$83,68),"")</f>
        <v>46.36</v>
      </c>
      <c r="AL31" s="20" t="str">
        <f>IF(AL8&gt;0,VLOOKUP(AL8,'[3]2010_HVAC'!$EY$7:$KA$83,68),"")</f>
        <v/>
      </c>
      <c r="AM31" s="20">
        <f>IF(AM8&gt;0,VLOOKUP(AM8,'[3]2010_HVAC'!$EY$7:$KA$83,68),"")</f>
        <v>4.809511111111112</v>
      </c>
      <c r="AN31" s="20" t="str">
        <f>IF(AN8&gt;0,VLOOKUP(AN8,'[3]2010_HVAC'!$EY$7:$KA$83,68),"")</f>
        <v/>
      </c>
      <c r="AO31" s="20" t="str">
        <f>IF(AO8&gt;0,VLOOKUP(AO8,'[3]2010_HVAC'!$EY$7:$KA$83,68),"")</f>
        <v/>
      </c>
      <c r="AP31" s="13">
        <f t="shared" si="40"/>
        <v>721817.89006359642</v>
      </c>
      <c r="AQ31" s="21">
        <f>IF(AQ8&gt;0,VLOOKUP(AQ8,'[3]2010_Envelope'!$BH$6:$CR$128,17),"")</f>
        <v>24.944464722222222</v>
      </c>
      <c r="AR31" s="21">
        <f>IF(AR8&gt;0,VLOOKUP(AR8,'[3]2010_Envelope'!$BH$6:$CR$128,17),"")</f>
        <v>39.271300186380948</v>
      </c>
      <c r="AS31" s="21">
        <f>IF(AS8&gt;0,VLOOKUP(AS8,'[3]2010_Envelope'!$BH$6:$CR$128,17),"")</f>
        <v>32.46706833333333</v>
      </c>
      <c r="AT31" s="21" t="str">
        <f>IF(AT8&gt;0,VLOOKUP(AT8,'[3]2010_Envelope'!$BH$6:$CR$128,17),"")</f>
        <v/>
      </c>
      <c r="AU31" s="21" t="str">
        <f>IF(AU8&gt;0,VLOOKUP(AU8,'[3]2010_Envelope'!$BH$6:$CR$128,17),"")</f>
        <v/>
      </c>
      <c r="AV31" s="21">
        <f>IF(AV8&gt;0,VLOOKUP(AV8,'[3]2010_Envelope'!$BH$6:$CR$128,17),"")</f>
        <v>29.795850371571422</v>
      </c>
      <c r="AW31" s="20" t="str">
        <f>IF(AW8&gt;0,VLOOKUP(AW8,'[3]2010_HVAC'!$EY$7:$KA$83,71),"")</f>
        <v/>
      </c>
      <c r="AX31" s="20" t="str">
        <f>IF(AX8&gt;0,VLOOKUP(AX8,'[3]2010_HVAC'!$EY$7:$KA$83,71),"")</f>
        <v/>
      </c>
      <c r="AY31" s="20">
        <f>IF(AY8&gt;0,VLOOKUP(AY8,'[3]2010_HVAC'!$EY$7:$KA$83,71),"")</f>
        <v>31.72</v>
      </c>
      <c r="AZ31" s="20" t="str">
        <f>IF(AZ8&gt;0,VLOOKUP(AZ8,'[3]2010_HVAC'!$EY$7:$KA$83,71),"")</f>
        <v/>
      </c>
      <c r="BA31" s="55">
        <f>VLOOKUP($C31,[2]Performance!$A$3:$K$36,2)</f>
        <v>1</v>
      </c>
      <c r="BB31" s="55">
        <f t="shared" si="41"/>
        <v>72</v>
      </c>
      <c r="BC31" s="20" t="str">
        <f>IF(BC8&gt;0,VLOOKUP(BC8,'[3]2010_HVAC'!$EY$7:$KA$83,BB31),"")</f>
        <v/>
      </c>
      <c r="BD31" s="20">
        <f>IF(BD8&gt;0,VLOOKUP(BD8,'[3]2010_HVAC'!$EY$7:$KA$83,$BB31),"")</f>
        <v>25.469834245417321</v>
      </c>
      <c r="BE31" s="20">
        <f>IF(BE8&gt;0,VLOOKUP(BE8,'[3]2010_HVAC'!$EY$7:$KA$83,71),"")</f>
        <v>46.36</v>
      </c>
      <c r="BF31" s="20" t="str">
        <f>IF(BF8&gt;0,VLOOKUP(BF8,'[3]2010_HVAC'!$EY$7:$KA$83,71),"")</f>
        <v/>
      </c>
      <c r="BG31" s="20">
        <f>IF(BG8&gt;0,VLOOKUP(BG8,'[3]2010_HVAC'!$EY$7:$KA$83,71),"")</f>
        <v>5.3591695238095243</v>
      </c>
      <c r="BH31" s="20" t="str">
        <f>IF(BH8&gt;0,VLOOKUP(BH8,'[3]2010_HVAC'!$EY$7:$KA$83,71),"")</f>
        <v/>
      </c>
      <c r="BI31" s="20" t="str">
        <f>IF(BI8&gt;0,VLOOKUP(BI8,'[3]2010_HVAC'!$EY$7:$KA$83,71),"")</f>
        <v/>
      </c>
      <c r="BJ31" s="13">
        <f t="shared" si="42"/>
        <v>741471.21525561449</v>
      </c>
      <c r="BK31" s="19">
        <f>IF($N31&gt;0,VLOOKUP($C31,[1]Vienna!$AB$7:$AN$40,$N31))/((IF($P31=1,'3 PlantsCodes'!$D$26,IF($P31=2,'3 PlantsCodes'!$D$27,IF($P31=3,'3 PlantsCodes'!$D$28,IF($P31=4,'3 PlantsCodes'!$D$29)))))*IF($R31=1,'3 PlantsCodes'!$D$31,IF($R31=2,'3 PlantsCodes'!$D$32)))</f>
        <v>16.120587793271721</v>
      </c>
      <c r="BL31" s="19">
        <f>(IF($O31=20,VLOOKUP($C31,[1]Vienna!$AB$7:$AN$40,12),IF($O31&gt;0,VLOOKUP($C31,[1]Vienna!$AB$7:$AN$40,$O31),0))/(IF($Q31=1,'3 PlantsCodes'!$E$26,IF($Q31=3,'3 PlantsCodes'!$E$28,IF($Q31=4,'3 PlantsCodes'!$E$29,1)))*IF($R31=1,'3 PlantsCodes'!$E$31,IF($R31=2,'3 PlantsCodes'!$E$32))))</f>
        <v>7.6390609377870078</v>
      </c>
      <c r="BM31" s="19">
        <f>VLOOKUP($C31,[1]Vienna!$AB$6:$AZ$40,$S31)</f>
        <v>8.1999999999999993</v>
      </c>
      <c r="BN31" s="19">
        <f>VLOOKUP($C31,[1]Vienna!$B$7:$Y$40,18)</f>
        <v>21.328888671874999</v>
      </c>
      <c r="BO31" s="19">
        <f>VLOOKUP($C31,[1]Vienna!$B$7:$AA$40,26)</f>
        <v>0.23080812326168071</v>
      </c>
      <c r="BP31" s="20">
        <f>IF($U31=1,-[4]Office!$E$4,0)</f>
        <v>0</v>
      </c>
      <c r="BQ31" s="57" t="s">
        <v>30</v>
      </c>
      <c r="BR31" s="19">
        <f>IF($N31&gt;0,VLOOKUP($C31,[2]Vienna!$AB$7:$AN$40,$N31))/((IF($P31=1,'3 PlantsCodes'!$D$26,IF($P31=2,'3 PlantsCodes'!$D$27,IF($P31=3,'3 PlantsCodes'!$D$28,IF($P31=4,'3 PlantsCodes'!$D$29)))))*IF($R31=1,'3 PlantsCodes'!$D$31,IF($R31=2,'3 PlantsCodes'!$D$32)))</f>
        <v>26.019467169866921</v>
      </c>
      <c r="BS31" s="19">
        <f>(IF($O31=20,VLOOKUP($C31,[2]Vienna!$AB$7:$AN$40,12),IF($O31&gt;0,VLOOKUP($C31,[2]Vienna!$AB$7:$AN$40,$O31),0))/(IF($Q31=1,'3 PlantsCodes'!$E$26,IF($Q31=3,'3 PlantsCodes'!$E$28,IF($Q31=4,'3 PlantsCodes'!$E$29,1)))*IF($R31=1,'3 PlantsCodes'!$E$31,IF($R31=2,'3 PlantsCodes'!$E$32))))</f>
        <v>4.2937240652677566</v>
      </c>
      <c r="BT31" s="19">
        <f>VLOOKUP($C31,[2]Vienna!$AB$6:$AZ$40,$S31)</f>
        <v>11.9</v>
      </c>
      <c r="BU31" s="19">
        <f>VLOOKUP($C31,[2]Vienna!$B$7:$Y$40,18)</f>
        <v>19.538452518849223</v>
      </c>
      <c r="BV31" s="19">
        <f>VLOOKUP($C31,[2]Vienna!$B$7:$AA$40,26)</f>
        <v>0.42722755179643362</v>
      </c>
      <c r="BW31" s="20">
        <f>IF($U31=1,-[4]School!$E$4,0)</f>
        <v>0</v>
      </c>
      <c r="BX31" s="57" t="s">
        <v>30</v>
      </c>
    </row>
    <row r="32" spans="1:77" ht="15" customHeight="1" x14ac:dyDescent="0.25">
      <c r="A32" s="151"/>
      <c r="B32" s="17">
        <v>4</v>
      </c>
      <c r="C32" s="22">
        <f t="shared" si="37"/>
        <v>14</v>
      </c>
      <c r="D32" s="50" t="str">
        <f t="shared" si="37"/>
        <v>o+</v>
      </c>
      <c r="E32" s="50" t="str">
        <f t="shared" si="37"/>
        <v>+</v>
      </c>
      <c r="F32" s="49" t="str">
        <f t="shared" si="37"/>
        <v>o+</v>
      </c>
      <c r="G32" s="49" t="str">
        <f t="shared" si="37"/>
        <v>+</v>
      </c>
      <c r="H32" s="49">
        <f t="shared" si="37"/>
        <v>0</v>
      </c>
      <c r="I32" s="49">
        <f t="shared" si="37"/>
        <v>3</v>
      </c>
      <c r="J32" s="49">
        <f t="shared" si="37"/>
        <v>3</v>
      </c>
      <c r="K32" s="49">
        <f t="shared" si="37"/>
        <v>3</v>
      </c>
      <c r="L32" s="49">
        <f t="shared" si="37"/>
        <v>1</v>
      </c>
      <c r="M32" s="49">
        <f t="shared" si="37"/>
        <v>3331</v>
      </c>
      <c r="N32" s="49">
        <f t="shared" si="37"/>
        <v>7</v>
      </c>
      <c r="O32" s="49">
        <f t="shared" si="37"/>
        <v>12</v>
      </c>
      <c r="P32" s="49">
        <f t="shared" si="37"/>
        <v>3</v>
      </c>
      <c r="Q32" s="49">
        <f t="shared" si="37"/>
        <v>3</v>
      </c>
      <c r="R32" s="49">
        <v>2</v>
      </c>
      <c r="S32" s="22">
        <f t="shared" si="37"/>
        <v>16</v>
      </c>
      <c r="T32" s="49">
        <f t="shared" si="37"/>
        <v>0</v>
      </c>
      <c r="U32" s="49">
        <f t="shared" si="37"/>
        <v>1</v>
      </c>
      <c r="V32" s="18" t="str">
        <f t="shared" si="37"/>
        <v/>
      </c>
      <c r="W32" s="21">
        <f>IF(W9&gt;0,VLOOKUP(W9,'[3]2010_Envelope'!$BH$6:$CR$128,16),"")</f>
        <v>9.6119206281036718</v>
      </c>
      <c r="X32" s="21">
        <f>IF(X9&gt;0,VLOOKUP(X9,'[3]2010_Envelope'!$BH$6:$CR$128,16),"")</f>
        <v>20.361091417567259</v>
      </c>
      <c r="Y32" s="21">
        <f>IF(Y9&gt;0,VLOOKUP(Y9,'[3]2010_Envelope'!$BH$6:$CR$128,16),"")</f>
        <v>11.603999899314671</v>
      </c>
      <c r="Z32" s="21">
        <f>IF(Z9&gt;0,VLOOKUP(Z9,'[3]2010_Envelope'!$BH$6:$CR$128,16),"")</f>
        <v>103.49056365286907</v>
      </c>
      <c r="AA32" s="21">
        <f>IF(AA9&gt;0,VLOOKUP(AA9,'[3]2010_Envelope'!$BH$6:$CR$128,16),"")</f>
        <v>134.49966869318251</v>
      </c>
      <c r="AB32" s="21">
        <f>IF(AB9&gt;0,VLOOKUP(AB9,'[3]2010_Envelope'!$BH$6:$CR$128,16),"")</f>
        <v>59.235605383007851</v>
      </c>
      <c r="AC32" s="20" t="str">
        <f>IF(AC9&gt;0,VLOOKUP(AC9,'[3]2010_HVAC'!$EY$7:$KA$83,68),"")</f>
        <v/>
      </c>
      <c r="AD32" s="20" t="str">
        <f>IF(AD9&gt;0,VLOOKUP(AD9,'[3]2010_HVAC'!$EY$7:$KA$83,68),"")</f>
        <v/>
      </c>
      <c r="AE32" s="20">
        <f>IF(AE9&gt;0,VLOOKUP(AE9,'[3]2010_HVAC'!$EY$7:$KA$83,68),"")</f>
        <v>37.21</v>
      </c>
      <c r="AF32" s="20">
        <f>IF(AF9&gt;0,VLOOKUP(AF9,'[3]2010_HVAC'!$EY$7:$KA$83,68),"")</f>
        <v>13.054</v>
      </c>
      <c r="AG32" s="55">
        <f>VLOOKUP($C32,[1]Performance!$A$3:$K$38,2)</f>
        <v>2</v>
      </c>
      <c r="AH32" s="55">
        <f t="shared" si="39"/>
        <v>70</v>
      </c>
      <c r="AI32" s="20">
        <f>IF(AI9&gt;0,VLOOKUP(AI9,'[3]2010_HVAC'!$EY$7:$KA$83,AH32),"")</f>
        <v>21.422816581502818</v>
      </c>
      <c r="AJ32" s="20" t="str">
        <f>IF(AJ9&gt;0,VLOOKUP(AJ9,'[3]2010_HVAC'!$EY$7:$KA$83,$AH32),"")</f>
        <v/>
      </c>
      <c r="AK32" s="20">
        <f>IF(AK9&gt;0,VLOOKUP(AK9,'[3]2010_HVAC'!$EY$7:$KA$83,68),"")</f>
        <v>46.36</v>
      </c>
      <c r="AL32" s="20" t="str">
        <f>IF(AL9&gt;0,VLOOKUP(AL9,'[3]2010_HVAC'!$EY$7:$KA$83,68),"")</f>
        <v/>
      </c>
      <c r="AM32" s="20">
        <f>IF(AM9&gt;0,VLOOKUP(AM9,'[3]2010_HVAC'!$EY$7:$KA$83,68),"")</f>
        <v>4.809511111111112</v>
      </c>
      <c r="AN32" s="20" t="str">
        <f>IF(AN9&gt;0,VLOOKUP(AN9,'[3]2010_HVAC'!$EY$7:$KA$83,68),"")</f>
        <v/>
      </c>
      <c r="AO32" s="20">
        <f>IF(AO9&gt;0,VLOOKUP(AO9,'[3]2010_HVAC'!$EY$7:$KA$83,68),"")</f>
        <v>24.963076923076922</v>
      </c>
      <c r="AP32" s="13">
        <f t="shared" si="40"/>
        <v>1138696.0750379818</v>
      </c>
      <c r="AQ32" s="21">
        <f>IF(AQ9&gt;0,VLOOKUP(AQ9,'[3]2010_Envelope'!$BH$6:$CR$128,17),"")</f>
        <v>24.944464722222222</v>
      </c>
      <c r="AR32" s="21">
        <f>IF(AR9&gt;0,VLOOKUP(AR9,'[3]2010_Envelope'!$BH$6:$CR$128,17),"")</f>
        <v>39.271300186380948</v>
      </c>
      <c r="AS32" s="21">
        <f>IF(AS9&gt;0,VLOOKUP(AS9,'[3]2010_Envelope'!$BH$6:$CR$128,17),"")</f>
        <v>32.46706833333333</v>
      </c>
      <c r="AT32" s="21" t="str">
        <f>IF(AT9&gt;0,VLOOKUP(AT9,'[3]2010_Envelope'!$BH$6:$CR$128,17),"")</f>
        <v/>
      </c>
      <c r="AU32" s="21">
        <f>IF(AU9&gt;0,VLOOKUP(AU9,'[3]2010_Envelope'!$BH$6:$CR$128,17),"")</f>
        <v>65.558337295000001</v>
      </c>
      <c r="AV32" s="21">
        <f>IF(AV9&gt;0,VLOOKUP(AV9,'[3]2010_Envelope'!$BH$6:$CR$128,17),"")</f>
        <v>29.795850371571422</v>
      </c>
      <c r="AW32" s="20" t="str">
        <f>IF(AW9&gt;0,VLOOKUP(AW9,'[3]2010_HVAC'!$EY$7:$KA$83,71),"")</f>
        <v/>
      </c>
      <c r="AX32" s="20" t="str">
        <f>IF(AX9&gt;0,VLOOKUP(AX9,'[3]2010_HVAC'!$EY$7:$KA$83,71),"")</f>
        <v/>
      </c>
      <c r="AY32" s="20">
        <f>IF(AY9&gt;0,VLOOKUP(AY9,'[3]2010_HVAC'!$EY$7:$KA$83,71),"")</f>
        <v>37.21</v>
      </c>
      <c r="AZ32" s="20">
        <f>IF(AZ9&gt;0,VLOOKUP(AZ9,'[3]2010_HVAC'!$EY$7:$KA$83,71),"")</f>
        <v>13.054</v>
      </c>
      <c r="BA32" s="55">
        <f>VLOOKUP($C32,[2]Performance!$A$3:$K$36,2)</f>
        <v>1</v>
      </c>
      <c r="BB32" s="55">
        <f t="shared" si="41"/>
        <v>72</v>
      </c>
      <c r="BC32" s="20">
        <f>IF(BC9&gt;0,VLOOKUP(BC9,'[3]2010_HVAC'!$EY$7:$KA$83,BB32),"")</f>
        <v>53.697484885773505</v>
      </c>
      <c r="BD32" s="20" t="str">
        <f>IF(BD9&gt;0,VLOOKUP(BD9,'[3]2010_HVAC'!$EY$7:$KA$83,$BB32),"")</f>
        <v/>
      </c>
      <c r="BE32" s="20">
        <f>IF(BE9&gt;0,VLOOKUP(BE9,'[3]2010_HVAC'!$EY$7:$KA$83,71),"")</f>
        <v>46.36</v>
      </c>
      <c r="BF32" s="20" t="str">
        <f>IF(BF9&gt;0,VLOOKUP(BF9,'[3]2010_HVAC'!$EY$7:$KA$83,71),"")</f>
        <v/>
      </c>
      <c r="BG32" s="20">
        <f>IF(BG9&gt;0,VLOOKUP(BG9,'[3]2010_HVAC'!$EY$7:$KA$83,71),"")</f>
        <v>5.3591695238095243</v>
      </c>
      <c r="BH32" s="20" t="str">
        <f>IF(BH9&gt;0,VLOOKUP(BH9,'[3]2010_HVAC'!$EY$7:$KA$83,71),"")</f>
        <v/>
      </c>
      <c r="BI32" s="20">
        <f>IF(BI9&gt;0,VLOOKUP(BI9,'[3]2010_HVAC'!$EY$7:$KA$83,71),"")</f>
        <v>25.755555555555556</v>
      </c>
      <c r="BJ32" s="13">
        <f t="shared" si="42"/>
        <v>1176440.6772519867</v>
      </c>
      <c r="BK32" s="19">
        <f>IF($N32&gt;0,VLOOKUP($C32,[1]Vienna!$AB$7:$AN$40,$N32))/((IF($P32=1,'3 PlantsCodes'!$D$26,IF($P32=2,'3 PlantsCodes'!$D$27,IF($P32=3,'3 PlantsCodes'!$D$28,IF($P32=4,'3 PlantsCodes'!$D$29)))))*IF($R32=1,'3 PlantsCodes'!$D$31,IF($R32=2,'3 PlantsCodes'!$D$32)))</f>
        <v>10.648501071635179</v>
      </c>
      <c r="BL32" s="19">
        <f>(IF($O32=20,VLOOKUP($C32,[1]Vienna!$AB$7:$AN$40,12),IF($O32&gt;0,VLOOKUP($C32,[1]Vienna!$AB$7:$AN$40,$O32),0))/(IF($Q32=1,'3 PlantsCodes'!$E$26,IF($Q32=3,'3 PlantsCodes'!$E$28,IF($Q32=4,'3 PlantsCodes'!$E$29,1)))*IF($R32=1,'3 PlantsCodes'!$E$31,IF($R32=2,'3 PlantsCodes'!$E$32))))</f>
        <v>1.8545123417439069</v>
      </c>
      <c r="BM32" s="19">
        <f>VLOOKUP($C32,[1]Vienna!$AB$6:$AZ$40,$S32)</f>
        <v>3.9785717071854658</v>
      </c>
      <c r="BN32" s="19">
        <f>VLOOKUP($C32,[1]Vienna!$B$7:$Y$40,18)</f>
        <v>7.8505058899217826</v>
      </c>
      <c r="BO32" s="19">
        <f>VLOOKUP($C32,[1]Vienna!$B$7:$AA$40,26)</f>
        <v>0.16644464712269708</v>
      </c>
      <c r="BP32" s="20">
        <f>IF($U32=1,-[4]Office!$E$4,0)</f>
        <v>-7.2423076923076923</v>
      </c>
      <c r="BQ32" s="57" t="s">
        <v>30</v>
      </c>
      <c r="BR32" s="19">
        <f>IF($N32&gt;0,VLOOKUP($C32,[2]Vienna!$AB$7:$AN$40,$N32))/((IF($P32=1,'3 PlantsCodes'!$D$26,IF($P32=2,'3 PlantsCodes'!$D$27,IF($P32=3,'3 PlantsCodes'!$D$28,IF($P32=4,'3 PlantsCodes'!$D$29)))))*IF($R32=1,'3 PlantsCodes'!$D$31,IF($R32=2,'3 PlantsCodes'!$D$32)))</f>
        <v>15.076189177379568</v>
      </c>
      <c r="BS32" s="19">
        <f>(IF($O32=20,VLOOKUP($C32,[2]Vienna!$AB$7:$AN$40,12),IF($O32&gt;0,VLOOKUP($C32,[2]Vienna!$AB$7:$AN$40,$O32),0))/(IF($Q32=1,'3 PlantsCodes'!$E$26,IF($Q32=3,'3 PlantsCodes'!$E$28,IF($Q32=4,'3 PlantsCodes'!$E$29,1)))*IF($R32=1,'3 PlantsCodes'!$E$31,IF($R32=2,'3 PlantsCodes'!$E$32))))</f>
        <v>1.0904799206531912</v>
      </c>
      <c r="BT32" s="19">
        <f>VLOOKUP($C32,[2]Vienna!$AB$6:$AZ$40,$S32)</f>
        <v>5.4037517278413398</v>
      </c>
      <c r="BU32" s="19">
        <f>VLOOKUP($C32,[2]Vienna!$B$7:$Y$40,18)</f>
        <v>7.8425825900360433</v>
      </c>
      <c r="BV32" s="19">
        <f>VLOOKUP($C32,[2]Vienna!$B$7:$AA$40,26)</f>
        <v>0.39171911930854514</v>
      </c>
      <c r="BW32" s="20">
        <f>IF($U32=1,-[4]School!$E$4,0)</f>
        <v>-7.2184126984126982</v>
      </c>
      <c r="BX32" s="57" t="s">
        <v>30</v>
      </c>
    </row>
    <row r="33" spans="1:76" ht="15" customHeight="1" x14ac:dyDescent="0.25">
      <c r="A33" s="151"/>
      <c r="B33" s="17">
        <v>5</v>
      </c>
      <c r="C33" s="22">
        <f t="shared" si="37"/>
        <v>18</v>
      </c>
      <c r="D33" s="50" t="str">
        <f t="shared" si="37"/>
        <v>+</v>
      </c>
      <c r="E33" s="50" t="str">
        <f t="shared" si="37"/>
        <v>+</v>
      </c>
      <c r="F33" s="49" t="str">
        <f t="shared" si="37"/>
        <v>o+</v>
      </c>
      <c r="G33" s="49" t="str">
        <f t="shared" si="37"/>
        <v>+</v>
      </c>
      <c r="H33" s="49">
        <f t="shared" si="37"/>
        <v>0</v>
      </c>
      <c r="I33" s="49">
        <f t="shared" si="37"/>
        <v>4</v>
      </c>
      <c r="J33" s="49">
        <f t="shared" si="37"/>
        <v>3</v>
      </c>
      <c r="K33" s="49">
        <f t="shared" si="37"/>
        <v>3</v>
      </c>
      <c r="L33" s="49">
        <f t="shared" si="37"/>
        <v>1</v>
      </c>
      <c r="M33" s="49">
        <f t="shared" si="37"/>
        <v>4331</v>
      </c>
      <c r="N33" s="49">
        <f t="shared" si="37"/>
        <v>7</v>
      </c>
      <c r="O33" s="49">
        <f t="shared" si="37"/>
        <v>12</v>
      </c>
      <c r="P33" s="49">
        <f t="shared" si="37"/>
        <v>3</v>
      </c>
      <c r="Q33" s="49">
        <f t="shared" si="37"/>
        <v>3</v>
      </c>
      <c r="R33" s="49">
        <f t="shared" si="37"/>
        <v>2</v>
      </c>
      <c r="S33" s="22">
        <f t="shared" si="37"/>
        <v>16</v>
      </c>
      <c r="T33" s="49">
        <f t="shared" si="37"/>
        <v>0</v>
      </c>
      <c r="U33" s="49">
        <f t="shared" si="37"/>
        <v>1</v>
      </c>
      <c r="V33" s="18" t="str">
        <f t="shared" si="37"/>
        <v/>
      </c>
      <c r="W33" s="21">
        <f>IF(W10&gt;0,VLOOKUP(W10,'[3]2010_Envelope'!$BH$6:$CR$128,16),"")</f>
        <v>10.422564536497957</v>
      </c>
      <c r="X33" s="21">
        <f>IF(X10&gt;0,VLOOKUP(X10,'[3]2010_Envelope'!$BH$6:$CR$128,16),"")</f>
        <v>20.712144717870146</v>
      </c>
      <c r="Y33" s="21">
        <f>IF(Y10&gt;0,VLOOKUP(Y10,'[3]2010_Envelope'!$BH$6:$CR$128,16),"")</f>
        <v>16.245599859040539</v>
      </c>
      <c r="Z33" s="21">
        <f>IF(Z10&gt;0,VLOOKUP(Z10,'[3]2010_Envelope'!$BH$6:$CR$128,16),"")</f>
        <v>103.49056365286907</v>
      </c>
      <c r="AA33" s="21">
        <f>IF(AA10&gt;0,VLOOKUP(AA10,'[3]2010_Envelope'!$BH$6:$CR$128,16),"")</f>
        <v>134.49966869318251</v>
      </c>
      <c r="AB33" s="21">
        <f>IF(AB10&gt;0,VLOOKUP(AB10,'[3]2010_Envelope'!$BH$6:$CR$128,16),"")</f>
        <v>59.235605383007851</v>
      </c>
      <c r="AC33" s="20" t="str">
        <f>IF(AC10&gt;0,VLOOKUP(AC10,'[3]2010_HVAC'!$EY$7:$KA$83,68),"")</f>
        <v/>
      </c>
      <c r="AD33" s="20" t="str">
        <f>IF(AD10&gt;0,VLOOKUP(AD10,'[3]2010_HVAC'!$EY$7:$KA$83,68),"")</f>
        <v/>
      </c>
      <c r="AE33" s="20">
        <f>IF(AE10&gt;0,VLOOKUP(AE10,'[3]2010_HVAC'!$EY$7:$KA$83,68),"")</f>
        <v>37.21</v>
      </c>
      <c r="AF33" s="20">
        <f>IF(AF10&gt;0,VLOOKUP(AF10,'[3]2010_HVAC'!$EY$7:$KA$83,68),"")</f>
        <v>13.054</v>
      </c>
      <c r="AG33" s="55">
        <f>VLOOKUP($C33,[1]Performance!$A$3:$K$38,2)</f>
        <v>2</v>
      </c>
      <c r="AH33" s="55">
        <f t="shared" si="39"/>
        <v>70</v>
      </c>
      <c r="AI33" s="20">
        <f>IF(AI10&gt;0,VLOOKUP(AI10,'[3]2010_HVAC'!$EY$7:$KA$83,AH33),"")</f>
        <v>21.422816581502818</v>
      </c>
      <c r="AJ33" s="20" t="str">
        <f>IF(AJ10&gt;0,VLOOKUP(AJ10,'[3]2010_HVAC'!$EY$7:$KA$83,$AH33),"")</f>
        <v/>
      </c>
      <c r="AK33" s="20">
        <f>IF(AK10&gt;0,VLOOKUP(AK10,'[3]2010_HVAC'!$EY$7:$KA$83,68),"")</f>
        <v>46.36</v>
      </c>
      <c r="AL33" s="20" t="str">
        <f>IF(AL10&gt;0,VLOOKUP(AL10,'[3]2010_HVAC'!$EY$7:$KA$83,68),"")</f>
        <v/>
      </c>
      <c r="AM33" s="20">
        <f>IF(AM10&gt;0,VLOOKUP(AM10,'[3]2010_HVAC'!$EY$7:$KA$83,68),"")</f>
        <v>4.809511111111112</v>
      </c>
      <c r="AN33" s="20" t="str">
        <f>IF(AN10&gt;0,VLOOKUP(AN10,'[3]2010_HVAC'!$EY$7:$KA$83,68),"")</f>
        <v/>
      </c>
      <c r="AO33" s="20">
        <f>IF(AO10&gt;0,VLOOKUP(AO10,'[3]2010_HVAC'!$EY$7:$KA$83,68),"")</f>
        <v>24.963076923076922</v>
      </c>
      <c r="AP33" s="13">
        <f t="shared" si="40"/>
        <v>1152275.7904120919</v>
      </c>
      <c r="AQ33" s="21">
        <f>IF(AQ10&gt;0,VLOOKUP(AQ10,'[3]2010_Envelope'!$BH$6:$CR$128,17),"")</f>
        <v>36.609310833333325</v>
      </c>
      <c r="AR33" s="21">
        <f>IF(AR10&gt;0,VLOOKUP(AR10,'[3]2010_Envelope'!$BH$6:$CR$128,17),"")</f>
        <v>42.071221757059519</v>
      </c>
      <c r="AS33" s="21">
        <f>IF(AS10&gt;0,VLOOKUP(AS10,'[3]2010_Envelope'!$BH$6:$CR$128,17),"")</f>
        <v>36.601509999999998</v>
      </c>
      <c r="AT33" s="21" t="str">
        <f>IF(AT10&gt;0,VLOOKUP(AT10,'[3]2010_Envelope'!$BH$6:$CR$128,17),"")</f>
        <v/>
      </c>
      <c r="AU33" s="21">
        <f>IF(AU10&gt;0,VLOOKUP(AU10,'[3]2010_Envelope'!$BH$6:$CR$128,17),"")</f>
        <v>65.558337295000001</v>
      </c>
      <c r="AV33" s="21">
        <f>IF(AV10&gt;0,VLOOKUP(AV10,'[3]2010_Envelope'!$BH$6:$CR$128,17),"")</f>
        <v>29.795850371571422</v>
      </c>
      <c r="AW33" s="20" t="str">
        <f>IF(AW10&gt;0,VLOOKUP(AW10,'[3]2010_HVAC'!$EY$7:$KA$83,71),"")</f>
        <v/>
      </c>
      <c r="AX33" s="20" t="str">
        <f>IF(AX10&gt;0,VLOOKUP(AX10,'[3]2010_HVAC'!$EY$7:$KA$83,71),"")</f>
        <v/>
      </c>
      <c r="AY33" s="20">
        <f>IF(AY10&gt;0,VLOOKUP(AY10,'[3]2010_HVAC'!$EY$7:$KA$83,71),"")</f>
        <v>37.21</v>
      </c>
      <c r="AZ33" s="20">
        <f>IF(AZ10&gt;0,VLOOKUP(AZ10,'[3]2010_HVAC'!$EY$7:$KA$83,71),"")</f>
        <v>13.054</v>
      </c>
      <c r="BA33" s="55">
        <f>VLOOKUP($C33,[2]Performance!$A$3:$K$36,2)</f>
        <v>1</v>
      </c>
      <c r="BB33" s="55">
        <f t="shared" si="41"/>
        <v>72</v>
      </c>
      <c r="BC33" s="20">
        <f>IF(BC10&gt;0,VLOOKUP(BC10,'[3]2010_HVAC'!$EY$7:$KA$83,BB33),"")</f>
        <v>53.697484885773505</v>
      </c>
      <c r="BD33" s="20" t="str">
        <f>IF(BD10&gt;0,VLOOKUP(BD10,'[3]2010_HVAC'!$EY$7:$KA$83,$BB33),"")</f>
        <v/>
      </c>
      <c r="BE33" s="20">
        <f>IF(BE10&gt;0,VLOOKUP(BE10,'[3]2010_HVAC'!$EY$7:$KA$83,71),"")</f>
        <v>46.36</v>
      </c>
      <c r="BF33" s="20" t="str">
        <f>IF(BF10&gt;0,VLOOKUP(BF10,'[3]2010_HVAC'!$EY$7:$KA$83,71),"")</f>
        <v/>
      </c>
      <c r="BG33" s="20">
        <f>IF(BG10&gt;0,VLOOKUP(BG10,'[3]2010_HVAC'!$EY$7:$KA$83,71),"")</f>
        <v>5.3591695238095243</v>
      </c>
      <c r="BH33" s="20" t="str">
        <f>IF(BH10&gt;0,VLOOKUP(BH10,'[3]2010_HVAC'!$EY$7:$KA$83,71),"")</f>
        <v/>
      </c>
      <c r="BI33" s="20">
        <f>IF(BI10&gt;0,VLOOKUP(BI10,'[3]2010_HVAC'!$EY$7:$KA$83,71),"")</f>
        <v>25.755555555555556</v>
      </c>
      <c r="BJ33" s="13">
        <f t="shared" si="42"/>
        <v>1235028.1866996239</v>
      </c>
      <c r="BK33" s="19">
        <f>IF($N33&gt;0,VLOOKUP($C33,[1]Vienna!$AB$7:$AN$40,$N33))/((IF($P33=1,'3 PlantsCodes'!$D$26,IF($P33=2,'3 PlantsCodes'!$D$27,IF($P33=3,'3 PlantsCodes'!$D$28,IF($P33=4,'3 PlantsCodes'!$D$29)))))*IF($R33=1,'3 PlantsCodes'!$D$31,IF($R33=2,'3 PlantsCodes'!$D$32)))</f>
        <v>9.6382317677097635</v>
      </c>
      <c r="BL33" s="19">
        <f>(IF($O33=20,VLOOKUP($C33,[1]Vienna!$AB$7:$AN$40,12),IF($O33&gt;0,VLOOKUP($C33,[1]Vienna!$AB$7:$AN$40,$O33),0))/(IF($Q33=1,'3 PlantsCodes'!$E$26,IF($Q33=3,'3 PlantsCodes'!$E$28,IF($Q33=4,'3 PlantsCodes'!$E$29,1)))*IF($R33=1,'3 PlantsCodes'!$E$31,IF($R33=2,'3 PlantsCodes'!$E$32))))</f>
        <v>1.897989510293103</v>
      </c>
      <c r="BM33" s="19">
        <f>VLOOKUP($C33,[1]Vienna!$AB$6:$AZ$40,$S33)</f>
        <v>4.005021522353271</v>
      </c>
      <c r="BN33" s="19">
        <f>VLOOKUP($C33,[1]Vienna!$B$7:$Y$40,18)</f>
        <v>7.8505058899217826</v>
      </c>
      <c r="BO33" s="19">
        <f>VLOOKUP($C33,[1]Vienna!$B$7:$AA$40,26)</f>
        <v>0.16418281714243962</v>
      </c>
      <c r="BP33" s="20">
        <f>IF($U33=1,-[4]Office!$E$4,0)</f>
        <v>-7.2423076923076923</v>
      </c>
      <c r="BQ33" s="57" t="s">
        <v>30</v>
      </c>
      <c r="BR33" s="19">
        <f>IF($N33&gt;0,VLOOKUP($C33,[2]Vienna!$AB$7:$AN$40,$N33))/((IF($P33=1,'3 PlantsCodes'!$D$26,IF($P33=2,'3 PlantsCodes'!$D$27,IF($P33=3,'3 PlantsCodes'!$D$28,IF($P33=4,'3 PlantsCodes'!$D$29)))))*IF($R33=1,'3 PlantsCodes'!$D$31,IF($R33=2,'3 PlantsCodes'!$D$32)))</f>
        <v>12.37800411786492</v>
      </c>
      <c r="BS33" s="19">
        <f>(IF($O33=20,VLOOKUP($C33,[2]Vienna!$AB$7:$AN$40,12),IF($O33&gt;0,VLOOKUP($C33,[2]Vienna!$AB$7:$AN$40,$O33),0))/(IF($Q33=1,'3 PlantsCodes'!$E$26,IF($Q33=3,'3 PlantsCodes'!$E$28,IF($Q33=4,'3 PlantsCodes'!$E$29,1)))*IF($R33=1,'3 PlantsCodes'!$E$31,IF($R33=2,'3 PlantsCodes'!$E$32))))</f>
        <v>1.4165583717216381</v>
      </c>
      <c r="BT33" s="19">
        <f>VLOOKUP($C33,[2]Vienna!$AB$6:$AZ$40,$S33)</f>
        <v>5.3495931090873272</v>
      </c>
      <c r="BU33" s="19">
        <f>VLOOKUP($C33,[2]Vienna!$B$7:$Y$40,18)</f>
        <v>7.8425825900360433</v>
      </c>
      <c r="BV33" s="19">
        <f>VLOOKUP($C33,[2]Vienna!$B$7:$AA$40,26)</f>
        <v>0.38278485693837527</v>
      </c>
      <c r="BW33" s="20">
        <f>IF($U33=1,-[4]School!$E$4,0)</f>
        <v>-7.2184126984126982</v>
      </c>
      <c r="BX33" s="57" t="s">
        <v>30</v>
      </c>
    </row>
    <row r="34" spans="1:76" ht="15" customHeight="1" x14ac:dyDescent="0.25">
      <c r="A34" s="151"/>
      <c r="B34" s="17">
        <v>6</v>
      </c>
      <c r="C34" s="22">
        <f t="shared" si="37"/>
        <v>32</v>
      </c>
      <c r="D34" s="50" t="str">
        <f t="shared" si="37"/>
        <v>o+</v>
      </c>
      <c r="E34" s="50" t="str">
        <f t="shared" si="37"/>
        <v>+</v>
      </c>
      <c r="F34" s="49" t="str">
        <f t="shared" si="37"/>
        <v>o+</v>
      </c>
      <c r="G34" s="49" t="str">
        <f t="shared" si="37"/>
        <v>+</v>
      </c>
      <c r="H34" s="49">
        <f t="shared" si="37"/>
        <v>1</v>
      </c>
      <c r="I34" s="49">
        <f t="shared" si="37"/>
        <v>3</v>
      </c>
      <c r="J34" s="49">
        <f t="shared" si="37"/>
        <v>3</v>
      </c>
      <c r="K34" s="49">
        <f t="shared" si="37"/>
        <v>3</v>
      </c>
      <c r="L34" s="49">
        <f t="shared" si="37"/>
        <v>2</v>
      </c>
      <c r="M34" s="49">
        <f t="shared" si="37"/>
        <v>3332</v>
      </c>
      <c r="N34" s="49">
        <f t="shared" si="37"/>
        <v>8</v>
      </c>
      <c r="O34" s="49">
        <f t="shared" si="37"/>
        <v>13</v>
      </c>
      <c r="P34" s="49">
        <f t="shared" si="37"/>
        <v>3</v>
      </c>
      <c r="Q34" s="49">
        <f t="shared" si="37"/>
        <v>3</v>
      </c>
      <c r="R34" s="49">
        <f t="shared" si="37"/>
        <v>2</v>
      </c>
      <c r="S34" s="22">
        <f t="shared" si="37"/>
        <v>17</v>
      </c>
      <c r="T34" s="49">
        <f t="shared" si="37"/>
        <v>0</v>
      </c>
      <c r="U34" s="49">
        <f t="shared" si="37"/>
        <v>1</v>
      </c>
      <c r="V34" s="18" t="str">
        <f t="shared" si="37"/>
        <v/>
      </c>
      <c r="W34" s="21">
        <f>IF(W11&gt;0,VLOOKUP(W11,'[3]2010_Envelope'!$BH$6:$CR$128,16),"")</f>
        <v>9.6119206281036718</v>
      </c>
      <c r="X34" s="21">
        <f>IF(X11&gt;0,VLOOKUP(X11,'[3]2010_Envelope'!$BH$6:$CR$128,16),"")</f>
        <v>20.361091417567259</v>
      </c>
      <c r="Y34" s="21">
        <f>IF(Y11&gt;0,VLOOKUP(Y11,'[3]2010_Envelope'!$BH$6:$CR$128,16),"")</f>
        <v>11.603999899314671</v>
      </c>
      <c r="Z34" s="21">
        <f>IF(Z11&gt;0,VLOOKUP(Z11,'[3]2010_Envelope'!$BH$6:$CR$128,16),"")</f>
        <v>103.49056365286907</v>
      </c>
      <c r="AA34" s="21">
        <f>IF(AA11&gt;0,VLOOKUP(AA11,'[3]2010_Envelope'!$BH$6:$CR$128,16),"")</f>
        <v>134.49966869318251</v>
      </c>
      <c r="AB34" s="21">
        <f>IF(AB11&gt;0,VLOOKUP(AB11,'[3]2010_Envelope'!$BH$6:$CR$128,16),"")</f>
        <v>59.235605383007851</v>
      </c>
      <c r="AC34" s="20">
        <f>IF(AC11&gt;0,VLOOKUP(AC11,'[3]2010_HVAC'!$EY$7:$KA$83,68),"")</f>
        <v>16.774999999999999</v>
      </c>
      <c r="AD34" s="20">
        <f>IF(AD11&gt;0,VLOOKUP(AD11,'[3]2010_HVAC'!$EY$7:$KA$83,68),"")</f>
        <v>27.145</v>
      </c>
      <c r="AE34" s="20">
        <f>IF(AE11&gt;0,VLOOKUP(AE11,'[3]2010_HVAC'!$EY$7:$KA$83,68),"")</f>
        <v>37.21</v>
      </c>
      <c r="AF34" s="20">
        <f>IF(AF11&gt;0,VLOOKUP(AF11,'[3]2010_HVAC'!$EY$7:$KA$83,68),"")</f>
        <v>13.054</v>
      </c>
      <c r="AG34" s="55">
        <f>VLOOKUP($C34,[1]Performance!$A$3:$K$38,2)</f>
        <v>2</v>
      </c>
      <c r="AH34" s="55">
        <f t="shared" si="39"/>
        <v>70</v>
      </c>
      <c r="AI34" s="20">
        <f>IF(AI11&gt;0,VLOOKUP(AI11,'[3]2010_HVAC'!$EY$7:$KA$83,AH34),"")</f>
        <v>37.911214531994219</v>
      </c>
      <c r="AJ34" s="20" t="str">
        <f>IF(AJ11&gt;0,VLOOKUP(AJ11,'[3]2010_HVAC'!$EY$7:$KA$83,$AH34),"")</f>
        <v/>
      </c>
      <c r="AK34" s="20">
        <f>IF(AK11&gt;0,VLOOKUP(AK11,'[3]2010_HVAC'!$EY$7:$KA$83,68),"")</f>
        <v>46.36</v>
      </c>
      <c r="AL34" s="20" t="str">
        <f>IF(AL11&gt;0,VLOOKUP(AL11,'[3]2010_HVAC'!$EY$7:$KA$83,68),"")</f>
        <v/>
      </c>
      <c r="AM34" s="20">
        <f>IF(AM11&gt;0,VLOOKUP(AM11,'[3]2010_HVAC'!$EY$7:$KA$83,68),"")</f>
        <v>4.809511111111112</v>
      </c>
      <c r="AN34" s="20" t="str">
        <f>IF(AN11&gt;0,VLOOKUP(AN11,'[3]2010_HVAC'!$EY$7:$KA$83,68),"")</f>
        <v/>
      </c>
      <c r="AO34" s="20">
        <f>IF(AO11&gt;0,VLOOKUP(AO11,'[3]2010_HVAC'!$EY$7:$KA$83,68),"")</f>
        <v>24.963076923076922</v>
      </c>
      <c r="AP34" s="13">
        <f t="shared" si="40"/>
        <v>1280051.7262421318</v>
      </c>
      <c r="AQ34" s="21">
        <f>IF(AQ11&gt;0,VLOOKUP(AQ11,'[3]2010_Envelope'!$BH$6:$CR$128,17),"")</f>
        <v>24.944464722222222</v>
      </c>
      <c r="AR34" s="21">
        <f>IF(AR11&gt;0,VLOOKUP(AR11,'[3]2010_Envelope'!$BH$6:$CR$128,17),"")</f>
        <v>39.271300186380948</v>
      </c>
      <c r="AS34" s="21">
        <f>IF(AS11&gt;0,VLOOKUP(AS11,'[3]2010_Envelope'!$BH$6:$CR$128,17),"")</f>
        <v>32.46706833333333</v>
      </c>
      <c r="AT34" s="21" t="str">
        <f>IF(AT11&gt;0,VLOOKUP(AT11,'[3]2010_Envelope'!$BH$6:$CR$128,17),"")</f>
        <v/>
      </c>
      <c r="AU34" s="21">
        <f>IF(AU11&gt;0,VLOOKUP(AU11,'[3]2010_Envelope'!$BH$6:$CR$128,17),"")</f>
        <v>65.558337295000001</v>
      </c>
      <c r="AV34" s="21">
        <f>IF(AV11&gt;0,VLOOKUP(AV11,'[3]2010_Envelope'!$BH$6:$CR$128,17),"")</f>
        <v>29.795850371571422</v>
      </c>
      <c r="AW34" s="20">
        <f>IF(AW11&gt;0,VLOOKUP(AW11,'[3]2010_HVAC'!$EY$7:$KA$83,71),"")</f>
        <v>16.774999999999999</v>
      </c>
      <c r="AX34" s="20">
        <f>IF(AX11&gt;0,VLOOKUP(AX11,'[3]2010_HVAC'!$EY$7:$KA$83,71),"")</f>
        <v>27.145</v>
      </c>
      <c r="AY34" s="20">
        <f>IF(AY11&gt;0,VLOOKUP(AY11,'[3]2010_HVAC'!$EY$7:$KA$83,71),"")</f>
        <v>37.21</v>
      </c>
      <c r="AZ34" s="20">
        <f>IF(AZ11&gt;0,VLOOKUP(AZ11,'[3]2010_HVAC'!$EY$7:$KA$83,71),"")</f>
        <v>13.054</v>
      </c>
      <c r="BA34" s="55">
        <f>VLOOKUP($C34,[2]Performance!$A$3:$K$36,2)</f>
        <v>2</v>
      </c>
      <c r="BB34" s="55">
        <f t="shared" si="41"/>
        <v>73</v>
      </c>
      <c r="BC34" s="20">
        <f>IF(BC11&gt;0,VLOOKUP(BC11,'[3]2010_HVAC'!$EY$7:$KA$83,BB34),"")</f>
        <v>33.417502878427719</v>
      </c>
      <c r="BD34" s="20" t="str">
        <f>IF(BD11&gt;0,VLOOKUP(BD11,'[3]2010_HVAC'!$EY$7:$KA$83,$BB34),"")</f>
        <v/>
      </c>
      <c r="BE34" s="20">
        <f>IF(BE11&gt;0,VLOOKUP(BE11,'[3]2010_HVAC'!$EY$7:$KA$83,71),"")</f>
        <v>46.36</v>
      </c>
      <c r="BF34" s="20" t="str">
        <f>IF(BF11&gt;0,VLOOKUP(BF11,'[3]2010_HVAC'!$EY$7:$KA$83,71),"")</f>
        <v/>
      </c>
      <c r="BG34" s="20">
        <f>IF(BG11&gt;0,VLOOKUP(BG11,'[3]2010_HVAC'!$EY$7:$KA$83,71),"")</f>
        <v>5.3591695238095243</v>
      </c>
      <c r="BH34" s="20" t="str">
        <f>IF(BH11&gt;0,VLOOKUP(BH11,'[3]2010_HVAC'!$EY$7:$KA$83,71),"")</f>
        <v/>
      </c>
      <c r="BI34" s="20">
        <f>IF(BI11&gt;0,VLOOKUP(BI11,'[3]2010_HVAC'!$EY$7:$KA$83,71),"")</f>
        <v>25.755555555555556</v>
      </c>
      <c r="BJ34" s="13">
        <f t="shared" si="42"/>
        <v>1250906.7339288474</v>
      </c>
      <c r="BK34" s="19">
        <f>IF($N34&gt;0,VLOOKUP($C34,[1]Vienna!$AB$7:$AN$40,$N34))/((IF($P34=1,'3 PlantsCodes'!$D$26,IF($P34=2,'3 PlantsCodes'!$D$27,IF($P34=3,'3 PlantsCodes'!$D$28,IF($P34=4,'3 PlantsCodes'!$D$29)))))*IF($R34=1,'3 PlantsCodes'!$D$31,IF($R34=2,'3 PlantsCodes'!$D$32)))</f>
        <v>4.5683221191570533</v>
      </c>
      <c r="BL34" s="19">
        <f>(IF($O34=20,VLOOKUP($C34,[1]Vienna!$AB$7:$AN$40,12),IF($O34&gt;0,VLOOKUP($C34,[1]Vienna!$AB$7:$AN$40,$O34),0))/(IF($Q34=1,'3 PlantsCodes'!$E$26,IF($Q34=3,'3 PlantsCodes'!$E$28,IF($Q34=4,'3 PlantsCodes'!$E$29,1)))*IF($R34=1,'3 PlantsCodes'!$E$31,IF($R34=2,'3 PlantsCodes'!$E$32))))</f>
        <v>1.2535609568887518</v>
      </c>
      <c r="BM34" s="19">
        <f>VLOOKUP($C34,[1]Vienna!$AB$6:$AZ$40,$S34)</f>
        <v>2.668161856256432</v>
      </c>
      <c r="BN34" s="19">
        <f>VLOOKUP($C34,[1]Vienna!$B$7:$Y$40,18)</f>
        <v>7.8505058899217826</v>
      </c>
      <c r="BO34" s="19">
        <f>VLOOKUP($C34,[1]Vienna!$B$7:$AA$40,26)</f>
        <v>1.834729891959977</v>
      </c>
      <c r="BP34" s="20">
        <f>IF($U34=1,-[4]Office!$E$4,0)</f>
        <v>-7.2423076923076923</v>
      </c>
      <c r="BQ34" s="57" t="s">
        <v>30</v>
      </c>
      <c r="BR34" s="19">
        <f>IF($N34&gt;0,VLOOKUP($C34,[2]Vienna!$AB$7:$AN$40,$N34))/((IF($P34=1,'3 PlantsCodes'!$D$26,IF($P34=2,'3 PlantsCodes'!$D$27,IF($P34=3,'3 PlantsCodes'!$D$28,IF($P34=4,'3 PlantsCodes'!$D$29)))))*IF($R34=1,'3 PlantsCodes'!$D$31,IF($R34=2,'3 PlantsCodes'!$D$32)))</f>
        <v>4.6641157974946248</v>
      </c>
      <c r="BS34" s="19">
        <f>(IF($O34=20,VLOOKUP($C34,[2]Vienna!$AB$7:$AN$40,12),IF($O34&gt;0,VLOOKUP($C34,[2]Vienna!$AB$7:$AN$40,$O34),0))/(IF($Q34=1,'3 PlantsCodes'!$E$26,IF($Q34=3,'3 PlantsCodes'!$E$28,IF($Q34=4,'3 PlantsCodes'!$E$29,1)))*IF($R34=1,'3 PlantsCodes'!$E$31,IF($R34=2,'3 PlantsCodes'!$E$32))))</f>
        <v>0.74071176404144501</v>
      </c>
      <c r="BT34" s="19">
        <f>VLOOKUP($C34,[2]Vienna!$AB$6:$AZ$40,$S34)</f>
        <v>4.3653211128393901</v>
      </c>
      <c r="BU34" s="19">
        <f>VLOOKUP($C34,[2]Vienna!$B$7:$Y$40,18)</f>
        <v>7.8425825900360433</v>
      </c>
      <c r="BV34" s="19">
        <f>VLOOKUP($C34,[2]Vienna!$B$7:$AA$40,26)</f>
        <v>4.6665221412253928</v>
      </c>
      <c r="BW34" s="20">
        <f>IF($U34=1,-[4]School!$E$4,0)</f>
        <v>-7.2184126984126982</v>
      </c>
      <c r="BX34" s="57" t="s">
        <v>30</v>
      </c>
    </row>
    <row r="35" spans="1:76" ht="15" customHeight="1" x14ac:dyDescent="0.25">
      <c r="A35" s="151"/>
      <c r="B35" s="17">
        <v>7</v>
      </c>
      <c r="C35" s="22">
        <f t="shared" si="37"/>
        <v>36</v>
      </c>
      <c r="D35" s="50" t="str">
        <f t="shared" si="37"/>
        <v>+</v>
      </c>
      <c r="E35" s="50" t="str">
        <f t="shared" si="37"/>
        <v>+</v>
      </c>
      <c r="F35" s="49" t="str">
        <f t="shared" si="37"/>
        <v>o+</v>
      </c>
      <c r="G35" s="49" t="str">
        <f t="shared" si="37"/>
        <v>+</v>
      </c>
      <c r="H35" s="49">
        <f t="shared" si="37"/>
        <v>1</v>
      </c>
      <c r="I35" s="49">
        <f t="shared" si="37"/>
        <v>4</v>
      </c>
      <c r="J35" s="49">
        <f t="shared" si="37"/>
        <v>3</v>
      </c>
      <c r="K35" s="49">
        <f t="shared" si="37"/>
        <v>3</v>
      </c>
      <c r="L35" s="49">
        <f t="shared" si="37"/>
        <v>2</v>
      </c>
      <c r="M35" s="49">
        <f t="shared" si="37"/>
        <v>4332</v>
      </c>
      <c r="N35" s="49">
        <f t="shared" si="37"/>
        <v>8</v>
      </c>
      <c r="O35" s="49">
        <f t="shared" si="37"/>
        <v>13</v>
      </c>
      <c r="P35" s="49">
        <f t="shared" si="37"/>
        <v>3</v>
      </c>
      <c r="Q35" s="49">
        <f t="shared" si="37"/>
        <v>3</v>
      </c>
      <c r="R35" s="49">
        <f t="shared" si="37"/>
        <v>2</v>
      </c>
      <c r="S35" s="22">
        <f t="shared" si="37"/>
        <v>17</v>
      </c>
      <c r="T35" s="49">
        <f t="shared" si="37"/>
        <v>0</v>
      </c>
      <c r="U35" s="49">
        <f t="shared" si="37"/>
        <v>1</v>
      </c>
      <c r="V35" s="18" t="str">
        <f t="shared" si="37"/>
        <v/>
      </c>
      <c r="W35" s="21">
        <f>IF(W12&gt;0,VLOOKUP(W12,'[3]2010_Envelope'!$BH$6:$CR$128,16),"")</f>
        <v>10.422564536497957</v>
      </c>
      <c r="X35" s="21">
        <f>IF(X12&gt;0,VLOOKUP(X12,'[3]2010_Envelope'!$BH$6:$CR$128,16),"")</f>
        <v>20.712144717870146</v>
      </c>
      <c r="Y35" s="21">
        <f>IF(Y12&gt;0,VLOOKUP(Y12,'[3]2010_Envelope'!$BH$6:$CR$128,16),"")</f>
        <v>16.245599859040539</v>
      </c>
      <c r="Z35" s="21">
        <f>IF(Z12&gt;0,VLOOKUP(Z12,'[3]2010_Envelope'!$BH$6:$CR$128,16),"")</f>
        <v>103.49056365286907</v>
      </c>
      <c r="AA35" s="21">
        <f>IF(AA12&gt;0,VLOOKUP(AA12,'[3]2010_Envelope'!$BH$6:$CR$128,16),"")</f>
        <v>134.49966869318251</v>
      </c>
      <c r="AB35" s="21">
        <f>IF(AB12&gt;0,VLOOKUP(AB12,'[3]2010_Envelope'!$BH$6:$CR$128,16),"")</f>
        <v>59.235605383007851</v>
      </c>
      <c r="AC35" s="20">
        <f>IF(AC12&gt;0,VLOOKUP(AC12,'[3]2010_HVAC'!$EY$7:$KA$83,68),"")</f>
        <v>16.774999999999999</v>
      </c>
      <c r="AD35" s="20">
        <f>IF(AD12&gt;0,VLOOKUP(AD12,'[3]2010_HVAC'!$EY$7:$KA$83,68),"")</f>
        <v>27.145</v>
      </c>
      <c r="AE35" s="20">
        <f>IF(AE12&gt;0,VLOOKUP(AE12,'[3]2010_HVAC'!$EY$7:$KA$83,68),"")</f>
        <v>37.21</v>
      </c>
      <c r="AF35" s="20">
        <f>IF(AF12&gt;0,VLOOKUP(AF12,'[3]2010_HVAC'!$EY$7:$KA$83,68),"")</f>
        <v>13.054</v>
      </c>
      <c r="AG35" s="55">
        <f>VLOOKUP($C35,[1]Performance!$A$3:$K$38,2)</f>
        <v>2</v>
      </c>
      <c r="AH35" s="55">
        <f t="shared" si="39"/>
        <v>70</v>
      </c>
      <c r="AI35" s="20">
        <f>IF(AI12&gt;0,VLOOKUP(AI12,'[3]2010_HVAC'!$EY$7:$KA$83,AH35),"")</f>
        <v>37.911214531994219</v>
      </c>
      <c r="AJ35" s="20" t="str">
        <f>IF(AJ12&gt;0,VLOOKUP(AJ12,'[3]2010_HVAC'!$EY$7:$KA$83,$AH35),"")</f>
        <v/>
      </c>
      <c r="AK35" s="20">
        <f>IF(AK12&gt;0,VLOOKUP(AK12,'[3]2010_HVAC'!$EY$7:$KA$83,68),"")</f>
        <v>46.36</v>
      </c>
      <c r="AL35" s="20" t="str">
        <f>IF(AL12&gt;0,VLOOKUP(AL12,'[3]2010_HVAC'!$EY$7:$KA$83,68),"")</f>
        <v/>
      </c>
      <c r="AM35" s="20">
        <f>IF(AM12&gt;0,VLOOKUP(AM12,'[3]2010_HVAC'!$EY$7:$KA$83,68),"")</f>
        <v>4.809511111111112</v>
      </c>
      <c r="AN35" s="20" t="str">
        <f>IF(AN12&gt;0,VLOOKUP(AN12,'[3]2010_HVAC'!$EY$7:$KA$83,68),"")</f>
        <v/>
      </c>
      <c r="AO35" s="20">
        <f>IF(AO12&gt;0,VLOOKUP(AO12,'[3]2010_HVAC'!$EY$7:$KA$83,68),"")</f>
        <v>24.963076923076922</v>
      </c>
      <c r="AP35" s="13">
        <f t="shared" si="40"/>
        <v>1293631.4416162416</v>
      </c>
      <c r="AQ35" s="21">
        <f>IF(AQ12&gt;0,VLOOKUP(AQ12,'[3]2010_Envelope'!$BH$6:$CR$128,17),"")</f>
        <v>36.609310833333325</v>
      </c>
      <c r="AR35" s="21">
        <f>IF(AR12&gt;0,VLOOKUP(AR12,'[3]2010_Envelope'!$BH$6:$CR$128,17),"")</f>
        <v>42.071221757059519</v>
      </c>
      <c r="AS35" s="21">
        <f>IF(AS12&gt;0,VLOOKUP(AS12,'[3]2010_Envelope'!$BH$6:$CR$128,17),"")</f>
        <v>36.601509999999998</v>
      </c>
      <c r="AT35" s="21">
        <f>IF(AT12&gt;0,VLOOKUP(AT12,'[3]2010_Envelope'!$BH$6:$CR$128,17),"")</f>
        <v>95.047154766142881</v>
      </c>
      <c r="AU35" s="21">
        <f>IF(AU12&gt;0,VLOOKUP(AU12,'[3]2010_Envelope'!$BH$6:$CR$128,17),"")</f>
        <v>65.558337295000001</v>
      </c>
      <c r="AV35" s="21">
        <f>IF(AV12&gt;0,VLOOKUP(AV12,'[3]2010_Envelope'!$BH$6:$CR$128,17),"")</f>
        <v>29.795850371571422</v>
      </c>
      <c r="AW35" s="20">
        <f>IF(AW12&gt;0,VLOOKUP(AW12,'[3]2010_HVAC'!$EY$7:$KA$83,71),"")</f>
        <v>16.774999999999999</v>
      </c>
      <c r="AX35" s="20">
        <f>IF(AX12&gt;0,VLOOKUP(AX12,'[3]2010_HVAC'!$EY$7:$KA$83,71),"")</f>
        <v>27.145</v>
      </c>
      <c r="AY35" s="20">
        <f>IF(AY12&gt;0,VLOOKUP(AY12,'[3]2010_HVAC'!$EY$7:$KA$83,71),"")</f>
        <v>37.21</v>
      </c>
      <c r="AZ35" s="20">
        <f>IF(AZ12&gt;0,VLOOKUP(AZ12,'[3]2010_HVAC'!$EY$7:$KA$83,71),"")</f>
        <v>13.054</v>
      </c>
      <c r="BA35" s="55">
        <f>VLOOKUP($C35,[2]Performance!$A$3:$K$36,2)</f>
        <v>1</v>
      </c>
      <c r="BB35" s="55">
        <f t="shared" si="41"/>
        <v>72</v>
      </c>
      <c r="BC35" s="20">
        <f>IF(BC12&gt;0,VLOOKUP(BC12,'[3]2010_HVAC'!$EY$7:$KA$83,BB35),"")</f>
        <v>95.026574194300863</v>
      </c>
      <c r="BD35" s="20" t="str">
        <f>IF(BD12&gt;0,VLOOKUP(BD12,'[3]2010_HVAC'!$EY$7:$KA$83,$BB35),"")</f>
        <v/>
      </c>
      <c r="BE35" s="20">
        <f>IF(BE12&gt;0,VLOOKUP(BE12,'[3]2010_HVAC'!$EY$7:$KA$83,71),"")</f>
        <v>46.36</v>
      </c>
      <c r="BF35" s="20" t="str">
        <f>IF(BF12&gt;0,VLOOKUP(BF12,'[3]2010_HVAC'!$EY$7:$KA$83,71),"")</f>
        <v/>
      </c>
      <c r="BG35" s="20">
        <f>IF(BG12&gt;0,VLOOKUP(BG12,'[3]2010_HVAC'!$EY$7:$KA$83,71),"")</f>
        <v>5.3591695238095243</v>
      </c>
      <c r="BH35" s="20" t="str">
        <f>IF(BH12&gt;0,VLOOKUP(BH12,'[3]2010_HVAC'!$EY$7:$KA$83,71),"")</f>
        <v/>
      </c>
      <c r="BI35" s="20">
        <f>IF(BI12&gt;0,VLOOKUP(BI12,'[3]2010_HVAC'!$EY$7:$KA$83,71),"")</f>
        <v>25.755555555555556</v>
      </c>
      <c r="BJ35" s="13">
        <f t="shared" si="42"/>
        <v>1802961.3555348348</v>
      </c>
      <c r="BK35" s="19">
        <f>IF($N35&gt;0,VLOOKUP($C35,[1]Vienna!$AB$7:$AN$40,$N35))/((IF($P35=1,'3 PlantsCodes'!$D$26,IF($P35=2,'3 PlantsCodes'!$D$27,IF($P35=3,'3 PlantsCodes'!$D$28,IF($P35=4,'3 PlantsCodes'!$D$29)))))*IF($R35=1,'3 PlantsCodes'!$D$31,IF($R35=2,'3 PlantsCodes'!$D$32)))</f>
        <v>9.8357009894438168</v>
      </c>
      <c r="BL35" s="19">
        <f>(IF($O35=20,VLOOKUP($C35,[1]Vienna!$AB$7:$AN$40,12),IF($O35&gt;0,VLOOKUP($C35,[1]Vienna!$AB$7:$AN$40,$O35),0))/(IF($Q35=1,'3 PlantsCodes'!$E$26,IF($Q35=3,'3 PlantsCodes'!$E$28,IF($Q35=4,'3 PlantsCodes'!$E$29,1)))*IF($R35=1,'3 PlantsCodes'!$E$31,IF($R35=2,'3 PlantsCodes'!$E$32))))</f>
        <v>1.9750424035243528</v>
      </c>
      <c r="BM35" s="19">
        <f>VLOOKUP($C35,[1]Vienna!$AB$6:$AZ$40,$S35)</f>
        <v>2.4728695325450847</v>
      </c>
      <c r="BN35" s="19">
        <f>VLOOKUP($C35,[1]Vienna!$B$7:$Y$40,18)</f>
        <v>7.451045110339729</v>
      </c>
      <c r="BO35" s="19">
        <f>VLOOKUP($C35,[1]Vienna!$B$7:$AA$40,26)</f>
        <v>1.654245797570598</v>
      </c>
      <c r="BP35" s="20">
        <f>IF($U35=1,-[4]Office!$E$4,0)</f>
        <v>-7.2423076923076923</v>
      </c>
      <c r="BQ35" s="57" t="s">
        <v>30</v>
      </c>
      <c r="BR35" s="19">
        <f>IF($N35&gt;0,VLOOKUP($C35,[2]Vienna!$AB$7:$AN$40,$N35))/((IF($P35=1,'3 PlantsCodes'!$D$26,IF($P35=2,'3 PlantsCodes'!$D$27,IF($P35=3,'3 PlantsCodes'!$D$28,IF($P35=4,'3 PlantsCodes'!$D$29)))))*IF($R35=1,'3 PlantsCodes'!$D$31,IF($R35=2,'3 PlantsCodes'!$D$32)))</f>
        <v>7.341611761079271</v>
      </c>
      <c r="BS35" s="19">
        <f>(IF($O35=20,VLOOKUP($C35,[2]Vienna!$AB$7:$AN$40,12),IF($O35&gt;0,VLOOKUP($C35,[2]Vienna!$AB$7:$AN$40,$O35),0))/(IF($Q35=1,'3 PlantsCodes'!$E$26,IF($Q35=3,'3 PlantsCodes'!$E$28,IF($Q35=4,'3 PlantsCodes'!$E$29,1)))*IF($R35=1,'3 PlantsCodes'!$E$31,IF($R35=2,'3 PlantsCodes'!$E$32))))</f>
        <v>0.93595629372050282</v>
      </c>
      <c r="BT35" s="19">
        <f>VLOOKUP($C35,[2]Vienna!$AB$6:$AZ$40,$S35)</f>
        <v>4.1376696336111181</v>
      </c>
      <c r="BU35" s="19">
        <f>VLOOKUP($C35,[2]Vienna!$B$7:$Y$40,18)</f>
        <v>7.5138209850413924</v>
      </c>
      <c r="BV35" s="19">
        <f>VLOOKUP($C35,[2]Vienna!$B$7:$AA$40,26)</f>
        <v>4.4762244501402222</v>
      </c>
      <c r="BW35" s="20">
        <f>IF($U35=1,-[4]School!$E$4,0)</f>
        <v>-7.2184126984126982</v>
      </c>
      <c r="BX35" s="57" t="s">
        <v>30</v>
      </c>
    </row>
    <row r="36" spans="1:76" ht="15" customHeight="1" x14ac:dyDescent="0.25">
      <c r="A36" s="151"/>
      <c r="B36" s="17">
        <v>8</v>
      </c>
      <c r="C36" s="22">
        <f t="shared" si="37"/>
        <v>13</v>
      </c>
      <c r="D36" s="50" t="str">
        <f t="shared" si="37"/>
        <v>o+</v>
      </c>
      <c r="E36" s="50" t="str">
        <f t="shared" si="37"/>
        <v>+</v>
      </c>
      <c r="F36" s="49" t="str">
        <f t="shared" si="37"/>
        <v>o</v>
      </c>
      <c r="G36" s="49" t="str">
        <f t="shared" si="37"/>
        <v>o+</v>
      </c>
      <c r="H36" s="49">
        <f t="shared" si="37"/>
        <v>0</v>
      </c>
      <c r="I36" s="49">
        <f t="shared" si="37"/>
        <v>3</v>
      </c>
      <c r="J36" s="49">
        <f t="shared" si="37"/>
        <v>3</v>
      </c>
      <c r="K36" s="49">
        <f t="shared" si="37"/>
        <v>2</v>
      </c>
      <c r="L36" s="49">
        <f t="shared" si="37"/>
        <v>1</v>
      </c>
      <c r="M36" s="49">
        <f t="shared" si="37"/>
        <v>3321</v>
      </c>
      <c r="N36" s="49">
        <f t="shared" si="37"/>
        <v>9</v>
      </c>
      <c r="O36" s="49">
        <f t="shared" si="37"/>
        <v>20</v>
      </c>
      <c r="P36" s="49">
        <f t="shared" si="37"/>
        <v>3</v>
      </c>
      <c r="Q36" s="49">
        <f t="shared" si="37"/>
        <v>3</v>
      </c>
      <c r="R36" s="49">
        <f t="shared" si="37"/>
        <v>2</v>
      </c>
      <c r="S36" s="22">
        <f t="shared" si="37"/>
        <v>24</v>
      </c>
      <c r="T36" s="49">
        <f t="shared" si="37"/>
        <v>1</v>
      </c>
      <c r="U36" s="49">
        <f t="shared" si="37"/>
        <v>1</v>
      </c>
      <c r="V36" s="18" t="str">
        <f t="shared" si="37"/>
        <v/>
      </c>
      <c r="W36" s="21">
        <f>IF(W13&gt;0,VLOOKUP(W13,'[3]2010_Envelope'!$BH$6:$CR$128,16),"")</f>
        <v>9.6119206281036718</v>
      </c>
      <c r="X36" s="21">
        <f>IF(X13&gt;0,VLOOKUP(X13,'[3]2010_Envelope'!$BH$6:$CR$128,16),"")</f>
        <v>20.361091417567259</v>
      </c>
      <c r="Y36" s="21">
        <f>IF(Y13&gt;0,VLOOKUP(Y13,'[3]2010_Envelope'!$BH$6:$CR$128,16),"")</f>
        <v>11.603999899314671</v>
      </c>
      <c r="Z36" s="21">
        <f>IF(Z13&gt;0,VLOOKUP(Z13,'[3]2010_Envelope'!$BH$6:$CR$128,16),"")</f>
        <v>103.49056365286907</v>
      </c>
      <c r="AA36" s="21" t="str">
        <f>IF(AA13&gt;0,VLOOKUP(AA13,'[3]2010_Envelope'!$BH$6:$CR$128,16),"")</f>
        <v/>
      </c>
      <c r="AB36" s="21">
        <f>IF(AB13&gt;0,VLOOKUP(AB13,'[3]2010_Envelope'!$BH$6:$CR$128,16),"")</f>
        <v>59.235605383007851</v>
      </c>
      <c r="AC36" s="20" t="str">
        <f>IF(AC13&gt;0,VLOOKUP(AC13,'[3]2010_HVAC'!$EY$7:$KA$83,68),"")</f>
        <v/>
      </c>
      <c r="AD36" s="20" t="str">
        <f>IF(AD13&gt;0,VLOOKUP(AD13,'[3]2010_HVAC'!$EY$7:$KA$83,68),"")</f>
        <v/>
      </c>
      <c r="AE36" s="20">
        <f>IF(AE13&gt;0,VLOOKUP(AE13,'[3]2010_HVAC'!$EY$7:$KA$83,68),"")</f>
        <v>31.720000000000002</v>
      </c>
      <c r="AF36" s="20" t="str">
        <f>IF(AF13&gt;0,VLOOKUP(AF13,'[3]2010_HVAC'!$EY$7:$KA$83,68),"")</f>
        <v/>
      </c>
      <c r="AG36" s="55">
        <f>VLOOKUP($C36,[1]Performance!$A$3:$K$38,2)</f>
        <v>2</v>
      </c>
      <c r="AH36" s="55">
        <f t="shared" si="39"/>
        <v>70</v>
      </c>
      <c r="AI36" s="20" t="str">
        <f>IF(AI13&gt;0,VLOOKUP(AI13,'[3]2010_HVAC'!$EY$7:$KA$83,AH36),"")</f>
        <v/>
      </c>
      <c r="AJ36" s="20">
        <f>IF(AJ13&gt;0,VLOOKUP(AJ13,'[3]2010_HVAC'!$EY$7:$KA$83,$AH36),"")</f>
        <v>21.276491695888083</v>
      </c>
      <c r="AK36" s="20">
        <f>IF(AK13&gt;0,VLOOKUP(AK13,'[3]2010_HVAC'!$EY$7:$KA$83,68),"")</f>
        <v>46.36</v>
      </c>
      <c r="AL36" s="20" t="str">
        <f>IF(AL13&gt;0,VLOOKUP(AL13,'[3]2010_HVAC'!$EY$7:$KA$83,68),"")</f>
        <v/>
      </c>
      <c r="AM36" s="20">
        <f>IF(AM13&gt;0,VLOOKUP(AM13,'[3]2010_HVAC'!$EY$7:$KA$83,68),"")</f>
        <v>4.809511111111112</v>
      </c>
      <c r="AN36" s="20">
        <f>IF(AN13&gt;0,VLOOKUP(AN13,'[3]2010_HVAC'!$EY$7:$KA$83,68),"")</f>
        <v>5.7350427350427351</v>
      </c>
      <c r="AO36" s="20">
        <f>IF(AO13&gt;0,VLOOKUP(AO13,'[3]2010_HVAC'!$EY$7:$KA$83,68),"")</f>
        <v>24.963076923076922</v>
      </c>
      <c r="AP36" s="13">
        <f t="shared" si="40"/>
        <v>793651.4900635964</v>
      </c>
      <c r="AQ36" s="21">
        <f>IF(AQ13&gt;0,VLOOKUP(AQ13,'[3]2010_Envelope'!$BH$6:$CR$128,17),"")</f>
        <v>24.944464722222222</v>
      </c>
      <c r="AR36" s="21">
        <f>IF(AR13&gt;0,VLOOKUP(AR13,'[3]2010_Envelope'!$BH$6:$CR$128,17),"")</f>
        <v>39.271300186380948</v>
      </c>
      <c r="AS36" s="21">
        <f>IF(AS13&gt;0,VLOOKUP(AS13,'[3]2010_Envelope'!$BH$6:$CR$128,17),"")</f>
        <v>32.46706833333333</v>
      </c>
      <c r="AT36" s="21" t="str">
        <f>IF(AT13&gt;0,VLOOKUP(AT13,'[3]2010_Envelope'!$BH$6:$CR$128,17),"")</f>
        <v/>
      </c>
      <c r="AU36" s="21" t="str">
        <f>IF(AU13&gt;0,VLOOKUP(AU13,'[3]2010_Envelope'!$BH$6:$CR$128,17),"")</f>
        <v/>
      </c>
      <c r="AV36" s="21">
        <f>IF(AV13&gt;0,VLOOKUP(AV13,'[3]2010_Envelope'!$BH$6:$CR$128,17),"")</f>
        <v>29.795850371571422</v>
      </c>
      <c r="AW36" s="20" t="str">
        <f>IF(AW13&gt;0,VLOOKUP(AW13,'[3]2010_HVAC'!$EY$7:$KA$83,71),"")</f>
        <v/>
      </c>
      <c r="AX36" s="20" t="str">
        <f>IF(AX13&gt;0,VLOOKUP(AX13,'[3]2010_HVAC'!$EY$7:$KA$83,71),"")</f>
        <v/>
      </c>
      <c r="AY36" s="20">
        <f>IF(AY13&gt;0,VLOOKUP(AY13,'[3]2010_HVAC'!$EY$7:$KA$83,71),"")</f>
        <v>31.72</v>
      </c>
      <c r="AZ36" s="20" t="str">
        <f>IF(AZ13&gt;0,VLOOKUP(AZ13,'[3]2010_HVAC'!$EY$7:$KA$83,71),"")</f>
        <v/>
      </c>
      <c r="BA36" s="55">
        <f>VLOOKUP($C36,[2]Performance!$A$3:$K$36,2)</f>
        <v>1</v>
      </c>
      <c r="BB36" s="55">
        <f t="shared" si="41"/>
        <v>72</v>
      </c>
      <c r="BC36" s="20" t="str">
        <f>IF(BC13&gt;0,VLOOKUP(BC13,'[3]2010_HVAC'!$EY$7:$KA$83,BB36),"")</f>
        <v/>
      </c>
      <c r="BD36" s="20">
        <f>IF(BD13&gt;0,VLOOKUP(BD13,'[3]2010_HVAC'!$EY$7:$KA$83,$BB36),"")</f>
        <v>25.469834245417321</v>
      </c>
      <c r="BE36" s="20">
        <f>IF(BE13&gt;0,VLOOKUP(BE13,'[3]2010_HVAC'!$EY$7:$KA$83,71),"")</f>
        <v>46.36</v>
      </c>
      <c r="BF36" s="20" t="str">
        <f>IF(BF13&gt;0,VLOOKUP(BF13,'[3]2010_HVAC'!$EY$7:$KA$83,71),"")</f>
        <v/>
      </c>
      <c r="BG36" s="20">
        <f>IF(BG13&gt;0,VLOOKUP(BG13,'[3]2010_HVAC'!$EY$7:$KA$83,71),"")</f>
        <v>5.3591695238095243</v>
      </c>
      <c r="BH36" s="20">
        <f>IF(BH13&gt;0,VLOOKUP(BH13,'[3]2010_HVAC'!$EY$7:$KA$83,71),"")</f>
        <v>8.5206349206349206</v>
      </c>
      <c r="BI36" s="20">
        <f>IF(BI13&gt;0,VLOOKUP(BI13,'[3]2010_HVAC'!$EY$7:$KA$83,71),"")</f>
        <v>25.755555555555556</v>
      </c>
      <c r="BJ36" s="13">
        <f t="shared" si="42"/>
        <v>849441.21525561449</v>
      </c>
      <c r="BK36" s="19">
        <f>IF($N36&gt;0,VLOOKUP($C36,[1]Vienna!$AB$7:$AN$40,$N36))/((IF($P36=1,'3 PlantsCodes'!$D$26,IF($P36=2,'3 PlantsCodes'!$D$27,IF($P36=3,'3 PlantsCodes'!$D$28,IF($P36=4,'3 PlantsCodes'!$D$29)))))*IF($R36=1,'3 PlantsCodes'!$D$31,IF($R36=2,'3 PlantsCodes'!$D$32)))</f>
        <v>16.120587793271721</v>
      </c>
      <c r="BL36" s="19">
        <f>(IF($O36=20,VLOOKUP($C36,[1]Vienna!$AB$7:$AN$40,12),IF($O36&gt;0,VLOOKUP($C36,[1]Vienna!$AB$7:$AN$40,$O36),0))/(IF($Q36=1,'3 PlantsCodes'!$E$26,IF($Q36=3,'3 PlantsCodes'!$E$28,IF($Q36=4,'3 PlantsCodes'!$E$29,1)))*IF($R36=1,'3 PlantsCodes'!$E$31,IF($R36=2,'3 PlantsCodes'!$E$32))))</f>
        <v>7.6390609377870078</v>
      </c>
      <c r="BM36" s="19">
        <f>VLOOKUP($C36,[1]Vienna!$AB$6:$AZ$40,$S36)</f>
        <v>4.477777777777777</v>
      </c>
      <c r="BN36" s="19">
        <f>VLOOKUP($C36,[1]Vienna!$B$7:$Y$40,18)</f>
        <v>21.328888671874999</v>
      </c>
      <c r="BO36" s="19">
        <f>VLOOKUP($C36,[1]Vienna!$B$7:$AA$40,26)</f>
        <v>0.23080812326168071</v>
      </c>
      <c r="BP36" s="20">
        <f>IF($U36=1,-[4]Office!$E$4,0)</f>
        <v>-7.2423076923076923</v>
      </c>
      <c r="BQ36" s="57" t="s">
        <v>30</v>
      </c>
      <c r="BR36" s="19">
        <f>IF($N36&gt;0,VLOOKUP($C36,[2]Vienna!$AB$7:$AN$40,$N36))/((IF($P36=1,'3 PlantsCodes'!$D$26,IF($P36=2,'3 PlantsCodes'!$D$27,IF($P36=3,'3 PlantsCodes'!$D$28,IF($P36=4,'3 PlantsCodes'!$D$29)))))*IF($R36=1,'3 PlantsCodes'!$D$31,IF($R36=2,'3 PlantsCodes'!$D$32)))</f>
        <v>26.019467169866921</v>
      </c>
      <c r="BS36" s="19">
        <f>(IF($O36=20,VLOOKUP($C36,[2]Vienna!$AB$7:$AN$40,12),IF($O36&gt;0,VLOOKUP($C36,[2]Vienna!$AB$7:$AN$40,$O36),0))/(IF($Q36=1,'3 PlantsCodes'!$E$26,IF($Q36=3,'3 PlantsCodes'!$E$28,IF($Q36=4,'3 PlantsCodes'!$E$29,1)))*IF($R36=1,'3 PlantsCodes'!$E$31,IF($R36=2,'3 PlantsCodes'!$E$32))))</f>
        <v>4.2937240652677566</v>
      </c>
      <c r="BT36" s="19">
        <f>VLOOKUP($C36,[2]Vienna!$AB$6:$AZ$40,$S36)</f>
        <v>7.5422222222222226</v>
      </c>
      <c r="BU36" s="19">
        <f>VLOOKUP($C36,[2]Vienna!$B$7:$Y$40,18)</f>
        <v>19.538452518849223</v>
      </c>
      <c r="BV36" s="19">
        <f>VLOOKUP($C36,[2]Vienna!$B$7:$AA$40,26)</f>
        <v>0.42722755179643362</v>
      </c>
      <c r="BW36" s="20">
        <f>IF($U36=1,-[4]School!$E$4,0)</f>
        <v>-7.2184126984126982</v>
      </c>
      <c r="BX36" s="57" t="s">
        <v>30</v>
      </c>
    </row>
    <row r="37" spans="1:76" ht="15" customHeight="1" x14ac:dyDescent="0.25">
      <c r="A37" s="151"/>
      <c r="B37" s="17">
        <v>9</v>
      </c>
      <c r="C37" s="22">
        <f t="shared" si="37"/>
        <v>14</v>
      </c>
      <c r="D37" s="50" t="str">
        <f t="shared" si="37"/>
        <v>o+</v>
      </c>
      <c r="E37" s="50" t="str">
        <f t="shared" si="37"/>
        <v>+</v>
      </c>
      <c r="F37" s="49" t="str">
        <f t="shared" si="37"/>
        <v>o+</v>
      </c>
      <c r="G37" s="49" t="str">
        <f t="shared" si="37"/>
        <v>+</v>
      </c>
      <c r="H37" s="49">
        <f t="shared" si="37"/>
        <v>0</v>
      </c>
      <c r="I37" s="49">
        <f t="shared" si="37"/>
        <v>3</v>
      </c>
      <c r="J37" s="49">
        <f t="shared" si="37"/>
        <v>3</v>
      </c>
      <c r="K37" s="49">
        <f t="shared" si="37"/>
        <v>3</v>
      </c>
      <c r="L37" s="49">
        <f t="shared" si="37"/>
        <v>1</v>
      </c>
      <c r="M37" s="49">
        <f t="shared" si="37"/>
        <v>3331</v>
      </c>
      <c r="N37" s="49">
        <f t="shared" si="37"/>
        <v>7</v>
      </c>
      <c r="O37" s="49">
        <f t="shared" si="37"/>
        <v>12</v>
      </c>
      <c r="P37" s="49">
        <f t="shared" si="37"/>
        <v>3</v>
      </c>
      <c r="Q37" s="49">
        <f t="shared" si="37"/>
        <v>3</v>
      </c>
      <c r="R37" s="49">
        <f t="shared" si="37"/>
        <v>2</v>
      </c>
      <c r="S37" s="22">
        <f t="shared" si="37"/>
        <v>22</v>
      </c>
      <c r="T37" s="49">
        <f t="shared" si="37"/>
        <v>1</v>
      </c>
      <c r="U37" s="49">
        <f t="shared" si="37"/>
        <v>1</v>
      </c>
      <c r="V37" s="18" t="str">
        <f t="shared" si="37"/>
        <v/>
      </c>
      <c r="W37" s="21">
        <f>IF(W14&gt;0,VLOOKUP(W14,'[3]2010_Envelope'!$BH$6:$CR$128,16),"")</f>
        <v>9.6119206281036718</v>
      </c>
      <c r="X37" s="21">
        <f>IF(X14&gt;0,VLOOKUP(X14,'[3]2010_Envelope'!$BH$6:$CR$128,16),"")</f>
        <v>20.361091417567259</v>
      </c>
      <c r="Y37" s="21">
        <f>IF(Y14&gt;0,VLOOKUP(Y14,'[3]2010_Envelope'!$BH$6:$CR$128,16),"")</f>
        <v>11.603999899314671</v>
      </c>
      <c r="Z37" s="21">
        <f>IF(Z14&gt;0,VLOOKUP(Z14,'[3]2010_Envelope'!$BH$6:$CR$128,16),"")</f>
        <v>103.49056365286907</v>
      </c>
      <c r="AA37" s="21">
        <f>IF(AA14&gt;0,VLOOKUP(AA14,'[3]2010_Envelope'!$BH$6:$CR$128,16),"")</f>
        <v>134.49966869318251</v>
      </c>
      <c r="AB37" s="21">
        <f>IF(AB14&gt;0,VLOOKUP(AB14,'[3]2010_Envelope'!$BH$6:$CR$128,16),"")</f>
        <v>59.235605383007851</v>
      </c>
      <c r="AC37" s="20" t="str">
        <f>IF(AC14&gt;0,VLOOKUP(AC14,'[3]2010_HVAC'!$EY$7:$KA$83,68),"")</f>
        <v/>
      </c>
      <c r="AD37" s="20" t="str">
        <f>IF(AD14&gt;0,VLOOKUP(AD14,'[3]2010_HVAC'!$EY$7:$KA$83,68),"")</f>
        <v/>
      </c>
      <c r="AE37" s="20">
        <f>IF(AE14&gt;0,VLOOKUP(AE14,'[3]2010_HVAC'!$EY$7:$KA$83,68),"")</f>
        <v>37.21</v>
      </c>
      <c r="AF37" s="20">
        <f>IF(AF14&gt;0,VLOOKUP(AF14,'[3]2010_HVAC'!$EY$7:$KA$83,68),"")</f>
        <v>13.054</v>
      </c>
      <c r="AG37" s="55">
        <f>VLOOKUP($C37,[1]Performance!$A$3:$K$38,2)</f>
        <v>2</v>
      </c>
      <c r="AH37" s="55">
        <f t="shared" si="39"/>
        <v>70</v>
      </c>
      <c r="AI37" s="20">
        <f>IF(AI14&gt;0,VLOOKUP(AI14,'[3]2010_HVAC'!$EY$7:$KA$83,AH37),"")</f>
        <v>21.422816581502818</v>
      </c>
      <c r="AJ37" s="20" t="str">
        <f>IF(AJ14&gt;0,VLOOKUP(AJ14,'[3]2010_HVAC'!$EY$7:$KA$83,$AH37),"")</f>
        <v/>
      </c>
      <c r="AK37" s="20">
        <f>IF(AK14&gt;0,VLOOKUP(AK14,'[3]2010_HVAC'!$EY$7:$KA$83,68),"")</f>
        <v>46.36</v>
      </c>
      <c r="AL37" s="20" t="str">
        <f>IF(AL14&gt;0,VLOOKUP(AL14,'[3]2010_HVAC'!$EY$7:$KA$83,68),"")</f>
        <v/>
      </c>
      <c r="AM37" s="20">
        <f>IF(AM14&gt;0,VLOOKUP(AM14,'[3]2010_HVAC'!$EY$7:$KA$83,68),"")</f>
        <v>4.809511111111112</v>
      </c>
      <c r="AN37" s="20">
        <f>IF(AN14&gt;0,VLOOKUP(AN14,'[3]2010_HVAC'!$EY$7:$KA$83,68),"")</f>
        <v>5.7350427350427351</v>
      </c>
      <c r="AO37" s="20">
        <f>IF(AO14&gt;0,VLOOKUP(AO14,'[3]2010_HVAC'!$EY$7:$KA$83,68),"")</f>
        <v>24.963076923076922</v>
      </c>
      <c r="AP37" s="13">
        <f t="shared" si="40"/>
        <v>1152116.0750379818</v>
      </c>
      <c r="AQ37" s="21">
        <f>IF(AQ14&gt;0,VLOOKUP(AQ14,'[3]2010_Envelope'!$BH$6:$CR$128,17),"")</f>
        <v>24.944464722222222</v>
      </c>
      <c r="AR37" s="21">
        <f>IF(AR14&gt;0,VLOOKUP(AR14,'[3]2010_Envelope'!$BH$6:$CR$128,17),"")</f>
        <v>39.271300186380948</v>
      </c>
      <c r="AS37" s="21">
        <f>IF(AS14&gt;0,VLOOKUP(AS14,'[3]2010_Envelope'!$BH$6:$CR$128,17),"")</f>
        <v>32.46706833333333</v>
      </c>
      <c r="AT37" s="21" t="str">
        <f>IF(AT14&gt;0,VLOOKUP(AT14,'[3]2010_Envelope'!$BH$6:$CR$128,17),"")</f>
        <v/>
      </c>
      <c r="AU37" s="21">
        <f>IF(AU14&gt;0,VLOOKUP(AU14,'[3]2010_Envelope'!$BH$6:$CR$128,17),"")</f>
        <v>65.558337295000001</v>
      </c>
      <c r="AV37" s="21">
        <f>IF(AV14&gt;0,VLOOKUP(AV14,'[3]2010_Envelope'!$BH$6:$CR$128,17),"")</f>
        <v>29.795850371571422</v>
      </c>
      <c r="AW37" s="20" t="str">
        <f>IF(AW14&gt;0,VLOOKUP(AW14,'[3]2010_HVAC'!$EY$7:$KA$83,71),"")</f>
        <v/>
      </c>
      <c r="AX37" s="20" t="str">
        <f>IF(AX14&gt;0,VLOOKUP(AX14,'[3]2010_HVAC'!$EY$7:$KA$83,71),"")</f>
        <v/>
      </c>
      <c r="AY37" s="20">
        <f>IF(AY14&gt;0,VLOOKUP(AY14,'[3]2010_HVAC'!$EY$7:$KA$83,71),"")</f>
        <v>37.21</v>
      </c>
      <c r="AZ37" s="20">
        <f>IF(AZ14&gt;0,VLOOKUP(AZ14,'[3]2010_HVAC'!$EY$7:$KA$83,71),"")</f>
        <v>13.054</v>
      </c>
      <c r="BA37" s="55">
        <f>VLOOKUP($C37,[2]Performance!$A$3:$K$36,2)</f>
        <v>1</v>
      </c>
      <c r="BB37" s="55">
        <f t="shared" si="41"/>
        <v>72</v>
      </c>
      <c r="BC37" s="20">
        <f>IF(BC14&gt;0,VLOOKUP(BC14,'[3]2010_HVAC'!$EY$7:$KA$83,BB37),"")</f>
        <v>53.697484885773505</v>
      </c>
      <c r="BD37" s="20" t="str">
        <f>IF(BD14&gt;0,VLOOKUP(BD14,'[3]2010_HVAC'!$EY$7:$KA$83,$BB37),"")</f>
        <v/>
      </c>
      <c r="BE37" s="20">
        <f>IF(BE14&gt;0,VLOOKUP(BE14,'[3]2010_HVAC'!$EY$7:$KA$83,71),"")</f>
        <v>46.36</v>
      </c>
      <c r="BF37" s="20" t="str">
        <f>IF(BF14&gt;0,VLOOKUP(BF14,'[3]2010_HVAC'!$EY$7:$KA$83,71),"")</f>
        <v/>
      </c>
      <c r="BG37" s="20">
        <f>IF(BG14&gt;0,VLOOKUP(BG14,'[3]2010_HVAC'!$EY$7:$KA$83,71),"")</f>
        <v>5.3591695238095243</v>
      </c>
      <c r="BH37" s="20">
        <f>IF(BH14&gt;0,VLOOKUP(BH14,'[3]2010_HVAC'!$EY$7:$KA$83,71),"")</f>
        <v>8.5206349206349206</v>
      </c>
      <c r="BI37" s="20">
        <f>IF(BI14&gt;0,VLOOKUP(BI14,'[3]2010_HVAC'!$EY$7:$KA$83,71),"")</f>
        <v>25.755555555555556</v>
      </c>
      <c r="BJ37" s="13">
        <f t="shared" si="42"/>
        <v>1203280.6772519865</v>
      </c>
      <c r="BK37" s="19">
        <f>IF($N37&gt;0,VLOOKUP($C37,[1]Vienna!$AB$7:$AN$40,$N37))/((IF($P37=1,'3 PlantsCodes'!$D$26,IF($P37=2,'3 PlantsCodes'!$D$27,IF($P37=3,'3 PlantsCodes'!$D$28,IF($P37=4,'3 PlantsCodes'!$D$29)))))*IF($R37=1,'3 PlantsCodes'!$D$31,IF($R37=2,'3 PlantsCodes'!$D$32)))</f>
        <v>10.648501071635179</v>
      </c>
      <c r="BL37" s="19">
        <f>(IF($O37=20,VLOOKUP($C37,[1]Vienna!$AB$7:$AN$40,12),IF($O37&gt;0,VLOOKUP($C37,[1]Vienna!$AB$7:$AN$40,$O37),0))/(IF($Q37=1,'3 PlantsCodes'!$E$26,IF($Q37=3,'3 PlantsCodes'!$E$28,IF($Q37=4,'3 PlantsCodes'!$E$29,1)))*IF($R37=1,'3 PlantsCodes'!$E$31,IF($R37=2,'3 PlantsCodes'!$E$32))))</f>
        <v>1.8545123417439069</v>
      </c>
      <c r="BM37" s="19">
        <f>VLOOKUP($C37,[1]Vienna!$AB$6:$AZ$40,$S37)</f>
        <v>2.1725804850890822</v>
      </c>
      <c r="BN37" s="19">
        <f>VLOOKUP($C37,[1]Vienna!$B$7:$Y$40,18)</f>
        <v>7.8505058899217826</v>
      </c>
      <c r="BO37" s="19">
        <f>VLOOKUP($C37,[1]Vienna!$B$7:$AA$40,26)</f>
        <v>0.16644464712269708</v>
      </c>
      <c r="BP37" s="20">
        <f>IF($U37=1,-[4]Office!$E$4,0)</f>
        <v>-7.2423076923076923</v>
      </c>
      <c r="BQ37" s="57" t="s">
        <v>30</v>
      </c>
      <c r="BR37" s="19">
        <f>IF($N37&gt;0,VLOOKUP($C37,[2]Vienna!$AB$7:$AN$40,$N37))/((IF($P37=1,'3 PlantsCodes'!$D$26,IF($P37=2,'3 PlantsCodes'!$D$27,IF($P37=3,'3 PlantsCodes'!$D$28,IF($P37=4,'3 PlantsCodes'!$D$29)))))*IF($R37=1,'3 PlantsCodes'!$D$31,IF($R37=2,'3 PlantsCodes'!$D$32)))</f>
        <v>15.076189177379568</v>
      </c>
      <c r="BS37" s="19">
        <f>(IF($O37=20,VLOOKUP($C37,[2]Vienna!$AB$7:$AN$40,12),IF($O37&gt;0,VLOOKUP($C37,[2]Vienna!$AB$7:$AN$40,$O37),0))/(IF($Q37=1,'3 PlantsCodes'!$E$26,IF($Q37=3,'3 PlantsCodes'!$E$28,IF($Q37=4,'3 PlantsCodes'!$E$29,1)))*IF($R37=1,'3 PlantsCodes'!$E$31,IF($R37=2,'3 PlantsCodes'!$E$32))))</f>
        <v>1.0904799206531912</v>
      </c>
      <c r="BT37" s="19">
        <f>VLOOKUP($C37,[2]Vienna!$AB$6:$AZ$40,$S37)</f>
        <v>3.4248988542098058</v>
      </c>
      <c r="BU37" s="19">
        <f>VLOOKUP($C37,[2]Vienna!$B$7:$Y$40,18)</f>
        <v>7.8425825900360433</v>
      </c>
      <c r="BV37" s="19">
        <f>VLOOKUP($C37,[2]Vienna!$B$7:$AA$40,26)</f>
        <v>0.39171911930854514</v>
      </c>
      <c r="BW37" s="20">
        <f>IF($U37=1,-[4]School!$E$4,0)</f>
        <v>-7.2184126984126982</v>
      </c>
      <c r="BX37" s="57" t="s">
        <v>30</v>
      </c>
    </row>
    <row r="38" spans="1:76" ht="15" customHeight="1" x14ac:dyDescent="0.25">
      <c r="A38" s="151"/>
      <c r="B38" s="17">
        <v>10</v>
      </c>
      <c r="C38" s="22">
        <f t="shared" si="37"/>
        <v>18</v>
      </c>
      <c r="D38" s="50" t="str">
        <f t="shared" si="37"/>
        <v>+</v>
      </c>
      <c r="E38" s="50" t="str">
        <f t="shared" si="37"/>
        <v>+</v>
      </c>
      <c r="F38" s="49" t="str">
        <f t="shared" si="37"/>
        <v>o+</v>
      </c>
      <c r="G38" s="49" t="str">
        <f t="shared" si="37"/>
        <v>+</v>
      </c>
      <c r="H38" s="49">
        <f t="shared" si="37"/>
        <v>0</v>
      </c>
      <c r="I38" s="49">
        <f t="shared" si="37"/>
        <v>4</v>
      </c>
      <c r="J38" s="49">
        <f t="shared" si="37"/>
        <v>3</v>
      </c>
      <c r="K38" s="49">
        <f t="shared" si="37"/>
        <v>3</v>
      </c>
      <c r="L38" s="49">
        <f t="shared" si="37"/>
        <v>1</v>
      </c>
      <c r="M38" s="49">
        <f t="shared" si="37"/>
        <v>4331</v>
      </c>
      <c r="N38" s="49">
        <f t="shared" si="37"/>
        <v>7</v>
      </c>
      <c r="O38" s="49">
        <f t="shared" si="37"/>
        <v>12</v>
      </c>
      <c r="P38" s="49">
        <f t="shared" si="37"/>
        <v>3</v>
      </c>
      <c r="Q38" s="49">
        <f t="shared" si="37"/>
        <v>3</v>
      </c>
      <c r="R38" s="49">
        <f t="shared" si="37"/>
        <v>2</v>
      </c>
      <c r="S38" s="22">
        <f t="shared" si="37"/>
        <v>22</v>
      </c>
      <c r="T38" s="49">
        <f t="shared" si="37"/>
        <v>1</v>
      </c>
      <c r="U38" s="49">
        <f t="shared" si="37"/>
        <v>1</v>
      </c>
      <c r="V38" s="18" t="str">
        <f t="shared" si="37"/>
        <v/>
      </c>
      <c r="W38" s="21">
        <f>IF(W15&gt;0,VLOOKUP(W15,'[3]2010_Envelope'!$BH$6:$CR$128,16),"")</f>
        <v>10.422564536497957</v>
      </c>
      <c r="X38" s="21">
        <f>IF(X15&gt;0,VLOOKUP(X15,'[3]2010_Envelope'!$BH$6:$CR$128,16),"")</f>
        <v>20.712144717870146</v>
      </c>
      <c r="Y38" s="21">
        <f>IF(Y15&gt;0,VLOOKUP(Y15,'[3]2010_Envelope'!$BH$6:$CR$128,16),"")</f>
        <v>16.245599859040539</v>
      </c>
      <c r="Z38" s="21">
        <f>IF(Z15&gt;0,VLOOKUP(Z15,'[3]2010_Envelope'!$BH$6:$CR$128,16),"")</f>
        <v>103.49056365286907</v>
      </c>
      <c r="AA38" s="21">
        <f>IF(AA15&gt;0,VLOOKUP(AA15,'[3]2010_Envelope'!$BH$6:$CR$128,16),"")</f>
        <v>134.49966869318251</v>
      </c>
      <c r="AB38" s="21">
        <f>IF(AB15&gt;0,VLOOKUP(AB15,'[3]2010_Envelope'!$BH$6:$CR$128,16),"")</f>
        <v>59.235605383007851</v>
      </c>
      <c r="AC38" s="20" t="str">
        <f>IF(AC15&gt;0,VLOOKUP(AC15,'[3]2010_HVAC'!$EY$7:$KA$83,68),"")</f>
        <v/>
      </c>
      <c r="AD38" s="20" t="str">
        <f>IF(AD15&gt;0,VLOOKUP(AD15,'[3]2010_HVAC'!$EY$7:$KA$83,68),"")</f>
        <v/>
      </c>
      <c r="AE38" s="20">
        <f>IF(AE15&gt;0,VLOOKUP(AE15,'[3]2010_HVAC'!$EY$7:$KA$83,68),"")</f>
        <v>37.21</v>
      </c>
      <c r="AF38" s="20">
        <f>IF(AF15&gt;0,VLOOKUP(AF15,'[3]2010_HVAC'!$EY$7:$KA$83,68),"")</f>
        <v>13.054</v>
      </c>
      <c r="AG38" s="55">
        <f>VLOOKUP($C38,[1]Performance!$A$3:$K$38,2)</f>
        <v>2</v>
      </c>
      <c r="AH38" s="55">
        <f t="shared" si="39"/>
        <v>70</v>
      </c>
      <c r="AI38" s="20">
        <f>IF(AI15&gt;0,VLOOKUP(AI15,'[3]2010_HVAC'!$EY$7:$KA$83,AH38),"")</f>
        <v>21.422816581502818</v>
      </c>
      <c r="AJ38" s="20" t="str">
        <f>IF(AJ15&gt;0,VLOOKUP(AJ15,'[3]2010_HVAC'!$EY$7:$KA$83,$AH38),"")</f>
        <v/>
      </c>
      <c r="AK38" s="20">
        <f>IF(AK15&gt;0,VLOOKUP(AK15,'[3]2010_HVAC'!$EY$7:$KA$83,68),"")</f>
        <v>46.36</v>
      </c>
      <c r="AL38" s="20" t="str">
        <f>IF(AL15&gt;0,VLOOKUP(AL15,'[3]2010_HVAC'!$EY$7:$KA$83,68),"")</f>
        <v/>
      </c>
      <c r="AM38" s="20">
        <f>IF(AM15&gt;0,VLOOKUP(AM15,'[3]2010_HVAC'!$EY$7:$KA$83,68),"")</f>
        <v>4.809511111111112</v>
      </c>
      <c r="AN38" s="20">
        <f>IF(AN15&gt;0,VLOOKUP(AN15,'[3]2010_HVAC'!$EY$7:$KA$83,68),"")</f>
        <v>5.7350427350427351</v>
      </c>
      <c r="AO38" s="20">
        <f>IF(AO15&gt;0,VLOOKUP(AO15,'[3]2010_HVAC'!$EY$7:$KA$83,68),"")</f>
        <v>24.963076923076922</v>
      </c>
      <c r="AP38" s="13">
        <f t="shared" si="40"/>
        <v>1165695.7904120919</v>
      </c>
      <c r="AQ38" s="21">
        <f>IF(AQ15&gt;0,VLOOKUP(AQ15,'[3]2010_Envelope'!$BH$6:$CR$128,17),"")</f>
        <v>36.609310833333325</v>
      </c>
      <c r="AR38" s="21">
        <f>IF(AR15&gt;0,VLOOKUP(AR15,'[3]2010_Envelope'!$BH$6:$CR$128,17),"")</f>
        <v>42.071221757059519</v>
      </c>
      <c r="AS38" s="21">
        <f>IF(AS15&gt;0,VLOOKUP(AS15,'[3]2010_Envelope'!$BH$6:$CR$128,17),"")</f>
        <v>36.601509999999998</v>
      </c>
      <c r="AT38" s="21" t="str">
        <f>IF(AT15&gt;0,VLOOKUP(AT15,'[3]2010_Envelope'!$BH$6:$CR$128,17),"")</f>
        <v/>
      </c>
      <c r="AU38" s="21">
        <f>IF(AU15&gt;0,VLOOKUP(AU15,'[3]2010_Envelope'!$BH$6:$CR$128,17),"")</f>
        <v>65.558337295000001</v>
      </c>
      <c r="AV38" s="21">
        <f>IF(AV15&gt;0,VLOOKUP(AV15,'[3]2010_Envelope'!$BH$6:$CR$128,17),"")</f>
        <v>29.795850371571422</v>
      </c>
      <c r="AW38" s="20" t="str">
        <f>IF(AW15&gt;0,VLOOKUP(AW15,'[3]2010_HVAC'!$EY$7:$KA$83,71),"")</f>
        <v/>
      </c>
      <c r="AX38" s="20" t="str">
        <f>IF(AX15&gt;0,VLOOKUP(AX15,'[3]2010_HVAC'!$EY$7:$KA$83,71),"")</f>
        <v/>
      </c>
      <c r="AY38" s="20">
        <f>IF(AY15&gt;0,VLOOKUP(AY15,'[3]2010_HVAC'!$EY$7:$KA$83,71),"")</f>
        <v>37.21</v>
      </c>
      <c r="AZ38" s="20">
        <f>IF(AZ15&gt;0,VLOOKUP(AZ15,'[3]2010_HVAC'!$EY$7:$KA$83,71),"")</f>
        <v>13.054</v>
      </c>
      <c r="BA38" s="55">
        <f>VLOOKUP($C38,[2]Performance!$A$3:$K$36,2)</f>
        <v>1</v>
      </c>
      <c r="BB38" s="55">
        <f t="shared" si="41"/>
        <v>72</v>
      </c>
      <c r="BC38" s="20">
        <f>IF(BC15&gt;0,VLOOKUP(BC15,'[3]2010_HVAC'!$EY$7:$KA$83,BB38),"")</f>
        <v>53.697484885773505</v>
      </c>
      <c r="BD38" s="20" t="str">
        <f>IF(BD15&gt;0,VLOOKUP(BD15,'[3]2010_HVAC'!$EY$7:$KA$83,$BB38),"")</f>
        <v/>
      </c>
      <c r="BE38" s="20">
        <f>IF(BE15&gt;0,VLOOKUP(BE15,'[3]2010_HVAC'!$EY$7:$KA$83,71),"")</f>
        <v>46.36</v>
      </c>
      <c r="BF38" s="20" t="str">
        <f>IF(BF15&gt;0,VLOOKUP(BF15,'[3]2010_HVAC'!$EY$7:$KA$83,71),"")</f>
        <v/>
      </c>
      <c r="BG38" s="20">
        <f>IF(BG15&gt;0,VLOOKUP(BG15,'[3]2010_HVAC'!$EY$7:$KA$83,71),"")</f>
        <v>5.3591695238095243</v>
      </c>
      <c r="BH38" s="20">
        <f>IF(BH15&gt;0,VLOOKUP(BH15,'[3]2010_HVAC'!$EY$7:$KA$83,71),"")</f>
        <v>8.5206349206349206</v>
      </c>
      <c r="BI38" s="20">
        <f>IF(BI15&gt;0,VLOOKUP(BI15,'[3]2010_HVAC'!$EY$7:$KA$83,71),"")</f>
        <v>25.755555555555556</v>
      </c>
      <c r="BJ38" s="13">
        <f t="shared" si="42"/>
        <v>1261868.1866996242</v>
      </c>
      <c r="BK38" s="19">
        <f>IF($N38&gt;0,VLOOKUP($C38,[1]Vienna!$AB$7:$AN$40,$N38))/((IF($P38=1,'3 PlantsCodes'!$D$26,IF($P38=2,'3 PlantsCodes'!$D$27,IF($P38=3,'3 PlantsCodes'!$D$28,IF($P38=4,'3 PlantsCodes'!$D$29)))))*IF($R38=1,'3 PlantsCodes'!$D$31,IF($R38=2,'3 PlantsCodes'!$D$32)))</f>
        <v>9.6382317677097635</v>
      </c>
      <c r="BL38" s="19">
        <f>(IF($O38=20,VLOOKUP($C38,[1]Vienna!$AB$7:$AN$40,12),IF($O38&gt;0,VLOOKUP($C38,[1]Vienna!$AB$7:$AN$40,$O38),0))/(IF($Q38=1,'3 PlantsCodes'!$E$26,IF($Q38=3,'3 PlantsCodes'!$E$28,IF($Q38=4,'3 PlantsCodes'!$E$29,1)))*IF($R38=1,'3 PlantsCodes'!$E$31,IF($R38=2,'3 PlantsCodes'!$E$32))))</f>
        <v>1.897989510293103</v>
      </c>
      <c r="BM38" s="19">
        <f>VLOOKUP($C38,[1]Vienna!$AB$6:$AZ$40,$S38)</f>
        <v>2.1870239478433171</v>
      </c>
      <c r="BN38" s="19">
        <f>VLOOKUP($C38,[1]Vienna!$B$7:$Y$40,18)</f>
        <v>7.8505058899217826</v>
      </c>
      <c r="BO38" s="19">
        <f>VLOOKUP($C38,[1]Vienna!$B$7:$AA$40,26)</f>
        <v>0.16418281714243962</v>
      </c>
      <c r="BP38" s="20">
        <f>IF($U38=1,-[4]Office!$E$4,0)</f>
        <v>-7.2423076923076923</v>
      </c>
      <c r="BQ38" s="57" t="s">
        <v>30</v>
      </c>
      <c r="BR38" s="19">
        <f>IF($N38&gt;0,VLOOKUP($C38,[2]Vienna!$AB$7:$AN$40,$N38))/((IF($P38=1,'3 PlantsCodes'!$D$26,IF($P38=2,'3 PlantsCodes'!$D$27,IF($P38=3,'3 PlantsCodes'!$D$28,IF($P38=4,'3 PlantsCodes'!$D$29)))))*IF($R38=1,'3 PlantsCodes'!$D$31,IF($R38=2,'3 PlantsCodes'!$D$32)))</f>
        <v>12.37800411786492</v>
      </c>
      <c r="BS38" s="19">
        <f>(IF($O38=20,VLOOKUP($C38,[2]Vienna!$AB$7:$AN$40,12),IF($O38&gt;0,VLOOKUP($C38,[2]Vienna!$AB$7:$AN$40,$O38),0))/(IF($Q38=1,'3 PlantsCodes'!$E$26,IF($Q38=3,'3 PlantsCodes'!$E$28,IF($Q38=4,'3 PlantsCodes'!$E$29,1)))*IF($R38=1,'3 PlantsCodes'!$E$31,IF($R38=2,'3 PlantsCodes'!$E$32))))</f>
        <v>1.4165583717216381</v>
      </c>
      <c r="BT38" s="19">
        <f>VLOOKUP($C38,[2]Vienna!$AB$6:$AZ$40,$S38)</f>
        <v>3.3905731115298576</v>
      </c>
      <c r="BU38" s="19">
        <f>VLOOKUP($C38,[2]Vienna!$B$7:$Y$40,18)</f>
        <v>7.8425825900360433</v>
      </c>
      <c r="BV38" s="19">
        <f>VLOOKUP($C38,[2]Vienna!$B$7:$AA$40,26)</f>
        <v>0.38278485693837527</v>
      </c>
      <c r="BW38" s="20">
        <f>IF($U38=1,-[4]School!$E$4,0)</f>
        <v>-7.2184126984126982</v>
      </c>
      <c r="BX38" s="57" t="s">
        <v>30</v>
      </c>
    </row>
    <row r="39" spans="1:76" ht="15" customHeight="1" x14ac:dyDescent="0.25">
      <c r="A39" s="151"/>
      <c r="B39" s="17">
        <v>11</v>
      </c>
      <c r="C39" s="22">
        <f t="shared" si="37"/>
        <v>32</v>
      </c>
      <c r="D39" s="50" t="str">
        <f t="shared" si="37"/>
        <v>o+</v>
      </c>
      <c r="E39" s="50" t="str">
        <f t="shared" si="37"/>
        <v>+</v>
      </c>
      <c r="F39" s="49" t="str">
        <f t="shared" si="37"/>
        <v>o+</v>
      </c>
      <c r="G39" s="49" t="str">
        <f t="shared" si="37"/>
        <v>+</v>
      </c>
      <c r="H39" s="49">
        <f t="shared" si="37"/>
        <v>1</v>
      </c>
      <c r="I39" s="49">
        <f t="shared" si="37"/>
        <v>3</v>
      </c>
      <c r="J39" s="49">
        <f t="shared" si="37"/>
        <v>3</v>
      </c>
      <c r="K39" s="49">
        <f t="shared" si="37"/>
        <v>3</v>
      </c>
      <c r="L39" s="49">
        <f t="shared" si="37"/>
        <v>2</v>
      </c>
      <c r="M39" s="49">
        <f t="shared" si="37"/>
        <v>3332</v>
      </c>
      <c r="N39" s="49">
        <f t="shared" si="37"/>
        <v>8</v>
      </c>
      <c r="O39" s="49">
        <f t="shared" si="37"/>
        <v>13</v>
      </c>
      <c r="P39" s="49">
        <f t="shared" si="37"/>
        <v>3</v>
      </c>
      <c r="Q39" s="49">
        <f t="shared" si="37"/>
        <v>3</v>
      </c>
      <c r="R39" s="49">
        <f t="shared" si="37"/>
        <v>2</v>
      </c>
      <c r="S39" s="22">
        <f t="shared" si="37"/>
        <v>23</v>
      </c>
      <c r="T39" s="49">
        <f t="shared" si="37"/>
        <v>1</v>
      </c>
      <c r="U39" s="49">
        <f t="shared" si="37"/>
        <v>1</v>
      </c>
      <c r="V39" s="18" t="str">
        <f t="shared" si="37"/>
        <v/>
      </c>
      <c r="W39" s="21">
        <f>IF(W16&gt;0,VLOOKUP(W16,'[3]2010_Envelope'!$BH$6:$CR$128,16),"")</f>
        <v>9.6119206281036718</v>
      </c>
      <c r="X39" s="21">
        <f>IF(X16&gt;0,VLOOKUP(X16,'[3]2010_Envelope'!$BH$6:$CR$128,16),"")</f>
        <v>20.361091417567259</v>
      </c>
      <c r="Y39" s="21">
        <f>IF(Y16&gt;0,VLOOKUP(Y16,'[3]2010_Envelope'!$BH$6:$CR$128,16),"")</f>
        <v>11.603999899314671</v>
      </c>
      <c r="Z39" s="21">
        <f>IF(Z16&gt;0,VLOOKUP(Z16,'[3]2010_Envelope'!$BH$6:$CR$128,16),"")</f>
        <v>103.49056365286907</v>
      </c>
      <c r="AA39" s="21">
        <f>IF(AA16&gt;0,VLOOKUP(AA16,'[3]2010_Envelope'!$BH$6:$CR$128,16),"")</f>
        <v>134.49966869318251</v>
      </c>
      <c r="AB39" s="21">
        <f>IF(AB16&gt;0,VLOOKUP(AB16,'[3]2010_Envelope'!$BH$6:$CR$128,16),"")</f>
        <v>59.235605383007851</v>
      </c>
      <c r="AC39" s="20">
        <f>IF(AC16&gt;0,VLOOKUP(AC16,'[3]2010_HVAC'!$EY$7:$KA$83,68),"")</f>
        <v>16.774999999999999</v>
      </c>
      <c r="AD39" s="20">
        <f>IF(AD16&gt;0,VLOOKUP(AD16,'[3]2010_HVAC'!$EY$7:$KA$83,68),"")</f>
        <v>27.145</v>
      </c>
      <c r="AE39" s="20">
        <f>IF(AE16&gt;0,VLOOKUP(AE16,'[3]2010_HVAC'!$EY$7:$KA$83,68),"")</f>
        <v>37.21</v>
      </c>
      <c r="AF39" s="20">
        <f>IF(AF16&gt;0,VLOOKUP(AF16,'[3]2010_HVAC'!$EY$7:$KA$83,68),"")</f>
        <v>13.054</v>
      </c>
      <c r="AG39" s="55">
        <f>VLOOKUP($C39,[1]Performance!$A$3:$K$38,2)</f>
        <v>2</v>
      </c>
      <c r="AH39" s="55">
        <f t="shared" si="39"/>
        <v>70</v>
      </c>
      <c r="AI39" s="20">
        <f>IF(AI16&gt;0,VLOOKUP(AI16,'[3]2010_HVAC'!$EY$7:$KA$83,AH39),"")</f>
        <v>37.911214531994219</v>
      </c>
      <c r="AJ39" s="20" t="str">
        <f>IF(AJ16&gt;0,VLOOKUP(AJ16,'[3]2010_HVAC'!$EY$7:$KA$83,$AH39),"")</f>
        <v/>
      </c>
      <c r="AK39" s="20">
        <f>IF(AK16&gt;0,VLOOKUP(AK16,'[3]2010_HVAC'!$EY$7:$KA$83,68),"")</f>
        <v>46.36</v>
      </c>
      <c r="AL39" s="20" t="str">
        <f>IF(AL16&gt;0,VLOOKUP(AL16,'[3]2010_HVAC'!$EY$7:$KA$83,68),"")</f>
        <v/>
      </c>
      <c r="AM39" s="20">
        <f>IF(AM16&gt;0,VLOOKUP(AM16,'[3]2010_HVAC'!$EY$7:$KA$83,68),"")</f>
        <v>4.809511111111112</v>
      </c>
      <c r="AN39" s="20">
        <f>IF(AN16&gt;0,VLOOKUP(AN16,'[3]2010_HVAC'!$EY$7:$KA$83,68),"")</f>
        <v>5.7350427350427351</v>
      </c>
      <c r="AO39" s="20">
        <f>IF(AO16&gt;0,VLOOKUP(AO16,'[3]2010_HVAC'!$EY$7:$KA$83,68),"")</f>
        <v>24.963076923076922</v>
      </c>
      <c r="AP39" s="13">
        <f t="shared" si="40"/>
        <v>1293471.7262421318</v>
      </c>
      <c r="AQ39" s="21">
        <f>IF(AQ16&gt;0,VLOOKUP(AQ16,'[3]2010_Envelope'!$BH$6:$CR$128,17),"")</f>
        <v>24.944464722222222</v>
      </c>
      <c r="AR39" s="21">
        <f>IF(AR16&gt;0,VLOOKUP(AR16,'[3]2010_Envelope'!$BH$6:$CR$128,17),"")</f>
        <v>39.271300186380948</v>
      </c>
      <c r="AS39" s="21">
        <f>IF(AS16&gt;0,VLOOKUP(AS16,'[3]2010_Envelope'!$BH$6:$CR$128,17),"")</f>
        <v>32.46706833333333</v>
      </c>
      <c r="AT39" s="21" t="str">
        <f>IF(AT16&gt;0,VLOOKUP(AT16,'[3]2010_Envelope'!$BH$6:$CR$128,17),"")</f>
        <v/>
      </c>
      <c r="AU39" s="21">
        <f>IF(AU16&gt;0,VLOOKUP(AU16,'[3]2010_Envelope'!$BH$6:$CR$128,17),"")</f>
        <v>65.558337295000001</v>
      </c>
      <c r="AV39" s="21">
        <f>IF(AV16&gt;0,VLOOKUP(AV16,'[3]2010_Envelope'!$BH$6:$CR$128,17),"")</f>
        <v>29.795850371571422</v>
      </c>
      <c r="AW39" s="20">
        <f>IF(AW16&gt;0,VLOOKUP(AW16,'[3]2010_HVAC'!$EY$7:$KA$83,71),"")</f>
        <v>16.774999999999999</v>
      </c>
      <c r="AX39" s="20">
        <f>IF(AX16&gt;0,VLOOKUP(AX16,'[3]2010_HVAC'!$EY$7:$KA$83,71),"")</f>
        <v>27.145</v>
      </c>
      <c r="AY39" s="20">
        <f>IF(AY16&gt;0,VLOOKUP(AY16,'[3]2010_HVAC'!$EY$7:$KA$83,71),"")</f>
        <v>37.21</v>
      </c>
      <c r="AZ39" s="20">
        <f>IF(AZ16&gt;0,VLOOKUP(AZ16,'[3]2010_HVAC'!$EY$7:$KA$83,71),"")</f>
        <v>13.054</v>
      </c>
      <c r="BA39" s="55">
        <f>VLOOKUP($C39,[2]Performance!$A$3:$K$36,2)</f>
        <v>2</v>
      </c>
      <c r="BB39" s="55">
        <f t="shared" si="41"/>
        <v>73</v>
      </c>
      <c r="BC39" s="20">
        <f>IF(BC16&gt;0,VLOOKUP(BC16,'[3]2010_HVAC'!$EY$7:$KA$83,BB39),"")</f>
        <v>33.417502878427719</v>
      </c>
      <c r="BD39" s="20" t="str">
        <f>IF(BD16&gt;0,VLOOKUP(BD16,'[3]2010_HVAC'!$EY$7:$KA$83,$BB39),"")</f>
        <v/>
      </c>
      <c r="BE39" s="20">
        <f>IF(BE16&gt;0,VLOOKUP(BE16,'[3]2010_HVAC'!$EY$7:$KA$83,71),"")</f>
        <v>46.36</v>
      </c>
      <c r="BF39" s="20" t="str">
        <f>IF(BF16&gt;0,VLOOKUP(BF16,'[3]2010_HVAC'!$EY$7:$KA$83,71),"")</f>
        <v/>
      </c>
      <c r="BG39" s="20">
        <f>IF(BG16&gt;0,VLOOKUP(BG16,'[3]2010_HVAC'!$EY$7:$KA$83,71),"")</f>
        <v>5.3591695238095243</v>
      </c>
      <c r="BH39" s="20">
        <f>IF(BH16&gt;0,VLOOKUP(BH16,'[3]2010_HVAC'!$EY$7:$KA$83,71),"")</f>
        <v>8.5206349206349206</v>
      </c>
      <c r="BI39" s="20">
        <f>IF(BI16&gt;0,VLOOKUP(BI16,'[3]2010_HVAC'!$EY$7:$KA$83,71),"")</f>
        <v>25.755555555555556</v>
      </c>
      <c r="BJ39" s="13">
        <f t="shared" si="42"/>
        <v>1277746.7339288474</v>
      </c>
      <c r="BK39" s="19">
        <f>IF($N39&gt;0,VLOOKUP($C39,[1]Vienna!$AB$7:$AN$40,$N39))/((IF($P39=1,'3 PlantsCodes'!$D$26,IF($P39=2,'3 PlantsCodes'!$D$27,IF($P39=3,'3 PlantsCodes'!$D$28,IF($P39=4,'3 PlantsCodes'!$D$29)))))*IF($R39=1,'3 PlantsCodes'!$D$31,IF($R39=2,'3 PlantsCodes'!$D$32)))</f>
        <v>4.5683221191570533</v>
      </c>
      <c r="BL39" s="19">
        <f>(IF($O39=20,VLOOKUP($C39,[1]Vienna!$AB$7:$AN$40,12),IF($O39&gt;0,VLOOKUP($C39,[1]Vienna!$AB$7:$AN$40,$O39),0))/(IF($Q39=1,'3 PlantsCodes'!$E$26,IF($Q39=3,'3 PlantsCodes'!$E$28,IF($Q39=4,'3 PlantsCodes'!$E$29,1)))*IF($R39=1,'3 PlantsCodes'!$E$31,IF($R39=2,'3 PlantsCodes'!$E$32))))</f>
        <v>1.2535609568887518</v>
      </c>
      <c r="BM39" s="19">
        <f>VLOOKUP($C39,[1]Vienna!$AB$6:$AZ$40,$S39)</f>
        <v>1.4570043740804091</v>
      </c>
      <c r="BN39" s="19">
        <f>VLOOKUP($C39,[1]Vienna!$B$7:$Y$40,18)</f>
        <v>7.8505058899217826</v>
      </c>
      <c r="BO39" s="19">
        <f>VLOOKUP($C39,[1]Vienna!$B$7:$AA$40,26)</f>
        <v>1.834729891959977</v>
      </c>
      <c r="BP39" s="20">
        <f>IF($U39=1,-[4]Office!$E$4,0)</f>
        <v>-7.2423076923076923</v>
      </c>
      <c r="BQ39" s="57" t="s">
        <v>30</v>
      </c>
      <c r="BR39" s="19">
        <f>IF($N39&gt;0,VLOOKUP($C39,[2]Vienna!$AB$7:$AN$40,$N39))/((IF($P39=1,'3 PlantsCodes'!$D$26,IF($P39=2,'3 PlantsCodes'!$D$27,IF($P39=3,'3 PlantsCodes'!$D$28,IF($P39=4,'3 PlantsCodes'!$D$29)))))*IF($R39=1,'3 PlantsCodes'!$D$31,IF($R39=2,'3 PlantsCodes'!$D$32)))</f>
        <v>4.6641157974946248</v>
      </c>
      <c r="BS39" s="19">
        <f>(IF($O39=20,VLOOKUP($C39,[2]Vienna!$AB$7:$AN$40,12),IF($O39&gt;0,VLOOKUP($C39,[2]Vienna!$AB$7:$AN$40,$O39),0))/(IF($Q39=1,'3 PlantsCodes'!$E$26,IF($Q39=3,'3 PlantsCodes'!$E$28,IF($Q39=4,'3 PlantsCodes'!$E$29,1)))*IF($R39=1,'3 PlantsCodes'!$E$31,IF($R39=2,'3 PlantsCodes'!$E$32))))</f>
        <v>0.74071176404144501</v>
      </c>
      <c r="BT39" s="19">
        <f>VLOOKUP($C39,[2]Vienna!$AB$6:$AZ$40,$S39)</f>
        <v>2.7667413365036206</v>
      </c>
      <c r="BU39" s="19">
        <f>VLOOKUP($C39,[2]Vienna!$B$7:$Y$40,18)</f>
        <v>7.8425825900360433</v>
      </c>
      <c r="BV39" s="19">
        <f>VLOOKUP($C39,[2]Vienna!$B$7:$AA$40,26)</f>
        <v>4.6665221412253928</v>
      </c>
      <c r="BW39" s="20">
        <f>IF($U39=1,-[4]School!$E$4,0)</f>
        <v>-7.2184126984126982</v>
      </c>
      <c r="BX39" s="57" t="s">
        <v>30</v>
      </c>
    </row>
    <row r="40" spans="1:76" ht="15" customHeight="1" x14ac:dyDescent="0.25">
      <c r="A40" s="151"/>
      <c r="B40" s="17">
        <v>12</v>
      </c>
      <c r="C40" s="22">
        <f t="shared" si="37"/>
        <v>36</v>
      </c>
      <c r="D40" s="50" t="str">
        <f t="shared" si="37"/>
        <v>+</v>
      </c>
      <c r="E40" s="50" t="str">
        <f t="shared" si="37"/>
        <v>+</v>
      </c>
      <c r="F40" s="49" t="str">
        <f t="shared" si="37"/>
        <v>o+</v>
      </c>
      <c r="G40" s="49" t="str">
        <f t="shared" si="37"/>
        <v>+</v>
      </c>
      <c r="H40" s="49">
        <f t="shared" si="37"/>
        <v>1</v>
      </c>
      <c r="I40" s="49">
        <f t="shared" si="37"/>
        <v>4</v>
      </c>
      <c r="J40" s="49">
        <f t="shared" si="37"/>
        <v>3</v>
      </c>
      <c r="K40" s="49">
        <f t="shared" si="37"/>
        <v>3</v>
      </c>
      <c r="L40" s="49">
        <f t="shared" si="37"/>
        <v>2</v>
      </c>
      <c r="M40" s="49">
        <f t="shared" si="37"/>
        <v>4332</v>
      </c>
      <c r="N40" s="49">
        <f t="shared" si="37"/>
        <v>8</v>
      </c>
      <c r="O40" s="49">
        <f t="shared" si="37"/>
        <v>13</v>
      </c>
      <c r="P40" s="49">
        <f t="shared" si="37"/>
        <v>3</v>
      </c>
      <c r="Q40" s="49">
        <f t="shared" si="37"/>
        <v>3</v>
      </c>
      <c r="R40" s="49">
        <f t="shared" si="37"/>
        <v>2</v>
      </c>
      <c r="S40" s="22">
        <f t="shared" si="37"/>
        <v>23</v>
      </c>
      <c r="T40" s="49">
        <f t="shared" si="37"/>
        <v>1</v>
      </c>
      <c r="U40" s="49">
        <f t="shared" si="37"/>
        <v>1</v>
      </c>
      <c r="V40" s="18" t="str">
        <f t="shared" si="37"/>
        <v/>
      </c>
      <c r="W40" s="21">
        <f>IF(W17&gt;0,VLOOKUP(W17,'[3]2010_Envelope'!$BH$6:$CR$128,16),"")</f>
        <v>10.422564536497957</v>
      </c>
      <c r="X40" s="21">
        <f>IF(X17&gt;0,VLOOKUP(X17,'[3]2010_Envelope'!$BH$6:$CR$128,16),"")</f>
        <v>20.712144717870146</v>
      </c>
      <c r="Y40" s="21">
        <f>IF(Y17&gt;0,VLOOKUP(Y17,'[3]2010_Envelope'!$BH$6:$CR$128,16),"")</f>
        <v>16.245599859040539</v>
      </c>
      <c r="Z40" s="21">
        <f>IF(Z17&gt;0,VLOOKUP(Z17,'[3]2010_Envelope'!$BH$6:$CR$128,16),"")</f>
        <v>103.49056365286907</v>
      </c>
      <c r="AA40" s="21">
        <f>IF(AA17&gt;0,VLOOKUP(AA17,'[3]2010_Envelope'!$BH$6:$CR$128,16),"")</f>
        <v>134.49966869318251</v>
      </c>
      <c r="AB40" s="21">
        <f>IF(AB17&gt;0,VLOOKUP(AB17,'[3]2010_Envelope'!$BH$6:$CR$128,16),"")</f>
        <v>59.235605383007851</v>
      </c>
      <c r="AC40" s="20">
        <f>IF(AC17&gt;0,VLOOKUP(AC17,'[3]2010_HVAC'!$EY$7:$KA$83,68),"")</f>
        <v>16.774999999999999</v>
      </c>
      <c r="AD40" s="20">
        <f>IF(AD17&gt;0,VLOOKUP(AD17,'[3]2010_HVAC'!$EY$7:$KA$83,68),"")</f>
        <v>27.145</v>
      </c>
      <c r="AE40" s="20">
        <f>IF(AE17&gt;0,VLOOKUP(AE17,'[3]2010_HVAC'!$EY$7:$KA$83,68),"")</f>
        <v>37.21</v>
      </c>
      <c r="AF40" s="20">
        <f>IF(AF17&gt;0,VLOOKUP(AF17,'[3]2010_HVAC'!$EY$7:$KA$83,68),"")</f>
        <v>13.054</v>
      </c>
      <c r="AG40" s="55">
        <f>VLOOKUP($C40,[1]Performance!$A$3:$K$38,2)</f>
        <v>2</v>
      </c>
      <c r="AH40" s="55">
        <f t="shared" si="39"/>
        <v>70</v>
      </c>
      <c r="AI40" s="20">
        <f>IF(AI17&gt;0,VLOOKUP(AI17,'[3]2010_HVAC'!$EY$7:$KA$83,AH40),"")</f>
        <v>37.911214531994219</v>
      </c>
      <c r="AJ40" s="20" t="str">
        <f>IF(AJ17&gt;0,VLOOKUP(AJ17,'[3]2010_HVAC'!$EY$7:$KA$83,$AH40),"")</f>
        <v/>
      </c>
      <c r="AK40" s="20">
        <f>IF(AK17&gt;0,VLOOKUP(AK17,'[3]2010_HVAC'!$EY$7:$KA$83,68),"")</f>
        <v>46.36</v>
      </c>
      <c r="AL40" s="20" t="str">
        <f>IF(AL17&gt;0,VLOOKUP(AL17,'[3]2010_HVAC'!$EY$7:$KA$83,68),"")</f>
        <v/>
      </c>
      <c r="AM40" s="20">
        <f>IF(AM17&gt;0,VLOOKUP(AM17,'[3]2010_HVAC'!$EY$7:$KA$83,68),"")</f>
        <v>4.809511111111112</v>
      </c>
      <c r="AN40" s="20">
        <f>IF(AN17&gt;0,VLOOKUP(AN17,'[3]2010_HVAC'!$EY$7:$KA$83,68),"")</f>
        <v>5.7350427350427351</v>
      </c>
      <c r="AO40" s="20">
        <f>IF(AO17&gt;0,VLOOKUP(AO17,'[3]2010_HVAC'!$EY$7:$KA$83,68),"")</f>
        <v>24.963076923076922</v>
      </c>
      <c r="AP40" s="13">
        <f t="shared" si="40"/>
        <v>1307051.4416162416</v>
      </c>
      <c r="AQ40" s="21">
        <f>IF(AQ17&gt;0,VLOOKUP(AQ17,'[3]2010_Envelope'!$BH$6:$CR$128,17),"")</f>
        <v>36.609310833333325</v>
      </c>
      <c r="AR40" s="21">
        <f>IF(AR17&gt;0,VLOOKUP(AR17,'[3]2010_Envelope'!$BH$6:$CR$128,17),"")</f>
        <v>42.071221757059519</v>
      </c>
      <c r="AS40" s="21">
        <f>IF(AS17&gt;0,VLOOKUP(AS17,'[3]2010_Envelope'!$BH$6:$CR$128,17),"")</f>
        <v>36.601509999999998</v>
      </c>
      <c r="AT40" s="21">
        <f>IF(AT17&gt;0,VLOOKUP(AT17,'[3]2010_Envelope'!$BH$6:$CR$128,17),"")</f>
        <v>95.047154766142881</v>
      </c>
      <c r="AU40" s="21">
        <f>IF(AU17&gt;0,VLOOKUP(AU17,'[3]2010_Envelope'!$BH$6:$CR$128,17),"")</f>
        <v>65.558337295000001</v>
      </c>
      <c r="AV40" s="21">
        <f>IF(AV17&gt;0,VLOOKUP(AV17,'[3]2010_Envelope'!$BH$6:$CR$128,17),"")</f>
        <v>29.795850371571422</v>
      </c>
      <c r="AW40" s="20">
        <f>IF(AW17&gt;0,VLOOKUP(AW17,'[3]2010_HVAC'!$EY$7:$KA$83,71),"")</f>
        <v>16.774999999999999</v>
      </c>
      <c r="AX40" s="20">
        <f>IF(AX17&gt;0,VLOOKUP(AX17,'[3]2010_HVAC'!$EY$7:$KA$83,71),"")</f>
        <v>27.145</v>
      </c>
      <c r="AY40" s="20">
        <f>IF(AY17&gt;0,VLOOKUP(AY17,'[3]2010_HVAC'!$EY$7:$KA$83,71),"")</f>
        <v>37.21</v>
      </c>
      <c r="AZ40" s="20">
        <f>IF(AZ17&gt;0,VLOOKUP(AZ17,'[3]2010_HVAC'!$EY$7:$KA$83,71),"")</f>
        <v>13.054</v>
      </c>
      <c r="BA40" s="55">
        <f>VLOOKUP($C40,[2]Performance!$A$3:$K$36,2)</f>
        <v>1</v>
      </c>
      <c r="BB40" s="55">
        <f t="shared" si="41"/>
        <v>72</v>
      </c>
      <c r="BC40" s="20">
        <f>IF(BC17&gt;0,VLOOKUP(BC17,'[3]2010_HVAC'!$EY$7:$KA$83,BB40),"")</f>
        <v>95.026574194300863</v>
      </c>
      <c r="BD40" s="20" t="str">
        <f>IF(BD17&gt;0,VLOOKUP(BD17,'[3]2010_HVAC'!$EY$7:$KA$83,$BB40),"")</f>
        <v/>
      </c>
      <c r="BE40" s="20">
        <f>IF(BE17&gt;0,VLOOKUP(BE17,'[3]2010_HVAC'!$EY$7:$KA$83,71),"")</f>
        <v>46.36</v>
      </c>
      <c r="BF40" s="20" t="str">
        <f>IF(BF17&gt;0,VLOOKUP(BF17,'[3]2010_HVAC'!$EY$7:$KA$83,71),"")</f>
        <v/>
      </c>
      <c r="BG40" s="20">
        <f>IF(BG17&gt;0,VLOOKUP(BG17,'[3]2010_HVAC'!$EY$7:$KA$83,71),"")</f>
        <v>5.3591695238095243</v>
      </c>
      <c r="BH40" s="20">
        <f>IF(BH17&gt;0,VLOOKUP(BH17,'[3]2010_HVAC'!$EY$7:$KA$83,71),"")</f>
        <v>8.5206349206349206</v>
      </c>
      <c r="BI40" s="20">
        <f>IF(BI17&gt;0,VLOOKUP(BI17,'[3]2010_HVAC'!$EY$7:$KA$83,71),"")</f>
        <v>25.755555555555556</v>
      </c>
      <c r="BJ40" s="13">
        <f t="shared" si="42"/>
        <v>1829801.3555348348</v>
      </c>
      <c r="BK40" s="19">
        <f>IF($N40&gt;0,VLOOKUP($C40,[1]Vienna!$AB$7:$AN$40,$N40))/((IF($P40=1,'3 PlantsCodes'!$D$26,IF($P40=2,'3 PlantsCodes'!$D$27,IF($P40=3,'3 PlantsCodes'!$D$28,IF($P40=4,'3 PlantsCodes'!$D$29)))))*IF($R40=1,'3 PlantsCodes'!$D$31,IF($R40=2,'3 PlantsCodes'!$D$32)))</f>
        <v>9.8357009894438168</v>
      </c>
      <c r="BL40" s="19">
        <f>(IF($O40=20,VLOOKUP($C40,[1]Vienna!$AB$7:$AN$40,12),IF($O40&gt;0,VLOOKUP($C40,[1]Vienna!$AB$7:$AN$40,$O40),0))/(IF($Q40=1,'3 PlantsCodes'!$E$26,IF($Q40=3,'3 PlantsCodes'!$E$28,IF($Q40=4,'3 PlantsCodes'!$E$29,1)))*IF($R40=1,'3 PlantsCodes'!$E$31,IF($R40=2,'3 PlantsCodes'!$E$32))))</f>
        <v>1.9750424035243528</v>
      </c>
      <c r="BM40" s="19">
        <f>VLOOKUP($C40,[1]Vienna!$AB$6:$AZ$40,$S40)</f>
        <v>1.3503610048992805</v>
      </c>
      <c r="BN40" s="19">
        <f>VLOOKUP($C40,[1]Vienna!$B$7:$Y$40,18)</f>
        <v>7.451045110339729</v>
      </c>
      <c r="BO40" s="19">
        <f>VLOOKUP($C40,[1]Vienna!$B$7:$AA$40,26)</f>
        <v>1.654245797570598</v>
      </c>
      <c r="BP40" s="20">
        <f>IF($U40=1,-[4]Office!$E$4,0)</f>
        <v>-7.2423076923076923</v>
      </c>
      <c r="BQ40" s="57" t="s">
        <v>30</v>
      </c>
      <c r="BR40" s="19">
        <f>IF($N40&gt;0,VLOOKUP($C40,[2]Vienna!$AB$7:$AN$40,$N40))/((IF($P40=1,'3 PlantsCodes'!$D$26,IF($P40=2,'3 PlantsCodes'!$D$27,IF($P40=3,'3 PlantsCodes'!$D$28,IF($P40=4,'3 PlantsCodes'!$D$29)))))*IF($R40=1,'3 PlantsCodes'!$D$31,IF($R40=2,'3 PlantsCodes'!$D$32)))</f>
        <v>7.341611761079271</v>
      </c>
      <c r="BS40" s="19">
        <f>(IF($O40=20,VLOOKUP($C40,[2]Vienna!$AB$7:$AN$40,12),IF($O40&gt;0,VLOOKUP($C40,[2]Vienna!$AB$7:$AN$40,$O40),0))/(IF($Q40=1,'3 PlantsCodes'!$E$26,IF($Q40=3,'3 PlantsCodes'!$E$28,IF($Q40=4,'3 PlantsCodes'!$E$29,1)))*IF($R40=1,'3 PlantsCodes'!$E$31,IF($R40=2,'3 PlantsCodes'!$E$32))))</f>
        <v>0.93595629372050282</v>
      </c>
      <c r="BT40" s="19">
        <f>VLOOKUP($C40,[2]Vienna!$AB$6:$AZ$40,$S40)</f>
        <v>2.6224557864567948</v>
      </c>
      <c r="BU40" s="19">
        <f>VLOOKUP($C40,[2]Vienna!$B$7:$Y$40,18)</f>
        <v>7.5138209850413924</v>
      </c>
      <c r="BV40" s="19">
        <f>VLOOKUP($C40,[2]Vienna!$B$7:$AA$40,26)</f>
        <v>4.4762244501402222</v>
      </c>
      <c r="BW40" s="20">
        <f>IF($U40=1,-[4]School!$E$4,0)</f>
        <v>-7.2184126984126982</v>
      </c>
      <c r="BX40" s="57" t="s">
        <v>30</v>
      </c>
    </row>
    <row r="41" spans="1:76" ht="15" customHeight="1" x14ac:dyDescent="0.25">
      <c r="A41" s="151"/>
      <c r="B41" s="17">
        <v>13</v>
      </c>
      <c r="C41" s="22">
        <f t="shared" si="37"/>
        <v>31</v>
      </c>
      <c r="D41" s="50" t="str">
        <f t="shared" si="37"/>
        <v/>
      </c>
      <c r="E41" s="50" t="str">
        <f t="shared" si="37"/>
        <v/>
      </c>
      <c r="F41" s="49" t="str">
        <f t="shared" ref="F41:V48" si="44">IF(F18="","",F18)</f>
        <v/>
      </c>
      <c r="G41" s="49" t="str">
        <f t="shared" si="44"/>
        <v/>
      </c>
      <c r="H41" s="49">
        <f t="shared" si="44"/>
        <v>1</v>
      </c>
      <c r="I41" s="49">
        <f t="shared" si="44"/>
        <v>3</v>
      </c>
      <c r="J41" s="49">
        <f t="shared" si="44"/>
        <v>3</v>
      </c>
      <c r="K41" s="49">
        <f t="shared" si="44"/>
        <v>2</v>
      </c>
      <c r="L41" s="49">
        <f t="shared" si="44"/>
        <v>2</v>
      </c>
      <c r="M41" s="49">
        <f t="shared" si="44"/>
        <v>3322</v>
      </c>
      <c r="N41" s="49">
        <f t="shared" si="44"/>
        <v>9</v>
      </c>
      <c r="O41" s="49">
        <f t="shared" si="44"/>
        <v>20</v>
      </c>
      <c r="P41" s="49">
        <f t="shared" si="44"/>
        <v>4</v>
      </c>
      <c r="Q41" s="49">
        <f t="shared" si="44"/>
        <v>4</v>
      </c>
      <c r="R41" s="49">
        <f t="shared" si="44"/>
        <v>2</v>
      </c>
      <c r="S41" s="22">
        <f t="shared" si="44"/>
        <v>24</v>
      </c>
      <c r="T41" s="49">
        <f t="shared" si="44"/>
        <v>1</v>
      </c>
      <c r="U41" s="49">
        <f t="shared" si="44"/>
        <v>1</v>
      </c>
      <c r="V41" s="18" t="str">
        <f t="shared" si="44"/>
        <v/>
      </c>
      <c r="W41" s="21">
        <f>IF(W18&gt;0,VLOOKUP(W18,'[3]2010_Envelope'!$BH$6:$CR$128,16),"")</f>
        <v>9.6119206281036718</v>
      </c>
      <c r="X41" s="21">
        <f>IF(X18&gt;0,VLOOKUP(X18,'[3]2010_Envelope'!$BH$6:$CR$128,16),"")</f>
        <v>20.361091417567259</v>
      </c>
      <c r="Y41" s="21">
        <f>IF(Y18&gt;0,VLOOKUP(Y18,'[3]2010_Envelope'!$BH$6:$CR$128,16),"")</f>
        <v>11.603999899314671</v>
      </c>
      <c r="Z41" s="21">
        <f>IF(Z18&gt;0,VLOOKUP(Z18,'[3]2010_Envelope'!$BH$6:$CR$128,16),"")</f>
        <v>103.49056365286907</v>
      </c>
      <c r="AA41" s="21" t="str">
        <f>IF(AA18&gt;0,VLOOKUP(AA18,'[3]2010_Envelope'!$BH$6:$CR$128,16),"")</f>
        <v/>
      </c>
      <c r="AB41" s="21">
        <f>IF(AB18&gt;0,VLOOKUP(AB18,'[3]2010_Envelope'!$BH$6:$CR$128,16),"")</f>
        <v>59.235605383007851</v>
      </c>
      <c r="AC41" s="20">
        <f>IF(AC18&gt;0,VLOOKUP(AC18,'[3]2010_HVAC'!$EY$7:$KA$83,68),"")</f>
        <v>16.774999999999999</v>
      </c>
      <c r="AD41" s="20">
        <f>IF(AD18&gt;0,VLOOKUP(AD18,'[3]2010_HVAC'!$EY$7:$KA$83,68),"")</f>
        <v>27.145</v>
      </c>
      <c r="AE41" s="20">
        <f>IF(AE18&gt;0,VLOOKUP(AE18,'[3]2010_HVAC'!$EY$7:$KA$83,68),"")</f>
        <v>31.720000000000002</v>
      </c>
      <c r="AF41" s="20" t="str">
        <f>IF(AF18&gt;0,VLOOKUP(AF18,'[3]2010_HVAC'!$EY$7:$KA$83,68),"")</f>
        <v/>
      </c>
      <c r="AG41" s="55">
        <f>VLOOKUP($C41,[1]Performance!$A$3:$K$38,2)</f>
        <v>2</v>
      </c>
      <c r="AH41" s="55">
        <f t="shared" si="39"/>
        <v>70</v>
      </c>
      <c r="AI41" s="20" t="str">
        <f>IF(AI18&gt;0,VLOOKUP(AI18,'[3]2010_HVAC'!$EY$7:$KA$83,AH41),"")</f>
        <v/>
      </c>
      <c r="AJ41" s="20">
        <f>IF(AJ18&gt;0,VLOOKUP(AJ18,'[3]2010_HVAC'!$EY$7:$KA$83,$AH41),"")</f>
        <v>21.276491695888083</v>
      </c>
      <c r="AK41" s="20">
        <f>IF(AK18&gt;0,VLOOKUP(AK18,'[3]2010_HVAC'!$EY$7:$KA$83,68),"")</f>
        <v>54.9</v>
      </c>
      <c r="AL41" s="20" t="str">
        <f>IF(AL18&gt;0,VLOOKUP(AL18,'[3]2010_HVAC'!$EY$7:$KA$83,68),"")</f>
        <v/>
      </c>
      <c r="AM41" s="20">
        <f>IF(AM18&gt;0,VLOOKUP(AM18,'[3]2010_HVAC'!$EY$7:$KA$83,68),"")</f>
        <v>4.809511111111112</v>
      </c>
      <c r="AN41" s="20">
        <f>IF(AN18&gt;0,VLOOKUP(AN18,'[3]2010_HVAC'!$EY$7:$KA$83,68),"")</f>
        <v>5.7350427350427351</v>
      </c>
      <c r="AO41" s="20">
        <f>IF(AO18&gt;0,VLOOKUP(AO18,'[3]2010_HVAC'!$EY$7:$KA$83,68),"")</f>
        <v>24.963076923076922</v>
      </c>
      <c r="AP41" s="13">
        <f t="shared" si="40"/>
        <v>916407.89006359642</v>
      </c>
      <c r="AQ41" s="21">
        <f>IF(AQ18&gt;0,VLOOKUP(AQ18,'[3]2010_Envelope'!$BH$6:$CR$128,17),"")</f>
        <v>24.944464722222222</v>
      </c>
      <c r="AR41" s="21">
        <f>IF(AR18&gt;0,VLOOKUP(AR18,'[3]2010_Envelope'!$BH$6:$CR$128,17),"")</f>
        <v>39.271300186380948</v>
      </c>
      <c r="AS41" s="21">
        <f>IF(AS18&gt;0,VLOOKUP(AS18,'[3]2010_Envelope'!$BH$6:$CR$128,17),"")</f>
        <v>32.46706833333333</v>
      </c>
      <c r="AT41" s="21" t="str">
        <f>IF(AT18&gt;0,VLOOKUP(AT18,'[3]2010_Envelope'!$BH$6:$CR$128,17),"")</f>
        <v/>
      </c>
      <c r="AU41" s="21" t="str">
        <f>IF(AU18&gt;0,VLOOKUP(AU18,'[3]2010_Envelope'!$BH$6:$CR$128,17),"")</f>
        <v/>
      </c>
      <c r="AV41" s="21">
        <f>IF(AV18&gt;0,VLOOKUP(AV18,'[3]2010_Envelope'!$BH$6:$CR$128,17),"")</f>
        <v>29.795850371571422</v>
      </c>
      <c r="AW41" s="20">
        <f>IF(AW18&gt;0,VLOOKUP(AW18,'[3]2010_HVAC'!$EY$7:$KA$83,71),"")</f>
        <v>16.774999999999999</v>
      </c>
      <c r="AX41" s="20">
        <f>IF(AX18&gt;0,VLOOKUP(AX18,'[3]2010_HVAC'!$EY$7:$KA$83,71),"")</f>
        <v>27.145</v>
      </c>
      <c r="AY41" s="20">
        <f>IF(AY18&gt;0,VLOOKUP(AY18,'[3]2010_HVAC'!$EY$7:$KA$83,71),"")</f>
        <v>31.72</v>
      </c>
      <c r="AZ41" s="20" t="str">
        <f>IF(AZ18&gt;0,VLOOKUP(AZ18,'[3]2010_HVAC'!$EY$7:$KA$83,71),"")</f>
        <v/>
      </c>
      <c r="BA41" s="55">
        <f>VLOOKUP($C41,[2]Performance!$A$3:$K$36,2)</f>
        <v>2</v>
      </c>
      <c r="BB41" s="55">
        <f t="shared" si="41"/>
        <v>73</v>
      </c>
      <c r="BC41" s="20" t="str">
        <f>IF(BC18&gt;0,VLOOKUP(BC18,'[3]2010_HVAC'!$EY$7:$KA$83,BB41),"")</f>
        <v/>
      </c>
      <c r="BD41" s="20">
        <f>IF(BD18&gt;0,VLOOKUP(BD18,'[3]2010_HVAC'!$EY$7:$KA$83,$BB41),"")</f>
        <v>28.115944550251889</v>
      </c>
      <c r="BE41" s="20">
        <f>IF(BE18&gt;0,VLOOKUP(BE18,'[3]2010_HVAC'!$EY$7:$KA$83,71),"")</f>
        <v>54.9</v>
      </c>
      <c r="BF41" s="20" t="str">
        <f>IF(BF18&gt;0,VLOOKUP(BF18,'[3]2010_HVAC'!$EY$7:$KA$83,71),"")</f>
        <v/>
      </c>
      <c r="BG41" s="20">
        <f>IF(BG18&gt;0,VLOOKUP(BG18,'[3]2010_HVAC'!$EY$7:$KA$83,71),"")</f>
        <v>5.3591695238095243</v>
      </c>
      <c r="BH41" s="20">
        <f>IF(BH18&gt;0,VLOOKUP(BH18,'[3]2010_HVAC'!$EY$7:$KA$83,71),"")</f>
        <v>8.5206349206349206</v>
      </c>
      <c r="BI41" s="20">
        <f>IF(BI18&gt;0,VLOOKUP(BI18,'[3]2010_HVAC'!$EY$7:$KA$83,71),"")</f>
        <v>25.755555555555556</v>
      </c>
      <c r="BJ41" s="13">
        <f t="shared" si="42"/>
        <v>1023025.4627158435</v>
      </c>
      <c r="BK41" s="19">
        <f>IF($N41&gt;0,VLOOKUP($C41,[1]Vienna!$AB$7:$AN$40,$N41))/((IF($P41=1,'3 PlantsCodes'!$D$26,IF($P41=2,'3 PlantsCodes'!$D$27,IF($P41=3,'3 PlantsCodes'!$D$28,IF($P41=4,'3 PlantsCodes'!$D$29)))))*IF($R41=1,'3 PlantsCodes'!$D$31,IF($R41=2,'3 PlantsCodes'!$D$32)))</f>
        <v>10.296355285259457</v>
      </c>
      <c r="BL41" s="19">
        <f>(IF($O41=20,VLOOKUP($C41,[1]Vienna!$AB$7:$AN$40,12),IF($O41&gt;0,VLOOKUP($C41,[1]Vienna!$AB$7:$AN$40,$O41),0))/(IF($Q41=1,'3 PlantsCodes'!$E$26,IF($Q41=3,'3 PlantsCodes'!$E$28,IF($Q41=4,'3 PlantsCodes'!$E$29,1)))*IF($R41=1,'3 PlantsCodes'!$E$31,IF($R41=2,'3 PlantsCodes'!$E$32))))</f>
        <v>7.6289564146223467</v>
      </c>
      <c r="BM41" s="19">
        <f>VLOOKUP($C41,[1]Vienna!$AB$6:$AZ$40,$S41)</f>
        <v>4.477777777777777</v>
      </c>
      <c r="BN41" s="19">
        <f>VLOOKUP($C41,[1]Vienna!$B$7:$Y$40,18)</f>
        <v>21.328888671874999</v>
      </c>
      <c r="BO41" s="19">
        <f>VLOOKUP($C41,[1]Vienna!$B$7:$AA$40,26)</f>
        <v>2.4870764226375459</v>
      </c>
      <c r="BP41" s="20">
        <f>IF($U41=1,-[4]Office!$E$4,0)</f>
        <v>-7.2423076923076923</v>
      </c>
      <c r="BQ41" s="57" t="s">
        <v>30</v>
      </c>
      <c r="BR41" s="19">
        <f>IF($N41&gt;0,VLOOKUP($C41,[2]Vienna!$AB$7:$AN$40,$N41))/((IF($P41=1,'3 PlantsCodes'!$D$26,IF($P41=2,'3 PlantsCodes'!$D$27,IF($P41=3,'3 PlantsCodes'!$D$28,IF($P41=4,'3 PlantsCodes'!$D$29)))))*IF($R41=1,'3 PlantsCodes'!$D$31,IF($R41=2,'3 PlantsCodes'!$D$32)))</f>
        <v>9.40598337236022</v>
      </c>
      <c r="BS41" s="19">
        <f>(IF($O41=20,VLOOKUP($C41,[2]Vienna!$AB$7:$AN$40,12),IF($O41&gt;0,VLOOKUP($C41,[2]Vienna!$AB$7:$AN$40,$O41),0))/(IF($Q41=1,'3 PlantsCodes'!$E$26,IF($Q41=3,'3 PlantsCodes'!$E$28,IF($Q41=4,'3 PlantsCodes'!$E$29,1)))*IF($R41=1,'3 PlantsCodes'!$E$31,IF($R41=2,'3 PlantsCodes'!$E$32))))</f>
        <v>4.2208033441505703</v>
      </c>
      <c r="BT41" s="19">
        <f>VLOOKUP($C41,[2]Vienna!$AB$6:$AZ$40,$S41)</f>
        <v>7.5422222222222226</v>
      </c>
      <c r="BU41" s="19">
        <f>VLOOKUP($C41,[2]Vienna!$B$7:$Y$40,18)</f>
        <v>19.538452518849223</v>
      </c>
      <c r="BV41" s="19">
        <f>VLOOKUP($C41,[2]Vienna!$B$7:$AA$40,26)</f>
        <v>5.1776302779197643</v>
      </c>
      <c r="BW41" s="20">
        <f>IF($U41=1,-[4]School!$E$4,0)</f>
        <v>-7.2184126984126982</v>
      </c>
      <c r="BX41" s="57" t="s">
        <v>30</v>
      </c>
    </row>
    <row r="42" spans="1:76" ht="15" customHeight="1" x14ac:dyDescent="0.25">
      <c r="A42" s="151"/>
      <c r="B42" s="17">
        <v>14</v>
      </c>
      <c r="C42" s="22">
        <f t="shared" ref="C42:N48" si="45">IF(C19="","",C19)</f>
        <v>27</v>
      </c>
      <c r="D42" s="50" t="str">
        <f t="shared" si="45"/>
        <v/>
      </c>
      <c r="E42" s="50" t="str">
        <f t="shared" si="45"/>
        <v/>
      </c>
      <c r="F42" s="49" t="str">
        <f t="shared" si="45"/>
        <v/>
      </c>
      <c r="G42" s="49" t="str">
        <f t="shared" si="45"/>
        <v/>
      </c>
      <c r="H42" s="49">
        <f t="shared" si="45"/>
        <v>1</v>
      </c>
      <c r="I42" s="49">
        <f t="shared" si="45"/>
        <v>2</v>
      </c>
      <c r="J42" s="49">
        <f t="shared" si="45"/>
        <v>3</v>
      </c>
      <c r="K42" s="49">
        <f t="shared" si="45"/>
        <v>2</v>
      </c>
      <c r="L42" s="49">
        <f t="shared" si="45"/>
        <v>2</v>
      </c>
      <c r="M42" s="49">
        <f t="shared" si="45"/>
        <v>2322</v>
      </c>
      <c r="N42" s="49">
        <f t="shared" si="45"/>
        <v>3</v>
      </c>
      <c r="O42" s="49">
        <f t="shared" si="44"/>
        <v>20</v>
      </c>
      <c r="P42" s="49">
        <f t="shared" si="44"/>
        <v>4</v>
      </c>
      <c r="Q42" s="49">
        <f t="shared" si="44"/>
        <v>4</v>
      </c>
      <c r="R42" s="49">
        <f t="shared" si="44"/>
        <v>2</v>
      </c>
      <c r="S42" s="22">
        <f t="shared" si="44"/>
        <v>20</v>
      </c>
      <c r="T42" s="49">
        <f t="shared" si="44"/>
        <v>1</v>
      </c>
      <c r="U42" s="49">
        <f t="shared" si="44"/>
        <v>0</v>
      </c>
      <c r="V42" s="18" t="str">
        <f t="shared" si="44"/>
        <v/>
      </c>
      <c r="W42" s="21">
        <f>IF(W19&gt;0,VLOOKUP(W19,'[3]2010_Envelope'!$BH$6:$CR$128,16),"")</f>
        <v>8.3959547655122453</v>
      </c>
      <c r="X42" s="21">
        <f>IF(X19&gt;0,VLOOKUP(X19,'[3]2010_Envelope'!$BH$6:$CR$128,16),"")</f>
        <v>16.850558414538419</v>
      </c>
      <c r="Y42" s="21">
        <f>IF(Y19&gt;0,VLOOKUP(Y19,'[3]2010_Envelope'!$BH$6:$CR$128,16),"")</f>
        <v>10.128786281708482</v>
      </c>
      <c r="Z42" s="21">
        <f>IF(Z19&gt;0,VLOOKUP(Z19,'[3]2010_Envelope'!$BH$6:$CR$128,16),"")</f>
        <v>103.49056365286907</v>
      </c>
      <c r="AA42" s="21" t="str">
        <f>IF(AA19&gt;0,VLOOKUP(AA19,'[3]2010_Envelope'!$BH$6:$CR$128,16),"")</f>
        <v/>
      </c>
      <c r="AB42" s="21">
        <f>IF(AB19&gt;0,VLOOKUP(AB19,'[3]2010_Envelope'!$BH$6:$CR$128,16),"")</f>
        <v>59.235605383007851</v>
      </c>
      <c r="AC42" s="20">
        <f>IF(AC19&gt;0,VLOOKUP(AC19,'[3]2010_HVAC'!$EY$7:$KA$83,68),"")</f>
        <v>16.774999999999999</v>
      </c>
      <c r="AD42" s="20">
        <f>IF(AD19&gt;0,VLOOKUP(AD19,'[3]2010_HVAC'!$EY$7:$KA$83,68),"")</f>
        <v>27.145</v>
      </c>
      <c r="AE42" s="20">
        <f>IF(AE19&gt;0,VLOOKUP(AE19,'[3]2010_HVAC'!$EY$7:$KA$83,68),"")</f>
        <v>31.720000000000002</v>
      </c>
      <c r="AF42" s="20" t="str">
        <f>IF(AF19&gt;0,VLOOKUP(AF19,'[3]2010_HVAC'!$EY$7:$KA$83,68),"")</f>
        <v/>
      </c>
      <c r="AG42" s="55">
        <f>VLOOKUP($C42,[1]Performance!$A$3:$K$38,2)</f>
        <v>2</v>
      </c>
      <c r="AH42" s="55">
        <f t="shared" si="39"/>
        <v>70</v>
      </c>
      <c r="AI42" s="20">
        <f>IF(AI19&gt;0,VLOOKUP(AI19,'[3]2010_HVAC'!$EY$7:$KA$83,AH42),"")</f>
        <v>4.750666438575939</v>
      </c>
      <c r="AJ42" s="20">
        <f>IF(AJ19&gt;0,VLOOKUP(AJ19,'[3]2010_HVAC'!$EY$7:$KA$83,$AH42),"")</f>
        <v>21.276491695888083</v>
      </c>
      <c r="AK42" s="20">
        <f>IF(AK19&gt;0,VLOOKUP(AK19,'[3]2010_HVAC'!$EY$7:$KA$83,68),"")</f>
        <v>54.9</v>
      </c>
      <c r="AL42" s="20" t="str">
        <f>IF(AL19&gt;0,VLOOKUP(AL19,'[3]2010_HVAC'!$EY$7:$KA$83,68),"")</f>
        <v/>
      </c>
      <c r="AM42" s="20">
        <f>IF(AM19&gt;0,VLOOKUP(AM19,'[3]2010_HVAC'!$EY$7:$KA$83,68),"")</f>
        <v>4.809511111111112</v>
      </c>
      <c r="AN42" s="20">
        <f>IF(AN19&gt;0,VLOOKUP(AN19,'[3]2010_HVAC'!$EY$7:$KA$83,68),"")</f>
        <v>5.7350427350427351</v>
      </c>
      <c r="AO42" s="20" t="str">
        <f>IF(AO19&gt;0,VLOOKUP(AO19,'[3]2010_HVAC'!$EY$7:$KA$83,68),"")</f>
        <v/>
      </c>
      <c r="AP42" s="13">
        <f t="shared" si="40"/>
        <v>854598.84231911437</v>
      </c>
      <c r="AQ42" s="21">
        <f>IF(AQ19&gt;0,VLOOKUP(AQ19,'[3]2010_Envelope'!$BH$6:$CR$128,17),"")</f>
        <v>13.280918749999998</v>
      </c>
      <c r="AR42" s="21">
        <f>IF(AR19&gt;0,VLOOKUP(AR19,'[3]2010_Envelope'!$BH$6:$CR$128,17),"")</f>
        <v>31.804842664571428</v>
      </c>
      <c r="AS42" s="21">
        <f>IF(AS19&gt;0,VLOOKUP(AS19,'[3]2010_Envelope'!$BH$6:$CR$128,17),"")</f>
        <v>28.340427500000001</v>
      </c>
      <c r="AT42" s="21" t="str">
        <f>IF(AT19&gt;0,VLOOKUP(AT19,'[3]2010_Envelope'!$BH$6:$CR$128,17),"")</f>
        <v/>
      </c>
      <c r="AU42" s="21" t="str">
        <f>IF(AU19&gt;0,VLOOKUP(AU19,'[3]2010_Envelope'!$BH$6:$CR$128,17),"")</f>
        <v/>
      </c>
      <c r="AV42" s="21">
        <f>IF(AV19&gt;0,VLOOKUP(AV19,'[3]2010_Envelope'!$BH$6:$CR$128,17),"")</f>
        <v>29.795850371571422</v>
      </c>
      <c r="AW42" s="20">
        <f>IF(AW19&gt;0,VLOOKUP(AW19,'[3]2010_HVAC'!$EY$7:$KA$83,71),"")</f>
        <v>16.774999999999999</v>
      </c>
      <c r="AX42" s="20">
        <f>IF(AX19&gt;0,VLOOKUP(AX19,'[3]2010_HVAC'!$EY$7:$KA$83,71),"")</f>
        <v>27.145</v>
      </c>
      <c r="AY42" s="20">
        <f>IF(AY19&gt;0,VLOOKUP(AY19,'[3]2010_HVAC'!$EY$7:$KA$83,71),"")</f>
        <v>31.72</v>
      </c>
      <c r="AZ42" s="20" t="str">
        <f>IF(AZ19&gt;0,VLOOKUP(AZ19,'[3]2010_HVAC'!$EY$7:$KA$83,71),"")</f>
        <v/>
      </c>
      <c r="BA42" s="55">
        <f>VLOOKUP($C42,[2]Performance!$A$3:$K$36,2)</f>
        <v>1</v>
      </c>
      <c r="BB42" s="55">
        <f t="shared" si="41"/>
        <v>72</v>
      </c>
      <c r="BC42" s="20">
        <f>IF(BC19&gt;0,VLOOKUP(BC19,'[3]2010_HVAC'!$EY$7:$KA$83,BB42),"")</f>
        <v>11.907810455840986</v>
      </c>
      <c r="BD42" s="20">
        <f>IF(BD19&gt;0,VLOOKUP(BD19,'[3]2010_HVAC'!$EY$7:$KA$83,$BB42),"")</f>
        <v>25.469834245417321</v>
      </c>
      <c r="BE42" s="20">
        <f>IF(BE19&gt;0,VLOOKUP(BE19,'[3]2010_HVAC'!$EY$7:$KA$83,71),"")</f>
        <v>54.9</v>
      </c>
      <c r="BF42" s="20" t="str">
        <f>IF(BF19&gt;0,VLOOKUP(BF19,'[3]2010_HVAC'!$EY$7:$KA$83,71),"")</f>
        <v/>
      </c>
      <c r="BG42" s="20">
        <f>IF(BG19&gt;0,VLOOKUP(BG19,'[3]2010_HVAC'!$EY$7:$KA$83,71),"")</f>
        <v>5.3591695238095243</v>
      </c>
      <c r="BH42" s="20">
        <f>IF(BH19&gt;0,VLOOKUP(BH19,'[3]2010_HVAC'!$EY$7:$KA$83,71),"")</f>
        <v>8.5206349206349206</v>
      </c>
      <c r="BI42" s="20" t="str">
        <f>IF(BI19&gt;0,VLOOKUP(BI19,'[3]2010_HVAC'!$EY$7:$KA$83,71),"")</f>
        <v/>
      </c>
      <c r="BJ42" s="13">
        <f t="shared" si="42"/>
        <v>897811.38856031373</v>
      </c>
      <c r="BK42" s="19">
        <f>IF($N42&gt;0,VLOOKUP($C42,[1]Vienna!$AB$7:$AN$40,$N42))/((IF($P42=1,'3 PlantsCodes'!$D$26,IF($P42=2,'3 PlantsCodes'!$D$27,IF($P42=3,'3 PlantsCodes'!$D$28,IF($P42=4,'3 PlantsCodes'!$D$29)))))*IF($R42=1,'3 PlantsCodes'!$D$31,IF($R42=2,'3 PlantsCodes'!$D$32)))</f>
        <v>17.916602665860637</v>
      </c>
      <c r="BL42" s="19">
        <f>(IF($O42=20,VLOOKUP($C42,[1]Vienna!$AB$7:$AN$40,12),IF($O42&gt;0,VLOOKUP($C42,[1]Vienna!$AB$7:$AN$40,$O42),0))/(IF($Q42=1,'3 PlantsCodes'!$E$26,IF($Q42=3,'3 PlantsCodes'!$E$28,IF($Q42=4,'3 PlantsCodes'!$E$29,1)))*IF($R42=1,'3 PlantsCodes'!$E$31,IF($R42=2,'3 PlantsCodes'!$E$32))))</f>
        <v>7.2813824762325154</v>
      </c>
      <c r="BM42" s="19">
        <f>VLOOKUP($C42,[1]Vienna!$AB$6:$AZ$40,$S42)</f>
        <v>5.5972222222222205</v>
      </c>
      <c r="BN42" s="19">
        <f>VLOOKUP($C42,[1]Vienna!$B$7:$Y$40,18)</f>
        <v>21.3263798828125</v>
      </c>
      <c r="BO42" s="19">
        <f>VLOOKUP($C42,[1]Vienna!$B$7:$AA$40,26)</f>
        <v>2.4349932628297086</v>
      </c>
      <c r="BP42" s="20">
        <f>IF($U42=1,-[4]Office!$E$4,0)</f>
        <v>0</v>
      </c>
      <c r="BQ42" s="57" t="s">
        <v>30</v>
      </c>
      <c r="BR42" s="19">
        <f>IF($N42&gt;0,VLOOKUP($C42,[2]Vienna!$AB$7:$AN$40,$N42))/((IF($P42=1,'3 PlantsCodes'!$D$26,IF($P42=2,'3 PlantsCodes'!$D$27,IF($P42=3,'3 PlantsCodes'!$D$28,IF($P42=4,'3 PlantsCodes'!$D$29)))))*IF($R42=1,'3 PlantsCodes'!$D$31,IF($R42=2,'3 PlantsCodes'!$D$32)))</f>
        <v>22.459056997078232</v>
      </c>
      <c r="BS42" s="19">
        <f>(IF($O42=20,VLOOKUP($C42,[2]Vienna!$AB$7:$AN$40,12),IF($O42&gt;0,VLOOKUP($C42,[2]Vienna!$AB$7:$AN$40,$O42),0))/(IF($Q42=1,'3 PlantsCodes'!$E$26,IF($Q42=3,'3 PlantsCodes'!$E$28,IF($Q42=4,'3 PlantsCodes'!$E$29,1)))*IF($R42=1,'3 PlantsCodes'!$E$31,IF($R42=2,'3 PlantsCodes'!$E$32))))</f>
        <v>3.6386291522952203</v>
      </c>
      <c r="BT42" s="19">
        <f>VLOOKUP($C42,[2]Vienna!$AB$6:$AZ$40,$S42)</f>
        <v>9.4277777777777771</v>
      </c>
      <c r="BU42" s="19">
        <f>VLOOKUP($C42,[2]Vienna!$B$7:$Y$40,18)</f>
        <v>19.539345063492092</v>
      </c>
      <c r="BV42" s="19">
        <f>VLOOKUP($C42,[2]Vienna!$B$7:$AA$40,26)</f>
        <v>5.0781697961103323</v>
      </c>
      <c r="BW42" s="20">
        <f>IF($U42=1,-[4]School!$E$4,0)</f>
        <v>0</v>
      </c>
      <c r="BX42" s="57" t="s">
        <v>30</v>
      </c>
    </row>
    <row r="43" spans="1:76" ht="15" customHeight="1" x14ac:dyDescent="0.25">
      <c r="A43" s="151"/>
      <c r="B43" s="17">
        <v>15</v>
      </c>
      <c r="C43" s="22">
        <f t="shared" si="45"/>
        <v>17</v>
      </c>
      <c r="D43" s="50" t="str">
        <f t="shared" si="45"/>
        <v/>
      </c>
      <c r="E43" s="50" t="str">
        <f t="shared" si="45"/>
        <v/>
      </c>
      <c r="F43" s="49" t="str">
        <f t="shared" si="45"/>
        <v/>
      </c>
      <c r="G43" s="49" t="str">
        <f t="shared" si="45"/>
        <v/>
      </c>
      <c r="H43" s="49">
        <f t="shared" si="45"/>
        <v>0</v>
      </c>
      <c r="I43" s="49">
        <f t="shared" si="45"/>
        <v>4</v>
      </c>
      <c r="J43" s="49">
        <f t="shared" si="45"/>
        <v>3</v>
      </c>
      <c r="K43" s="49">
        <f t="shared" si="45"/>
        <v>2</v>
      </c>
      <c r="L43" s="49">
        <f t="shared" si="45"/>
        <v>1</v>
      </c>
      <c r="M43" s="49">
        <f t="shared" si="45"/>
        <v>4321</v>
      </c>
      <c r="N43" s="49">
        <f t="shared" si="45"/>
        <v>7</v>
      </c>
      <c r="O43" s="49">
        <f t="shared" si="44"/>
        <v>12</v>
      </c>
      <c r="P43" s="49">
        <f t="shared" si="44"/>
        <v>3</v>
      </c>
      <c r="Q43" s="49">
        <f t="shared" si="44"/>
        <v>3</v>
      </c>
      <c r="R43" s="49">
        <f t="shared" si="44"/>
        <v>2</v>
      </c>
      <c r="S43" s="22">
        <f t="shared" si="44"/>
        <v>16</v>
      </c>
      <c r="T43" s="49">
        <f t="shared" si="44"/>
        <v>0</v>
      </c>
      <c r="U43" s="49">
        <f t="shared" si="44"/>
        <v>1</v>
      </c>
      <c r="V43" s="18" t="str">
        <f t="shared" si="44"/>
        <v/>
      </c>
      <c r="W43" s="21">
        <f>IF(W20&gt;0,VLOOKUP(W20,'[3]2010_Envelope'!$BH$6:$CR$128,16),"")</f>
        <v>10.422564536497957</v>
      </c>
      <c r="X43" s="21">
        <f>IF(X20&gt;0,VLOOKUP(X20,'[3]2010_Envelope'!$BH$6:$CR$128,16),"")</f>
        <v>20.712144717870146</v>
      </c>
      <c r="Y43" s="21">
        <f>IF(Y20&gt;0,VLOOKUP(Y20,'[3]2010_Envelope'!$BH$6:$CR$128,16),"")</f>
        <v>16.245599859040539</v>
      </c>
      <c r="Z43" s="21">
        <f>IF(Z20&gt;0,VLOOKUP(Z20,'[3]2010_Envelope'!$BH$6:$CR$128,16),"")</f>
        <v>103.49056365286907</v>
      </c>
      <c r="AA43" s="21" t="str">
        <f>IF(AA20&gt;0,VLOOKUP(AA20,'[3]2010_Envelope'!$BH$6:$CR$128,16),"")</f>
        <v/>
      </c>
      <c r="AB43" s="21">
        <f>IF(AB20&gt;0,VLOOKUP(AB20,'[3]2010_Envelope'!$BH$6:$CR$128,16),"")</f>
        <v>59.235605383007851</v>
      </c>
      <c r="AC43" s="20" t="str">
        <f>IF(AC20&gt;0,VLOOKUP(AC20,'[3]2010_HVAC'!$EY$7:$KA$83,68),"")</f>
        <v/>
      </c>
      <c r="AD43" s="20" t="str">
        <f>IF(AD20&gt;0,VLOOKUP(AD20,'[3]2010_HVAC'!$EY$7:$KA$83,68),"")</f>
        <v/>
      </c>
      <c r="AE43" s="20">
        <f>IF(AE20&gt;0,VLOOKUP(AE20,'[3]2010_HVAC'!$EY$7:$KA$83,68),"")</f>
        <v>31.720000000000002</v>
      </c>
      <c r="AF43" s="20" t="str">
        <f>IF(AF20&gt;0,VLOOKUP(AF20,'[3]2010_HVAC'!$EY$7:$KA$83,68),"")</f>
        <v/>
      </c>
      <c r="AG43" s="55">
        <f>VLOOKUP($C43,[1]Performance!$A$3:$K$38,2)</f>
        <v>2</v>
      </c>
      <c r="AH43" s="55">
        <f t="shared" si="39"/>
        <v>70</v>
      </c>
      <c r="AI43" s="20">
        <f>IF(AI20&gt;0,VLOOKUP(AI20,'[3]2010_HVAC'!$EY$7:$KA$83,AH43),"")</f>
        <v>21.422816581502818</v>
      </c>
      <c r="AJ43" s="20" t="str">
        <f>IF(AJ20&gt;0,VLOOKUP(AJ20,'[3]2010_HVAC'!$EY$7:$KA$83,$AH43),"")</f>
        <v/>
      </c>
      <c r="AK43" s="20">
        <f>IF(AK20&gt;0,VLOOKUP(AK20,'[3]2010_HVAC'!$EY$7:$KA$83,68),"")</f>
        <v>46.36</v>
      </c>
      <c r="AL43" s="20" t="str">
        <f>IF(AL20&gt;0,VLOOKUP(AL20,'[3]2010_HVAC'!$EY$7:$KA$83,68),"")</f>
        <v/>
      </c>
      <c r="AM43" s="20">
        <f>IF(AM20&gt;0,VLOOKUP(AM20,'[3]2010_HVAC'!$EY$7:$KA$83,68),"")</f>
        <v>4.809511111111112</v>
      </c>
      <c r="AN43" s="20" t="str">
        <f>IF(AN20&gt;0,VLOOKUP(AN20,'[3]2010_HVAC'!$EY$7:$KA$83,68),"")</f>
        <v/>
      </c>
      <c r="AO43" s="20">
        <f>IF(AO20&gt;0,VLOOKUP(AO20,'[3]2010_HVAC'!$EY$7:$KA$83,68),"")</f>
        <v>24.963076923076922</v>
      </c>
      <c r="AP43" s="13">
        <f t="shared" si="40"/>
        <v>794153.60567004478</v>
      </c>
      <c r="AQ43" s="21">
        <f>IF(AQ20&gt;0,VLOOKUP(AQ20,'[3]2010_Envelope'!$BH$6:$CR$128,17),"")</f>
        <v>36.609310833333325</v>
      </c>
      <c r="AR43" s="21">
        <f>IF(AR20&gt;0,VLOOKUP(AR20,'[3]2010_Envelope'!$BH$6:$CR$128,17),"")</f>
        <v>42.071221757059519</v>
      </c>
      <c r="AS43" s="21">
        <f>IF(AS20&gt;0,VLOOKUP(AS20,'[3]2010_Envelope'!$BH$6:$CR$128,17),"")</f>
        <v>36.601509999999998</v>
      </c>
      <c r="AT43" s="21" t="str">
        <f>IF(AT20&gt;0,VLOOKUP(AT20,'[3]2010_Envelope'!$BH$6:$CR$128,17),"")</f>
        <v/>
      </c>
      <c r="AU43" s="21" t="str">
        <f>IF(AU20&gt;0,VLOOKUP(AU20,'[3]2010_Envelope'!$BH$6:$CR$128,17),"")</f>
        <v/>
      </c>
      <c r="AV43" s="21">
        <f>IF(AV20&gt;0,VLOOKUP(AV20,'[3]2010_Envelope'!$BH$6:$CR$128,17),"")</f>
        <v>29.795850371571422</v>
      </c>
      <c r="AW43" s="20" t="str">
        <f>IF(AW20&gt;0,VLOOKUP(AW20,'[3]2010_HVAC'!$EY$7:$KA$83,71),"")</f>
        <v/>
      </c>
      <c r="AX43" s="20" t="str">
        <f>IF(AX20&gt;0,VLOOKUP(AX20,'[3]2010_HVAC'!$EY$7:$KA$83,71),"")</f>
        <v/>
      </c>
      <c r="AY43" s="20">
        <f>IF(AY20&gt;0,VLOOKUP(AY20,'[3]2010_HVAC'!$EY$7:$KA$83,71),"")</f>
        <v>31.72</v>
      </c>
      <c r="AZ43" s="20" t="str">
        <f>IF(AZ20&gt;0,VLOOKUP(AZ20,'[3]2010_HVAC'!$EY$7:$KA$83,71),"")</f>
        <v/>
      </c>
      <c r="BA43" s="55">
        <f>VLOOKUP($C43,[2]Performance!$A$3:$K$36,2)</f>
        <v>2</v>
      </c>
      <c r="BB43" s="55">
        <f t="shared" si="41"/>
        <v>73</v>
      </c>
      <c r="BC43" s="20">
        <f>IF(BC20&gt;0,VLOOKUP(BC20,'[3]2010_HVAC'!$EY$7:$KA$83,BB43),"")</f>
        <v>18.883516226372443</v>
      </c>
      <c r="BD43" s="20" t="str">
        <f>IF(BD20&gt;0,VLOOKUP(BD20,'[3]2010_HVAC'!$EY$7:$KA$83,$BB43),"")</f>
        <v/>
      </c>
      <c r="BE43" s="20">
        <f>IF(BE20&gt;0,VLOOKUP(BE20,'[3]2010_HVAC'!$EY$7:$KA$83,71),"")</f>
        <v>46.36</v>
      </c>
      <c r="BF43" s="20" t="str">
        <f>IF(BF20&gt;0,VLOOKUP(BF20,'[3]2010_HVAC'!$EY$7:$KA$83,71),"")</f>
        <v/>
      </c>
      <c r="BG43" s="20">
        <f>IF(BG20&gt;0,VLOOKUP(BG20,'[3]2010_HVAC'!$EY$7:$KA$83,71),"")</f>
        <v>5.3591695238095243</v>
      </c>
      <c r="BH43" s="20" t="str">
        <f>IF(BH20&gt;0,VLOOKUP(BH20,'[3]2010_HVAC'!$EY$7:$KA$83,71),"")</f>
        <v/>
      </c>
      <c r="BI43" s="20">
        <f>IF(BI20&gt;0,VLOOKUP(BI20,'[3]2010_HVAC'!$EY$7:$KA$83,71),"")</f>
        <v>25.755555555555556</v>
      </c>
      <c r="BJ43" s="13">
        <f t="shared" si="42"/>
        <v>860441.82294326054</v>
      </c>
      <c r="BK43" s="19">
        <f>IF($N43&gt;0,VLOOKUP($C43,[1]Vienna!$AB$7:$AN$40,$N43))/((IF($P43=1,'3 PlantsCodes'!$D$26,IF($P43=2,'3 PlantsCodes'!$D$27,IF($P43=3,'3 PlantsCodes'!$D$28,IF($P43=4,'3 PlantsCodes'!$D$29)))))*IF($R43=1,'3 PlantsCodes'!$D$31,IF($R43=2,'3 PlantsCodes'!$D$32)))</f>
        <v>7.2817662270801939</v>
      </c>
      <c r="BL43" s="19">
        <f>(IF($O43=20,VLOOKUP($C43,[1]Vienna!$AB$7:$AN$40,12),IF($O43&gt;0,VLOOKUP($C43,[1]Vienna!$AB$7:$AN$40,$O43),0))/(IF($Q43=1,'3 PlantsCodes'!$E$26,IF($Q43=3,'3 PlantsCodes'!$E$28,IF($Q43=4,'3 PlantsCodes'!$E$29,1)))*IF($R43=1,'3 PlantsCodes'!$E$31,IF($R43=2,'3 PlantsCodes'!$E$32))))</f>
        <v>7.8403677329132124</v>
      </c>
      <c r="BM43" s="19">
        <f>VLOOKUP($C43,[1]Vienna!$AB$6:$AZ$40,$S43)</f>
        <v>4.2202488585465678</v>
      </c>
      <c r="BN43" s="19">
        <f>VLOOKUP($C43,[1]Vienna!$B$7:$Y$40,18)</f>
        <v>21.321300781249999</v>
      </c>
      <c r="BO43" s="19">
        <f>VLOOKUP($C43,[1]Vienna!$B$7:$AA$40,26)</f>
        <v>0.23174470429880265</v>
      </c>
      <c r="BP43" s="20">
        <f>IF($U43=1,-[4]Office!$E$4,0)</f>
        <v>-7.2423076923076923</v>
      </c>
      <c r="BQ43" s="57" t="s">
        <v>30</v>
      </c>
      <c r="BR43" s="19">
        <f>IF($N43&gt;0,VLOOKUP($C43,[2]Vienna!$AB$7:$AN$40,$N43))/((IF($P43=1,'3 PlantsCodes'!$D$26,IF($P43=2,'3 PlantsCodes'!$D$27,IF($P43=3,'3 PlantsCodes'!$D$28,IF($P43=4,'3 PlantsCodes'!$D$29)))))*IF($R43=1,'3 PlantsCodes'!$D$31,IF($R43=2,'3 PlantsCodes'!$D$32)))</f>
        <v>9.5218528061046293</v>
      </c>
      <c r="BS43" s="19">
        <f>(IF($O43=20,VLOOKUP($C43,[2]Vienna!$AB$7:$AN$40,12),IF($O43&gt;0,VLOOKUP($C43,[2]Vienna!$AB$7:$AN$40,$O43),0))/(IF($Q43=1,'3 PlantsCodes'!$E$26,IF($Q43=3,'3 PlantsCodes'!$E$28,IF($Q43=4,'3 PlantsCodes'!$E$29,1)))*IF($R43=1,'3 PlantsCodes'!$E$31,IF($R43=2,'3 PlantsCodes'!$E$32))))</f>
        <v>4.6251676238393173</v>
      </c>
      <c r="BT43" s="19">
        <f>VLOOKUP($C43,[2]Vienna!$AB$6:$AZ$40,$S43)</f>
        <v>5.4825601113171585</v>
      </c>
      <c r="BU43" s="19">
        <f>VLOOKUP($C43,[2]Vienna!$B$7:$Y$40,18)</f>
        <v>19.550163331349232</v>
      </c>
      <c r="BV43" s="19">
        <f>VLOOKUP($C43,[2]Vienna!$B$7:$AA$40,26)</f>
        <v>0.42569332768969964</v>
      </c>
      <c r="BW43" s="20">
        <f>IF($U43=1,-[4]School!$E$4,0)</f>
        <v>-7.2184126984126982</v>
      </c>
      <c r="BX43" s="57" t="s">
        <v>30</v>
      </c>
    </row>
    <row r="44" spans="1:76" ht="15" customHeight="1" x14ac:dyDescent="0.25">
      <c r="A44" s="151"/>
      <c r="B44" s="17">
        <v>16</v>
      </c>
      <c r="C44" s="22">
        <f t="shared" si="45"/>
        <v>36</v>
      </c>
      <c r="D44" s="50" t="str">
        <f t="shared" si="45"/>
        <v/>
      </c>
      <c r="E44" s="50" t="str">
        <f t="shared" si="45"/>
        <v/>
      </c>
      <c r="F44" s="49" t="str">
        <f t="shared" si="45"/>
        <v/>
      </c>
      <c r="G44" s="49" t="str">
        <f t="shared" si="45"/>
        <v/>
      </c>
      <c r="H44" s="49">
        <f t="shared" si="45"/>
        <v>1</v>
      </c>
      <c r="I44" s="49">
        <f t="shared" si="45"/>
        <v>4</v>
      </c>
      <c r="J44" s="49">
        <f t="shared" si="45"/>
        <v>3</v>
      </c>
      <c r="K44" s="49">
        <f t="shared" si="45"/>
        <v>3</v>
      </c>
      <c r="L44" s="49">
        <f t="shared" si="45"/>
        <v>2</v>
      </c>
      <c r="M44" s="49">
        <f t="shared" si="45"/>
        <v>4332</v>
      </c>
      <c r="N44" s="49">
        <f t="shared" si="45"/>
        <v>8</v>
      </c>
      <c r="O44" s="49">
        <f t="shared" si="44"/>
        <v>13</v>
      </c>
      <c r="P44" s="49">
        <f t="shared" si="44"/>
        <v>4</v>
      </c>
      <c r="Q44" s="49">
        <f t="shared" si="44"/>
        <v>4</v>
      </c>
      <c r="R44" s="49">
        <f t="shared" si="44"/>
        <v>2</v>
      </c>
      <c r="S44" s="22">
        <f t="shared" si="44"/>
        <v>23</v>
      </c>
      <c r="T44" s="49">
        <f t="shared" si="44"/>
        <v>1</v>
      </c>
      <c r="U44" s="49">
        <f t="shared" si="44"/>
        <v>1</v>
      </c>
      <c r="V44" s="18" t="str">
        <f t="shared" si="44"/>
        <v/>
      </c>
      <c r="W44" s="21">
        <f>IF(W21&gt;0,VLOOKUP(W21,'[3]2010_Envelope'!$BH$6:$CR$128,16),"")</f>
        <v>10.422564536497957</v>
      </c>
      <c r="X44" s="21">
        <f>IF(X21&gt;0,VLOOKUP(X21,'[3]2010_Envelope'!$BH$6:$CR$128,16),"")</f>
        <v>20.712144717870146</v>
      </c>
      <c r="Y44" s="21">
        <f>IF(Y21&gt;0,VLOOKUP(Y21,'[3]2010_Envelope'!$BH$6:$CR$128,16),"")</f>
        <v>16.245599859040539</v>
      </c>
      <c r="Z44" s="21">
        <f>IF(Z21&gt;0,VLOOKUP(Z21,'[3]2010_Envelope'!$BH$6:$CR$128,16),"")</f>
        <v>103.49056365286907</v>
      </c>
      <c r="AA44" s="21">
        <f>IF(AA21&gt;0,VLOOKUP(AA21,'[3]2010_Envelope'!$BH$6:$CR$128,16),"")</f>
        <v>134.49966869318251</v>
      </c>
      <c r="AB44" s="21">
        <f>IF(AB21&gt;0,VLOOKUP(AB21,'[3]2010_Envelope'!$BH$6:$CR$128,16),"")</f>
        <v>59.235605383007851</v>
      </c>
      <c r="AC44" s="20">
        <f>IF(AC21&gt;0,VLOOKUP(AC21,'[3]2010_HVAC'!$EY$7:$KA$83,68),"")</f>
        <v>16.774999999999999</v>
      </c>
      <c r="AD44" s="20">
        <f>IF(AD21&gt;0,VLOOKUP(AD21,'[3]2010_HVAC'!$EY$7:$KA$83,68),"")</f>
        <v>27.145</v>
      </c>
      <c r="AE44" s="20">
        <f>IF(AE21&gt;0,VLOOKUP(AE21,'[3]2010_HVAC'!$EY$7:$KA$83,68),"")</f>
        <v>37.21</v>
      </c>
      <c r="AF44" s="20">
        <f>IF(AF21&gt;0,VLOOKUP(AF21,'[3]2010_HVAC'!$EY$7:$KA$83,68),"")</f>
        <v>13.054</v>
      </c>
      <c r="AG44" s="55">
        <f>VLOOKUP($C44,[1]Performance!$A$3:$K$38,2)</f>
        <v>2</v>
      </c>
      <c r="AH44" s="55">
        <f t="shared" si="39"/>
        <v>70</v>
      </c>
      <c r="AI44" s="20">
        <f>IF(AI21&gt;0,VLOOKUP(AI21,'[3]2010_HVAC'!$EY$7:$KA$83,AH44),"")</f>
        <v>37.911214531994219</v>
      </c>
      <c r="AJ44" s="20" t="str">
        <f>IF(AJ21&gt;0,VLOOKUP(AJ21,'[3]2010_HVAC'!$EY$7:$KA$83,$AH44),"")</f>
        <v/>
      </c>
      <c r="AK44" s="20">
        <f>IF(AK21&gt;0,VLOOKUP(AK21,'[3]2010_HVAC'!$EY$7:$KA$83,68),"")</f>
        <v>54.9</v>
      </c>
      <c r="AL44" s="20" t="str">
        <f>IF(AL21&gt;0,VLOOKUP(AL21,'[3]2010_HVAC'!$EY$7:$KA$83,68),"")</f>
        <v/>
      </c>
      <c r="AM44" s="20">
        <f>IF(AM21&gt;0,VLOOKUP(AM21,'[3]2010_HVAC'!$EY$7:$KA$83,68),"")</f>
        <v>4.809511111111112</v>
      </c>
      <c r="AN44" s="20">
        <f>IF(AN21&gt;0,VLOOKUP(AN21,'[3]2010_HVAC'!$EY$7:$KA$83,68),"")</f>
        <v>5.7350427350427351</v>
      </c>
      <c r="AO44" s="20">
        <f>IF(AO21&gt;0,VLOOKUP(AO21,'[3]2010_HVAC'!$EY$7:$KA$83,68),"")</f>
        <v>24.963076923076922</v>
      </c>
      <c r="AP44" s="13">
        <f t="shared" si="40"/>
        <v>1327035.0416162414</v>
      </c>
      <c r="AQ44" s="21">
        <f>IF(AQ21&gt;0,VLOOKUP(AQ21,'[3]2010_Envelope'!$BH$6:$CR$128,17),"")</f>
        <v>36.609310833333325</v>
      </c>
      <c r="AR44" s="21">
        <f>IF(AR21&gt;0,VLOOKUP(AR21,'[3]2010_Envelope'!$BH$6:$CR$128,17),"")</f>
        <v>42.071221757059519</v>
      </c>
      <c r="AS44" s="21">
        <f>IF(AS21&gt;0,VLOOKUP(AS21,'[3]2010_Envelope'!$BH$6:$CR$128,17),"")</f>
        <v>36.601509999999998</v>
      </c>
      <c r="AT44" s="21">
        <f>IF(AT21&gt;0,VLOOKUP(AT21,'[3]2010_Envelope'!$BH$6:$CR$128,17),"")</f>
        <v>95.047154766142881</v>
      </c>
      <c r="AU44" s="21">
        <f>IF(AU21&gt;0,VLOOKUP(AU21,'[3]2010_Envelope'!$BH$6:$CR$128,17),"")</f>
        <v>65.558337295000001</v>
      </c>
      <c r="AV44" s="21">
        <f>IF(AV21&gt;0,VLOOKUP(AV21,'[3]2010_Envelope'!$BH$6:$CR$128,17),"")</f>
        <v>29.795850371571422</v>
      </c>
      <c r="AW44" s="20">
        <f>IF(AW21&gt;0,VLOOKUP(AW21,'[3]2010_HVAC'!$EY$7:$KA$83,71),"")</f>
        <v>16.774999999999999</v>
      </c>
      <c r="AX44" s="20">
        <f>IF(AX21&gt;0,VLOOKUP(AX21,'[3]2010_HVAC'!$EY$7:$KA$83,71),"")</f>
        <v>27.145</v>
      </c>
      <c r="AY44" s="20">
        <f>IF(AY21&gt;0,VLOOKUP(AY21,'[3]2010_HVAC'!$EY$7:$KA$83,71),"")</f>
        <v>37.21</v>
      </c>
      <c r="AZ44" s="20">
        <f>IF(AZ21&gt;0,VLOOKUP(AZ21,'[3]2010_HVAC'!$EY$7:$KA$83,71),"")</f>
        <v>13.054</v>
      </c>
      <c r="BA44" s="55">
        <f>VLOOKUP($C44,[2]Performance!$A$3:$K$36,2)</f>
        <v>1</v>
      </c>
      <c r="BB44" s="55">
        <f t="shared" si="41"/>
        <v>72</v>
      </c>
      <c r="BC44" s="20">
        <f>IF(BC21&gt;0,VLOOKUP(BC21,'[3]2010_HVAC'!$EY$7:$KA$83,BB44),"")</f>
        <v>95.026574194300863</v>
      </c>
      <c r="BD44" s="20" t="str">
        <f>IF(BD21&gt;0,VLOOKUP(BD21,'[3]2010_HVAC'!$EY$7:$KA$83,$BB44),"")</f>
        <v/>
      </c>
      <c r="BE44" s="20">
        <f>IF(BE21&gt;0,VLOOKUP(BE21,'[3]2010_HVAC'!$EY$7:$KA$83,71),"")</f>
        <v>54.9</v>
      </c>
      <c r="BF44" s="20" t="str">
        <f>IF(BF21&gt;0,VLOOKUP(BF21,'[3]2010_HVAC'!$EY$7:$KA$83,71),"")</f>
        <v/>
      </c>
      <c r="BG44" s="20">
        <f>IF(BG21&gt;0,VLOOKUP(BG21,'[3]2010_HVAC'!$EY$7:$KA$83,71),"")</f>
        <v>5.3591695238095243</v>
      </c>
      <c r="BH44" s="20">
        <f>IF(BH21&gt;0,VLOOKUP(BH21,'[3]2010_HVAC'!$EY$7:$KA$83,71),"")</f>
        <v>8.5206349206349206</v>
      </c>
      <c r="BI44" s="20">
        <f>IF(BI21&gt;0,VLOOKUP(BI21,'[3]2010_HVAC'!$EY$7:$KA$83,71),"")</f>
        <v>25.755555555555556</v>
      </c>
      <c r="BJ44" s="13">
        <f t="shared" si="42"/>
        <v>1856702.355534835</v>
      </c>
      <c r="BK44" s="19">
        <f>IF($N44&gt;0,VLOOKUP($C44,[1]Vienna!$AB$7:$AN$40,$N44))/((IF($P44=1,'3 PlantsCodes'!$D$26,IF($P44=2,'3 PlantsCodes'!$D$27,IF($P44=3,'3 PlantsCodes'!$D$28,IF($P44=4,'3 PlantsCodes'!$D$29)))))*IF($R44=1,'3 PlantsCodes'!$D$31,IF($R44=2,'3 PlantsCodes'!$D$32)))</f>
        <v>10.156430369534375</v>
      </c>
      <c r="BL44" s="19">
        <f>(IF($O44=20,VLOOKUP($C44,[1]Vienna!$AB$7:$AN$40,12),IF($O44&gt;0,VLOOKUP($C44,[1]Vienna!$AB$7:$AN$40,$O44),0))/(IF($Q44=1,'3 PlantsCodes'!$E$26,IF($Q44=3,'3 PlantsCodes'!$E$28,IF($Q44=4,'3 PlantsCodes'!$E$29,1)))*IF($R44=1,'3 PlantsCodes'!$E$31,IF($R44=2,'3 PlantsCodes'!$E$32))))</f>
        <v>1.9954036654163561</v>
      </c>
      <c r="BM44" s="19">
        <f>VLOOKUP($C44,[1]Vienna!$AB$6:$AZ$40,$S44)</f>
        <v>1.3503610048992805</v>
      </c>
      <c r="BN44" s="19">
        <f>VLOOKUP($C44,[1]Vienna!$B$7:$Y$40,18)</f>
        <v>7.451045110339729</v>
      </c>
      <c r="BO44" s="19">
        <f>VLOOKUP($C44,[1]Vienna!$B$7:$AA$40,26)</f>
        <v>1.654245797570598</v>
      </c>
      <c r="BP44" s="20">
        <f>IF($U44=1,-[4]Office!$E$4,0)</f>
        <v>-7.2423076923076923</v>
      </c>
      <c r="BQ44" s="57" t="s">
        <v>30</v>
      </c>
      <c r="BR44" s="19">
        <f>IF($N44&gt;0,VLOOKUP($C44,[2]Vienna!$AB$7:$AN$40,$N44))/((IF($P44=1,'3 PlantsCodes'!$D$26,IF($P44=2,'3 PlantsCodes'!$D$27,IF($P44=3,'3 PlantsCodes'!$D$28,IF($P44=4,'3 PlantsCodes'!$D$29)))))*IF($R44=1,'3 PlantsCodes'!$D$31,IF($R44=2,'3 PlantsCodes'!$D$32)))</f>
        <v>7.5810121445927248</v>
      </c>
      <c r="BS44" s="19">
        <f>(IF($O44=20,VLOOKUP($C44,[2]Vienna!$AB$7:$AN$40,12),IF($O44&gt;0,VLOOKUP($C44,[2]Vienna!$AB$7:$AN$40,$O44),0))/(IF($Q44=1,'3 PlantsCodes'!$E$26,IF($Q44=3,'3 PlantsCodes'!$E$28,IF($Q44=4,'3 PlantsCodes'!$E$29,1)))*IF($R44=1,'3 PlantsCodes'!$E$31,IF($R44=2,'3 PlantsCodes'!$E$32))))</f>
        <v>0.94560532767638417</v>
      </c>
      <c r="BT44" s="19">
        <f>VLOOKUP($C44,[2]Vienna!$AB$6:$AZ$40,$S44)</f>
        <v>2.6224557864567948</v>
      </c>
      <c r="BU44" s="19">
        <f>VLOOKUP($C44,[2]Vienna!$B$7:$Y$40,18)</f>
        <v>7.5138209850413924</v>
      </c>
      <c r="BV44" s="19">
        <f>VLOOKUP($C44,[2]Vienna!$B$7:$AA$40,26)</f>
        <v>4.4762244501402222</v>
      </c>
      <c r="BW44" s="20">
        <f>IF($U44=1,-[4]School!$E$4,0)</f>
        <v>-7.2184126984126982</v>
      </c>
      <c r="BX44" s="57" t="s">
        <v>30</v>
      </c>
    </row>
    <row r="45" spans="1:76" ht="15" customHeight="1" x14ac:dyDescent="0.25">
      <c r="A45" s="151"/>
      <c r="B45" s="17">
        <v>17</v>
      </c>
      <c r="C45" s="22">
        <f t="shared" si="45"/>
        <v>31</v>
      </c>
      <c r="D45" s="50" t="str">
        <f t="shared" si="45"/>
        <v/>
      </c>
      <c r="E45" s="50" t="str">
        <f t="shared" si="45"/>
        <v/>
      </c>
      <c r="F45" s="49" t="str">
        <f t="shared" si="45"/>
        <v/>
      </c>
      <c r="G45" s="49" t="str">
        <f t="shared" si="45"/>
        <v/>
      </c>
      <c r="H45" s="49">
        <f t="shared" si="45"/>
        <v>1</v>
      </c>
      <c r="I45" s="49">
        <f t="shared" si="45"/>
        <v>3</v>
      </c>
      <c r="J45" s="49">
        <f t="shared" si="45"/>
        <v>3</v>
      </c>
      <c r="K45" s="49">
        <f t="shared" si="45"/>
        <v>2</v>
      </c>
      <c r="L45" s="49">
        <f t="shared" si="45"/>
        <v>2</v>
      </c>
      <c r="M45" s="49">
        <f t="shared" si="45"/>
        <v>3322</v>
      </c>
      <c r="N45" s="49">
        <f t="shared" si="45"/>
        <v>9</v>
      </c>
      <c r="O45" s="49">
        <f t="shared" si="44"/>
        <v>20</v>
      </c>
      <c r="P45" s="49">
        <f t="shared" si="44"/>
        <v>4</v>
      </c>
      <c r="Q45" s="49">
        <f t="shared" si="44"/>
        <v>4</v>
      </c>
      <c r="R45" s="49">
        <f t="shared" si="44"/>
        <v>2</v>
      </c>
      <c r="S45" s="22">
        <f t="shared" si="44"/>
        <v>24</v>
      </c>
      <c r="T45" s="49">
        <f t="shared" si="44"/>
        <v>1</v>
      </c>
      <c r="U45" s="49">
        <f t="shared" si="44"/>
        <v>0</v>
      </c>
      <c r="V45" s="18" t="str">
        <f t="shared" si="44"/>
        <v/>
      </c>
      <c r="W45" s="21">
        <f>IF(W22&gt;0,VLOOKUP(W22,'[3]2010_Envelope'!$BH$6:$CR$128,16),"")</f>
        <v>9.6119206281036718</v>
      </c>
      <c r="X45" s="21">
        <f>IF(X22&gt;0,VLOOKUP(X22,'[3]2010_Envelope'!$BH$6:$CR$128,16),"")</f>
        <v>20.361091417567259</v>
      </c>
      <c r="Y45" s="21">
        <f>IF(Y22&gt;0,VLOOKUP(Y22,'[3]2010_Envelope'!$BH$6:$CR$128,16),"")</f>
        <v>11.603999899314671</v>
      </c>
      <c r="Z45" s="21">
        <f>IF(Z22&gt;0,VLOOKUP(Z22,'[3]2010_Envelope'!$BH$6:$CR$128,16),"")</f>
        <v>103.49056365286907</v>
      </c>
      <c r="AA45" s="21" t="str">
        <f>IF(AA22&gt;0,VLOOKUP(AA22,'[3]2010_Envelope'!$BH$6:$CR$128,16),"")</f>
        <v/>
      </c>
      <c r="AB45" s="21">
        <f>IF(AB22&gt;0,VLOOKUP(AB22,'[3]2010_Envelope'!$BH$6:$CR$128,16),"")</f>
        <v>59.235605383007851</v>
      </c>
      <c r="AC45" s="20">
        <f>IF(AC22&gt;0,VLOOKUP(AC22,'[3]2010_HVAC'!$EY$7:$KA$83,68),"")</f>
        <v>16.774999999999999</v>
      </c>
      <c r="AD45" s="20">
        <f>IF(AD22&gt;0,VLOOKUP(AD22,'[3]2010_HVAC'!$EY$7:$KA$83,68),"")</f>
        <v>27.145</v>
      </c>
      <c r="AE45" s="20">
        <f>IF(AE22&gt;0,VLOOKUP(AE22,'[3]2010_HVAC'!$EY$7:$KA$83,68),"")</f>
        <v>31.720000000000002</v>
      </c>
      <c r="AF45" s="20" t="str">
        <f>IF(AF22&gt;0,VLOOKUP(AF22,'[3]2010_HVAC'!$EY$7:$KA$83,68),"")</f>
        <v/>
      </c>
      <c r="AG45" s="55">
        <f>VLOOKUP($C45,[1]Performance!$A$3:$K$38,2)</f>
        <v>2</v>
      </c>
      <c r="AH45" s="55">
        <f t="shared" si="39"/>
        <v>70</v>
      </c>
      <c r="AI45" s="20" t="str">
        <f>IF(AI22&gt;0,VLOOKUP(AI22,'[3]2010_HVAC'!$EY$7:$KA$83,AH45),"")</f>
        <v/>
      </c>
      <c r="AJ45" s="20">
        <f>IF(AJ22&gt;0,VLOOKUP(AJ22,'[3]2010_HVAC'!$EY$7:$KA$83,$AH45),"")</f>
        <v>21.276491695888083</v>
      </c>
      <c r="AK45" s="20">
        <f>IF(AK22&gt;0,VLOOKUP(AK22,'[3]2010_HVAC'!$EY$7:$KA$83,68),"")</f>
        <v>54.9</v>
      </c>
      <c r="AL45" s="20" t="str">
        <f>IF(AL22&gt;0,VLOOKUP(AL22,'[3]2010_HVAC'!$EY$7:$KA$83,68),"")</f>
        <v/>
      </c>
      <c r="AM45" s="20">
        <f>IF(AM22&gt;0,VLOOKUP(AM22,'[3]2010_HVAC'!$EY$7:$KA$83,68),"")</f>
        <v>4.809511111111112</v>
      </c>
      <c r="AN45" s="20">
        <f>IF(AN22&gt;0,VLOOKUP(AN22,'[3]2010_HVAC'!$EY$7:$KA$83,68),"")</f>
        <v>5.7350427350427351</v>
      </c>
      <c r="AO45" s="20" t="str">
        <f>IF(AO22&gt;0,VLOOKUP(AO22,'[3]2010_HVAC'!$EY$7:$KA$83,68),"")</f>
        <v/>
      </c>
      <c r="AP45" s="13">
        <f t="shared" si="40"/>
        <v>857994.29006359645</v>
      </c>
      <c r="AQ45" s="21">
        <f>IF(AQ22&gt;0,VLOOKUP(AQ22,'[3]2010_Envelope'!$BH$6:$CR$128,17),"")</f>
        <v>24.944464722222222</v>
      </c>
      <c r="AR45" s="21">
        <f>IF(AR22&gt;0,VLOOKUP(AR22,'[3]2010_Envelope'!$BH$6:$CR$128,17),"")</f>
        <v>39.271300186380948</v>
      </c>
      <c r="AS45" s="21">
        <f>IF(AS22&gt;0,VLOOKUP(AS22,'[3]2010_Envelope'!$BH$6:$CR$128,17),"")</f>
        <v>32.46706833333333</v>
      </c>
      <c r="AT45" s="21" t="str">
        <f>IF(AT22&gt;0,VLOOKUP(AT22,'[3]2010_Envelope'!$BH$6:$CR$128,17),"")</f>
        <v/>
      </c>
      <c r="AU45" s="21" t="str">
        <f>IF(AU22&gt;0,VLOOKUP(AU22,'[3]2010_Envelope'!$BH$6:$CR$128,17),"")</f>
        <v/>
      </c>
      <c r="AV45" s="21">
        <f>IF(AV22&gt;0,VLOOKUP(AV22,'[3]2010_Envelope'!$BH$6:$CR$128,17),"")</f>
        <v>29.795850371571422</v>
      </c>
      <c r="AW45" s="20">
        <f>IF(AW22&gt;0,VLOOKUP(AW22,'[3]2010_HVAC'!$EY$7:$KA$83,71),"")</f>
        <v>16.774999999999999</v>
      </c>
      <c r="AX45" s="20">
        <f>IF(AX22&gt;0,VLOOKUP(AX22,'[3]2010_HVAC'!$EY$7:$KA$83,71),"")</f>
        <v>27.145</v>
      </c>
      <c r="AY45" s="20">
        <f>IF(AY22&gt;0,VLOOKUP(AY22,'[3]2010_HVAC'!$EY$7:$KA$83,71),"")</f>
        <v>31.72</v>
      </c>
      <c r="AZ45" s="20" t="str">
        <f>IF(AZ22&gt;0,VLOOKUP(AZ22,'[3]2010_HVAC'!$EY$7:$KA$83,71),"")</f>
        <v/>
      </c>
      <c r="BA45" s="55">
        <f>VLOOKUP($C45,[2]Performance!$A$3:$K$36,2)</f>
        <v>2</v>
      </c>
      <c r="BB45" s="55">
        <f t="shared" si="41"/>
        <v>73</v>
      </c>
      <c r="BC45" s="20" t="str">
        <f>IF(BC22&gt;0,VLOOKUP(BC22,'[3]2010_HVAC'!$EY$7:$KA$83,BB45),"")</f>
        <v/>
      </c>
      <c r="BD45" s="20">
        <f>IF(BD22&gt;0,VLOOKUP(BD22,'[3]2010_HVAC'!$EY$7:$KA$83,$BB45),"")</f>
        <v>28.115944550251889</v>
      </c>
      <c r="BE45" s="20">
        <f>IF(BE22&gt;0,VLOOKUP(BE22,'[3]2010_HVAC'!$EY$7:$KA$83,71),"")</f>
        <v>54.9</v>
      </c>
      <c r="BF45" s="20" t="str">
        <f>IF(BF22&gt;0,VLOOKUP(BF22,'[3]2010_HVAC'!$EY$7:$KA$83,71),"")</f>
        <v/>
      </c>
      <c r="BG45" s="20">
        <f>IF(BG22&gt;0,VLOOKUP(BG22,'[3]2010_HVAC'!$EY$7:$KA$83,71),"")</f>
        <v>5.3591695238095243</v>
      </c>
      <c r="BH45" s="20">
        <f>IF(BH22&gt;0,VLOOKUP(BH22,'[3]2010_HVAC'!$EY$7:$KA$83,71),"")</f>
        <v>8.5206349206349206</v>
      </c>
      <c r="BI45" s="20" t="str">
        <f>IF(BI22&gt;0,VLOOKUP(BI22,'[3]2010_HVAC'!$EY$7:$KA$83,71),"")</f>
        <v/>
      </c>
      <c r="BJ45" s="13">
        <f t="shared" si="42"/>
        <v>941895.46271584346</v>
      </c>
      <c r="BK45" s="19">
        <f>IF($N45&gt;0,VLOOKUP($C45,[1]Vienna!$AB$7:$AN$40,$N45))/((IF($P45=1,'3 PlantsCodes'!$D$26,IF($P45=2,'3 PlantsCodes'!$D$27,IF($P45=3,'3 PlantsCodes'!$D$28,IF($P45=4,'3 PlantsCodes'!$D$29)))))*IF($R45=1,'3 PlantsCodes'!$D$31,IF($R45=2,'3 PlantsCodes'!$D$32)))</f>
        <v>10.296355285259457</v>
      </c>
      <c r="BL45" s="19">
        <f>(IF($O45=20,VLOOKUP($C45,[1]Vienna!$AB$7:$AN$40,12),IF($O45&gt;0,VLOOKUP($C45,[1]Vienna!$AB$7:$AN$40,$O45),0))/(IF($Q45=1,'3 PlantsCodes'!$E$26,IF($Q45=3,'3 PlantsCodes'!$E$28,IF($Q45=4,'3 PlantsCodes'!$E$29,1)))*IF($R45=1,'3 PlantsCodes'!$E$31,IF($R45=2,'3 PlantsCodes'!$E$32))))</f>
        <v>7.6289564146223467</v>
      </c>
      <c r="BM45" s="19">
        <f>VLOOKUP($C45,[1]Vienna!$AB$6:$AZ$40,$S45)</f>
        <v>4.477777777777777</v>
      </c>
      <c r="BN45" s="19">
        <f>VLOOKUP($C45,[1]Vienna!$B$7:$Y$40,18)</f>
        <v>21.328888671874999</v>
      </c>
      <c r="BO45" s="19">
        <f>VLOOKUP($C45,[1]Vienna!$B$7:$AA$40,26)</f>
        <v>2.4870764226375459</v>
      </c>
      <c r="BP45" s="20">
        <f>IF($U45=1,-[4]Office!$E$4,0)</f>
        <v>0</v>
      </c>
      <c r="BQ45" s="57" t="s">
        <v>30</v>
      </c>
      <c r="BR45" s="19">
        <f>IF($N45&gt;0,VLOOKUP($C45,[2]Vienna!$AB$7:$AN$40,$N45))/((IF($P45=1,'3 PlantsCodes'!$D$26,IF($P45=2,'3 PlantsCodes'!$D$27,IF($P45=3,'3 PlantsCodes'!$D$28,IF($P45=4,'3 PlantsCodes'!$D$29)))))*IF($R45=1,'3 PlantsCodes'!$D$31,IF($R45=2,'3 PlantsCodes'!$D$32)))</f>
        <v>9.40598337236022</v>
      </c>
      <c r="BS45" s="19">
        <f>(IF($O45=20,VLOOKUP($C45,[2]Vienna!$AB$7:$AN$40,12),IF($O45&gt;0,VLOOKUP($C45,[2]Vienna!$AB$7:$AN$40,$O45),0))/(IF($Q45=1,'3 PlantsCodes'!$E$26,IF($Q45=3,'3 PlantsCodes'!$E$28,IF($Q45=4,'3 PlantsCodes'!$E$29,1)))*IF($R45=1,'3 PlantsCodes'!$E$31,IF($R45=2,'3 PlantsCodes'!$E$32))))</f>
        <v>4.2208033441505703</v>
      </c>
      <c r="BT45" s="19">
        <f>VLOOKUP($C45,[2]Vienna!$AB$6:$AZ$40,$S45)</f>
        <v>7.5422222222222226</v>
      </c>
      <c r="BU45" s="19">
        <f>VLOOKUP($C45,[2]Vienna!$B$7:$Y$40,18)</f>
        <v>19.538452518849223</v>
      </c>
      <c r="BV45" s="19">
        <f>VLOOKUP($C45,[2]Vienna!$B$7:$AA$40,26)</f>
        <v>5.1776302779197643</v>
      </c>
      <c r="BW45" s="20">
        <f>IF($U45=1,-[4]School!$E$4,0)</f>
        <v>0</v>
      </c>
      <c r="BX45" s="57" t="s">
        <v>30</v>
      </c>
    </row>
    <row r="46" spans="1:76" ht="15" customHeight="1" x14ac:dyDescent="0.25">
      <c r="A46" s="151"/>
      <c r="B46" s="17">
        <v>18</v>
      </c>
      <c r="C46" s="22">
        <f t="shared" si="45"/>
        <v>13</v>
      </c>
      <c r="D46" s="50" t="str">
        <f t="shared" si="45"/>
        <v/>
      </c>
      <c r="E46" s="50" t="str">
        <f t="shared" si="45"/>
        <v/>
      </c>
      <c r="F46" s="49" t="str">
        <f t="shared" si="45"/>
        <v/>
      </c>
      <c r="G46" s="49" t="str">
        <f t="shared" si="45"/>
        <v/>
      </c>
      <c r="H46" s="49">
        <f t="shared" si="45"/>
        <v>0</v>
      </c>
      <c r="I46" s="49">
        <f t="shared" si="45"/>
        <v>3</v>
      </c>
      <c r="J46" s="49">
        <f t="shared" si="45"/>
        <v>3</v>
      </c>
      <c r="K46" s="49">
        <f t="shared" si="45"/>
        <v>2</v>
      </c>
      <c r="L46" s="49">
        <f t="shared" si="45"/>
        <v>1</v>
      </c>
      <c r="M46" s="49">
        <f t="shared" si="45"/>
        <v>3321</v>
      </c>
      <c r="N46" s="49">
        <f t="shared" si="45"/>
        <v>5</v>
      </c>
      <c r="O46" s="49">
        <f t="shared" si="44"/>
        <v>20</v>
      </c>
      <c r="P46" s="49">
        <f t="shared" si="44"/>
        <v>3</v>
      </c>
      <c r="Q46" s="49">
        <f t="shared" si="44"/>
        <v>3</v>
      </c>
      <c r="R46" s="49">
        <f t="shared" si="44"/>
        <v>2</v>
      </c>
      <c r="S46" s="22">
        <f t="shared" si="44"/>
        <v>15</v>
      </c>
      <c r="T46" s="49">
        <f t="shared" si="44"/>
        <v>0</v>
      </c>
      <c r="U46" s="49">
        <f t="shared" si="44"/>
        <v>0</v>
      </c>
      <c r="V46" s="18" t="str">
        <f t="shared" si="44"/>
        <v/>
      </c>
      <c r="W46" s="21">
        <f>IF(W23&gt;0,VLOOKUP(W23,'[3]2010_Envelope'!$BH$6:$CR$128,16),"")</f>
        <v>9.6119206281036718</v>
      </c>
      <c r="X46" s="21">
        <f>IF(X23&gt;0,VLOOKUP(X23,'[3]2010_Envelope'!$BH$6:$CR$128,16),"")</f>
        <v>20.361091417567259</v>
      </c>
      <c r="Y46" s="21">
        <f>IF(Y23&gt;0,VLOOKUP(Y23,'[3]2010_Envelope'!$BH$6:$CR$128,16),"")</f>
        <v>11.603999899314671</v>
      </c>
      <c r="Z46" s="21">
        <f>IF(Z23&gt;0,VLOOKUP(Z23,'[3]2010_Envelope'!$BH$6:$CR$128,16),"")</f>
        <v>103.49056365286907</v>
      </c>
      <c r="AA46" s="21" t="str">
        <f>IF(AA23&gt;0,VLOOKUP(AA23,'[3]2010_Envelope'!$BH$6:$CR$128,16),"")</f>
        <v/>
      </c>
      <c r="AB46" s="21">
        <f>IF(AB23&gt;0,VLOOKUP(AB23,'[3]2010_Envelope'!$BH$6:$CR$128,16),"")</f>
        <v>59.235605383007851</v>
      </c>
      <c r="AC46" s="20" t="str">
        <f>IF(AC23&gt;0,VLOOKUP(AC23,'[3]2010_HVAC'!$EY$7:$KA$83,68),"")</f>
        <v/>
      </c>
      <c r="AD46" s="20" t="str">
        <f>IF(AD23&gt;0,VLOOKUP(AD23,'[3]2010_HVAC'!$EY$7:$KA$83,68),"")</f>
        <v/>
      </c>
      <c r="AE46" s="20">
        <f>IF(AE23&gt;0,VLOOKUP(AE23,'[3]2010_HVAC'!$EY$7:$KA$83,68),"")</f>
        <v>31.720000000000002</v>
      </c>
      <c r="AF46" s="20" t="str">
        <f>IF(AF23&gt;0,VLOOKUP(AF23,'[3]2010_HVAC'!$EY$7:$KA$83,68),"")</f>
        <v/>
      </c>
      <c r="AG46" s="55">
        <f>VLOOKUP($C46,[1]Performance!$A$3:$K$38,2)</f>
        <v>2</v>
      </c>
      <c r="AH46" s="55">
        <f t="shared" si="39"/>
        <v>70</v>
      </c>
      <c r="AI46" s="20">
        <f>IF(AI23&gt;0,VLOOKUP(AI23,'[3]2010_HVAC'!$EY$7:$KA$83,AH46),"")</f>
        <v>5.0643896939535953</v>
      </c>
      <c r="AJ46" s="20">
        <f>IF(AJ23&gt;0,VLOOKUP(AJ23,'[3]2010_HVAC'!$EY$7:$KA$83,$AH46),"")</f>
        <v>21.276491695888083</v>
      </c>
      <c r="AK46" s="20">
        <f>IF(AK23&gt;0,VLOOKUP(AK23,'[3]2010_HVAC'!$EY$7:$KA$83,68),"")</f>
        <v>46.36</v>
      </c>
      <c r="AL46" s="20" t="str">
        <f>IF(AL23&gt;0,VLOOKUP(AL23,'[3]2010_HVAC'!$EY$7:$KA$83,68),"")</f>
        <v/>
      </c>
      <c r="AM46" s="20">
        <f>IF(AM23&gt;0,VLOOKUP(AM23,'[3]2010_HVAC'!$EY$7:$KA$83,68),"")</f>
        <v>4.809511111111112</v>
      </c>
      <c r="AN46" s="20" t="str">
        <f>IF(AN23&gt;0,VLOOKUP(AN23,'[3]2010_HVAC'!$EY$7:$KA$83,68),"")</f>
        <v/>
      </c>
      <c r="AO46" s="20" t="str">
        <f>IF(AO23&gt;0,VLOOKUP(AO23,'[3]2010_HVAC'!$EY$7:$KA$83,68),"")</f>
        <v/>
      </c>
      <c r="AP46" s="13">
        <f t="shared" si="40"/>
        <v>733668.56194744783</v>
      </c>
      <c r="AQ46" s="21">
        <f>IF(AQ23&gt;0,VLOOKUP(AQ23,'[3]2010_Envelope'!$BH$6:$CR$128,17),"")</f>
        <v>24.944464722222222</v>
      </c>
      <c r="AR46" s="21">
        <f>IF(AR23&gt;0,VLOOKUP(AR23,'[3]2010_Envelope'!$BH$6:$CR$128,17),"")</f>
        <v>39.271300186380948</v>
      </c>
      <c r="AS46" s="21">
        <f>IF(AS23&gt;0,VLOOKUP(AS23,'[3]2010_Envelope'!$BH$6:$CR$128,17),"")</f>
        <v>32.46706833333333</v>
      </c>
      <c r="AT46" s="21" t="str">
        <f>IF(AT23&gt;0,VLOOKUP(AT23,'[3]2010_Envelope'!$BH$6:$CR$128,17),"")</f>
        <v/>
      </c>
      <c r="AU46" s="21" t="str">
        <f>IF(AU23&gt;0,VLOOKUP(AU23,'[3]2010_Envelope'!$BH$6:$CR$128,17),"")</f>
        <v/>
      </c>
      <c r="AV46" s="21">
        <f>IF(AV23&gt;0,VLOOKUP(AV23,'[3]2010_Envelope'!$BH$6:$CR$128,17),"")</f>
        <v>29.795850371571422</v>
      </c>
      <c r="AW46" s="20" t="str">
        <f>IF(AW23&gt;0,VLOOKUP(AW23,'[3]2010_HVAC'!$EY$7:$KA$83,71),"")</f>
        <v/>
      </c>
      <c r="AX46" s="20" t="str">
        <f>IF(AX23&gt;0,VLOOKUP(AX23,'[3]2010_HVAC'!$EY$7:$KA$83,71),"")</f>
        <v/>
      </c>
      <c r="AY46" s="20">
        <f>IF(AY23&gt;0,VLOOKUP(AY23,'[3]2010_HVAC'!$EY$7:$KA$83,71),"")</f>
        <v>31.72</v>
      </c>
      <c r="AZ46" s="20" t="str">
        <f>IF(AZ23&gt;0,VLOOKUP(AZ23,'[3]2010_HVAC'!$EY$7:$KA$83,71),"")</f>
        <v/>
      </c>
      <c r="BA46" s="55">
        <f>VLOOKUP($C46,[2]Performance!$A$3:$K$36,2)</f>
        <v>1</v>
      </c>
      <c r="BB46" s="55">
        <f t="shared" si="41"/>
        <v>72</v>
      </c>
      <c r="BC46" s="20">
        <f>IF(BC23&gt;0,VLOOKUP(BC23,'[3]2010_HVAC'!$EY$7:$KA$83,BB46),"")</f>
        <v>12.694175297264449</v>
      </c>
      <c r="BD46" s="20">
        <f>IF(BD23&gt;0,VLOOKUP(BD23,'[3]2010_HVAC'!$EY$7:$KA$83,$BB46),"")</f>
        <v>25.469834245417321</v>
      </c>
      <c r="BE46" s="20">
        <f>IF(BE23&gt;0,VLOOKUP(BE23,'[3]2010_HVAC'!$EY$7:$KA$83,71),"")</f>
        <v>46.36</v>
      </c>
      <c r="BF46" s="20" t="str">
        <f>IF(BF23&gt;0,VLOOKUP(BF23,'[3]2010_HVAC'!$EY$7:$KA$83,71),"")</f>
        <v/>
      </c>
      <c r="BG46" s="20">
        <f>IF(BG23&gt;0,VLOOKUP(BG23,'[3]2010_HVAC'!$EY$7:$KA$83,71),"")</f>
        <v>5.3591695238095243</v>
      </c>
      <c r="BH46" s="20" t="str">
        <f>IF(BH23&gt;0,VLOOKUP(BH23,'[3]2010_HVAC'!$EY$7:$KA$83,71),"")</f>
        <v/>
      </c>
      <c r="BI46" s="20" t="str">
        <f>IF(BI23&gt;0,VLOOKUP(BI23,'[3]2010_HVAC'!$EY$7:$KA$83,71),"")</f>
        <v/>
      </c>
      <c r="BJ46" s="13">
        <f t="shared" si="42"/>
        <v>781457.86744199751</v>
      </c>
      <c r="BK46" s="19">
        <f>IF($N46&gt;0,VLOOKUP($C46,[1]Vienna!$AB$7:$AN$40,$N46))/((IF($P46=1,'3 PlantsCodes'!$D$26,IF($P46=2,'3 PlantsCodes'!$D$27,IF($P46=3,'3 PlantsCodes'!$D$28,IF($P46=4,'3 PlantsCodes'!$D$29)))))*IF($R46=1,'3 PlantsCodes'!$D$31,IF($R46=2,'3 PlantsCodes'!$D$32)))</f>
        <v>16.619162673475998</v>
      </c>
      <c r="BL46" s="19">
        <f>(IF($O46=20,VLOOKUP($C46,[1]Vienna!$AB$7:$AN$40,12),IF($O46&gt;0,VLOOKUP($C46,[1]Vienna!$AB$7:$AN$40,$O46),0))/(IF($Q46=1,'3 PlantsCodes'!$E$26,IF($Q46=3,'3 PlantsCodes'!$E$28,IF($Q46=4,'3 PlantsCodes'!$E$29,1)))*IF($R46=1,'3 PlantsCodes'!$E$31,IF($R46=2,'3 PlantsCodes'!$E$32))))</f>
        <v>7.6390609377870078</v>
      </c>
      <c r="BM46" s="19">
        <f>VLOOKUP($C46,[1]Vienna!$AB$6:$AZ$40,$S46)</f>
        <v>8.6315789473684212</v>
      </c>
      <c r="BN46" s="19">
        <f>VLOOKUP($C46,[1]Vienna!$B$7:$Y$40,18)</f>
        <v>21.328888671874999</v>
      </c>
      <c r="BO46" s="19">
        <f>VLOOKUP($C46,[1]Vienna!$B$7:$AA$40,26)</f>
        <v>0.23080812326168071</v>
      </c>
      <c r="BP46" s="20">
        <f>IF($U46=1,-[4]Office!$E$4,0)</f>
        <v>0</v>
      </c>
      <c r="BQ46" s="57" t="s">
        <v>30</v>
      </c>
      <c r="BR46" s="19">
        <f>IF($N46&gt;0,VLOOKUP($C46,[2]Vienna!$AB$7:$AN$40,$N46))/((IF($P46=1,'3 PlantsCodes'!$D$26,IF($P46=2,'3 PlantsCodes'!$D$27,IF($P46=3,'3 PlantsCodes'!$D$28,IF($P46=4,'3 PlantsCodes'!$D$29)))))*IF($R46=1,'3 PlantsCodes'!$D$31,IF($R46=2,'3 PlantsCodes'!$D$32)))</f>
        <v>26.824192958625694</v>
      </c>
      <c r="BS46" s="19">
        <f>(IF($O46=20,VLOOKUP($C46,[2]Vienna!$AB$7:$AN$40,12),IF($O46&gt;0,VLOOKUP($C46,[2]Vienna!$AB$7:$AN$40,$O46),0))/(IF($Q46=1,'3 PlantsCodes'!$E$26,IF($Q46=3,'3 PlantsCodes'!$E$28,IF($Q46=4,'3 PlantsCodes'!$E$29,1)))*IF($R46=1,'3 PlantsCodes'!$E$31,IF($R46=2,'3 PlantsCodes'!$E$32))))</f>
        <v>4.2937240652677566</v>
      </c>
      <c r="BT46" s="19">
        <f>VLOOKUP($C46,[2]Vienna!$AB$6:$AZ$40,$S46)</f>
        <v>12.526315789473685</v>
      </c>
      <c r="BU46" s="19">
        <f>VLOOKUP($C46,[2]Vienna!$B$7:$Y$40,18)</f>
        <v>19.538452518849223</v>
      </c>
      <c r="BV46" s="19">
        <f>VLOOKUP($C46,[2]Vienna!$B$7:$AA$40,26)</f>
        <v>0.42722755179643362</v>
      </c>
      <c r="BW46" s="20">
        <f>IF($U46=1,-[4]School!$E$4,0)</f>
        <v>0</v>
      </c>
      <c r="BX46" s="57" t="s">
        <v>30</v>
      </c>
    </row>
    <row r="47" spans="1:76" ht="15" customHeight="1" x14ac:dyDescent="0.25">
      <c r="A47" s="151"/>
      <c r="B47" s="17">
        <v>19</v>
      </c>
      <c r="C47" s="22">
        <f t="shared" si="45"/>
        <v>18</v>
      </c>
      <c r="D47" s="50" t="str">
        <f t="shared" si="45"/>
        <v/>
      </c>
      <c r="E47" s="50" t="str">
        <f t="shared" si="45"/>
        <v/>
      </c>
      <c r="F47" s="49" t="str">
        <f t="shared" si="45"/>
        <v/>
      </c>
      <c r="G47" s="49" t="str">
        <f t="shared" si="45"/>
        <v/>
      </c>
      <c r="H47" s="49">
        <f t="shared" si="45"/>
        <v>0</v>
      </c>
      <c r="I47" s="49">
        <f t="shared" si="45"/>
        <v>4</v>
      </c>
      <c r="J47" s="49">
        <f t="shared" si="45"/>
        <v>3</v>
      </c>
      <c r="K47" s="49">
        <f t="shared" si="45"/>
        <v>3</v>
      </c>
      <c r="L47" s="49">
        <f t="shared" si="45"/>
        <v>1</v>
      </c>
      <c r="M47" s="49">
        <f t="shared" si="45"/>
        <v>4331</v>
      </c>
      <c r="N47" s="49">
        <f t="shared" si="45"/>
        <v>9</v>
      </c>
      <c r="O47" s="49">
        <f t="shared" si="44"/>
        <v>0</v>
      </c>
      <c r="P47" s="49">
        <f t="shared" si="44"/>
        <v>1</v>
      </c>
      <c r="Q47" s="49">
        <f t="shared" si="44"/>
        <v>0</v>
      </c>
      <c r="R47" s="49">
        <f t="shared" si="44"/>
        <v>2</v>
      </c>
      <c r="S47" s="22">
        <f t="shared" si="44"/>
        <v>18</v>
      </c>
      <c r="T47" s="49">
        <f t="shared" si="44"/>
        <v>0</v>
      </c>
      <c r="U47" s="49">
        <f t="shared" si="44"/>
        <v>0</v>
      </c>
      <c r="V47" s="18" t="str">
        <f t="shared" si="44"/>
        <v/>
      </c>
      <c r="W47" s="21">
        <f>IF(W24&gt;0,VLOOKUP(W24,'[3]2010_Envelope'!$BH$6:$CR$128,16),"")</f>
        <v>10.422564536497957</v>
      </c>
      <c r="X47" s="21">
        <f>IF(X24&gt;0,VLOOKUP(X24,'[3]2010_Envelope'!$BH$6:$CR$128,16),"")</f>
        <v>20.712144717870146</v>
      </c>
      <c r="Y47" s="21">
        <f>IF(Y24&gt;0,VLOOKUP(Y24,'[3]2010_Envelope'!$BH$6:$CR$128,16),"")</f>
        <v>16.245599859040539</v>
      </c>
      <c r="Z47" s="21">
        <f>IF(Z24&gt;0,VLOOKUP(Z24,'[3]2010_Envelope'!$BH$6:$CR$128,16),"")</f>
        <v>103.49056365286907</v>
      </c>
      <c r="AA47" s="21">
        <f>IF(AA24&gt;0,VLOOKUP(AA24,'[3]2010_Envelope'!$BH$6:$CR$128,16),"")</f>
        <v>134.49966869318251</v>
      </c>
      <c r="AB47" s="21">
        <f>IF(AB24&gt;0,VLOOKUP(AB24,'[3]2010_Envelope'!$BH$6:$CR$128,16),"")</f>
        <v>59.235605383007851</v>
      </c>
      <c r="AC47" s="20" t="str">
        <f>IF(AC24&gt;0,VLOOKUP(AC24,'[3]2010_HVAC'!$EY$7:$KA$83,68),"")</f>
        <v/>
      </c>
      <c r="AD47" s="20" t="str">
        <f>IF(AD24&gt;0,VLOOKUP(AD24,'[3]2010_HVAC'!$EY$7:$KA$83,68),"")</f>
        <v/>
      </c>
      <c r="AE47" s="20">
        <f>IF(AE24&gt;0,VLOOKUP(AE24,'[3]2010_HVAC'!$EY$7:$KA$83,68),"")</f>
        <v>37.21</v>
      </c>
      <c r="AF47" s="20">
        <f>IF(AF24&gt;0,VLOOKUP(AF24,'[3]2010_HVAC'!$EY$7:$KA$83,68),"")</f>
        <v>13.054</v>
      </c>
      <c r="AG47" s="55">
        <f>VLOOKUP($C47,[1]Performance!$A$3:$K$38,2)</f>
        <v>2</v>
      </c>
      <c r="AH47" s="55">
        <f t="shared" si="39"/>
        <v>70</v>
      </c>
      <c r="AI47" s="20" t="str">
        <f>IF(AI24&gt;0,VLOOKUP(AI24,'[3]2010_HVAC'!$EY$7:$KA$83,AH47),"")</f>
        <v/>
      </c>
      <c r="AJ47" s="20" t="str">
        <f>IF(AJ24&gt;0,VLOOKUP(AJ24,'[3]2010_HVAC'!$EY$7:$KA$83,$AH47),"")</f>
        <v/>
      </c>
      <c r="AK47" s="20">
        <f>IF(AK24&gt;0,VLOOKUP(AK24,'[3]2010_HVAC'!$EY$7:$KA$83,68),"")</f>
        <v>100.04</v>
      </c>
      <c r="AL47" s="20" t="str">
        <f>IF(AL24&gt;0,VLOOKUP(AL24,'[3]2010_HVAC'!$EY$7:$KA$83,68),"")</f>
        <v/>
      </c>
      <c r="AM47" s="20">
        <f>IF(AM24&gt;0,VLOOKUP(AM24,'[3]2010_HVAC'!$EY$7:$KA$83,68),"")</f>
        <v>4.809511111111112</v>
      </c>
      <c r="AN47" s="20" t="str">
        <f>IF(AN24&gt;0,VLOOKUP(AN24,'[3]2010_HVAC'!$EY$7:$KA$83,68),"")</f>
        <v/>
      </c>
      <c r="AO47" s="20" t="str">
        <f>IF(AO24&gt;0,VLOOKUP(AO24,'[3]2010_HVAC'!$EY$7:$KA$83,68),"")</f>
        <v/>
      </c>
      <c r="AP47" s="13">
        <f t="shared" si="40"/>
        <v>1169343.9996113752</v>
      </c>
      <c r="AQ47" s="21">
        <f>IF(AQ24&gt;0,VLOOKUP(AQ24,'[3]2010_Envelope'!$BH$6:$CR$128,17),"")</f>
        <v>36.609310833333325</v>
      </c>
      <c r="AR47" s="21">
        <f>IF(AR24&gt;0,VLOOKUP(AR24,'[3]2010_Envelope'!$BH$6:$CR$128,17),"")</f>
        <v>42.071221757059519</v>
      </c>
      <c r="AS47" s="21">
        <f>IF(AS24&gt;0,VLOOKUP(AS24,'[3]2010_Envelope'!$BH$6:$CR$128,17),"")</f>
        <v>36.601509999999998</v>
      </c>
      <c r="AT47" s="21" t="str">
        <f>IF(AT24&gt;0,VLOOKUP(AT24,'[3]2010_Envelope'!$BH$6:$CR$128,17),"")</f>
        <v/>
      </c>
      <c r="AU47" s="21">
        <f>IF(AU24&gt;0,VLOOKUP(AU24,'[3]2010_Envelope'!$BH$6:$CR$128,17),"")</f>
        <v>65.558337295000001</v>
      </c>
      <c r="AV47" s="21">
        <f>IF(AV24&gt;0,VLOOKUP(AV24,'[3]2010_Envelope'!$BH$6:$CR$128,17),"")</f>
        <v>29.795850371571422</v>
      </c>
      <c r="AW47" s="20" t="str">
        <f>IF(AW24&gt;0,VLOOKUP(AW24,'[3]2010_HVAC'!$EY$7:$KA$83,71),"")</f>
        <v/>
      </c>
      <c r="AX47" s="20" t="str">
        <f>IF(AX24&gt;0,VLOOKUP(AX24,'[3]2010_HVAC'!$EY$7:$KA$83,71),"")</f>
        <v/>
      </c>
      <c r="AY47" s="20">
        <f>IF(AY24&gt;0,VLOOKUP(AY24,'[3]2010_HVAC'!$EY$7:$KA$83,71),"")</f>
        <v>37.21</v>
      </c>
      <c r="AZ47" s="20">
        <f>IF(AZ24&gt;0,VLOOKUP(AZ24,'[3]2010_HVAC'!$EY$7:$KA$83,71),"")</f>
        <v>13.054</v>
      </c>
      <c r="BA47" s="55">
        <f>VLOOKUP($C47,[2]Performance!$A$3:$K$36,2)</f>
        <v>1</v>
      </c>
      <c r="BB47" s="55">
        <f t="shared" si="41"/>
        <v>72</v>
      </c>
      <c r="BC47" s="20" t="str">
        <f>IF(BC24&gt;0,VLOOKUP(BC24,'[3]2010_HVAC'!$EY$7:$KA$83,BB47),"")</f>
        <v/>
      </c>
      <c r="BD47" s="20" t="str">
        <f>IF(BD24&gt;0,VLOOKUP(BD24,'[3]2010_HVAC'!$EY$7:$KA$83,$BB47),"")</f>
        <v/>
      </c>
      <c r="BE47" s="20">
        <f>IF(BE24&gt;0,VLOOKUP(BE24,'[3]2010_HVAC'!$EY$7:$KA$83,71),"")</f>
        <v>100.04</v>
      </c>
      <c r="BF47" s="20" t="str">
        <f>IF(BF24&gt;0,VLOOKUP(BF24,'[3]2010_HVAC'!$EY$7:$KA$83,71),"")</f>
        <v/>
      </c>
      <c r="BG47" s="20">
        <f>IF(BG24&gt;0,VLOOKUP(BG24,'[3]2010_HVAC'!$EY$7:$KA$83,71),"")</f>
        <v>5.3591695238095243</v>
      </c>
      <c r="BH47" s="20" t="str">
        <f>IF(BH24&gt;0,VLOOKUP(BH24,'[3]2010_HVAC'!$EY$7:$KA$83,71),"")</f>
        <v/>
      </c>
      <c r="BI47" s="20" t="str">
        <f>IF(BI24&gt;0,VLOOKUP(BI24,'[3]2010_HVAC'!$EY$7:$KA$83,71),"")</f>
        <v/>
      </c>
      <c r="BJ47" s="13">
        <f t="shared" si="42"/>
        <v>1153843.1093094375</v>
      </c>
      <c r="BK47" s="19">
        <f>IF($N47&gt;0,VLOOKUP($C47,[1]Vienna!$AB$7:$AN$40,$N47))/((IF($P47=1,'3 PlantsCodes'!$D$26,IF($P47=2,'3 PlantsCodes'!$D$27,IF($P47=3,'3 PlantsCodes'!$D$28,IF($P47=4,'3 PlantsCodes'!$D$29)))))*IF($R47=1,'3 PlantsCodes'!$D$31,IF($R47=2,'3 PlantsCodes'!$D$32)))</f>
        <v>19.129512087590598</v>
      </c>
      <c r="BL47" s="19">
        <f>(IF($O47=20,VLOOKUP($C47,[1]Vienna!$AB$7:$AN$40,12),IF($O47&gt;0,VLOOKUP($C47,[1]Vienna!$AB$7:$AN$40,$O47),0))/(IF($Q47=1,'3 PlantsCodes'!$E$26,IF($Q47=3,'3 PlantsCodes'!$E$28,IF($Q47=4,'3 PlantsCodes'!$E$29,1)))*IF($R47=1,'3 PlantsCodes'!$E$31,IF($R47=2,'3 PlantsCodes'!$E$32))))</f>
        <v>0</v>
      </c>
      <c r="BM47" s="19">
        <f>VLOOKUP($C47,[1]Vienna!$AB$6:$AZ$40,$S47)</f>
        <v>8.1999999999999993</v>
      </c>
      <c r="BN47" s="19">
        <f>VLOOKUP($C47,[1]Vienna!$B$7:$Y$40,18)</f>
        <v>7.8505058899217826</v>
      </c>
      <c r="BO47" s="19">
        <f>VLOOKUP($C47,[1]Vienna!$B$7:$AA$40,26)</f>
        <v>0.16418281714243962</v>
      </c>
      <c r="BP47" s="20">
        <f>IF($U47=1,-[4]Office!$E$4,0)</f>
        <v>0</v>
      </c>
      <c r="BQ47" s="57" t="s">
        <v>30</v>
      </c>
      <c r="BR47" s="19">
        <f>IF($N47&gt;0,VLOOKUP($C47,[2]Vienna!$AB$7:$AN$40,$N47))/((IF($P47=1,'3 PlantsCodes'!$D$26,IF($P47=2,'3 PlantsCodes'!$D$27,IF($P47=3,'3 PlantsCodes'!$D$28,IF($P47=4,'3 PlantsCodes'!$D$29)))))*IF($R47=1,'3 PlantsCodes'!$D$31,IF($R47=2,'3 PlantsCodes'!$D$32)))</f>
        <v>26.691584952232997</v>
      </c>
      <c r="BS47" s="19">
        <f>(IF($O47=20,VLOOKUP($C47,[2]Vienna!$AB$7:$AN$40,12),IF($O47&gt;0,VLOOKUP($C47,[2]Vienna!$AB$7:$AN$40,$O47),0))/(IF($Q47=1,'3 PlantsCodes'!$E$26,IF($Q47=3,'3 PlantsCodes'!$E$28,IF($Q47=4,'3 PlantsCodes'!$E$29,1)))*IF($R47=1,'3 PlantsCodes'!$E$31,IF($R47=2,'3 PlantsCodes'!$E$32))))</f>
        <v>0</v>
      </c>
      <c r="BT47" s="19">
        <f>VLOOKUP($C47,[2]Vienna!$AB$6:$AZ$40,$S47)</f>
        <v>11.9</v>
      </c>
      <c r="BU47" s="19">
        <f>VLOOKUP($C47,[2]Vienna!$B$7:$Y$40,18)</f>
        <v>7.8425825900360433</v>
      </c>
      <c r="BV47" s="19">
        <f>VLOOKUP($C47,[2]Vienna!$B$7:$AA$40,26)</f>
        <v>0.38278485693837527</v>
      </c>
      <c r="BW47" s="20">
        <f>IF($U47=1,-[4]School!$E$4,0)</f>
        <v>0</v>
      </c>
      <c r="BX47" s="57" t="s">
        <v>30</v>
      </c>
    </row>
    <row r="48" spans="1:76" ht="15" customHeight="1" x14ac:dyDescent="0.25">
      <c r="A48" s="152"/>
      <c r="B48" s="17">
        <v>20</v>
      </c>
      <c r="C48" s="22">
        <f t="shared" si="45"/>
        <v>32</v>
      </c>
      <c r="D48" s="50" t="str">
        <f t="shared" si="45"/>
        <v/>
      </c>
      <c r="E48" s="50" t="str">
        <f t="shared" si="45"/>
        <v/>
      </c>
      <c r="F48" s="49" t="str">
        <f t="shared" si="45"/>
        <v/>
      </c>
      <c r="G48" s="49" t="str">
        <f t="shared" si="45"/>
        <v/>
      </c>
      <c r="H48" s="49">
        <f t="shared" si="45"/>
        <v>1</v>
      </c>
      <c r="I48" s="49">
        <f t="shared" si="45"/>
        <v>3</v>
      </c>
      <c r="J48" s="49">
        <f t="shared" si="45"/>
        <v>3</v>
      </c>
      <c r="K48" s="49">
        <f t="shared" si="45"/>
        <v>3</v>
      </c>
      <c r="L48" s="49">
        <f t="shared" si="45"/>
        <v>2</v>
      </c>
      <c r="M48" s="49">
        <f t="shared" si="45"/>
        <v>3332</v>
      </c>
      <c r="N48" s="49">
        <f t="shared" si="45"/>
        <v>9</v>
      </c>
      <c r="O48" s="49">
        <f t="shared" si="44"/>
        <v>0</v>
      </c>
      <c r="P48" s="49">
        <f t="shared" si="44"/>
        <v>4</v>
      </c>
      <c r="Q48" s="49">
        <f t="shared" si="44"/>
        <v>0</v>
      </c>
      <c r="R48" s="49">
        <f t="shared" si="44"/>
        <v>2</v>
      </c>
      <c r="S48" s="22">
        <f t="shared" si="44"/>
        <v>24</v>
      </c>
      <c r="T48" s="49">
        <f t="shared" si="44"/>
        <v>1</v>
      </c>
      <c r="U48" s="49">
        <f t="shared" si="44"/>
        <v>1</v>
      </c>
      <c r="V48" s="18" t="str">
        <f t="shared" si="44"/>
        <v/>
      </c>
      <c r="W48" s="21" t="str">
        <f>IF(W25&gt;0,VLOOKUP(W25,'[3]2010_Envelope'!$BH$6:$CR$128,16),"")</f>
        <v/>
      </c>
      <c r="X48" s="21">
        <f>IF(X25&gt;0,VLOOKUP(X25,'[3]2010_Envelope'!$BH$6:$CR$128,16),"")</f>
        <v>20.361091417567259</v>
      </c>
      <c r="Y48" s="21">
        <f>IF(Y25&gt;0,VLOOKUP(Y25,'[3]2010_Envelope'!$BH$6:$CR$128,16),"")</f>
        <v>11.603999899314671</v>
      </c>
      <c r="Z48" s="21">
        <f>IF(Z25&gt;0,VLOOKUP(Z25,'[3]2010_Envelope'!$BH$6:$CR$128,16),"")</f>
        <v>103.49056365286907</v>
      </c>
      <c r="AA48" s="21">
        <f>IF(AA25&gt;0,VLOOKUP(AA25,'[3]2010_Envelope'!$BH$6:$CR$128,16),"")</f>
        <v>134.49966869318251</v>
      </c>
      <c r="AB48" s="21">
        <f>IF(AB25&gt;0,VLOOKUP(AB25,'[3]2010_Envelope'!$BH$6:$CR$128,16),"")</f>
        <v>59.235605383007851</v>
      </c>
      <c r="AC48" s="20">
        <f>IF(AC25&gt;0,VLOOKUP(AC25,'[3]2010_HVAC'!$EY$7:$KA$83,68),"")</f>
        <v>16.774999999999999</v>
      </c>
      <c r="AD48" s="20">
        <f>IF(AD25&gt;0,VLOOKUP(AD25,'[3]2010_HVAC'!$EY$7:$KA$83,68),"")</f>
        <v>27.145</v>
      </c>
      <c r="AE48" s="20">
        <f>IF(AE25&gt;0,VLOOKUP(AE25,'[3]2010_HVAC'!$EY$7:$KA$83,68),"")</f>
        <v>37.21</v>
      </c>
      <c r="AF48" s="20">
        <f>IF(AF25&gt;0,VLOOKUP(AF25,'[3]2010_HVAC'!$EY$7:$KA$83,68),"")</f>
        <v>13.054</v>
      </c>
      <c r="AG48" s="55">
        <f>VLOOKUP($C48,[1]Performance!$A$3:$K$38,2)</f>
        <v>2</v>
      </c>
      <c r="AH48" s="55">
        <f t="shared" ref="AH48" si="46">IF(AG48=0,68,IF(AG48=1,69,70))</f>
        <v>70</v>
      </c>
      <c r="AI48" s="20" t="str">
        <f>IF(AI25&gt;0,VLOOKUP(AI25,'[3]2010_HVAC'!$EY$7:$KA$83,AH48),"")</f>
        <v/>
      </c>
      <c r="AJ48" s="20" t="str">
        <f>IF(AJ25&gt;0,VLOOKUP(AJ25,'[3]2010_HVAC'!$EY$7:$KA$83,$AH48),"")</f>
        <v/>
      </c>
      <c r="AK48" s="20">
        <f>IF(AK25&gt;0,VLOOKUP(AK25,'[3]2010_HVAC'!$EY$7:$KA$83,68),"")</f>
        <v>54.9</v>
      </c>
      <c r="AL48" s="20" t="str">
        <f>IF(AL25&gt;0,VLOOKUP(AL25,'[3]2010_HVAC'!$EY$7:$KA$83,68),"")</f>
        <v/>
      </c>
      <c r="AM48" s="20">
        <f>IF(AM25&gt;0,VLOOKUP(AM25,'[3]2010_HVAC'!$EY$7:$KA$83,68),"")</f>
        <v>4.809511111111112</v>
      </c>
      <c r="AN48" s="20">
        <f>IF(AN25&gt;0,VLOOKUP(AN25,'[3]2010_HVAC'!$EY$7:$KA$83,68),"")</f>
        <v>5.7350427350427351</v>
      </c>
      <c r="AO48" s="20">
        <f>IF(AO25&gt;0,VLOOKUP(AO25,'[3]2010_HVAC'!$EY$7:$KA$83,68),"")</f>
        <v>24.963076923076922</v>
      </c>
      <c r="AP48" s="13">
        <f t="shared" ref="AP48" si="47">(SUM(W48:AF48)+SUM(AI48:AO48))*$AP$5</f>
        <v>1202251.1899675028</v>
      </c>
      <c r="AQ48" s="21">
        <f>IF(AQ25&gt;0,VLOOKUP(AQ25,'[3]2010_Envelope'!$BH$6:$CR$128,17),"")</f>
        <v>24.944464722222222</v>
      </c>
      <c r="AR48" s="21">
        <f>IF(AR25&gt;0,VLOOKUP(AR25,'[3]2010_Envelope'!$BH$6:$CR$128,17),"")</f>
        <v>39.271300186380948</v>
      </c>
      <c r="AS48" s="21">
        <f>IF(AS25&gt;0,VLOOKUP(AS25,'[3]2010_Envelope'!$BH$6:$CR$128,17),"")</f>
        <v>32.46706833333333</v>
      </c>
      <c r="AT48" s="21" t="str">
        <f>IF(AT25&gt;0,VLOOKUP(AT25,'[3]2010_Envelope'!$BH$6:$CR$128,17),"")</f>
        <v/>
      </c>
      <c r="AU48" s="21">
        <f>IF(AU25&gt;0,VLOOKUP(AU25,'[3]2010_Envelope'!$BH$6:$CR$128,17),"")</f>
        <v>65.558337295000001</v>
      </c>
      <c r="AV48" s="21">
        <f>IF(AV25&gt;0,VLOOKUP(AV25,'[3]2010_Envelope'!$BH$6:$CR$128,17),"")</f>
        <v>29.795850371571422</v>
      </c>
      <c r="AW48" s="20">
        <f>IF(AW25&gt;0,VLOOKUP(AW25,'[3]2010_HVAC'!$EY$7:$KA$83,71),"")</f>
        <v>16.774999999999999</v>
      </c>
      <c r="AX48" s="20">
        <f>IF(AX25&gt;0,VLOOKUP(AX25,'[3]2010_HVAC'!$EY$7:$KA$83,71),"")</f>
        <v>27.145</v>
      </c>
      <c r="AY48" s="20">
        <f>IF(AY25&gt;0,VLOOKUP(AY25,'[3]2010_HVAC'!$EY$7:$KA$83,71),"")</f>
        <v>37.21</v>
      </c>
      <c r="AZ48" s="20">
        <f>IF(AZ25&gt;0,VLOOKUP(AZ25,'[3]2010_HVAC'!$EY$7:$KA$83,71),"")</f>
        <v>13.054</v>
      </c>
      <c r="BA48" s="55">
        <f>VLOOKUP($C48,[2]Performance!$A$3:$K$36,2)</f>
        <v>2</v>
      </c>
      <c r="BB48" s="55">
        <f t="shared" ref="BB48" si="48">IF(BA48=0,71,IF(BA48=1,72,73))</f>
        <v>73</v>
      </c>
      <c r="BC48" s="20" t="str">
        <f>IF(BC25&gt;0,VLOOKUP(BC25,'[3]2010_HVAC'!$EY$7:$KA$83,BB48),"")</f>
        <v/>
      </c>
      <c r="BD48" s="20" t="str">
        <f>IF(BD25&gt;0,VLOOKUP(BD25,'[3]2010_HVAC'!$EY$7:$KA$83,$BB48),"")</f>
        <v/>
      </c>
      <c r="BE48" s="20">
        <f>IF(BE25&gt;0,VLOOKUP(BE25,'[3]2010_HVAC'!$EY$7:$KA$83,71),"")</f>
        <v>54.9</v>
      </c>
      <c r="BF48" s="20" t="str">
        <f>IF(BF25&gt;0,VLOOKUP(BF25,'[3]2010_HVAC'!$EY$7:$KA$83,71),"")</f>
        <v/>
      </c>
      <c r="BG48" s="20">
        <f>IF(BG25&gt;0,VLOOKUP(BG25,'[3]2010_HVAC'!$EY$7:$KA$83,71),"")</f>
        <v>5.3591695238095243</v>
      </c>
      <c r="BH48" s="20">
        <f>IF(BH25&gt;0,VLOOKUP(BH25,'[3]2010_HVAC'!$EY$7:$KA$83,71),"")</f>
        <v>8.5206349206349206</v>
      </c>
      <c r="BI48" s="20">
        <f>IF(BI25&gt;0,VLOOKUP(BI25,'[3]2010_HVAC'!$EY$7:$KA$83,71),"")</f>
        <v>25.755555555555556</v>
      </c>
      <c r="BJ48" s="13">
        <f t="shared" ref="BJ48" si="49">(SUM(AQ48:AZ48)+SUM(BC48:BI48))*$BJ$5</f>
        <v>1199382.5998618</v>
      </c>
      <c r="BK48" s="19">
        <f>IF($N48&gt;0,VLOOKUP($C48,[1]Vienna!$AB$7:$AN$40,$N48))/((IF($P48=1,'3 PlantsCodes'!$D$26,IF($P48=2,'3 PlantsCodes'!$D$27,IF($P48=3,'3 PlantsCodes'!$D$28,IF($P48=4,'3 PlantsCodes'!$D$29)))))*IF($R48=1,'3 PlantsCodes'!$D$31,IF($R48=2,'3 PlantsCodes'!$D$32)))</f>
        <v>14.497535408696221</v>
      </c>
      <c r="BL48" s="19">
        <f>(IF($O48=20,VLOOKUP($C48,[1]Vienna!$AB$7:$AN$40,12),IF($O48&gt;0,VLOOKUP($C48,[1]Vienna!$AB$7:$AN$40,$O48),0))/(IF($Q48=1,'3 PlantsCodes'!$E$26,IF($Q48=3,'3 PlantsCodes'!$E$28,IF($Q48=4,'3 PlantsCodes'!$E$29,1)))*IF($R48=1,'3 PlantsCodes'!$E$31,IF($R48=2,'3 PlantsCodes'!$E$32))))</f>
        <v>0</v>
      </c>
      <c r="BM48" s="19">
        <f>VLOOKUP($C48,[1]Vienna!$AB$6:$AZ$40,$S48)</f>
        <v>4.477777777777777</v>
      </c>
      <c r="BN48" s="19">
        <f>VLOOKUP($C48,[1]Vienna!$B$7:$Y$40,18)</f>
        <v>7.8505058899217826</v>
      </c>
      <c r="BO48" s="19">
        <f>VLOOKUP($C48,[1]Vienna!$B$7:$AA$40,26)</f>
        <v>1.834729891959977</v>
      </c>
      <c r="BP48" s="20">
        <f>IF($U48=1,-[4]Office!$E$4,0)</f>
        <v>-7.2423076923076923</v>
      </c>
      <c r="BQ48" s="57" t="s">
        <v>30</v>
      </c>
      <c r="BR48" s="19">
        <f>IF($N48&gt;0,VLOOKUP($C48,[2]Vienna!$AB$7:$AN$40,$N48))/((IF($P48=1,'3 PlantsCodes'!$D$26,IF($P48=2,'3 PlantsCodes'!$D$27,IF($P48=3,'3 PlantsCodes'!$D$28,IF($P48=4,'3 PlantsCodes'!$D$29)))))*IF($R48=1,'3 PlantsCodes'!$D$31,IF($R48=2,'3 PlantsCodes'!$D$32)))</f>
        <v>13.129127554600123</v>
      </c>
      <c r="BS48" s="19">
        <f>(IF($O48=20,VLOOKUP($C48,[2]Vienna!$AB$7:$AN$40,12),IF($O48&gt;0,VLOOKUP($C48,[2]Vienna!$AB$7:$AN$40,$O48),0))/(IF($Q48=1,'3 PlantsCodes'!$E$26,IF($Q48=3,'3 PlantsCodes'!$E$28,IF($Q48=4,'3 PlantsCodes'!$E$29,1)))*IF($R48=1,'3 PlantsCodes'!$E$31,IF($R48=2,'3 PlantsCodes'!$E$32))))</f>
        <v>0</v>
      </c>
      <c r="BT48" s="19">
        <f>VLOOKUP($C48,[2]Vienna!$AB$6:$AZ$40,$S48)</f>
        <v>7.5422222222222226</v>
      </c>
      <c r="BU48" s="19">
        <f>VLOOKUP($C48,[2]Vienna!$B$7:$Y$40,18)</f>
        <v>7.8425825900360433</v>
      </c>
      <c r="BV48" s="19">
        <f>VLOOKUP($C48,[2]Vienna!$B$7:$AA$40,26)</f>
        <v>4.6665221412253928</v>
      </c>
      <c r="BW48" s="20">
        <f>IF($U48=1,-[4]School!$E$4,0)</f>
        <v>-7.2184126984126982</v>
      </c>
      <c r="BX48" s="57" t="s">
        <v>30</v>
      </c>
    </row>
    <row r="50" spans="1:76" ht="15.75" thickBot="1" x14ac:dyDescent="0.3"/>
    <row r="51" spans="1:76" ht="54"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34</v>
      </c>
      <c r="F54" s="49" t="s">
        <v>34</v>
      </c>
      <c r="G54" s="49" t="s">
        <v>34</v>
      </c>
      <c r="H54" s="49">
        <v>0</v>
      </c>
      <c r="I54" s="49">
        <f>IF(D54="-",1,IF(D54="o-",2,IF(D54="o+",3,IF(D54="+",4))))</f>
        <v>1</v>
      </c>
      <c r="J54" s="49">
        <f>IF(E54="o",1,IF(E54="o+",2,IF(E54="+",3)))</f>
        <v>1</v>
      </c>
      <c r="K54" s="49">
        <f>IF(G54="o",1,IF(G54="o+",2,IF(G54="+",3)))</f>
        <v>1</v>
      </c>
      <c r="L54" s="49">
        <f>IF(H54=0,1,IF(H54=1,2))</f>
        <v>1</v>
      </c>
      <c r="M54" s="49">
        <f>I54*1000+J54*100+K54*10+L54*1</f>
        <v>1111</v>
      </c>
      <c r="N54" s="49">
        <v>2</v>
      </c>
      <c r="O54" s="49">
        <v>11</v>
      </c>
      <c r="P54" s="49">
        <v>2</v>
      </c>
      <c r="Q54" s="49">
        <v>3</v>
      </c>
      <c r="R54" s="49">
        <v>1</v>
      </c>
      <c r="S54" s="22">
        <f t="shared" ref="S54:S73" si="50">IF(T54=0,IF(N54=3,14,IF(N54=7,16,IF(N54=8,17,IF(N54=9,18,IF(N54=10,19,15))))),IF(T54=1,IF(N54=3,20,IF(N54=7,22,IF(N54=8,23,IF(N54=9,24,IF(N54=10,25,21)))))))</f>
        <v>15</v>
      </c>
      <c r="T54" s="49">
        <v>0</v>
      </c>
      <c r="U54" s="49">
        <v>0</v>
      </c>
      <c r="V54" s="6"/>
      <c r="W54" s="10">
        <f>VLOOKUP($C54,[1]Vienna!$BB$7:$BK$42,5)</f>
        <v>1</v>
      </c>
      <c r="X54" s="10">
        <f>VLOOKUP($C54,[1]Vienna!$BB$7:$BK$42,6)</f>
        <v>24</v>
      </c>
      <c r="Y54" s="10">
        <f>VLOOKUP($C54,[1]Vienna!$BB$7:$BK$42,7)</f>
        <v>0</v>
      </c>
      <c r="Z54" s="10">
        <f>VLOOKUP($C54,[1]Vienna!$BB$7:$BK$42,8)</f>
        <v>81</v>
      </c>
      <c r="AA54" s="10">
        <f>VLOOKUP($C54,[1]Vienna!$BB$7:$BK$42,9)</f>
        <v>0</v>
      </c>
      <c r="AB54" s="10">
        <f>VLOOKUP($C54,[1]Vienna!$BB$7:$BK$42,10)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141</v>
      </c>
      <c r="AK54" s="11">
        <f>IF($P54=1,149,IF($P54=2,153,IF($P54=3,155,IF($P54=4,157,0))))</f>
        <v>153</v>
      </c>
      <c r="AL54" s="11">
        <f>IF($P54=$Q54,0,IF($Q54=1,149,IF($Q54=2,153,IF($Q54=3,155,IF($Q54=4,157,0)))))</f>
        <v>155</v>
      </c>
      <c r="AM54" s="11">
        <f>IF($R54=1,160,IF($R54=2,162))</f>
        <v>160</v>
      </c>
      <c r="AN54" s="11">
        <f>IF($T54=1,186,0)</f>
        <v>0</v>
      </c>
      <c r="AO54" s="11">
        <f>IF($U54=1,184,0)</f>
        <v>0</v>
      </c>
      <c r="AP54" s="13">
        <f t="shared" ref="AP54:AP73" si="51">AP77/$AP$5</f>
        <v>186.84551551722782</v>
      </c>
      <c r="AQ54" s="10">
        <f>VLOOKUP($C54,[2]Vienna!$BB$7:$BK$40,5)</f>
        <v>2</v>
      </c>
      <c r="AR54" s="10">
        <f>VLOOKUP($C54,[2]Vienna!$BB$7:$BK$40,6)</f>
        <v>24</v>
      </c>
      <c r="AS54" s="10">
        <f>VLOOKUP($C54,[2]Vienna!$BB$7:$BK$40,7)</f>
        <v>0</v>
      </c>
      <c r="AT54" s="10">
        <f>VLOOKUP($C54,[2]Vienna!$BB$7:$BK$40,8)</f>
        <v>0</v>
      </c>
      <c r="AU54" s="10">
        <f>VLOOKUP($C54,[2]Vienna!$BB$7:$BK$40,9)</f>
        <v>0</v>
      </c>
      <c r="AV54" s="10">
        <f>VLOOKUP($C54,[2]Vienna!$BB$7:$BK$40,10)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141</v>
      </c>
      <c r="BE54" s="11">
        <f>IF($P54=1,149,IF($P54=2,153,IF($P54=3,155,IF($P54=4,157,0))))</f>
        <v>153</v>
      </c>
      <c r="BF54" s="11">
        <f>IF($P54=$Q54,0,IF($Q54=1,149,IF($Q54=2,153,IF($Q54=3,155,IF($Q54=4,157,0)))))</f>
        <v>155</v>
      </c>
      <c r="BG54" s="11">
        <f>IF($R54=1,160,IF($R54=2,162))</f>
        <v>160</v>
      </c>
      <c r="BH54" s="11">
        <f>IF($T54=1,186,0)</f>
        <v>0</v>
      </c>
      <c r="BI54" s="11">
        <f>IF($U54=1,184,0)</f>
        <v>0</v>
      </c>
      <c r="BJ54" s="13">
        <f t="shared" ref="BJ54:BJ73" si="52">BJ77/$BJ$5</f>
        <v>190.16646328129062</v>
      </c>
      <c r="BK54" s="19">
        <f>IF($N54=2,BK77*'4 PEF'!$B$4,IF(OR($N54=3,$N54=4,$N54=5,$N54=6),BK77*'4 PEF'!$B$5,IF(OR($N54=7,$N54=8),BK77*'4 PEF'!$B$10,IF($N54=9,BK77*'4 PEF'!$B$7,IF($N54=10,BK77*'4 PEF'!$B$6)))))</f>
        <v>348.00375556596202</v>
      </c>
      <c r="BL54" s="19">
        <f>BL77*'4 PEF'!$B$10</f>
        <v>10.243542039433201</v>
      </c>
      <c r="BM54" s="19">
        <f>IF($N54=2,BM77*'4 PEF'!$B$4,IF(OR($N54=3,$N54=4,$N54=5,$N54=6),BM77*'4 PEF'!$B$5,IF(OR($N54=7,$N54=8),BM77*'4 PEF'!$B$10,IF($N54=9,BM77*'4 PEF'!$B$7,IF($N54=10,BM77*'4 PEF'!$B$6)))))</f>
        <v>8.6315789473684212</v>
      </c>
      <c r="BN54" s="19">
        <f>BN77*'4 PEF'!$B$10</f>
        <v>45.801536132809389</v>
      </c>
      <c r="BO54" s="19">
        <f>BO77*'4 PEF'!$B$10</f>
        <v>0.96356625046929834</v>
      </c>
      <c r="BP54" s="33">
        <f>BP77*'4 PEF'!$B$10</f>
        <v>0</v>
      </c>
      <c r="BQ54" s="34">
        <f>SUM(BK54:BP54)</f>
        <v>413.64397893604234</v>
      </c>
      <c r="BR54" s="19">
        <f>IF($N54=2,BR77*'4 PEF'!$B$4,IF(OR($N54=3,$N54=4,$N54=5,$N54=6),BR77*'4 PEF'!$B$5,IF(OR($N54=7,$N54=8),BR77*'4 PEF'!$B$10,IF($N54=9,BR77*'4 PEF'!$B$7,IF($N54=10,BR77*'4 PEF'!$B$6)))))</f>
        <v>353.30381836572064</v>
      </c>
      <c r="BS54" s="19">
        <f>BS77*'4 PEF'!$B$10</f>
        <v>4.5234223186745774</v>
      </c>
      <c r="BT54" s="19">
        <f>IF($N54=2,BT77*'4 PEF'!$B$4,IF(OR($N54=3,$N54=4,$N54=5,$N54=6),BT77*'4 PEF'!$B$5,IF(OR($N54=7,$N54=8),BT77*'4 PEF'!$B$10,IF($N54=9,BT77*'4 PEF'!$B$7,IF($N54=10,BT77*'4 PEF'!$B$6)))))</f>
        <v>12.526315789473685</v>
      </c>
      <c r="BU54" s="19">
        <f>BU77*'4 PEF'!$B$10</f>
        <v>42.298135039435877</v>
      </c>
      <c r="BV54" s="19">
        <f>BV77*'4 PEF'!$B$10</f>
        <v>1.389827655530613</v>
      </c>
      <c r="BW54" s="33">
        <f>BW77*'4 PEF'!$B$10</f>
        <v>0</v>
      </c>
      <c r="BX54" s="34">
        <f>SUM(BR54:BW54)</f>
        <v>414.04151916883541</v>
      </c>
    </row>
    <row r="55" spans="1:76" x14ac:dyDescent="0.25">
      <c r="A55" s="151"/>
      <c r="B55" s="17">
        <v>2</v>
      </c>
      <c r="C55" s="97">
        <f>VLOOKUP(M55,[1]aux!$A$2:$B$37,2,FALSE)</f>
        <v>9</v>
      </c>
      <c r="D55" s="50" t="s">
        <v>31</v>
      </c>
      <c r="E55" s="50" t="s">
        <v>33</v>
      </c>
      <c r="F55" s="49" t="s">
        <v>34</v>
      </c>
      <c r="G55" s="49" t="s">
        <v>32</v>
      </c>
      <c r="H55" s="49">
        <v>0</v>
      </c>
      <c r="I55" s="49">
        <f t="shared" ref="I55:I65" si="53">IF(D55="-",1,IF(D55="o-",2,IF(D55="o+",3,IF(D55="+",4))))</f>
        <v>2</v>
      </c>
      <c r="J55" s="49">
        <f t="shared" ref="J55:J65" si="54">IF(E55="o",1,IF(E55="o+",2,IF(E55="+",3)))</f>
        <v>3</v>
      </c>
      <c r="K55" s="49">
        <f t="shared" ref="K55:K65" si="55">IF(G55="o",1,IF(G55="o+",2,IF(G55="+",3)))</f>
        <v>2</v>
      </c>
      <c r="L55" s="49">
        <f t="shared" ref="L55:L65" si="56">IF(H55=0,1,IF(H55=1,2))</f>
        <v>1</v>
      </c>
      <c r="M55" s="49">
        <f t="shared" ref="M55:M73" si="57">I55*1000+J55*100+K55*10+L55*1</f>
        <v>2321</v>
      </c>
      <c r="N55" s="49">
        <v>9</v>
      </c>
      <c r="O55" s="49">
        <v>20</v>
      </c>
      <c r="P55" s="49">
        <v>3</v>
      </c>
      <c r="Q55" s="49">
        <v>3</v>
      </c>
      <c r="R55" s="49">
        <v>2</v>
      </c>
      <c r="S55" s="22">
        <f t="shared" si="50"/>
        <v>18</v>
      </c>
      <c r="T55" s="49">
        <v>0</v>
      </c>
      <c r="U55" s="49">
        <v>0</v>
      </c>
      <c r="V55" s="18"/>
      <c r="W55" s="10">
        <f>VLOOKUP($C55,[1]Vienna!$BB$7:$BK$42,5)</f>
        <v>11</v>
      </c>
      <c r="X55" s="10">
        <f>VLOOKUP($C55,[1]Vienna!$BB$7:$BK$42,6)</f>
        <v>34</v>
      </c>
      <c r="Y55" s="10">
        <f>VLOOKUP($C55,[1]Vienna!$BB$7:$BK$42,7)</f>
        <v>63</v>
      </c>
      <c r="Z55" s="10">
        <f>VLOOKUP($C55,[1]Vienna!$BB$7:$BK$42,8)</f>
        <v>93</v>
      </c>
      <c r="AA55" s="10">
        <f>VLOOKUP($C55,[1]Vienna!$BB$7:$BK$42,9)</f>
        <v>0</v>
      </c>
      <c r="AB55" s="10">
        <f>VLOOKUP($C55,[1]Vienna!$BB$7:$BK$42,10)</f>
        <v>109</v>
      </c>
      <c r="AC55" s="11">
        <f t="shared" ref="AC55:AC73" si="58">IF($H55=1,170,0)</f>
        <v>0</v>
      </c>
      <c r="AD55" s="11">
        <f t="shared" ref="AD55:AD73" si="59">IF($H55=1,168,0)</f>
        <v>0</v>
      </c>
      <c r="AE55" s="11">
        <f>VLOOKUP($C55,[1]Vienna!$BB$7:$BM$42,11)</f>
        <v>176</v>
      </c>
      <c r="AF55" s="11">
        <f>VLOOKUP($C55,[1]Vienna!$BB$7:$BM$42,12)</f>
        <v>0</v>
      </c>
      <c r="AG55" s="11" t="s">
        <v>30</v>
      </c>
      <c r="AH55" s="11" t="s">
        <v>30</v>
      </c>
      <c r="AI55" s="11">
        <f t="shared" ref="AI55:AI73" si="60">IF($N55=2,147,IF($N55=3,120,IF(OR($N55=4,$N55=5,$N55=6),123,IF($N55=7,129,IF($N55=8,135,IF($N55=9,138,IF($N55=10,191,0)))))))</f>
        <v>138</v>
      </c>
      <c r="AJ55" s="11">
        <f t="shared" ref="AJ55:AJ73" si="61">IF($O55=11,141,IF($O55=20,144,0))</f>
        <v>144</v>
      </c>
      <c r="AK55" s="11">
        <f t="shared" ref="AK55:AK73" si="62">IF($P55=1,149,IF($P55=2,153,IF($P55=3,155,IF($P55=4,157,0))))</f>
        <v>155</v>
      </c>
      <c r="AL55" s="11">
        <f t="shared" ref="AL55:AL73" si="63">IF(P55=Q55,0,IF($Q55=1,149,IF($Q55=2,153,IF($Q55=3,155,IF($Q55=4,157,0)))))</f>
        <v>0</v>
      </c>
      <c r="AM55" s="11">
        <f t="shared" ref="AM55:AM73" si="64">IF($R55=1,160,IF($R55=2,162))</f>
        <v>162</v>
      </c>
      <c r="AN55" s="11">
        <f t="shared" ref="AN55:AN73" si="65">IF($T55=1,186,0)</f>
        <v>0</v>
      </c>
      <c r="AO55" s="11">
        <f t="shared" ref="AO55:AO73" si="66">IF($U55=1,184,0)</f>
        <v>0</v>
      </c>
      <c r="AP55" s="13">
        <f t="shared" si="51"/>
        <v>298.18682477562913</v>
      </c>
      <c r="AQ55" s="10">
        <f>VLOOKUP($C55,[2]Vienna!$BB$7:$BK$40,5)</f>
        <v>12</v>
      </c>
      <c r="AR55" s="10">
        <f>VLOOKUP($C55,[2]Vienna!$BB$7:$BK$40,6)</f>
        <v>34</v>
      </c>
      <c r="AS55" s="10">
        <f>VLOOKUP($C55,[2]Vienna!$BB$7:$BK$40,7)</f>
        <v>64</v>
      </c>
      <c r="AT55" s="10">
        <f>VLOOKUP($C55,[2]Vienna!$BB$7:$BK$40,8)</f>
        <v>95</v>
      </c>
      <c r="AU55" s="10">
        <f>VLOOKUP($C55,[2]Vienna!$BB$7:$BK$40,9)</f>
        <v>0</v>
      </c>
      <c r="AV55" s="10">
        <f>VLOOKUP($C55,[2]Vienna!$BB$7:$BK$40,10)</f>
        <v>109</v>
      </c>
      <c r="AW55" s="11">
        <f t="shared" ref="AW55:AW73" si="67">IF($H55=1,170,0)</f>
        <v>0</v>
      </c>
      <c r="AX55" s="11">
        <f t="shared" ref="AX55:AX73" si="68">IF($H55=1,168,0)</f>
        <v>0</v>
      </c>
      <c r="AY55" s="11">
        <f>VLOOKUP($C55,[2]Vienna!$BB$7:$BM$42,11)</f>
        <v>176</v>
      </c>
      <c r="AZ55" s="11">
        <f>VLOOKUP($C55,[2]Vienna!$BB$7:$BM$42,12)</f>
        <v>0</v>
      </c>
      <c r="BA55" s="11" t="s">
        <v>30</v>
      </c>
      <c r="BB55" s="11" t="s">
        <v>30</v>
      </c>
      <c r="BC55" s="11">
        <f t="shared" ref="BC55:BC73" si="69">IF($N55=2,147,IF($N55=3,120,IF(OR($N55=4,$N55=5,$N55=6),123,IF($N55=7,129,IF($N55=8,135,IF($N55=9,138,IF($N55=10,191,0)))))))</f>
        <v>138</v>
      </c>
      <c r="BD55" s="11">
        <f t="shared" ref="BD55:BD73" si="70">IF($O55=11,141,IF($O55=20,144,0))</f>
        <v>144</v>
      </c>
      <c r="BE55" s="11">
        <f t="shared" ref="BE55:BE73" si="71">IF($P55=1,149,IF($P55=2,153,IF($P55=3,155,IF($P55=4,157,0))))</f>
        <v>155</v>
      </c>
      <c r="BF55" s="11">
        <f t="shared" ref="BF55:BF73" si="72">IF($P55=$Q55,0,IF($Q55=1,149,IF($Q55=2,153,IF($Q55=3,155,IF($Q55=4,157,0)))))</f>
        <v>0</v>
      </c>
      <c r="BG55" s="11">
        <f t="shared" ref="BG55:BG73" si="73">IF($R55=1,160,IF($R55=2,162))</f>
        <v>162</v>
      </c>
      <c r="BH55" s="11">
        <f t="shared" ref="BH55:BH73" si="74">IF($T55=1,186,0)</f>
        <v>0</v>
      </c>
      <c r="BI55" s="11">
        <f t="shared" ref="BI55:BI73" si="75">IF($U55=1,184,0)</f>
        <v>0</v>
      </c>
      <c r="BJ55" s="13">
        <f t="shared" si="52"/>
        <v>208.18339849007012</v>
      </c>
      <c r="BK55" s="19">
        <f>IF($N55=2,BK78*'4 PEF'!$B$4,IF(OR($N55=3,$N55=4,$N55=5,$N55=6),BK78*'4 PEF'!$B$5,IF(OR($N55=7,$N55=8),BK78*'4 PEF'!$B$10,IF($N55=9,BK78*'4 PEF'!$B$7,IF($N55=10,BK78*'4 PEF'!$B$6)))))</f>
        <v>25.863047849434803</v>
      </c>
      <c r="BL55" s="19">
        <f>BL78*'4 PEF'!$B$10</f>
        <v>10.940272403201341</v>
      </c>
      <c r="BM55" s="19">
        <f>IF($N55=2,BM78*'4 PEF'!$B$4,IF(OR($N55=3,$N55=4,$N55=5,$N55=6),BM78*'4 PEF'!$B$5,IF(OR($N55=7,$N55=8),BM78*'4 PEF'!$B$10,IF($N55=9,BM78*'4 PEF'!$B$7,IF($N55=10,BM78*'4 PEF'!$B$6)))))</f>
        <v>9.8399999999999981</v>
      </c>
      <c r="BN55" s="19">
        <f>BN78*'4 PEF'!$B$10</f>
        <v>31.989569824218748</v>
      </c>
      <c r="BO55" s="19">
        <f>BO78*'4 PEF'!$B$10</f>
        <v>0.34740892322481487</v>
      </c>
      <c r="BP55" s="33">
        <f>BP78*'4 PEF'!$B$10</f>
        <v>0</v>
      </c>
      <c r="BQ55" s="34">
        <f t="shared" ref="BQ55:BQ73" si="76">SUM(BK55:BP55)</f>
        <v>78.980299000079711</v>
      </c>
      <c r="BR55" s="19">
        <f>IF($N55=2,BR78*'4 PEF'!$B$4,IF(OR($N55=3,$N55=4,$N55=5,$N55=6),BR78*'4 PEF'!$B$5,IF(OR($N55=7,$N55=8),BR78*'4 PEF'!$B$10,IF($N55=9,BR78*'4 PEF'!$B$7,IF($N55=10,BR78*'4 PEF'!$B$6)))))</f>
        <v>46.954932579603934</v>
      </c>
      <c r="BS55" s="19">
        <f>BS78*'4 PEF'!$B$10</f>
        <v>5.5578056888860736</v>
      </c>
      <c r="BT55" s="19">
        <f>IF($N55=2,BT78*'4 PEF'!$B$4,IF(OR($N55=3,$N55=4,$N55=5,$N55=6),BT78*'4 PEF'!$B$5,IF(OR($N55=7,$N55=8),BT78*'4 PEF'!$B$10,IF($N55=9,BT78*'4 PEF'!$B$7,IF($N55=10,BT78*'4 PEF'!$B$6)))))</f>
        <v>14.28</v>
      </c>
      <c r="BU55" s="19">
        <f>BU78*'4 PEF'!$B$10</f>
        <v>29.309017595238139</v>
      </c>
      <c r="BV55" s="19">
        <f>BV78*'4 PEF'!$B$10</f>
        <v>0.65721717444981675</v>
      </c>
      <c r="BW55" s="33">
        <f>BW78*'4 PEF'!$B$10</f>
        <v>0</v>
      </c>
      <c r="BX55" s="34">
        <f t="shared" ref="BX55:BX73" si="77">SUM(BR55:BW55)</f>
        <v>96.75897303817797</v>
      </c>
    </row>
    <row r="56" spans="1:76" x14ac:dyDescent="0.25">
      <c r="A56" s="151"/>
      <c r="B56" s="17">
        <v>3</v>
      </c>
      <c r="C56" s="97">
        <f>VLOOKUP(M56,[1]aux!$A$2:$B$37,2,FALSE)</f>
        <v>13</v>
      </c>
      <c r="D56" s="50" t="s">
        <v>32</v>
      </c>
      <c r="E56" s="50" t="s">
        <v>33</v>
      </c>
      <c r="F56" s="49" t="s">
        <v>34</v>
      </c>
      <c r="G56" s="49" t="s">
        <v>32</v>
      </c>
      <c r="H56" s="49">
        <v>0</v>
      </c>
      <c r="I56" s="49">
        <f t="shared" si="53"/>
        <v>3</v>
      </c>
      <c r="J56" s="49">
        <f t="shared" si="54"/>
        <v>3</v>
      </c>
      <c r="K56" s="49">
        <f t="shared" si="55"/>
        <v>2</v>
      </c>
      <c r="L56" s="49">
        <f t="shared" si="56"/>
        <v>1</v>
      </c>
      <c r="M56" s="49">
        <f t="shared" si="57"/>
        <v>3321</v>
      </c>
      <c r="N56" s="49">
        <v>9</v>
      </c>
      <c r="O56" s="49">
        <v>20</v>
      </c>
      <c r="P56" s="49">
        <v>3</v>
      </c>
      <c r="Q56" s="49">
        <v>3</v>
      </c>
      <c r="R56" s="49">
        <v>2</v>
      </c>
      <c r="S56" s="22">
        <f t="shared" si="50"/>
        <v>18</v>
      </c>
      <c r="T56" s="49">
        <v>0</v>
      </c>
      <c r="U56" s="49">
        <v>0</v>
      </c>
      <c r="V56" s="18"/>
      <c r="W56" s="10">
        <f>VLOOKUP($C56,[1]Vienna!$BB$7:$BK$42,5)</f>
        <v>15</v>
      </c>
      <c r="X56" s="10" t="str">
        <f>VLOOKUP($C56,[1]Vienna!$BB$7:$BK$42,6)</f>
        <v>d</v>
      </c>
      <c r="Y56" s="10">
        <f>VLOOKUP($C56,[1]Vienna!$BB$7:$BK$42,7)</f>
        <v>65</v>
      </c>
      <c r="Z56" s="10">
        <f>VLOOKUP($C56,[1]Vienna!$BB$7:$BK$42,8)</f>
        <v>93</v>
      </c>
      <c r="AA56" s="10">
        <f>VLOOKUP($C56,[1]Vienna!$BB$7:$BK$42,9)</f>
        <v>0</v>
      </c>
      <c r="AB56" s="10">
        <f>VLOOKUP($C56,[1]Vienna!$BB$7:$BK$42,10)</f>
        <v>109</v>
      </c>
      <c r="AC56" s="11">
        <f t="shared" si="58"/>
        <v>0</v>
      </c>
      <c r="AD56" s="11">
        <f t="shared" si="59"/>
        <v>0</v>
      </c>
      <c r="AE56" s="11">
        <f>VLOOKUP($C56,[1]Vienna!$BB$7:$BM$42,11)</f>
        <v>176</v>
      </c>
      <c r="AF56" s="11">
        <f>VLOOKUP($C56,[1]Vienna!$BB$7:$BM$42,12)</f>
        <v>0</v>
      </c>
      <c r="AG56" s="11" t="s">
        <v>30</v>
      </c>
      <c r="AH56" s="11" t="s">
        <v>30</v>
      </c>
      <c r="AI56" s="11">
        <f t="shared" si="60"/>
        <v>138</v>
      </c>
      <c r="AJ56" s="11">
        <f t="shared" si="61"/>
        <v>144</v>
      </c>
      <c r="AK56" s="11">
        <f t="shared" si="62"/>
        <v>155</v>
      </c>
      <c r="AL56" s="11">
        <f t="shared" si="63"/>
        <v>0</v>
      </c>
      <c r="AM56" s="11">
        <f t="shared" si="64"/>
        <v>162</v>
      </c>
      <c r="AN56" s="11">
        <f t="shared" si="65"/>
        <v>0</v>
      </c>
      <c r="AO56" s="11">
        <f t="shared" si="66"/>
        <v>0</v>
      </c>
      <c r="AP56" s="13">
        <f t="shared" si="51"/>
        <v>304.05511185653154</v>
      </c>
      <c r="AQ56" s="10">
        <f>VLOOKUP($C56,[2]Vienna!$BB$7:$BK$40,5)</f>
        <v>16</v>
      </c>
      <c r="AR56" s="10">
        <f>VLOOKUP($C56,[2]Vienna!$BB$7:$BK$40,6)</f>
        <v>38</v>
      </c>
      <c r="AS56" s="10">
        <f>VLOOKUP($C56,[2]Vienna!$BB$7:$BK$40,7)</f>
        <v>66</v>
      </c>
      <c r="AT56" s="10">
        <f>VLOOKUP($C56,[2]Vienna!$BB$7:$BK$40,8)</f>
        <v>95</v>
      </c>
      <c r="AU56" s="10">
        <f>VLOOKUP($C56,[2]Vienna!$BB$7:$BK$40,9)</f>
        <v>0</v>
      </c>
      <c r="AV56" s="10">
        <f>VLOOKUP($C56,[2]Vienna!$BB$7:$BK$40,10)</f>
        <v>109</v>
      </c>
      <c r="AW56" s="11">
        <f t="shared" si="67"/>
        <v>0</v>
      </c>
      <c r="AX56" s="11">
        <f t="shared" si="68"/>
        <v>0</v>
      </c>
      <c r="AY56" s="11">
        <f>VLOOKUP($C56,[2]Vienna!$BB$7:$BM$42,11)</f>
        <v>176</v>
      </c>
      <c r="AZ56" s="11">
        <f>VLOOKUP($C56,[2]Vienna!$BB$7:$BM$42,12)</f>
        <v>0</v>
      </c>
      <c r="BA56" s="11" t="s">
        <v>30</v>
      </c>
      <c r="BB56" s="11" t="s">
        <v>30</v>
      </c>
      <c r="BC56" s="11">
        <f t="shared" si="69"/>
        <v>138</v>
      </c>
      <c r="BD56" s="11">
        <f t="shared" si="70"/>
        <v>144</v>
      </c>
      <c r="BE56" s="11">
        <f t="shared" si="71"/>
        <v>155</v>
      </c>
      <c r="BF56" s="11">
        <f t="shared" si="72"/>
        <v>0</v>
      </c>
      <c r="BG56" s="11">
        <f t="shared" si="73"/>
        <v>162</v>
      </c>
      <c r="BH56" s="11">
        <f t="shared" si="74"/>
        <v>0</v>
      </c>
      <c r="BI56" s="11">
        <f t="shared" si="75"/>
        <v>0</v>
      </c>
      <c r="BJ56" s="13">
        <f t="shared" si="52"/>
        <v>230.18968559553386</v>
      </c>
      <c r="BK56" s="19">
        <f>IF($N56=2,BK79*'4 PEF'!$B$4,IF(OR($N56=3,$N56=4,$N56=5,$N56=6),BK79*'4 PEF'!$B$5,IF(OR($N56=7,$N56=8),BK79*'4 PEF'!$B$10,IF($N56=9,BK79*'4 PEF'!$B$7,IF($N56=10,BK79*'4 PEF'!$B$6)))))</f>
        <v>19.344705351926063</v>
      </c>
      <c r="BL56" s="19">
        <f>BL79*'4 PEF'!$B$10</f>
        <v>11.458591406680512</v>
      </c>
      <c r="BM56" s="19">
        <f>IF($N56=2,BM79*'4 PEF'!$B$4,IF(OR($N56=3,$N56=4,$N56=5,$N56=6),BM79*'4 PEF'!$B$5,IF(OR($N56=7,$N56=8),BM79*'4 PEF'!$B$10,IF($N56=9,BM79*'4 PEF'!$B$7,IF($N56=10,BM79*'4 PEF'!$B$6)))))</f>
        <v>9.8399999999999981</v>
      </c>
      <c r="BN56" s="19">
        <f>BN79*'4 PEF'!$B$10</f>
        <v>31.993333007812499</v>
      </c>
      <c r="BO56" s="19">
        <f>BO79*'4 PEF'!$B$10</f>
        <v>0.34621218489252104</v>
      </c>
      <c r="BP56" s="33">
        <f>BP79*'4 PEF'!$B$10</f>
        <v>0</v>
      </c>
      <c r="BQ56" s="34">
        <f t="shared" si="76"/>
        <v>72.982841951311599</v>
      </c>
      <c r="BR56" s="19">
        <f>IF($N56=2,BR79*'4 PEF'!$B$4,IF(OR($N56=3,$N56=4,$N56=5,$N56=6),BR79*'4 PEF'!$B$5,IF(OR($N56=7,$N56=8),BR79*'4 PEF'!$B$10,IF($N56=9,BR79*'4 PEF'!$B$7,IF($N56=10,BR79*'4 PEF'!$B$6)))))</f>
        <v>31.223360603840305</v>
      </c>
      <c r="BS56" s="19">
        <f>BS79*'4 PEF'!$B$10</f>
        <v>6.4405860979016349</v>
      </c>
      <c r="BT56" s="19">
        <f>IF($N56=2,BT79*'4 PEF'!$B$4,IF(OR($N56=3,$N56=4,$N56=5,$N56=6),BT79*'4 PEF'!$B$5,IF(OR($N56=7,$N56=8),BT79*'4 PEF'!$B$10,IF($N56=9,BT79*'4 PEF'!$B$7,IF($N56=10,BT79*'4 PEF'!$B$6)))))</f>
        <v>14.28</v>
      </c>
      <c r="BU56" s="19">
        <f>BU79*'4 PEF'!$B$10</f>
        <v>29.307678778273832</v>
      </c>
      <c r="BV56" s="19">
        <f>BV79*'4 PEF'!$B$10</f>
        <v>0.64084132769465041</v>
      </c>
      <c r="BW56" s="33">
        <f>BW79*'4 PEF'!$B$10</f>
        <v>0</v>
      </c>
      <c r="BX56" s="34">
        <f t="shared" si="77"/>
        <v>81.89246680771042</v>
      </c>
    </row>
    <row r="57" spans="1:76" x14ac:dyDescent="0.25">
      <c r="A57" s="151"/>
      <c r="B57" s="17">
        <v>4</v>
      </c>
      <c r="C57" s="98">
        <f>VLOOKUP(M57,[1]aux!$A$2:$B$37,2,FALSE)</f>
        <v>14</v>
      </c>
      <c r="D57" s="50" t="s">
        <v>32</v>
      </c>
      <c r="E57" s="50" t="s">
        <v>33</v>
      </c>
      <c r="F57" s="49" t="s">
        <v>32</v>
      </c>
      <c r="G57" s="49" t="s">
        <v>33</v>
      </c>
      <c r="H57" s="49">
        <v>0</v>
      </c>
      <c r="I57" s="49">
        <f t="shared" si="53"/>
        <v>3</v>
      </c>
      <c r="J57" s="49">
        <f t="shared" si="54"/>
        <v>3</v>
      </c>
      <c r="K57" s="49">
        <f t="shared" si="55"/>
        <v>3</v>
      </c>
      <c r="L57" s="49">
        <f t="shared" si="56"/>
        <v>1</v>
      </c>
      <c r="M57" s="49">
        <f t="shared" si="57"/>
        <v>3331</v>
      </c>
      <c r="N57" s="49">
        <v>7</v>
      </c>
      <c r="O57" s="49">
        <v>12</v>
      </c>
      <c r="P57" s="49">
        <v>3</v>
      </c>
      <c r="Q57" s="49">
        <v>3</v>
      </c>
      <c r="R57" s="49">
        <v>2</v>
      </c>
      <c r="S57" s="22">
        <f t="shared" si="50"/>
        <v>16</v>
      </c>
      <c r="T57" s="49">
        <v>0</v>
      </c>
      <c r="U57" s="49">
        <v>1</v>
      </c>
      <c r="V57" s="18"/>
      <c r="W57" s="10">
        <f>VLOOKUP($C57,[1]Vienna!$BB$7:$BK$42,5)</f>
        <v>15</v>
      </c>
      <c r="X57" s="10" t="str">
        <f>VLOOKUP($C57,[1]Vienna!$BB$7:$BK$42,6)</f>
        <v>d</v>
      </c>
      <c r="Y57" s="10">
        <f>VLOOKUP($C57,[1]Vienna!$BB$7:$BK$42,7)</f>
        <v>65</v>
      </c>
      <c r="Z57" s="10">
        <f>VLOOKUP($C57,[1]Vienna!$BB$7:$BK$42,8)</f>
        <v>93</v>
      </c>
      <c r="AA57" s="10">
        <f>VLOOKUP($C57,[1]Vienna!$BB$7:$BK$42,9)</f>
        <v>117</v>
      </c>
      <c r="AB57" s="10">
        <f>VLOOKUP($C57,[1]Vienna!$BB$7:$BK$42,10)</f>
        <v>109</v>
      </c>
      <c r="AC57" s="11">
        <f t="shared" si="58"/>
        <v>0</v>
      </c>
      <c r="AD57" s="11">
        <f t="shared" si="59"/>
        <v>0</v>
      </c>
      <c r="AE57" s="11">
        <f>VLOOKUP($C57,[1]Vienna!$BB$7:$BM$42,11)</f>
        <v>177</v>
      </c>
      <c r="AF57" s="11">
        <f>VLOOKUP($C57,[1]Vienna!$BB$7:$BM$42,12)</f>
        <v>182</v>
      </c>
      <c r="AG57" s="11" t="s">
        <v>30</v>
      </c>
      <c r="AH57" s="11" t="s">
        <v>30</v>
      </c>
      <c r="AI57" s="11">
        <f t="shared" si="60"/>
        <v>129</v>
      </c>
      <c r="AJ57" s="11">
        <f t="shared" si="61"/>
        <v>0</v>
      </c>
      <c r="AK57" s="11">
        <f t="shared" si="62"/>
        <v>155</v>
      </c>
      <c r="AL57" s="11">
        <f t="shared" si="63"/>
        <v>0</v>
      </c>
      <c r="AM57" s="11">
        <f t="shared" si="64"/>
        <v>162</v>
      </c>
      <c r="AN57" s="11">
        <f t="shared" si="65"/>
        <v>0</v>
      </c>
      <c r="AO57" s="11">
        <f t="shared" si="66"/>
        <v>184</v>
      </c>
      <c r="AP57" s="13">
        <f t="shared" si="51"/>
        <v>461.03735058523523</v>
      </c>
      <c r="AQ57" s="10">
        <f>VLOOKUP($C57,[2]Vienna!$BB$7:$BK$40,5)</f>
        <v>16</v>
      </c>
      <c r="AR57" s="10">
        <f>VLOOKUP($C57,[2]Vienna!$BB$7:$BK$40,6)</f>
        <v>38</v>
      </c>
      <c r="AS57" s="10">
        <f>VLOOKUP($C57,[2]Vienna!$BB$7:$BK$40,7)</f>
        <v>66</v>
      </c>
      <c r="AT57" s="10">
        <f>VLOOKUP($C57,[2]Vienna!$BB$7:$BK$40,8)</f>
        <v>95</v>
      </c>
      <c r="AU57" s="10">
        <f>VLOOKUP($C57,[2]Vienna!$BB$7:$BK$40,9)</f>
        <v>117</v>
      </c>
      <c r="AV57" s="10">
        <f>VLOOKUP($C57,[2]Vienna!$BB$7:$BK$40,10)</f>
        <v>109</v>
      </c>
      <c r="AW57" s="11">
        <f t="shared" si="67"/>
        <v>0</v>
      </c>
      <c r="AX57" s="11">
        <f t="shared" si="68"/>
        <v>0</v>
      </c>
      <c r="AY57" s="11">
        <f>VLOOKUP($C57,[2]Vienna!$BB$7:$BM$42,11)</f>
        <v>177</v>
      </c>
      <c r="AZ57" s="11">
        <f>VLOOKUP($C57,[2]Vienna!$BB$7:$BM$42,12)</f>
        <v>182</v>
      </c>
      <c r="BA57" s="11" t="s">
        <v>30</v>
      </c>
      <c r="BB57" s="11" t="s">
        <v>30</v>
      </c>
      <c r="BC57" s="11">
        <f t="shared" si="69"/>
        <v>129</v>
      </c>
      <c r="BD57" s="11">
        <f t="shared" si="70"/>
        <v>0</v>
      </c>
      <c r="BE57" s="11">
        <f t="shared" si="71"/>
        <v>155</v>
      </c>
      <c r="BF57" s="11">
        <f t="shared" si="72"/>
        <v>0</v>
      </c>
      <c r="BG57" s="11">
        <f t="shared" si="73"/>
        <v>162</v>
      </c>
      <c r="BH57" s="11">
        <f t="shared" si="74"/>
        <v>0</v>
      </c>
      <c r="BI57" s="11">
        <f t="shared" si="75"/>
        <v>184</v>
      </c>
      <c r="BJ57" s="13">
        <f t="shared" si="52"/>
        <v>344.98772978707422</v>
      </c>
      <c r="BK57" s="19">
        <f>IF($N57=2,BK80*'4 PEF'!$B$4,IF(OR($N57=3,$N57=4,$N57=5,$N57=6),BK80*'4 PEF'!$B$5,IF(OR($N57=7,$N57=8),BK80*'4 PEF'!$B$10,IF($N57=9,BK80*'4 PEF'!$B$7,IF($N57=10,BK80*'4 PEF'!$B$6)))))</f>
        <v>15.972751607452768</v>
      </c>
      <c r="BL57" s="19">
        <f>BL80*'4 PEF'!$B$10</f>
        <v>2.7817685126158604</v>
      </c>
      <c r="BM57" s="19">
        <f>IF($N57=2,BM80*'4 PEF'!$B$4,IF(OR($N57=3,$N57=4,$N57=5,$N57=6),BM80*'4 PEF'!$B$5,IF(OR($N57=7,$N57=8),BM80*'4 PEF'!$B$10,IF($N57=9,BM80*'4 PEF'!$B$7,IF($N57=10,BM80*'4 PEF'!$B$6)))))</f>
        <v>5.9678575607781985</v>
      </c>
      <c r="BN57" s="19">
        <f>BN80*'4 PEF'!$B$10</f>
        <v>11.775758834882673</v>
      </c>
      <c r="BO57" s="19">
        <f>BO80*'4 PEF'!$B$10</f>
        <v>0.24966697068404561</v>
      </c>
      <c r="BP57" s="33">
        <f>BP80*'4 PEF'!$B$10</f>
        <v>-10.863461538461539</v>
      </c>
      <c r="BQ57" s="34">
        <f t="shared" si="76"/>
        <v>25.884341947952006</v>
      </c>
      <c r="BR57" s="19">
        <f>IF($N57=2,BR80*'4 PEF'!$B$4,IF(OR($N57=3,$N57=4,$N57=5,$N57=6),BR80*'4 PEF'!$B$5,IF(OR($N57=7,$N57=8),BR80*'4 PEF'!$B$10,IF($N57=9,BR80*'4 PEF'!$B$7,IF($N57=10,BR80*'4 PEF'!$B$6)))))</f>
        <v>22.614283766069352</v>
      </c>
      <c r="BS57" s="19">
        <f>BS80*'4 PEF'!$B$10</f>
        <v>1.6357198809797868</v>
      </c>
      <c r="BT57" s="19">
        <f>IF($N57=2,BT80*'4 PEF'!$B$4,IF(OR($N57=3,$N57=4,$N57=5,$N57=6),BT80*'4 PEF'!$B$5,IF(OR($N57=7,$N57=8),BT80*'4 PEF'!$B$10,IF($N57=9,BT80*'4 PEF'!$B$7,IF($N57=10,BT80*'4 PEF'!$B$6)))))</f>
        <v>8.1056275917620102</v>
      </c>
      <c r="BU57" s="19">
        <f>BU80*'4 PEF'!$B$10</f>
        <v>11.763873885054064</v>
      </c>
      <c r="BV57" s="19">
        <f>BV80*'4 PEF'!$B$10</f>
        <v>0.58757867896281768</v>
      </c>
      <c r="BW57" s="33">
        <f>BW80*'4 PEF'!$B$10</f>
        <v>-10.827619047619047</v>
      </c>
      <c r="BX57" s="34">
        <f t="shared" si="77"/>
        <v>33.879464755208986</v>
      </c>
    </row>
    <row r="58" spans="1:76" x14ac:dyDescent="0.25">
      <c r="A58" s="151"/>
      <c r="B58" s="17">
        <v>5</v>
      </c>
      <c r="C58" s="98">
        <f>VLOOKUP(M58,[1]aux!$A$2:$B$37,2,FALSE)</f>
        <v>18</v>
      </c>
      <c r="D58" s="50" t="s">
        <v>33</v>
      </c>
      <c r="E58" s="50" t="s">
        <v>33</v>
      </c>
      <c r="F58" s="49" t="s">
        <v>32</v>
      </c>
      <c r="G58" s="49" t="s">
        <v>33</v>
      </c>
      <c r="H58" s="49">
        <v>0</v>
      </c>
      <c r="I58" s="49">
        <f t="shared" si="53"/>
        <v>4</v>
      </c>
      <c r="J58" s="49">
        <f t="shared" si="54"/>
        <v>3</v>
      </c>
      <c r="K58" s="49">
        <f t="shared" si="55"/>
        <v>3</v>
      </c>
      <c r="L58" s="49">
        <f t="shared" si="56"/>
        <v>1</v>
      </c>
      <c r="M58" s="49">
        <f t="shared" si="57"/>
        <v>4331</v>
      </c>
      <c r="N58" s="49">
        <v>7</v>
      </c>
      <c r="O58" s="49">
        <v>12</v>
      </c>
      <c r="P58" s="49">
        <v>3</v>
      </c>
      <c r="Q58" s="49">
        <v>3</v>
      </c>
      <c r="R58" s="49">
        <v>2</v>
      </c>
      <c r="S58" s="22">
        <f t="shared" si="50"/>
        <v>16</v>
      </c>
      <c r="T58" s="49">
        <v>0</v>
      </c>
      <c r="U58" s="49">
        <v>1</v>
      </c>
      <c r="V58" s="18"/>
      <c r="W58" s="10">
        <f>VLOOKUP($C58,[1]Vienna!$BB$7:$BK$42,5)</f>
        <v>17</v>
      </c>
      <c r="X58" s="10" t="str">
        <f>VLOOKUP($C58,[1]Vienna!$BB$7:$BK$42,6)</f>
        <v>f</v>
      </c>
      <c r="Y58" s="10">
        <f>VLOOKUP($C58,[1]Vienna!$BB$7:$BK$42,7)</f>
        <v>67</v>
      </c>
      <c r="Z58" s="10">
        <f>VLOOKUP($C58,[1]Vienna!$BB$7:$BK$42,8)</f>
        <v>93</v>
      </c>
      <c r="AA58" s="10">
        <f>VLOOKUP($C58,[1]Vienna!$BB$7:$BK$42,9)</f>
        <v>117</v>
      </c>
      <c r="AB58" s="10">
        <f>VLOOKUP($C58,[1]Vienna!$BB$7:$BK$42,10)</f>
        <v>109</v>
      </c>
      <c r="AC58" s="11">
        <f t="shared" si="58"/>
        <v>0</v>
      </c>
      <c r="AD58" s="11">
        <f t="shared" si="59"/>
        <v>0</v>
      </c>
      <c r="AE58" s="11">
        <f>VLOOKUP($C58,[1]Vienna!$BB$7:$BM$42,11)</f>
        <v>177</v>
      </c>
      <c r="AF58" s="11">
        <f>VLOOKUP($C58,[1]Vienna!$BB$7:$BM$42,12)</f>
        <v>182</v>
      </c>
      <c r="AG58" s="11" t="s">
        <v>30</v>
      </c>
      <c r="AH58" s="11" t="s">
        <v>30</v>
      </c>
      <c r="AI58" s="11">
        <f t="shared" si="60"/>
        <v>129</v>
      </c>
      <c r="AJ58" s="11">
        <f t="shared" si="61"/>
        <v>0</v>
      </c>
      <c r="AK58" s="11">
        <f t="shared" si="62"/>
        <v>155</v>
      </c>
      <c r="AL58" s="11">
        <f t="shared" si="63"/>
        <v>0</v>
      </c>
      <c r="AM58" s="11">
        <f t="shared" si="64"/>
        <v>162</v>
      </c>
      <c r="AN58" s="11">
        <f t="shared" si="65"/>
        <v>0</v>
      </c>
      <c r="AO58" s="11">
        <f t="shared" si="66"/>
        <v>184</v>
      </c>
      <c r="AP58" s="13">
        <f t="shared" si="51"/>
        <v>466.52864252954947</v>
      </c>
      <c r="AQ58" s="10">
        <f>VLOOKUP($C58,[2]Vienna!$BB$7:$BK$40,5)</f>
        <v>18</v>
      </c>
      <c r="AR58" s="10" t="str">
        <f>VLOOKUP($C58,[2]Vienna!$BB$7:$BK$40,6)</f>
        <v>f</v>
      </c>
      <c r="AS58" s="10">
        <f>VLOOKUP($C58,[2]Vienna!$BB$7:$BK$40,7)</f>
        <v>68</v>
      </c>
      <c r="AT58" s="10">
        <f>VLOOKUP($C58,[2]Vienna!$BB$7:$BK$40,8)</f>
        <v>95</v>
      </c>
      <c r="AU58" s="10">
        <f>VLOOKUP($C58,[2]Vienna!$BB$7:$BK$40,9)</f>
        <v>117</v>
      </c>
      <c r="AV58" s="10">
        <f>VLOOKUP($C58,[2]Vienna!$BB$7:$BK$40,10)</f>
        <v>109</v>
      </c>
      <c r="AW58" s="11">
        <f t="shared" si="67"/>
        <v>0</v>
      </c>
      <c r="AX58" s="11">
        <f t="shared" si="68"/>
        <v>0</v>
      </c>
      <c r="AY58" s="11">
        <f>VLOOKUP($C58,[2]Vienna!$BB$7:$BM$42,11)</f>
        <v>177</v>
      </c>
      <c r="AZ58" s="11">
        <f>VLOOKUP($C58,[2]Vienna!$BB$7:$BM$42,12)</f>
        <v>182</v>
      </c>
      <c r="BA58" s="11" t="s">
        <v>30</v>
      </c>
      <c r="BB58" s="11" t="s">
        <v>30</v>
      </c>
      <c r="BC58" s="11">
        <f t="shared" si="69"/>
        <v>129</v>
      </c>
      <c r="BD58" s="11">
        <f t="shared" si="70"/>
        <v>0</v>
      </c>
      <c r="BE58" s="11">
        <f t="shared" si="71"/>
        <v>155</v>
      </c>
      <c r="BF58" s="11">
        <f t="shared" si="72"/>
        <v>0</v>
      </c>
      <c r="BG58" s="11">
        <f t="shared" si="73"/>
        <v>162</v>
      </c>
      <c r="BH58" s="11">
        <f t="shared" si="74"/>
        <v>0</v>
      </c>
      <c r="BI58" s="11">
        <f t="shared" si="75"/>
        <v>184</v>
      </c>
      <c r="BJ58" s="13">
        <f t="shared" si="52"/>
        <v>362.58698164367803</v>
      </c>
      <c r="BK58" s="19">
        <f>IF($N58=2,BK81*'4 PEF'!$B$4,IF(OR($N58=3,$N58=4,$N58=5,$N58=6),BK81*'4 PEF'!$B$5,IF(OR($N58=7,$N58=8),BK81*'4 PEF'!$B$10,IF($N58=9,BK81*'4 PEF'!$B$7,IF($N58=10,BK81*'4 PEF'!$B$6)))))</f>
        <v>14.457347651564646</v>
      </c>
      <c r="BL58" s="19">
        <f>BL81*'4 PEF'!$B$10</f>
        <v>2.8469842654396547</v>
      </c>
      <c r="BM58" s="19">
        <f>IF($N58=2,BM81*'4 PEF'!$B$4,IF(OR($N58=3,$N58=4,$N58=5,$N58=6),BM81*'4 PEF'!$B$5,IF(OR($N58=7,$N58=8),BM81*'4 PEF'!$B$10,IF($N58=9,BM81*'4 PEF'!$B$7,IF($N58=10,BM81*'4 PEF'!$B$6)))))</f>
        <v>6.0075322835299065</v>
      </c>
      <c r="BN58" s="19">
        <f>BN81*'4 PEF'!$B$10</f>
        <v>11.775758834882673</v>
      </c>
      <c r="BO58" s="19">
        <f>BO81*'4 PEF'!$B$10</f>
        <v>0.24627422571365942</v>
      </c>
      <c r="BP58" s="33">
        <f>BP81*'4 PEF'!$B$10</f>
        <v>-10.863461538461539</v>
      </c>
      <c r="BQ58" s="34">
        <f t="shared" si="76"/>
        <v>24.470435722669006</v>
      </c>
      <c r="BR58" s="19">
        <f>IF($N58=2,BR81*'4 PEF'!$B$4,IF(OR($N58=3,$N58=4,$N58=5,$N58=6),BR81*'4 PEF'!$B$5,IF(OR($N58=7,$N58=8),BR81*'4 PEF'!$B$10,IF($N58=9,BR81*'4 PEF'!$B$7,IF($N58=10,BR81*'4 PEF'!$B$6)))))</f>
        <v>18.567006176797381</v>
      </c>
      <c r="BS58" s="19">
        <f>BS81*'4 PEF'!$B$10</f>
        <v>2.124837557582457</v>
      </c>
      <c r="BT58" s="19">
        <f>IF($N58=2,BT81*'4 PEF'!$B$4,IF(OR($N58=3,$N58=4,$N58=5,$N58=6),BT81*'4 PEF'!$B$5,IF(OR($N58=7,$N58=8),BT81*'4 PEF'!$B$10,IF($N58=9,BT81*'4 PEF'!$B$7,IF($N58=10,BT81*'4 PEF'!$B$6)))))</f>
        <v>8.0243896636309913</v>
      </c>
      <c r="BU58" s="19">
        <f>BU81*'4 PEF'!$B$10</f>
        <v>11.763873885054064</v>
      </c>
      <c r="BV58" s="19">
        <f>BV81*'4 PEF'!$B$10</f>
        <v>0.57417728540756285</v>
      </c>
      <c r="BW58" s="33">
        <f>BW81*'4 PEF'!$B$10</f>
        <v>-10.827619047619047</v>
      </c>
      <c r="BX58" s="34">
        <f t="shared" si="77"/>
        <v>30.226665520853416</v>
      </c>
    </row>
    <row r="59" spans="1:76" x14ac:dyDescent="0.25">
      <c r="A59" s="151"/>
      <c r="B59" s="17">
        <v>6</v>
      </c>
      <c r="C59" s="98">
        <f>VLOOKUP(M59,[1]aux!$A$2:$B$37,2,FALSE)</f>
        <v>32</v>
      </c>
      <c r="D59" s="50" t="s">
        <v>32</v>
      </c>
      <c r="E59" s="50" t="s">
        <v>33</v>
      </c>
      <c r="F59" s="49" t="s">
        <v>32</v>
      </c>
      <c r="G59" s="49" t="s">
        <v>33</v>
      </c>
      <c r="H59" s="49">
        <v>1</v>
      </c>
      <c r="I59" s="49">
        <f t="shared" si="53"/>
        <v>3</v>
      </c>
      <c r="J59" s="49">
        <f t="shared" si="54"/>
        <v>3</v>
      </c>
      <c r="K59" s="49">
        <f t="shared" si="55"/>
        <v>3</v>
      </c>
      <c r="L59" s="49">
        <f t="shared" si="56"/>
        <v>2</v>
      </c>
      <c r="M59" s="49">
        <f t="shared" si="57"/>
        <v>3332</v>
      </c>
      <c r="N59" s="49">
        <v>8</v>
      </c>
      <c r="O59" s="49">
        <v>13</v>
      </c>
      <c r="P59" s="49">
        <v>3</v>
      </c>
      <c r="Q59" s="49">
        <v>3</v>
      </c>
      <c r="R59" s="49">
        <v>2</v>
      </c>
      <c r="S59" s="22">
        <f t="shared" si="50"/>
        <v>17</v>
      </c>
      <c r="T59" s="49">
        <v>0</v>
      </c>
      <c r="U59" s="49">
        <v>1</v>
      </c>
      <c r="V59" s="18"/>
      <c r="W59" s="10">
        <f>VLOOKUP($C59,[1]Vienna!$BB$7:$BK$42,5)</f>
        <v>15</v>
      </c>
      <c r="X59" s="10" t="str">
        <f>VLOOKUP($C59,[1]Vienna!$BB$7:$BK$42,6)</f>
        <v>d</v>
      </c>
      <c r="Y59" s="10">
        <f>VLOOKUP($C59,[1]Vienna!$BB$7:$BK$42,7)</f>
        <v>65</v>
      </c>
      <c r="Z59" s="10">
        <f>VLOOKUP($C59,[1]Vienna!$BB$7:$BK$42,8)</f>
        <v>93</v>
      </c>
      <c r="AA59" s="10">
        <f>VLOOKUP($C59,[1]Vienna!$BB$7:$BK$42,9)</f>
        <v>117</v>
      </c>
      <c r="AB59" s="10">
        <f>VLOOKUP($C59,[1]Vienna!$BB$7:$BK$42,10)</f>
        <v>109</v>
      </c>
      <c r="AC59" s="11">
        <f t="shared" si="58"/>
        <v>170</v>
      </c>
      <c r="AD59" s="11">
        <f t="shared" si="59"/>
        <v>168</v>
      </c>
      <c r="AE59" s="11">
        <f>VLOOKUP($C59,[1]Vienna!$BB$7:$BM$42,11)</f>
        <v>177</v>
      </c>
      <c r="AF59" s="11">
        <f>VLOOKUP($C59,[1]Vienna!$BB$7:$BM$42,12)</f>
        <v>182</v>
      </c>
      <c r="AG59" s="11" t="s">
        <v>30</v>
      </c>
      <c r="AH59" s="11" t="s">
        <v>30</v>
      </c>
      <c r="AI59" s="11">
        <f t="shared" si="60"/>
        <v>135</v>
      </c>
      <c r="AJ59" s="11">
        <f t="shared" si="61"/>
        <v>0</v>
      </c>
      <c r="AK59" s="11">
        <f t="shared" si="62"/>
        <v>155</v>
      </c>
      <c r="AL59" s="11">
        <f t="shared" si="63"/>
        <v>0</v>
      </c>
      <c r="AM59" s="11">
        <f t="shared" si="64"/>
        <v>162</v>
      </c>
      <c r="AN59" s="11">
        <f t="shared" si="65"/>
        <v>0</v>
      </c>
      <c r="AO59" s="11">
        <f t="shared" si="66"/>
        <v>184</v>
      </c>
      <c r="AP59" s="13">
        <f t="shared" si="51"/>
        <v>520.02566576476045</v>
      </c>
      <c r="AQ59" s="10">
        <f>VLOOKUP($C59,[2]Vienna!$BB$7:$BK$40,5)</f>
        <v>16</v>
      </c>
      <c r="AR59" s="10">
        <f>VLOOKUP($C59,[2]Vienna!$BB$7:$BK$40,6)</f>
        <v>38</v>
      </c>
      <c r="AS59" s="10">
        <f>VLOOKUP($C59,[2]Vienna!$BB$7:$BK$40,7)</f>
        <v>66</v>
      </c>
      <c r="AT59" s="10">
        <f>VLOOKUP($C59,[2]Vienna!$BB$7:$BK$40,8)</f>
        <v>95</v>
      </c>
      <c r="AU59" s="10">
        <f>VLOOKUP($C59,[2]Vienna!$BB$7:$BK$40,9)</f>
        <v>117</v>
      </c>
      <c r="AV59" s="10">
        <f>VLOOKUP($C59,[2]Vienna!$BB$7:$BK$40,10)</f>
        <v>109</v>
      </c>
      <c r="AW59" s="11">
        <f t="shared" si="67"/>
        <v>170</v>
      </c>
      <c r="AX59" s="11">
        <f t="shared" si="68"/>
        <v>168</v>
      </c>
      <c r="AY59" s="11">
        <f>VLOOKUP($C59,[2]Vienna!$BB$7:$BM$42,11)</f>
        <v>177</v>
      </c>
      <c r="AZ59" s="11">
        <f>VLOOKUP($C59,[2]Vienna!$BB$7:$BM$42,12)</f>
        <v>182</v>
      </c>
      <c r="BA59" s="11" t="s">
        <v>30</v>
      </c>
      <c r="BB59" s="11" t="s">
        <v>30</v>
      </c>
      <c r="BC59" s="11">
        <f t="shared" si="69"/>
        <v>135</v>
      </c>
      <c r="BD59" s="11">
        <f t="shared" si="70"/>
        <v>0</v>
      </c>
      <c r="BE59" s="11">
        <f t="shared" si="71"/>
        <v>155</v>
      </c>
      <c r="BF59" s="11">
        <f t="shared" si="72"/>
        <v>0</v>
      </c>
      <c r="BG59" s="11">
        <f t="shared" si="73"/>
        <v>162</v>
      </c>
      <c r="BH59" s="11">
        <f t="shared" si="74"/>
        <v>0</v>
      </c>
      <c r="BI59" s="11">
        <f t="shared" si="75"/>
        <v>184</v>
      </c>
      <c r="BJ59" s="13">
        <f t="shared" si="52"/>
        <v>369.16374282251923</v>
      </c>
      <c r="BK59" s="19">
        <f>IF($N59=2,BK82*'4 PEF'!$B$4,IF(OR($N59=3,$N59=4,$N59=5,$N59=6),BK82*'4 PEF'!$B$5,IF(OR($N59=7,$N59=8),BK82*'4 PEF'!$B$10,IF($N59=9,BK82*'4 PEF'!$B$7,IF($N59=10,BK82*'4 PEF'!$B$6)))))</f>
        <v>6.8524831787355804</v>
      </c>
      <c r="BL59" s="19">
        <f>BL82*'4 PEF'!$B$10</f>
        <v>1.8803414353331278</v>
      </c>
      <c r="BM59" s="19">
        <f>IF($N59=2,BM82*'4 PEF'!$B$4,IF(OR($N59=3,$N59=4,$N59=5,$N59=6),BM82*'4 PEF'!$B$5,IF(OR($N59=7,$N59=8),BM82*'4 PEF'!$B$10,IF($N59=9,BM82*'4 PEF'!$B$7,IF($N59=10,BM82*'4 PEF'!$B$6)))))</f>
        <v>4.0022427843846478</v>
      </c>
      <c r="BN59" s="19">
        <f>BN82*'4 PEF'!$B$10</f>
        <v>11.775758834882673</v>
      </c>
      <c r="BO59" s="19">
        <f>BO82*'4 PEF'!$B$10</f>
        <v>2.7520948379399655</v>
      </c>
      <c r="BP59" s="33">
        <f>BP82*'4 PEF'!$B$10</f>
        <v>-10.863461538461539</v>
      </c>
      <c r="BQ59" s="34">
        <f t="shared" si="76"/>
        <v>16.399459532814454</v>
      </c>
      <c r="BR59" s="19">
        <f>IF($N59=2,BR82*'4 PEF'!$B$4,IF(OR($N59=3,$N59=4,$N59=5,$N59=6),BR82*'4 PEF'!$B$5,IF(OR($N59=7,$N59=8),BR82*'4 PEF'!$B$10,IF($N59=9,BR82*'4 PEF'!$B$7,IF($N59=10,BR82*'4 PEF'!$B$6)))))</f>
        <v>6.9961736962419376</v>
      </c>
      <c r="BS59" s="19">
        <f>BS82*'4 PEF'!$B$10</f>
        <v>1.1110676460621676</v>
      </c>
      <c r="BT59" s="19">
        <f>IF($N59=2,BT82*'4 PEF'!$B$4,IF(OR($N59=3,$N59=4,$N59=5,$N59=6),BT82*'4 PEF'!$B$5,IF(OR($N59=7,$N59=8),BT82*'4 PEF'!$B$10,IF($N59=9,BT82*'4 PEF'!$B$7,IF($N59=10,BT82*'4 PEF'!$B$6)))))</f>
        <v>6.5479816692590855</v>
      </c>
      <c r="BU59" s="19">
        <f>BU82*'4 PEF'!$B$10</f>
        <v>11.763873885054064</v>
      </c>
      <c r="BV59" s="19">
        <f>BV82*'4 PEF'!$B$10</f>
        <v>6.9997832118380892</v>
      </c>
      <c r="BW59" s="33">
        <f>BW82*'4 PEF'!$B$10</f>
        <v>-10.827619047619047</v>
      </c>
      <c r="BX59" s="34">
        <f t="shared" si="77"/>
        <v>22.591261060836295</v>
      </c>
    </row>
    <row r="60" spans="1:76" x14ac:dyDescent="0.25">
      <c r="A60" s="151"/>
      <c r="B60" s="17">
        <v>7</v>
      </c>
      <c r="C60" s="98">
        <f>VLOOKUP(M60,[1]aux!$A$2:$B$37,2,FALSE)</f>
        <v>36</v>
      </c>
      <c r="D60" s="50" t="s">
        <v>33</v>
      </c>
      <c r="E60" s="50" t="s">
        <v>33</v>
      </c>
      <c r="F60" s="49" t="s">
        <v>32</v>
      </c>
      <c r="G60" s="49" t="s">
        <v>33</v>
      </c>
      <c r="H60" s="49">
        <v>1</v>
      </c>
      <c r="I60" s="49">
        <f t="shared" si="53"/>
        <v>4</v>
      </c>
      <c r="J60" s="49">
        <f t="shared" si="54"/>
        <v>3</v>
      </c>
      <c r="K60" s="49">
        <f t="shared" si="55"/>
        <v>3</v>
      </c>
      <c r="L60" s="49">
        <f t="shared" si="56"/>
        <v>2</v>
      </c>
      <c r="M60" s="49">
        <f t="shared" si="57"/>
        <v>4332</v>
      </c>
      <c r="N60" s="49">
        <v>8</v>
      </c>
      <c r="O60" s="49">
        <v>13</v>
      </c>
      <c r="P60" s="49">
        <v>3</v>
      </c>
      <c r="Q60" s="49">
        <v>3</v>
      </c>
      <c r="R60" s="49">
        <v>2</v>
      </c>
      <c r="S60" s="22">
        <f t="shared" si="50"/>
        <v>17</v>
      </c>
      <c r="T60" s="49">
        <v>0</v>
      </c>
      <c r="U60" s="49">
        <v>1</v>
      </c>
      <c r="V60" s="18"/>
      <c r="W60" s="10">
        <f>VLOOKUP($C60,[1]Vienna!$BB$7:$BK$42,5)</f>
        <v>17</v>
      </c>
      <c r="X60" s="10" t="str">
        <f>VLOOKUP($C60,[1]Vienna!$BB$7:$BK$42,6)</f>
        <v>f</v>
      </c>
      <c r="Y60" s="10">
        <f>VLOOKUP($C60,[1]Vienna!$BB$7:$BK$42,7)</f>
        <v>67</v>
      </c>
      <c r="Z60" s="10">
        <f>VLOOKUP($C60,[1]Vienna!$BB$7:$BK$42,8)</f>
        <v>93</v>
      </c>
      <c r="AA60" s="10">
        <f>VLOOKUP($C60,[1]Vienna!$BB$7:$BK$42,9)</f>
        <v>117</v>
      </c>
      <c r="AB60" s="10">
        <f>VLOOKUP($C60,[1]Vienna!$BB$7:$BK$42,10)</f>
        <v>109</v>
      </c>
      <c r="AC60" s="11">
        <f t="shared" si="58"/>
        <v>170</v>
      </c>
      <c r="AD60" s="11">
        <f t="shared" si="59"/>
        <v>168</v>
      </c>
      <c r="AE60" s="11">
        <f>VLOOKUP($C60,[1]Vienna!$BB$7:$BM$42,11)</f>
        <v>177</v>
      </c>
      <c r="AF60" s="11">
        <f>VLOOKUP($C60,[1]Vienna!$BB$7:$BM$42,12)</f>
        <v>182</v>
      </c>
      <c r="AG60" s="11" t="s">
        <v>30</v>
      </c>
      <c r="AH60" s="11" t="s">
        <v>30</v>
      </c>
      <c r="AI60" s="11">
        <f t="shared" si="60"/>
        <v>135</v>
      </c>
      <c r="AJ60" s="11">
        <f t="shared" si="61"/>
        <v>0</v>
      </c>
      <c r="AK60" s="11">
        <f t="shared" si="62"/>
        <v>155</v>
      </c>
      <c r="AL60" s="11">
        <f t="shared" si="63"/>
        <v>0</v>
      </c>
      <c r="AM60" s="11">
        <f t="shared" si="64"/>
        <v>162</v>
      </c>
      <c r="AN60" s="11">
        <f t="shared" si="65"/>
        <v>0</v>
      </c>
      <c r="AO60" s="11">
        <f t="shared" si="66"/>
        <v>184</v>
      </c>
      <c r="AP60" s="13">
        <f t="shared" si="51"/>
        <v>525.51695770907475</v>
      </c>
      <c r="AQ60" s="10">
        <f>VLOOKUP($C60,[2]Vienna!$BB$7:$BK$40,5)</f>
        <v>18</v>
      </c>
      <c r="AR60" s="10" t="str">
        <f>VLOOKUP($C60,[2]Vienna!$BB$7:$BK$40,6)</f>
        <v>f</v>
      </c>
      <c r="AS60" s="10">
        <f>VLOOKUP($C60,[2]Vienna!$BB$7:$BK$40,7)</f>
        <v>68</v>
      </c>
      <c r="AT60" s="10">
        <f>VLOOKUP($C60,[2]Vienna!$BB$7:$BK$40,8)</f>
        <v>93</v>
      </c>
      <c r="AU60" s="10">
        <f>VLOOKUP($C60,[2]Vienna!$BB$7:$BK$40,9)</f>
        <v>117</v>
      </c>
      <c r="AV60" s="10">
        <f>VLOOKUP($C60,[2]Vienna!$BB$7:$BK$40,10)</f>
        <v>109</v>
      </c>
      <c r="AW60" s="11">
        <f t="shared" si="67"/>
        <v>170</v>
      </c>
      <c r="AX60" s="11">
        <f t="shared" si="68"/>
        <v>168</v>
      </c>
      <c r="AY60" s="11">
        <f>VLOOKUP($C60,[2]Vienna!$BB$7:$BM$42,11)</f>
        <v>177</v>
      </c>
      <c r="AZ60" s="11">
        <f>VLOOKUP($C60,[2]Vienna!$BB$7:$BM$42,12)</f>
        <v>182</v>
      </c>
      <c r="BA60" s="11" t="s">
        <v>30</v>
      </c>
      <c r="BB60" s="11" t="s">
        <v>30</v>
      </c>
      <c r="BC60" s="11">
        <f t="shared" si="69"/>
        <v>135</v>
      </c>
      <c r="BD60" s="11">
        <f t="shared" si="70"/>
        <v>0</v>
      </c>
      <c r="BE60" s="11">
        <f t="shared" si="71"/>
        <v>155</v>
      </c>
      <c r="BF60" s="11">
        <f t="shared" si="72"/>
        <v>0</v>
      </c>
      <c r="BG60" s="11">
        <f t="shared" si="73"/>
        <v>162</v>
      </c>
      <c r="BH60" s="11">
        <f t="shared" si="74"/>
        <v>0</v>
      </c>
      <c r="BI60" s="11">
        <f t="shared" si="75"/>
        <v>184</v>
      </c>
      <c r="BJ60" s="13">
        <f t="shared" si="52"/>
        <v>538.14062543521584</v>
      </c>
      <c r="BK60" s="19">
        <f>IF($N60=2,BK83*'4 PEF'!$B$4,IF(OR($N60=3,$N60=4,$N60=5,$N60=6),BK83*'4 PEF'!$B$5,IF(OR($N60=7,$N60=8),BK83*'4 PEF'!$B$10,IF($N60=9,BK83*'4 PEF'!$B$7,IF($N60=10,BK83*'4 PEF'!$B$6)))))</f>
        <v>14.753551484165726</v>
      </c>
      <c r="BL60" s="19">
        <f>BL83*'4 PEF'!$B$10</f>
        <v>2.9625636052865292</v>
      </c>
      <c r="BM60" s="19">
        <f>IF($N60=2,BM83*'4 PEF'!$B$4,IF(OR($N60=3,$N60=4,$N60=5,$N60=6),BM83*'4 PEF'!$B$5,IF(OR($N60=7,$N60=8),BM83*'4 PEF'!$B$10,IF($N60=9,BM83*'4 PEF'!$B$7,IF($N60=10,BM83*'4 PEF'!$B$6)))))</f>
        <v>3.709304298817627</v>
      </c>
      <c r="BN60" s="19">
        <f>BN83*'4 PEF'!$B$10</f>
        <v>11.176567665509594</v>
      </c>
      <c r="BO60" s="19">
        <f>BO83*'4 PEF'!$B$10</f>
        <v>2.4813686963558972</v>
      </c>
      <c r="BP60" s="33">
        <f>BP83*'4 PEF'!$B$10</f>
        <v>-10.863461538461539</v>
      </c>
      <c r="BQ60" s="34">
        <f t="shared" si="76"/>
        <v>24.219894211673843</v>
      </c>
      <c r="BR60" s="19">
        <f>IF($N60=2,BR83*'4 PEF'!$B$4,IF(OR($N60=3,$N60=4,$N60=5,$N60=6),BR83*'4 PEF'!$B$5,IF(OR($N60=7,$N60=8),BR83*'4 PEF'!$B$10,IF($N60=9,BR83*'4 PEF'!$B$7,IF($N60=10,BR83*'4 PEF'!$B$6)))))</f>
        <v>11.012417641618907</v>
      </c>
      <c r="BS60" s="19">
        <f>BS83*'4 PEF'!$B$10</f>
        <v>1.4039344405807541</v>
      </c>
      <c r="BT60" s="19">
        <f>IF($N60=2,BT83*'4 PEF'!$B$4,IF(OR($N60=3,$N60=4,$N60=5,$N60=6),BT83*'4 PEF'!$B$5,IF(OR($N60=7,$N60=8),BT83*'4 PEF'!$B$10,IF($N60=9,BT83*'4 PEF'!$B$7,IF($N60=10,BT83*'4 PEF'!$B$6)))))</f>
        <v>6.2065044504166771</v>
      </c>
      <c r="BU60" s="19">
        <f>BU83*'4 PEF'!$B$10</f>
        <v>11.270731477562089</v>
      </c>
      <c r="BV60" s="19">
        <f>BV83*'4 PEF'!$B$10</f>
        <v>6.7143366752103333</v>
      </c>
      <c r="BW60" s="33">
        <f>BW83*'4 PEF'!$B$10</f>
        <v>-10.827619047619047</v>
      </c>
      <c r="BX60" s="34">
        <f t="shared" si="77"/>
        <v>25.780305637769715</v>
      </c>
    </row>
    <row r="61" spans="1:76" x14ac:dyDescent="0.25">
      <c r="A61" s="151"/>
      <c r="B61" s="17">
        <v>8</v>
      </c>
      <c r="C61" s="97">
        <f>VLOOKUP(M61,[1]aux!$A$2:$B$37,2,FALSE)</f>
        <v>13</v>
      </c>
      <c r="D61" s="50" t="s">
        <v>32</v>
      </c>
      <c r="E61" s="50" t="s">
        <v>33</v>
      </c>
      <c r="F61" s="49" t="s">
        <v>34</v>
      </c>
      <c r="G61" s="49" t="s">
        <v>32</v>
      </c>
      <c r="H61" s="49">
        <v>0</v>
      </c>
      <c r="I61" s="49">
        <f t="shared" si="53"/>
        <v>3</v>
      </c>
      <c r="J61" s="49">
        <f t="shared" si="54"/>
        <v>3</v>
      </c>
      <c r="K61" s="49">
        <f t="shared" si="55"/>
        <v>2</v>
      </c>
      <c r="L61" s="49">
        <f t="shared" si="56"/>
        <v>1</v>
      </c>
      <c r="M61" s="49">
        <f t="shared" si="57"/>
        <v>3321</v>
      </c>
      <c r="N61" s="49">
        <v>9</v>
      </c>
      <c r="O61" s="49">
        <v>20</v>
      </c>
      <c r="P61" s="49">
        <v>3</v>
      </c>
      <c r="Q61" s="49">
        <v>3</v>
      </c>
      <c r="R61" s="49">
        <v>2</v>
      </c>
      <c r="S61" s="22">
        <f t="shared" si="50"/>
        <v>24</v>
      </c>
      <c r="T61" s="49">
        <v>1</v>
      </c>
      <c r="U61" s="49">
        <v>1</v>
      </c>
      <c r="V61" s="18"/>
      <c r="W61" s="10">
        <f>VLOOKUP($C61,[1]Vienna!$BB$7:$BK$42,5)</f>
        <v>15</v>
      </c>
      <c r="X61" s="10" t="str">
        <f>VLOOKUP($C61,[1]Vienna!$BB$7:$BK$42,6)</f>
        <v>d</v>
      </c>
      <c r="Y61" s="10">
        <f>VLOOKUP($C61,[1]Vienna!$BB$7:$BK$42,7)</f>
        <v>65</v>
      </c>
      <c r="Z61" s="10">
        <f>VLOOKUP($C61,[1]Vienna!$BB$7:$BK$42,8)</f>
        <v>93</v>
      </c>
      <c r="AA61" s="10">
        <f>VLOOKUP($C61,[1]Vienna!$BB$7:$BK$42,9)</f>
        <v>0</v>
      </c>
      <c r="AB61" s="10">
        <f>VLOOKUP($C61,[1]Vienna!$BB$7:$BK$42,10)</f>
        <v>109</v>
      </c>
      <c r="AC61" s="11">
        <f t="shared" si="58"/>
        <v>0</v>
      </c>
      <c r="AD61" s="11">
        <f t="shared" si="59"/>
        <v>0</v>
      </c>
      <c r="AE61" s="11">
        <f>VLOOKUP($C61,[1]Vienna!$BB$7:$BM$42,11)</f>
        <v>176</v>
      </c>
      <c r="AF61" s="11">
        <f>VLOOKUP($C61,[1]Vienna!$BB$7:$BM$42,12)</f>
        <v>0</v>
      </c>
      <c r="AG61" s="11" t="s">
        <v>30</v>
      </c>
      <c r="AH61" s="11" t="s">
        <v>30</v>
      </c>
      <c r="AI61" s="11">
        <f t="shared" si="60"/>
        <v>138</v>
      </c>
      <c r="AJ61" s="11">
        <f t="shared" si="61"/>
        <v>144</v>
      </c>
      <c r="AK61" s="11">
        <f t="shared" si="62"/>
        <v>155</v>
      </c>
      <c r="AL61" s="11">
        <f t="shared" si="63"/>
        <v>0</v>
      </c>
      <c r="AM61" s="11">
        <f t="shared" si="64"/>
        <v>162</v>
      </c>
      <c r="AN61" s="11">
        <f t="shared" si="65"/>
        <v>186</v>
      </c>
      <c r="AO61" s="11">
        <f t="shared" si="66"/>
        <v>184</v>
      </c>
      <c r="AP61" s="13">
        <f t="shared" si="51"/>
        <v>321.93469187421505</v>
      </c>
      <c r="AQ61" s="10">
        <f>VLOOKUP($C61,[2]Vienna!$BB$7:$BK$40,5)</f>
        <v>16</v>
      </c>
      <c r="AR61" s="10">
        <f>VLOOKUP($C61,[2]Vienna!$BB$7:$BK$40,6)</f>
        <v>38</v>
      </c>
      <c r="AS61" s="10">
        <f>VLOOKUP($C61,[2]Vienna!$BB$7:$BK$40,7)</f>
        <v>66</v>
      </c>
      <c r="AT61" s="10">
        <f>VLOOKUP($C61,[2]Vienna!$BB$7:$BK$40,8)</f>
        <v>95</v>
      </c>
      <c r="AU61" s="10">
        <f>VLOOKUP($C61,[2]Vienna!$BB$7:$BK$40,9)</f>
        <v>0</v>
      </c>
      <c r="AV61" s="10">
        <f>VLOOKUP($C61,[2]Vienna!$BB$7:$BK$40,10)</f>
        <v>109</v>
      </c>
      <c r="AW61" s="11">
        <f t="shared" si="67"/>
        <v>0</v>
      </c>
      <c r="AX61" s="11">
        <f t="shared" si="68"/>
        <v>0</v>
      </c>
      <c r="AY61" s="11">
        <f>VLOOKUP($C61,[2]Vienna!$BB$7:$BM$42,11)</f>
        <v>176</v>
      </c>
      <c r="AZ61" s="11">
        <f>VLOOKUP($C61,[2]Vienna!$BB$7:$BM$42,12)</f>
        <v>0</v>
      </c>
      <c r="BA61" s="11" t="s">
        <v>30</v>
      </c>
      <c r="BB61" s="11" t="s">
        <v>30</v>
      </c>
      <c r="BC61" s="11">
        <f t="shared" si="69"/>
        <v>138</v>
      </c>
      <c r="BD61" s="11">
        <f t="shared" si="70"/>
        <v>144</v>
      </c>
      <c r="BE61" s="11">
        <f t="shared" si="71"/>
        <v>155</v>
      </c>
      <c r="BF61" s="11">
        <f t="shared" si="72"/>
        <v>0</v>
      </c>
      <c r="BG61" s="11">
        <f t="shared" si="73"/>
        <v>162</v>
      </c>
      <c r="BH61" s="11">
        <f t="shared" si="74"/>
        <v>186</v>
      </c>
      <c r="BI61" s="11">
        <f t="shared" si="75"/>
        <v>184</v>
      </c>
      <c r="BJ61" s="13">
        <f t="shared" si="52"/>
        <v>251.13625757145064</v>
      </c>
      <c r="BK61" s="19">
        <f>IF($N61=2,BK84*'4 PEF'!$B$4,IF(OR($N61=3,$N61=4,$N61=5,$N61=6),BK84*'4 PEF'!$B$5,IF(OR($N61=7,$N61=8),BK84*'4 PEF'!$B$10,IF($N61=9,BK84*'4 PEF'!$B$7,IF($N61=10,BK84*'4 PEF'!$B$6)))))</f>
        <v>19.344705351926063</v>
      </c>
      <c r="BL61" s="19">
        <f>BL84*'4 PEF'!$B$10</f>
        <v>11.458591406680512</v>
      </c>
      <c r="BM61" s="19">
        <f>IF($N61=2,BM84*'4 PEF'!$B$4,IF(OR($N61=3,$N61=4,$N61=5,$N61=6),BM84*'4 PEF'!$B$5,IF(OR($N61=7,$N61=8),BM84*'4 PEF'!$B$10,IF($N61=9,BM84*'4 PEF'!$B$7,IF($N61=10,BM84*'4 PEF'!$B$6)))))</f>
        <v>5.3733333333333322</v>
      </c>
      <c r="BN61" s="19">
        <f>BN84*'4 PEF'!$B$10</f>
        <v>31.993333007812499</v>
      </c>
      <c r="BO61" s="19">
        <f>BO84*'4 PEF'!$B$10</f>
        <v>0.34621218489252104</v>
      </c>
      <c r="BP61" s="33">
        <f>BP84*'4 PEF'!$B$10</f>
        <v>-10.863461538461539</v>
      </c>
      <c r="BQ61" s="34">
        <f t="shared" si="76"/>
        <v>57.652713746183395</v>
      </c>
      <c r="BR61" s="19">
        <f>IF($N61=2,BR84*'4 PEF'!$B$4,IF(OR($N61=3,$N61=4,$N61=5,$N61=6),BR84*'4 PEF'!$B$5,IF(OR($N61=7,$N61=8),BR84*'4 PEF'!$B$10,IF($N61=9,BR84*'4 PEF'!$B$7,IF($N61=10,BR84*'4 PEF'!$B$6)))))</f>
        <v>31.223360603840305</v>
      </c>
      <c r="BS61" s="19">
        <f>BS84*'4 PEF'!$B$10</f>
        <v>6.4405860979016349</v>
      </c>
      <c r="BT61" s="19">
        <f>IF($N61=2,BT84*'4 PEF'!$B$4,IF(OR($N61=3,$N61=4,$N61=5,$N61=6),BT84*'4 PEF'!$B$5,IF(OR($N61=7,$N61=8),BT84*'4 PEF'!$B$10,IF($N61=9,BT84*'4 PEF'!$B$7,IF($N61=10,BT84*'4 PEF'!$B$6)))))</f>
        <v>9.0506666666666664</v>
      </c>
      <c r="BU61" s="19">
        <f>BU84*'4 PEF'!$B$10</f>
        <v>29.307678778273832</v>
      </c>
      <c r="BV61" s="19">
        <f>BV84*'4 PEF'!$B$10</f>
        <v>0.64084132769465041</v>
      </c>
      <c r="BW61" s="33">
        <f>BW84*'4 PEF'!$B$10</f>
        <v>-10.827619047619047</v>
      </c>
      <c r="BX61" s="34">
        <f t="shared" si="77"/>
        <v>65.835514426758039</v>
      </c>
    </row>
    <row r="62" spans="1:76" x14ac:dyDescent="0.25">
      <c r="A62" s="151"/>
      <c r="B62" s="17">
        <v>9</v>
      </c>
      <c r="C62" s="97">
        <f>VLOOKUP(M62,[1]aux!$A$2:$B$37,2,FALSE)</f>
        <v>14</v>
      </c>
      <c r="D62" s="50" t="s">
        <v>32</v>
      </c>
      <c r="E62" s="50" t="s">
        <v>33</v>
      </c>
      <c r="F62" s="49" t="s">
        <v>32</v>
      </c>
      <c r="G62" s="49" t="s">
        <v>33</v>
      </c>
      <c r="H62" s="49">
        <v>0</v>
      </c>
      <c r="I62" s="49">
        <f t="shared" si="53"/>
        <v>3</v>
      </c>
      <c r="J62" s="49">
        <f t="shared" si="54"/>
        <v>3</v>
      </c>
      <c r="K62" s="49">
        <f t="shared" si="55"/>
        <v>3</v>
      </c>
      <c r="L62" s="49">
        <f t="shared" si="56"/>
        <v>1</v>
      </c>
      <c r="M62" s="49">
        <f t="shared" si="57"/>
        <v>3331</v>
      </c>
      <c r="N62" s="49">
        <v>7</v>
      </c>
      <c r="O62" s="49">
        <v>12</v>
      </c>
      <c r="P62" s="49">
        <v>3</v>
      </c>
      <c r="Q62" s="49">
        <v>3</v>
      </c>
      <c r="R62" s="49">
        <v>2</v>
      </c>
      <c r="S62" s="22">
        <f t="shared" si="50"/>
        <v>22</v>
      </c>
      <c r="T62" s="49">
        <v>1</v>
      </c>
      <c r="U62" s="49">
        <v>1</v>
      </c>
      <c r="V62" s="18"/>
      <c r="W62" s="10">
        <f>VLOOKUP($C62,[1]Vienna!$BB$7:$BK$42,5)</f>
        <v>15</v>
      </c>
      <c r="X62" s="10" t="str">
        <f>VLOOKUP($C62,[1]Vienna!$BB$7:$BK$42,6)</f>
        <v>d</v>
      </c>
      <c r="Y62" s="10">
        <f>VLOOKUP($C62,[1]Vienna!$BB$7:$BK$42,7)</f>
        <v>65</v>
      </c>
      <c r="Z62" s="10">
        <f>VLOOKUP($C62,[1]Vienna!$BB$7:$BK$42,8)</f>
        <v>93</v>
      </c>
      <c r="AA62" s="10">
        <f>VLOOKUP($C62,[1]Vienna!$BB$7:$BK$42,9)</f>
        <v>117</v>
      </c>
      <c r="AB62" s="10">
        <f>VLOOKUP($C62,[1]Vienna!$BB$7:$BK$42,10)</f>
        <v>109</v>
      </c>
      <c r="AC62" s="11">
        <f t="shared" si="58"/>
        <v>0</v>
      </c>
      <c r="AD62" s="11">
        <f t="shared" si="59"/>
        <v>0</v>
      </c>
      <c r="AE62" s="11">
        <f>VLOOKUP($C62,[1]Vienna!$BB$7:$BM$42,11)</f>
        <v>177</v>
      </c>
      <c r="AF62" s="11">
        <f>VLOOKUP($C62,[1]Vienna!$BB$7:$BM$42,12)</f>
        <v>182</v>
      </c>
      <c r="AG62" s="11" t="s">
        <v>30</v>
      </c>
      <c r="AH62" s="11" t="s">
        <v>30</v>
      </c>
      <c r="AI62" s="11">
        <f t="shared" si="60"/>
        <v>129</v>
      </c>
      <c r="AJ62" s="11">
        <f t="shared" si="61"/>
        <v>0</v>
      </c>
      <c r="AK62" s="11">
        <f t="shared" si="62"/>
        <v>155</v>
      </c>
      <c r="AL62" s="11">
        <f t="shared" si="63"/>
        <v>0</v>
      </c>
      <c r="AM62" s="11">
        <f t="shared" si="64"/>
        <v>162</v>
      </c>
      <c r="AN62" s="11">
        <f t="shared" si="65"/>
        <v>186</v>
      </c>
      <c r="AO62" s="11">
        <f t="shared" si="66"/>
        <v>184</v>
      </c>
      <c r="AP62" s="13">
        <f t="shared" si="51"/>
        <v>466.54299161087624</v>
      </c>
      <c r="AQ62" s="10">
        <f>VLOOKUP($C62,[2]Vienna!$BB$7:$BK$40,5)</f>
        <v>16</v>
      </c>
      <c r="AR62" s="10">
        <f>VLOOKUP($C62,[2]Vienna!$BB$7:$BK$40,6)</f>
        <v>38</v>
      </c>
      <c r="AS62" s="10">
        <f>VLOOKUP($C62,[2]Vienna!$BB$7:$BK$40,7)</f>
        <v>66</v>
      </c>
      <c r="AT62" s="10">
        <f>VLOOKUP($C62,[2]Vienna!$BB$7:$BK$40,8)</f>
        <v>95</v>
      </c>
      <c r="AU62" s="10">
        <f>VLOOKUP($C62,[2]Vienna!$BB$7:$BK$40,9)</f>
        <v>117</v>
      </c>
      <c r="AV62" s="10">
        <f>VLOOKUP($C62,[2]Vienna!$BB$7:$BK$40,10)</f>
        <v>109</v>
      </c>
      <c r="AW62" s="11">
        <f t="shared" si="67"/>
        <v>0</v>
      </c>
      <c r="AX62" s="11">
        <f t="shared" si="68"/>
        <v>0</v>
      </c>
      <c r="AY62" s="11">
        <f>VLOOKUP($C62,[2]Vienna!$BB$7:$BM$42,11)</f>
        <v>177</v>
      </c>
      <c r="AZ62" s="11">
        <f>VLOOKUP($C62,[2]Vienna!$BB$7:$BM$42,12)</f>
        <v>182</v>
      </c>
      <c r="BA62" s="11" t="s">
        <v>30</v>
      </c>
      <c r="BB62" s="11" t="s">
        <v>30</v>
      </c>
      <c r="BC62" s="11">
        <f t="shared" si="69"/>
        <v>129</v>
      </c>
      <c r="BD62" s="11">
        <f t="shared" si="70"/>
        <v>0</v>
      </c>
      <c r="BE62" s="11">
        <f t="shared" si="71"/>
        <v>155</v>
      </c>
      <c r="BF62" s="11">
        <f t="shared" si="72"/>
        <v>0</v>
      </c>
      <c r="BG62" s="11">
        <f t="shared" si="73"/>
        <v>162</v>
      </c>
      <c r="BH62" s="11">
        <f t="shared" si="74"/>
        <v>186</v>
      </c>
      <c r="BI62" s="11">
        <f t="shared" si="75"/>
        <v>184</v>
      </c>
      <c r="BJ62" s="13">
        <f t="shared" si="52"/>
        <v>353.16753931088374</v>
      </c>
      <c r="BK62" s="19">
        <f>IF($N62=2,BK85*'4 PEF'!$B$4,IF(OR($N62=3,$N62=4,$N62=5,$N62=6),BK85*'4 PEF'!$B$5,IF(OR($N62=7,$N62=8),BK85*'4 PEF'!$B$10,IF($N62=9,BK85*'4 PEF'!$B$7,IF($N62=10,BK85*'4 PEF'!$B$6)))))</f>
        <v>15.972751607452768</v>
      </c>
      <c r="BL62" s="19">
        <f>BL85*'4 PEF'!$B$10</f>
        <v>2.7817685126158604</v>
      </c>
      <c r="BM62" s="19">
        <f>IF($N62=2,BM85*'4 PEF'!$B$4,IF(OR($N62=3,$N62=4,$N62=5,$N62=6),BM85*'4 PEF'!$B$5,IF(OR($N62=7,$N62=8),BM85*'4 PEF'!$B$10,IF($N62=9,BM85*'4 PEF'!$B$7,IF($N62=10,BM85*'4 PEF'!$B$6)))))</f>
        <v>3.2588707276336235</v>
      </c>
      <c r="BN62" s="19">
        <f>BN85*'4 PEF'!$B$10</f>
        <v>11.775758834882673</v>
      </c>
      <c r="BO62" s="19">
        <f>BO85*'4 PEF'!$B$10</f>
        <v>0.24966697068404561</v>
      </c>
      <c r="BP62" s="33">
        <f>BP85*'4 PEF'!$B$10</f>
        <v>-10.863461538461539</v>
      </c>
      <c r="BQ62" s="34">
        <f t="shared" si="76"/>
        <v>23.175355114807427</v>
      </c>
      <c r="BR62" s="19">
        <f>IF($N62=2,BR85*'4 PEF'!$B$4,IF(OR($N62=3,$N62=4,$N62=5,$N62=6),BR85*'4 PEF'!$B$5,IF(OR($N62=7,$N62=8),BR85*'4 PEF'!$B$10,IF($N62=9,BR85*'4 PEF'!$B$7,IF($N62=10,BR85*'4 PEF'!$B$6)))))</f>
        <v>22.614283766069352</v>
      </c>
      <c r="BS62" s="19">
        <f>BS85*'4 PEF'!$B$10</f>
        <v>1.6357198809797868</v>
      </c>
      <c r="BT62" s="19">
        <f>IF($N62=2,BT85*'4 PEF'!$B$4,IF(OR($N62=3,$N62=4,$N62=5,$N62=6),BT85*'4 PEF'!$B$5,IF(OR($N62=7,$N62=8),BT85*'4 PEF'!$B$10,IF($N62=9,BT85*'4 PEF'!$B$7,IF($N62=10,BT85*'4 PEF'!$B$6)))))</f>
        <v>5.1373482813147087</v>
      </c>
      <c r="BU62" s="19">
        <f>BU85*'4 PEF'!$B$10</f>
        <v>11.763873885054064</v>
      </c>
      <c r="BV62" s="19">
        <f>BV85*'4 PEF'!$B$10</f>
        <v>0.58757867896281768</v>
      </c>
      <c r="BW62" s="33">
        <f>BW85*'4 PEF'!$B$10</f>
        <v>-10.827619047619047</v>
      </c>
      <c r="BX62" s="34">
        <f t="shared" si="77"/>
        <v>30.911185444761685</v>
      </c>
    </row>
    <row r="63" spans="1:76" x14ac:dyDescent="0.25">
      <c r="A63" s="151"/>
      <c r="B63" s="17">
        <v>10</v>
      </c>
      <c r="C63" s="97">
        <f>VLOOKUP(M63,[1]aux!$A$2:$B$37,2,FALSE)</f>
        <v>18</v>
      </c>
      <c r="D63" s="50" t="s">
        <v>33</v>
      </c>
      <c r="E63" s="50" t="s">
        <v>33</v>
      </c>
      <c r="F63" s="49" t="s">
        <v>32</v>
      </c>
      <c r="G63" s="49" t="s">
        <v>33</v>
      </c>
      <c r="H63" s="49">
        <v>0</v>
      </c>
      <c r="I63" s="49">
        <f t="shared" si="53"/>
        <v>4</v>
      </c>
      <c r="J63" s="49">
        <f t="shared" si="54"/>
        <v>3</v>
      </c>
      <c r="K63" s="49">
        <f t="shared" si="55"/>
        <v>3</v>
      </c>
      <c r="L63" s="49">
        <f t="shared" si="56"/>
        <v>1</v>
      </c>
      <c r="M63" s="49">
        <f t="shared" si="57"/>
        <v>4331</v>
      </c>
      <c r="N63" s="49">
        <v>7</v>
      </c>
      <c r="O63" s="49">
        <v>12</v>
      </c>
      <c r="P63" s="49">
        <v>3</v>
      </c>
      <c r="Q63" s="49">
        <v>3</v>
      </c>
      <c r="R63" s="49">
        <v>2</v>
      </c>
      <c r="S63" s="22">
        <f t="shared" si="50"/>
        <v>22</v>
      </c>
      <c r="T63" s="49">
        <v>1</v>
      </c>
      <c r="U63" s="49">
        <v>1</v>
      </c>
      <c r="V63" s="18"/>
      <c r="W63" s="10">
        <f>VLOOKUP($C63,[1]Vienna!$BB$7:$BK$42,5)</f>
        <v>17</v>
      </c>
      <c r="X63" s="10" t="str">
        <f>VLOOKUP($C63,[1]Vienna!$BB$7:$BK$42,6)</f>
        <v>f</v>
      </c>
      <c r="Y63" s="10">
        <f>VLOOKUP($C63,[1]Vienna!$BB$7:$BK$42,7)</f>
        <v>67</v>
      </c>
      <c r="Z63" s="10">
        <f>VLOOKUP($C63,[1]Vienna!$BB$7:$BK$42,8)</f>
        <v>93</v>
      </c>
      <c r="AA63" s="10">
        <f>VLOOKUP($C63,[1]Vienna!$BB$7:$BK$42,9)</f>
        <v>117</v>
      </c>
      <c r="AB63" s="10">
        <f>VLOOKUP($C63,[1]Vienna!$BB$7:$BK$42,10)</f>
        <v>109</v>
      </c>
      <c r="AC63" s="11">
        <f t="shared" si="58"/>
        <v>0</v>
      </c>
      <c r="AD63" s="11">
        <f t="shared" si="59"/>
        <v>0</v>
      </c>
      <c r="AE63" s="11">
        <f>VLOOKUP($C63,[1]Vienna!$BB$7:$BM$42,11)</f>
        <v>177</v>
      </c>
      <c r="AF63" s="11">
        <f>VLOOKUP($C63,[1]Vienna!$BB$7:$BM$42,12)</f>
        <v>182</v>
      </c>
      <c r="AG63" s="11" t="s">
        <v>30</v>
      </c>
      <c r="AH63" s="11" t="s">
        <v>30</v>
      </c>
      <c r="AI63" s="11">
        <f t="shared" si="60"/>
        <v>129</v>
      </c>
      <c r="AJ63" s="11">
        <f t="shared" si="61"/>
        <v>0</v>
      </c>
      <c r="AK63" s="11">
        <f t="shared" si="62"/>
        <v>155</v>
      </c>
      <c r="AL63" s="11">
        <f t="shared" si="63"/>
        <v>0</v>
      </c>
      <c r="AM63" s="11">
        <f t="shared" si="64"/>
        <v>162</v>
      </c>
      <c r="AN63" s="11">
        <f t="shared" si="65"/>
        <v>186</v>
      </c>
      <c r="AO63" s="11">
        <f t="shared" si="66"/>
        <v>184</v>
      </c>
      <c r="AP63" s="13">
        <f t="shared" si="51"/>
        <v>472.0342835551906</v>
      </c>
      <c r="AQ63" s="10">
        <f>VLOOKUP($C63,[2]Vienna!$BB$7:$BK$40,5)</f>
        <v>18</v>
      </c>
      <c r="AR63" s="10" t="str">
        <f>VLOOKUP($C63,[2]Vienna!$BB$7:$BK$40,6)</f>
        <v>f</v>
      </c>
      <c r="AS63" s="10">
        <f>VLOOKUP($C63,[2]Vienna!$BB$7:$BK$40,7)</f>
        <v>68</v>
      </c>
      <c r="AT63" s="10">
        <f>VLOOKUP($C63,[2]Vienna!$BB$7:$BK$40,8)</f>
        <v>95</v>
      </c>
      <c r="AU63" s="10">
        <f>VLOOKUP($C63,[2]Vienna!$BB$7:$BK$40,9)</f>
        <v>117</v>
      </c>
      <c r="AV63" s="10">
        <f>VLOOKUP($C63,[2]Vienna!$BB$7:$BK$40,10)</f>
        <v>109</v>
      </c>
      <c r="AW63" s="11">
        <f t="shared" si="67"/>
        <v>0</v>
      </c>
      <c r="AX63" s="11">
        <f t="shared" si="68"/>
        <v>0</v>
      </c>
      <c r="AY63" s="11">
        <f>VLOOKUP($C63,[2]Vienna!$BB$7:$BM$42,11)</f>
        <v>177</v>
      </c>
      <c r="AZ63" s="11">
        <f>VLOOKUP($C63,[2]Vienna!$BB$7:$BM$42,12)</f>
        <v>182</v>
      </c>
      <c r="BA63" s="11" t="s">
        <v>30</v>
      </c>
      <c r="BB63" s="11" t="s">
        <v>30</v>
      </c>
      <c r="BC63" s="11">
        <f t="shared" si="69"/>
        <v>129</v>
      </c>
      <c r="BD63" s="11">
        <f t="shared" si="70"/>
        <v>0</v>
      </c>
      <c r="BE63" s="11">
        <f t="shared" si="71"/>
        <v>155</v>
      </c>
      <c r="BF63" s="11">
        <f t="shared" si="72"/>
        <v>0</v>
      </c>
      <c r="BG63" s="11">
        <f t="shared" si="73"/>
        <v>162</v>
      </c>
      <c r="BH63" s="11">
        <f t="shared" si="74"/>
        <v>186</v>
      </c>
      <c r="BI63" s="11">
        <f t="shared" si="75"/>
        <v>184</v>
      </c>
      <c r="BJ63" s="13">
        <f t="shared" si="52"/>
        <v>370.76679116748755</v>
      </c>
      <c r="BK63" s="19">
        <f>IF($N63=2,BK86*'4 PEF'!$B$4,IF(OR($N63=3,$N63=4,$N63=5,$N63=6),BK86*'4 PEF'!$B$5,IF(OR($N63=7,$N63=8),BK86*'4 PEF'!$B$10,IF($N63=9,BK86*'4 PEF'!$B$7,IF($N63=10,BK86*'4 PEF'!$B$6)))))</f>
        <v>14.457347651564646</v>
      </c>
      <c r="BL63" s="19">
        <f>BL86*'4 PEF'!$B$10</f>
        <v>2.8469842654396547</v>
      </c>
      <c r="BM63" s="19">
        <f>IF($N63=2,BM86*'4 PEF'!$B$4,IF(OR($N63=3,$N63=4,$N63=5,$N63=6),BM86*'4 PEF'!$B$5,IF(OR($N63=7,$N63=8),BM86*'4 PEF'!$B$10,IF($N63=9,BM86*'4 PEF'!$B$7,IF($N63=10,BM86*'4 PEF'!$B$6)))))</f>
        <v>3.2805359217649759</v>
      </c>
      <c r="BN63" s="19">
        <f>BN86*'4 PEF'!$B$10</f>
        <v>11.775758834882673</v>
      </c>
      <c r="BO63" s="19">
        <f>BO86*'4 PEF'!$B$10</f>
        <v>0.24627422571365942</v>
      </c>
      <c r="BP63" s="33">
        <f>BP86*'4 PEF'!$B$10</f>
        <v>-10.863461538461539</v>
      </c>
      <c r="BQ63" s="34">
        <f t="shared" si="76"/>
        <v>21.743439360904073</v>
      </c>
      <c r="BR63" s="19">
        <f>IF($N63=2,BR86*'4 PEF'!$B$4,IF(OR($N63=3,$N63=4,$N63=5,$N63=6),BR86*'4 PEF'!$B$5,IF(OR($N63=7,$N63=8),BR86*'4 PEF'!$B$10,IF($N63=9,BR86*'4 PEF'!$B$7,IF($N63=10,BR86*'4 PEF'!$B$6)))))</f>
        <v>18.567006176797381</v>
      </c>
      <c r="BS63" s="19">
        <f>BS86*'4 PEF'!$B$10</f>
        <v>2.124837557582457</v>
      </c>
      <c r="BT63" s="19">
        <f>IF($N63=2,BT86*'4 PEF'!$B$4,IF(OR($N63=3,$N63=4,$N63=5,$N63=6),BT86*'4 PEF'!$B$5,IF(OR($N63=7,$N63=8),BT86*'4 PEF'!$B$10,IF($N63=9,BT86*'4 PEF'!$B$7,IF($N63=10,BT86*'4 PEF'!$B$6)))))</f>
        <v>5.0858596672947867</v>
      </c>
      <c r="BU63" s="19">
        <f>BU86*'4 PEF'!$B$10</f>
        <v>11.763873885054064</v>
      </c>
      <c r="BV63" s="19">
        <f>BV86*'4 PEF'!$B$10</f>
        <v>0.57417728540756285</v>
      </c>
      <c r="BW63" s="33">
        <f>BW86*'4 PEF'!$B$10</f>
        <v>-10.827619047619047</v>
      </c>
      <c r="BX63" s="34">
        <f t="shared" si="77"/>
        <v>27.288135524517209</v>
      </c>
    </row>
    <row r="64" spans="1:76" x14ac:dyDescent="0.25">
      <c r="A64" s="151"/>
      <c r="B64" s="17">
        <v>11</v>
      </c>
      <c r="C64" s="97">
        <f>VLOOKUP(M64,[1]aux!$A$2:$B$37,2,FALSE)</f>
        <v>32</v>
      </c>
      <c r="D64" s="50" t="s">
        <v>32</v>
      </c>
      <c r="E64" s="50" t="s">
        <v>33</v>
      </c>
      <c r="F64" s="49" t="s">
        <v>32</v>
      </c>
      <c r="G64" s="49" t="s">
        <v>33</v>
      </c>
      <c r="H64" s="49">
        <v>1</v>
      </c>
      <c r="I64" s="49">
        <f t="shared" si="53"/>
        <v>3</v>
      </c>
      <c r="J64" s="49">
        <f t="shared" si="54"/>
        <v>3</v>
      </c>
      <c r="K64" s="49">
        <f t="shared" si="55"/>
        <v>3</v>
      </c>
      <c r="L64" s="49">
        <f t="shared" si="56"/>
        <v>2</v>
      </c>
      <c r="M64" s="49">
        <f t="shared" si="57"/>
        <v>3332</v>
      </c>
      <c r="N64" s="49">
        <v>8</v>
      </c>
      <c r="O64" s="49">
        <v>13</v>
      </c>
      <c r="P64" s="49">
        <v>3</v>
      </c>
      <c r="Q64" s="49">
        <v>3</v>
      </c>
      <c r="R64" s="49">
        <v>2</v>
      </c>
      <c r="S64" s="22">
        <f t="shared" si="50"/>
        <v>23</v>
      </c>
      <c r="T64" s="49">
        <v>1</v>
      </c>
      <c r="U64" s="49">
        <v>1</v>
      </c>
      <c r="V64" s="18"/>
      <c r="W64" s="10">
        <f>VLOOKUP($C64,[1]Vienna!$BB$7:$BK$42,5)</f>
        <v>15</v>
      </c>
      <c r="X64" s="10" t="str">
        <f>VLOOKUP($C64,[1]Vienna!$BB$7:$BK$42,6)</f>
        <v>d</v>
      </c>
      <c r="Y64" s="10">
        <f>VLOOKUP($C64,[1]Vienna!$BB$7:$BK$42,7)</f>
        <v>65</v>
      </c>
      <c r="Z64" s="10">
        <f>VLOOKUP($C64,[1]Vienna!$BB$7:$BK$42,8)</f>
        <v>93</v>
      </c>
      <c r="AA64" s="10">
        <f>VLOOKUP($C64,[1]Vienna!$BB$7:$BK$42,9)</f>
        <v>117</v>
      </c>
      <c r="AB64" s="10">
        <f>VLOOKUP($C64,[1]Vienna!$BB$7:$BK$42,10)</f>
        <v>109</v>
      </c>
      <c r="AC64" s="11">
        <f t="shared" si="58"/>
        <v>170</v>
      </c>
      <c r="AD64" s="11">
        <f t="shared" si="59"/>
        <v>168</v>
      </c>
      <c r="AE64" s="11">
        <f>VLOOKUP($C64,[1]Vienna!$BB$7:$BM$42,11)</f>
        <v>177</v>
      </c>
      <c r="AF64" s="11">
        <f>VLOOKUP($C64,[1]Vienna!$BB$7:$BM$42,12)</f>
        <v>182</v>
      </c>
      <c r="AG64" s="11" t="s">
        <v>30</v>
      </c>
      <c r="AH64" s="11" t="s">
        <v>30</v>
      </c>
      <c r="AI64" s="11">
        <f t="shared" si="60"/>
        <v>135</v>
      </c>
      <c r="AJ64" s="11">
        <f t="shared" si="61"/>
        <v>0</v>
      </c>
      <c r="AK64" s="11">
        <f t="shared" si="62"/>
        <v>155</v>
      </c>
      <c r="AL64" s="11">
        <f t="shared" si="63"/>
        <v>0</v>
      </c>
      <c r="AM64" s="11">
        <f t="shared" si="64"/>
        <v>162</v>
      </c>
      <c r="AN64" s="11">
        <f t="shared" si="65"/>
        <v>186</v>
      </c>
      <c r="AO64" s="11">
        <f t="shared" si="66"/>
        <v>184</v>
      </c>
      <c r="AP64" s="13">
        <f t="shared" si="51"/>
        <v>525.53130679040146</v>
      </c>
      <c r="AQ64" s="10">
        <f>VLOOKUP($C64,[2]Vienna!$BB$7:$BK$40,5)</f>
        <v>16</v>
      </c>
      <c r="AR64" s="10">
        <f>VLOOKUP($C64,[2]Vienna!$BB$7:$BK$40,6)</f>
        <v>38</v>
      </c>
      <c r="AS64" s="10">
        <f>VLOOKUP($C64,[2]Vienna!$BB$7:$BK$40,7)</f>
        <v>66</v>
      </c>
      <c r="AT64" s="10">
        <f>VLOOKUP($C64,[2]Vienna!$BB$7:$BK$40,8)</f>
        <v>95</v>
      </c>
      <c r="AU64" s="10">
        <f>VLOOKUP($C64,[2]Vienna!$BB$7:$BK$40,9)</f>
        <v>117</v>
      </c>
      <c r="AV64" s="10">
        <f>VLOOKUP($C64,[2]Vienna!$BB$7:$BK$40,10)</f>
        <v>109</v>
      </c>
      <c r="AW64" s="11">
        <f t="shared" si="67"/>
        <v>170</v>
      </c>
      <c r="AX64" s="11">
        <f t="shared" si="68"/>
        <v>168</v>
      </c>
      <c r="AY64" s="11">
        <f>VLOOKUP($C64,[2]Vienna!$BB$7:$BM$42,11)</f>
        <v>177</v>
      </c>
      <c r="AZ64" s="11">
        <f>VLOOKUP($C64,[2]Vienna!$BB$7:$BM$42,12)</f>
        <v>182</v>
      </c>
      <c r="BA64" s="11" t="s">
        <v>30</v>
      </c>
      <c r="BB64" s="11" t="s">
        <v>30</v>
      </c>
      <c r="BC64" s="11">
        <f t="shared" si="69"/>
        <v>135</v>
      </c>
      <c r="BD64" s="11">
        <f t="shared" si="70"/>
        <v>0</v>
      </c>
      <c r="BE64" s="11">
        <f t="shared" si="71"/>
        <v>155</v>
      </c>
      <c r="BF64" s="11">
        <f t="shared" si="72"/>
        <v>0</v>
      </c>
      <c r="BG64" s="11">
        <f t="shared" si="73"/>
        <v>162</v>
      </c>
      <c r="BH64" s="11">
        <f t="shared" si="74"/>
        <v>186</v>
      </c>
      <c r="BI64" s="11">
        <f t="shared" si="75"/>
        <v>184</v>
      </c>
      <c r="BJ64" s="13">
        <f t="shared" si="52"/>
        <v>377.34355234632869</v>
      </c>
      <c r="BK64" s="19">
        <f>IF($N64=2,BK87*'4 PEF'!$B$4,IF(OR($N64=3,$N64=4,$N64=5,$N64=6),BK87*'4 PEF'!$B$5,IF(OR($N64=7,$N64=8),BK87*'4 PEF'!$B$10,IF($N64=9,BK87*'4 PEF'!$B$7,IF($N64=10,BK87*'4 PEF'!$B$6)))))</f>
        <v>6.8524831787355804</v>
      </c>
      <c r="BL64" s="19">
        <f>BL87*'4 PEF'!$B$10</f>
        <v>1.8803414353331278</v>
      </c>
      <c r="BM64" s="19">
        <f>IF($N64=2,BM87*'4 PEF'!$B$4,IF(OR($N64=3,$N64=4,$N64=5,$N64=6),BM87*'4 PEF'!$B$5,IF(OR($N64=7,$N64=8),BM87*'4 PEF'!$B$10,IF($N64=9,BM87*'4 PEF'!$B$7,IF($N64=10,BM87*'4 PEF'!$B$6)))))</f>
        <v>2.1855065611206137</v>
      </c>
      <c r="BN64" s="19">
        <f>BN87*'4 PEF'!$B$10</f>
        <v>11.775758834882673</v>
      </c>
      <c r="BO64" s="19">
        <f>BO87*'4 PEF'!$B$10</f>
        <v>2.7520948379399655</v>
      </c>
      <c r="BP64" s="33">
        <f>BP87*'4 PEF'!$B$10</f>
        <v>-10.863461538461539</v>
      </c>
      <c r="BQ64" s="34">
        <f t="shared" si="76"/>
        <v>14.582723309550421</v>
      </c>
      <c r="BR64" s="19">
        <f>IF($N64=2,BR87*'4 PEF'!$B$4,IF(OR($N64=3,$N64=4,$N64=5,$N64=6),BR87*'4 PEF'!$B$5,IF(OR($N64=7,$N64=8),BR87*'4 PEF'!$B$10,IF($N64=9,BR87*'4 PEF'!$B$7,IF($N64=10,BR87*'4 PEF'!$B$6)))))</f>
        <v>6.9961736962419376</v>
      </c>
      <c r="BS64" s="19">
        <f>BS87*'4 PEF'!$B$10</f>
        <v>1.1110676460621676</v>
      </c>
      <c r="BT64" s="19">
        <f>IF($N64=2,BT87*'4 PEF'!$B$4,IF(OR($N64=3,$N64=4,$N64=5,$N64=6),BT87*'4 PEF'!$B$5,IF(OR($N64=7,$N64=8),BT87*'4 PEF'!$B$10,IF($N64=9,BT87*'4 PEF'!$B$7,IF($N64=10,BT87*'4 PEF'!$B$6)))))</f>
        <v>4.1501120047554307</v>
      </c>
      <c r="BU64" s="19">
        <f>BU87*'4 PEF'!$B$10</f>
        <v>11.763873885054064</v>
      </c>
      <c r="BV64" s="19">
        <f>BV87*'4 PEF'!$B$10</f>
        <v>6.9997832118380892</v>
      </c>
      <c r="BW64" s="33">
        <f>BW87*'4 PEF'!$B$10</f>
        <v>-10.827619047619047</v>
      </c>
      <c r="BX64" s="34">
        <f t="shared" si="77"/>
        <v>20.193391396332643</v>
      </c>
    </row>
    <row r="65" spans="1:76" x14ac:dyDescent="0.25">
      <c r="A65" s="151"/>
      <c r="B65" s="17">
        <v>12</v>
      </c>
      <c r="C65" s="97">
        <f>VLOOKUP(M65,[1]aux!$A$2:$B$37,2,FALSE)</f>
        <v>36</v>
      </c>
      <c r="D65" s="50" t="s">
        <v>33</v>
      </c>
      <c r="E65" s="50" t="s">
        <v>33</v>
      </c>
      <c r="F65" s="49" t="s">
        <v>32</v>
      </c>
      <c r="G65" s="49" t="s">
        <v>33</v>
      </c>
      <c r="H65" s="49">
        <v>1</v>
      </c>
      <c r="I65" s="49">
        <f t="shared" si="53"/>
        <v>4</v>
      </c>
      <c r="J65" s="49">
        <f t="shared" si="54"/>
        <v>3</v>
      </c>
      <c r="K65" s="49">
        <f t="shared" si="55"/>
        <v>3</v>
      </c>
      <c r="L65" s="49">
        <f t="shared" si="56"/>
        <v>2</v>
      </c>
      <c r="M65" s="49">
        <f t="shared" si="57"/>
        <v>4332</v>
      </c>
      <c r="N65" s="49">
        <v>8</v>
      </c>
      <c r="O65" s="49">
        <v>13</v>
      </c>
      <c r="P65" s="49">
        <v>3</v>
      </c>
      <c r="Q65" s="49">
        <v>3</v>
      </c>
      <c r="R65" s="49">
        <v>2</v>
      </c>
      <c r="S65" s="22">
        <f t="shared" si="50"/>
        <v>23</v>
      </c>
      <c r="T65" s="49">
        <v>1</v>
      </c>
      <c r="U65" s="49">
        <v>1</v>
      </c>
      <c r="V65" s="18"/>
      <c r="W65" s="10">
        <f>VLOOKUP($C65,[1]Vienna!$BB$7:$BK$42,5)</f>
        <v>17</v>
      </c>
      <c r="X65" s="10" t="str">
        <f>VLOOKUP($C65,[1]Vienna!$BB$7:$BK$42,6)</f>
        <v>f</v>
      </c>
      <c r="Y65" s="10">
        <f>VLOOKUP($C65,[1]Vienna!$BB$7:$BK$42,7)</f>
        <v>67</v>
      </c>
      <c r="Z65" s="10">
        <f>VLOOKUP($C65,[1]Vienna!$BB$7:$BK$42,8)</f>
        <v>93</v>
      </c>
      <c r="AA65" s="10">
        <f>VLOOKUP($C65,[1]Vienna!$BB$7:$BK$42,9)</f>
        <v>117</v>
      </c>
      <c r="AB65" s="10">
        <f>VLOOKUP($C65,[1]Vienna!$BB$7:$BK$42,10)</f>
        <v>109</v>
      </c>
      <c r="AC65" s="11">
        <f t="shared" si="58"/>
        <v>170</v>
      </c>
      <c r="AD65" s="11">
        <f t="shared" si="59"/>
        <v>168</v>
      </c>
      <c r="AE65" s="11">
        <f>VLOOKUP($C65,[1]Vienna!$BB$7:$BM$42,11)</f>
        <v>177</v>
      </c>
      <c r="AF65" s="11">
        <f>VLOOKUP($C65,[1]Vienna!$BB$7:$BM$42,12)</f>
        <v>182</v>
      </c>
      <c r="AG65" s="11" t="s">
        <v>30</v>
      </c>
      <c r="AH65" s="11" t="s">
        <v>30</v>
      </c>
      <c r="AI65" s="11">
        <f t="shared" si="60"/>
        <v>135</v>
      </c>
      <c r="AJ65" s="11">
        <f t="shared" si="61"/>
        <v>0</v>
      </c>
      <c r="AK65" s="11">
        <f t="shared" si="62"/>
        <v>155</v>
      </c>
      <c r="AL65" s="11">
        <f t="shared" si="63"/>
        <v>0</v>
      </c>
      <c r="AM65" s="11">
        <f t="shared" si="64"/>
        <v>162</v>
      </c>
      <c r="AN65" s="11">
        <f t="shared" si="65"/>
        <v>186</v>
      </c>
      <c r="AO65" s="11">
        <f t="shared" si="66"/>
        <v>184</v>
      </c>
      <c r="AP65" s="13">
        <f t="shared" si="51"/>
        <v>531.02259873471576</v>
      </c>
      <c r="AQ65" s="10">
        <f>VLOOKUP($C65,[2]Vienna!$BB$7:$BK$40,5)</f>
        <v>18</v>
      </c>
      <c r="AR65" s="10" t="str">
        <f>VLOOKUP($C65,[2]Vienna!$BB$7:$BK$40,6)</f>
        <v>f</v>
      </c>
      <c r="AS65" s="10">
        <f>VLOOKUP($C65,[2]Vienna!$BB$7:$BK$40,7)</f>
        <v>68</v>
      </c>
      <c r="AT65" s="10">
        <f>VLOOKUP($C65,[2]Vienna!$BB$7:$BK$40,8)</f>
        <v>93</v>
      </c>
      <c r="AU65" s="10">
        <f>VLOOKUP($C65,[2]Vienna!$BB$7:$BK$40,9)</f>
        <v>117</v>
      </c>
      <c r="AV65" s="10">
        <f>VLOOKUP($C65,[2]Vienna!$BB$7:$BK$40,10)</f>
        <v>109</v>
      </c>
      <c r="AW65" s="11">
        <f t="shared" si="67"/>
        <v>170</v>
      </c>
      <c r="AX65" s="11">
        <f t="shared" si="68"/>
        <v>168</v>
      </c>
      <c r="AY65" s="11">
        <f>VLOOKUP($C65,[2]Vienna!$BB$7:$BM$42,11)</f>
        <v>177</v>
      </c>
      <c r="AZ65" s="11">
        <f>VLOOKUP($C65,[2]Vienna!$BB$7:$BM$42,12)</f>
        <v>182</v>
      </c>
      <c r="BA65" s="11" t="s">
        <v>30</v>
      </c>
      <c r="BB65" s="11" t="s">
        <v>30</v>
      </c>
      <c r="BC65" s="11">
        <f t="shared" si="69"/>
        <v>135</v>
      </c>
      <c r="BD65" s="11">
        <f t="shared" si="70"/>
        <v>0</v>
      </c>
      <c r="BE65" s="11">
        <f t="shared" si="71"/>
        <v>155</v>
      </c>
      <c r="BF65" s="11">
        <f t="shared" si="72"/>
        <v>0</v>
      </c>
      <c r="BG65" s="11">
        <f t="shared" si="73"/>
        <v>162</v>
      </c>
      <c r="BH65" s="11">
        <f t="shared" si="74"/>
        <v>186</v>
      </c>
      <c r="BI65" s="11">
        <f t="shared" si="75"/>
        <v>184</v>
      </c>
      <c r="BJ65" s="13">
        <f t="shared" si="52"/>
        <v>546.32043495902531</v>
      </c>
      <c r="BK65" s="19">
        <f>IF($N65=2,BK88*'4 PEF'!$B$4,IF(OR($N65=3,$N65=4,$N65=5,$N65=6),BK88*'4 PEF'!$B$5,IF(OR($N65=7,$N65=8),BK88*'4 PEF'!$B$10,IF($N65=9,BK88*'4 PEF'!$B$7,IF($N65=10,BK88*'4 PEF'!$B$6)))))</f>
        <v>14.753551484165726</v>
      </c>
      <c r="BL65" s="19">
        <f>BL88*'4 PEF'!$B$10</f>
        <v>2.9625636052865292</v>
      </c>
      <c r="BM65" s="19">
        <f>IF($N65=2,BM88*'4 PEF'!$B$4,IF(OR($N65=3,$N65=4,$N65=5,$N65=6),BM88*'4 PEF'!$B$5,IF(OR($N65=7,$N65=8),BM88*'4 PEF'!$B$10,IF($N65=9,BM88*'4 PEF'!$B$7,IF($N65=10,BM88*'4 PEF'!$B$6)))))</f>
        <v>2.0255415073489207</v>
      </c>
      <c r="BN65" s="19">
        <f>BN88*'4 PEF'!$B$10</f>
        <v>11.176567665509594</v>
      </c>
      <c r="BO65" s="19">
        <f>BO88*'4 PEF'!$B$10</f>
        <v>2.4813686963558972</v>
      </c>
      <c r="BP65" s="33">
        <f>BP88*'4 PEF'!$B$10</f>
        <v>-10.863461538461539</v>
      </c>
      <c r="BQ65" s="34">
        <f t="shared" si="76"/>
        <v>22.536131420205134</v>
      </c>
      <c r="BR65" s="19">
        <f>IF($N65=2,BR88*'4 PEF'!$B$4,IF(OR($N65=3,$N65=4,$N65=5,$N65=6),BR88*'4 PEF'!$B$5,IF(OR($N65=7,$N65=8),BR88*'4 PEF'!$B$10,IF($N65=9,BR88*'4 PEF'!$B$7,IF($N65=10,BR88*'4 PEF'!$B$6)))))</f>
        <v>11.012417641618907</v>
      </c>
      <c r="BS65" s="19">
        <f>BS88*'4 PEF'!$B$10</f>
        <v>1.4039344405807541</v>
      </c>
      <c r="BT65" s="19">
        <f>IF($N65=2,BT88*'4 PEF'!$B$4,IF(OR($N65=3,$N65=4,$N65=5,$N65=6),BT88*'4 PEF'!$B$5,IF(OR($N65=7,$N65=8),BT88*'4 PEF'!$B$10,IF($N65=9,BT88*'4 PEF'!$B$7,IF($N65=10,BT88*'4 PEF'!$B$6)))))</f>
        <v>3.9336836796851919</v>
      </c>
      <c r="BU65" s="19">
        <f>BU88*'4 PEF'!$B$10</f>
        <v>11.270731477562089</v>
      </c>
      <c r="BV65" s="19">
        <f>BV88*'4 PEF'!$B$10</f>
        <v>6.7143366752103333</v>
      </c>
      <c r="BW65" s="33">
        <f>BW88*'4 PEF'!$B$10</f>
        <v>-10.827619047619047</v>
      </c>
      <c r="BX65" s="34">
        <f t="shared" si="77"/>
        <v>23.507484867038229</v>
      </c>
    </row>
    <row r="66" spans="1:76" x14ac:dyDescent="0.25">
      <c r="A66" s="151"/>
      <c r="B66" s="17">
        <v>13</v>
      </c>
      <c r="C66" s="97">
        <f>VLOOKUP(M66,[1]aux!$A$2:$B$37,2,FALSE)</f>
        <v>31</v>
      </c>
      <c r="D66" s="50"/>
      <c r="E66" s="50"/>
      <c r="F66" s="49"/>
      <c r="G66" s="49"/>
      <c r="H66" s="31">
        <f>IF(L66=1,0,IF(L66=2,1))</f>
        <v>1</v>
      </c>
      <c r="I66" s="49">
        <v>3</v>
      </c>
      <c r="J66" s="49">
        <v>3</v>
      </c>
      <c r="K66" s="49">
        <v>2</v>
      </c>
      <c r="L66" s="49">
        <v>2</v>
      </c>
      <c r="M66" s="49">
        <f t="shared" si="57"/>
        <v>3322</v>
      </c>
      <c r="N66" s="49">
        <v>9</v>
      </c>
      <c r="O66" s="49">
        <v>20</v>
      </c>
      <c r="P66" s="49">
        <v>4</v>
      </c>
      <c r="Q66" s="49">
        <v>4</v>
      </c>
      <c r="R66" s="49">
        <v>2</v>
      </c>
      <c r="S66" s="22">
        <f t="shared" si="50"/>
        <v>24</v>
      </c>
      <c r="T66" s="49">
        <v>1</v>
      </c>
      <c r="U66" s="49">
        <v>1</v>
      </c>
      <c r="V66" s="18"/>
      <c r="W66" s="10">
        <f>VLOOKUP($C66,[1]Vienna!$BB$7:$BK$42,5)</f>
        <v>15</v>
      </c>
      <c r="X66" s="10" t="str">
        <f>VLOOKUP($C66,[1]Vienna!$BB$7:$BK$42,6)</f>
        <v>d</v>
      </c>
      <c r="Y66" s="10">
        <f>VLOOKUP($C66,[1]Vienna!$BB$7:$BK$42,7)</f>
        <v>65</v>
      </c>
      <c r="Z66" s="10">
        <f>VLOOKUP($C66,[1]Vienna!$BB$7:$BK$42,8)</f>
        <v>93</v>
      </c>
      <c r="AA66" s="10">
        <f>VLOOKUP($C66,[1]Vienna!$BB$7:$BK$42,9)</f>
        <v>0</v>
      </c>
      <c r="AB66" s="10">
        <f>VLOOKUP($C66,[1]Vienna!$BB$7:$BK$42,10)</f>
        <v>109</v>
      </c>
      <c r="AC66" s="11">
        <f t="shared" si="58"/>
        <v>170</v>
      </c>
      <c r="AD66" s="11">
        <f t="shared" si="59"/>
        <v>168</v>
      </c>
      <c r="AE66" s="11">
        <f>VLOOKUP($C66,[1]Vienna!$BB$7:$BM$42,11)</f>
        <v>176</v>
      </c>
      <c r="AF66" s="11">
        <f>VLOOKUP($C66,[1]Vienna!$BB$7:$BM$42,12)</f>
        <v>0</v>
      </c>
      <c r="AG66" s="11" t="s">
        <v>30</v>
      </c>
      <c r="AH66" s="11" t="s">
        <v>30</v>
      </c>
      <c r="AI66" s="11">
        <f t="shared" si="60"/>
        <v>138</v>
      </c>
      <c r="AJ66" s="11">
        <f t="shared" si="61"/>
        <v>144</v>
      </c>
      <c r="AK66" s="11">
        <f t="shared" si="62"/>
        <v>157</v>
      </c>
      <c r="AL66" s="11">
        <f t="shared" si="63"/>
        <v>0</v>
      </c>
      <c r="AM66" s="11">
        <f t="shared" si="64"/>
        <v>162</v>
      </c>
      <c r="AN66" s="11">
        <f t="shared" si="65"/>
        <v>186</v>
      </c>
      <c r="AO66" s="11">
        <f t="shared" si="66"/>
        <v>184</v>
      </c>
      <c r="AP66" s="13">
        <f t="shared" si="51"/>
        <v>373.85179187421505</v>
      </c>
      <c r="AQ66" s="10">
        <f>VLOOKUP($C66,[2]Vienna!$BB$7:$BK$40,5)</f>
        <v>16</v>
      </c>
      <c r="AR66" s="10">
        <f>VLOOKUP($C66,[2]Vienna!$BB$7:$BK$40,6)</f>
        <v>38</v>
      </c>
      <c r="AS66" s="10">
        <f>VLOOKUP($C66,[2]Vienna!$BB$7:$BK$40,7)</f>
        <v>66</v>
      </c>
      <c r="AT66" s="10">
        <f>VLOOKUP($C66,[2]Vienna!$BB$7:$BK$40,8)</f>
        <v>95</v>
      </c>
      <c r="AU66" s="10">
        <f>VLOOKUP($C66,[2]Vienna!$BB$7:$BK$40,9)</f>
        <v>0</v>
      </c>
      <c r="AV66" s="10">
        <f>VLOOKUP($C66,[2]Vienna!$BB$7:$BK$40,10)</f>
        <v>109</v>
      </c>
      <c r="AW66" s="11">
        <f t="shared" si="67"/>
        <v>170</v>
      </c>
      <c r="AX66" s="11">
        <f t="shared" si="68"/>
        <v>168</v>
      </c>
      <c r="AY66" s="11">
        <f>VLOOKUP($C66,[2]Vienna!$BB$7:$BM$42,11)</f>
        <v>176</v>
      </c>
      <c r="AZ66" s="11">
        <f>VLOOKUP($C66,[2]Vienna!$BB$7:$BM$42,12)</f>
        <v>0</v>
      </c>
      <c r="BA66" s="11" t="s">
        <v>30</v>
      </c>
      <c r="BB66" s="11" t="s">
        <v>30</v>
      </c>
      <c r="BC66" s="11">
        <f t="shared" si="69"/>
        <v>138</v>
      </c>
      <c r="BD66" s="11">
        <f t="shared" si="70"/>
        <v>144</v>
      </c>
      <c r="BE66" s="11">
        <f t="shared" si="71"/>
        <v>157</v>
      </c>
      <c r="BF66" s="11">
        <f t="shared" si="72"/>
        <v>0</v>
      </c>
      <c r="BG66" s="11">
        <f t="shared" si="73"/>
        <v>162</v>
      </c>
      <c r="BH66" s="11">
        <f t="shared" si="74"/>
        <v>186</v>
      </c>
      <c r="BI66" s="11">
        <f t="shared" si="75"/>
        <v>184</v>
      </c>
      <c r="BJ66" s="13">
        <f t="shared" si="52"/>
        <v>305.69946787628521</v>
      </c>
      <c r="BK66" s="19">
        <f>IF($N66=2,BK89*'4 PEF'!$B$4,IF(OR($N66=3,$N66=4,$N66=5,$N66=6),BK89*'4 PEF'!$B$5,IF(OR($N66=7,$N66=8),BK89*'4 PEF'!$B$10,IF($N66=9,BK89*'4 PEF'!$B$7,IF($N66=10,BK89*'4 PEF'!$B$6)))))</f>
        <v>12.355626342311348</v>
      </c>
      <c r="BL66" s="19">
        <f>BL89*'4 PEF'!$B$10</f>
        <v>11.44343462193352</v>
      </c>
      <c r="BM66" s="19">
        <f>IF($N66=2,BM89*'4 PEF'!$B$4,IF(OR($N66=3,$N66=4,$N66=5,$N66=6),BM89*'4 PEF'!$B$5,IF(OR($N66=7,$N66=8),BM89*'4 PEF'!$B$10,IF($N66=9,BM89*'4 PEF'!$B$7,IF($N66=10,BM89*'4 PEF'!$B$6)))))</f>
        <v>5.3733333333333322</v>
      </c>
      <c r="BN66" s="19">
        <f>BN89*'4 PEF'!$B$10</f>
        <v>31.993333007812499</v>
      </c>
      <c r="BO66" s="19">
        <f>BO89*'4 PEF'!$B$10</f>
        <v>3.7306146339563186</v>
      </c>
      <c r="BP66" s="33">
        <f>BP89*'4 PEF'!$B$10</f>
        <v>-10.863461538461539</v>
      </c>
      <c r="BQ66" s="34">
        <f t="shared" si="76"/>
        <v>54.032880400885475</v>
      </c>
      <c r="BR66" s="19">
        <f>IF($N66=2,BR89*'4 PEF'!$B$4,IF(OR($N66=3,$N66=4,$N66=5,$N66=6),BR89*'4 PEF'!$B$5,IF(OR($N66=7,$N66=8),BR89*'4 PEF'!$B$10,IF($N66=9,BR89*'4 PEF'!$B$7,IF($N66=10,BR89*'4 PEF'!$B$6)))))</f>
        <v>11.287180046832264</v>
      </c>
      <c r="BS66" s="19">
        <f>BS89*'4 PEF'!$B$10</f>
        <v>6.3312050162258551</v>
      </c>
      <c r="BT66" s="19">
        <f>IF($N66=2,BT89*'4 PEF'!$B$4,IF(OR($N66=3,$N66=4,$N66=5,$N66=6),BT89*'4 PEF'!$B$5,IF(OR($N66=7,$N66=8),BT89*'4 PEF'!$B$10,IF($N66=9,BT89*'4 PEF'!$B$7,IF($N66=10,BT89*'4 PEF'!$B$6)))))</f>
        <v>9.0506666666666664</v>
      </c>
      <c r="BU66" s="19">
        <f>BU89*'4 PEF'!$B$10</f>
        <v>29.307678778273832</v>
      </c>
      <c r="BV66" s="19">
        <f>BV89*'4 PEF'!$B$10</f>
        <v>7.7664454168796464</v>
      </c>
      <c r="BW66" s="33">
        <f>BW89*'4 PEF'!$B$10</f>
        <v>-10.827619047619047</v>
      </c>
      <c r="BX66" s="34">
        <f t="shared" si="77"/>
        <v>52.91555687725922</v>
      </c>
    </row>
    <row r="67" spans="1:76" x14ac:dyDescent="0.25">
      <c r="A67" s="151"/>
      <c r="B67" s="17">
        <v>14</v>
      </c>
      <c r="C67" s="97">
        <f>VLOOKUP(M67,[1]aux!$A$2:$B$37,2,FALSE)</f>
        <v>27</v>
      </c>
      <c r="D67" s="50"/>
      <c r="E67" s="50"/>
      <c r="F67" s="49"/>
      <c r="G67" s="49"/>
      <c r="H67" s="31">
        <f t="shared" ref="H67:H73" si="78">IF(L67=1,0,IF(L67=2,1))</f>
        <v>1</v>
      </c>
      <c r="I67" s="49">
        <v>2</v>
      </c>
      <c r="J67" s="49">
        <v>3</v>
      </c>
      <c r="K67" s="49">
        <v>2</v>
      </c>
      <c r="L67" s="49">
        <v>2</v>
      </c>
      <c r="M67" s="49">
        <f t="shared" si="57"/>
        <v>2322</v>
      </c>
      <c r="N67" s="49">
        <v>3</v>
      </c>
      <c r="O67" s="49">
        <v>20</v>
      </c>
      <c r="P67" s="49">
        <v>4</v>
      </c>
      <c r="Q67" s="49">
        <v>4</v>
      </c>
      <c r="R67" s="49">
        <v>2</v>
      </c>
      <c r="S67" s="22">
        <f t="shared" si="50"/>
        <v>20</v>
      </c>
      <c r="T67" s="49">
        <v>1</v>
      </c>
      <c r="U67" s="49">
        <v>0</v>
      </c>
      <c r="V67" s="18"/>
      <c r="W67" s="10">
        <f>VLOOKUP($C67,[1]Vienna!$BB$7:$BK$42,5)</f>
        <v>11</v>
      </c>
      <c r="X67" s="10">
        <f>VLOOKUP($C67,[1]Vienna!$BB$7:$BK$42,6)</f>
        <v>34</v>
      </c>
      <c r="Y67" s="10">
        <f>VLOOKUP($C67,[1]Vienna!$BB$7:$BK$42,7)</f>
        <v>63</v>
      </c>
      <c r="Z67" s="10">
        <f>VLOOKUP($C67,[1]Vienna!$BB$7:$BK$42,8)</f>
        <v>93</v>
      </c>
      <c r="AA67" s="10">
        <f>VLOOKUP($C67,[1]Vienna!$BB$7:$BK$42,9)</f>
        <v>0</v>
      </c>
      <c r="AB67" s="10">
        <f>VLOOKUP($C67,[1]Vienna!$BB$7:$BK$42,10)</f>
        <v>109</v>
      </c>
      <c r="AC67" s="11">
        <f t="shared" si="58"/>
        <v>170</v>
      </c>
      <c r="AD67" s="11">
        <f t="shared" si="59"/>
        <v>168</v>
      </c>
      <c r="AE67" s="11">
        <f>VLOOKUP($C67,[1]Vienna!$BB$7:$BM$42,11)</f>
        <v>176</v>
      </c>
      <c r="AF67" s="11">
        <f>VLOOKUP($C67,[1]Vienna!$BB$7:$BM$42,12)</f>
        <v>0</v>
      </c>
      <c r="AG67" s="11" t="s">
        <v>30</v>
      </c>
      <c r="AH67" s="11" t="s">
        <v>30</v>
      </c>
      <c r="AI67" s="11">
        <f t="shared" si="60"/>
        <v>120</v>
      </c>
      <c r="AJ67" s="11">
        <f t="shared" si="61"/>
        <v>144</v>
      </c>
      <c r="AK67" s="11">
        <f t="shared" si="62"/>
        <v>157</v>
      </c>
      <c r="AL67" s="11">
        <f t="shared" si="63"/>
        <v>0</v>
      </c>
      <c r="AM67" s="11">
        <f t="shared" si="64"/>
        <v>162</v>
      </c>
      <c r="AN67" s="11">
        <f t="shared" si="65"/>
        <v>186</v>
      </c>
      <c r="AO67" s="11">
        <f t="shared" si="66"/>
        <v>0</v>
      </c>
      <c r="AP67" s="13">
        <f t="shared" si="51"/>
        <v>360.36023223984614</v>
      </c>
      <c r="AQ67" s="10">
        <f>VLOOKUP($C67,[2]Vienna!$BB$7:$BK$40,5)</f>
        <v>12</v>
      </c>
      <c r="AR67" s="10">
        <f>VLOOKUP($C67,[2]Vienna!$BB$7:$BK$40,6)</f>
        <v>34</v>
      </c>
      <c r="AS67" s="10">
        <f>VLOOKUP($C67,[2]Vienna!$BB$7:$BK$40,7)</f>
        <v>64</v>
      </c>
      <c r="AT67" s="10">
        <f>VLOOKUP($C67,[2]Vienna!$BB$7:$BK$40,8)</f>
        <v>95</v>
      </c>
      <c r="AU67" s="10">
        <f>VLOOKUP($C67,[2]Vienna!$BB$7:$BK$40,9)</f>
        <v>0</v>
      </c>
      <c r="AV67" s="10">
        <f>VLOOKUP($C67,[2]Vienna!$BB$7:$BK$40,10)</f>
        <v>109</v>
      </c>
      <c r="AW67" s="11">
        <f t="shared" si="67"/>
        <v>170</v>
      </c>
      <c r="AX67" s="11">
        <f t="shared" si="68"/>
        <v>168</v>
      </c>
      <c r="AY67" s="11">
        <f>VLOOKUP($C67,[2]Vienna!$BB$7:$BM$42,11)</f>
        <v>176</v>
      </c>
      <c r="AZ67" s="11">
        <f>VLOOKUP($C67,[2]Vienna!$BB$7:$BM$42,12)</f>
        <v>0</v>
      </c>
      <c r="BA67" s="11" t="s">
        <v>30</v>
      </c>
      <c r="BB67" s="11" t="s">
        <v>30</v>
      </c>
      <c r="BC67" s="11">
        <f t="shared" si="69"/>
        <v>120</v>
      </c>
      <c r="BD67" s="11">
        <f t="shared" si="70"/>
        <v>144</v>
      </c>
      <c r="BE67" s="11">
        <f t="shared" si="71"/>
        <v>157</v>
      </c>
      <c r="BF67" s="11">
        <f t="shared" si="72"/>
        <v>0</v>
      </c>
      <c r="BG67" s="11">
        <f t="shared" si="73"/>
        <v>162</v>
      </c>
      <c r="BH67" s="11">
        <f t="shared" si="74"/>
        <v>186</v>
      </c>
      <c r="BI67" s="11">
        <f t="shared" si="75"/>
        <v>0</v>
      </c>
      <c r="BJ67" s="13">
        <f t="shared" si="52"/>
        <v>280.18811846972068</v>
      </c>
      <c r="BK67" s="19">
        <f>IF($N67=2,BK90*'4 PEF'!$B$4,IF(OR($N67=3,$N67=4,$N67=5,$N67=6),BK90*'4 PEF'!$B$5,IF(OR($N67=7,$N67=8),BK90*'4 PEF'!$B$10,IF($N67=9,BK90*'4 PEF'!$B$7,IF($N67=10,BK90*'4 PEF'!$B$6)))))</f>
        <v>17.916602665860637</v>
      </c>
      <c r="BL67" s="19">
        <f>BL90*'4 PEF'!$B$10</f>
        <v>10.922073714348773</v>
      </c>
      <c r="BM67" s="19">
        <f>IF($N67=2,BM90*'4 PEF'!$B$4,IF(OR($N67=3,$N67=4,$N67=5,$N67=6),BM90*'4 PEF'!$B$5,IF(OR($N67=7,$N67=8),BM90*'4 PEF'!$B$10,IF($N67=9,BM90*'4 PEF'!$B$7,IF($N67=10,BM90*'4 PEF'!$B$6)))))</f>
        <v>5.5972222222222205</v>
      </c>
      <c r="BN67" s="19">
        <f>BN90*'4 PEF'!$B$10</f>
        <v>31.989569824218748</v>
      </c>
      <c r="BO67" s="19">
        <f>BO90*'4 PEF'!$B$10</f>
        <v>3.6524898942445629</v>
      </c>
      <c r="BP67" s="33">
        <f>BP90*'4 PEF'!$B$10</f>
        <v>0</v>
      </c>
      <c r="BQ67" s="34">
        <f t="shared" si="76"/>
        <v>70.07795832089495</v>
      </c>
      <c r="BR67" s="19">
        <f>IF($N67=2,BR90*'4 PEF'!$B$4,IF(OR($N67=3,$N67=4,$N67=5,$N67=6),BR90*'4 PEF'!$B$5,IF(OR($N67=7,$N67=8),BR90*'4 PEF'!$B$10,IF($N67=9,BR90*'4 PEF'!$B$7,IF($N67=10,BR90*'4 PEF'!$B$6)))))</f>
        <v>22.459056997078232</v>
      </c>
      <c r="BS67" s="19">
        <f>BS90*'4 PEF'!$B$10</f>
        <v>5.4579437284428307</v>
      </c>
      <c r="BT67" s="19">
        <f>IF($N67=2,BT90*'4 PEF'!$B$4,IF(OR($N67=3,$N67=4,$N67=5,$N67=6),BT90*'4 PEF'!$B$5,IF(OR($N67=7,$N67=8),BT90*'4 PEF'!$B$10,IF($N67=9,BT90*'4 PEF'!$B$7,IF($N67=10,BT90*'4 PEF'!$B$6)))))</f>
        <v>9.4277777777777771</v>
      </c>
      <c r="BU67" s="19">
        <f>BU90*'4 PEF'!$B$10</f>
        <v>29.309017595238139</v>
      </c>
      <c r="BV67" s="19">
        <f>BV90*'4 PEF'!$B$10</f>
        <v>7.6172546941654984</v>
      </c>
      <c r="BW67" s="33">
        <f>BW90*'4 PEF'!$B$10</f>
        <v>0</v>
      </c>
      <c r="BX67" s="34">
        <f t="shared" si="77"/>
        <v>74.271050792702482</v>
      </c>
    </row>
    <row r="68" spans="1:76" x14ac:dyDescent="0.25">
      <c r="A68" s="151"/>
      <c r="B68" s="17">
        <v>15</v>
      </c>
      <c r="C68" s="97">
        <f>VLOOKUP(M68,[1]aux!$A$2:$B$37,2,FALSE)</f>
        <v>17</v>
      </c>
      <c r="D68" s="50"/>
      <c r="E68" s="50"/>
      <c r="F68" s="49"/>
      <c r="G68" s="49"/>
      <c r="H68" s="31">
        <f t="shared" si="78"/>
        <v>0</v>
      </c>
      <c r="I68" s="49">
        <v>4</v>
      </c>
      <c r="J68" s="49">
        <v>3</v>
      </c>
      <c r="K68" s="49">
        <v>2</v>
      </c>
      <c r="L68" s="49">
        <v>1</v>
      </c>
      <c r="M68" s="49">
        <f t="shared" si="57"/>
        <v>4321</v>
      </c>
      <c r="N68" s="49">
        <v>7</v>
      </c>
      <c r="O68" s="49">
        <v>12</v>
      </c>
      <c r="P68" s="49">
        <v>3</v>
      </c>
      <c r="Q68" s="49">
        <v>3</v>
      </c>
      <c r="R68" s="49">
        <v>2</v>
      </c>
      <c r="S68" s="22">
        <f t="shared" si="50"/>
        <v>16</v>
      </c>
      <c r="T68" s="49">
        <v>0</v>
      </c>
      <c r="U68" s="49">
        <v>1</v>
      </c>
      <c r="V68" s="18"/>
      <c r="W68" s="10">
        <f>VLOOKUP($C68,[1]Vienna!$BB$7:$BK$42,5)</f>
        <v>17</v>
      </c>
      <c r="X68" s="10" t="str">
        <f>VLOOKUP($C68,[1]Vienna!$BB$7:$BK$42,6)</f>
        <v>f</v>
      </c>
      <c r="Y68" s="10">
        <f>VLOOKUP($C68,[1]Vienna!$BB$7:$BK$42,7)</f>
        <v>67</v>
      </c>
      <c r="Z68" s="10">
        <f>VLOOKUP($C68,[1]Vienna!$BB$7:$BK$42,8)</f>
        <v>93</v>
      </c>
      <c r="AA68" s="10">
        <f>VLOOKUP($C68,[1]Vienna!$BB$7:$BK$42,9)</f>
        <v>0</v>
      </c>
      <c r="AB68" s="10">
        <f>VLOOKUP($C68,[1]Vienna!$BB$7:$BK$42,10)</f>
        <v>109</v>
      </c>
      <c r="AC68" s="11">
        <f t="shared" si="58"/>
        <v>0</v>
      </c>
      <c r="AD68" s="11">
        <f t="shared" si="59"/>
        <v>0</v>
      </c>
      <c r="AE68" s="11">
        <f>VLOOKUP($C68,[1]Vienna!$BB$7:$BM$42,11)</f>
        <v>176</v>
      </c>
      <c r="AF68" s="11">
        <f>VLOOKUP($C68,[1]Vienna!$BB$7:$BM$42,12)</f>
        <v>0</v>
      </c>
      <c r="AG68" s="11" t="s">
        <v>30</v>
      </c>
      <c r="AH68" s="11" t="s">
        <v>30</v>
      </c>
      <c r="AI68" s="11">
        <f t="shared" si="60"/>
        <v>129</v>
      </c>
      <c r="AJ68" s="11">
        <f t="shared" si="61"/>
        <v>0</v>
      </c>
      <c r="AK68" s="11">
        <f t="shared" si="62"/>
        <v>155</v>
      </c>
      <c r="AL68" s="11">
        <f t="shared" si="63"/>
        <v>0</v>
      </c>
      <c r="AM68" s="11">
        <f t="shared" si="64"/>
        <v>162</v>
      </c>
      <c r="AN68" s="11">
        <f t="shared" si="65"/>
        <v>0</v>
      </c>
      <c r="AO68" s="11">
        <f t="shared" si="66"/>
        <v>184</v>
      </c>
      <c r="AP68" s="13">
        <f t="shared" si="51"/>
        <v>320.9269738363671</v>
      </c>
      <c r="AQ68" s="10">
        <f>VLOOKUP($C68,[2]Vienna!$BB$7:$BK$40,5)</f>
        <v>18</v>
      </c>
      <c r="AR68" s="10" t="str">
        <f>VLOOKUP($C68,[2]Vienna!$BB$7:$BK$40,6)</f>
        <v>f</v>
      </c>
      <c r="AS68" s="10">
        <f>VLOOKUP($C68,[2]Vienna!$BB$7:$BK$40,7)</f>
        <v>68</v>
      </c>
      <c r="AT68" s="10">
        <f>VLOOKUP($C68,[2]Vienna!$BB$7:$BK$40,8)</f>
        <v>95</v>
      </c>
      <c r="AU68" s="10">
        <f>VLOOKUP($C68,[2]Vienna!$BB$7:$BK$40,9)</f>
        <v>0</v>
      </c>
      <c r="AV68" s="10">
        <f>VLOOKUP($C68,[2]Vienna!$BB$7:$BK$40,10)</f>
        <v>109</v>
      </c>
      <c r="AW68" s="11">
        <f t="shared" si="67"/>
        <v>0</v>
      </c>
      <c r="AX68" s="11">
        <f t="shared" si="68"/>
        <v>0</v>
      </c>
      <c r="AY68" s="11">
        <f>VLOOKUP($C68,[2]Vienna!$BB$7:$BM$42,11)</f>
        <v>176</v>
      </c>
      <c r="AZ68" s="11">
        <f>VLOOKUP($C68,[2]Vienna!$BB$7:$BM$42,12)</f>
        <v>0</v>
      </c>
      <c r="BA68" s="11" t="s">
        <v>30</v>
      </c>
      <c r="BB68" s="11" t="s">
        <v>30</v>
      </c>
      <c r="BC68" s="11">
        <f t="shared" si="69"/>
        <v>129</v>
      </c>
      <c r="BD68" s="11">
        <f t="shared" si="70"/>
        <v>0</v>
      </c>
      <c r="BE68" s="11">
        <f t="shared" si="71"/>
        <v>155</v>
      </c>
      <c r="BF68" s="11">
        <f t="shared" si="72"/>
        <v>0</v>
      </c>
      <c r="BG68" s="11">
        <f t="shared" si="73"/>
        <v>162</v>
      </c>
      <c r="BH68" s="11">
        <f t="shared" si="74"/>
        <v>0</v>
      </c>
      <c r="BI68" s="11">
        <f t="shared" si="75"/>
        <v>184</v>
      </c>
      <c r="BJ68" s="13">
        <f t="shared" si="52"/>
        <v>252.96477882195711</v>
      </c>
      <c r="BK68" s="19">
        <f>IF($N68=2,BK91*'4 PEF'!$B$4,IF(OR($N68=3,$N68=4,$N68=5,$N68=6),BK91*'4 PEF'!$B$5,IF(OR($N68=7,$N68=8),BK91*'4 PEF'!$B$10,IF($N68=9,BK91*'4 PEF'!$B$7,IF($N68=10,BK91*'4 PEF'!$B$6)))))</f>
        <v>10.922649340620291</v>
      </c>
      <c r="BL68" s="19">
        <f>BL91*'4 PEF'!$B$10</f>
        <v>11.760551599369819</v>
      </c>
      <c r="BM68" s="19">
        <f>IF($N68=2,BM91*'4 PEF'!$B$4,IF(OR($N68=3,$N68=4,$N68=5,$N68=6),BM91*'4 PEF'!$B$5,IF(OR($N68=7,$N68=8),BM91*'4 PEF'!$B$10,IF($N68=9,BM91*'4 PEF'!$B$7,IF($N68=10,BM91*'4 PEF'!$B$6)))))</f>
        <v>6.3303732878198513</v>
      </c>
      <c r="BN68" s="19">
        <f>BN91*'4 PEF'!$B$10</f>
        <v>31.981951171874996</v>
      </c>
      <c r="BO68" s="19">
        <f>BO91*'4 PEF'!$B$10</f>
        <v>0.34761705644820395</v>
      </c>
      <c r="BP68" s="33">
        <f>BP91*'4 PEF'!$B$10</f>
        <v>-10.863461538461539</v>
      </c>
      <c r="BQ68" s="34">
        <f t="shared" si="76"/>
        <v>50.479680917671629</v>
      </c>
      <c r="BR68" s="19">
        <f>IF($N68=2,BR91*'4 PEF'!$B$4,IF(OR($N68=3,$N68=4,$N68=5,$N68=6),BR91*'4 PEF'!$B$5,IF(OR($N68=7,$N68=8),BR91*'4 PEF'!$B$10,IF($N68=9,BR91*'4 PEF'!$B$7,IF($N68=10,BR91*'4 PEF'!$B$6)))))</f>
        <v>14.282779209156944</v>
      </c>
      <c r="BS68" s="19">
        <f>BS91*'4 PEF'!$B$10</f>
        <v>6.937751435758976</v>
      </c>
      <c r="BT68" s="19">
        <f>IF($N68=2,BT91*'4 PEF'!$B$4,IF(OR($N68=3,$N68=4,$N68=5,$N68=6),BT91*'4 PEF'!$B$5,IF(OR($N68=7,$N68=8),BT91*'4 PEF'!$B$10,IF($N68=9,BT91*'4 PEF'!$B$7,IF($N68=10,BT91*'4 PEF'!$B$6)))))</f>
        <v>8.2238401669757373</v>
      </c>
      <c r="BU68" s="19">
        <f>BU91*'4 PEF'!$B$10</f>
        <v>29.325244997023848</v>
      </c>
      <c r="BV68" s="19">
        <f>BV91*'4 PEF'!$B$10</f>
        <v>0.63853999153454943</v>
      </c>
      <c r="BW68" s="33">
        <f>BW91*'4 PEF'!$B$10</f>
        <v>-10.827619047619047</v>
      </c>
      <c r="BX68" s="34">
        <f t="shared" si="77"/>
        <v>48.580536752831009</v>
      </c>
    </row>
    <row r="69" spans="1:76" x14ac:dyDescent="0.25">
      <c r="A69" s="151"/>
      <c r="B69" s="17">
        <v>16</v>
      </c>
      <c r="C69" s="97">
        <f>VLOOKUP(M69,[1]aux!$A$2:$B$37,2,FALSE)</f>
        <v>36</v>
      </c>
      <c r="D69" s="50"/>
      <c r="E69" s="50"/>
      <c r="F69" s="49"/>
      <c r="G69" s="49"/>
      <c r="H69" s="31">
        <f t="shared" si="78"/>
        <v>1</v>
      </c>
      <c r="I69" s="49">
        <v>4</v>
      </c>
      <c r="J69" s="49">
        <v>3</v>
      </c>
      <c r="K69" s="49">
        <v>3</v>
      </c>
      <c r="L69" s="49">
        <v>2</v>
      </c>
      <c r="M69" s="49">
        <f t="shared" si="57"/>
        <v>4332</v>
      </c>
      <c r="N69" s="49">
        <v>8</v>
      </c>
      <c r="O69" s="49">
        <v>13</v>
      </c>
      <c r="P69" s="49">
        <v>4</v>
      </c>
      <c r="Q69" s="49">
        <v>4</v>
      </c>
      <c r="R69" s="49">
        <v>2</v>
      </c>
      <c r="S69" s="22">
        <f t="shared" si="50"/>
        <v>23</v>
      </c>
      <c r="T69" s="49">
        <v>1</v>
      </c>
      <c r="U69" s="49">
        <v>1</v>
      </c>
      <c r="V69" s="18"/>
      <c r="W69" s="10">
        <f>VLOOKUP($C69,[1]Vienna!$BB$7:$BK$42,5)</f>
        <v>17</v>
      </c>
      <c r="X69" s="10" t="str">
        <f>VLOOKUP($C69,[1]Vienna!$BB$7:$BK$42,6)</f>
        <v>f</v>
      </c>
      <c r="Y69" s="10">
        <f>VLOOKUP($C69,[1]Vienna!$BB$7:$BK$42,7)</f>
        <v>67</v>
      </c>
      <c r="Z69" s="10">
        <f>VLOOKUP($C69,[1]Vienna!$BB$7:$BK$42,8)</f>
        <v>93</v>
      </c>
      <c r="AA69" s="10">
        <f>VLOOKUP($C69,[1]Vienna!$BB$7:$BK$42,9)</f>
        <v>117</v>
      </c>
      <c r="AB69" s="10">
        <f>VLOOKUP($C69,[1]Vienna!$BB$7:$BK$42,10)</f>
        <v>109</v>
      </c>
      <c r="AC69" s="11">
        <f t="shared" si="58"/>
        <v>170</v>
      </c>
      <c r="AD69" s="11">
        <f t="shared" si="59"/>
        <v>168</v>
      </c>
      <c r="AE69" s="11">
        <f>VLOOKUP($C69,[1]Vienna!$BB$7:$BM$42,11)</f>
        <v>177</v>
      </c>
      <c r="AF69" s="11">
        <f>VLOOKUP($C69,[1]Vienna!$BB$7:$BM$42,12)</f>
        <v>182</v>
      </c>
      <c r="AG69" s="11" t="s">
        <v>30</v>
      </c>
      <c r="AH69" s="11" t="s">
        <v>30</v>
      </c>
      <c r="AI69" s="11">
        <f t="shared" si="60"/>
        <v>135</v>
      </c>
      <c r="AJ69" s="11">
        <f t="shared" si="61"/>
        <v>0</v>
      </c>
      <c r="AK69" s="11">
        <f t="shared" si="62"/>
        <v>157</v>
      </c>
      <c r="AL69" s="11">
        <f t="shared" si="63"/>
        <v>0</v>
      </c>
      <c r="AM69" s="11">
        <f t="shared" si="64"/>
        <v>162</v>
      </c>
      <c r="AN69" s="11">
        <f t="shared" si="65"/>
        <v>186</v>
      </c>
      <c r="AO69" s="11">
        <f t="shared" si="66"/>
        <v>184</v>
      </c>
      <c r="AP69" s="13">
        <f t="shared" si="51"/>
        <v>539.56259873471583</v>
      </c>
      <c r="AQ69" s="10">
        <f>VLOOKUP($C69,[2]Vienna!$BB$7:$BK$40,5)</f>
        <v>18</v>
      </c>
      <c r="AR69" s="10" t="str">
        <f>VLOOKUP($C69,[2]Vienna!$BB$7:$BK$40,6)</f>
        <v>f</v>
      </c>
      <c r="AS69" s="10">
        <f>VLOOKUP($C69,[2]Vienna!$BB$7:$BK$40,7)</f>
        <v>68</v>
      </c>
      <c r="AT69" s="10">
        <f>VLOOKUP($C69,[2]Vienna!$BB$7:$BK$40,8)</f>
        <v>93</v>
      </c>
      <c r="AU69" s="10">
        <f>VLOOKUP($C69,[2]Vienna!$BB$7:$BK$40,9)</f>
        <v>117</v>
      </c>
      <c r="AV69" s="10">
        <f>VLOOKUP($C69,[2]Vienna!$BB$7:$BK$40,10)</f>
        <v>109</v>
      </c>
      <c r="AW69" s="11">
        <f t="shared" si="67"/>
        <v>170</v>
      </c>
      <c r="AX69" s="11">
        <f t="shared" si="68"/>
        <v>168</v>
      </c>
      <c r="AY69" s="11">
        <f>VLOOKUP($C69,[2]Vienna!$BB$7:$BM$42,11)</f>
        <v>177</v>
      </c>
      <c r="AZ69" s="11">
        <f>VLOOKUP($C69,[2]Vienna!$BB$7:$BM$42,12)</f>
        <v>182</v>
      </c>
      <c r="BA69" s="11" t="s">
        <v>30</v>
      </c>
      <c r="BB69" s="11" t="s">
        <v>30</v>
      </c>
      <c r="BC69" s="11">
        <f t="shared" si="69"/>
        <v>135</v>
      </c>
      <c r="BD69" s="11">
        <f t="shared" si="70"/>
        <v>0</v>
      </c>
      <c r="BE69" s="11">
        <f t="shared" si="71"/>
        <v>157</v>
      </c>
      <c r="BF69" s="11">
        <f t="shared" si="72"/>
        <v>0</v>
      </c>
      <c r="BG69" s="11">
        <f t="shared" si="73"/>
        <v>162</v>
      </c>
      <c r="BH69" s="11">
        <f t="shared" si="74"/>
        <v>186</v>
      </c>
      <c r="BI69" s="11">
        <f t="shared" si="75"/>
        <v>184</v>
      </c>
      <c r="BJ69" s="13">
        <f t="shared" si="52"/>
        <v>554.86043495902527</v>
      </c>
      <c r="BK69" s="19">
        <f>IF($N69=2,BK92*'4 PEF'!$B$4,IF(OR($N69=3,$N69=4,$N69=5,$N69=6),BK92*'4 PEF'!$B$5,IF(OR($N69=7,$N69=8),BK92*'4 PEF'!$B$10,IF($N69=9,BK92*'4 PEF'!$B$7,IF($N69=10,BK92*'4 PEF'!$B$6)))))</f>
        <v>15.234645554301562</v>
      </c>
      <c r="BL69" s="19">
        <f>BL92*'4 PEF'!$B$10</f>
        <v>2.993105498124534</v>
      </c>
      <c r="BM69" s="19">
        <f>IF($N69=2,BM92*'4 PEF'!$B$4,IF(OR($N69=3,$N69=4,$N69=5,$N69=6),BM92*'4 PEF'!$B$5,IF(OR($N69=7,$N69=8),BM92*'4 PEF'!$B$10,IF($N69=9,BM92*'4 PEF'!$B$7,IF($N69=10,BM92*'4 PEF'!$B$6)))))</f>
        <v>2.0255415073489207</v>
      </c>
      <c r="BN69" s="19">
        <f>BN92*'4 PEF'!$B$10</f>
        <v>11.176567665509594</v>
      </c>
      <c r="BO69" s="19">
        <f>BO92*'4 PEF'!$B$10</f>
        <v>2.4813686963558972</v>
      </c>
      <c r="BP69" s="33">
        <f>BP92*'4 PEF'!$B$10</f>
        <v>-10.863461538461539</v>
      </c>
      <c r="BQ69" s="34">
        <f t="shared" si="76"/>
        <v>23.047767383178975</v>
      </c>
      <c r="BR69" s="19">
        <f>IF($N69=2,BR92*'4 PEF'!$B$4,IF(OR($N69=3,$N69=4,$N69=5,$N69=6),BR92*'4 PEF'!$B$5,IF(OR($N69=7,$N69=8),BR92*'4 PEF'!$B$10,IF($N69=9,BR92*'4 PEF'!$B$7,IF($N69=10,BR92*'4 PEF'!$B$6)))))</f>
        <v>11.371518216889086</v>
      </c>
      <c r="BS69" s="19">
        <f>BS92*'4 PEF'!$B$10</f>
        <v>1.4184079915145762</v>
      </c>
      <c r="BT69" s="19">
        <f>IF($N69=2,BT92*'4 PEF'!$B$4,IF(OR($N69=3,$N69=4,$N69=5,$N69=6),BT92*'4 PEF'!$B$5,IF(OR($N69=7,$N69=8),BT92*'4 PEF'!$B$10,IF($N69=9,BT92*'4 PEF'!$B$7,IF($N69=10,BT92*'4 PEF'!$B$6)))))</f>
        <v>3.9336836796851919</v>
      </c>
      <c r="BU69" s="19">
        <f>BU92*'4 PEF'!$B$10</f>
        <v>11.270731477562089</v>
      </c>
      <c r="BV69" s="19">
        <f>BV92*'4 PEF'!$B$10</f>
        <v>6.7143366752103333</v>
      </c>
      <c r="BW69" s="33">
        <f>BW92*'4 PEF'!$B$10</f>
        <v>-10.827619047619047</v>
      </c>
      <c r="BX69" s="34">
        <f t="shared" si="77"/>
        <v>23.881058993242227</v>
      </c>
    </row>
    <row r="70" spans="1:76" x14ac:dyDescent="0.25">
      <c r="A70" s="151"/>
      <c r="B70" s="17">
        <v>17</v>
      </c>
      <c r="C70" s="97">
        <f>VLOOKUP(M70,[1]aux!$A$2:$B$37,2,FALSE)</f>
        <v>31</v>
      </c>
      <c r="D70" s="50"/>
      <c r="E70" s="50"/>
      <c r="F70" s="49"/>
      <c r="G70" s="49"/>
      <c r="H70" s="31">
        <f t="shared" si="78"/>
        <v>1</v>
      </c>
      <c r="I70" s="49">
        <v>3</v>
      </c>
      <c r="J70" s="49">
        <v>3</v>
      </c>
      <c r="K70" s="49">
        <v>2</v>
      </c>
      <c r="L70" s="49">
        <v>2</v>
      </c>
      <c r="M70" s="49">
        <f t="shared" si="57"/>
        <v>3322</v>
      </c>
      <c r="N70" s="49">
        <v>9</v>
      </c>
      <c r="O70" s="49">
        <v>20</v>
      </c>
      <c r="P70" s="49">
        <v>4</v>
      </c>
      <c r="Q70" s="49">
        <v>4</v>
      </c>
      <c r="R70" s="49">
        <v>2</v>
      </c>
      <c r="S70" s="22">
        <f t="shared" si="50"/>
        <v>24</v>
      </c>
      <c r="T70" s="49">
        <v>1</v>
      </c>
      <c r="U70" s="49">
        <v>0</v>
      </c>
      <c r="V70" s="18"/>
      <c r="W70" s="10">
        <f>VLOOKUP($C70,[1]Vienna!$BB$7:$BK$42,5)</f>
        <v>15</v>
      </c>
      <c r="X70" s="10" t="str">
        <f>VLOOKUP($C70,[1]Vienna!$BB$7:$BK$42,6)</f>
        <v>d</v>
      </c>
      <c r="Y70" s="10">
        <f>VLOOKUP($C70,[1]Vienna!$BB$7:$BK$42,7)</f>
        <v>65</v>
      </c>
      <c r="Z70" s="10">
        <f>VLOOKUP($C70,[1]Vienna!$BB$7:$BK$42,8)</f>
        <v>93</v>
      </c>
      <c r="AA70" s="10">
        <f>VLOOKUP($C70,[1]Vienna!$BB$7:$BK$42,9)</f>
        <v>0</v>
      </c>
      <c r="AB70" s="10">
        <f>VLOOKUP($C70,[1]Vienna!$BB$7:$BK$42,10)</f>
        <v>109</v>
      </c>
      <c r="AC70" s="11">
        <f t="shared" si="58"/>
        <v>170</v>
      </c>
      <c r="AD70" s="11">
        <f t="shared" si="59"/>
        <v>168</v>
      </c>
      <c r="AE70" s="11">
        <f>VLOOKUP($C70,[1]Vienna!$BB$7:$BM$42,11)</f>
        <v>176</v>
      </c>
      <c r="AF70" s="11">
        <f>VLOOKUP($C70,[1]Vienna!$BB$7:$BM$42,12)</f>
        <v>0</v>
      </c>
      <c r="AG70" s="11" t="s">
        <v>30</v>
      </c>
      <c r="AH70" s="11" t="s">
        <v>30</v>
      </c>
      <c r="AI70" s="11">
        <f t="shared" si="60"/>
        <v>138</v>
      </c>
      <c r="AJ70" s="11">
        <f t="shared" si="61"/>
        <v>144</v>
      </c>
      <c r="AK70" s="11">
        <f t="shared" si="62"/>
        <v>157</v>
      </c>
      <c r="AL70" s="11">
        <f t="shared" si="63"/>
        <v>0</v>
      </c>
      <c r="AM70" s="11">
        <f t="shared" si="64"/>
        <v>162</v>
      </c>
      <c r="AN70" s="11">
        <f t="shared" si="65"/>
        <v>186</v>
      </c>
      <c r="AO70" s="11">
        <f t="shared" si="66"/>
        <v>0</v>
      </c>
      <c r="AP70" s="13">
        <f t="shared" si="51"/>
        <v>361.47785288217261</v>
      </c>
      <c r="AQ70" s="10">
        <f>VLOOKUP($C70,[2]Vienna!$BB$7:$BK$40,5)</f>
        <v>16</v>
      </c>
      <c r="AR70" s="10">
        <f>VLOOKUP($C70,[2]Vienna!$BB$7:$BK$40,6)</f>
        <v>38</v>
      </c>
      <c r="AS70" s="10">
        <f>VLOOKUP($C70,[2]Vienna!$BB$7:$BK$40,7)</f>
        <v>66</v>
      </c>
      <c r="AT70" s="10">
        <f>VLOOKUP($C70,[2]Vienna!$BB$7:$BK$40,8)</f>
        <v>95</v>
      </c>
      <c r="AU70" s="10">
        <f>VLOOKUP($C70,[2]Vienna!$BB$7:$BK$40,9)</f>
        <v>0</v>
      </c>
      <c r="AV70" s="10">
        <f>VLOOKUP($C70,[2]Vienna!$BB$7:$BK$40,10)</f>
        <v>109</v>
      </c>
      <c r="AW70" s="11">
        <f t="shared" si="67"/>
        <v>170</v>
      </c>
      <c r="AX70" s="11">
        <f t="shared" si="68"/>
        <v>168</v>
      </c>
      <c r="AY70" s="11">
        <f>VLOOKUP($C70,[2]Vienna!$BB$7:$BM$42,11)</f>
        <v>176</v>
      </c>
      <c r="AZ70" s="11">
        <f>VLOOKUP($C70,[2]Vienna!$BB$7:$BM$42,12)</f>
        <v>0</v>
      </c>
      <c r="BA70" s="11" t="s">
        <v>30</v>
      </c>
      <c r="BB70" s="11" t="s">
        <v>30</v>
      </c>
      <c r="BC70" s="11">
        <f t="shared" si="69"/>
        <v>138</v>
      </c>
      <c r="BD70" s="11">
        <f t="shared" si="70"/>
        <v>144</v>
      </c>
      <c r="BE70" s="11">
        <f t="shared" si="71"/>
        <v>157</v>
      </c>
      <c r="BF70" s="11">
        <f t="shared" si="72"/>
        <v>0</v>
      </c>
      <c r="BG70" s="11">
        <f t="shared" si="73"/>
        <v>162</v>
      </c>
      <c r="BH70" s="11">
        <f t="shared" si="74"/>
        <v>186</v>
      </c>
      <c r="BI70" s="11">
        <f t="shared" si="75"/>
        <v>0</v>
      </c>
      <c r="BJ70" s="13">
        <f t="shared" si="52"/>
        <v>292.93270542417793</v>
      </c>
      <c r="BK70" s="19">
        <f>IF($N70=2,BK93*'4 PEF'!$B$4,IF(OR($N70=3,$N70=4,$N70=5,$N70=6),BK93*'4 PEF'!$B$5,IF(OR($N70=7,$N70=8),BK93*'4 PEF'!$B$10,IF($N70=9,BK93*'4 PEF'!$B$7,IF($N70=10,BK93*'4 PEF'!$B$6)))))</f>
        <v>12.355626342311348</v>
      </c>
      <c r="BL70" s="19">
        <f>BL93*'4 PEF'!$B$10</f>
        <v>11.44343462193352</v>
      </c>
      <c r="BM70" s="19">
        <f>IF($N70=2,BM93*'4 PEF'!$B$4,IF(OR($N70=3,$N70=4,$N70=5,$N70=6),BM93*'4 PEF'!$B$5,IF(OR($N70=7,$N70=8),BM93*'4 PEF'!$B$10,IF($N70=9,BM93*'4 PEF'!$B$7,IF($N70=10,BM93*'4 PEF'!$B$6)))))</f>
        <v>5.3733333333333322</v>
      </c>
      <c r="BN70" s="19">
        <f>BN93*'4 PEF'!$B$10</f>
        <v>31.993333007812499</v>
      </c>
      <c r="BO70" s="19">
        <f>BO93*'4 PEF'!$B$10</f>
        <v>3.7306146339563186</v>
      </c>
      <c r="BP70" s="33">
        <f>BP93*'4 PEF'!$B$10</f>
        <v>0</v>
      </c>
      <c r="BQ70" s="34">
        <f t="shared" si="76"/>
        <v>64.89634193934701</v>
      </c>
      <c r="BR70" s="19">
        <f>IF($N70=2,BR93*'4 PEF'!$B$4,IF(OR($N70=3,$N70=4,$N70=5,$N70=6),BR93*'4 PEF'!$B$5,IF(OR($N70=7,$N70=8),BR93*'4 PEF'!$B$10,IF($N70=9,BR93*'4 PEF'!$B$7,IF($N70=10,BR93*'4 PEF'!$B$6)))))</f>
        <v>11.287180046832264</v>
      </c>
      <c r="BS70" s="19">
        <f>BS93*'4 PEF'!$B$10</f>
        <v>6.3312050162258551</v>
      </c>
      <c r="BT70" s="19">
        <f>IF($N70=2,BT93*'4 PEF'!$B$4,IF(OR($N70=3,$N70=4,$N70=5,$N70=6),BT93*'4 PEF'!$B$5,IF(OR($N70=7,$N70=8),BT93*'4 PEF'!$B$10,IF($N70=9,BT93*'4 PEF'!$B$7,IF($N70=10,BT93*'4 PEF'!$B$6)))))</f>
        <v>9.0506666666666664</v>
      </c>
      <c r="BU70" s="19">
        <f>BU93*'4 PEF'!$B$10</f>
        <v>29.307678778273832</v>
      </c>
      <c r="BV70" s="19">
        <f>BV93*'4 PEF'!$B$10</f>
        <v>7.7664454168796464</v>
      </c>
      <c r="BW70" s="33">
        <f>BW93*'4 PEF'!$B$10</f>
        <v>0</v>
      </c>
      <c r="BX70" s="34">
        <f t="shared" si="77"/>
        <v>63.743175924878265</v>
      </c>
    </row>
    <row r="71" spans="1:76" x14ac:dyDescent="0.25">
      <c r="A71" s="151"/>
      <c r="B71" s="17">
        <v>18</v>
      </c>
      <c r="C71" s="97">
        <f>VLOOKUP(M71,[1]aux!$A$2:$B$37,2,FALSE)</f>
        <v>13</v>
      </c>
      <c r="D71" s="50"/>
      <c r="E71" s="50"/>
      <c r="F71" s="49"/>
      <c r="G71" s="49"/>
      <c r="H71" s="31">
        <f t="shared" si="78"/>
        <v>0</v>
      </c>
      <c r="I71" s="49">
        <v>3</v>
      </c>
      <c r="J71" s="49">
        <v>3</v>
      </c>
      <c r="K71" s="49">
        <v>2</v>
      </c>
      <c r="L71" s="49">
        <v>1</v>
      </c>
      <c r="M71" s="49">
        <f t="shared" si="57"/>
        <v>3321</v>
      </c>
      <c r="N71" s="49">
        <v>5</v>
      </c>
      <c r="O71" s="49">
        <v>20</v>
      </c>
      <c r="P71" s="49">
        <v>3</v>
      </c>
      <c r="Q71" s="49">
        <v>3</v>
      </c>
      <c r="R71" s="49">
        <v>2</v>
      </c>
      <c r="S71" s="22">
        <f t="shared" si="50"/>
        <v>15</v>
      </c>
      <c r="T71" s="49">
        <v>0</v>
      </c>
      <c r="U71" s="49">
        <v>0</v>
      </c>
      <c r="V71" s="18"/>
      <c r="W71" s="10">
        <f>VLOOKUP($C71,[1]Vienna!$BB$7:$BK$42,5)</f>
        <v>15</v>
      </c>
      <c r="X71" s="10" t="str">
        <f>VLOOKUP($C71,[1]Vienna!$BB$7:$BK$42,6)</f>
        <v>d</v>
      </c>
      <c r="Y71" s="10">
        <f>VLOOKUP($C71,[1]Vienna!$BB$7:$BK$42,7)</f>
        <v>65</v>
      </c>
      <c r="Z71" s="10">
        <f>VLOOKUP($C71,[1]Vienna!$BB$7:$BK$42,8)</f>
        <v>93</v>
      </c>
      <c r="AA71" s="10">
        <f>VLOOKUP($C71,[1]Vienna!$BB$7:$BK$42,9)</f>
        <v>0</v>
      </c>
      <c r="AB71" s="10">
        <f>VLOOKUP($C71,[1]Vienna!$BB$7:$BK$42,10)</f>
        <v>109</v>
      </c>
      <c r="AC71" s="11">
        <f t="shared" si="58"/>
        <v>0</v>
      </c>
      <c r="AD71" s="11">
        <f t="shared" si="59"/>
        <v>0</v>
      </c>
      <c r="AE71" s="11">
        <f>VLOOKUP($C71,[1]Vienna!$BB$7:$BM$42,11)</f>
        <v>176</v>
      </c>
      <c r="AF71" s="11">
        <f>VLOOKUP($C71,[1]Vienna!$BB$7:$BM$42,12)</f>
        <v>0</v>
      </c>
      <c r="AG71" s="11" t="s">
        <v>30</v>
      </c>
      <c r="AH71" s="11" t="s">
        <v>30</v>
      </c>
      <c r="AI71" s="11">
        <f t="shared" si="60"/>
        <v>123</v>
      </c>
      <c r="AJ71" s="11">
        <f t="shared" si="61"/>
        <v>144</v>
      </c>
      <c r="AK71" s="11">
        <f t="shared" si="62"/>
        <v>155</v>
      </c>
      <c r="AL71" s="11">
        <f t="shared" si="63"/>
        <v>0</v>
      </c>
      <c r="AM71" s="11">
        <f t="shared" si="64"/>
        <v>162</v>
      </c>
      <c r="AN71" s="11">
        <f t="shared" si="65"/>
        <v>0</v>
      </c>
      <c r="AO71" s="11">
        <f t="shared" si="66"/>
        <v>0</v>
      </c>
      <c r="AP71" s="13">
        <f t="shared" si="51"/>
        <v>309.11950155048515</v>
      </c>
      <c r="AQ71" s="10">
        <f>VLOOKUP($C71,[2]Vienna!$BB$7:$BK$40,5)</f>
        <v>16</v>
      </c>
      <c r="AR71" s="10">
        <f>VLOOKUP($C71,[2]Vienna!$BB$7:$BK$40,6)</f>
        <v>38</v>
      </c>
      <c r="AS71" s="10">
        <f>VLOOKUP($C71,[2]Vienna!$BB$7:$BK$40,7)</f>
        <v>66</v>
      </c>
      <c r="AT71" s="10">
        <f>VLOOKUP($C71,[2]Vienna!$BB$7:$BK$40,8)</f>
        <v>95</v>
      </c>
      <c r="AU71" s="10">
        <f>VLOOKUP($C71,[2]Vienna!$BB$7:$BK$40,9)</f>
        <v>0</v>
      </c>
      <c r="AV71" s="10">
        <f>VLOOKUP($C71,[2]Vienna!$BB$7:$BK$40,10)</f>
        <v>109</v>
      </c>
      <c r="AW71" s="11">
        <f t="shared" si="67"/>
        <v>0</v>
      </c>
      <c r="AX71" s="11">
        <f t="shared" si="68"/>
        <v>0</v>
      </c>
      <c r="AY71" s="11">
        <f>VLOOKUP($C71,[2]Vienna!$BB$7:$BM$42,11)</f>
        <v>176</v>
      </c>
      <c r="AZ71" s="11">
        <f>VLOOKUP($C71,[2]Vienna!$BB$7:$BM$42,12)</f>
        <v>0</v>
      </c>
      <c r="BA71" s="11" t="s">
        <v>30</v>
      </c>
      <c r="BB71" s="11" t="s">
        <v>30</v>
      </c>
      <c r="BC71" s="11">
        <f t="shared" si="69"/>
        <v>123</v>
      </c>
      <c r="BD71" s="11">
        <f t="shared" si="70"/>
        <v>144</v>
      </c>
      <c r="BE71" s="11">
        <f t="shared" si="71"/>
        <v>155</v>
      </c>
      <c r="BF71" s="11">
        <f t="shared" si="72"/>
        <v>0</v>
      </c>
      <c r="BG71" s="11">
        <f t="shared" si="73"/>
        <v>162</v>
      </c>
      <c r="BH71" s="11">
        <f t="shared" si="74"/>
        <v>0</v>
      </c>
      <c r="BI71" s="11">
        <f t="shared" si="75"/>
        <v>0</v>
      </c>
      <c r="BJ71" s="13">
        <f t="shared" si="52"/>
        <v>242.88386089279831</v>
      </c>
      <c r="BK71" s="19">
        <f>IF($N71=2,BK94*'4 PEF'!$B$4,IF(OR($N71=3,$N71=4,$N71=5,$N71=6),BK94*'4 PEF'!$B$5,IF(OR($N71=7,$N71=8),BK94*'4 PEF'!$B$10,IF($N71=9,BK94*'4 PEF'!$B$7,IF($N71=10,BK94*'4 PEF'!$B$6)))))</f>
        <v>16.619162673475998</v>
      </c>
      <c r="BL71" s="19">
        <f>BL94*'4 PEF'!$B$10</f>
        <v>11.458591406680512</v>
      </c>
      <c r="BM71" s="19">
        <f>IF($N71=2,BM94*'4 PEF'!$B$4,IF(OR($N71=3,$N71=4,$N71=5,$N71=6),BM94*'4 PEF'!$B$5,IF(OR($N71=7,$N71=8),BM94*'4 PEF'!$B$10,IF($N71=9,BM94*'4 PEF'!$B$7,IF($N71=10,BM94*'4 PEF'!$B$6)))))</f>
        <v>8.6315789473684212</v>
      </c>
      <c r="BN71" s="19">
        <f>BN94*'4 PEF'!$B$10</f>
        <v>31.993333007812499</v>
      </c>
      <c r="BO71" s="19">
        <f>BO94*'4 PEF'!$B$10</f>
        <v>0.34621218489252104</v>
      </c>
      <c r="BP71" s="33">
        <f>BP94*'4 PEF'!$B$10</f>
        <v>0</v>
      </c>
      <c r="BQ71" s="34">
        <f t="shared" si="76"/>
        <v>69.048878220229952</v>
      </c>
      <c r="BR71" s="19">
        <f>IF($N71=2,BR94*'4 PEF'!$B$4,IF(OR($N71=3,$N71=4,$N71=5,$N71=6),BR94*'4 PEF'!$B$5,IF(OR($N71=7,$N71=8),BR94*'4 PEF'!$B$10,IF($N71=9,BR94*'4 PEF'!$B$7,IF($N71=10,BR94*'4 PEF'!$B$6)))))</f>
        <v>26.824192958625694</v>
      </c>
      <c r="BS71" s="19">
        <f>BS94*'4 PEF'!$B$10</f>
        <v>6.4405860979016349</v>
      </c>
      <c r="BT71" s="19">
        <f>IF($N71=2,BT94*'4 PEF'!$B$4,IF(OR($N71=3,$N71=4,$N71=5,$N71=6),BT94*'4 PEF'!$B$5,IF(OR($N71=7,$N71=8),BT94*'4 PEF'!$B$10,IF($N71=9,BT94*'4 PEF'!$B$7,IF($N71=10,BT94*'4 PEF'!$B$6)))))</f>
        <v>12.526315789473685</v>
      </c>
      <c r="BU71" s="19">
        <f>BU94*'4 PEF'!$B$10</f>
        <v>29.307678778273832</v>
      </c>
      <c r="BV71" s="19">
        <f>BV94*'4 PEF'!$B$10</f>
        <v>0.64084132769465041</v>
      </c>
      <c r="BW71" s="33">
        <f>BW94*'4 PEF'!$B$10</f>
        <v>0</v>
      </c>
      <c r="BX71" s="34">
        <f t="shared" si="77"/>
        <v>75.7396149519695</v>
      </c>
    </row>
    <row r="72" spans="1:76" x14ac:dyDescent="0.25">
      <c r="A72" s="151"/>
      <c r="B72" s="17">
        <v>19</v>
      </c>
      <c r="C72" s="97">
        <f>VLOOKUP(M72,[1]aux!$A$2:$B$37,2,FALSE)</f>
        <v>18</v>
      </c>
      <c r="D72" s="50"/>
      <c r="E72" s="50"/>
      <c r="F72" s="49"/>
      <c r="G72" s="49"/>
      <c r="H72" s="31">
        <f t="shared" si="78"/>
        <v>0</v>
      </c>
      <c r="I72" s="49">
        <v>4</v>
      </c>
      <c r="J72" s="49">
        <v>3</v>
      </c>
      <c r="K72" s="49">
        <v>3</v>
      </c>
      <c r="L72" s="49">
        <v>1</v>
      </c>
      <c r="M72" s="49">
        <f t="shared" si="57"/>
        <v>4331</v>
      </c>
      <c r="N72" s="49">
        <v>9</v>
      </c>
      <c r="O72" s="49">
        <v>0</v>
      </c>
      <c r="P72" s="49">
        <v>1</v>
      </c>
      <c r="Q72" s="49">
        <v>0</v>
      </c>
      <c r="R72" s="49">
        <v>2</v>
      </c>
      <c r="S72" s="22">
        <f t="shared" si="50"/>
        <v>18</v>
      </c>
      <c r="T72" s="49">
        <v>0</v>
      </c>
      <c r="U72" s="49">
        <v>0</v>
      </c>
      <c r="V72" s="18"/>
      <c r="W72" s="10">
        <f>VLOOKUP($C72,[1]Vienna!$BB$7:$BK$42,5)</f>
        <v>17</v>
      </c>
      <c r="X72" s="10" t="str">
        <f>VLOOKUP($C72,[1]Vienna!$BB$7:$BK$42,6)</f>
        <v>f</v>
      </c>
      <c r="Y72" s="10">
        <f>VLOOKUP($C72,[1]Vienna!$BB$7:$BK$42,7)</f>
        <v>67</v>
      </c>
      <c r="Z72" s="10">
        <f>VLOOKUP($C72,[1]Vienna!$BB$7:$BK$42,8)</f>
        <v>93</v>
      </c>
      <c r="AA72" s="10">
        <f>VLOOKUP($C72,[1]Vienna!$BB$7:$BK$42,9)</f>
        <v>117</v>
      </c>
      <c r="AB72" s="10">
        <f>VLOOKUP($C72,[1]Vienna!$BB$7:$BK$42,10)</f>
        <v>109</v>
      </c>
      <c r="AC72" s="11">
        <f t="shared" si="58"/>
        <v>0</v>
      </c>
      <c r="AD72" s="11">
        <f t="shared" si="59"/>
        <v>0</v>
      </c>
      <c r="AE72" s="11">
        <f>VLOOKUP($C72,[1]Vienna!$BB$7:$BM$42,11)</f>
        <v>177</v>
      </c>
      <c r="AF72" s="11">
        <f>VLOOKUP($C72,[1]Vienna!$BB$7:$BM$42,12)</f>
        <v>182</v>
      </c>
      <c r="AG72" s="11" t="s">
        <v>30</v>
      </c>
      <c r="AH72" s="11" t="s">
        <v>30</v>
      </c>
      <c r="AI72" s="11">
        <f t="shared" si="60"/>
        <v>138</v>
      </c>
      <c r="AJ72" s="11">
        <f t="shared" si="61"/>
        <v>0</v>
      </c>
      <c r="AK72" s="11">
        <f t="shared" si="62"/>
        <v>149</v>
      </c>
      <c r="AL72" s="11">
        <f t="shared" si="63"/>
        <v>0</v>
      </c>
      <c r="AM72" s="11">
        <f t="shared" si="64"/>
        <v>162</v>
      </c>
      <c r="AN72" s="11">
        <f t="shared" si="65"/>
        <v>0</v>
      </c>
      <c r="AO72" s="11">
        <f t="shared" si="66"/>
        <v>0</v>
      </c>
      <c r="AP72" s="13">
        <f t="shared" si="51"/>
        <v>487.55158079814021</v>
      </c>
      <c r="AQ72" s="10">
        <f>VLOOKUP($C72,[2]Vienna!$BB$7:$BK$40,5)</f>
        <v>18</v>
      </c>
      <c r="AR72" s="10" t="str">
        <f>VLOOKUP($C72,[2]Vienna!$BB$7:$BK$40,6)</f>
        <v>f</v>
      </c>
      <c r="AS72" s="10">
        <f>VLOOKUP($C72,[2]Vienna!$BB$7:$BK$40,7)</f>
        <v>68</v>
      </c>
      <c r="AT72" s="10">
        <f>VLOOKUP($C72,[2]Vienna!$BB$7:$BK$40,8)</f>
        <v>95</v>
      </c>
      <c r="AU72" s="10">
        <f>VLOOKUP($C72,[2]Vienna!$BB$7:$BK$40,9)</f>
        <v>117</v>
      </c>
      <c r="AV72" s="10">
        <f>VLOOKUP($C72,[2]Vienna!$BB$7:$BK$40,10)</f>
        <v>109</v>
      </c>
      <c r="AW72" s="11">
        <f t="shared" si="67"/>
        <v>0</v>
      </c>
      <c r="AX72" s="11">
        <f t="shared" si="68"/>
        <v>0</v>
      </c>
      <c r="AY72" s="11">
        <f>VLOOKUP($C72,[2]Vienna!$BB$7:$BM$42,11)</f>
        <v>177</v>
      </c>
      <c r="AZ72" s="11">
        <f>VLOOKUP($C72,[2]Vienna!$BB$7:$BM$42,12)</f>
        <v>182</v>
      </c>
      <c r="BA72" s="11" t="s">
        <v>30</v>
      </c>
      <c r="BB72" s="11" t="s">
        <v>30</v>
      </c>
      <c r="BC72" s="11">
        <f t="shared" si="69"/>
        <v>138</v>
      </c>
      <c r="BD72" s="11">
        <f t="shared" si="70"/>
        <v>0</v>
      </c>
      <c r="BE72" s="11">
        <f t="shared" si="71"/>
        <v>149</v>
      </c>
      <c r="BF72" s="11">
        <f t="shared" si="72"/>
        <v>0</v>
      </c>
      <c r="BG72" s="11">
        <f t="shared" si="73"/>
        <v>162</v>
      </c>
      <c r="BH72" s="11">
        <f t="shared" si="74"/>
        <v>0</v>
      </c>
      <c r="BI72" s="11">
        <f t="shared" si="75"/>
        <v>0</v>
      </c>
      <c r="BJ72" s="13">
        <f t="shared" si="52"/>
        <v>352.65944050172038</v>
      </c>
      <c r="BK72" s="19">
        <f>IF($N72=2,BK95*'4 PEF'!$B$4,IF(OR($N72=3,$N72=4,$N72=5,$N72=6),BK95*'4 PEF'!$B$5,IF(OR($N72=7,$N72=8),BK95*'4 PEF'!$B$10,IF($N72=9,BK95*'4 PEF'!$B$7,IF($N72=10,BK95*'4 PEF'!$B$6)))))</f>
        <v>22.955414505108717</v>
      </c>
      <c r="BL72" s="19">
        <f>BL95*'4 PEF'!$B$10</f>
        <v>0</v>
      </c>
      <c r="BM72" s="19">
        <f>IF($N72=2,BM95*'4 PEF'!$B$4,IF(OR($N72=3,$N72=4,$N72=5,$N72=6),BM95*'4 PEF'!$B$5,IF(OR($N72=7,$N72=8),BM95*'4 PEF'!$B$10,IF($N72=9,BM95*'4 PEF'!$B$7,IF($N72=10,BM95*'4 PEF'!$B$6)))))</f>
        <v>9.8399999999999981</v>
      </c>
      <c r="BN72" s="19">
        <f>BN95*'4 PEF'!$B$10</f>
        <v>11.775758834882673</v>
      </c>
      <c r="BO72" s="19">
        <f>BO95*'4 PEF'!$B$10</f>
        <v>0.24627422571365942</v>
      </c>
      <c r="BP72" s="33">
        <f>BP95*'4 PEF'!$B$10</f>
        <v>0</v>
      </c>
      <c r="BQ72" s="34">
        <f t="shared" si="76"/>
        <v>44.817447565705052</v>
      </c>
      <c r="BR72" s="19">
        <f>IF($N72=2,BR95*'4 PEF'!$B$4,IF(OR($N72=3,$N72=4,$N72=5,$N72=6),BR95*'4 PEF'!$B$5,IF(OR($N72=7,$N72=8),BR95*'4 PEF'!$B$10,IF($N72=9,BR95*'4 PEF'!$B$7,IF($N72=10,BR95*'4 PEF'!$B$6)))))</f>
        <v>32.029901942679594</v>
      </c>
      <c r="BS72" s="19">
        <f>BS95*'4 PEF'!$B$10</f>
        <v>0</v>
      </c>
      <c r="BT72" s="19">
        <f>IF($N72=2,BT95*'4 PEF'!$B$4,IF(OR($N72=3,$N72=4,$N72=5,$N72=6),BT95*'4 PEF'!$B$5,IF(OR($N72=7,$N72=8),BT95*'4 PEF'!$B$10,IF($N72=9,BT95*'4 PEF'!$B$7,IF($N72=10,BT95*'4 PEF'!$B$6)))))</f>
        <v>14.28</v>
      </c>
      <c r="BU72" s="19">
        <f>BU95*'4 PEF'!$B$10</f>
        <v>11.763873885054064</v>
      </c>
      <c r="BV72" s="19">
        <f>BV95*'4 PEF'!$B$10</f>
        <v>0.57417728540756285</v>
      </c>
      <c r="BW72" s="33">
        <f>BW95*'4 PEF'!$B$10</f>
        <v>0</v>
      </c>
      <c r="BX72" s="34">
        <f t="shared" si="77"/>
        <v>58.64795311314122</v>
      </c>
    </row>
    <row r="73" spans="1:76" x14ac:dyDescent="0.25">
      <c r="A73" s="152"/>
      <c r="B73" s="17">
        <v>20</v>
      </c>
      <c r="C73" s="97">
        <f>VLOOKUP(M73,[1]aux!$A$2:$B$37,2,FALSE)</f>
        <v>32</v>
      </c>
      <c r="D73" s="50"/>
      <c r="E73" s="50"/>
      <c r="F73" s="49"/>
      <c r="G73" s="49"/>
      <c r="H73" s="31">
        <f t="shared" si="78"/>
        <v>1</v>
      </c>
      <c r="I73" s="49">
        <v>3</v>
      </c>
      <c r="J73" s="49">
        <v>3</v>
      </c>
      <c r="K73" s="49">
        <v>3</v>
      </c>
      <c r="L73" s="49">
        <v>2</v>
      </c>
      <c r="M73" s="49">
        <f t="shared" si="57"/>
        <v>3332</v>
      </c>
      <c r="N73" s="49">
        <v>9</v>
      </c>
      <c r="O73" s="49">
        <v>0</v>
      </c>
      <c r="P73" s="49">
        <v>4</v>
      </c>
      <c r="Q73" s="49">
        <v>0</v>
      </c>
      <c r="R73" s="49">
        <v>2</v>
      </c>
      <c r="S73" s="22">
        <f t="shared" si="50"/>
        <v>24</v>
      </c>
      <c r="T73" s="49">
        <v>1</v>
      </c>
      <c r="U73" s="49">
        <v>1</v>
      </c>
      <c r="V73" s="18"/>
      <c r="W73" s="10"/>
      <c r="X73" s="10" t="str">
        <f>VLOOKUP($C73,[1]Vienna!$BB$7:$BK$42,6)</f>
        <v>d</v>
      </c>
      <c r="Y73" s="10">
        <f>VLOOKUP($C73,[1]Vienna!$BB$7:$BK$42,7)</f>
        <v>65</v>
      </c>
      <c r="Z73" s="10">
        <f>VLOOKUP($C73,[1]Vienna!$BB$7:$BK$42,8)</f>
        <v>93</v>
      </c>
      <c r="AA73" s="10">
        <f>VLOOKUP($C73,[1]Vienna!$BB$7:$BK$42,9)</f>
        <v>117</v>
      </c>
      <c r="AB73" s="10">
        <f>VLOOKUP($C73,[1]Vienna!$BB$7:$BK$42,10)</f>
        <v>109</v>
      </c>
      <c r="AC73" s="11">
        <f t="shared" si="58"/>
        <v>170</v>
      </c>
      <c r="AD73" s="11">
        <f t="shared" si="59"/>
        <v>168</v>
      </c>
      <c r="AE73" s="11">
        <f>VLOOKUP($C73,[1]Vienna!$BB$7:$BM$42,11)</f>
        <v>177</v>
      </c>
      <c r="AF73" s="11">
        <f>VLOOKUP($C73,[1]Vienna!$BB$7:$BM$42,12)</f>
        <v>182</v>
      </c>
      <c r="AG73" s="11" t="s">
        <v>30</v>
      </c>
      <c r="AH73" s="11" t="s">
        <v>30</v>
      </c>
      <c r="AI73" s="11">
        <f t="shared" si="60"/>
        <v>138</v>
      </c>
      <c r="AJ73" s="11">
        <f t="shared" si="61"/>
        <v>0</v>
      </c>
      <c r="AK73" s="11">
        <f t="shared" si="62"/>
        <v>157</v>
      </c>
      <c r="AL73" s="11">
        <f t="shared" si="63"/>
        <v>0</v>
      </c>
      <c r="AM73" s="11">
        <f t="shared" si="64"/>
        <v>162</v>
      </c>
      <c r="AN73" s="11">
        <f t="shared" si="65"/>
        <v>186</v>
      </c>
      <c r="AO73" s="11">
        <f t="shared" si="66"/>
        <v>184</v>
      </c>
      <c r="AP73" s="13">
        <f t="shared" si="51"/>
        <v>489.08181816964793</v>
      </c>
      <c r="AQ73" s="10">
        <f>VLOOKUP($C73,[2]Vienna!$BB$7:$BK$40,5)</f>
        <v>16</v>
      </c>
      <c r="AR73" s="10">
        <f>VLOOKUP($C73,[2]Vienna!$BB$7:$BK$40,6)</f>
        <v>38</v>
      </c>
      <c r="AS73" s="10">
        <f>VLOOKUP($C73,[2]Vienna!$BB$7:$BK$40,7)</f>
        <v>66</v>
      </c>
      <c r="AT73" s="10">
        <f>VLOOKUP($C73,[2]Vienna!$BB$7:$BK$40,8)</f>
        <v>95</v>
      </c>
      <c r="AU73" s="10">
        <f>VLOOKUP($C73,[2]Vienna!$BB$7:$BK$40,9)</f>
        <v>117</v>
      </c>
      <c r="AV73" s="10">
        <f>VLOOKUP($C73,[2]Vienna!$BB$7:$BK$40,10)</f>
        <v>109</v>
      </c>
      <c r="AW73" s="11">
        <f t="shared" si="67"/>
        <v>170</v>
      </c>
      <c r="AX73" s="11">
        <f t="shared" si="68"/>
        <v>168</v>
      </c>
      <c r="AY73" s="11">
        <f>VLOOKUP($C73,[2]Vienna!$BB$7:$BM$42,11)</f>
        <v>177</v>
      </c>
      <c r="AZ73" s="11">
        <f>VLOOKUP($C73,[2]Vienna!$BB$7:$BM$42,12)</f>
        <v>182</v>
      </c>
      <c r="BA73" s="11" t="s">
        <v>30</v>
      </c>
      <c r="BB73" s="11" t="s">
        <v>30</v>
      </c>
      <c r="BC73" s="11">
        <f t="shared" si="69"/>
        <v>138</v>
      </c>
      <c r="BD73" s="11">
        <f t="shared" si="70"/>
        <v>0</v>
      </c>
      <c r="BE73" s="11">
        <f t="shared" si="71"/>
        <v>157</v>
      </c>
      <c r="BF73" s="11">
        <f t="shared" si="72"/>
        <v>0</v>
      </c>
      <c r="BG73" s="11">
        <f t="shared" si="73"/>
        <v>162</v>
      </c>
      <c r="BH73" s="11">
        <f t="shared" si="74"/>
        <v>186</v>
      </c>
      <c r="BI73" s="11">
        <f t="shared" si="75"/>
        <v>184</v>
      </c>
      <c r="BJ73" s="13">
        <f t="shared" si="52"/>
        <v>354.24386062103338</v>
      </c>
      <c r="BK73" s="19">
        <f>IF($N73=2,BK96*'4 PEF'!$B$4,IF(OR($N73=3,$N73=4,$N73=5,$N73=6),BK96*'4 PEF'!$B$5,IF(OR($N73=7,$N73=8),BK96*'4 PEF'!$B$10,IF($N73=9,BK96*'4 PEF'!$B$7,IF($N73=10,BK96*'4 PEF'!$B$6)))))</f>
        <v>17.397042490435464</v>
      </c>
      <c r="BL73" s="19">
        <f>BL96*'4 PEF'!$B$10</f>
        <v>0</v>
      </c>
      <c r="BM73" s="19">
        <f>IF($N73=2,BM96*'4 PEF'!$B$4,IF(OR($N73=3,$N73=4,$N73=5,$N73=6),BM96*'4 PEF'!$B$5,IF(OR($N73=7,$N73=8),BM96*'4 PEF'!$B$10,IF($N73=9,BM96*'4 PEF'!$B$7,IF($N73=10,BM96*'4 PEF'!$B$6)))))</f>
        <v>5.3733333333333322</v>
      </c>
      <c r="BN73" s="19">
        <f>BN96*'4 PEF'!$B$10</f>
        <v>11.775758834882673</v>
      </c>
      <c r="BO73" s="19">
        <f>BO96*'4 PEF'!$B$10</f>
        <v>2.7520948379399655</v>
      </c>
      <c r="BP73" s="33">
        <f>BP96*'4 PEF'!$B$10</f>
        <v>-10.863461538461539</v>
      </c>
      <c r="BQ73" s="34">
        <f t="shared" si="76"/>
        <v>26.434767958129893</v>
      </c>
      <c r="BR73" s="19">
        <f>IF($N73=2,BR96*'4 PEF'!$B$4,IF(OR($N73=3,$N73=4,$N73=5,$N73=6),BR96*'4 PEF'!$B$5,IF(OR($N73=7,$N73=8),BR96*'4 PEF'!$B$10,IF($N73=9,BR96*'4 PEF'!$B$7,IF($N73=10,BR96*'4 PEF'!$B$6)))))</f>
        <v>15.754953065520146</v>
      </c>
      <c r="BS73" s="19">
        <f>BS96*'4 PEF'!$B$10</f>
        <v>0</v>
      </c>
      <c r="BT73" s="19">
        <f>IF($N73=2,BT96*'4 PEF'!$B$4,IF(OR($N73=3,$N73=4,$N73=5,$N73=6),BT96*'4 PEF'!$B$5,IF(OR($N73=7,$N73=8),BT96*'4 PEF'!$B$10,IF($N73=9,BT96*'4 PEF'!$B$7,IF($N73=10,BT96*'4 PEF'!$B$6)))))</f>
        <v>9.0506666666666664</v>
      </c>
      <c r="BU73" s="19">
        <f>BU96*'4 PEF'!$B$10</f>
        <v>11.763873885054064</v>
      </c>
      <c r="BV73" s="19">
        <f>BV96*'4 PEF'!$B$10</f>
        <v>6.9997832118380892</v>
      </c>
      <c r="BW73" s="33">
        <f>BW96*'4 PEF'!$B$10</f>
        <v>-10.827619047619047</v>
      </c>
      <c r="BX73" s="34">
        <f t="shared" si="77"/>
        <v>32.741657781459928</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3" t="s">
        <v>15</v>
      </c>
      <c r="J76" s="23" t="s">
        <v>8</v>
      </c>
      <c r="K76" s="23" t="s">
        <v>26</v>
      </c>
      <c r="L76" s="23" t="s">
        <v>9</v>
      </c>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V79" si="79">IF(C54="","",C54)</f>
        <v>1</v>
      </c>
      <c r="D77" s="49" t="str">
        <f t="shared" si="79"/>
        <v>-</v>
      </c>
      <c r="E77" s="49" t="str">
        <f t="shared" si="79"/>
        <v>o</v>
      </c>
      <c r="F77" s="49" t="str">
        <f t="shared" si="79"/>
        <v>o</v>
      </c>
      <c r="G77" s="49" t="str">
        <f t="shared" si="79"/>
        <v>o</v>
      </c>
      <c r="H77" s="49">
        <f t="shared" si="79"/>
        <v>0</v>
      </c>
      <c r="I77" s="49">
        <f t="shared" si="79"/>
        <v>1</v>
      </c>
      <c r="J77" s="49">
        <f t="shared" si="79"/>
        <v>1</v>
      </c>
      <c r="K77" s="49">
        <f t="shared" si="79"/>
        <v>1</v>
      </c>
      <c r="L77" s="49">
        <f t="shared" si="79"/>
        <v>1</v>
      </c>
      <c r="M77" s="49">
        <f t="shared" si="79"/>
        <v>1111</v>
      </c>
      <c r="N77" s="49">
        <f t="shared" si="79"/>
        <v>2</v>
      </c>
      <c r="O77" s="49">
        <f t="shared" si="79"/>
        <v>11</v>
      </c>
      <c r="P77" s="49">
        <f t="shared" si="79"/>
        <v>2</v>
      </c>
      <c r="Q77" s="49">
        <f t="shared" si="79"/>
        <v>3</v>
      </c>
      <c r="R77" s="49">
        <f t="shared" si="79"/>
        <v>1</v>
      </c>
      <c r="S77" s="22">
        <f t="shared" si="79"/>
        <v>15</v>
      </c>
      <c r="T77" s="49">
        <f t="shared" si="79"/>
        <v>0</v>
      </c>
      <c r="U77" s="49">
        <f t="shared" si="79"/>
        <v>0</v>
      </c>
      <c r="V77" s="6" t="str">
        <f t="shared" si="79"/>
        <v/>
      </c>
      <c r="W77" s="21">
        <f>IF(W54&gt;0,VLOOKUP(W54,'[3]2020_Envelope'!$BH$6:$CR$128,16),"")</f>
        <v>8.73865743885748</v>
      </c>
      <c r="X77" s="21">
        <f>IF(X54&gt;0,VLOOKUP(X54,'[3]2020_Envelope'!$BH$6:$CR$128,16),"")</f>
        <v>4.7952748858293068</v>
      </c>
      <c r="Y77" s="21" t="str">
        <f>IF(Y54&gt;0,VLOOKUP(Y54,'[3]2020_Envelope'!$BH$6:$CR$128,16),"")</f>
        <v/>
      </c>
      <c r="Z77" s="21">
        <f>IF(Z54&gt;0,VLOOKUP(Z54,'[3]2020_Envelope'!$BH$6:$CR$128,16),"")</f>
        <v>31.44728690958166</v>
      </c>
      <c r="AA77" s="21" t="str">
        <f>IF(AA54&gt;0,VLOOKUP(AA54,'[3]2020_Envelope'!$BH$6:$CR$128,16),"")</f>
        <v/>
      </c>
      <c r="AB77" s="21" t="str">
        <f>IF(AB54&gt;0,VLOOKUP(AB54,'[3]2020_Envelope'!$BH$6:$CR$128,16),"")</f>
        <v/>
      </c>
      <c r="AC77" s="20" t="str">
        <f>IF(AC54&gt;0,VLOOKUP(AC54,'[3]2020_HVAC'!$EY$7:$KA$83,68),"")</f>
        <v/>
      </c>
      <c r="AD77" s="20" t="str">
        <f>IF(AD54&gt;0,VLOOKUP(AD54,'[3]2020_HVAC'!$EY$7:$KA$83,68),"")</f>
        <v/>
      </c>
      <c r="AE77" s="20" t="str">
        <f>IF(AE54&gt;0,VLOOKUP(AE54,'[3]2020_HVAC'!$EY$7:$KA$83,68),"")</f>
        <v/>
      </c>
      <c r="AF77" s="20" t="str">
        <f>IF(AF54&gt;0,VLOOKUP(AF54,'[3]2020_HVAC'!$EY$7:$KA$83,68),"")</f>
        <v/>
      </c>
      <c r="AG77" s="55">
        <f>VLOOKUP($C77,[1]Performance!$A$3:$K$38,2)</f>
        <v>0</v>
      </c>
      <c r="AH77" s="55">
        <f>IF(AG77=0,68,IF(AG77=1,69,70))</f>
        <v>68</v>
      </c>
      <c r="AI77" s="20">
        <f>IF(AI54&gt;0,VLOOKUP(AI54,'[3]2020_HVAC'!$EY$7:$KA$83,AH77),"")</f>
        <v>6.6433237982572697</v>
      </c>
      <c r="AJ77" s="20">
        <f>IF(AJ54&gt;0,VLOOKUP(AJ54,'[3]2020_HVAC'!$EY$7:$KA$83,$AH77),"")</f>
        <v>12.699604963334577</v>
      </c>
      <c r="AK77" s="20">
        <f>IF(AK54&gt;0,VLOOKUP(AK54,'[3]2020_HVAC'!$EY$7:$KA$83,68),"")</f>
        <v>75.64</v>
      </c>
      <c r="AL77" s="20">
        <f>IF(AL54&gt;0,VLOOKUP(AL54,'[3]2020_HVAC'!$EY$7:$KA$83,68),"")</f>
        <v>46.36</v>
      </c>
      <c r="AM77" s="20">
        <f>IF(AM54&gt;0,VLOOKUP(AM54,'[3]2020_HVAC'!$EY$7:$KA$83,68),"")</f>
        <v>0.5213675213675214</v>
      </c>
      <c r="AN77" s="20" t="str">
        <f>IF(AN54&gt;0,VLOOKUP(AN54,'[3]2020_HVAC'!$EY$7:$KA$83,68),"")</f>
        <v/>
      </c>
      <c r="AO77" s="20" t="str">
        <f>IF(AO54&gt;0,VLOOKUP(AO54,'[3]2020_HVAC'!$EY$7:$KA$83,68),"")</f>
        <v/>
      </c>
      <c r="AP77" s="13">
        <f>(SUM(W77:AF77)+SUM(AI77:AO77))*$AP$5</f>
        <v>437218.50631031313</v>
      </c>
      <c r="AQ77" s="21">
        <f>IF(AQ54&gt;0,VLOOKUP(AQ54,'[3]2020_Envelope'!$BH$6:$CR$128,17),"")</f>
        <v>24.201758685782558</v>
      </c>
      <c r="AR77" s="21">
        <f>IF(AR54&gt;0,VLOOKUP(AR54,'[3]2020_Envelope'!$BH$6:$CR$128,17),"")</f>
        <v>18.866155290104111</v>
      </c>
      <c r="AS77" s="21" t="str">
        <f>IF(AS54&gt;0,VLOOKUP(AS54,'[3]2020_Envelope'!$BH$6:$CR$128,17),"")</f>
        <v/>
      </c>
      <c r="AT77" s="21" t="str">
        <f>IF(AT54&gt;0,VLOOKUP(AT54,'[3]2020_Envelope'!$BH$6:$CR$128,17),"")</f>
        <v/>
      </c>
      <c r="AU77" s="21" t="str">
        <f>IF(AU54&gt;0,VLOOKUP(AU54,'[3]2020_Envelope'!$BH$6:$CR$128,17),"")</f>
        <v/>
      </c>
      <c r="AV77" s="21" t="str">
        <f>IF(AV54&gt;0,VLOOKUP(AV54,'[3]2020_Envelope'!$BH$6:$CR$128,17),"")</f>
        <v/>
      </c>
      <c r="AW77" s="20" t="str">
        <f>IF(AW54&gt;0,VLOOKUP(AW54,'[3]2020_HVAC'!$EY$7:$KA$83,71),"")</f>
        <v/>
      </c>
      <c r="AX77" s="20" t="str">
        <f>IF(AX54&gt;0,VLOOKUP(AX54,'[3]2020_HVAC'!$EY$7:$KA$83,71),"")</f>
        <v/>
      </c>
      <c r="AY77" s="20" t="str">
        <f>IF(AY54&gt;0,VLOOKUP(AY54,'[3]2020_HVAC'!$EY$7:$KA$83,71),"")</f>
        <v/>
      </c>
      <c r="AZ77" s="20" t="str">
        <f>IF(AZ54&gt;0,VLOOKUP(AZ54,'[3]2020_HVAC'!$EY$7:$KA$83,71),"")</f>
        <v/>
      </c>
      <c r="BA77" s="55">
        <f>VLOOKUP($C77,[2]Performance!$A$3:$K$36,2)</f>
        <v>0</v>
      </c>
      <c r="BB77" s="55">
        <f>IF(BA77=0,71,IF(BA77=1,72,73))</f>
        <v>71</v>
      </c>
      <c r="BC77" s="20">
        <f>IF(BC54&gt;0,VLOOKUP(BC54,'[3]2020_HVAC'!$EY$7:$KA$83,BB77),"")</f>
        <v>10.606699215495071</v>
      </c>
      <c r="BD77" s="20">
        <f>IF(BD54&gt;0,VLOOKUP(BD54,'[3]2020_HVAC'!$EY$7:$KA$83,$BB77),"")</f>
        <v>14.104548502607315</v>
      </c>
      <c r="BE77" s="20">
        <f>IF(BE54&gt;0,VLOOKUP(BE54,'[3]2020_HVAC'!$EY$7:$KA$83,71),"")</f>
        <v>75.64</v>
      </c>
      <c r="BF77" s="20">
        <f>IF(BF54&gt;0,VLOOKUP(BF54,'[3]2020_HVAC'!$EY$7:$KA$83,71),"")</f>
        <v>46.36</v>
      </c>
      <c r="BG77" s="20">
        <f>IF(BG54&gt;0,VLOOKUP(BG54,'[3]2020_HVAC'!$EY$7:$KA$83,71),"")</f>
        <v>0.38730158730158731</v>
      </c>
      <c r="BH77" s="20" t="str">
        <f>IF(BH54&gt;0,VLOOKUP(BH54,'[3]2020_HVAC'!$EY$7:$KA$83,71),"")</f>
        <v/>
      </c>
      <c r="BI77" s="20" t="str">
        <f>IF(BI54&gt;0,VLOOKUP(BI54,'[3]2020_HVAC'!$EY$7:$KA$83,71),"")</f>
        <v/>
      </c>
      <c r="BJ77" s="13">
        <f>(SUM(AQ77:AZ77)+SUM(BC77:BI77))*$BJ$5</f>
        <v>599024.35933606548</v>
      </c>
      <c r="BK77" s="19">
        <f>IF($N77&gt;0,VLOOKUP($C77,[1]Vienna!$AB$7:$AN$40,$N77))/((IF($P77=1,'3 PlantsCodes'!$D$26,IF($P77=2,'3 PlantsCodes'!$D$27,IF($P77=3,'3 PlantsCodes'!$D$28,IF($P77=4,'3 PlantsCodes'!$D$29)))))*IF($R77=1,'3 PlantsCodes'!$D$31,IF($R77=2,'3 PlantsCodes'!$D$32)))</f>
        <v>348.00375556596202</v>
      </c>
      <c r="BL77" s="19">
        <f>(IF($O77=20,VLOOKUP($C77,[1]Vienna!$AB$7:$AN$40,12),IF($O77&gt;0,VLOOKUP($C77,[1]Vienna!$AB$7:$AN$40,$O77),0))/(IF($Q77=1,'3 PlantsCodes'!$E$26,IF($Q77=3,'3 PlantsCodes'!$E$28,IF($Q77=4,'3 PlantsCodes'!$E$29,1)))*IF($R77=1,'3 PlantsCodes'!$E$31,IF($R77=2,'3 PlantsCodes'!$E$32))))</f>
        <v>6.8290280262888015</v>
      </c>
      <c r="BM77" s="19">
        <f>VLOOKUP($C77,[1]Vienna!$AB$6:$AZ$40,$S77)</f>
        <v>8.6315789473684212</v>
      </c>
      <c r="BN77" s="19">
        <f>VLOOKUP($C77,[1]Vienna!$B$7:$Y$40,18)</f>
        <v>30.534357421872926</v>
      </c>
      <c r="BO77" s="19">
        <f>VLOOKUP($C77,[1]Vienna!$B$7:$AA$40,26)</f>
        <v>0.64237750031286556</v>
      </c>
      <c r="BP77" s="20">
        <f>IF($U77=1,-[4]Office!$E$4,0)</f>
        <v>0</v>
      </c>
      <c r="BQ77" s="57" t="s">
        <v>30</v>
      </c>
      <c r="BR77" s="19">
        <f>IF($N77&gt;0,VLOOKUP($C77,[2]Vienna!$AB$7:$AN$40,$N77))/((IF($P77=1,'3 PlantsCodes'!$D$26,IF($P77=2,'3 PlantsCodes'!$D$27,IF($P77=3,'3 PlantsCodes'!$D$28,IF($P77=4,'3 PlantsCodes'!$D$29)))))*IF($R77=1,'3 PlantsCodes'!$D$31,IF($R77=2,'3 PlantsCodes'!$D$32)))</f>
        <v>353.30381836572064</v>
      </c>
      <c r="BS77" s="19">
        <f>(IF($O77=20,VLOOKUP($C77,[2]Vienna!$AB$7:$AN$40,12),IF($O77&gt;0,VLOOKUP($C77,[2]Vienna!$AB$7:$AN$40,$O77),0))/(IF($Q77=1,'3 PlantsCodes'!$E$26,IF($Q77=3,'3 PlantsCodes'!$E$28,IF($Q77=4,'3 PlantsCodes'!$E$29,1)))*IF($R77=1,'3 PlantsCodes'!$E$31,IF($R77=2,'3 PlantsCodes'!$E$32))))</f>
        <v>3.0156148791163848</v>
      </c>
      <c r="BT77" s="19">
        <f>VLOOKUP($C77,[2]Vienna!$AB$6:$AZ$40,$S77)</f>
        <v>12.526315789473685</v>
      </c>
      <c r="BU77" s="19">
        <f>VLOOKUP($C77,[2]Vienna!$B$7:$Y$40,18)</f>
        <v>28.19875669295725</v>
      </c>
      <c r="BV77" s="19">
        <f>VLOOKUP($C77,[2]Vienna!$B$7:$AA$40,26)</f>
        <v>0.92655177035374203</v>
      </c>
      <c r="BW77" s="20">
        <f>IF($U77=1,-[4]School!$E$4,0)</f>
        <v>0</v>
      </c>
      <c r="BX77" s="57" t="s">
        <v>30</v>
      </c>
    </row>
    <row r="78" spans="1:76" x14ac:dyDescent="0.25">
      <c r="A78" s="151"/>
      <c r="B78" s="17">
        <v>2</v>
      </c>
      <c r="C78" s="22">
        <f t="shared" ref="C78:N78" si="80">IF(C55="","",C55)</f>
        <v>9</v>
      </c>
      <c r="D78" s="50" t="str">
        <f t="shared" si="80"/>
        <v>o-</v>
      </c>
      <c r="E78" s="50" t="str">
        <f t="shared" si="80"/>
        <v>+</v>
      </c>
      <c r="F78" s="49" t="str">
        <f t="shared" si="80"/>
        <v>o</v>
      </c>
      <c r="G78" s="49" t="str">
        <f t="shared" si="80"/>
        <v>o+</v>
      </c>
      <c r="H78" s="49">
        <f t="shared" si="80"/>
        <v>0</v>
      </c>
      <c r="I78" s="49">
        <f t="shared" si="80"/>
        <v>2</v>
      </c>
      <c r="J78" s="49">
        <f t="shared" si="80"/>
        <v>3</v>
      </c>
      <c r="K78" s="49">
        <f t="shared" si="80"/>
        <v>2</v>
      </c>
      <c r="L78" s="49">
        <f t="shared" si="80"/>
        <v>1</v>
      </c>
      <c r="M78" s="49">
        <f t="shared" si="80"/>
        <v>2321</v>
      </c>
      <c r="N78" s="49">
        <f t="shared" si="80"/>
        <v>9</v>
      </c>
      <c r="O78" s="49">
        <f t="shared" si="79"/>
        <v>20</v>
      </c>
      <c r="P78" s="49">
        <v>2</v>
      </c>
      <c r="Q78" s="49">
        <f t="shared" ref="Q78:V78" si="81">IF(Q55="","",Q55)</f>
        <v>3</v>
      </c>
      <c r="R78" s="49">
        <f t="shared" si="81"/>
        <v>2</v>
      </c>
      <c r="S78" s="22">
        <f t="shared" si="81"/>
        <v>18</v>
      </c>
      <c r="T78" s="49">
        <f t="shared" si="81"/>
        <v>0</v>
      </c>
      <c r="U78" s="49">
        <f t="shared" si="81"/>
        <v>0</v>
      </c>
      <c r="V78" s="18" t="str">
        <f t="shared" si="81"/>
        <v/>
      </c>
      <c r="W78" s="21">
        <f>IF(W55&gt;0,VLOOKUP(W55,'[3]2020_Envelope'!$BH$6:$CR$128,16),"")</f>
        <v>7.9445593480115848</v>
      </c>
      <c r="X78" s="21">
        <f>IF(X55&gt;0,VLOOKUP(X55,'[3]2020_Envelope'!$BH$6:$CR$128,16),"")</f>
        <v>15.944614413756787</v>
      </c>
      <c r="Y78" s="21">
        <f>IF(Y55&gt;0,VLOOKUP(Y55,'[3]2020_Envelope'!$BH$6:$CR$128,16),"")</f>
        <v>9.5842278794660913</v>
      </c>
      <c r="Z78" s="21">
        <f>IF(Z55&gt;0,VLOOKUP(Z55,'[3]2020_Envelope'!$BH$6:$CR$128,16),"")</f>
        <v>101.31181494438762</v>
      </c>
      <c r="AA78" s="21" t="str">
        <f>IF(AA55&gt;0,VLOOKUP(AA55,'[3]2020_Envelope'!$BH$6:$CR$128,16),"")</f>
        <v/>
      </c>
      <c r="AB78" s="21">
        <f>IF(AB55&gt;0,VLOOKUP(AB55,'[3]2020_Envelope'!$BH$6:$CR$128,16),"")</f>
        <v>59.235605383007851</v>
      </c>
      <c r="AC78" s="20" t="str">
        <f>IF(AC55&gt;0,VLOOKUP(AC55,'[3]2020_HVAC'!$EY$7:$KA$83,68),"")</f>
        <v/>
      </c>
      <c r="AD78" s="20" t="str">
        <f>IF(AD55&gt;0,VLOOKUP(AD55,'[3]2020_HVAC'!$EY$7:$KA$83,68),"")</f>
        <v/>
      </c>
      <c r="AE78" s="20">
        <f>IF(AE55&gt;0,VLOOKUP(AE55,'[3]2020_HVAC'!$EY$7:$KA$83,68),"")</f>
        <v>31.720000000000002</v>
      </c>
      <c r="AF78" s="20" t="str">
        <f>IF(AF55&gt;0,VLOOKUP(AF55,'[3]2020_HVAC'!$EY$7:$KA$83,68),"")</f>
        <v/>
      </c>
      <c r="AG78" s="55">
        <f>VLOOKUP($C78,[1]Performance!$A$3:$K$38,2)</f>
        <v>2</v>
      </c>
      <c r="AH78" s="55">
        <f t="shared" ref="AH78:AH96" si="82">IF(AG78=0,68,IF(AG78=1,69,70))</f>
        <v>70</v>
      </c>
      <c r="AI78" s="20" t="str">
        <f>IF(AI55&gt;0,VLOOKUP(AI55,'[3]2020_HVAC'!$EY$7:$KA$83,AH78),"")</f>
        <v/>
      </c>
      <c r="AJ78" s="20">
        <f>IF(AJ55&gt;0,VLOOKUP(AJ55,'[3]2020_HVAC'!$EY$7:$KA$83,$AH78),"")</f>
        <v>21.276491695888083</v>
      </c>
      <c r="AK78" s="20">
        <f>IF(AK55&gt;0,VLOOKUP(AK55,'[3]2020_HVAC'!$EY$7:$KA$83,68),"")</f>
        <v>46.36</v>
      </c>
      <c r="AL78" s="20" t="str">
        <f>IF(AL55&gt;0,VLOOKUP(AL55,'[3]2020_HVAC'!$EY$7:$KA$83,68),"")</f>
        <v/>
      </c>
      <c r="AM78" s="20">
        <f>IF(AM55&gt;0,VLOOKUP(AM55,'[3]2020_HVAC'!$EY$7:$KA$83,68),"")</f>
        <v>4.809511111111112</v>
      </c>
      <c r="AN78" s="20" t="str">
        <f>IF(AN55&gt;0,VLOOKUP(AN55,'[3]2020_HVAC'!$EY$7:$KA$83,68),"")</f>
        <v/>
      </c>
      <c r="AO78" s="20" t="str">
        <f>IF(AO55&gt;0,VLOOKUP(AO55,'[3]2020_HVAC'!$EY$7:$KA$83,68),"")</f>
        <v/>
      </c>
      <c r="AP78" s="13">
        <f t="shared" ref="AP78:AP95" si="83">(SUM(W78:AF78)+SUM(AI78:AO78))*$AP$5</f>
        <v>697757.16997497214</v>
      </c>
      <c r="AQ78" s="21">
        <f>IF(AQ55&gt;0,VLOOKUP(AQ55,'[3]2020_Envelope'!$BH$6:$CR$128,17),"")</f>
        <v>12.566890860215054</v>
      </c>
      <c r="AR78" s="21">
        <f>IF(AR55&gt;0,VLOOKUP(AR55,'[3]2020_Envelope'!$BH$6:$CR$128,17),"")</f>
        <v>30.094904886906296</v>
      </c>
      <c r="AS78" s="21">
        <f>IF(AS55&gt;0,VLOOKUP(AS55,'[3]2020_Envelope'!$BH$6:$CR$128,17),"")</f>
        <v>26.81674860215054</v>
      </c>
      <c r="AT78" s="21" t="str">
        <f>IF(AT55&gt;0,VLOOKUP(AT55,'[3]2020_Envelope'!$BH$6:$CR$128,17),"")</f>
        <v/>
      </c>
      <c r="AU78" s="21" t="str">
        <f>IF(AU55&gt;0,VLOOKUP(AU55,'[3]2020_Envelope'!$BH$6:$CR$128,17),"")</f>
        <v/>
      </c>
      <c r="AV78" s="21">
        <f>IF(AV55&gt;0,VLOOKUP(AV55,'[3]2020_Envelope'!$BH$6:$CR$128,17),"")</f>
        <v>29.795850371571422</v>
      </c>
      <c r="AW78" s="20" t="str">
        <f>IF(AW55&gt;0,VLOOKUP(AW55,'[3]2020_HVAC'!$EY$7:$KA$83,71),"")</f>
        <v/>
      </c>
      <c r="AX78" s="20" t="str">
        <f>IF(AX55&gt;0,VLOOKUP(AX55,'[3]2020_HVAC'!$EY$7:$KA$83,71),"")</f>
        <v/>
      </c>
      <c r="AY78" s="20">
        <f>IF(AY55&gt;0,VLOOKUP(AY55,'[3]2020_HVAC'!$EY$7:$KA$83,71),"")</f>
        <v>31.72</v>
      </c>
      <c r="AZ78" s="20" t="str">
        <f>IF(AZ55&gt;0,VLOOKUP(AZ55,'[3]2020_HVAC'!$EY$7:$KA$83,71),"")</f>
        <v/>
      </c>
      <c r="BA78" s="55">
        <f>VLOOKUP($C78,[2]Performance!$A$3:$K$36,2)</f>
        <v>1</v>
      </c>
      <c r="BB78" s="55">
        <f t="shared" ref="BB78:BB96" si="84">IF(BA78=0,71,IF(BA78=1,72,73))</f>
        <v>72</v>
      </c>
      <c r="BC78" s="20" t="str">
        <f>IF(BC55&gt;0,VLOOKUP(BC55,'[3]2020_HVAC'!$EY$7:$KA$83,BB78),"")</f>
        <v/>
      </c>
      <c r="BD78" s="20">
        <f>IF(BD55&gt;0,VLOOKUP(BD55,'[3]2020_HVAC'!$EY$7:$KA$83,$BB78),"")</f>
        <v>25.469834245417321</v>
      </c>
      <c r="BE78" s="20">
        <f>IF(BE55&gt;0,VLOOKUP(BE55,'[3]2020_HVAC'!$EY$7:$KA$83,71),"")</f>
        <v>46.36</v>
      </c>
      <c r="BF78" s="20" t="str">
        <f>IF(BF55&gt;0,VLOOKUP(BF55,'[3]2020_HVAC'!$EY$7:$KA$83,71),"")</f>
        <v/>
      </c>
      <c r="BG78" s="20">
        <f>IF(BG55&gt;0,VLOOKUP(BG55,'[3]2020_HVAC'!$EY$7:$KA$83,71),"")</f>
        <v>5.3591695238095243</v>
      </c>
      <c r="BH78" s="20" t="str">
        <f>IF(BH55&gt;0,VLOOKUP(BH55,'[3]2020_HVAC'!$EY$7:$KA$83,71),"")</f>
        <v/>
      </c>
      <c r="BI78" s="20" t="str">
        <f>IF(BI55&gt;0,VLOOKUP(BI55,'[3]2020_HVAC'!$EY$7:$KA$83,71),"")</f>
        <v/>
      </c>
      <c r="BJ78" s="13">
        <f t="shared" ref="BJ78:BJ95" si="85">(SUM(AQ78:AZ78)+SUM(BC78:BI78))*$BJ$5</f>
        <v>655777.70524372091</v>
      </c>
      <c r="BK78" s="19">
        <f>IF($N78&gt;0,VLOOKUP($C78,[1]Vienna!$AB$7:$AN$40,$N78))/((IF($P78=1,'3 PlantsCodes'!$D$26,IF($P78=2,'3 PlantsCodes'!$D$27,IF($P78=3,'3 PlantsCodes'!$D$28,IF($P78=4,'3 PlantsCodes'!$D$29)))))*IF($R78=1,'3 PlantsCodes'!$D$31,IF($R78=2,'3 PlantsCodes'!$D$32)))</f>
        <v>21.552539874529003</v>
      </c>
      <c r="BL78" s="19">
        <f>(IF($O78=20,VLOOKUP($C78,[1]Vienna!$AB$7:$AN$40,12),IF($O78&gt;0,VLOOKUP($C78,[1]Vienna!$AB$7:$AN$40,$O78),0))/(IF($Q78=1,'3 PlantsCodes'!$E$26,IF($Q78=3,'3 PlantsCodes'!$E$28,IF($Q78=4,'3 PlantsCodes'!$E$29,1)))*IF($R78=1,'3 PlantsCodes'!$E$31,IF($R78=2,'3 PlantsCodes'!$E$32))))</f>
        <v>7.2935149354675612</v>
      </c>
      <c r="BM78" s="19">
        <f>VLOOKUP($C78,[1]Vienna!$AB$6:$AZ$40,$S78)</f>
        <v>8.1999999999999993</v>
      </c>
      <c r="BN78" s="19">
        <f>VLOOKUP($C78,[1]Vienna!$B$7:$Y$40,18)</f>
        <v>21.3263798828125</v>
      </c>
      <c r="BO78" s="19">
        <f>VLOOKUP($C78,[1]Vienna!$B$7:$AA$40,26)</f>
        <v>0.23160594881654323</v>
      </c>
      <c r="BP78" s="20">
        <f>IF($U78=1,-[4]Office!$E$4,0)</f>
        <v>0</v>
      </c>
      <c r="BQ78" s="57" t="s">
        <v>30</v>
      </c>
      <c r="BR78" s="19">
        <f>IF($N78&gt;0,VLOOKUP($C78,[2]Vienna!$AB$7:$AN$40,$N78))/((IF($P78=1,'3 PlantsCodes'!$D$26,IF($P78=2,'3 PlantsCodes'!$D$27,IF($P78=3,'3 PlantsCodes'!$D$28,IF($P78=4,'3 PlantsCodes'!$D$29)))))*IF($R78=1,'3 PlantsCodes'!$D$31,IF($R78=2,'3 PlantsCodes'!$D$32)))</f>
        <v>39.129110483003281</v>
      </c>
      <c r="BS78" s="19">
        <f>(IF($O78=20,VLOOKUP($C78,[2]Vienna!$AB$7:$AN$40,12),IF($O78&gt;0,VLOOKUP($C78,[2]Vienna!$AB$7:$AN$40,$O78),0))/(IF($Q78=1,'3 PlantsCodes'!$E$26,IF($Q78=3,'3 PlantsCodes'!$E$28,IF($Q78=4,'3 PlantsCodes'!$E$29,1)))*IF($R78=1,'3 PlantsCodes'!$E$31,IF($R78=2,'3 PlantsCodes'!$E$32))))</f>
        <v>3.7052037925907158</v>
      </c>
      <c r="BT78" s="19">
        <f>VLOOKUP($C78,[2]Vienna!$AB$6:$AZ$40,$S78)</f>
        <v>11.9</v>
      </c>
      <c r="BU78" s="19">
        <f>VLOOKUP($C78,[2]Vienna!$B$7:$Y$40,18)</f>
        <v>19.539345063492092</v>
      </c>
      <c r="BV78" s="19">
        <f>VLOOKUP($C78,[2]Vienna!$B$7:$AA$40,26)</f>
        <v>0.43814478296654452</v>
      </c>
      <c r="BW78" s="20">
        <f>IF($U78=1,-[4]School!$E$4,0)</f>
        <v>0</v>
      </c>
      <c r="BX78" s="57" t="s">
        <v>30</v>
      </c>
    </row>
    <row r="79" spans="1:76" x14ac:dyDescent="0.25">
      <c r="A79" s="151"/>
      <c r="B79" s="17">
        <v>3</v>
      </c>
      <c r="C79" s="22">
        <f t="shared" ref="C79:N79" si="86">IF(C56="","",C56)</f>
        <v>13</v>
      </c>
      <c r="D79" s="50" t="str">
        <f t="shared" si="86"/>
        <v>o+</v>
      </c>
      <c r="E79" s="50" t="str">
        <f t="shared" si="86"/>
        <v>+</v>
      </c>
      <c r="F79" s="49" t="str">
        <f t="shared" si="86"/>
        <v>o</v>
      </c>
      <c r="G79" s="49" t="str">
        <f t="shared" si="86"/>
        <v>o+</v>
      </c>
      <c r="H79" s="49">
        <f t="shared" si="86"/>
        <v>0</v>
      </c>
      <c r="I79" s="49">
        <f t="shared" si="86"/>
        <v>3</v>
      </c>
      <c r="J79" s="49">
        <f t="shared" si="86"/>
        <v>3</v>
      </c>
      <c r="K79" s="49">
        <f t="shared" si="86"/>
        <v>2</v>
      </c>
      <c r="L79" s="49">
        <f t="shared" si="86"/>
        <v>1</v>
      </c>
      <c r="M79" s="49">
        <f t="shared" si="86"/>
        <v>3321</v>
      </c>
      <c r="N79" s="49">
        <f t="shared" si="86"/>
        <v>9</v>
      </c>
      <c r="O79" s="49">
        <f t="shared" si="79"/>
        <v>20</v>
      </c>
      <c r="P79" s="49">
        <f t="shared" si="79"/>
        <v>3</v>
      </c>
      <c r="Q79" s="49">
        <f t="shared" si="79"/>
        <v>3</v>
      </c>
      <c r="R79" s="49">
        <f t="shared" si="79"/>
        <v>2</v>
      </c>
      <c r="S79" s="22">
        <f t="shared" si="79"/>
        <v>18</v>
      </c>
      <c r="T79" s="49">
        <f t="shared" si="79"/>
        <v>0</v>
      </c>
      <c r="U79" s="49">
        <f t="shared" si="79"/>
        <v>0</v>
      </c>
      <c r="V79" s="18" t="str">
        <f t="shared" si="79"/>
        <v/>
      </c>
      <c r="W79" s="21">
        <f>IF(W56&gt;0,VLOOKUP(W56,'[3]2020_Envelope'!$BH$6:$CR$128,16),"")</f>
        <v>9.0951507018615381</v>
      </c>
      <c r="X79" s="21">
        <f>IF(X56&gt;0,VLOOKUP(X56,'[3]2020_Envelope'!$BH$6:$CR$128,16),"")</f>
        <v>19.266409083289446</v>
      </c>
      <c r="Y79" s="21">
        <f>IF(Y56&gt;0,VLOOKUP(Y56,'[3]2020_Envelope'!$BH$6:$CR$128,16),"")</f>
        <v>10.980128936985926</v>
      </c>
      <c r="Z79" s="21">
        <f>IF(Z56&gt;0,VLOOKUP(Z56,'[3]2020_Envelope'!$BH$6:$CR$128,16),"")</f>
        <v>101.31181494438762</v>
      </c>
      <c r="AA79" s="21" t="str">
        <f>IF(AA56&gt;0,VLOOKUP(AA56,'[3]2020_Envelope'!$BH$6:$CR$128,16),"")</f>
        <v/>
      </c>
      <c r="AB79" s="21">
        <f>IF(AB56&gt;0,VLOOKUP(AB56,'[3]2020_Envelope'!$BH$6:$CR$128,16),"")</f>
        <v>59.235605383007851</v>
      </c>
      <c r="AC79" s="20" t="str">
        <f>IF(AC56&gt;0,VLOOKUP(AC56,'[3]2020_HVAC'!$EY$7:$KA$83,68),"")</f>
        <v/>
      </c>
      <c r="AD79" s="20" t="str">
        <f>IF(AD56&gt;0,VLOOKUP(AD56,'[3]2020_HVAC'!$EY$7:$KA$83,68),"")</f>
        <v/>
      </c>
      <c r="AE79" s="20">
        <f>IF(AE56&gt;0,VLOOKUP(AE56,'[3]2020_HVAC'!$EY$7:$KA$83,68),"")</f>
        <v>31.720000000000002</v>
      </c>
      <c r="AF79" s="20" t="str">
        <f>IF(AF56&gt;0,VLOOKUP(AF56,'[3]2020_HVAC'!$EY$7:$KA$83,68),"")</f>
        <v/>
      </c>
      <c r="AG79" s="55">
        <f>VLOOKUP($C79,[1]Performance!$A$3:$K$38,2)</f>
        <v>2</v>
      </c>
      <c r="AH79" s="55">
        <f t="shared" si="82"/>
        <v>70</v>
      </c>
      <c r="AI79" s="20" t="str">
        <f>IF(AI56&gt;0,VLOOKUP(AI56,'[3]2020_HVAC'!$EY$7:$KA$83,AH79),"")</f>
        <v/>
      </c>
      <c r="AJ79" s="20">
        <f>IF(AJ56&gt;0,VLOOKUP(AJ56,'[3]2020_HVAC'!$EY$7:$KA$83,$AH79),"")</f>
        <v>21.276491695888083</v>
      </c>
      <c r="AK79" s="20">
        <f>IF(AK56&gt;0,VLOOKUP(AK56,'[3]2020_HVAC'!$EY$7:$KA$83,68),"")</f>
        <v>46.36</v>
      </c>
      <c r="AL79" s="20" t="str">
        <f>IF(AL56&gt;0,VLOOKUP(AL56,'[3]2020_HVAC'!$EY$7:$KA$83,68),"")</f>
        <v/>
      </c>
      <c r="AM79" s="20">
        <f>IF(AM56&gt;0,VLOOKUP(AM56,'[3]2020_HVAC'!$EY$7:$KA$83,68),"")</f>
        <v>4.809511111111112</v>
      </c>
      <c r="AN79" s="20" t="str">
        <f>IF(AN56&gt;0,VLOOKUP(AN56,'[3]2020_HVAC'!$EY$7:$KA$83,68),"")</f>
        <v/>
      </c>
      <c r="AO79" s="20" t="str">
        <f>IF(AO56&gt;0,VLOOKUP(AO56,'[3]2020_HVAC'!$EY$7:$KA$83,68),"")</f>
        <v/>
      </c>
      <c r="AP79" s="13">
        <f t="shared" si="83"/>
        <v>711488.96174428379</v>
      </c>
      <c r="AQ79" s="21">
        <f>IF(AQ56&gt;0,VLOOKUP(AQ56,'[3]2020_Envelope'!$BH$6:$CR$128,17),"")</f>
        <v>23.603364468339304</v>
      </c>
      <c r="AR79" s="21">
        <f>IF(AR56&gt;0,VLOOKUP(AR56,'[3]2020_Envelope'!$BH$6:$CR$128,17),"")</f>
        <v>37.159939961306705</v>
      </c>
      <c r="AS79" s="21">
        <f>IF(AS56&gt;0,VLOOKUP(AS56,'[3]2020_Envelope'!$BH$6:$CR$128,17),"")</f>
        <v>30.7215270250896</v>
      </c>
      <c r="AT79" s="21" t="str">
        <f>IF(AT56&gt;0,VLOOKUP(AT56,'[3]2020_Envelope'!$BH$6:$CR$128,17),"")</f>
        <v/>
      </c>
      <c r="AU79" s="21" t="str">
        <f>IF(AU56&gt;0,VLOOKUP(AU56,'[3]2020_Envelope'!$BH$6:$CR$128,17),"")</f>
        <v/>
      </c>
      <c r="AV79" s="21">
        <f>IF(AV56&gt;0,VLOOKUP(AV56,'[3]2020_Envelope'!$BH$6:$CR$128,17),"")</f>
        <v>29.795850371571422</v>
      </c>
      <c r="AW79" s="20" t="str">
        <f>IF(AW56&gt;0,VLOOKUP(AW56,'[3]2020_HVAC'!$EY$7:$KA$83,71),"")</f>
        <v/>
      </c>
      <c r="AX79" s="20" t="str">
        <f>IF(AX56&gt;0,VLOOKUP(AX56,'[3]2020_HVAC'!$EY$7:$KA$83,71),"")</f>
        <v/>
      </c>
      <c r="AY79" s="20">
        <f>IF(AY56&gt;0,VLOOKUP(AY56,'[3]2020_HVAC'!$EY$7:$KA$83,71),"")</f>
        <v>31.72</v>
      </c>
      <c r="AZ79" s="20" t="str">
        <f>IF(AZ56&gt;0,VLOOKUP(AZ56,'[3]2020_HVAC'!$EY$7:$KA$83,71),"")</f>
        <v/>
      </c>
      <c r="BA79" s="55">
        <f>VLOOKUP($C79,[2]Performance!$A$3:$K$36,2)</f>
        <v>1</v>
      </c>
      <c r="BB79" s="55">
        <f t="shared" si="84"/>
        <v>72</v>
      </c>
      <c r="BC79" s="20" t="str">
        <f>IF(BC56&gt;0,VLOOKUP(BC56,'[3]2020_HVAC'!$EY$7:$KA$83,BB79),"")</f>
        <v/>
      </c>
      <c r="BD79" s="20">
        <f>IF(BD56&gt;0,VLOOKUP(BD56,'[3]2020_HVAC'!$EY$7:$KA$83,$BB79),"")</f>
        <v>25.469834245417321</v>
      </c>
      <c r="BE79" s="20">
        <f>IF(BE56&gt;0,VLOOKUP(BE56,'[3]2020_HVAC'!$EY$7:$KA$83,71),"")</f>
        <v>46.36</v>
      </c>
      <c r="BF79" s="20" t="str">
        <f>IF(BF56&gt;0,VLOOKUP(BF56,'[3]2020_HVAC'!$EY$7:$KA$83,71),"")</f>
        <v/>
      </c>
      <c r="BG79" s="20">
        <f>IF(BG56&gt;0,VLOOKUP(BG56,'[3]2020_HVAC'!$EY$7:$KA$83,71),"")</f>
        <v>5.3591695238095243</v>
      </c>
      <c r="BH79" s="20" t="str">
        <f>IF(BH56&gt;0,VLOOKUP(BH56,'[3]2020_HVAC'!$EY$7:$KA$83,71),"")</f>
        <v/>
      </c>
      <c r="BI79" s="20" t="str">
        <f>IF(BI56&gt;0,VLOOKUP(BI56,'[3]2020_HVAC'!$EY$7:$KA$83,71),"")</f>
        <v/>
      </c>
      <c r="BJ79" s="13">
        <f t="shared" si="85"/>
        <v>725097.50962593162</v>
      </c>
      <c r="BK79" s="19">
        <f>IF($N79&gt;0,VLOOKUP($C79,[1]Vienna!$AB$7:$AN$40,$N79))/((IF($P79=1,'3 PlantsCodes'!$D$26,IF($P79=2,'3 PlantsCodes'!$D$27,IF($P79=3,'3 PlantsCodes'!$D$28,IF($P79=4,'3 PlantsCodes'!$D$29)))))*IF($R79=1,'3 PlantsCodes'!$D$31,IF($R79=2,'3 PlantsCodes'!$D$32)))</f>
        <v>16.120587793271721</v>
      </c>
      <c r="BL79" s="19">
        <f>(IF($O79=20,VLOOKUP($C79,[1]Vienna!$AB$7:$AN$40,12),IF($O79&gt;0,VLOOKUP($C79,[1]Vienna!$AB$7:$AN$40,$O79),0))/(IF($Q79=1,'3 PlantsCodes'!$E$26,IF($Q79=3,'3 PlantsCodes'!$E$28,IF($Q79=4,'3 PlantsCodes'!$E$29,1)))*IF($R79=1,'3 PlantsCodes'!$E$31,IF($R79=2,'3 PlantsCodes'!$E$32))))</f>
        <v>7.6390609377870078</v>
      </c>
      <c r="BM79" s="19">
        <f>VLOOKUP($C79,[1]Vienna!$AB$6:$AZ$40,$S79)</f>
        <v>8.1999999999999993</v>
      </c>
      <c r="BN79" s="19">
        <f>VLOOKUP($C79,[1]Vienna!$B$7:$Y$40,18)</f>
        <v>21.328888671874999</v>
      </c>
      <c r="BO79" s="19">
        <f>VLOOKUP($C79,[1]Vienna!$B$7:$AA$40,26)</f>
        <v>0.23080812326168071</v>
      </c>
      <c r="BP79" s="20">
        <f>IF($U79=1,-[4]Office!$E$4,0)</f>
        <v>0</v>
      </c>
      <c r="BQ79" s="57" t="s">
        <v>30</v>
      </c>
      <c r="BR79" s="19">
        <f>IF($N79&gt;0,VLOOKUP($C79,[2]Vienna!$AB$7:$AN$40,$N79))/((IF($P79=1,'3 PlantsCodes'!$D$26,IF($P79=2,'3 PlantsCodes'!$D$27,IF($P79=3,'3 PlantsCodes'!$D$28,IF($P79=4,'3 PlantsCodes'!$D$29)))))*IF($R79=1,'3 PlantsCodes'!$D$31,IF($R79=2,'3 PlantsCodes'!$D$32)))</f>
        <v>26.019467169866921</v>
      </c>
      <c r="BS79" s="19">
        <f>(IF($O79=20,VLOOKUP($C79,[2]Vienna!$AB$7:$AN$40,12),IF($O79&gt;0,VLOOKUP($C79,[2]Vienna!$AB$7:$AN$40,$O79),0))/(IF($Q79=1,'3 PlantsCodes'!$E$26,IF($Q79=3,'3 PlantsCodes'!$E$28,IF($Q79=4,'3 PlantsCodes'!$E$29,1)))*IF($R79=1,'3 PlantsCodes'!$E$31,IF($R79=2,'3 PlantsCodes'!$E$32))))</f>
        <v>4.2937240652677566</v>
      </c>
      <c r="BT79" s="19">
        <f>VLOOKUP($C79,[2]Vienna!$AB$6:$AZ$40,$S79)</f>
        <v>11.9</v>
      </c>
      <c r="BU79" s="19">
        <f>VLOOKUP($C79,[2]Vienna!$B$7:$Y$40,18)</f>
        <v>19.538452518849223</v>
      </c>
      <c r="BV79" s="19">
        <f>VLOOKUP($C79,[2]Vienna!$B$7:$AA$40,26)</f>
        <v>0.42722755179643362</v>
      </c>
      <c r="BW79" s="20">
        <f>IF($U79=1,-[4]School!$E$4,0)</f>
        <v>0</v>
      </c>
      <c r="BX79" s="57" t="s">
        <v>30</v>
      </c>
    </row>
    <row r="80" spans="1:76" x14ac:dyDescent="0.25">
      <c r="A80" s="151"/>
      <c r="B80" s="17">
        <v>4</v>
      </c>
      <c r="C80" s="22">
        <f t="shared" ref="C80:Q80" si="87">IF(C57="","",C57)</f>
        <v>14</v>
      </c>
      <c r="D80" s="50" t="str">
        <f t="shared" si="87"/>
        <v>o+</v>
      </c>
      <c r="E80" s="50" t="str">
        <f t="shared" si="87"/>
        <v>+</v>
      </c>
      <c r="F80" s="49" t="str">
        <f t="shared" si="87"/>
        <v>o+</v>
      </c>
      <c r="G80" s="49" t="str">
        <f t="shared" si="87"/>
        <v>+</v>
      </c>
      <c r="H80" s="49">
        <f t="shared" si="87"/>
        <v>0</v>
      </c>
      <c r="I80" s="49">
        <f t="shared" si="87"/>
        <v>3</v>
      </c>
      <c r="J80" s="49">
        <f t="shared" si="87"/>
        <v>3</v>
      </c>
      <c r="K80" s="49">
        <f t="shared" si="87"/>
        <v>3</v>
      </c>
      <c r="L80" s="49">
        <f t="shared" si="87"/>
        <v>1</v>
      </c>
      <c r="M80" s="49">
        <f t="shared" si="87"/>
        <v>3331</v>
      </c>
      <c r="N80" s="49">
        <f t="shared" si="87"/>
        <v>7</v>
      </c>
      <c r="O80" s="49">
        <f t="shared" si="87"/>
        <v>12</v>
      </c>
      <c r="P80" s="49">
        <f t="shared" si="87"/>
        <v>3</v>
      </c>
      <c r="Q80" s="49">
        <f t="shared" si="87"/>
        <v>3</v>
      </c>
      <c r="R80" s="49">
        <v>2</v>
      </c>
      <c r="S80" s="22">
        <f t="shared" ref="S80:V80" si="88">IF(S57="","",S57)</f>
        <v>16</v>
      </c>
      <c r="T80" s="49">
        <f t="shared" si="88"/>
        <v>0</v>
      </c>
      <c r="U80" s="49">
        <f t="shared" si="88"/>
        <v>1</v>
      </c>
      <c r="V80" s="18" t="str">
        <f t="shared" si="88"/>
        <v/>
      </c>
      <c r="W80" s="21">
        <f>IF(W57&gt;0,VLOOKUP(W57,'[3]2020_Envelope'!$BH$6:$CR$128,16),"")</f>
        <v>9.0951507018615381</v>
      </c>
      <c r="X80" s="21">
        <f>IF(X57&gt;0,VLOOKUP(X57,'[3]2020_Envelope'!$BH$6:$CR$128,16),"")</f>
        <v>19.266409083289446</v>
      </c>
      <c r="Y80" s="21">
        <f>IF(Y57&gt;0,VLOOKUP(Y57,'[3]2020_Envelope'!$BH$6:$CR$128,16),"")</f>
        <v>10.980128936985926</v>
      </c>
      <c r="Z80" s="21">
        <f>IF(Z57&gt;0,VLOOKUP(Z57,'[3]2020_Envelope'!$BH$6:$CR$128,16),"")</f>
        <v>101.31181494438762</v>
      </c>
      <c r="AA80" s="21">
        <f>IF(AA57&gt;0,VLOOKUP(AA57,'[3]2020_Envelope'!$BH$6:$CR$128,16),"")</f>
        <v>134.49966869318251</v>
      </c>
      <c r="AB80" s="21">
        <f>IF(AB57&gt;0,VLOOKUP(AB57,'[3]2020_Envelope'!$BH$6:$CR$128,16),"")</f>
        <v>59.235605383007851</v>
      </c>
      <c r="AC80" s="20" t="str">
        <f>IF(AC57&gt;0,VLOOKUP(AC57,'[3]2020_HVAC'!$EY$7:$KA$83,68),"")</f>
        <v/>
      </c>
      <c r="AD80" s="20" t="str">
        <f>IF(AD57&gt;0,VLOOKUP(AD57,'[3]2020_HVAC'!$EY$7:$KA$83,68),"")</f>
        <v/>
      </c>
      <c r="AE80" s="20">
        <f>IF(AE57&gt;0,VLOOKUP(AE57,'[3]2020_HVAC'!$EY$7:$KA$83,68),"")</f>
        <v>29.767999999999997</v>
      </c>
      <c r="AF80" s="20">
        <f>IF(AF57&gt;0,VLOOKUP(AF57,'[3]2020_HVAC'!$EY$7:$KA$83,68),"")</f>
        <v>13.054</v>
      </c>
      <c r="AG80" s="55">
        <f>VLOOKUP($C80,[1]Performance!$A$3:$K$38,2)</f>
        <v>2</v>
      </c>
      <c r="AH80" s="55">
        <f t="shared" si="82"/>
        <v>70</v>
      </c>
      <c r="AI80" s="20">
        <f>IF(AI57&gt;0,VLOOKUP(AI57,'[3]2020_HVAC'!$EY$7:$KA$83,AH80),"")</f>
        <v>20.283122739366867</v>
      </c>
      <c r="AJ80" s="20" t="str">
        <f>IF(AJ57&gt;0,VLOOKUP(AJ57,'[3]2020_HVAC'!$EY$7:$KA$83,$AH80),"")</f>
        <v/>
      </c>
      <c r="AK80" s="20">
        <f>IF(AK57&gt;0,VLOOKUP(AK57,'[3]2020_HVAC'!$EY$7:$KA$83,68),"")</f>
        <v>46.36</v>
      </c>
      <c r="AL80" s="20" t="str">
        <f>IF(AL57&gt;0,VLOOKUP(AL57,'[3]2020_HVAC'!$EY$7:$KA$83,68),"")</f>
        <v/>
      </c>
      <c r="AM80" s="20">
        <f>IF(AM57&gt;0,VLOOKUP(AM57,'[3]2020_HVAC'!$EY$7:$KA$83,68),"")</f>
        <v>4.809511111111112</v>
      </c>
      <c r="AN80" s="20" t="str">
        <f>IF(AN57&gt;0,VLOOKUP(AN57,'[3]2020_HVAC'!$EY$7:$KA$83,68),"")</f>
        <v/>
      </c>
      <c r="AO80" s="20">
        <f>IF(AO57&gt;0,VLOOKUP(AO57,'[3]2020_HVAC'!$EY$7:$KA$83,68),"")</f>
        <v>12.37393899204244</v>
      </c>
      <c r="AP80" s="13">
        <f t="shared" si="83"/>
        <v>1078827.4003694504</v>
      </c>
      <c r="AQ80" s="21">
        <f>IF(AQ57&gt;0,VLOOKUP(AQ57,'[3]2020_Envelope'!$BH$6:$CR$128,17),"")</f>
        <v>23.603364468339304</v>
      </c>
      <c r="AR80" s="21">
        <f>IF(AR57&gt;0,VLOOKUP(AR57,'[3]2020_Envelope'!$BH$6:$CR$128,17),"")</f>
        <v>37.159939961306705</v>
      </c>
      <c r="AS80" s="21">
        <f>IF(AS57&gt;0,VLOOKUP(AS57,'[3]2020_Envelope'!$BH$6:$CR$128,17),"")</f>
        <v>30.7215270250896</v>
      </c>
      <c r="AT80" s="21" t="str">
        <f>IF(AT57&gt;0,VLOOKUP(AT57,'[3]2020_Envelope'!$BH$6:$CR$128,17),"")</f>
        <v/>
      </c>
      <c r="AU80" s="21">
        <f>IF(AU57&gt;0,VLOOKUP(AU57,'[3]2020_Envelope'!$BH$6:$CR$128,17),"")</f>
        <v>65.558337295000001</v>
      </c>
      <c r="AV80" s="21">
        <f>IF(AV57&gt;0,VLOOKUP(AV57,'[3]2020_Envelope'!$BH$6:$CR$128,17),"")</f>
        <v>29.795850371571422</v>
      </c>
      <c r="AW80" s="20" t="str">
        <f>IF(AW57&gt;0,VLOOKUP(AW57,'[3]2020_HVAC'!$EY$7:$KA$83,71),"")</f>
        <v/>
      </c>
      <c r="AX80" s="20" t="str">
        <f>IF(AX57&gt;0,VLOOKUP(AX57,'[3]2020_HVAC'!$EY$7:$KA$83,71),"")</f>
        <v/>
      </c>
      <c r="AY80" s="20">
        <f>IF(AY57&gt;0,VLOOKUP(AY57,'[3]2020_HVAC'!$EY$7:$KA$83,71),"")</f>
        <v>29.768000000000001</v>
      </c>
      <c r="AZ80" s="20">
        <f>IF(AZ57&gt;0,VLOOKUP(AZ57,'[3]2020_HVAC'!$EY$7:$KA$83,71),"")</f>
        <v>13.054</v>
      </c>
      <c r="BA80" s="55">
        <f>VLOOKUP($C80,[2]Performance!$A$3:$K$36,2)</f>
        <v>1</v>
      </c>
      <c r="BB80" s="55">
        <f t="shared" si="84"/>
        <v>72</v>
      </c>
      <c r="BC80" s="20">
        <f>IF(BC57&gt;0,VLOOKUP(BC57,'[3]2020_HVAC'!$EY$7:$KA$83,BB80),"")</f>
        <v>50.840778689850353</v>
      </c>
      <c r="BD80" s="20" t="str">
        <f>IF(BD57&gt;0,VLOOKUP(BD57,'[3]2020_HVAC'!$EY$7:$KA$83,$BB80),"")</f>
        <v/>
      </c>
      <c r="BE80" s="20">
        <f>IF(BE57&gt;0,VLOOKUP(BE57,'[3]2020_HVAC'!$EY$7:$KA$83,71),"")</f>
        <v>46.36</v>
      </c>
      <c r="BF80" s="20" t="str">
        <f>IF(BF57&gt;0,VLOOKUP(BF57,'[3]2020_HVAC'!$EY$7:$KA$83,71),"")</f>
        <v/>
      </c>
      <c r="BG80" s="20">
        <f>IF(BG57&gt;0,VLOOKUP(BG57,'[3]2020_HVAC'!$EY$7:$KA$83,71),"")</f>
        <v>5.3591695238095243</v>
      </c>
      <c r="BH80" s="20" t="str">
        <f>IF(BH57&gt;0,VLOOKUP(BH57,'[3]2020_HVAC'!$EY$7:$KA$83,71),"")</f>
        <v/>
      </c>
      <c r="BI80" s="20">
        <f>IF(BI57&gt;0,VLOOKUP(BI57,'[3]2020_HVAC'!$EY$7:$KA$83,71),"")</f>
        <v>12.766762452107278</v>
      </c>
      <c r="BJ80" s="13">
        <f t="shared" si="85"/>
        <v>1086711.3488292838</v>
      </c>
      <c r="BK80" s="19">
        <f>IF($N80&gt;0,VLOOKUP($C80,[1]Vienna!$AB$7:$AN$40,$N80))/((IF($P80=1,'3 PlantsCodes'!$D$26,IF($P80=2,'3 PlantsCodes'!$D$27,IF($P80=3,'3 PlantsCodes'!$D$28,IF($P80=4,'3 PlantsCodes'!$D$29)))))*IF($R80=1,'3 PlantsCodes'!$D$31,IF($R80=2,'3 PlantsCodes'!$D$32)))</f>
        <v>10.648501071635179</v>
      </c>
      <c r="BL80" s="19">
        <f>(IF($O80=20,VLOOKUP($C80,[1]Vienna!$AB$7:$AN$40,12),IF($O80&gt;0,VLOOKUP($C80,[1]Vienna!$AB$7:$AN$40,$O80),0))/(IF($Q80=1,'3 PlantsCodes'!$E$26,IF($Q80=3,'3 PlantsCodes'!$E$28,IF($Q80=4,'3 PlantsCodes'!$E$29,1)))*IF($R80=1,'3 PlantsCodes'!$E$31,IF($R80=2,'3 PlantsCodes'!$E$32))))</f>
        <v>1.8545123417439069</v>
      </c>
      <c r="BM80" s="19">
        <f>VLOOKUP($C80,[1]Vienna!$AB$6:$AZ$40,$S80)</f>
        <v>3.9785717071854658</v>
      </c>
      <c r="BN80" s="19">
        <f>VLOOKUP($C80,[1]Vienna!$B$7:$Y$40,18)</f>
        <v>7.8505058899217826</v>
      </c>
      <c r="BO80" s="19">
        <f>VLOOKUP($C80,[1]Vienna!$B$7:$AA$40,26)</f>
        <v>0.16644464712269708</v>
      </c>
      <c r="BP80" s="20">
        <f>IF($U80=1,-[4]Office!$E$4,0)</f>
        <v>-7.2423076923076923</v>
      </c>
      <c r="BQ80" s="57" t="s">
        <v>30</v>
      </c>
      <c r="BR80" s="19">
        <f>IF($N80&gt;0,VLOOKUP($C80,[2]Vienna!$AB$7:$AN$40,$N80))/((IF($P80=1,'3 PlantsCodes'!$D$26,IF($P80=2,'3 PlantsCodes'!$D$27,IF($P80=3,'3 PlantsCodes'!$D$28,IF($P80=4,'3 PlantsCodes'!$D$29)))))*IF($R80=1,'3 PlantsCodes'!$D$31,IF($R80=2,'3 PlantsCodes'!$D$32)))</f>
        <v>15.076189177379568</v>
      </c>
      <c r="BS80" s="19">
        <f>(IF($O80=20,VLOOKUP($C80,[2]Vienna!$AB$7:$AN$40,12),IF($O80&gt;0,VLOOKUP($C80,[2]Vienna!$AB$7:$AN$40,$O80),0))/(IF($Q80=1,'3 PlantsCodes'!$E$26,IF($Q80=3,'3 PlantsCodes'!$E$28,IF($Q80=4,'3 PlantsCodes'!$E$29,1)))*IF($R80=1,'3 PlantsCodes'!$E$31,IF($R80=2,'3 PlantsCodes'!$E$32))))</f>
        <v>1.0904799206531912</v>
      </c>
      <c r="BT80" s="19">
        <f>VLOOKUP($C80,[2]Vienna!$AB$6:$AZ$40,$S80)</f>
        <v>5.4037517278413398</v>
      </c>
      <c r="BU80" s="19">
        <f>VLOOKUP($C80,[2]Vienna!$B$7:$Y$40,18)</f>
        <v>7.8425825900360433</v>
      </c>
      <c r="BV80" s="19">
        <f>VLOOKUP($C80,[2]Vienna!$B$7:$AA$40,26)</f>
        <v>0.39171911930854514</v>
      </c>
      <c r="BW80" s="20">
        <f>IF($U80=1,-[4]School!$E$4,0)</f>
        <v>-7.2184126984126982</v>
      </c>
      <c r="BX80" s="57" t="s">
        <v>30</v>
      </c>
    </row>
    <row r="81" spans="1:76" x14ac:dyDescent="0.25">
      <c r="A81" s="151"/>
      <c r="B81" s="17">
        <v>5</v>
      </c>
      <c r="C81" s="22">
        <f t="shared" ref="C81:V81" si="89">IF(C58="","",C58)</f>
        <v>18</v>
      </c>
      <c r="D81" s="50" t="str">
        <f t="shared" si="89"/>
        <v>+</v>
      </c>
      <c r="E81" s="50" t="str">
        <f t="shared" si="89"/>
        <v>+</v>
      </c>
      <c r="F81" s="49" t="str">
        <f t="shared" si="89"/>
        <v>o+</v>
      </c>
      <c r="G81" s="49" t="str">
        <f t="shared" si="89"/>
        <v>+</v>
      </c>
      <c r="H81" s="49">
        <f t="shared" si="89"/>
        <v>0</v>
      </c>
      <c r="I81" s="49">
        <f t="shared" si="89"/>
        <v>4</v>
      </c>
      <c r="J81" s="49">
        <f t="shared" si="89"/>
        <v>3</v>
      </c>
      <c r="K81" s="49">
        <f t="shared" si="89"/>
        <v>3</v>
      </c>
      <c r="L81" s="49">
        <f t="shared" si="89"/>
        <v>1</v>
      </c>
      <c r="M81" s="49">
        <f t="shared" si="89"/>
        <v>4331</v>
      </c>
      <c r="N81" s="49">
        <f t="shared" si="89"/>
        <v>7</v>
      </c>
      <c r="O81" s="49">
        <f t="shared" si="89"/>
        <v>12</v>
      </c>
      <c r="P81" s="49">
        <f t="shared" si="89"/>
        <v>3</v>
      </c>
      <c r="Q81" s="49">
        <f t="shared" si="89"/>
        <v>3</v>
      </c>
      <c r="R81" s="49">
        <f t="shared" si="89"/>
        <v>2</v>
      </c>
      <c r="S81" s="22">
        <f t="shared" si="89"/>
        <v>16</v>
      </c>
      <c r="T81" s="49">
        <f t="shared" si="89"/>
        <v>0</v>
      </c>
      <c r="U81" s="49">
        <f t="shared" si="89"/>
        <v>1</v>
      </c>
      <c r="V81" s="18" t="str">
        <f t="shared" si="89"/>
        <v/>
      </c>
      <c r="W81" s="21">
        <f>IF(W58&gt;0,VLOOKUP(W58,'[3]2020_Envelope'!$BH$6:$CR$128,16),"")</f>
        <v>9.8622116044281736</v>
      </c>
      <c r="X81" s="21">
        <f>IF(X58&gt;0,VLOOKUP(X58,'[3]2020_Envelope'!$BH$6:$CR$128,16),"")</f>
        <v>19.598588550242717</v>
      </c>
      <c r="Y81" s="21">
        <f>IF(Y58&gt;0,VLOOKUP(Y58,'[3]2020_Envelope'!$BH$6:$CR$128,16),"")</f>
        <v>15.372180511780293</v>
      </c>
      <c r="Z81" s="21">
        <f>IF(Z58&gt;0,VLOOKUP(Z58,'[3]2020_Envelope'!$BH$6:$CR$128,16),"")</f>
        <v>101.31181494438762</v>
      </c>
      <c r="AA81" s="21">
        <f>IF(AA58&gt;0,VLOOKUP(AA58,'[3]2020_Envelope'!$BH$6:$CR$128,16),"")</f>
        <v>134.49966869318251</v>
      </c>
      <c r="AB81" s="21">
        <f>IF(AB58&gt;0,VLOOKUP(AB58,'[3]2020_Envelope'!$BH$6:$CR$128,16),"")</f>
        <v>59.235605383007851</v>
      </c>
      <c r="AC81" s="20" t="str">
        <f>IF(AC58&gt;0,VLOOKUP(AC58,'[3]2020_HVAC'!$EY$7:$KA$83,68),"")</f>
        <v/>
      </c>
      <c r="AD81" s="20" t="str">
        <f>IF(AD58&gt;0,VLOOKUP(AD58,'[3]2020_HVAC'!$EY$7:$KA$83,68),"")</f>
        <v/>
      </c>
      <c r="AE81" s="20">
        <f>IF(AE58&gt;0,VLOOKUP(AE58,'[3]2020_HVAC'!$EY$7:$KA$83,68),"")</f>
        <v>29.767999999999997</v>
      </c>
      <c r="AF81" s="20">
        <f>IF(AF58&gt;0,VLOOKUP(AF58,'[3]2020_HVAC'!$EY$7:$KA$83,68),"")</f>
        <v>13.054</v>
      </c>
      <c r="AG81" s="55">
        <f>VLOOKUP($C81,[1]Performance!$A$3:$K$38,2)</f>
        <v>2</v>
      </c>
      <c r="AH81" s="55">
        <f t="shared" si="82"/>
        <v>70</v>
      </c>
      <c r="AI81" s="20">
        <f>IF(AI58&gt;0,VLOOKUP(AI58,'[3]2020_HVAC'!$EY$7:$KA$83,AH81),"")</f>
        <v>20.283122739366867</v>
      </c>
      <c r="AJ81" s="20" t="str">
        <f>IF(AJ58&gt;0,VLOOKUP(AJ58,'[3]2020_HVAC'!$EY$7:$KA$83,$AH81),"")</f>
        <v/>
      </c>
      <c r="AK81" s="20">
        <f>IF(AK58&gt;0,VLOOKUP(AK58,'[3]2020_HVAC'!$EY$7:$KA$83,68),"")</f>
        <v>46.36</v>
      </c>
      <c r="AL81" s="20" t="str">
        <f>IF(AL58&gt;0,VLOOKUP(AL58,'[3]2020_HVAC'!$EY$7:$KA$83,68),"")</f>
        <v/>
      </c>
      <c r="AM81" s="20">
        <f>IF(AM58&gt;0,VLOOKUP(AM58,'[3]2020_HVAC'!$EY$7:$KA$83,68),"")</f>
        <v>4.809511111111112</v>
      </c>
      <c r="AN81" s="20" t="str">
        <f>IF(AN58&gt;0,VLOOKUP(AN58,'[3]2020_HVAC'!$EY$7:$KA$83,68),"")</f>
        <v/>
      </c>
      <c r="AO81" s="20">
        <f>IF(AO58&gt;0,VLOOKUP(AO58,'[3]2020_HVAC'!$EY$7:$KA$83,68),"")</f>
        <v>12.37393899204244</v>
      </c>
      <c r="AP81" s="13">
        <f t="shared" si="83"/>
        <v>1091677.0235191458</v>
      </c>
      <c r="AQ81" s="21">
        <f>IF(AQ58&gt;0,VLOOKUP(AQ58,'[3]2020_Envelope'!$BH$6:$CR$128,17),"")</f>
        <v>34.641068315412177</v>
      </c>
      <c r="AR81" s="21">
        <f>IF(AR58&gt;0,VLOOKUP(AR58,'[3]2020_Envelope'!$BH$6:$CR$128,17),"")</f>
        <v>39.809328114206856</v>
      </c>
      <c r="AS81" s="21">
        <f>IF(AS58&gt;0,VLOOKUP(AS58,'[3]2020_Envelope'!$BH$6:$CR$128,17),"")</f>
        <v>34.633686881720429</v>
      </c>
      <c r="AT81" s="21" t="str">
        <f>IF(AT58&gt;0,VLOOKUP(AT58,'[3]2020_Envelope'!$BH$6:$CR$128,17),"")</f>
        <v/>
      </c>
      <c r="AU81" s="21">
        <f>IF(AU58&gt;0,VLOOKUP(AU58,'[3]2020_Envelope'!$BH$6:$CR$128,17),"")</f>
        <v>65.558337295000001</v>
      </c>
      <c r="AV81" s="21">
        <f>IF(AV58&gt;0,VLOOKUP(AV58,'[3]2020_Envelope'!$BH$6:$CR$128,17),"")</f>
        <v>29.795850371571422</v>
      </c>
      <c r="AW81" s="20" t="str">
        <f>IF(AW58&gt;0,VLOOKUP(AW58,'[3]2020_HVAC'!$EY$7:$KA$83,71),"")</f>
        <v/>
      </c>
      <c r="AX81" s="20" t="str">
        <f>IF(AX58&gt;0,VLOOKUP(AX58,'[3]2020_HVAC'!$EY$7:$KA$83,71),"")</f>
        <v/>
      </c>
      <c r="AY81" s="20">
        <f>IF(AY58&gt;0,VLOOKUP(AY58,'[3]2020_HVAC'!$EY$7:$KA$83,71),"")</f>
        <v>29.768000000000001</v>
      </c>
      <c r="AZ81" s="20">
        <f>IF(AZ58&gt;0,VLOOKUP(AZ58,'[3]2020_HVAC'!$EY$7:$KA$83,71),"")</f>
        <v>13.054</v>
      </c>
      <c r="BA81" s="55">
        <f>VLOOKUP($C81,[2]Performance!$A$3:$K$36,2)</f>
        <v>1</v>
      </c>
      <c r="BB81" s="55">
        <f t="shared" si="84"/>
        <v>72</v>
      </c>
      <c r="BC81" s="20">
        <f>IF(BC58&gt;0,VLOOKUP(BC58,'[3]2020_HVAC'!$EY$7:$KA$83,BB81),"")</f>
        <v>50.840778689850353</v>
      </c>
      <c r="BD81" s="20" t="str">
        <f>IF(BD58&gt;0,VLOOKUP(BD58,'[3]2020_HVAC'!$EY$7:$KA$83,$BB81),"")</f>
        <v/>
      </c>
      <c r="BE81" s="20">
        <f>IF(BE58&gt;0,VLOOKUP(BE58,'[3]2020_HVAC'!$EY$7:$KA$83,71),"")</f>
        <v>46.36</v>
      </c>
      <c r="BF81" s="20" t="str">
        <f>IF(BF58&gt;0,VLOOKUP(BF58,'[3]2020_HVAC'!$EY$7:$KA$83,71),"")</f>
        <v/>
      </c>
      <c r="BG81" s="20">
        <f>IF(BG58&gt;0,VLOOKUP(BG58,'[3]2020_HVAC'!$EY$7:$KA$83,71),"")</f>
        <v>5.3591695238095243</v>
      </c>
      <c r="BH81" s="20" t="str">
        <f>IF(BH58&gt;0,VLOOKUP(BH58,'[3]2020_HVAC'!$EY$7:$KA$83,71),"")</f>
        <v/>
      </c>
      <c r="BI81" s="20">
        <f>IF(BI58&gt;0,VLOOKUP(BI58,'[3]2020_HVAC'!$EY$7:$KA$83,71),"")</f>
        <v>12.766762452107278</v>
      </c>
      <c r="BJ81" s="13">
        <f t="shared" si="85"/>
        <v>1142148.9921775858</v>
      </c>
      <c r="BK81" s="19">
        <f>IF($N81&gt;0,VLOOKUP($C81,[1]Vienna!$AB$7:$AN$40,$N81))/((IF($P81=1,'3 PlantsCodes'!$D$26,IF($P81=2,'3 PlantsCodes'!$D$27,IF($P81=3,'3 PlantsCodes'!$D$28,IF($P81=4,'3 PlantsCodes'!$D$29)))))*IF($R81=1,'3 PlantsCodes'!$D$31,IF($R81=2,'3 PlantsCodes'!$D$32)))</f>
        <v>9.6382317677097635</v>
      </c>
      <c r="BL81" s="19">
        <f>(IF($O81=20,VLOOKUP($C81,[1]Vienna!$AB$7:$AN$40,12),IF($O81&gt;0,VLOOKUP($C81,[1]Vienna!$AB$7:$AN$40,$O81),0))/(IF($Q81=1,'3 PlantsCodes'!$E$26,IF($Q81=3,'3 PlantsCodes'!$E$28,IF($Q81=4,'3 PlantsCodes'!$E$29,1)))*IF($R81=1,'3 PlantsCodes'!$E$31,IF($R81=2,'3 PlantsCodes'!$E$32))))</f>
        <v>1.897989510293103</v>
      </c>
      <c r="BM81" s="19">
        <f>VLOOKUP($C81,[1]Vienna!$AB$6:$AZ$40,$S81)</f>
        <v>4.005021522353271</v>
      </c>
      <c r="BN81" s="19">
        <f>VLOOKUP($C81,[1]Vienna!$B$7:$Y$40,18)</f>
        <v>7.8505058899217826</v>
      </c>
      <c r="BO81" s="19">
        <f>VLOOKUP($C81,[1]Vienna!$B$7:$AA$40,26)</f>
        <v>0.16418281714243962</v>
      </c>
      <c r="BP81" s="20">
        <f>IF($U81=1,-[4]Office!$E$4,0)</f>
        <v>-7.2423076923076923</v>
      </c>
      <c r="BQ81" s="57" t="s">
        <v>30</v>
      </c>
      <c r="BR81" s="19">
        <f>IF($N81&gt;0,VLOOKUP($C81,[2]Vienna!$AB$7:$AN$40,$N81))/((IF($P81=1,'3 PlantsCodes'!$D$26,IF($P81=2,'3 PlantsCodes'!$D$27,IF($P81=3,'3 PlantsCodes'!$D$28,IF($P81=4,'3 PlantsCodes'!$D$29)))))*IF($R81=1,'3 PlantsCodes'!$D$31,IF($R81=2,'3 PlantsCodes'!$D$32)))</f>
        <v>12.37800411786492</v>
      </c>
      <c r="BS81" s="19">
        <f>(IF($O81=20,VLOOKUP($C81,[2]Vienna!$AB$7:$AN$40,12),IF($O81&gt;0,VLOOKUP($C81,[2]Vienna!$AB$7:$AN$40,$O81),0))/(IF($Q81=1,'3 PlantsCodes'!$E$26,IF($Q81=3,'3 PlantsCodes'!$E$28,IF($Q81=4,'3 PlantsCodes'!$E$29,1)))*IF($R81=1,'3 PlantsCodes'!$E$31,IF($R81=2,'3 PlantsCodes'!$E$32))))</f>
        <v>1.4165583717216381</v>
      </c>
      <c r="BT81" s="19">
        <f>VLOOKUP($C81,[2]Vienna!$AB$6:$AZ$40,$S81)</f>
        <v>5.3495931090873272</v>
      </c>
      <c r="BU81" s="19">
        <f>VLOOKUP($C81,[2]Vienna!$B$7:$Y$40,18)</f>
        <v>7.8425825900360433</v>
      </c>
      <c r="BV81" s="19">
        <f>VLOOKUP($C81,[2]Vienna!$B$7:$AA$40,26)</f>
        <v>0.38278485693837527</v>
      </c>
      <c r="BW81" s="20">
        <f>IF($U81=1,-[4]School!$E$4,0)</f>
        <v>-7.2184126984126982</v>
      </c>
      <c r="BX81" s="57" t="s">
        <v>30</v>
      </c>
    </row>
    <row r="82" spans="1:76" x14ac:dyDescent="0.25">
      <c r="A82" s="151"/>
      <c r="B82" s="17">
        <v>6</v>
      </c>
      <c r="C82" s="22">
        <f t="shared" ref="C82:V82" si="90">IF(C59="","",C59)</f>
        <v>32</v>
      </c>
      <c r="D82" s="50" t="str">
        <f t="shared" si="90"/>
        <v>o+</v>
      </c>
      <c r="E82" s="50" t="str">
        <f t="shared" si="90"/>
        <v>+</v>
      </c>
      <c r="F82" s="49" t="str">
        <f t="shared" si="90"/>
        <v>o+</v>
      </c>
      <c r="G82" s="49" t="str">
        <f t="shared" si="90"/>
        <v>+</v>
      </c>
      <c r="H82" s="49">
        <f t="shared" si="90"/>
        <v>1</v>
      </c>
      <c r="I82" s="49">
        <f t="shared" si="90"/>
        <v>3</v>
      </c>
      <c r="J82" s="49">
        <f t="shared" si="90"/>
        <v>3</v>
      </c>
      <c r="K82" s="49">
        <f t="shared" si="90"/>
        <v>3</v>
      </c>
      <c r="L82" s="49">
        <f t="shared" si="90"/>
        <v>2</v>
      </c>
      <c r="M82" s="49">
        <f t="shared" si="90"/>
        <v>3332</v>
      </c>
      <c r="N82" s="49">
        <f t="shared" si="90"/>
        <v>8</v>
      </c>
      <c r="O82" s="49">
        <f t="shared" si="90"/>
        <v>13</v>
      </c>
      <c r="P82" s="49">
        <f t="shared" si="90"/>
        <v>3</v>
      </c>
      <c r="Q82" s="49">
        <f t="shared" si="90"/>
        <v>3</v>
      </c>
      <c r="R82" s="49">
        <f t="shared" si="90"/>
        <v>2</v>
      </c>
      <c r="S82" s="22">
        <f t="shared" si="90"/>
        <v>17</v>
      </c>
      <c r="T82" s="49">
        <f t="shared" si="90"/>
        <v>0</v>
      </c>
      <c r="U82" s="49">
        <f t="shared" si="90"/>
        <v>1</v>
      </c>
      <c r="V82" s="18" t="str">
        <f t="shared" si="90"/>
        <v/>
      </c>
      <c r="W82" s="21">
        <f>IF(W59&gt;0,VLOOKUP(W59,'[3]2020_Envelope'!$BH$6:$CR$128,16),"")</f>
        <v>9.0951507018615381</v>
      </c>
      <c r="X82" s="21">
        <f>IF(X59&gt;0,VLOOKUP(X59,'[3]2020_Envelope'!$BH$6:$CR$128,16),"")</f>
        <v>19.266409083289446</v>
      </c>
      <c r="Y82" s="21">
        <f>IF(Y59&gt;0,VLOOKUP(Y59,'[3]2020_Envelope'!$BH$6:$CR$128,16),"")</f>
        <v>10.980128936985926</v>
      </c>
      <c r="Z82" s="21">
        <f>IF(Z59&gt;0,VLOOKUP(Z59,'[3]2020_Envelope'!$BH$6:$CR$128,16),"")</f>
        <v>101.31181494438762</v>
      </c>
      <c r="AA82" s="21">
        <f>IF(AA59&gt;0,VLOOKUP(AA59,'[3]2020_Envelope'!$BH$6:$CR$128,16),"")</f>
        <v>134.49966869318251</v>
      </c>
      <c r="AB82" s="21">
        <f>IF(AB59&gt;0,VLOOKUP(AB59,'[3]2020_Envelope'!$BH$6:$CR$128,16),"")</f>
        <v>59.235605383007851</v>
      </c>
      <c r="AC82" s="20">
        <f>IF(AC59&gt;0,VLOOKUP(AC59,'[3]2020_HVAC'!$EY$7:$KA$83,68),"")</f>
        <v>16.774999999999999</v>
      </c>
      <c r="AD82" s="20">
        <f>IF(AD59&gt;0,VLOOKUP(AD59,'[3]2020_HVAC'!$EY$7:$KA$83,68),"")</f>
        <v>26.6021</v>
      </c>
      <c r="AE82" s="20">
        <f>IF(AE59&gt;0,VLOOKUP(AE59,'[3]2020_HVAC'!$EY$7:$KA$83,68),"")</f>
        <v>29.767999999999997</v>
      </c>
      <c r="AF82" s="20">
        <f>IF(AF59&gt;0,VLOOKUP(AF59,'[3]2020_HVAC'!$EY$7:$KA$83,68),"")</f>
        <v>13.054</v>
      </c>
      <c r="AG82" s="55">
        <f>VLOOKUP($C82,[1]Performance!$A$3:$K$38,2)</f>
        <v>2</v>
      </c>
      <c r="AH82" s="55">
        <f t="shared" si="82"/>
        <v>70</v>
      </c>
      <c r="AI82" s="20">
        <f>IF(AI59&gt;0,VLOOKUP(AI59,'[3]2020_HVAC'!$EY$7:$KA$83,AH82),"")</f>
        <v>35.894337918892127</v>
      </c>
      <c r="AJ82" s="20" t="str">
        <f>IF(AJ59&gt;0,VLOOKUP(AJ59,'[3]2020_HVAC'!$EY$7:$KA$83,$AH82),"")</f>
        <v/>
      </c>
      <c r="AK82" s="20">
        <f>IF(AK59&gt;0,VLOOKUP(AK59,'[3]2020_HVAC'!$EY$7:$KA$83,68),"")</f>
        <v>46.36</v>
      </c>
      <c r="AL82" s="20" t="str">
        <f>IF(AL59&gt;0,VLOOKUP(AL59,'[3]2020_HVAC'!$EY$7:$KA$83,68),"")</f>
        <v/>
      </c>
      <c r="AM82" s="20">
        <f>IF(AM59&gt;0,VLOOKUP(AM59,'[3]2020_HVAC'!$EY$7:$KA$83,68),"")</f>
        <v>4.809511111111112</v>
      </c>
      <c r="AN82" s="20" t="str">
        <f>IF(AN59&gt;0,VLOOKUP(AN59,'[3]2020_HVAC'!$EY$7:$KA$83,68),"")</f>
        <v/>
      </c>
      <c r="AO82" s="20">
        <f>IF(AO59&gt;0,VLOOKUP(AO59,'[3]2020_HVAC'!$EY$7:$KA$83,68),"")</f>
        <v>12.37393899204244</v>
      </c>
      <c r="AP82" s="13">
        <f t="shared" si="83"/>
        <v>1216860.0578895395</v>
      </c>
      <c r="AQ82" s="21">
        <f>IF(AQ59&gt;0,VLOOKUP(AQ59,'[3]2020_Envelope'!$BH$6:$CR$128,17),"")</f>
        <v>23.603364468339304</v>
      </c>
      <c r="AR82" s="21">
        <f>IF(AR59&gt;0,VLOOKUP(AR59,'[3]2020_Envelope'!$BH$6:$CR$128,17),"")</f>
        <v>37.159939961306705</v>
      </c>
      <c r="AS82" s="21">
        <f>IF(AS59&gt;0,VLOOKUP(AS59,'[3]2020_Envelope'!$BH$6:$CR$128,17),"")</f>
        <v>30.7215270250896</v>
      </c>
      <c r="AT82" s="21" t="str">
        <f>IF(AT59&gt;0,VLOOKUP(AT59,'[3]2020_Envelope'!$BH$6:$CR$128,17),"")</f>
        <v/>
      </c>
      <c r="AU82" s="21">
        <f>IF(AU59&gt;0,VLOOKUP(AU59,'[3]2020_Envelope'!$BH$6:$CR$128,17),"")</f>
        <v>65.558337295000001</v>
      </c>
      <c r="AV82" s="21">
        <f>IF(AV59&gt;0,VLOOKUP(AV59,'[3]2020_Envelope'!$BH$6:$CR$128,17),"")</f>
        <v>29.795850371571422</v>
      </c>
      <c r="AW82" s="20">
        <f>IF(AW59&gt;0,VLOOKUP(AW59,'[3]2020_HVAC'!$EY$7:$KA$83,71),"")</f>
        <v>16.774999999999999</v>
      </c>
      <c r="AX82" s="20">
        <f>IF(AX59&gt;0,VLOOKUP(AX59,'[3]2020_HVAC'!$EY$7:$KA$83,71),"")</f>
        <v>26.6021</v>
      </c>
      <c r="AY82" s="20">
        <f>IF(AY59&gt;0,VLOOKUP(AY59,'[3]2020_HVAC'!$EY$7:$KA$83,71),"")</f>
        <v>29.768000000000001</v>
      </c>
      <c r="AZ82" s="20">
        <f>IF(AZ59&gt;0,VLOOKUP(AZ59,'[3]2020_HVAC'!$EY$7:$KA$83,71),"")</f>
        <v>13.054</v>
      </c>
      <c r="BA82" s="55">
        <f>VLOOKUP($C82,[2]Performance!$A$3:$K$36,2)</f>
        <v>2</v>
      </c>
      <c r="BB82" s="55">
        <f t="shared" si="84"/>
        <v>73</v>
      </c>
      <c r="BC82" s="20">
        <f>IF(BC59&gt;0,VLOOKUP(BC59,'[3]2020_HVAC'!$EY$7:$KA$83,BB82),"")</f>
        <v>31.639691725295361</v>
      </c>
      <c r="BD82" s="20" t="str">
        <f>IF(BD59&gt;0,VLOOKUP(BD59,'[3]2020_HVAC'!$EY$7:$KA$83,$BB82),"")</f>
        <v/>
      </c>
      <c r="BE82" s="20">
        <f>IF(BE59&gt;0,VLOOKUP(BE59,'[3]2020_HVAC'!$EY$7:$KA$83,71),"")</f>
        <v>46.36</v>
      </c>
      <c r="BF82" s="20" t="str">
        <f>IF(BF59&gt;0,VLOOKUP(BF59,'[3]2020_HVAC'!$EY$7:$KA$83,71),"")</f>
        <v/>
      </c>
      <c r="BG82" s="20">
        <f>IF(BG59&gt;0,VLOOKUP(BG59,'[3]2020_HVAC'!$EY$7:$KA$83,71),"")</f>
        <v>5.3591695238095243</v>
      </c>
      <c r="BH82" s="20" t="str">
        <f>IF(BH59&gt;0,VLOOKUP(BH59,'[3]2020_HVAC'!$EY$7:$KA$83,71),"")</f>
        <v/>
      </c>
      <c r="BI82" s="20">
        <f>IF(BI59&gt;0,VLOOKUP(BI59,'[3]2020_HVAC'!$EY$7:$KA$83,71),"")</f>
        <v>12.766762452107278</v>
      </c>
      <c r="BJ82" s="13">
        <f t="shared" si="85"/>
        <v>1162865.7898909356</v>
      </c>
      <c r="BK82" s="19">
        <f>IF($N82&gt;0,VLOOKUP($C82,[1]Vienna!$AB$7:$AN$40,$N82))/((IF($P82=1,'3 PlantsCodes'!$D$26,IF($P82=2,'3 PlantsCodes'!$D$27,IF($P82=3,'3 PlantsCodes'!$D$28,IF($P82=4,'3 PlantsCodes'!$D$29)))))*IF($R82=1,'3 PlantsCodes'!$D$31,IF($R82=2,'3 PlantsCodes'!$D$32)))</f>
        <v>4.5683221191570533</v>
      </c>
      <c r="BL82" s="19">
        <f>(IF($O82=20,VLOOKUP($C82,[1]Vienna!$AB$7:$AN$40,12),IF($O82&gt;0,VLOOKUP($C82,[1]Vienna!$AB$7:$AN$40,$O82),0))/(IF($Q82=1,'3 PlantsCodes'!$E$26,IF($Q82=3,'3 PlantsCodes'!$E$28,IF($Q82=4,'3 PlantsCodes'!$E$29,1)))*IF($R82=1,'3 PlantsCodes'!$E$31,IF($R82=2,'3 PlantsCodes'!$E$32))))</f>
        <v>1.2535609568887518</v>
      </c>
      <c r="BM82" s="19">
        <f>VLOOKUP($C82,[1]Vienna!$AB$6:$AZ$40,$S82)</f>
        <v>2.668161856256432</v>
      </c>
      <c r="BN82" s="19">
        <f>VLOOKUP($C82,[1]Vienna!$B$7:$Y$40,18)</f>
        <v>7.8505058899217826</v>
      </c>
      <c r="BO82" s="19">
        <f>VLOOKUP($C82,[1]Vienna!$B$7:$AA$40,26)</f>
        <v>1.834729891959977</v>
      </c>
      <c r="BP82" s="20">
        <f>IF($U82=1,-[4]Office!$E$4,0)</f>
        <v>-7.2423076923076923</v>
      </c>
      <c r="BQ82" s="57" t="s">
        <v>30</v>
      </c>
      <c r="BR82" s="19">
        <f>IF($N82&gt;0,VLOOKUP($C82,[2]Vienna!$AB$7:$AN$40,$N82))/((IF($P82=1,'3 PlantsCodes'!$D$26,IF($P82=2,'3 PlantsCodes'!$D$27,IF($P82=3,'3 PlantsCodes'!$D$28,IF($P82=4,'3 PlantsCodes'!$D$29)))))*IF($R82=1,'3 PlantsCodes'!$D$31,IF($R82=2,'3 PlantsCodes'!$D$32)))</f>
        <v>4.6641157974946248</v>
      </c>
      <c r="BS82" s="19">
        <f>(IF($O82=20,VLOOKUP($C82,[2]Vienna!$AB$7:$AN$40,12),IF($O82&gt;0,VLOOKUP($C82,[2]Vienna!$AB$7:$AN$40,$O82),0))/(IF($Q82=1,'3 PlantsCodes'!$E$26,IF($Q82=3,'3 PlantsCodes'!$E$28,IF($Q82=4,'3 PlantsCodes'!$E$29,1)))*IF($R82=1,'3 PlantsCodes'!$E$31,IF($R82=2,'3 PlantsCodes'!$E$32))))</f>
        <v>0.74071176404144501</v>
      </c>
      <c r="BT82" s="19">
        <f>VLOOKUP($C82,[2]Vienna!$AB$6:$AZ$40,$S82)</f>
        <v>4.3653211128393901</v>
      </c>
      <c r="BU82" s="19">
        <f>VLOOKUP($C82,[2]Vienna!$B$7:$Y$40,18)</f>
        <v>7.8425825900360433</v>
      </c>
      <c r="BV82" s="19">
        <f>VLOOKUP($C82,[2]Vienna!$B$7:$AA$40,26)</f>
        <v>4.6665221412253928</v>
      </c>
      <c r="BW82" s="20">
        <f>IF($U82=1,-[4]School!$E$4,0)</f>
        <v>-7.2184126984126982</v>
      </c>
      <c r="BX82" s="57" t="s">
        <v>30</v>
      </c>
    </row>
    <row r="83" spans="1:76" x14ac:dyDescent="0.25">
      <c r="A83" s="151"/>
      <c r="B83" s="17">
        <v>7</v>
      </c>
      <c r="C83" s="22">
        <f t="shared" ref="C83:V83" si="91">IF(C60="","",C60)</f>
        <v>36</v>
      </c>
      <c r="D83" s="50" t="str">
        <f t="shared" si="91"/>
        <v>+</v>
      </c>
      <c r="E83" s="50" t="str">
        <f t="shared" si="91"/>
        <v>+</v>
      </c>
      <c r="F83" s="49" t="str">
        <f t="shared" si="91"/>
        <v>o+</v>
      </c>
      <c r="G83" s="49" t="str">
        <f t="shared" si="91"/>
        <v>+</v>
      </c>
      <c r="H83" s="49">
        <f t="shared" si="91"/>
        <v>1</v>
      </c>
      <c r="I83" s="49">
        <f t="shared" si="91"/>
        <v>4</v>
      </c>
      <c r="J83" s="49">
        <f t="shared" si="91"/>
        <v>3</v>
      </c>
      <c r="K83" s="49">
        <f t="shared" si="91"/>
        <v>3</v>
      </c>
      <c r="L83" s="49">
        <f t="shared" si="91"/>
        <v>2</v>
      </c>
      <c r="M83" s="49">
        <f t="shared" si="91"/>
        <v>4332</v>
      </c>
      <c r="N83" s="49">
        <f t="shared" si="91"/>
        <v>8</v>
      </c>
      <c r="O83" s="49">
        <f t="shared" si="91"/>
        <v>13</v>
      </c>
      <c r="P83" s="49">
        <f t="shared" si="91"/>
        <v>3</v>
      </c>
      <c r="Q83" s="49">
        <f t="shared" si="91"/>
        <v>3</v>
      </c>
      <c r="R83" s="49">
        <f t="shared" si="91"/>
        <v>2</v>
      </c>
      <c r="S83" s="22">
        <f t="shared" si="91"/>
        <v>17</v>
      </c>
      <c r="T83" s="49">
        <f t="shared" si="91"/>
        <v>0</v>
      </c>
      <c r="U83" s="49">
        <f t="shared" si="91"/>
        <v>1</v>
      </c>
      <c r="V83" s="18" t="str">
        <f t="shared" si="91"/>
        <v/>
      </c>
      <c r="W83" s="21">
        <f>IF(W60&gt;0,VLOOKUP(W60,'[3]2020_Envelope'!$BH$6:$CR$128,16),"")</f>
        <v>9.8622116044281736</v>
      </c>
      <c r="X83" s="21">
        <f>IF(X60&gt;0,VLOOKUP(X60,'[3]2020_Envelope'!$BH$6:$CR$128,16),"")</f>
        <v>19.598588550242717</v>
      </c>
      <c r="Y83" s="21">
        <f>IF(Y60&gt;0,VLOOKUP(Y60,'[3]2020_Envelope'!$BH$6:$CR$128,16),"")</f>
        <v>15.372180511780293</v>
      </c>
      <c r="Z83" s="21">
        <f>IF(Z60&gt;0,VLOOKUP(Z60,'[3]2020_Envelope'!$BH$6:$CR$128,16),"")</f>
        <v>101.31181494438762</v>
      </c>
      <c r="AA83" s="21">
        <f>IF(AA60&gt;0,VLOOKUP(AA60,'[3]2020_Envelope'!$BH$6:$CR$128,16),"")</f>
        <v>134.49966869318251</v>
      </c>
      <c r="AB83" s="21">
        <f>IF(AB60&gt;0,VLOOKUP(AB60,'[3]2020_Envelope'!$BH$6:$CR$128,16),"")</f>
        <v>59.235605383007851</v>
      </c>
      <c r="AC83" s="20">
        <f>IF(AC60&gt;0,VLOOKUP(AC60,'[3]2020_HVAC'!$EY$7:$KA$83,68),"")</f>
        <v>16.774999999999999</v>
      </c>
      <c r="AD83" s="20">
        <f>IF(AD60&gt;0,VLOOKUP(AD60,'[3]2020_HVAC'!$EY$7:$KA$83,68),"")</f>
        <v>26.6021</v>
      </c>
      <c r="AE83" s="20">
        <f>IF(AE60&gt;0,VLOOKUP(AE60,'[3]2020_HVAC'!$EY$7:$KA$83,68),"")</f>
        <v>29.767999999999997</v>
      </c>
      <c r="AF83" s="20">
        <f>IF(AF60&gt;0,VLOOKUP(AF60,'[3]2020_HVAC'!$EY$7:$KA$83,68),"")</f>
        <v>13.054</v>
      </c>
      <c r="AG83" s="55">
        <f>VLOOKUP($C83,[1]Performance!$A$3:$K$38,2)</f>
        <v>2</v>
      </c>
      <c r="AH83" s="55">
        <f t="shared" si="82"/>
        <v>70</v>
      </c>
      <c r="AI83" s="20">
        <f>IF(AI60&gt;0,VLOOKUP(AI60,'[3]2020_HVAC'!$EY$7:$KA$83,AH83),"")</f>
        <v>35.894337918892127</v>
      </c>
      <c r="AJ83" s="20" t="str">
        <f>IF(AJ60&gt;0,VLOOKUP(AJ60,'[3]2020_HVAC'!$EY$7:$KA$83,$AH83),"")</f>
        <v/>
      </c>
      <c r="AK83" s="20">
        <f>IF(AK60&gt;0,VLOOKUP(AK60,'[3]2020_HVAC'!$EY$7:$KA$83,68),"")</f>
        <v>46.36</v>
      </c>
      <c r="AL83" s="20" t="str">
        <f>IF(AL60&gt;0,VLOOKUP(AL60,'[3]2020_HVAC'!$EY$7:$KA$83,68),"")</f>
        <v/>
      </c>
      <c r="AM83" s="20">
        <f>IF(AM60&gt;0,VLOOKUP(AM60,'[3]2020_HVAC'!$EY$7:$KA$83,68),"")</f>
        <v>4.809511111111112</v>
      </c>
      <c r="AN83" s="20" t="str">
        <f>IF(AN60&gt;0,VLOOKUP(AN60,'[3]2020_HVAC'!$EY$7:$KA$83,68),"")</f>
        <v/>
      </c>
      <c r="AO83" s="20">
        <f>IF(AO60&gt;0,VLOOKUP(AO60,'[3]2020_HVAC'!$EY$7:$KA$83,68),"")</f>
        <v>12.37393899204244</v>
      </c>
      <c r="AP83" s="13">
        <f t="shared" si="83"/>
        <v>1229709.6810392349</v>
      </c>
      <c r="AQ83" s="21">
        <f>IF(AQ60&gt;0,VLOOKUP(AQ60,'[3]2020_Envelope'!$BH$6:$CR$128,17),"")</f>
        <v>34.641068315412177</v>
      </c>
      <c r="AR83" s="21">
        <f>IF(AR60&gt;0,VLOOKUP(AR60,'[3]2020_Envelope'!$BH$6:$CR$128,17),"")</f>
        <v>39.809328114206856</v>
      </c>
      <c r="AS83" s="21">
        <f>IF(AS60&gt;0,VLOOKUP(AS60,'[3]2020_Envelope'!$BH$6:$CR$128,17),"")</f>
        <v>34.633686881720429</v>
      </c>
      <c r="AT83" s="21">
        <f>IF(AT60&gt;0,VLOOKUP(AT60,'[3]2020_Envelope'!$BH$6:$CR$128,17),"")</f>
        <v>93.046162034224082</v>
      </c>
      <c r="AU83" s="21">
        <f>IF(AU60&gt;0,VLOOKUP(AU60,'[3]2020_Envelope'!$BH$6:$CR$128,17),"")</f>
        <v>65.558337295000001</v>
      </c>
      <c r="AV83" s="21">
        <f>IF(AV60&gt;0,VLOOKUP(AV60,'[3]2020_Envelope'!$BH$6:$CR$128,17),"")</f>
        <v>29.795850371571422</v>
      </c>
      <c r="AW83" s="20">
        <f>IF(AW60&gt;0,VLOOKUP(AW60,'[3]2020_HVAC'!$EY$7:$KA$83,71),"")</f>
        <v>16.774999999999999</v>
      </c>
      <c r="AX83" s="20">
        <f>IF(AX60&gt;0,VLOOKUP(AX60,'[3]2020_HVAC'!$EY$7:$KA$83,71),"")</f>
        <v>26.6021</v>
      </c>
      <c r="AY83" s="20">
        <f>IF(AY60&gt;0,VLOOKUP(AY60,'[3]2020_HVAC'!$EY$7:$KA$83,71),"")</f>
        <v>29.768000000000001</v>
      </c>
      <c r="AZ83" s="20">
        <f>IF(AZ60&gt;0,VLOOKUP(AZ60,'[3]2020_HVAC'!$EY$7:$KA$83,71),"")</f>
        <v>13.054</v>
      </c>
      <c r="BA83" s="55">
        <f>VLOOKUP($C83,[2]Performance!$A$3:$K$36,2)</f>
        <v>1</v>
      </c>
      <c r="BB83" s="55">
        <f t="shared" si="84"/>
        <v>72</v>
      </c>
      <c r="BC83" s="20">
        <f>IF(BC60&gt;0,VLOOKUP(BC60,'[3]2020_HVAC'!$EY$7:$KA$83,BB83),"")</f>
        <v>89.971160447164053</v>
      </c>
      <c r="BD83" s="20" t="str">
        <f>IF(BD60&gt;0,VLOOKUP(BD60,'[3]2020_HVAC'!$EY$7:$KA$83,$BB83),"")</f>
        <v/>
      </c>
      <c r="BE83" s="20">
        <f>IF(BE60&gt;0,VLOOKUP(BE60,'[3]2020_HVAC'!$EY$7:$KA$83,71),"")</f>
        <v>46.36</v>
      </c>
      <c r="BF83" s="20" t="str">
        <f>IF(BF60&gt;0,VLOOKUP(BF60,'[3]2020_HVAC'!$EY$7:$KA$83,71),"")</f>
        <v/>
      </c>
      <c r="BG83" s="20">
        <f>IF(BG60&gt;0,VLOOKUP(BG60,'[3]2020_HVAC'!$EY$7:$KA$83,71),"")</f>
        <v>5.3591695238095243</v>
      </c>
      <c r="BH83" s="20" t="str">
        <f>IF(BH60&gt;0,VLOOKUP(BH60,'[3]2020_HVAC'!$EY$7:$KA$83,71),"")</f>
        <v/>
      </c>
      <c r="BI83" s="20">
        <f>IF(BI60&gt;0,VLOOKUP(BI60,'[3]2020_HVAC'!$EY$7:$KA$83,71),"")</f>
        <v>12.766762452107278</v>
      </c>
      <c r="BJ83" s="13">
        <f t="shared" si="85"/>
        <v>1695142.9701209299</v>
      </c>
      <c r="BK83" s="19">
        <f>IF($N83&gt;0,VLOOKUP($C83,[1]Vienna!$AB$7:$AN$40,$N83))/((IF($P83=1,'3 PlantsCodes'!$D$26,IF($P83=2,'3 PlantsCodes'!$D$27,IF($P83=3,'3 PlantsCodes'!$D$28,IF($P83=4,'3 PlantsCodes'!$D$29)))))*IF($R83=1,'3 PlantsCodes'!$D$31,IF($R83=2,'3 PlantsCodes'!$D$32)))</f>
        <v>9.8357009894438168</v>
      </c>
      <c r="BL83" s="19">
        <f>(IF($O83=20,VLOOKUP($C83,[1]Vienna!$AB$7:$AN$40,12),IF($O83&gt;0,VLOOKUP($C83,[1]Vienna!$AB$7:$AN$40,$O83),0))/(IF($Q83=1,'3 PlantsCodes'!$E$26,IF($Q83=3,'3 PlantsCodes'!$E$28,IF($Q83=4,'3 PlantsCodes'!$E$29,1)))*IF($R83=1,'3 PlantsCodes'!$E$31,IF($R83=2,'3 PlantsCodes'!$E$32))))</f>
        <v>1.9750424035243528</v>
      </c>
      <c r="BM83" s="19">
        <f>VLOOKUP($C83,[1]Vienna!$AB$6:$AZ$40,$S83)</f>
        <v>2.4728695325450847</v>
      </c>
      <c r="BN83" s="19">
        <f>VLOOKUP($C83,[1]Vienna!$B$7:$Y$40,18)</f>
        <v>7.451045110339729</v>
      </c>
      <c r="BO83" s="19">
        <f>VLOOKUP($C83,[1]Vienna!$B$7:$AA$40,26)</f>
        <v>1.654245797570598</v>
      </c>
      <c r="BP83" s="20">
        <f>IF($U83=1,-[4]Office!$E$4,0)</f>
        <v>-7.2423076923076923</v>
      </c>
      <c r="BQ83" s="57" t="s">
        <v>30</v>
      </c>
      <c r="BR83" s="19">
        <f>IF($N83&gt;0,VLOOKUP($C83,[2]Vienna!$AB$7:$AN$40,$N83))/((IF($P83=1,'3 PlantsCodes'!$D$26,IF($P83=2,'3 PlantsCodes'!$D$27,IF($P83=3,'3 PlantsCodes'!$D$28,IF($P83=4,'3 PlantsCodes'!$D$29)))))*IF($R83=1,'3 PlantsCodes'!$D$31,IF($R83=2,'3 PlantsCodes'!$D$32)))</f>
        <v>7.341611761079271</v>
      </c>
      <c r="BS83" s="19">
        <f>(IF($O83=20,VLOOKUP($C83,[2]Vienna!$AB$7:$AN$40,12),IF($O83&gt;0,VLOOKUP($C83,[2]Vienna!$AB$7:$AN$40,$O83),0))/(IF($Q83=1,'3 PlantsCodes'!$E$26,IF($Q83=3,'3 PlantsCodes'!$E$28,IF($Q83=4,'3 PlantsCodes'!$E$29,1)))*IF($R83=1,'3 PlantsCodes'!$E$31,IF($R83=2,'3 PlantsCodes'!$E$32))))</f>
        <v>0.93595629372050282</v>
      </c>
      <c r="BT83" s="19">
        <f>VLOOKUP($C83,[2]Vienna!$AB$6:$AZ$40,$S83)</f>
        <v>4.1376696336111181</v>
      </c>
      <c r="BU83" s="19">
        <f>VLOOKUP($C83,[2]Vienna!$B$7:$Y$40,18)</f>
        <v>7.5138209850413924</v>
      </c>
      <c r="BV83" s="19">
        <f>VLOOKUP($C83,[2]Vienna!$B$7:$AA$40,26)</f>
        <v>4.4762244501402222</v>
      </c>
      <c r="BW83" s="20">
        <f>IF($U83=1,-[4]School!$E$4,0)</f>
        <v>-7.2184126984126982</v>
      </c>
      <c r="BX83" s="57" t="s">
        <v>30</v>
      </c>
    </row>
    <row r="84" spans="1:76" x14ac:dyDescent="0.25">
      <c r="A84" s="151"/>
      <c r="B84" s="17">
        <v>8</v>
      </c>
      <c r="C84" s="22">
        <f t="shared" ref="C84:V84" si="92">IF(C61="","",C61)</f>
        <v>13</v>
      </c>
      <c r="D84" s="50" t="str">
        <f t="shared" si="92"/>
        <v>o+</v>
      </c>
      <c r="E84" s="50" t="str">
        <f t="shared" si="92"/>
        <v>+</v>
      </c>
      <c r="F84" s="49" t="str">
        <f t="shared" si="92"/>
        <v>o</v>
      </c>
      <c r="G84" s="49" t="str">
        <f t="shared" si="92"/>
        <v>o+</v>
      </c>
      <c r="H84" s="49">
        <f t="shared" si="92"/>
        <v>0</v>
      </c>
      <c r="I84" s="49">
        <f t="shared" si="92"/>
        <v>3</v>
      </c>
      <c r="J84" s="49">
        <f t="shared" si="92"/>
        <v>3</v>
      </c>
      <c r="K84" s="49">
        <f t="shared" si="92"/>
        <v>2</v>
      </c>
      <c r="L84" s="49">
        <f t="shared" si="92"/>
        <v>1</v>
      </c>
      <c r="M84" s="49">
        <f t="shared" si="92"/>
        <v>3321</v>
      </c>
      <c r="N84" s="49">
        <f t="shared" si="92"/>
        <v>9</v>
      </c>
      <c r="O84" s="49">
        <f t="shared" si="92"/>
        <v>20</v>
      </c>
      <c r="P84" s="49">
        <f t="shared" si="92"/>
        <v>3</v>
      </c>
      <c r="Q84" s="49">
        <f t="shared" si="92"/>
        <v>3</v>
      </c>
      <c r="R84" s="49">
        <f t="shared" si="92"/>
        <v>2</v>
      </c>
      <c r="S84" s="22">
        <f t="shared" si="92"/>
        <v>24</v>
      </c>
      <c r="T84" s="49">
        <f t="shared" si="92"/>
        <v>1</v>
      </c>
      <c r="U84" s="49">
        <f t="shared" si="92"/>
        <v>1</v>
      </c>
      <c r="V84" s="18" t="str">
        <f t="shared" si="92"/>
        <v/>
      </c>
      <c r="W84" s="21">
        <f>IF(W61&gt;0,VLOOKUP(W61,'[3]2020_Envelope'!$BH$6:$CR$128,16),"")</f>
        <v>9.0951507018615381</v>
      </c>
      <c r="X84" s="21">
        <f>IF(X61&gt;0,VLOOKUP(X61,'[3]2020_Envelope'!$BH$6:$CR$128,16),"")</f>
        <v>19.266409083289446</v>
      </c>
      <c r="Y84" s="21">
        <f>IF(Y61&gt;0,VLOOKUP(Y61,'[3]2020_Envelope'!$BH$6:$CR$128,16),"")</f>
        <v>10.980128936985926</v>
      </c>
      <c r="Z84" s="21">
        <f>IF(Z61&gt;0,VLOOKUP(Z61,'[3]2020_Envelope'!$BH$6:$CR$128,16),"")</f>
        <v>101.31181494438762</v>
      </c>
      <c r="AA84" s="21" t="str">
        <f>IF(AA61&gt;0,VLOOKUP(AA61,'[3]2020_Envelope'!$BH$6:$CR$128,16),"")</f>
        <v/>
      </c>
      <c r="AB84" s="21">
        <f>IF(AB61&gt;0,VLOOKUP(AB61,'[3]2020_Envelope'!$BH$6:$CR$128,16),"")</f>
        <v>59.235605383007851</v>
      </c>
      <c r="AC84" s="20" t="str">
        <f>IF(AC61&gt;0,VLOOKUP(AC61,'[3]2020_HVAC'!$EY$7:$KA$83,68),"")</f>
        <v/>
      </c>
      <c r="AD84" s="20" t="str">
        <f>IF(AD61&gt;0,VLOOKUP(AD61,'[3]2020_HVAC'!$EY$7:$KA$83,68),"")</f>
        <v/>
      </c>
      <c r="AE84" s="20">
        <f>IF(AE61&gt;0,VLOOKUP(AE61,'[3]2020_HVAC'!$EY$7:$KA$83,68),"")</f>
        <v>31.720000000000002</v>
      </c>
      <c r="AF84" s="20" t="str">
        <f>IF(AF61&gt;0,VLOOKUP(AF61,'[3]2020_HVAC'!$EY$7:$KA$83,68),"")</f>
        <v/>
      </c>
      <c r="AG84" s="55">
        <f>VLOOKUP($C84,[1]Performance!$A$3:$K$38,2)</f>
        <v>2</v>
      </c>
      <c r="AH84" s="55">
        <f t="shared" si="82"/>
        <v>70</v>
      </c>
      <c r="AI84" s="20" t="str">
        <f>IF(AI61&gt;0,VLOOKUP(AI61,'[3]2020_HVAC'!$EY$7:$KA$83,AH84),"")</f>
        <v/>
      </c>
      <c r="AJ84" s="20">
        <f>IF(AJ61&gt;0,VLOOKUP(AJ61,'[3]2020_HVAC'!$EY$7:$KA$83,$AH84),"")</f>
        <v>21.276491695888083</v>
      </c>
      <c r="AK84" s="20">
        <f>IF(AK61&gt;0,VLOOKUP(AK61,'[3]2020_HVAC'!$EY$7:$KA$83,68),"")</f>
        <v>46.36</v>
      </c>
      <c r="AL84" s="20" t="str">
        <f>IF(AL61&gt;0,VLOOKUP(AL61,'[3]2020_HVAC'!$EY$7:$KA$83,68),"")</f>
        <v/>
      </c>
      <c r="AM84" s="20">
        <f>IF(AM61&gt;0,VLOOKUP(AM61,'[3]2020_HVAC'!$EY$7:$KA$83,68),"")</f>
        <v>4.809511111111112</v>
      </c>
      <c r="AN84" s="20">
        <f>IF(AN61&gt;0,VLOOKUP(AN61,'[3]2020_HVAC'!$EY$7:$KA$83,68),"")</f>
        <v>5.5056410256410206</v>
      </c>
      <c r="AO84" s="20">
        <f>IF(AO61&gt;0,VLOOKUP(AO61,'[3]2020_HVAC'!$EY$7:$KA$83,68),"")</f>
        <v>12.37393899204244</v>
      </c>
      <c r="AP84" s="13">
        <f t="shared" si="83"/>
        <v>753327.17898566322</v>
      </c>
      <c r="AQ84" s="21">
        <f>IF(AQ61&gt;0,VLOOKUP(AQ61,'[3]2020_Envelope'!$BH$6:$CR$128,17),"")</f>
        <v>23.603364468339304</v>
      </c>
      <c r="AR84" s="21">
        <f>IF(AR61&gt;0,VLOOKUP(AR61,'[3]2020_Envelope'!$BH$6:$CR$128,17),"")</f>
        <v>37.159939961306705</v>
      </c>
      <c r="AS84" s="21">
        <f>IF(AS61&gt;0,VLOOKUP(AS61,'[3]2020_Envelope'!$BH$6:$CR$128,17),"")</f>
        <v>30.7215270250896</v>
      </c>
      <c r="AT84" s="21" t="str">
        <f>IF(AT61&gt;0,VLOOKUP(AT61,'[3]2020_Envelope'!$BH$6:$CR$128,17),"")</f>
        <v/>
      </c>
      <c r="AU84" s="21" t="str">
        <f>IF(AU61&gt;0,VLOOKUP(AU61,'[3]2020_Envelope'!$BH$6:$CR$128,17),"")</f>
        <v/>
      </c>
      <c r="AV84" s="21">
        <f>IF(AV61&gt;0,VLOOKUP(AV61,'[3]2020_Envelope'!$BH$6:$CR$128,17),"")</f>
        <v>29.795850371571422</v>
      </c>
      <c r="AW84" s="20" t="str">
        <f>IF(AW61&gt;0,VLOOKUP(AW61,'[3]2020_HVAC'!$EY$7:$KA$83,71),"")</f>
        <v/>
      </c>
      <c r="AX84" s="20" t="str">
        <f>IF(AX61&gt;0,VLOOKUP(AX61,'[3]2020_HVAC'!$EY$7:$KA$83,71),"")</f>
        <v/>
      </c>
      <c r="AY84" s="20">
        <f>IF(AY61&gt;0,VLOOKUP(AY61,'[3]2020_HVAC'!$EY$7:$KA$83,71),"")</f>
        <v>31.72</v>
      </c>
      <c r="AZ84" s="20" t="str">
        <f>IF(AZ61&gt;0,VLOOKUP(AZ61,'[3]2020_HVAC'!$EY$7:$KA$83,71),"")</f>
        <v/>
      </c>
      <c r="BA84" s="55">
        <f>VLOOKUP($C84,[2]Performance!$A$3:$K$36,2)</f>
        <v>1</v>
      </c>
      <c r="BB84" s="55">
        <f t="shared" si="84"/>
        <v>72</v>
      </c>
      <c r="BC84" s="20" t="str">
        <f>IF(BC61&gt;0,VLOOKUP(BC61,'[3]2020_HVAC'!$EY$7:$KA$83,BB84),"")</f>
        <v/>
      </c>
      <c r="BD84" s="20">
        <f>IF(BD61&gt;0,VLOOKUP(BD61,'[3]2020_HVAC'!$EY$7:$KA$83,$BB84),"")</f>
        <v>25.469834245417321</v>
      </c>
      <c r="BE84" s="20">
        <f>IF(BE61&gt;0,VLOOKUP(BE61,'[3]2020_HVAC'!$EY$7:$KA$83,71),"")</f>
        <v>46.36</v>
      </c>
      <c r="BF84" s="20" t="str">
        <f>IF(BF61&gt;0,VLOOKUP(BF61,'[3]2020_HVAC'!$EY$7:$KA$83,71),"")</f>
        <v/>
      </c>
      <c r="BG84" s="20">
        <f>IF(BG61&gt;0,VLOOKUP(BG61,'[3]2020_HVAC'!$EY$7:$KA$83,71),"")</f>
        <v>5.3591695238095243</v>
      </c>
      <c r="BH84" s="20">
        <f>IF(BH61&gt;0,VLOOKUP(BH61,'[3]2020_HVAC'!$EY$7:$KA$83,71),"")</f>
        <v>8.1798095238095154</v>
      </c>
      <c r="BI84" s="20">
        <f>IF(BI61&gt;0,VLOOKUP(BI61,'[3]2020_HVAC'!$EY$7:$KA$83,71),"")</f>
        <v>12.766762452107278</v>
      </c>
      <c r="BJ84" s="13">
        <f t="shared" si="85"/>
        <v>791079.2113500695</v>
      </c>
      <c r="BK84" s="19">
        <f>IF($N84&gt;0,VLOOKUP($C84,[1]Vienna!$AB$7:$AN$40,$N84))/((IF($P84=1,'3 PlantsCodes'!$D$26,IF($P84=2,'3 PlantsCodes'!$D$27,IF($P84=3,'3 PlantsCodes'!$D$28,IF($P84=4,'3 PlantsCodes'!$D$29)))))*IF($R84=1,'3 PlantsCodes'!$D$31,IF($R84=2,'3 PlantsCodes'!$D$32)))</f>
        <v>16.120587793271721</v>
      </c>
      <c r="BL84" s="19">
        <f>(IF($O84=20,VLOOKUP($C84,[1]Vienna!$AB$7:$AN$40,12),IF($O84&gt;0,VLOOKUP($C84,[1]Vienna!$AB$7:$AN$40,$O84),0))/(IF($Q84=1,'3 PlantsCodes'!$E$26,IF($Q84=3,'3 PlantsCodes'!$E$28,IF($Q84=4,'3 PlantsCodes'!$E$29,1)))*IF($R84=1,'3 PlantsCodes'!$E$31,IF($R84=2,'3 PlantsCodes'!$E$32))))</f>
        <v>7.6390609377870078</v>
      </c>
      <c r="BM84" s="19">
        <f>VLOOKUP($C84,[1]Vienna!$AB$6:$AZ$40,$S84)</f>
        <v>4.477777777777777</v>
      </c>
      <c r="BN84" s="19">
        <f>VLOOKUP($C84,[1]Vienna!$B$7:$Y$40,18)</f>
        <v>21.328888671874999</v>
      </c>
      <c r="BO84" s="19">
        <f>VLOOKUP($C84,[1]Vienna!$B$7:$AA$40,26)</f>
        <v>0.23080812326168071</v>
      </c>
      <c r="BP84" s="20">
        <f>IF($U84=1,-[4]Office!$E$4,0)</f>
        <v>-7.2423076923076923</v>
      </c>
      <c r="BQ84" s="57" t="s">
        <v>30</v>
      </c>
      <c r="BR84" s="19">
        <f>IF($N84&gt;0,VLOOKUP($C84,[2]Vienna!$AB$7:$AN$40,$N84))/((IF($P84=1,'3 PlantsCodes'!$D$26,IF($P84=2,'3 PlantsCodes'!$D$27,IF($P84=3,'3 PlantsCodes'!$D$28,IF($P84=4,'3 PlantsCodes'!$D$29)))))*IF($R84=1,'3 PlantsCodes'!$D$31,IF($R84=2,'3 PlantsCodes'!$D$32)))</f>
        <v>26.019467169866921</v>
      </c>
      <c r="BS84" s="19">
        <f>(IF($O84=20,VLOOKUP($C84,[2]Vienna!$AB$7:$AN$40,12),IF($O84&gt;0,VLOOKUP($C84,[2]Vienna!$AB$7:$AN$40,$O84),0))/(IF($Q84=1,'3 PlantsCodes'!$E$26,IF($Q84=3,'3 PlantsCodes'!$E$28,IF($Q84=4,'3 PlantsCodes'!$E$29,1)))*IF($R84=1,'3 PlantsCodes'!$E$31,IF($R84=2,'3 PlantsCodes'!$E$32))))</f>
        <v>4.2937240652677566</v>
      </c>
      <c r="BT84" s="19">
        <f>VLOOKUP($C84,[2]Vienna!$AB$6:$AZ$40,$S84)</f>
        <v>7.5422222222222226</v>
      </c>
      <c r="BU84" s="19">
        <f>VLOOKUP($C84,[2]Vienna!$B$7:$Y$40,18)</f>
        <v>19.538452518849223</v>
      </c>
      <c r="BV84" s="19">
        <f>VLOOKUP($C84,[2]Vienna!$B$7:$AA$40,26)</f>
        <v>0.42722755179643362</v>
      </c>
      <c r="BW84" s="20">
        <f>IF($U84=1,-[4]School!$E$4,0)</f>
        <v>-7.2184126984126982</v>
      </c>
      <c r="BX84" s="57" t="s">
        <v>30</v>
      </c>
    </row>
    <row r="85" spans="1:76" x14ac:dyDescent="0.25">
      <c r="A85" s="151"/>
      <c r="B85" s="17">
        <v>9</v>
      </c>
      <c r="C85" s="22">
        <f t="shared" ref="C85:V85" si="93">IF(C62="","",C62)</f>
        <v>14</v>
      </c>
      <c r="D85" s="50" t="str">
        <f t="shared" si="93"/>
        <v>o+</v>
      </c>
      <c r="E85" s="50" t="str">
        <f t="shared" si="93"/>
        <v>+</v>
      </c>
      <c r="F85" s="49" t="str">
        <f t="shared" si="93"/>
        <v>o+</v>
      </c>
      <c r="G85" s="49" t="str">
        <f t="shared" si="93"/>
        <v>+</v>
      </c>
      <c r="H85" s="49">
        <f t="shared" si="93"/>
        <v>0</v>
      </c>
      <c r="I85" s="49">
        <f t="shared" si="93"/>
        <v>3</v>
      </c>
      <c r="J85" s="49">
        <f t="shared" si="93"/>
        <v>3</v>
      </c>
      <c r="K85" s="49">
        <f t="shared" si="93"/>
        <v>3</v>
      </c>
      <c r="L85" s="49">
        <f t="shared" si="93"/>
        <v>1</v>
      </c>
      <c r="M85" s="49">
        <f t="shared" si="93"/>
        <v>3331</v>
      </c>
      <c r="N85" s="49">
        <f t="shared" si="93"/>
        <v>7</v>
      </c>
      <c r="O85" s="49">
        <f t="shared" si="93"/>
        <v>12</v>
      </c>
      <c r="P85" s="49">
        <f t="shared" si="93"/>
        <v>3</v>
      </c>
      <c r="Q85" s="49">
        <f t="shared" si="93"/>
        <v>3</v>
      </c>
      <c r="R85" s="49">
        <f t="shared" si="93"/>
        <v>2</v>
      </c>
      <c r="S85" s="22">
        <f t="shared" si="93"/>
        <v>22</v>
      </c>
      <c r="T85" s="49">
        <f t="shared" si="93"/>
        <v>1</v>
      </c>
      <c r="U85" s="49">
        <f t="shared" si="93"/>
        <v>1</v>
      </c>
      <c r="V85" s="18" t="str">
        <f t="shared" si="93"/>
        <v/>
      </c>
      <c r="W85" s="21">
        <f>IF(W62&gt;0,VLOOKUP(W62,'[3]2020_Envelope'!$BH$6:$CR$128,16),"")</f>
        <v>9.0951507018615381</v>
      </c>
      <c r="X85" s="21">
        <f>IF(X62&gt;0,VLOOKUP(X62,'[3]2020_Envelope'!$BH$6:$CR$128,16),"")</f>
        <v>19.266409083289446</v>
      </c>
      <c r="Y85" s="21">
        <f>IF(Y62&gt;0,VLOOKUP(Y62,'[3]2020_Envelope'!$BH$6:$CR$128,16),"")</f>
        <v>10.980128936985926</v>
      </c>
      <c r="Z85" s="21">
        <f>IF(Z62&gt;0,VLOOKUP(Z62,'[3]2020_Envelope'!$BH$6:$CR$128,16),"")</f>
        <v>101.31181494438762</v>
      </c>
      <c r="AA85" s="21">
        <f>IF(AA62&gt;0,VLOOKUP(AA62,'[3]2020_Envelope'!$BH$6:$CR$128,16),"")</f>
        <v>134.49966869318251</v>
      </c>
      <c r="AB85" s="21">
        <f>IF(AB62&gt;0,VLOOKUP(AB62,'[3]2020_Envelope'!$BH$6:$CR$128,16),"")</f>
        <v>59.235605383007851</v>
      </c>
      <c r="AC85" s="20" t="str">
        <f>IF(AC62&gt;0,VLOOKUP(AC62,'[3]2020_HVAC'!$EY$7:$KA$83,68),"")</f>
        <v/>
      </c>
      <c r="AD85" s="20" t="str">
        <f>IF(AD62&gt;0,VLOOKUP(AD62,'[3]2020_HVAC'!$EY$7:$KA$83,68),"")</f>
        <v/>
      </c>
      <c r="AE85" s="20">
        <f>IF(AE62&gt;0,VLOOKUP(AE62,'[3]2020_HVAC'!$EY$7:$KA$83,68),"")</f>
        <v>29.767999999999997</v>
      </c>
      <c r="AF85" s="20">
        <f>IF(AF62&gt;0,VLOOKUP(AF62,'[3]2020_HVAC'!$EY$7:$KA$83,68),"")</f>
        <v>13.054</v>
      </c>
      <c r="AG85" s="55">
        <f>VLOOKUP($C85,[1]Performance!$A$3:$K$38,2)</f>
        <v>2</v>
      </c>
      <c r="AH85" s="55">
        <f t="shared" si="82"/>
        <v>70</v>
      </c>
      <c r="AI85" s="20">
        <f>IF(AI62&gt;0,VLOOKUP(AI62,'[3]2020_HVAC'!$EY$7:$KA$83,AH85),"")</f>
        <v>20.283122739366867</v>
      </c>
      <c r="AJ85" s="20" t="str">
        <f>IF(AJ62&gt;0,VLOOKUP(AJ62,'[3]2020_HVAC'!$EY$7:$KA$83,$AH85),"")</f>
        <v/>
      </c>
      <c r="AK85" s="20">
        <f>IF(AK62&gt;0,VLOOKUP(AK62,'[3]2020_HVAC'!$EY$7:$KA$83,68),"")</f>
        <v>46.36</v>
      </c>
      <c r="AL85" s="20" t="str">
        <f>IF(AL62&gt;0,VLOOKUP(AL62,'[3]2020_HVAC'!$EY$7:$KA$83,68),"")</f>
        <v/>
      </c>
      <c r="AM85" s="20">
        <f>IF(AM62&gt;0,VLOOKUP(AM62,'[3]2020_HVAC'!$EY$7:$KA$83,68),"")</f>
        <v>4.809511111111112</v>
      </c>
      <c r="AN85" s="20">
        <f>IF(AN62&gt;0,VLOOKUP(AN62,'[3]2020_HVAC'!$EY$7:$KA$83,68),"")</f>
        <v>5.5056410256410206</v>
      </c>
      <c r="AO85" s="20">
        <f>IF(AO62&gt;0,VLOOKUP(AO62,'[3]2020_HVAC'!$EY$7:$KA$83,68),"")</f>
        <v>12.37393899204244</v>
      </c>
      <c r="AP85" s="13">
        <f t="shared" si="83"/>
        <v>1091710.6003694504</v>
      </c>
      <c r="AQ85" s="21">
        <f>IF(AQ62&gt;0,VLOOKUP(AQ62,'[3]2020_Envelope'!$BH$6:$CR$128,17),"")</f>
        <v>23.603364468339304</v>
      </c>
      <c r="AR85" s="21">
        <f>IF(AR62&gt;0,VLOOKUP(AR62,'[3]2020_Envelope'!$BH$6:$CR$128,17),"")</f>
        <v>37.159939961306705</v>
      </c>
      <c r="AS85" s="21">
        <f>IF(AS62&gt;0,VLOOKUP(AS62,'[3]2020_Envelope'!$BH$6:$CR$128,17),"")</f>
        <v>30.7215270250896</v>
      </c>
      <c r="AT85" s="21" t="str">
        <f>IF(AT62&gt;0,VLOOKUP(AT62,'[3]2020_Envelope'!$BH$6:$CR$128,17),"")</f>
        <v/>
      </c>
      <c r="AU85" s="21">
        <f>IF(AU62&gt;0,VLOOKUP(AU62,'[3]2020_Envelope'!$BH$6:$CR$128,17),"")</f>
        <v>65.558337295000001</v>
      </c>
      <c r="AV85" s="21">
        <f>IF(AV62&gt;0,VLOOKUP(AV62,'[3]2020_Envelope'!$BH$6:$CR$128,17),"")</f>
        <v>29.795850371571422</v>
      </c>
      <c r="AW85" s="20" t="str">
        <f>IF(AW62&gt;0,VLOOKUP(AW62,'[3]2020_HVAC'!$EY$7:$KA$83,71),"")</f>
        <v/>
      </c>
      <c r="AX85" s="20" t="str">
        <f>IF(AX62&gt;0,VLOOKUP(AX62,'[3]2020_HVAC'!$EY$7:$KA$83,71),"")</f>
        <v/>
      </c>
      <c r="AY85" s="20">
        <f>IF(AY62&gt;0,VLOOKUP(AY62,'[3]2020_HVAC'!$EY$7:$KA$83,71),"")</f>
        <v>29.768000000000001</v>
      </c>
      <c r="AZ85" s="20">
        <f>IF(AZ62&gt;0,VLOOKUP(AZ62,'[3]2020_HVAC'!$EY$7:$KA$83,71),"")</f>
        <v>13.054</v>
      </c>
      <c r="BA85" s="55">
        <f>VLOOKUP($C85,[2]Performance!$A$3:$K$36,2)</f>
        <v>1</v>
      </c>
      <c r="BB85" s="55">
        <f t="shared" si="84"/>
        <v>72</v>
      </c>
      <c r="BC85" s="20">
        <f>IF(BC62&gt;0,VLOOKUP(BC62,'[3]2020_HVAC'!$EY$7:$KA$83,BB85),"")</f>
        <v>50.840778689850353</v>
      </c>
      <c r="BD85" s="20" t="str">
        <f>IF(BD62&gt;0,VLOOKUP(BD62,'[3]2020_HVAC'!$EY$7:$KA$83,$BB85),"")</f>
        <v/>
      </c>
      <c r="BE85" s="20">
        <f>IF(BE62&gt;0,VLOOKUP(BE62,'[3]2020_HVAC'!$EY$7:$KA$83,71),"")</f>
        <v>46.36</v>
      </c>
      <c r="BF85" s="20" t="str">
        <f>IF(BF62&gt;0,VLOOKUP(BF62,'[3]2020_HVAC'!$EY$7:$KA$83,71),"")</f>
        <v/>
      </c>
      <c r="BG85" s="20">
        <f>IF(BG62&gt;0,VLOOKUP(BG62,'[3]2020_HVAC'!$EY$7:$KA$83,71),"")</f>
        <v>5.3591695238095243</v>
      </c>
      <c r="BH85" s="20">
        <f>IF(BH62&gt;0,VLOOKUP(BH62,'[3]2020_HVAC'!$EY$7:$KA$83,71),"")</f>
        <v>8.1798095238095154</v>
      </c>
      <c r="BI85" s="20">
        <f>IF(BI62&gt;0,VLOOKUP(BI62,'[3]2020_HVAC'!$EY$7:$KA$83,71),"")</f>
        <v>12.766762452107278</v>
      </c>
      <c r="BJ85" s="13">
        <f t="shared" si="85"/>
        <v>1112477.7488292838</v>
      </c>
      <c r="BK85" s="19">
        <f>IF($N85&gt;0,VLOOKUP($C85,[1]Vienna!$AB$7:$AN$40,$N85))/((IF($P85=1,'3 PlantsCodes'!$D$26,IF($P85=2,'3 PlantsCodes'!$D$27,IF($P85=3,'3 PlantsCodes'!$D$28,IF($P85=4,'3 PlantsCodes'!$D$29)))))*IF($R85=1,'3 PlantsCodes'!$D$31,IF($R85=2,'3 PlantsCodes'!$D$32)))</f>
        <v>10.648501071635179</v>
      </c>
      <c r="BL85" s="19">
        <f>(IF($O85=20,VLOOKUP($C85,[1]Vienna!$AB$7:$AN$40,12),IF($O85&gt;0,VLOOKUP($C85,[1]Vienna!$AB$7:$AN$40,$O85),0))/(IF($Q85=1,'3 PlantsCodes'!$E$26,IF($Q85=3,'3 PlantsCodes'!$E$28,IF($Q85=4,'3 PlantsCodes'!$E$29,1)))*IF($R85=1,'3 PlantsCodes'!$E$31,IF($R85=2,'3 PlantsCodes'!$E$32))))</f>
        <v>1.8545123417439069</v>
      </c>
      <c r="BM85" s="19">
        <f>VLOOKUP($C85,[1]Vienna!$AB$6:$AZ$40,$S85)</f>
        <v>2.1725804850890822</v>
      </c>
      <c r="BN85" s="19">
        <f>VLOOKUP($C85,[1]Vienna!$B$7:$Y$40,18)</f>
        <v>7.8505058899217826</v>
      </c>
      <c r="BO85" s="19">
        <f>VLOOKUP($C85,[1]Vienna!$B$7:$AA$40,26)</f>
        <v>0.16644464712269708</v>
      </c>
      <c r="BP85" s="20">
        <f>IF($U85=1,-[4]Office!$E$4,0)</f>
        <v>-7.2423076923076923</v>
      </c>
      <c r="BQ85" s="57" t="s">
        <v>30</v>
      </c>
      <c r="BR85" s="19">
        <f>IF($N85&gt;0,VLOOKUP($C85,[2]Vienna!$AB$7:$AN$40,$N85))/((IF($P85=1,'3 PlantsCodes'!$D$26,IF($P85=2,'3 PlantsCodes'!$D$27,IF($P85=3,'3 PlantsCodes'!$D$28,IF($P85=4,'3 PlantsCodes'!$D$29)))))*IF($R85=1,'3 PlantsCodes'!$D$31,IF($R85=2,'3 PlantsCodes'!$D$32)))</f>
        <v>15.076189177379568</v>
      </c>
      <c r="BS85" s="19">
        <f>(IF($O85=20,VLOOKUP($C85,[2]Vienna!$AB$7:$AN$40,12),IF($O85&gt;0,VLOOKUP($C85,[2]Vienna!$AB$7:$AN$40,$O85),0))/(IF($Q85=1,'3 PlantsCodes'!$E$26,IF($Q85=3,'3 PlantsCodes'!$E$28,IF($Q85=4,'3 PlantsCodes'!$E$29,1)))*IF($R85=1,'3 PlantsCodes'!$E$31,IF($R85=2,'3 PlantsCodes'!$E$32))))</f>
        <v>1.0904799206531912</v>
      </c>
      <c r="BT85" s="19">
        <f>VLOOKUP($C85,[2]Vienna!$AB$6:$AZ$40,$S85)</f>
        <v>3.4248988542098058</v>
      </c>
      <c r="BU85" s="19">
        <f>VLOOKUP($C85,[2]Vienna!$B$7:$Y$40,18)</f>
        <v>7.8425825900360433</v>
      </c>
      <c r="BV85" s="19">
        <f>VLOOKUP($C85,[2]Vienna!$B$7:$AA$40,26)</f>
        <v>0.39171911930854514</v>
      </c>
      <c r="BW85" s="20">
        <f>IF($U85=1,-[4]School!$E$4,0)</f>
        <v>-7.2184126984126982</v>
      </c>
      <c r="BX85" s="57" t="s">
        <v>30</v>
      </c>
    </row>
    <row r="86" spans="1:76" x14ac:dyDescent="0.25">
      <c r="A86" s="151"/>
      <c r="B86" s="17">
        <v>10</v>
      </c>
      <c r="C86" s="22">
        <f t="shared" ref="C86:V86" si="94">IF(C63="","",C63)</f>
        <v>18</v>
      </c>
      <c r="D86" s="50" t="str">
        <f t="shared" si="94"/>
        <v>+</v>
      </c>
      <c r="E86" s="50" t="str">
        <f t="shared" si="94"/>
        <v>+</v>
      </c>
      <c r="F86" s="49" t="str">
        <f t="shared" si="94"/>
        <v>o+</v>
      </c>
      <c r="G86" s="49" t="str">
        <f t="shared" si="94"/>
        <v>+</v>
      </c>
      <c r="H86" s="49">
        <f t="shared" si="94"/>
        <v>0</v>
      </c>
      <c r="I86" s="49">
        <f t="shared" si="94"/>
        <v>4</v>
      </c>
      <c r="J86" s="49">
        <f t="shared" si="94"/>
        <v>3</v>
      </c>
      <c r="K86" s="49">
        <f t="shared" si="94"/>
        <v>3</v>
      </c>
      <c r="L86" s="49">
        <f t="shared" si="94"/>
        <v>1</v>
      </c>
      <c r="M86" s="49">
        <f t="shared" si="94"/>
        <v>4331</v>
      </c>
      <c r="N86" s="49">
        <f t="shared" si="94"/>
        <v>7</v>
      </c>
      <c r="O86" s="49">
        <f t="shared" si="94"/>
        <v>12</v>
      </c>
      <c r="P86" s="49">
        <f t="shared" si="94"/>
        <v>3</v>
      </c>
      <c r="Q86" s="49">
        <f t="shared" si="94"/>
        <v>3</v>
      </c>
      <c r="R86" s="49">
        <f t="shared" si="94"/>
        <v>2</v>
      </c>
      <c r="S86" s="22">
        <f t="shared" si="94"/>
        <v>22</v>
      </c>
      <c r="T86" s="49">
        <f t="shared" si="94"/>
        <v>1</v>
      </c>
      <c r="U86" s="49">
        <f t="shared" si="94"/>
        <v>1</v>
      </c>
      <c r="V86" s="18" t="str">
        <f t="shared" si="94"/>
        <v/>
      </c>
      <c r="W86" s="21">
        <f>IF(W63&gt;0,VLOOKUP(W63,'[3]2020_Envelope'!$BH$6:$CR$128,16),"")</f>
        <v>9.8622116044281736</v>
      </c>
      <c r="X86" s="21">
        <f>IF(X63&gt;0,VLOOKUP(X63,'[3]2020_Envelope'!$BH$6:$CR$128,16),"")</f>
        <v>19.598588550242717</v>
      </c>
      <c r="Y86" s="21">
        <f>IF(Y63&gt;0,VLOOKUP(Y63,'[3]2020_Envelope'!$BH$6:$CR$128,16),"")</f>
        <v>15.372180511780293</v>
      </c>
      <c r="Z86" s="21">
        <f>IF(Z63&gt;0,VLOOKUP(Z63,'[3]2020_Envelope'!$BH$6:$CR$128,16),"")</f>
        <v>101.31181494438762</v>
      </c>
      <c r="AA86" s="21">
        <f>IF(AA63&gt;0,VLOOKUP(AA63,'[3]2020_Envelope'!$BH$6:$CR$128,16),"")</f>
        <v>134.49966869318251</v>
      </c>
      <c r="AB86" s="21">
        <f>IF(AB63&gt;0,VLOOKUP(AB63,'[3]2020_Envelope'!$BH$6:$CR$128,16),"")</f>
        <v>59.235605383007851</v>
      </c>
      <c r="AC86" s="20" t="str">
        <f>IF(AC63&gt;0,VLOOKUP(AC63,'[3]2020_HVAC'!$EY$7:$KA$83,68),"")</f>
        <v/>
      </c>
      <c r="AD86" s="20" t="str">
        <f>IF(AD63&gt;0,VLOOKUP(AD63,'[3]2020_HVAC'!$EY$7:$KA$83,68),"")</f>
        <v/>
      </c>
      <c r="AE86" s="20">
        <f>IF(AE63&gt;0,VLOOKUP(AE63,'[3]2020_HVAC'!$EY$7:$KA$83,68),"")</f>
        <v>29.767999999999997</v>
      </c>
      <c r="AF86" s="20">
        <f>IF(AF63&gt;0,VLOOKUP(AF63,'[3]2020_HVAC'!$EY$7:$KA$83,68),"")</f>
        <v>13.054</v>
      </c>
      <c r="AG86" s="55">
        <f>VLOOKUP($C86,[1]Performance!$A$3:$K$38,2)</f>
        <v>2</v>
      </c>
      <c r="AH86" s="55">
        <f t="shared" si="82"/>
        <v>70</v>
      </c>
      <c r="AI86" s="20">
        <f>IF(AI63&gt;0,VLOOKUP(AI63,'[3]2020_HVAC'!$EY$7:$KA$83,AH86),"")</f>
        <v>20.283122739366867</v>
      </c>
      <c r="AJ86" s="20" t="str">
        <f>IF(AJ63&gt;0,VLOOKUP(AJ63,'[3]2020_HVAC'!$EY$7:$KA$83,$AH86),"")</f>
        <v/>
      </c>
      <c r="AK86" s="20">
        <f>IF(AK63&gt;0,VLOOKUP(AK63,'[3]2020_HVAC'!$EY$7:$KA$83,68),"")</f>
        <v>46.36</v>
      </c>
      <c r="AL86" s="20" t="str">
        <f>IF(AL63&gt;0,VLOOKUP(AL63,'[3]2020_HVAC'!$EY$7:$KA$83,68),"")</f>
        <v/>
      </c>
      <c r="AM86" s="20">
        <f>IF(AM63&gt;0,VLOOKUP(AM63,'[3]2020_HVAC'!$EY$7:$KA$83,68),"")</f>
        <v>4.809511111111112</v>
      </c>
      <c r="AN86" s="20">
        <f>IF(AN63&gt;0,VLOOKUP(AN63,'[3]2020_HVAC'!$EY$7:$KA$83,68),"")</f>
        <v>5.5056410256410206</v>
      </c>
      <c r="AO86" s="20">
        <f>IF(AO63&gt;0,VLOOKUP(AO63,'[3]2020_HVAC'!$EY$7:$KA$83,68),"")</f>
        <v>12.37393899204244</v>
      </c>
      <c r="AP86" s="13">
        <f t="shared" si="83"/>
        <v>1104560.223519146</v>
      </c>
      <c r="AQ86" s="21">
        <f>IF(AQ63&gt;0,VLOOKUP(AQ63,'[3]2020_Envelope'!$BH$6:$CR$128,17),"")</f>
        <v>34.641068315412177</v>
      </c>
      <c r="AR86" s="21">
        <f>IF(AR63&gt;0,VLOOKUP(AR63,'[3]2020_Envelope'!$BH$6:$CR$128,17),"")</f>
        <v>39.809328114206856</v>
      </c>
      <c r="AS86" s="21">
        <f>IF(AS63&gt;0,VLOOKUP(AS63,'[3]2020_Envelope'!$BH$6:$CR$128,17),"")</f>
        <v>34.633686881720429</v>
      </c>
      <c r="AT86" s="21" t="str">
        <f>IF(AT63&gt;0,VLOOKUP(AT63,'[3]2020_Envelope'!$BH$6:$CR$128,17),"")</f>
        <v/>
      </c>
      <c r="AU86" s="21">
        <f>IF(AU63&gt;0,VLOOKUP(AU63,'[3]2020_Envelope'!$BH$6:$CR$128,17),"")</f>
        <v>65.558337295000001</v>
      </c>
      <c r="AV86" s="21">
        <f>IF(AV63&gt;0,VLOOKUP(AV63,'[3]2020_Envelope'!$BH$6:$CR$128,17),"")</f>
        <v>29.795850371571422</v>
      </c>
      <c r="AW86" s="20" t="str">
        <f>IF(AW63&gt;0,VLOOKUP(AW63,'[3]2020_HVAC'!$EY$7:$KA$83,71),"")</f>
        <v/>
      </c>
      <c r="AX86" s="20" t="str">
        <f>IF(AX63&gt;0,VLOOKUP(AX63,'[3]2020_HVAC'!$EY$7:$KA$83,71),"")</f>
        <v/>
      </c>
      <c r="AY86" s="20">
        <f>IF(AY63&gt;0,VLOOKUP(AY63,'[3]2020_HVAC'!$EY$7:$KA$83,71),"")</f>
        <v>29.768000000000001</v>
      </c>
      <c r="AZ86" s="20">
        <f>IF(AZ63&gt;0,VLOOKUP(AZ63,'[3]2020_HVAC'!$EY$7:$KA$83,71),"")</f>
        <v>13.054</v>
      </c>
      <c r="BA86" s="55">
        <f>VLOOKUP($C86,[2]Performance!$A$3:$K$36,2)</f>
        <v>1</v>
      </c>
      <c r="BB86" s="55">
        <f t="shared" si="84"/>
        <v>72</v>
      </c>
      <c r="BC86" s="20">
        <f>IF(BC63&gt;0,VLOOKUP(BC63,'[3]2020_HVAC'!$EY$7:$KA$83,BB86),"")</f>
        <v>50.840778689850353</v>
      </c>
      <c r="BD86" s="20" t="str">
        <f>IF(BD63&gt;0,VLOOKUP(BD63,'[3]2020_HVAC'!$EY$7:$KA$83,$BB86),"")</f>
        <v/>
      </c>
      <c r="BE86" s="20">
        <f>IF(BE63&gt;0,VLOOKUP(BE63,'[3]2020_HVAC'!$EY$7:$KA$83,71),"")</f>
        <v>46.36</v>
      </c>
      <c r="BF86" s="20" t="str">
        <f>IF(BF63&gt;0,VLOOKUP(BF63,'[3]2020_HVAC'!$EY$7:$KA$83,71),"")</f>
        <v/>
      </c>
      <c r="BG86" s="20">
        <f>IF(BG63&gt;0,VLOOKUP(BG63,'[3]2020_HVAC'!$EY$7:$KA$83,71),"")</f>
        <v>5.3591695238095243</v>
      </c>
      <c r="BH86" s="20">
        <f>IF(BH63&gt;0,VLOOKUP(BH63,'[3]2020_HVAC'!$EY$7:$KA$83,71),"")</f>
        <v>8.1798095238095154</v>
      </c>
      <c r="BI86" s="20">
        <f>IF(BI63&gt;0,VLOOKUP(BI63,'[3]2020_HVAC'!$EY$7:$KA$83,71),"")</f>
        <v>12.766762452107278</v>
      </c>
      <c r="BJ86" s="13">
        <f t="shared" si="85"/>
        <v>1167915.3921775857</v>
      </c>
      <c r="BK86" s="19">
        <f>IF($N86&gt;0,VLOOKUP($C86,[1]Vienna!$AB$7:$AN$40,$N86))/((IF($P86=1,'3 PlantsCodes'!$D$26,IF($P86=2,'3 PlantsCodes'!$D$27,IF($P86=3,'3 PlantsCodes'!$D$28,IF($P86=4,'3 PlantsCodes'!$D$29)))))*IF($R86=1,'3 PlantsCodes'!$D$31,IF($R86=2,'3 PlantsCodes'!$D$32)))</f>
        <v>9.6382317677097635</v>
      </c>
      <c r="BL86" s="19">
        <f>(IF($O86=20,VLOOKUP($C86,[1]Vienna!$AB$7:$AN$40,12),IF($O86&gt;0,VLOOKUP($C86,[1]Vienna!$AB$7:$AN$40,$O86),0))/(IF($Q86=1,'3 PlantsCodes'!$E$26,IF($Q86=3,'3 PlantsCodes'!$E$28,IF($Q86=4,'3 PlantsCodes'!$E$29,1)))*IF($R86=1,'3 PlantsCodes'!$E$31,IF($R86=2,'3 PlantsCodes'!$E$32))))</f>
        <v>1.897989510293103</v>
      </c>
      <c r="BM86" s="19">
        <f>VLOOKUP($C86,[1]Vienna!$AB$6:$AZ$40,$S86)</f>
        <v>2.1870239478433171</v>
      </c>
      <c r="BN86" s="19">
        <f>VLOOKUP($C86,[1]Vienna!$B$7:$Y$40,18)</f>
        <v>7.8505058899217826</v>
      </c>
      <c r="BO86" s="19">
        <f>VLOOKUP($C86,[1]Vienna!$B$7:$AA$40,26)</f>
        <v>0.16418281714243962</v>
      </c>
      <c r="BP86" s="20">
        <f>IF($U86=1,-[4]Office!$E$4,0)</f>
        <v>-7.2423076923076923</v>
      </c>
      <c r="BQ86" s="57" t="s">
        <v>30</v>
      </c>
      <c r="BR86" s="19">
        <f>IF($N86&gt;0,VLOOKUP($C86,[2]Vienna!$AB$7:$AN$40,$N86))/((IF($P86=1,'3 PlantsCodes'!$D$26,IF($P86=2,'3 PlantsCodes'!$D$27,IF($P86=3,'3 PlantsCodes'!$D$28,IF($P86=4,'3 PlantsCodes'!$D$29)))))*IF($R86=1,'3 PlantsCodes'!$D$31,IF($R86=2,'3 PlantsCodes'!$D$32)))</f>
        <v>12.37800411786492</v>
      </c>
      <c r="BS86" s="19">
        <f>(IF($O86=20,VLOOKUP($C86,[2]Vienna!$AB$7:$AN$40,12),IF($O86&gt;0,VLOOKUP($C86,[2]Vienna!$AB$7:$AN$40,$O86),0))/(IF($Q86=1,'3 PlantsCodes'!$E$26,IF($Q86=3,'3 PlantsCodes'!$E$28,IF($Q86=4,'3 PlantsCodes'!$E$29,1)))*IF($R86=1,'3 PlantsCodes'!$E$31,IF($R86=2,'3 PlantsCodes'!$E$32))))</f>
        <v>1.4165583717216381</v>
      </c>
      <c r="BT86" s="19">
        <f>VLOOKUP($C86,[2]Vienna!$AB$6:$AZ$40,$S86)</f>
        <v>3.3905731115298576</v>
      </c>
      <c r="BU86" s="19">
        <f>VLOOKUP($C86,[2]Vienna!$B$7:$Y$40,18)</f>
        <v>7.8425825900360433</v>
      </c>
      <c r="BV86" s="19">
        <f>VLOOKUP($C86,[2]Vienna!$B$7:$AA$40,26)</f>
        <v>0.38278485693837527</v>
      </c>
      <c r="BW86" s="20">
        <f>IF($U86=1,-[4]School!$E$4,0)</f>
        <v>-7.2184126984126982</v>
      </c>
      <c r="BX86" s="57" t="s">
        <v>30</v>
      </c>
    </row>
    <row r="87" spans="1:76" x14ac:dyDescent="0.25">
      <c r="A87" s="151"/>
      <c r="B87" s="17">
        <v>11</v>
      </c>
      <c r="C87" s="22">
        <f t="shared" ref="C87:V87" si="95">IF(C64="","",C64)</f>
        <v>32</v>
      </c>
      <c r="D87" s="50" t="str">
        <f t="shared" si="95"/>
        <v>o+</v>
      </c>
      <c r="E87" s="50" t="str">
        <f t="shared" si="95"/>
        <v>+</v>
      </c>
      <c r="F87" s="49" t="str">
        <f t="shared" si="95"/>
        <v>o+</v>
      </c>
      <c r="G87" s="49" t="str">
        <f t="shared" si="95"/>
        <v>+</v>
      </c>
      <c r="H87" s="49">
        <f t="shared" si="95"/>
        <v>1</v>
      </c>
      <c r="I87" s="49">
        <f t="shared" si="95"/>
        <v>3</v>
      </c>
      <c r="J87" s="49">
        <f t="shared" si="95"/>
        <v>3</v>
      </c>
      <c r="K87" s="49">
        <f t="shared" si="95"/>
        <v>3</v>
      </c>
      <c r="L87" s="49">
        <f t="shared" si="95"/>
        <v>2</v>
      </c>
      <c r="M87" s="49">
        <f t="shared" si="95"/>
        <v>3332</v>
      </c>
      <c r="N87" s="49">
        <f t="shared" si="95"/>
        <v>8</v>
      </c>
      <c r="O87" s="49">
        <f t="shared" si="95"/>
        <v>13</v>
      </c>
      <c r="P87" s="49">
        <f t="shared" si="95"/>
        <v>3</v>
      </c>
      <c r="Q87" s="49">
        <f t="shared" si="95"/>
        <v>3</v>
      </c>
      <c r="R87" s="49">
        <f t="shared" si="95"/>
        <v>2</v>
      </c>
      <c r="S87" s="22">
        <f t="shared" si="95"/>
        <v>23</v>
      </c>
      <c r="T87" s="49">
        <f t="shared" si="95"/>
        <v>1</v>
      </c>
      <c r="U87" s="49">
        <f t="shared" si="95"/>
        <v>1</v>
      </c>
      <c r="V87" s="18" t="str">
        <f t="shared" si="95"/>
        <v/>
      </c>
      <c r="W87" s="21">
        <f>IF(W64&gt;0,VLOOKUP(W64,'[3]2020_Envelope'!$BH$6:$CR$128,16),"")</f>
        <v>9.0951507018615381</v>
      </c>
      <c r="X87" s="21">
        <f>IF(X64&gt;0,VLOOKUP(X64,'[3]2020_Envelope'!$BH$6:$CR$128,16),"")</f>
        <v>19.266409083289446</v>
      </c>
      <c r="Y87" s="21">
        <f>IF(Y64&gt;0,VLOOKUP(Y64,'[3]2020_Envelope'!$BH$6:$CR$128,16),"")</f>
        <v>10.980128936985926</v>
      </c>
      <c r="Z87" s="21">
        <f>IF(Z64&gt;0,VLOOKUP(Z64,'[3]2020_Envelope'!$BH$6:$CR$128,16),"")</f>
        <v>101.31181494438762</v>
      </c>
      <c r="AA87" s="21">
        <f>IF(AA64&gt;0,VLOOKUP(AA64,'[3]2020_Envelope'!$BH$6:$CR$128,16),"")</f>
        <v>134.49966869318251</v>
      </c>
      <c r="AB87" s="21">
        <f>IF(AB64&gt;0,VLOOKUP(AB64,'[3]2020_Envelope'!$BH$6:$CR$128,16),"")</f>
        <v>59.235605383007851</v>
      </c>
      <c r="AC87" s="20">
        <f>IF(AC64&gt;0,VLOOKUP(AC64,'[3]2020_HVAC'!$EY$7:$KA$83,68),"")</f>
        <v>16.774999999999999</v>
      </c>
      <c r="AD87" s="20">
        <f>IF(AD64&gt;0,VLOOKUP(AD64,'[3]2020_HVAC'!$EY$7:$KA$83,68),"")</f>
        <v>26.6021</v>
      </c>
      <c r="AE87" s="20">
        <f>IF(AE64&gt;0,VLOOKUP(AE64,'[3]2020_HVAC'!$EY$7:$KA$83,68),"")</f>
        <v>29.767999999999997</v>
      </c>
      <c r="AF87" s="20">
        <f>IF(AF64&gt;0,VLOOKUP(AF64,'[3]2020_HVAC'!$EY$7:$KA$83,68),"")</f>
        <v>13.054</v>
      </c>
      <c r="AG87" s="55">
        <f>VLOOKUP($C87,[1]Performance!$A$3:$K$38,2)</f>
        <v>2</v>
      </c>
      <c r="AH87" s="55">
        <f t="shared" si="82"/>
        <v>70</v>
      </c>
      <c r="AI87" s="20">
        <f>IF(AI64&gt;0,VLOOKUP(AI64,'[3]2020_HVAC'!$EY$7:$KA$83,AH87),"")</f>
        <v>35.894337918892127</v>
      </c>
      <c r="AJ87" s="20" t="str">
        <f>IF(AJ64&gt;0,VLOOKUP(AJ64,'[3]2020_HVAC'!$EY$7:$KA$83,$AH87),"")</f>
        <v/>
      </c>
      <c r="AK87" s="20">
        <f>IF(AK64&gt;0,VLOOKUP(AK64,'[3]2020_HVAC'!$EY$7:$KA$83,68),"")</f>
        <v>46.36</v>
      </c>
      <c r="AL87" s="20" t="str">
        <f>IF(AL64&gt;0,VLOOKUP(AL64,'[3]2020_HVAC'!$EY$7:$KA$83,68),"")</f>
        <v/>
      </c>
      <c r="AM87" s="20">
        <f>IF(AM64&gt;0,VLOOKUP(AM64,'[3]2020_HVAC'!$EY$7:$KA$83,68),"")</f>
        <v>4.809511111111112</v>
      </c>
      <c r="AN87" s="20">
        <f>IF(AN64&gt;0,VLOOKUP(AN64,'[3]2020_HVAC'!$EY$7:$KA$83,68),"")</f>
        <v>5.5056410256410206</v>
      </c>
      <c r="AO87" s="20">
        <f>IF(AO64&gt;0,VLOOKUP(AO64,'[3]2020_HVAC'!$EY$7:$KA$83,68),"")</f>
        <v>12.37393899204244</v>
      </c>
      <c r="AP87" s="13">
        <f t="shared" si="83"/>
        <v>1229743.2578895395</v>
      </c>
      <c r="AQ87" s="21">
        <f>IF(AQ64&gt;0,VLOOKUP(AQ64,'[3]2020_Envelope'!$BH$6:$CR$128,17),"")</f>
        <v>23.603364468339304</v>
      </c>
      <c r="AR87" s="21">
        <f>IF(AR64&gt;0,VLOOKUP(AR64,'[3]2020_Envelope'!$BH$6:$CR$128,17),"")</f>
        <v>37.159939961306705</v>
      </c>
      <c r="AS87" s="21">
        <f>IF(AS64&gt;0,VLOOKUP(AS64,'[3]2020_Envelope'!$BH$6:$CR$128,17),"")</f>
        <v>30.7215270250896</v>
      </c>
      <c r="AT87" s="21" t="str">
        <f>IF(AT64&gt;0,VLOOKUP(AT64,'[3]2020_Envelope'!$BH$6:$CR$128,17),"")</f>
        <v/>
      </c>
      <c r="AU87" s="21">
        <f>IF(AU64&gt;0,VLOOKUP(AU64,'[3]2020_Envelope'!$BH$6:$CR$128,17),"")</f>
        <v>65.558337295000001</v>
      </c>
      <c r="AV87" s="21">
        <f>IF(AV64&gt;0,VLOOKUP(AV64,'[3]2020_Envelope'!$BH$6:$CR$128,17),"")</f>
        <v>29.795850371571422</v>
      </c>
      <c r="AW87" s="20">
        <f>IF(AW64&gt;0,VLOOKUP(AW64,'[3]2020_HVAC'!$EY$7:$KA$83,71),"")</f>
        <v>16.774999999999999</v>
      </c>
      <c r="AX87" s="20">
        <f>IF(AX64&gt;0,VLOOKUP(AX64,'[3]2020_HVAC'!$EY$7:$KA$83,71),"")</f>
        <v>26.6021</v>
      </c>
      <c r="AY87" s="20">
        <f>IF(AY64&gt;0,VLOOKUP(AY64,'[3]2020_HVAC'!$EY$7:$KA$83,71),"")</f>
        <v>29.768000000000001</v>
      </c>
      <c r="AZ87" s="20">
        <f>IF(AZ64&gt;0,VLOOKUP(AZ64,'[3]2020_HVAC'!$EY$7:$KA$83,71),"")</f>
        <v>13.054</v>
      </c>
      <c r="BA87" s="55">
        <f>VLOOKUP($C87,[2]Performance!$A$3:$K$36,2)</f>
        <v>2</v>
      </c>
      <c r="BB87" s="55">
        <f t="shared" si="84"/>
        <v>73</v>
      </c>
      <c r="BC87" s="20">
        <f>IF(BC64&gt;0,VLOOKUP(BC64,'[3]2020_HVAC'!$EY$7:$KA$83,BB87),"")</f>
        <v>31.639691725295361</v>
      </c>
      <c r="BD87" s="20" t="str">
        <f>IF(BD64&gt;0,VLOOKUP(BD64,'[3]2020_HVAC'!$EY$7:$KA$83,$BB87),"")</f>
        <v/>
      </c>
      <c r="BE87" s="20">
        <f>IF(BE64&gt;0,VLOOKUP(BE64,'[3]2020_HVAC'!$EY$7:$KA$83,71),"")</f>
        <v>46.36</v>
      </c>
      <c r="BF87" s="20" t="str">
        <f>IF(BF64&gt;0,VLOOKUP(BF64,'[3]2020_HVAC'!$EY$7:$KA$83,71),"")</f>
        <v/>
      </c>
      <c r="BG87" s="20">
        <f>IF(BG64&gt;0,VLOOKUP(BG64,'[3]2020_HVAC'!$EY$7:$KA$83,71),"")</f>
        <v>5.3591695238095243</v>
      </c>
      <c r="BH87" s="20">
        <f>IF(BH64&gt;0,VLOOKUP(BH64,'[3]2020_HVAC'!$EY$7:$KA$83,71),"")</f>
        <v>8.1798095238095154</v>
      </c>
      <c r="BI87" s="20">
        <f>IF(BI64&gt;0,VLOOKUP(BI64,'[3]2020_HVAC'!$EY$7:$KA$83,71),"")</f>
        <v>12.766762452107278</v>
      </c>
      <c r="BJ87" s="13">
        <f t="shared" si="85"/>
        <v>1188632.1898909353</v>
      </c>
      <c r="BK87" s="19">
        <f>IF($N87&gt;0,VLOOKUP($C87,[1]Vienna!$AB$7:$AN$40,$N87))/((IF($P87=1,'3 PlantsCodes'!$D$26,IF($P87=2,'3 PlantsCodes'!$D$27,IF($P87=3,'3 PlantsCodes'!$D$28,IF($P87=4,'3 PlantsCodes'!$D$29)))))*IF($R87=1,'3 PlantsCodes'!$D$31,IF($R87=2,'3 PlantsCodes'!$D$32)))</f>
        <v>4.5683221191570533</v>
      </c>
      <c r="BL87" s="19">
        <f>(IF($O87=20,VLOOKUP($C87,[1]Vienna!$AB$7:$AN$40,12),IF($O87&gt;0,VLOOKUP($C87,[1]Vienna!$AB$7:$AN$40,$O87),0))/(IF($Q87=1,'3 PlantsCodes'!$E$26,IF($Q87=3,'3 PlantsCodes'!$E$28,IF($Q87=4,'3 PlantsCodes'!$E$29,1)))*IF($R87=1,'3 PlantsCodes'!$E$31,IF($R87=2,'3 PlantsCodes'!$E$32))))</f>
        <v>1.2535609568887518</v>
      </c>
      <c r="BM87" s="19">
        <f>VLOOKUP($C87,[1]Vienna!$AB$6:$AZ$40,$S87)</f>
        <v>1.4570043740804091</v>
      </c>
      <c r="BN87" s="19">
        <f>VLOOKUP($C87,[1]Vienna!$B$7:$Y$40,18)</f>
        <v>7.8505058899217826</v>
      </c>
      <c r="BO87" s="19">
        <f>VLOOKUP($C87,[1]Vienna!$B$7:$AA$40,26)</f>
        <v>1.834729891959977</v>
      </c>
      <c r="BP87" s="20">
        <f>IF($U87=1,-[4]Office!$E$4,0)</f>
        <v>-7.2423076923076923</v>
      </c>
      <c r="BQ87" s="57" t="s">
        <v>30</v>
      </c>
      <c r="BR87" s="19">
        <f>IF($N87&gt;0,VLOOKUP($C87,[2]Vienna!$AB$7:$AN$40,$N87))/((IF($P87=1,'3 PlantsCodes'!$D$26,IF($P87=2,'3 PlantsCodes'!$D$27,IF($P87=3,'3 PlantsCodes'!$D$28,IF($P87=4,'3 PlantsCodes'!$D$29)))))*IF($R87=1,'3 PlantsCodes'!$D$31,IF($R87=2,'3 PlantsCodes'!$D$32)))</f>
        <v>4.6641157974946248</v>
      </c>
      <c r="BS87" s="19">
        <f>(IF($O87=20,VLOOKUP($C87,[2]Vienna!$AB$7:$AN$40,12),IF($O87&gt;0,VLOOKUP($C87,[2]Vienna!$AB$7:$AN$40,$O87),0))/(IF($Q87=1,'3 PlantsCodes'!$E$26,IF($Q87=3,'3 PlantsCodes'!$E$28,IF($Q87=4,'3 PlantsCodes'!$E$29,1)))*IF($R87=1,'3 PlantsCodes'!$E$31,IF($R87=2,'3 PlantsCodes'!$E$32))))</f>
        <v>0.74071176404144501</v>
      </c>
      <c r="BT87" s="19">
        <f>VLOOKUP($C87,[2]Vienna!$AB$6:$AZ$40,$S87)</f>
        <v>2.7667413365036206</v>
      </c>
      <c r="BU87" s="19">
        <f>VLOOKUP($C87,[2]Vienna!$B$7:$Y$40,18)</f>
        <v>7.8425825900360433</v>
      </c>
      <c r="BV87" s="19">
        <f>VLOOKUP($C87,[2]Vienna!$B$7:$AA$40,26)</f>
        <v>4.6665221412253928</v>
      </c>
      <c r="BW87" s="20">
        <f>IF($U87=1,-[4]School!$E$4,0)</f>
        <v>-7.2184126984126982</v>
      </c>
      <c r="BX87" s="57" t="s">
        <v>30</v>
      </c>
    </row>
    <row r="88" spans="1:76" x14ac:dyDescent="0.25">
      <c r="A88" s="151"/>
      <c r="B88" s="17">
        <v>12</v>
      </c>
      <c r="C88" s="22">
        <f t="shared" ref="C88:V88" si="96">IF(C65="","",C65)</f>
        <v>36</v>
      </c>
      <c r="D88" s="50" t="str">
        <f t="shared" si="96"/>
        <v>+</v>
      </c>
      <c r="E88" s="50" t="str">
        <f t="shared" si="96"/>
        <v>+</v>
      </c>
      <c r="F88" s="49" t="str">
        <f t="shared" si="96"/>
        <v>o+</v>
      </c>
      <c r="G88" s="49" t="str">
        <f t="shared" si="96"/>
        <v>+</v>
      </c>
      <c r="H88" s="49">
        <f t="shared" si="96"/>
        <v>1</v>
      </c>
      <c r="I88" s="49">
        <f t="shared" si="96"/>
        <v>4</v>
      </c>
      <c r="J88" s="49">
        <f t="shared" si="96"/>
        <v>3</v>
      </c>
      <c r="K88" s="49">
        <f t="shared" si="96"/>
        <v>3</v>
      </c>
      <c r="L88" s="49">
        <f t="shared" si="96"/>
        <v>2</v>
      </c>
      <c r="M88" s="49">
        <f t="shared" si="96"/>
        <v>4332</v>
      </c>
      <c r="N88" s="49">
        <f t="shared" si="96"/>
        <v>8</v>
      </c>
      <c r="O88" s="49">
        <f t="shared" si="96"/>
        <v>13</v>
      </c>
      <c r="P88" s="49">
        <f t="shared" si="96"/>
        <v>3</v>
      </c>
      <c r="Q88" s="49">
        <f t="shared" si="96"/>
        <v>3</v>
      </c>
      <c r="R88" s="49">
        <f t="shared" si="96"/>
        <v>2</v>
      </c>
      <c r="S88" s="22">
        <f t="shared" si="96"/>
        <v>23</v>
      </c>
      <c r="T88" s="49">
        <f t="shared" si="96"/>
        <v>1</v>
      </c>
      <c r="U88" s="49">
        <f t="shared" si="96"/>
        <v>1</v>
      </c>
      <c r="V88" s="18" t="str">
        <f t="shared" si="96"/>
        <v/>
      </c>
      <c r="W88" s="21">
        <f>IF(W65&gt;0,VLOOKUP(W65,'[3]2020_Envelope'!$BH$6:$CR$128,16),"")</f>
        <v>9.8622116044281736</v>
      </c>
      <c r="X88" s="21">
        <f>IF(X65&gt;0,VLOOKUP(X65,'[3]2020_Envelope'!$BH$6:$CR$128,16),"")</f>
        <v>19.598588550242717</v>
      </c>
      <c r="Y88" s="21">
        <f>IF(Y65&gt;0,VLOOKUP(Y65,'[3]2020_Envelope'!$BH$6:$CR$128,16),"")</f>
        <v>15.372180511780293</v>
      </c>
      <c r="Z88" s="21">
        <f>IF(Z65&gt;0,VLOOKUP(Z65,'[3]2020_Envelope'!$BH$6:$CR$128,16),"")</f>
        <v>101.31181494438762</v>
      </c>
      <c r="AA88" s="21">
        <f>IF(AA65&gt;0,VLOOKUP(AA65,'[3]2020_Envelope'!$BH$6:$CR$128,16),"")</f>
        <v>134.49966869318251</v>
      </c>
      <c r="AB88" s="21">
        <f>IF(AB65&gt;0,VLOOKUP(AB65,'[3]2020_Envelope'!$BH$6:$CR$128,16),"")</f>
        <v>59.235605383007851</v>
      </c>
      <c r="AC88" s="20">
        <f>IF(AC65&gt;0,VLOOKUP(AC65,'[3]2020_HVAC'!$EY$7:$KA$83,68),"")</f>
        <v>16.774999999999999</v>
      </c>
      <c r="AD88" s="20">
        <f>IF(AD65&gt;0,VLOOKUP(AD65,'[3]2020_HVAC'!$EY$7:$KA$83,68),"")</f>
        <v>26.6021</v>
      </c>
      <c r="AE88" s="20">
        <f>IF(AE65&gt;0,VLOOKUP(AE65,'[3]2020_HVAC'!$EY$7:$KA$83,68),"")</f>
        <v>29.767999999999997</v>
      </c>
      <c r="AF88" s="20">
        <f>IF(AF65&gt;0,VLOOKUP(AF65,'[3]2020_HVAC'!$EY$7:$KA$83,68),"")</f>
        <v>13.054</v>
      </c>
      <c r="AG88" s="55">
        <f>VLOOKUP($C88,[1]Performance!$A$3:$K$38,2)</f>
        <v>2</v>
      </c>
      <c r="AH88" s="55">
        <f t="shared" si="82"/>
        <v>70</v>
      </c>
      <c r="AI88" s="20">
        <f>IF(AI65&gt;0,VLOOKUP(AI65,'[3]2020_HVAC'!$EY$7:$KA$83,AH88),"")</f>
        <v>35.894337918892127</v>
      </c>
      <c r="AJ88" s="20" t="str">
        <f>IF(AJ65&gt;0,VLOOKUP(AJ65,'[3]2020_HVAC'!$EY$7:$KA$83,$AH88),"")</f>
        <v/>
      </c>
      <c r="AK88" s="20">
        <f>IF(AK65&gt;0,VLOOKUP(AK65,'[3]2020_HVAC'!$EY$7:$KA$83,68),"")</f>
        <v>46.36</v>
      </c>
      <c r="AL88" s="20" t="str">
        <f>IF(AL65&gt;0,VLOOKUP(AL65,'[3]2020_HVAC'!$EY$7:$KA$83,68),"")</f>
        <v/>
      </c>
      <c r="AM88" s="20">
        <f>IF(AM65&gt;0,VLOOKUP(AM65,'[3]2020_HVAC'!$EY$7:$KA$83,68),"")</f>
        <v>4.809511111111112</v>
      </c>
      <c r="AN88" s="20">
        <f>IF(AN65&gt;0,VLOOKUP(AN65,'[3]2020_HVAC'!$EY$7:$KA$83,68),"")</f>
        <v>5.5056410256410206</v>
      </c>
      <c r="AO88" s="20">
        <f>IF(AO65&gt;0,VLOOKUP(AO65,'[3]2020_HVAC'!$EY$7:$KA$83,68),"")</f>
        <v>12.37393899204244</v>
      </c>
      <c r="AP88" s="13">
        <f t="shared" si="83"/>
        <v>1242592.8810392348</v>
      </c>
      <c r="AQ88" s="21">
        <f>IF(AQ65&gt;0,VLOOKUP(AQ65,'[3]2020_Envelope'!$BH$6:$CR$128,17),"")</f>
        <v>34.641068315412177</v>
      </c>
      <c r="AR88" s="21">
        <f>IF(AR65&gt;0,VLOOKUP(AR65,'[3]2020_Envelope'!$BH$6:$CR$128,17),"")</f>
        <v>39.809328114206856</v>
      </c>
      <c r="AS88" s="21">
        <f>IF(AS65&gt;0,VLOOKUP(AS65,'[3]2020_Envelope'!$BH$6:$CR$128,17),"")</f>
        <v>34.633686881720429</v>
      </c>
      <c r="AT88" s="21">
        <f>IF(AT65&gt;0,VLOOKUP(AT65,'[3]2020_Envelope'!$BH$6:$CR$128,17),"")</f>
        <v>93.046162034224082</v>
      </c>
      <c r="AU88" s="21">
        <f>IF(AU65&gt;0,VLOOKUP(AU65,'[3]2020_Envelope'!$BH$6:$CR$128,17),"")</f>
        <v>65.558337295000001</v>
      </c>
      <c r="AV88" s="21">
        <f>IF(AV65&gt;0,VLOOKUP(AV65,'[3]2020_Envelope'!$BH$6:$CR$128,17),"")</f>
        <v>29.795850371571422</v>
      </c>
      <c r="AW88" s="20">
        <f>IF(AW65&gt;0,VLOOKUP(AW65,'[3]2020_HVAC'!$EY$7:$KA$83,71),"")</f>
        <v>16.774999999999999</v>
      </c>
      <c r="AX88" s="20">
        <f>IF(AX65&gt;0,VLOOKUP(AX65,'[3]2020_HVAC'!$EY$7:$KA$83,71),"")</f>
        <v>26.6021</v>
      </c>
      <c r="AY88" s="20">
        <f>IF(AY65&gt;0,VLOOKUP(AY65,'[3]2020_HVAC'!$EY$7:$KA$83,71),"")</f>
        <v>29.768000000000001</v>
      </c>
      <c r="AZ88" s="20">
        <f>IF(AZ65&gt;0,VLOOKUP(AZ65,'[3]2020_HVAC'!$EY$7:$KA$83,71),"")</f>
        <v>13.054</v>
      </c>
      <c r="BA88" s="55">
        <f>VLOOKUP($C88,[2]Performance!$A$3:$K$36,2)</f>
        <v>1</v>
      </c>
      <c r="BB88" s="55">
        <f t="shared" si="84"/>
        <v>72</v>
      </c>
      <c r="BC88" s="20">
        <f>IF(BC65&gt;0,VLOOKUP(BC65,'[3]2020_HVAC'!$EY$7:$KA$83,BB88),"")</f>
        <v>89.971160447164053</v>
      </c>
      <c r="BD88" s="20" t="str">
        <f>IF(BD65&gt;0,VLOOKUP(BD65,'[3]2020_HVAC'!$EY$7:$KA$83,$BB88),"")</f>
        <v/>
      </c>
      <c r="BE88" s="20">
        <f>IF(BE65&gt;0,VLOOKUP(BE65,'[3]2020_HVAC'!$EY$7:$KA$83,71),"")</f>
        <v>46.36</v>
      </c>
      <c r="BF88" s="20" t="str">
        <f>IF(BF65&gt;0,VLOOKUP(BF65,'[3]2020_HVAC'!$EY$7:$KA$83,71),"")</f>
        <v/>
      </c>
      <c r="BG88" s="20">
        <f>IF(BG65&gt;0,VLOOKUP(BG65,'[3]2020_HVAC'!$EY$7:$KA$83,71),"")</f>
        <v>5.3591695238095243</v>
      </c>
      <c r="BH88" s="20">
        <f>IF(BH65&gt;0,VLOOKUP(BH65,'[3]2020_HVAC'!$EY$7:$KA$83,71),"")</f>
        <v>8.1798095238095154</v>
      </c>
      <c r="BI88" s="20">
        <f>IF(BI65&gt;0,VLOOKUP(BI65,'[3]2020_HVAC'!$EY$7:$KA$83,71),"")</f>
        <v>12.766762452107278</v>
      </c>
      <c r="BJ88" s="13">
        <f t="shared" si="85"/>
        <v>1720909.3701209298</v>
      </c>
      <c r="BK88" s="19">
        <f>IF($N88&gt;0,VLOOKUP($C88,[1]Vienna!$AB$7:$AN$40,$N88))/((IF($P88=1,'3 PlantsCodes'!$D$26,IF($P88=2,'3 PlantsCodes'!$D$27,IF($P88=3,'3 PlantsCodes'!$D$28,IF($P88=4,'3 PlantsCodes'!$D$29)))))*IF($R88=1,'3 PlantsCodes'!$D$31,IF($R88=2,'3 PlantsCodes'!$D$32)))</f>
        <v>9.8357009894438168</v>
      </c>
      <c r="BL88" s="19">
        <f>(IF($O88=20,VLOOKUP($C88,[1]Vienna!$AB$7:$AN$40,12),IF($O88&gt;0,VLOOKUP($C88,[1]Vienna!$AB$7:$AN$40,$O88),0))/(IF($Q88=1,'3 PlantsCodes'!$E$26,IF($Q88=3,'3 PlantsCodes'!$E$28,IF($Q88=4,'3 PlantsCodes'!$E$29,1)))*IF($R88=1,'3 PlantsCodes'!$E$31,IF($R88=2,'3 PlantsCodes'!$E$32))))</f>
        <v>1.9750424035243528</v>
      </c>
      <c r="BM88" s="19">
        <f>VLOOKUP($C88,[1]Vienna!$AB$6:$AZ$40,$S88)</f>
        <v>1.3503610048992805</v>
      </c>
      <c r="BN88" s="19">
        <f>VLOOKUP($C88,[1]Vienna!$B$7:$Y$40,18)</f>
        <v>7.451045110339729</v>
      </c>
      <c r="BO88" s="19">
        <f>VLOOKUP($C88,[1]Vienna!$B$7:$AA$40,26)</f>
        <v>1.654245797570598</v>
      </c>
      <c r="BP88" s="20">
        <f>IF($U88=1,-[4]Office!$E$4,0)</f>
        <v>-7.2423076923076923</v>
      </c>
      <c r="BQ88" s="57" t="s">
        <v>30</v>
      </c>
      <c r="BR88" s="19">
        <f>IF($N88&gt;0,VLOOKUP($C88,[2]Vienna!$AB$7:$AN$40,$N88))/((IF($P88=1,'3 PlantsCodes'!$D$26,IF($P88=2,'3 PlantsCodes'!$D$27,IF($P88=3,'3 PlantsCodes'!$D$28,IF($P88=4,'3 PlantsCodes'!$D$29)))))*IF($R88=1,'3 PlantsCodes'!$D$31,IF($R88=2,'3 PlantsCodes'!$D$32)))</f>
        <v>7.341611761079271</v>
      </c>
      <c r="BS88" s="19">
        <f>(IF($O88=20,VLOOKUP($C88,[2]Vienna!$AB$7:$AN$40,12),IF($O88&gt;0,VLOOKUP($C88,[2]Vienna!$AB$7:$AN$40,$O88),0))/(IF($Q88=1,'3 PlantsCodes'!$E$26,IF($Q88=3,'3 PlantsCodes'!$E$28,IF($Q88=4,'3 PlantsCodes'!$E$29,1)))*IF($R88=1,'3 PlantsCodes'!$E$31,IF($R88=2,'3 PlantsCodes'!$E$32))))</f>
        <v>0.93595629372050282</v>
      </c>
      <c r="BT88" s="19">
        <f>VLOOKUP($C88,[2]Vienna!$AB$6:$AZ$40,$S88)</f>
        <v>2.6224557864567948</v>
      </c>
      <c r="BU88" s="19">
        <f>VLOOKUP($C88,[2]Vienna!$B$7:$Y$40,18)</f>
        <v>7.5138209850413924</v>
      </c>
      <c r="BV88" s="19">
        <f>VLOOKUP($C88,[2]Vienna!$B$7:$AA$40,26)</f>
        <v>4.4762244501402222</v>
      </c>
      <c r="BW88" s="20">
        <f>IF($U88=1,-[4]School!$E$4,0)</f>
        <v>-7.2184126984126982</v>
      </c>
      <c r="BX88" s="57" t="s">
        <v>30</v>
      </c>
    </row>
    <row r="89" spans="1:76" x14ac:dyDescent="0.25">
      <c r="A89" s="151"/>
      <c r="B89" s="17">
        <v>13</v>
      </c>
      <c r="C89" s="22">
        <f t="shared" ref="C89:V89" si="97">IF(C66="","",C66)</f>
        <v>31</v>
      </c>
      <c r="D89" s="50" t="str">
        <f t="shared" si="97"/>
        <v/>
      </c>
      <c r="E89" s="50" t="str">
        <f t="shared" si="97"/>
        <v/>
      </c>
      <c r="F89" s="49" t="str">
        <f t="shared" si="97"/>
        <v/>
      </c>
      <c r="G89" s="49" t="str">
        <f t="shared" si="97"/>
        <v/>
      </c>
      <c r="H89" s="49">
        <f t="shared" si="97"/>
        <v>1</v>
      </c>
      <c r="I89" s="49">
        <f t="shared" si="97"/>
        <v>3</v>
      </c>
      <c r="J89" s="49">
        <f t="shared" si="97"/>
        <v>3</v>
      </c>
      <c r="K89" s="49">
        <f t="shared" si="97"/>
        <v>2</v>
      </c>
      <c r="L89" s="49">
        <f t="shared" si="97"/>
        <v>2</v>
      </c>
      <c r="M89" s="49">
        <f t="shared" si="97"/>
        <v>3322</v>
      </c>
      <c r="N89" s="49">
        <f t="shared" si="97"/>
        <v>9</v>
      </c>
      <c r="O89" s="49">
        <f t="shared" si="97"/>
        <v>20</v>
      </c>
      <c r="P89" s="49">
        <f t="shared" si="97"/>
        <v>4</v>
      </c>
      <c r="Q89" s="49">
        <f t="shared" si="97"/>
        <v>4</v>
      </c>
      <c r="R89" s="49">
        <f t="shared" si="97"/>
        <v>2</v>
      </c>
      <c r="S89" s="22">
        <f t="shared" si="97"/>
        <v>24</v>
      </c>
      <c r="T89" s="49">
        <f t="shared" si="97"/>
        <v>1</v>
      </c>
      <c r="U89" s="49">
        <f t="shared" si="97"/>
        <v>1</v>
      </c>
      <c r="V89" s="18" t="str">
        <f t="shared" si="97"/>
        <v/>
      </c>
      <c r="W89" s="21">
        <f>IF(W66&gt;0,VLOOKUP(W66,'[3]2020_Envelope'!$BH$6:$CR$128,16),"")</f>
        <v>9.0951507018615381</v>
      </c>
      <c r="X89" s="21">
        <f>IF(X66&gt;0,VLOOKUP(X66,'[3]2020_Envelope'!$BH$6:$CR$128,16),"")</f>
        <v>19.266409083289446</v>
      </c>
      <c r="Y89" s="21">
        <f>IF(Y66&gt;0,VLOOKUP(Y66,'[3]2020_Envelope'!$BH$6:$CR$128,16),"")</f>
        <v>10.980128936985926</v>
      </c>
      <c r="Z89" s="21">
        <f>IF(Z66&gt;0,VLOOKUP(Z66,'[3]2020_Envelope'!$BH$6:$CR$128,16),"")</f>
        <v>101.31181494438762</v>
      </c>
      <c r="AA89" s="21" t="str">
        <f>IF(AA66&gt;0,VLOOKUP(AA66,'[3]2020_Envelope'!$BH$6:$CR$128,16),"")</f>
        <v/>
      </c>
      <c r="AB89" s="21">
        <f>IF(AB66&gt;0,VLOOKUP(AB66,'[3]2020_Envelope'!$BH$6:$CR$128,16),"")</f>
        <v>59.235605383007851</v>
      </c>
      <c r="AC89" s="20">
        <f>IF(AC66&gt;0,VLOOKUP(AC66,'[3]2020_HVAC'!$EY$7:$KA$83,68),"")</f>
        <v>16.774999999999999</v>
      </c>
      <c r="AD89" s="20">
        <f>IF(AD66&gt;0,VLOOKUP(AD66,'[3]2020_HVAC'!$EY$7:$KA$83,68),"")</f>
        <v>26.6021</v>
      </c>
      <c r="AE89" s="20">
        <f>IF(AE66&gt;0,VLOOKUP(AE66,'[3]2020_HVAC'!$EY$7:$KA$83,68),"")</f>
        <v>31.720000000000002</v>
      </c>
      <c r="AF89" s="20" t="str">
        <f>IF(AF66&gt;0,VLOOKUP(AF66,'[3]2020_HVAC'!$EY$7:$KA$83,68),"")</f>
        <v/>
      </c>
      <c r="AG89" s="55">
        <f>VLOOKUP($C89,[1]Performance!$A$3:$K$38,2)</f>
        <v>2</v>
      </c>
      <c r="AH89" s="55">
        <f t="shared" si="82"/>
        <v>70</v>
      </c>
      <c r="AI89" s="20" t="str">
        <f>IF(AI66&gt;0,VLOOKUP(AI66,'[3]2020_HVAC'!$EY$7:$KA$83,AH89),"")</f>
        <v/>
      </c>
      <c r="AJ89" s="20">
        <f>IF(AJ66&gt;0,VLOOKUP(AJ66,'[3]2020_HVAC'!$EY$7:$KA$83,$AH89),"")</f>
        <v>21.276491695888083</v>
      </c>
      <c r="AK89" s="20">
        <f>IF(AK66&gt;0,VLOOKUP(AK66,'[3]2020_HVAC'!$EY$7:$KA$83,68),"")</f>
        <v>54.9</v>
      </c>
      <c r="AL89" s="20" t="str">
        <f>IF(AL66&gt;0,VLOOKUP(AL66,'[3]2020_HVAC'!$EY$7:$KA$83,68),"")</f>
        <v/>
      </c>
      <c r="AM89" s="20">
        <f>IF(AM66&gt;0,VLOOKUP(AM66,'[3]2020_HVAC'!$EY$7:$KA$83,68),"")</f>
        <v>4.809511111111112</v>
      </c>
      <c r="AN89" s="20">
        <f>IF(AN66&gt;0,VLOOKUP(AN66,'[3]2020_HVAC'!$EY$7:$KA$83,68),"")</f>
        <v>5.5056410256410206</v>
      </c>
      <c r="AO89" s="20">
        <f>IF(AO66&gt;0,VLOOKUP(AO66,'[3]2020_HVAC'!$EY$7:$KA$83,68),"")</f>
        <v>12.37393899204244</v>
      </c>
      <c r="AP89" s="13">
        <f t="shared" si="83"/>
        <v>874813.19298566319</v>
      </c>
      <c r="AQ89" s="21">
        <f>IF(AQ66&gt;0,VLOOKUP(AQ66,'[3]2020_Envelope'!$BH$6:$CR$128,17),"")</f>
        <v>23.603364468339304</v>
      </c>
      <c r="AR89" s="21">
        <f>IF(AR66&gt;0,VLOOKUP(AR66,'[3]2020_Envelope'!$BH$6:$CR$128,17),"")</f>
        <v>37.159939961306705</v>
      </c>
      <c r="AS89" s="21">
        <f>IF(AS66&gt;0,VLOOKUP(AS66,'[3]2020_Envelope'!$BH$6:$CR$128,17),"")</f>
        <v>30.7215270250896</v>
      </c>
      <c r="AT89" s="21" t="str">
        <f>IF(AT66&gt;0,VLOOKUP(AT66,'[3]2020_Envelope'!$BH$6:$CR$128,17),"")</f>
        <v/>
      </c>
      <c r="AU89" s="21" t="str">
        <f>IF(AU66&gt;0,VLOOKUP(AU66,'[3]2020_Envelope'!$BH$6:$CR$128,17),"")</f>
        <v/>
      </c>
      <c r="AV89" s="21">
        <f>IF(AV66&gt;0,VLOOKUP(AV66,'[3]2020_Envelope'!$BH$6:$CR$128,17),"")</f>
        <v>29.795850371571422</v>
      </c>
      <c r="AW89" s="20">
        <f>IF(AW66&gt;0,VLOOKUP(AW66,'[3]2020_HVAC'!$EY$7:$KA$83,71),"")</f>
        <v>16.774999999999999</v>
      </c>
      <c r="AX89" s="20">
        <f>IF(AX66&gt;0,VLOOKUP(AX66,'[3]2020_HVAC'!$EY$7:$KA$83,71),"")</f>
        <v>26.6021</v>
      </c>
      <c r="AY89" s="20">
        <f>IF(AY66&gt;0,VLOOKUP(AY66,'[3]2020_HVAC'!$EY$7:$KA$83,71),"")</f>
        <v>31.72</v>
      </c>
      <c r="AZ89" s="20" t="str">
        <f>IF(AZ66&gt;0,VLOOKUP(AZ66,'[3]2020_HVAC'!$EY$7:$KA$83,71),"")</f>
        <v/>
      </c>
      <c r="BA89" s="55">
        <f>VLOOKUP($C89,[2]Performance!$A$3:$K$36,2)</f>
        <v>2</v>
      </c>
      <c r="BB89" s="55">
        <f t="shared" si="84"/>
        <v>73</v>
      </c>
      <c r="BC89" s="20" t="str">
        <f>IF(BC66&gt;0,VLOOKUP(BC66,'[3]2020_HVAC'!$EY$7:$KA$83,BB89),"")</f>
        <v/>
      </c>
      <c r="BD89" s="20">
        <f>IF(BD66&gt;0,VLOOKUP(BD66,'[3]2020_HVAC'!$EY$7:$KA$83,$BB89),"")</f>
        <v>28.115944550251889</v>
      </c>
      <c r="BE89" s="20">
        <f>IF(BE66&gt;0,VLOOKUP(BE66,'[3]2020_HVAC'!$EY$7:$KA$83,71),"")</f>
        <v>54.9</v>
      </c>
      <c r="BF89" s="20" t="str">
        <f>IF(BF66&gt;0,VLOOKUP(BF66,'[3]2020_HVAC'!$EY$7:$KA$83,71),"")</f>
        <v/>
      </c>
      <c r="BG89" s="20">
        <f>IF(BG66&gt;0,VLOOKUP(BG66,'[3]2020_HVAC'!$EY$7:$KA$83,71),"")</f>
        <v>5.3591695238095243</v>
      </c>
      <c r="BH89" s="20">
        <f>IF(BH66&gt;0,VLOOKUP(BH66,'[3]2020_HVAC'!$EY$7:$KA$83,71),"")</f>
        <v>8.1798095238095154</v>
      </c>
      <c r="BI89" s="20">
        <f>IF(BI66&gt;0,VLOOKUP(BI66,'[3]2020_HVAC'!$EY$7:$KA$83,71),"")</f>
        <v>12.766762452107278</v>
      </c>
      <c r="BJ89" s="13">
        <f t="shared" si="85"/>
        <v>962953.32381029846</v>
      </c>
      <c r="BK89" s="19">
        <f>IF($N89&gt;0,VLOOKUP($C89,[1]Vienna!$AB$7:$AN$40,$N89))/((IF($P89=1,'3 PlantsCodes'!$D$26,IF($P89=2,'3 PlantsCodes'!$D$27,IF($P89=3,'3 PlantsCodes'!$D$28,IF($P89=4,'3 PlantsCodes'!$D$29)))))*IF($R89=1,'3 PlantsCodes'!$D$31,IF($R89=2,'3 PlantsCodes'!$D$32)))</f>
        <v>10.296355285259457</v>
      </c>
      <c r="BL89" s="19">
        <f>(IF($O89=20,VLOOKUP($C89,[1]Vienna!$AB$7:$AN$40,12),IF($O89&gt;0,VLOOKUP($C89,[1]Vienna!$AB$7:$AN$40,$O89),0))/(IF($Q89=1,'3 PlantsCodes'!$E$26,IF($Q89=3,'3 PlantsCodes'!$E$28,IF($Q89=4,'3 PlantsCodes'!$E$29,1)))*IF($R89=1,'3 PlantsCodes'!$E$31,IF($R89=2,'3 PlantsCodes'!$E$32))))</f>
        <v>7.6289564146223467</v>
      </c>
      <c r="BM89" s="19">
        <f>VLOOKUP($C89,[1]Vienna!$AB$6:$AZ$40,$S89)</f>
        <v>4.477777777777777</v>
      </c>
      <c r="BN89" s="19">
        <f>VLOOKUP($C89,[1]Vienna!$B$7:$Y$40,18)</f>
        <v>21.328888671874999</v>
      </c>
      <c r="BO89" s="19">
        <f>VLOOKUP($C89,[1]Vienna!$B$7:$AA$40,26)</f>
        <v>2.4870764226375459</v>
      </c>
      <c r="BP89" s="20">
        <f>IF($U89=1,-[4]Office!$E$4,0)</f>
        <v>-7.2423076923076923</v>
      </c>
      <c r="BQ89" s="57" t="s">
        <v>30</v>
      </c>
      <c r="BR89" s="19">
        <f>IF($N89&gt;0,VLOOKUP($C89,[2]Vienna!$AB$7:$AN$40,$N89))/((IF($P89=1,'3 PlantsCodes'!$D$26,IF($P89=2,'3 PlantsCodes'!$D$27,IF($P89=3,'3 PlantsCodes'!$D$28,IF($P89=4,'3 PlantsCodes'!$D$29)))))*IF($R89=1,'3 PlantsCodes'!$D$31,IF($R89=2,'3 PlantsCodes'!$D$32)))</f>
        <v>9.40598337236022</v>
      </c>
      <c r="BS89" s="19">
        <f>(IF($O89=20,VLOOKUP($C89,[2]Vienna!$AB$7:$AN$40,12),IF($O89&gt;0,VLOOKUP($C89,[2]Vienna!$AB$7:$AN$40,$O89),0))/(IF($Q89=1,'3 PlantsCodes'!$E$26,IF($Q89=3,'3 PlantsCodes'!$E$28,IF($Q89=4,'3 PlantsCodes'!$E$29,1)))*IF($R89=1,'3 PlantsCodes'!$E$31,IF($R89=2,'3 PlantsCodes'!$E$32))))</f>
        <v>4.2208033441505703</v>
      </c>
      <c r="BT89" s="19">
        <f>VLOOKUP($C89,[2]Vienna!$AB$6:$AZ$40,$S89)</f>
        <v>7.5422222222222226</v>
      </c>
      <c r="BU89" s="19">
        <f>VLOOKUP($C89,[2]Vienna!$B$7:$Y$40,18)</f>
        <v>19.538452518849223</v>
      </c>
      <c r="BV89" s="19">
        <f>VLOOKUP($C89,[2]Vienna!$B$7:$AA$40,26)</f>
        <v>5.1776302779197643</v>
      </c>
      <c r="BW89" s="20">
        <f>IF($U89=1,-[4]School!$E$4,0)</f>
        <v>-7.2184126984126982</v>
      </c>
      <c r="BX89" s="57" t="s">
        <v>30</v>
      </c>
    </row>
    <row r="90" spans="1:76" x14ac:dyDescent="0.25">
      <c r="A90" s="151"/>
      <c r="B90" s="17">
        <v>14</v>
      </c>
      <c r="C90" s="22">
        <f t="shared" ref="C90:V90" si="98">IF(C67="","",C67)</f>
        <v>27</v>
      </c>
      <c r="D90" s="50" t="str">
        <f t="shared" si="98"/>
        <v/>
      </c>
      <c r="E90" s="50" t="str">
        <f t="shared" si="98"/>
        <v/>
      </c>
      <c r="F90" s="49" t="str">
        <f t="shared" si="98"/>
        <v/>
      </c>
      <c r="G90" s="49" t="str">
        <f t="shared" si="98"/>
        <v/>
      </c>
      <c r="H90" s="49">
        <f t="shared" si="98"/>
        <v>1</v>
      </c>
      <c r="I90" s="49">
        <f t="shared" si="98"/>
        <v>2</v>
      </c>
      <c r="J90" s="49">
        <f t="shared" si="98"/>
        <v>3</v>
      </c>
      <c r="K90" s="49">
        <f t="shared" si="98"/>
        <v>2</v>
      </c>
      <c r="L90" s="49">
        <f t="shared" si="98"/>
        <v>2</v>
      </c>
      <c r="M90" s="49">
        <f t="shared" si="98"/>
        <v>2322</v>
      </c>
      <c r="N90" s="49">
        <f t="shared" si="98"/>
        <v>3</v>
      </c>
      <c r="O90" s="49">
        <f t="shared" si="98"/>
        <v>20</v>
      </c>
      <c r="P90" s="49">
        <f t="shared" si="98"/>
        <v>4</v>
      </c>
      <c r="Q90" s="49">
        <f t="shared" si="98"/>
        <v>4</v>
      </c>
      <c r="R90" s="49">
        <f t="shared" si="98"/>
        <v>2</v>
      </c>
      <c r="S90" s="22">
        <f t="shared" si="98"/>
        <v>20</v>
      </c>
      <c r="T90" s="49">
        <f t="shared" si="98"/>
        <v>1</v>
      </c>
      <c r="U90" s="49">
        <f t="shared" si="98"/>
        <v>0</v>
      </c>
      <c r="V90" s="18" t="str">
        <f t="shared" si="98"/>
        <v/>
      </c>
      <c r="W90" s="21">
        <f>IF(W67&gt;0,VLOOKUP(W67,'[3]2020_Envelope'!$BH$6:$CR$128,16),"")</f>
        <v>7.9445593480115848</v>
      </c>
      <c r="X90" s="21">
        <f>IF(X67&gt;0,VLOOKUP(X67,'[3]2020_Envelope'!$BH$6:$CR$128,16),"")</f>
        <v>15.944614413756787</v>
      </c>
      <c r="Y90" s="21">
        <f>IF(Y67&gt;0,VLOOKUP(Y67,'[3]2020_Envelope'!$BH$6:$CR$128,16),"")</f>
        <v>9.5842278794660913</v>
      </c>
      <c r="Z90" s="21">
        <f>IF(Z67&gt;0,VLOOKUP(Z67,'[3]2020_Envelope'!$BH$6:$CR$128,16),"")</f>
        <v>101.31181494438762</v>
      </c>
      <c r="AA90" s="21" t="str">
        <f>IF(AA67&gt;0,VLOOKUP(AA67,'[3]2020_Envelope'!$BH$6:$CR$128,16),"")</f>
        <v/>
      </c>
      <c r="AB90" s="21">
        <f>IF(AB67&gt;0,VLOOKUP(AB67,'[3]2020_Envelope'!$BH$6:$CR$128,16),"")</f>
        <v>59.235605383007851</v>
      </c>
      <c r="AC90" s="20">
        <f>IF(AC67&gt;0,VLOOKUP(AC67,'[3]2020_HVAC'!$EY$7:$KA$83,68),"")</f>
        <v>16.774999999999999</v>
      </c>
      <c r="AD90" s="20">
        <f>IF(AD67&gt;0,VLOOKUP(AD67,'[3]2020_HVAC'!$EY$7:$KA$83,68),"")</f>
        <v>26.6021</v>
      </c>
      <c r="AE90" s="20">
        <f>IF(AE67&gt;0,VLOOKUP(AE67,'[3]2020_HVAC'!$EY$7:$KA$83,68),"")</f>
        <v>31.720000000000002</v>
      </c>
      <c r="AF90" s="20" t="str">
        <f>IF(AF67&gt;0,VLOOKUP(AF67,'[3]2020_HVAC'!$EY$7:$KA$83,68),"")</f>
        <v/>
      </c>
      <c r="AG90" s="55">
        <f>VLOOKUP($C90,[1]Performance!$A$3:$K$38,2)</f>
        <v>2</v>
      </c>
      <c r="AH90" s="55">
        <f t="shared" si="82"/>
        <v>70</v>
      </c>
      <c r="AI90" s="20">
        <f>IF(AI67&gt;0,VLOOKUP(AI67,'[3]2020_HVAC'!$EY$7:$KA$83,AH90),"")</f>
        <v>4.750666438575939</v>
      </c>
      <c r="AJ90" s="20">
        <f>IF(AJ67&gt;0,VLOOKUP(AJ67,'[3]2020_HVAC'!$EY$7:$KA$83,$AH90),"")</f>
        <v>21.276491695888083</v>
      </c>
      <c r="AK90" s="20">
        <f>IF(AK67&gt;0,VLOOKUP(AK67,'[3]2020_HVAC'!$EY$7:$KA$83,68),"")</f>
        <v>54.9</v>
      </c>
      <c r="AL90" s="20" t="str">
        <f>IF(AL67&gt;0,VLOOKUP(AL67,'[3]2020_HVAC'!$EY$7:$KA$83,68),"")</f>
        <v/>
      </c>
      <c r="AM90" s="20">
        <f>IF(AM67&gt;0,VLOOKUP(AM67,'[3]2020_HVAC'!$EY$7:$KA$83,68),"")</f>
        <v>4.809511111111112</v>
      </c>
      <c r="AN90" s="20">
        <f>IF(AN67&gt;0,VLOOKUP(AN67,'[3]2020_HVAC'!$EY$7:$KA$83,68),"")</f>
        <v>5.5056410256410206</v>
      </c>
      <c r="AO90" s="20" t="str">
        <f>IF(AO67&gt;0,VLOOKUP(AO67,'[3]2020_HVAC'!$EY$7:$KA$83,68),"")</f>
        <v/>
      </c>
      <c r="AP90" s="13">
        <f t="shared" si="83"/>
        <v>843242.94344124</v>
      </c>
      <c r="AQ90" s="21">
        <f>IF(AQ67&gt;0,VLOOKUP(AQ67,'[3]2020_Envelope'!$BH$6:$CR$128,17),"")</f>
        <v>12.566890860215054</v>
      </c>
      <c r="AR90" s="21">
        <f>IF(AR67&gt;0,VLOOKUP(AR67,'[3]2020_Envelope'!$BH$6:$CR$128,17),"")</f>
        <v>30.094904886906296</v>
      </c>
      <c r="AS90" s="21">
        <f>IF(AS67&gt;0,VLOOKUP(AS67,'[3]2020_Envelope'!$BH$6:$CR$128,17),"")</f>
        <v>26.81674860215054</v>
      </c>
      <c r="AT90" s="21" t="str">
        <f>IF(AT67&gt;0,VLOOKUP(AT67,'[3]2020_Envelope'!$BH$6:$CR$128,17),"")</f>
        <v/>
      </c>
      <c r="AU90" s="21" t="str">
        <f>IF(AU67&gt;0,VLOOKUP(AU67,'[3]2020_Envelope'!$BH$6:$CR$128,17),"")</f>
        <v/>
      </c>
      <c r="AV90" s="21">
        <f>IF(AV67&gt;0,VLOOKUP(AV67,'[3]2020_Envelope'!$BH$6:$CR$128,17),"")</f>
        <v>29.795850371571422</v>
      </c>
      <c r="AW90" s="20">
        <f>IF(AW67&gt;0,VLOOKUP(AW67,'[3]2020_HVAC'!$EY$7:$KA$83,71),"")</f>
        <v>16.774999999999999</v>
      </c>
      <c r="AX90" s="20">
        <f>IF(AX67&gt;0,VLOOKUP(AX67,'[3]2020_HVAC'!$EY$7:$KA$83,71),"")</f>
        <v>26.6021</v>
      </c>
      <c r="AY90" s="20">
        <f>IF(AY67&gt;0,VLOOKUP(AY67,'[3]2020_HVAC'!$EY$7:$KA$83,71),"")</f>
        <v>31.72</v>
      </c>
      <c r="AZ90" s="20" t="str">
        <f>IF(AZ67&gt;0,VLOOKUP(AZ67,'[3]2020_HVAC'!$EY$7:$KA$83,71),"")</f>
        <v/>
      </c>
      <c r="BA90" s="55">
        <f>VLOOKUP($C90,[2]Performance!$A$3:$K$36,2)</f>
        <v>1</v>
      </c>
      <c r="BB90" s="55">
        <f t="shared" si="84"/>
        <v>72</v>
      </c>
      <c r="BC90" s="20">
        <f>IF(BC67&gt;0,VLOOKUP(BC67,'[3]2020_HVAC'!$EY$7:$KA$83,BB90),"")</f>
        <v>11.907810455840986</v>
      </c>
      <c r="BD90" s="20">
        <f>IF(BD67&gt;0,VLOOKUP(BD67,'[3]2020_HVAC'!$EY$7:$KA$83,$BB90),"")</f>
        <v>25.469834245417321</v>
      </c>
      <c r="BE90" s="20">
        <f>IF(BE67&gt;0,VLOOKUP(BE67,'[3]2020_HVAC'!$EY$7:$KA$83,71),"")</f>
        <v>54.9</v>
      </c>
      <c r="BF90" s="20" t="str">
        <f>IF(BF67&gt;0,VLOOKUP(BF67,'[3]2020_HVAC'!$EY$7:$KA$83,71),"")</f>
        <v/>
      </c>
      <c r="BG90" s="20">
        <f>IF(BG67&gt;0,VLOOKUP(BG67,'[3]2020_HVAC'!$EY$7:$KA$83,71),"")</f>
        <v>5.3591695238095243</v>
      </c>
      <c r="BH90" s="20">
        <f>IF(BH67&gt;0,VLOOKUP(BH67,'[3]2020_HVAC'!$EY$7:$KA$83,71),"")</f>
        <v>8.1798095238095154</v>
      </c>
      <c r="BI90" s="20" t="str">
        <f>IF(BI67&gt;0,VLOOKUP(BI67,'[3]2020_HVAC'!$EY$7:$KA$83,71),"")</f>
        <v/>
      </c>
      <c r="BJ90" s="13">
        <f t="shared" si="85"/>
        <v>882592.57317962009</v>
      </c>
      <c r="BK90" s="19">
        <f>IF($N90&gt;0,VLOOKUP($C90,[1]Vienna!$AB$7:$AN$40,$N90))/((IF($P90=1,'3 PlantsCodes'!$D$26,IF($P90=2,'3 PlantsCodes'!$D$27,IF($P90=3,'3 PlantsCodes'!$D$28,IF($P90=4,'3 PlantsCodes'!$D$29)))))*IF($R90=1,'3 PlantsCodes'!$D$31,IF($R90=2,'3 PlantsCodes'!$D$32)))</f>
        <v>17.916602665860637</v>
      </c>
      <c r="BL90" s="19">
        <f>(IF($O90=20,VLOOKUP($C90,[1]Vienna!$AB$7:$AN$40,12),IF($O90&gt;0,VLOOKUP($C90,[1]Vienna!$AB$7:$AN$40,$O90),0))/(IF($Q90=1,'3 PlantsCodes'!$E$26,IF($Q90=3,'3 PlantsCodes'!$E$28,IF($Q90=4,'3 PlantsCodes'!$E$29,1)))*IF($R90=1,'3 PlantsCodes'!$E$31,IF($R90=2,'3 PlantsCodes'!$E$32))))</f>
        <v>7.2813824762325154</v>
      </c>
      <c r="BM90" s="19">
        <f>VLOOKUP($C90,[1]Vienna!$AB$6:$AZ$40,$S90)</f>
        <v>5.5972222222222205</v>
      </c>
      <c r="BN90" s="19">
        <f>VLOOKUP($C90,[1]Vienna!$B$7:$Y$40,18)</f>
        <v>21.3263798828125</v>
      </c>
      <c r="BO90" s="19">
        <f>VLOOKUP($C90,[1]Vienna!$B$7:$AA$40,26)</f>
        <v>2.4349932628297086</v>
      </c>
      <c r="BP90" s="20">
        <f>IF($U90=1,-[4]Office!$E$4,0)</f>
        <v>0</v>
      </c>
      <c r="BQ90" s="57" t="s">
        <v>30</v>
      </c>
      <c r="BR90" s="19">
        <f>IF($N90&gt;0,VLOOKUP($C90,[2]Vienna!$AB$7:$AN$40,$N90))/((IF($P90=1,'3 PlantsCodes'!$D$26,IF($P90=2,'3 PlantsCodes'!$D$27,IF($P90=3,'3 PlantsCodes'!$D$28,IF($P90=4,'3 PlantsCodes'!$D$29)))))*IF($R90=1,'3 PlantsCodes'!$D$31,IF($R90=2,'3 PlantsCodes'!$D$32)))</f>
        <v>22.459056997078232</v>
      </c>
      <c r="BS90" s="19">
        <f>(IF($O90=20,VLOOKUP($C90,[2]Vienna!$AB$7:$AN$40,12),IF($O90&gt;0,VLOOKUP($C90,[2]Vienna!$AB$7:$AN$40,$O90),0))/(IF($Q90=1,'3 PlantsCodes'!$E$26,IF($Q90=3,'3 PlantsCodes'!$E$28,IF($Q90=4,'3 PlantsCodes'!$E$29,1)))*IF($R90=1,'3 PlantsCodes'!$E$31,IF($R90=2,'3 PlantsCodes'!$E$32))))</f>
        <v>3.6386291522952203</v>
      </c>
      <c r="BT90" s="19">
        <f>VLOOKUP($C90,[2]Vienna!$AB$6:$AZ$40,$S90)</f>
        <v>9.4277777777777771</v>
      </c>
      <c r="BU90" s="19">
        <f>VLOOKUP($C90,[2]Vienna!$B$7:$Y$40,18)</f>
        <v>19.539345063492092</v>
      </c>
      <c r="BV90" s="19">
        <f>VLOOKUP($C90,[2]Vienna!$B$7:$AA$40,26)</f>
        <v>5.0781697961103323</v>
      </c>
      <c r="BW90" s="20">
        <f>IF($U90=1,-[4]School!$E$4,0)</f>
        <v>0</v>
      </c>
      <c r="BX90" s="57" t="s">
        <v>30</v>
      </c>
    </row>
    <row r="91" spans="1:76" x14ac:dyDescent="0.25">
      <c r="A91" s="151"/>
      <c r="B91" s="17">
        <v>15</v>
      </c>
      <c r="C91" s="22">
        <f t="shared" ref="C91:V91" si="99">IF(C68="","",C68)</f>
        <v>17</v>
      </c>
      <c r="D91" s="50" t="str">
        <f t="shared" si="99"/>
        <v/>
      </c>
      <c r="E91" s="50" t="str">
        <f t="shared" si="99"/>
        <v/>
      </c>
      <c r="F91" s="49" t="str">
        <f t="shared" si="99"/>
        <v/>
      </c>
      <c r="G91" s="49" t="str">
        <f t="shared" si="99"/>
        <v/>
      </c>
      <c r="H91" s="49">
        <f t="shared" si="99"/>
        <v>0</v>
      </c>
      <c r="I91" s="49">
        <f t="shared" si="99"/>
        <v>4</v>
      </c>
      <c r="J91" s="49">
        <f t="shared" si="99"/>
        <v>3</v>
      </c>
      <c r="K91" s="49">
        <f t="shared" si="99"/>
        <v>2</v>
      </c>
      <c r="L91" s="49">
        <f t="shared" si="99"/>
        <v>1</v>
      </c>
      <c r="M91" s="49">
        <f t="shared" si="99"/>
        <v>4321</v>
      </c>
      <c r="N91" s="49">
        <f t="shared" si="99"/>
        <v>7</v>
      </c>
      <c r="O91" s="49">
        <f t="shared" si="99"/>
        <v>12</v>
      </c>
      <c r="P91" s="49">
        <f t="shared" si="99"/>
        <v>3</v>
      </c>
      <c r="Q91" s="49">
        <f t="shared" si="99"/>
        <v>3</v>
      </c>
      <c r="R91" s="49">
        <f t="shared" si="99"/>
        <v>2</v>
      </c>
      <c r="S91" s="22">
        <f t="shared" si="99"/>
        <v>16</v>
      </c>
      <c r="T91" s="49">
        <f t="shared" si="99"/>
        <v>0</v>
      </c>
      <c r="U91" s="49">
        <f t="shared" si="99"/>
        <v>1</v>
      </c>
      <c r="V91" s="18" t="str">
        <f t="shared" si="99"/>
        <v/>
      </c>
      <c r="W91" s="21">
        <f>IF(W68&gt;0,VLOOKUP(W68,'[3]2020_Envelope'!$BH$6:$CR$128,16),"")</f>
        <v>9.8622116044281736</v>
      </c>
      <c r="X91" s="21">
        <f>IF(X68&gt;0,VLOOKUP(X68,'[3]2020_Envelope'!$BH$6:$CR$128,16),"")</f>
        <v>19.598588550242717</v>
      </c>
      <c r="Y91" s="21">
        <f>IF(Y68&gt;0,VLOOKUP(Y68,'[3]2020_Envelope'!$BH$6:$CR$128,16),"")</f>
        <v>15.372180511780293</v>
      </c>
      <c r="Z91" s="21">
        <f>IF(Z68&gt;0,VLOOKUP(Z68,'[3]2020_Envelope'!$BH$6:$CR$128,16),"")</f>
        <v>101.31181494438762</v>
      </c>
      <c r="AA91" s="21" t="str">
        <f>IF(AA68&gt;0,VLOOKUP(AA68,'[3]2020_Envelope'!$BH$6:$CR$128,16),"")</f>
        <v/>
      </c>
      <c r="AB91" s="21">
        <f>IF(AB68&gt;0,VLOOKUP(AB68,'[3]2020_Envelope'!$BH$6:$CR$128,16),"")</f>
        <v>59.235605383007851</v>
      </c>
      <c r="AC91" s="20" t="str">
        <f>IF(AC68&gt;0,VLOOKUP(AC68,'[3]2020_HVAC'!$EY$7:$KA$83,68),"")</f>
        <v/>
      </c>
      <c r="AD91" s="20" t="str">
        <f>IF(AD68&gt;0,VLOOKUP(AD68,'[3]2020_HVAC'!$EY$7:$KA$83,68),"")</f>
        <v/>
      </c>
      <c r="AE91" s="20">
        <f>IF(AE68&gt;0,VLOOKUP(AE68,'[3]2020_HVAC'!$EY$7:$KA$83,68),"")</f>
        <v>31.720000000000002</v>
      </c>
      <c r="AF91" s="20" t="str">
        <f>IF(AF68&gt;0,VLOOKUP(AF68,'[3]2020_HVAC'!$EY$7:$KA$83,68),"")</f>
        <v/>
      </c>
      <c r="AG91" s="55">
        <f>VLOOKUP($C91,[1]Performance!$A$3:$K$38,2)</f>
        <v>2</v>
      </c>
      <c r="AH91" s="55">
        <f t="shared" si="82"/>
        <v>70</v>
      </c>
      <c r="AI91" s="20">
        <f>IF(AI68&gt;0,VLOOKUP(AI68,'[3]2020_HVAC'!$EY$7:$KA$83,AH91),"")</f>
        <v>20.283122739366867</v>
      </c>
      <c r="AJ91" s="20" t="str">
        <f>IF(AJ68&gt;0,VLOOKUP(AJ68,'[3]2020_HVAC'!$EY$7:$KA$83,$AH91),"")</f>
        <v/>
      </c>
      <c r="AK91" s="20">
        <f>IF(AK68&gt;0,VLOOKUP(AK68,'[3]2020_HVAC'!$EY$7:$KA$83,68),"")</f>
        <v>46.36</v>
      </c>
      <c r="AL91" s="20" t="str">
        <f>IF(AL68&gt;0,VLOOKUP(AL68,'[3]2020_HVAC'!$EY$7:$KA$83,68),"")</f>
        <v/>
      </c>
      <c r="AM91" s="20">
        <f>IF(AM68&gt;0,VLOOKUP(AM68,'[3]2020_HVAC'!$EY$7:$KA$83,68),"")</f>
        <v>4.809511111111112</v>
      </c>
      <c r="AN91" s="20" t="str">
        <f>IF(AN68&gt;0,VLOOKUP(AN68,'[3]2020_HVAC'!$EY$7:$KA$83,68),"")</f>
        <v/>
      </c>
      <c r="AO91" s="20">
        <f>IF(AO68&gt;0,VLOOKUP(AO68,'[3]2020_HVAC'!$EY$7:$KA$83,68),"")</f>
        <v>12.37393899204244</v>
      </c>
      <c r="AP91" s="13">
        <f t="shared" si="83"/>
        <v>750969.11877709895</v>
      </c>
      <c r="AQ91" s="21">
        <f>IF(AQ68&gt;0,VLOOKUP(AQ68,'[3]2020_Envelope'!$BH$6:$CR$128,17),"")</f>
        <v>34.641068315412177</v>
      </c>
      <c r="AR91" s="21">
        <f>IF(AR68&gt;0,VLOOKUP(AR68,'[3]2020_Envelope'!$BH$6:$CR$128,17),"")</f>
        <v>39.809328114206856</v>
      </c>
      <c r="AS91" s="21">
        <f>IF(AS68&gt;0,VLOOKUP(AS68,'[3]2020_Envelope'!$BH$6:$CR$128,17),"")</f>
        <v>34.633686881720429</v>
      </c>
      <c r="AT91" s="21" t="str">
        <f>IF(AT68&gt;0,VLOOKUP(AT68,'[3]2020_Envelope'!$BH$6:$CR$128,17),"")</f>
        <v/>
      </c>
      <c r="AU91" s="21" t="str">
        <f>IF(AU68&gt;0,VLOOKUP(AU68,'[3]2020_Envelope'!$BH$6:$CR$128,17),"")</f>
        <v/>
      </c>
      <c r="AV91" s="21">
        <f>IF(AV68&gt;0,VLOOKUP(AV68,'[3]2020_Envelope'!$BH$6:$CR$128,17),"")</f>
        <v>29.795850371571422</v>
      </c>
      <c r="AW91" s="20" t="str">
        <f>IF(AW68&gt;0,VLOOKUP(AW68,'[3]2020_HVAC'!$EY$7:$KA$83,71),"")</f>
        <v/>
      </c>
      <c r="AX91" s="20" t="str">
        <f>IF(AX68&gt;0,VLOOKUP(AX68,'[3]2020_HVAC'!$EY$7:$KA$83,71),"")</f>
        <v/>
      </c>
      <c r="AY91" s="20">
        <f>IF(AY68&gt;0,VLOOKUP(AY68,'[3]2020_HVAC'!$EY$7:$KA$83,71),"")</f>
        <v>31.72</v>
      </c>
      <c r="AZ91" s="20" t="str">
        <f>IF(AZ68&gt;0,VLOOKUP(AZ68,'[3]2020_HVAC'!$EY$7:$KA$83,71),"")</f>
        <v/>
      </c>
      <c r="BA91" s="55">
        <f>VLOOKUP($C91,[2]Performance!$A$3:$K$36,2)</f>
        <v>2</v>
      </c>
      <c r="BB91" s="55">
        <f t="shared" si="84"/>
        <v>73</v>
      </c>
      <c r="BC91" s="20">
        <f>IF(BC68&gt;0,VLOOKUP(BC68,'[3]2020_HVAC'!$EY$7:$KA$83,BB91),"")</f>
        <v>17.878913163129425</v>
      </c>
      <c r="BD91" s="20" t="str">
        <f>IF(BD68&gt;0,VLOOKUP(BD68,'[3]2020_HVAC'!$EY$7:$KA$83,$BB91),"")</f>
        <v/>
      </c>
      <c r="BE91" s="20">
        <f>IF(BE68&gt;0,VLOOKUP(BE68,'[3]2020_HVAC'!$EY$7:$KA$83,71),"")</f>
        <v>46.36</v>
      </c>
      <c r="BF91" s="20" t="str">
        <f>IF(BF68&gt;0,VLOOKUP(BF68,'[3]2020_HVAC'!$EY$7:$KA$83,71),"")</f>
        <v/>
      </c>
      <c r="BG91" s="20">
        <f>IF(BG68&gt;0,VLOOKUP(BG68,'[3]2020_HVAC'!$EY$7:$KA$83,71),"")</f>
        <v>5.3591695238095243</v>
      </c>
      <c r="BH91" s="20" t="str">
        <f>IF(BH68&gt;0,VLOOKUP(BH68,'[3]2020_HVAC'!$EY$7:$KA$83,71),"")</f>
        <v/>
      </c>
      <c r="BI91" s="20">
        <f>IF(BI68&gt;0,VLOOKUP(BI68,'[3]2020_HVAC'!$EY$7:$KA$83,71),"")</f>
        <v>12.766762452107278</v>
      </c>
      <c r="BJ91" s="13">
        <f t="shared" si="85"/>
        <v>796839.05328916491</v>
      </c>
      <c r="BK91" s="19">
        <f>IF($N91&gt;0,VLOOKUP($C91,[1]Vienna!$AB$7:$AN$40,$N91))/((IF($P91=1,'3 PlantsCodes'!$D$26,IF($P91=2,'3 PlantsCodes'!$D$27,IF($P91=3,'3 PlantsCodes'!$D$28,IF($P91=4,'3 PlantsCodes'!$D$29)))))*IF($R91=1,'3 PlantsCodes'!$D$31,IF($R91=2,'3 PlantsCodes'!$D$32)))</f>
        <v>7.2817662270801939</v>
      </c>
      <c r="BL91" s="19">
        <f>(IF($O91=20,VLOOKUP($C91,[1]Vienna!$AB$7:$AN$40,12),IF($O91&gt;0,VLOOKUP($C91,[1]Vienna!$AB$7:$AN$40,$O91),0))/(IF($Q91=1,'3 PlantsCodes'!$E$26,IF($Q91=3,'3 PlantsCodes'!$E$28,IF($Q91=4,'3 PlantsCodes'!$E$29,1)))*IF($R91=1,'3 PlantsCodes'!$E$31,IF($R91=2,'3 PlantsCodes'!$E$32))))</f>
        <v>7.8403677329132124</v>
      </c>
      <c r="BM91" s="19">
        <f>VLOOKUP($C91,[1]Vienna!$AB$6:$AZ$40,$S91)</f>
        <v>4.2202488585465678</v>
      </c>
      <c r="BN91" s="19">
        <f>VLOOKUP($C91,[1]Vienna!$B$7:$Y$40,18)</f>
        <v>21.321300781249999</v>
      </c>
      <c r="BO91" s="19">
        <f>VLOOKUP($C91,[1]Vienna!$B$7:$AA$40,26)</f>
        <v>0.23174470429880265</v>
      </c>
      <c r="BP91" s="20">
        <f>IF($U91=1,-[4]Office!$E$4,0)</f>
        <v>-7.2423076923076923</v>
      </c>
      <c r="BQ91" s="57" t="s">
        <v>30</v>
      </c>
      <c r="BR91" s="19">
        <f>IF($N91&gt;0,VLOOKUP($C91,[2]Vienna!$AB$7:$AN$40,$N91))/((IF($P91=1,'3 PlantsCodes'!$D$26,IF($P91=2,'3 PlantsCodes'!$D$27,IF($P91=3,'3 PlantsCodes'!$D$28,IF($P91=4,'3 PlantsCodes'!$D$29)))))*IF($R91=1,'3 PlantsCodes'!$D$31,IF($R91=2,'3 PlantsCodes'!$D$32)))</f>
        <v>9.5218528061046293</v>
      </c>
      <c r="BS91" s="19">
        <f>(IF($O91=20,VLOOKUP($C91,[2]Vienna!$AB$7:$AN$40,12),IF($O91&gt;0,VLOOKUP($C91,[2]Vienna!$AB$7:$AN$40,$O91),0))/(IF($Q91=1,'3 PlantsCodes'!$E$26,IF($Q91=3,'3 PlantsCodes'!$E$28,IF($Q91=4,'3 PlantsCodes'!$E$29,1)))*IF($R91=1,'3 PlantsCodes'!$E$31,IF($R91=2,'3 PlantsCodes'!$E$32))))</f>
        <v>4.6251676238393173</v>
      </c>
      <c r="BT91" s="19">
        <f>VLOOKUP($C91,[2]Vienna!$AB$6:$AZ$40,$S91)</f>
        <v>5.4825601113171585</v>
      </c>
      <c r="BU91" s="19">
        <f>VLOOKUP($C91,[2]Vienna!$B$7:$Y$40,18)</f>
        <v>19.550163331349232</v>
      </c>
      <c r="BV91" s="19">
        <f>VLOOKUP($C91,[2]Vienna!$B$7:$AA$40,26)</f>
        <v>0.42569332768969964</v>
      </c>
      <c r="BW91" s="20">
        <f>IF($U91=1,-[4]School!$E$4,0)</f>
        <v>-7.2184126984126982</v>
      </c>
      <c r="BX91" s="57" t="s">
        <v>30</v>
      </c>
    </row>
    <row r="92" spans="1:76" x14ac:dyDescent="0.25">
      <c r="A92" s="151"/>
      <c r="B92" s="17">
        <v>16</v>
      </c>
      <c r="C92" s="22">
        <f t="shared" ref="C92:V92" si="100">IF(C69="","",C69)</f>
        <v>36</v>
      </c>
      <c r="D92" s="50" t="str">
        <f t="shared" si="100"/>
        <v/>
      </c>
      <c r="E92" s="50" t="str">
        <f t="shared" si="100"/>
        <v/>
      </c>
      <c r="F92" s="49" t="str">
        <f t="shared" si="100"/>
        <v/>
      </c>
      <c r="G92" s="49" t="str">
        <f t="shared" si="100"/>
        <v/>
      </c>
      <c r="H92" s="49">
        <f t="shared" si="100"/>
        <v>1</v>
      </c>
      <c r="I92" s="49">
        <f t="shared" si="100"/>
        <v>4</v>
      </c>
      <c r="J92" s="49">
        <f t="shared" si="100"/>
        <v>3</v>
      </c>
      <c r="K92" s="49">
        <f t="shared" si="100"/>
        <v>3</v>
      </c>
      <c r="L92" s="49">
        <f t="shared" si="100"/>
        <v>2</v>
      </c>
      <c r="M92" s="49">
        <f t="shared" si="100"/>
        <v>4332</v>
      </c>
      <c r="N92" s="49">
        <f t="shared" si="100"/>
        <v>8</v>
      </c>
      <c r="O92" s="49">
        <f t="shared" si="100"/>
        <v>13</v>
      </c>
      <c r="P92" s="49">
        <f t="shared" si="100"/>
        <v>4</v>
      </c>
      <c r="Q92" s="49">
        <f t="shared" si="100"/>
        <v>4</v>
      </c>
      <c r="R92" s="49">
        <f t="shared" si="100"/>
        <v>2</v>
      </c>
      <c r="S92" s="22">
        <f t="shared" si="100"/>
        <v>23</v>
      </c>
      <c r="T92" s="49">
        <f t="shared" si="100"/>
        <v>1</v>
      </c>
      <c r="U92" s="49">
        <f t="shared" si="100"/>
        <v>1</v>
      </c>
      <c r="V92" s="18" t="str">
        <f t="shared" si="100"/>
        <v/>
      </c>
      <c r="W92" s="21">
        <f>IF(W69&gt;0,VLOOKUP(W69,'[3]2020_Envelope'!$BH$6:$CR$128,16),"")</f>
        <v>9.8622116044281736</v>
      </c>
      <c r="X92" s="21">
        <f>IF(X69&gt;0,VLOOKUP(X69,'[3]2020_Envelope'!$BH$6:$CR$128,16),"")</f>
        <v>19.598588550242717</v>
      </c>
      <c r="Y92" s="21">
        <f>IF(Y69&gt;0,VLOOKUP(Y69,'[3]2020_Envelope'!$BH$6:$CR$128,16),"")</f>
        <v>15.372180511780293</v>
      </c>
      <c r="Z92" s="21">
        <f>IF(Z69&gt;0,VLOOKUP(Z69,'[3]2020_Envelope'!$BH$6:$CR$128,16),"")</f>
        <v>101.31181494438762</v>
      </c>
      <c r="AA92" s="21">
        <f>IF(AA69&gt;0,VLOOKUP(AA69,'[3]2020_Envelope'!$BH$6:$CR$128,16),"")</f>
        <v>134.49966869318251</v>
      </c>
      <c r="AB92" s="21">
        <f>IF(AB69&gt;0,VLOOKUP(AB69,'[3]2020_Envelope'!$BH$6:$CR$128,16),"")</f>
        <v>59.235605383007851</v>
      </c>
      <c r="AC92" s="20">
        <f>IF(AC69&gt;0,VLOOKUP(AC69,'[3]2020_HVAC'!$EY$7:$KA$83,68),"")</f>
        <v>16.774999999999999</v>
      </c>
      <c r="AD92" s="20">
        <f>IF(AD69&gt;0,VLOOKUP(AD69,'[3]2020_HVAC'!$EY$7:$KA$83,68),"")</f>
        <v>26.6021</v>
      </c>
      <c r="AE92" s="20">
        <f>IF(AE69&gt;0,VLOOKUP(AE69,'[3]2020_HVAC'!$EY$7:$KA$83,68),"")</f>
        <v>29.767999999999997</v>
      </c>
      <c r="AF92" s="20">
        <f>IF(AF69&gt;0,VLOOKUP(AF69,'[3]2020_HVAC'!$EY$7:$KA$83,68),"")</f>
        <v>13.054</v>
      </c>
      <c r="AG92" s="55">
        <f>VLOOKUP($C92,[1]Performance!$A$3:$K$38,2)</f>
        <v>2</v>
      </c>
      <c r="AH92" s="55">
        <f t="shared" si="82"/>
        <v>70</v>
      </c>
      <c r="AI92" s="20">
        <f>IF(AI69&gt;0,VLOOKUP(AI69,'[3]2020_HVAC'!$EY$7:$KA$83,AH92),"")</f>
        <v>35.894337918892127</v>
      </c>
      <c r="AJ92" s="20" t="str">
        <f>IF(AJ69&gt;0,VLOOKUP(AJ69,'[3]2020_HVAC'!$EY$7:$KA$83,$AH92),"")</f>
        <v/>
      </c>
      <c r="AK92" s="20">
        <f>IF(AK69&gt;0,VLOOKUP(AK69,'[3]2020_HVAC'!$EY$7:$KA$83,68),"")</f>
        <v>54.9</v>
      </c>
      <c r="AL92" s="20" t="str">
        <f>IF(AL69&gt;0,VLOOKUP(AL69,'[3]2020_HVAC'!$EY$7:$KA$83,68),"")</f>
        <v/>
      </c>
      <c r="AM92" s="20">
        <f>IF(AM69&gt;0,VLOOKUP(AM69,'[3]2020_HVAC'!$EY$7:$KA$83,68),"")</f>
        <v>4.809511111111112</v>
      </c>
      <c r="AN92" s="20">
        <f>IF(AN69&gt;0,VLOOKUP(AN69,'[3]2020_HVAC'!$EY$7:$KA$83,68),"")</f>
        <v>5.5056410256410206</v>
      </c>
      <c r="AO92" s="20">
        <f>IF(AO69&gt;0,VLOOKUP(AO69,'[3]2020_HVAC'!$EY$7:$KA$83,68),"")</f>
        <v>12.37393899204244</v>
      </c>
      <c r="AP92" s="13">
        <f t="shared" si="83"/>
        <v>1262576.4810392351</v>
      </c>
      <c r="AQ92" s="21">
        <f>IF(AQ69&gt;0,VLOOKUP(AQ69,'[3]2020_Envelope'!$BH$6:$CR$128,17),"")</f>
        <v>34.641068315412177</v>
      </c>
      <c r="AR92" s="21">
        <f>IF(AR69&gt;0,VLOOKUP(AR69,'[3]2020_Envelope'!$BH$6:$CR$128,17),"")</f>
        <v>39.809328114206856</v>
      </c>
      <c r="AS92" s="21">
        <f>IF(AS69&gt;0,VLOOKUP(AS69,'[3]2020_Envelope'!$BH$6:$CR$128,17),"")</f>
        <v>34.633686881720429</v>
      </c>
      <c r="AT92" s="21">
        <f>IF(AT69&gt;0,VLOOKUP(AT69,'[3]2020_Envelope'!$BH$6:$CR$128,17),"")</f>
        <v>93.046162034224082</v>
      </c>
      <c r="AU92" s="21">
        <f>IF(AU69&gt;0,VLOOKUP(AU69,'[3]2020_Envelope'!$BH$6:$CR$128,17),"")</f>
        <v>65.558337295000001</v>
      </c>
      <c r="AV92" s="21">
        <f>IF(AV69&gt;0,VLOOKUP(AV69,'[3]2020_Envelope'!$BH$6:$CR$128,17),"")</f>
        <v>29.795850371571422</v>
      </c>
      <c r="AW92" s="20">
        <f>IF(AW69&gt;0,VLOOKUP(AW69,'[3]2020_HVAC'!$EY$7:$KA$83,71),"")</f>
        <v>16.774999999999999</v>
      </c>
      <c r="AX92" s="20">
        <f>IF(AX69&gt;0,VLOOKUP(AX69,'[3]2020_HVAC'!$EY$7:$KA$83,71),"")</f>
        <v>26.6021</v>
      </c>
      <c r="AY92" s="20">
        <f>IF(AY69&gt;0,VLOOKUP(AY69,'[3]2020_HVAC'!$EY$7:$KA$83,71),"")</f>
        <v>29.768000000000001</v>
      </c>
      <c r="AZ92" s="20">
        <f>IF(AZ69&gt;0,VLOOKUP(AZ69,'[3]2020_HVAC'!$EY$7:$KA$83,71),"")</f>
        <v>13.054</v>
      </c>
      <c r="BA92" s="55">
        <f>VLOOKUP($C92,[2]Performance!$A$3:$K$36,2)</f>
        <v>1</v>
      </c>
      <c r="BB92" s="55">
        <f t="shared" si="84"/>
        <v>72</v>
      </c>
      <c r="BC92" s="20">
        <f>IF(BC69&gt;0,VLOOKUP(BC69,'[3]2020_HVAC'!$EY$7:$KA$83,BB92),"")</f>
        <v>89.971160447164053</v>
      </c>
      <c r="BD92" s="20" t="str">
        <f>IF(BD69&gt;0,VLOOKUP(BD69,'[3]2020_HVAC'!$EY$7:$KA$83,$BB92),"")</f>
        <v/>
      </c>
      <c r="BE92" s="20">
        <f>IF(BE69&gt;0,VLOOKUP(BE69,'[3]2020_HVAC'!$EY$7:$KA$83,71),"")</f>
        <v>54.9</v>
      </c>
      <c r="BF92" s="20" t="str">
        <f>IF(BF69&gt;0,VLOOKUP(BF69,'[3]2020_HVAC'!$EY$7:$KA$83,71),"")</f>
        <v/>
      </c>
      <c r="BG92" s="20">
        <f>IF(BG69&gt;0,VLOOKUP(BG69,'[3]2020_HVAC'!$EY$7:$KA$83,71),"")</f>
        <v>5.3591695238095243</v>
      </c>
      <c r="BH92" s="20">
        <f>IF(BH69&gt;0,VLOOKUP(BH69,'[3]2020_HVAC'!$EY$7:$KA$83,71),"")</f>
        <v>8.1798095238095154</v>
      </c>
      <c r="BI92" s="20">
        <f>IF(BI69&gt;0,VLOOKUP(BI69,'[3]2020_HVAC'!$EY$7:$KA$83,71),"")</f>
        <v>12.766762452107278</v>
      </c>
      <c r="BJ92" s="13">
        <f t="shared" si="85"/>
        <v>1747810.3701209296</v>
      </c>
      <c r="BK92" s="19">
        <f>IF($N92&gt;0,VLOOKUP($C92,[1]Vienna!$AB$7:$AN$40,$N92))/((IF($P92=1,'3 PlantsCodes'!$D$26,IF($P92=2,'3 PlantsCodes'!$D$27,IF($P92=3,'3 PlantsCodes'!$D$28,IF($P92=4,'3 PlantsCodes'!$D$29)))))*IF($R92=1,'3 PlantsCodes'!$D$31,IF($R92=2,'3 PlantsCodes'!$D$32)))</f>
        <v>10.156430369534375</v>
      </c>
      <c r="BL92" s="19">
        <f>(IF($O92=20,VLOOKUP($C92,[1]Vienna!$AB$7:$AN$40,12),IF($O92&gt;0,VLOOKUP($C92,[1]Vienna!$AB$7:$AN$40,$O92),0))/(IF($Q92=1,'3 PlantsCodes'!$E$26,IF($Q92=3,'3 PlantsCodes'!$E$28,IF($Q92=4,'3 PlantsCodes'!$E$29,1)))*IF($R92=1,'3 PlantsCodes'!$E$31,IF($R92=2,'3 PlantsCodes'!$E$32))))</f>
        <v>1.9954036654163561</v>
      </c>
      <c r="BM92" s="19">
        <f>VLOOKUP($C92,[1]Vienna!$AB$6:$AZ$40,$S92)</f>
        <v>1.3503610048992805</v>
      </c>
      <c r="BN92" s="19">
        <f>VLOOKUP($C92,[1]Vienna!$B$7:$Y$40,18)</f>
        <v>7.451045110339729</v>
      </c>
      <c r="BO92" s="19">
        <f>VLOOKUP($C92,[1]Vienna!$B$7:$AA$40,26)</f>
        <v>1.654245797570598</v>
      </c>
      <c r="BP92" s="20">
        <f>IF($U92=1,-[4]Office!$E$4,0)</f>
        <v>-7.2423076923076923</v>
      </c>
      <c r="BQ92" s="57" t="s">
        <v>30</v>
      </c>
      <c r="BR92" s="19">
        <f>IF($N92&gt;0,VLOOKUP($C92,[2]Vienna!$AB$7:$AN$40,$N92))/((IF($P92=1,'3 PlantsCodes'!$D$26,IF($P92=2,'3 PlantsCodes'!$D$27,IF($P92=3,'3 PlantsCodes'!$D$28,IF($P92=4,'3 PlantsCodes'!$D$29)))))*IF($R92=1,'3 PlantsCodes'!$D$31,IF($R92=2,'3 PlantsCodes'!$D$32)))</f>
        <v>7.5810121445927248</v>
      </c>
      <c r="BS92" s="19">
        <f>(IF($O92=20,VLOOKUP($C92,[2]Vienna!$AB$7:$AN$40,12),IF($O92&gt;0,VLOOKUP($C92,[2]Vienna!$AB$7:$AN$40,$O92),0))/(IF($Q92=1,'3 PlantsCodes'!$E$26,IF($Q92=3,'3 PlantsCodes'!$E$28,IF($Q92=4,'3 PlantsCodes'!$E$29,1)))*IF($R92=1,'3 PlantsCodes'!$E$31,IF($R92=2,'3 PlantsCodes'!$E$32))))</f>
        <v>0.94560532767638417</v>
      </c>
      <c r="BT92" s="19">
        <f>VLOOKUP($C92,[2]Vienna!$AB$6:$AZ$40,$S92)</f>
        <v>2.6224557864567948</v>
      </c>
      <c r="BU92" s="19">
        <f>VLOOKUP($C92,[2]Vienna!$B$7:$Y$40,18)</f>
        <v>7.5138209850413924</v>
      </c>
      <c r="BV92" s="19">
        <f>VLOOKUP($C92,[2]Vienna!$B$7:$AA$40,26)</f>
        <v>4.4762244501402222</v>
      </c>
      <c r="BW92" s="20">
        <f>IF($U92=1,-[4]School!$E$4,0)</f>
        <v>-7.2184126984126982</v>
      </c>
      <c r="BX92" s="57" t="s">
        <v>30</v>
      </c>
    </row>
    <row r="93" spans="1:76" x14ac:dyDescent="0.25">
      <c r="A93" s="151"/>
      <c r="B93" s="17">
        <v>17</v>
      </c>
      <c r="C93" s="22">
        <f t="shared" ref="C93:V93" si="101">IF(C70="","",C70)</f>
        <v>31</v>
      </c>
      <c r="D93" s="50" t="str">
        <f t="shared" si="101"/>
        <v/>
      </c>
      <c r="E93" s="50" t="str">
        <f t="shared" si="101"/>
        <v/>
      </c>
      <c r="F93" s="49" t="str">
        <f t="shared" si="101"/>
        <v/>
      </c>
      <c r="G93" s="49" t="str">
        <f t="shared" si="101"/>
        <v/>
      </c>
      <c r="H93" s="49">
        <f t="shared" si="101"/>
        <v>1</v>
      </c>
      <c r="I93" s="49">
        <f t="shared" si="101"/>
        <v>3</v>
      </c>
      <c r="J93" s="49">
        <f t="shared" si="101"/>
        <v>3</v>
      </c>
      <c r="K93" s="49">
        <f t="shared" si="101"/>
        <v>2</v>
      </c>
      <c r="L93" s="49">
        <f t="shared" si="101"/>
        <v>2</v>
      </c>
      <c r="M93" s="49">
        <f t="shared" si="101"/>
        <v>3322</v>
      </c>
      <c r="N93" s="49">
        <f t="shared" si="101"/>
        <v>9</v>
      </c>
      <c r="O93" s="49">
        <f t="shared" si="101"/>
        <v>20</v>
      </c>
      <c r="P93" s="49">
        <f t="shared" si="101"/>
        <v>4</v>
      </c>
      <c r="Q93" s="49">
        <f t="shared" si="101"/>
        <v>4</v>
      </c>
      <c r="R93" s="49">
        <f t="shared" si="101"/>
        <v>2</v>
      </c>
      <c r="S93" s="22">
        <f t="shared" si="101"/>
        <v>24</v>
      </c>
      <c r="T93" s="49">
        <f t="shared" si="101"/>
        <v>1</v>
      </c>
      <c r="U93" s="49">
        <f t="shared" si="101"/>
        <v>0</v>
      </c>
      <c r="V93" s="18" t="str">
        <f t="shared" si="101"/>
        <v/>
      </c>
      <c r="W93" s="21">
        <f>IF(W70&gt;0,VLOOKUP(W70,'[3]2020_Envelope'!$BH$6:$CR$128,16),"")</f>
        <v>9.0951507018615381</v>
      </c>
      <c r="X93" s="21">
        <f>IF(X70&gt;0,VLOOKUP(X70,'[3]2020_Envelope'!$BH$6:$CR$128,16),"")</f>
        <v>19.266409083289446</v>
      </c>
      <c r="Y93" s="21">
        <f>IF(Y70&gt;0,VLOOKUP(Y70,'[3]2020_Envelope'!$BH$6:$CR$128,16),"")</f>
        <v>10.980128936985926</v>
      </c>
      <c r="Z93" s="21">
        <f>IF(Z70&gt;0,VLOOKUP(Z70,'[3]2020_Envelope'!$BH$6:$CR$128,16),"")</f>
        <v>101.31181494438762</v>
      </c>
      <c r="AA93" s="21" t="str">
        <f>IF(AA70&gt;0,VLOOKUP(AA70,'[3]2020_Envelope'!$BH$6:$CR$128,16),"")</f>
        <v/>
      </c>
      <c r="AB93" s="21">
        <f>IF(AB70&gt;0,VLOOKUP(AB70,'[3]2020_Envelope'!$BH$6:$CR$128,16),"")</f>
        <v>59.235605383007851</v>
      </c>
      <c r="AC93" s="20">
        <f>IF(AC70&gt;0,VLOOKUP(AC70,'[3]2020_HVAC'!$EY$7:$KA$83,68),"")</f>
        <v>16.774999999999999</v>
      </c>
      <c r="AD93" s="20">
        <f>IF(AD70&gt;0,VLOOKUP(AD70,'[3]2020_HVAC'!$EY$7:$KA$83,68),"")</f>
        <v>26.6021</v>
      </c>
      <c r="AE93" s="20">
        <f>IF(AE70&gt;0,VLOOKUP(AE70,'[3]2020_HVAC'!$EY$7:$KA$83,68),"")</f>
        <v>31.720000000000002</v>
      </c>
      <c r="AF93" s="20" t="str">
        <f>IF(AF70&gt;0,VLOOKUP(AF70,'[3]2020_HVAC'!$EY$7:$KA$83,68),"")</f>
        <v/>
      </c>
      <c r="AG93" s="55">
        <f>VLOOKUP($C93,[1]Performance!$A$3:$K$38,2)</f>
        <v>2</v>
      </c>
      <c r="AH93" s="55">
        <f t="shared" si="82"/>
        <v>70</v>
      </c>
      <c r="AI93" s="20" t="str">
        <f>IF(AI70&gt;0,VLOOKUP(AI70,'[3]2020_HVAC'!$EY$7:$KA$83,AH93),"")</f>
        <v/>
      </c>
      <c r="AJ93" s="20">
        <f>IF(AJ70&gt;0,VLOOKUP(AJ70,'[3]2020_HVAC'!$EY$7:$KA$83,$AH93),"")</f>
        <v>21.276491695888083</v>
      </c>
      <c r="AK93" s="20">
        <f>IF(AK70&gt;0,VLOOKUP(AK70,'[3]2020_HVAC'!$EY$7:$KA$83,68),"")</f>
        <v>54.9</v>
      </c>
      <c r="AL93" s="20" t="str">
        <f>IF(AL70&gt;0,VLOOKUP(AL70,'[3]2020_HVAC'!$EY$7:$KA$83,68),"")</f>
        <v/>
      </c>
      <c r="AM93" s="20">
        <f>IF(AM70&gt;0,VLOOKUP(AM70,'[3]2020_HVAC'!$EY$7:$KA$83,68),"")</f>
        <v>4.809511111111112</v>
      </c>
      <c r="AN93" s="20">
        <f>IF(AN70&gt;0,VLOOKUP(AN70,'[3]2020_HVAC'!$EY$7:$KA$83,68),"")</f>
        <v>5.5056410256410206</v>
      </c>
      <c r="AO93" s="20" t="str">
        <f>IF(AO70&gt;0,VLOOKUP(AO70,'[3]2020_HVAC'!$EY$7:$KA$83,68),"")</f>
        <v/>
      </c>
      <c r="AP93" s="13">
        <f t="shared" si="83"/>
        <v>845858.17574428394</v>
      </c>
      <c r="AQ93" s="21">
        <f>IF(AQ70&gt;0,VLOOKUP(AQ70,'[3]2020_Envelope'!$BH$6:$CR$128,17),"")</f>
        <v>23.603364468339304</v>
      </c>
      <c r="AR93" s="21">
        <f>IF(AR70&gt;0,VLOOKUP(AR70,'[3]2020_Envelope'!$BH$6:$CR$128,17),"")</f>
        <v>37.159939961306705</v>
      </c>
      <c r="AS93" s="21">
        <f>IF(AS70&gt;0,VLOOKUP(AS70,'[3]2020_Envelope'!$BH$6:$CR$128,17),"")</f>
        <v>30.7215270250896</v>
      </c>
      <c r="AT93" s="21" t="str">
        <f>IF(AT70&gt;0,VLOOKUP(AT70,'[3]2020_Envelope'!$BH$6:$CR$128,17),"")</f>
        <v/>
      </c>
      <c r="AU93" s="21" t="str">
        <f>IF(AU70&gt;0,VLOOKUP(AU70,'[3]2020_Envelope'!$BH$6:$CR$128,17),"")</f>
        <v/>
      </c>
      <c r="AV93" s="21">
        <f>IF(AV70&gt;0,VLOOKUP(AV70,'[3]2020_Envelope'!$BH$6:$CR$128,17),"")</f>
        <v>29.795850371571422</v>
      </c>
      <c r="AW93" s="20">
        <f>IF(AW70&gt;0,VLOOKUP(AW70,'[3]2020_HVAC'!$EY$7:$KA$83,71),"")</f>
        <v>16.774999999999999</v>
      </c>
      <c r="AX93" s="20">
        <f>IF(AX70&gt;0,VLOOKUP(AX70,'[3]2020_HVAC'!$EY$7:$KA$83,71),"")</f>
        <v>26.6021</v>
      </c>
      <c r="AY93" s="20">
        <f>IF(AY70&gt;0,VLOOKUP(AY70,'[3]2020_HVAC'!$EY$7:$KA$83,71),"")</f>
        <v>31.72</v>
      </c>
      <c r="AZ93" s="20" t="str">
        <f>IF(AZ70&gt;0,VLOOKUP(AZ70,'[3]2020_HVAC'!$EY$7:$KA$83,71),"")</f>
        <v/>
      </c>
      <c r="BA93" s="55">
        <f>VLOOKUP($C93,[2]Performance!$A$3:$K$36,2)</f>
        <v>2</v>
      </c>
      <c r="BB93" s="55">
        <f t="shared" si="84"/>
        <v>73</v>
      </c>
      <c r="BC93" s="20" t="str">
        <f>IF(BC70&gt;0,VLOOKUP(BC70,'[3]2020_HVAC'!$EY$7:$KA$83,BB93),"")</f>
        <v/>
      </c>
      <c r="BD93" s="20">
        <f>IF(BD70&gt;0,VLOOKUP(BD70,'[3]2020_HVAC'!$EY$7:$KA$83,$BB93),"")</f>
        <v>28.115944550251889</v>
      </c>
      <c r="BE93" s="20">
        <f>IF(BE70&gt;0,VLOOKUP(BE70,'[3]2020_HVAC'!$EY$7:$KA$83,71),"")</f>
        <v>54.9</v>
      </c>
      <c r="BF93" s="20" t="str">
        <f>IF(BF70&gt;0,VLOOKUP(BF70,'[3]2020_HVAC'!$EY$7:$KA$83,71),"")</f>
        <v/>
      </c>
      <c r="BG93" s="20">
        <f>IF(BG70&gt;0,VLOOKUP(BG70,'[3]2020_HVAC'!$EY$7:$KA$83,71),"")</f>
        <v>5.3591695238095243</v>
      </c>
      <c r="BH93" s="20">
        <f>IF(BH70&gt;0,VLOOKUP(BH70,'[3]2020_HVAC'!$EY$7:$KA$83,71),"")</f>
        <v>8.1798095238095154</v>
      </c>
      <c r="BI93" s="20" t="str">
        <f>IF(BI70&gt;0,VLOOKUP(BI70,'[3]2020_HVAC'!$EY$7:$KA$83,71),"")</f>
        <v/>
      </c>
      <c r="BJ93" s="13">
        <f t="shared" si="85"/>
        <v>922738.02208616049</v>
      </c>
      <c r="BK93" s="19">
        <f>IF($N93&gt;0,VLOOKUP($C93,[1]Vienna!$AB$7:$AN$40,$N93))/((IF($P93=1,'3 PlantsCodes'!$D$26,IF($P93=2,'3 PlantsCodes'!$D$27,IF($P93=3,'3 PlantsCodes'!$D$28,IF($P93=4,'3 PlantsCodes'!$D$29)))))*IF($R93=1,'3 PlantsCodes'!$D$31,IF($R93=2,'3 PlantsCodes'!$D$32)))</f>
        <v>10.296355285259457</v>
      </c>
      <c r="BL93" s="19">
        <f>(IF($O93=20,VLOOKUP($C93,[1]Vienna!$AB$7:$AN$40,12),IF($O93&gt;0,VLOOKUP($C93,[1]Vienna!$AB$7:$AN$40,$O93),0))/(IF($Q93=1,'3 PlantsCodes'!$E$26,IF($Q93=3,'3 PlantsCodes'!$E$28,IF($Q93=4,'3 PlantsCodes'!$E$29,1)))*IF($R93=1,'3 PlantsCodes'!$E$31,IF($R93=2,'3 PlantsCodes'!$E$32))))</f>
        <v>7.6289564146223467</v>
      </c>
      <c r="BM93" s="19">
        <f>VLOOKUP($C93,[1]Vienna!$AB$6:$AZ$40,$S93)</f>
        <v>4.477777777777777</v>
      </c>
      <c r="BN93" s="19">
        <f>VLOOKUP($C93,[1]Vienna!$B$7:$Y$40,18)</f>
        <v>21.328888671874999</v>
      </c>
      <c r="BO93" s="19">
        <f>VLOOKUP($C93,[1]Vienna!$B$7:$AA$40,26)</f>
        <v>2.4870764226375459</v>
      </c>
      <c r="BP93" s="20">
        <f>IF($U93=1,-[4]Office!$E$4,0)</f>
        <v>0</v>
      </c>
      <c r="BQ93" s="57" t="s">
        <v>30</v>
      </c>
      <c r="BR93" s="19">
        <f>IF($N93&gt;0,VLOOKUP($C93,[2]Vienna!$AB$7:$AN$40,$N93))/((IF($P93=1,'3 PlantsCodes'!$D$26,IF($P93=2,'3 PlantsCodes'!$D$27,IF($P93=3,'3 PlantsCodes'!$D$28,IF($P93=4,'3 PlantsCodes'!$D$29)))))*IF($R93=1,'3 PlantsCodes'!$D$31,IF($R93=2,'3 PlantsCodes'!$D$32)))</f>
        <v>9.40598337236022</v>
      </c>
      <c r="BS93" s="19">
        <f>(IF($O93=20,VLOOKUP($C93,[2]Vienna!$AB$7:$AN$40,12),IF($O93&gt;0,VLOOKUP($C93,[2]Vienna!$AB$7:$AN$40,$O93),0))/(IF($Q93=1,'3 PlantsCodes'!$E$26,IF($Q93=3,'3 PlantsCodes'!$E$28,IF($Q93=4,'3 PlantsCodes'!$E$29,1)))*IF($R93=1,'3 PlantsCodes'!$E$31,IF($R93=2,'3 PlantsCodes'!$E$32))))</f>
        <v>4.2208033441505703</v>
      </c>
      <c r="BT93" s="19">
        <f>VLOOKUP($C93,[2]Vienna!$AB$6:$AZ$40,$S93)</f>
        <v>7.5422222222222226</v>
      </c>
      <c r="BU93" s="19">
        <f>VLOOKUP($C93,[2]Vienna!$B$7:$Y$40,18)</f>
        <v>19.538452518849223</v>
      </c>
      <c r="BV93" s="19">
        <f>VLOOKUP($C93,[2]Vienna!$B$7:$AA$40,26)</f>
        <v>5.1776302779197643</v>
      </c>
      <c r="BW93" s="20">
        <f>IF($U93=1,-[4]School!$E$4,0)</f>
        <v>0</v>
      </c>
      <c r="BX93" s="57" t="s">
        <v>30</v>
      </c>
    </row>
    <row r="94" spans="1:76" x14ac:dyDescent="0.25">
      <c r="A94" s="151"/>
      <c r="B94" s="17">
        <v>18</v>
      </c>
      <c r="C94" s="22">
        <f t="shared" ref="C94:V94" si="102">IF(C71="","",C71)</f>
        <v>13</v>
      </c>
      <c r="D94" s="50" t="str">
        <f t="shared" si="102"/>
        <v/>
      </c>
      <c r="E94" s="50" t="str">
        <f t="shared" si="102"/>
        <v/>
      </c>
      <c r="F94" s="49" t="str">
        <f t="shared" si="102"/>
        <v/>
      </c>
      <c r="G94" s="49" t="str">
        <f t="shared" si="102"/>
        <v/>
      </c>
      <c r="H94" s="49">
        <f t="shared" si="102"/>
        <v>0</v>
      </c>
      <c r="I94" s="49">
        <f t="shared" si="102"/>
        <v>3</v>
      </c>
      <c r="J94" s="49">
        <f t="shared" si="102"/>
        <v>3</v>
      </c>
      <c r="K94" s="49">
        <f t="shared" si="102"/>
        <v>2</v>
      </c>
      <c r="L94" s="49">
        <f t="shared" si="102"/>
        <v>1</v>
      </c>
      <c r="M94" s="49">
        <f t="shared" si="102"/>
        <v>3321</v>
      </c>
      <c r="N94" s="49">
        <f t="shared" si="102"/>
        <v>5</v>
      </c>
      <c r="O94" s="49">
        <f t="shared" si="102"/>
        <v>20</v>
      </c>
      <c r="P94" s="49">
        <f t="shared" si="102"/>
        <v>3</v>
      </c>
      <c r="Q94" s="49">
        <f t="shared" si="102"/>
        <v>3</v>
      </c>
      <c r="R94" s="49">
        <f t="shared" si="102"/>
        <v>2</v>
      </c>
      <c r="S94" s="22">
        <f t="shared" si="102"/>
        <v>15</v>
      </c>
      <c r="T94" s="49">
        <f t="shared" si="102"/>
        <v>0</v>
      </c>
      <c r="U94" s="49">
        <f t="shared" si="102"/>
        <v>0</v>
      </c>
      <c r="V94" s="18" t="str">
        <f t="shared" si="102"/>
        <v/>
      </c>
      <c r="W94" s="21">
        <f>IF(W71&gt;0,VLOOKUP(W71,'[3]2020_Envelope'!$BH$6:$CR$128,16),"")</f>
        <v>9.0951507018615381</v>
      </c>
      <c r="X94" s="21">
        <f>IF(X71&gt;0,VLOOKUP(X71,'[3]2020_Envelope'!$BH$6:$CR$128,16),"")</f>
        <v>19.266409083289446</v>
      </c>
      <c r="Y94" s="21">
        <f>IF(Y71&gt;0,VLOOKUP(Y71,'[3]2020_Envelope'!$BH$6:$CR$128,16),"")</f>
        <v>10.980128936985926</v>
      </c>
      <c r="Z94" s="21">
        <f>IF(Z71&gt;0,VLOOKUP(Z71,'[3]2020_Envelope'!$BH$6:$CR$128,16),"")</f>
        <v>101.31181494438762</v>
      </c>
      <c r="AA94" s="21" t="str">
        <f>IF(AA71&gt;0,VLOOKUP(AA71,'[3]2020_Envelope'!$BH$6:$CR$128,16),"")</f>
        <v/>
      </c>
      <c r="AB94" s="21">
        <f>IF(AB71&gt;0,VLOOKUP(AB71,'[3]2020_Envelope'!$BH$6:$CR$128,16),"")</f>
        <v>59.235605383007851</v>
      </c>
      <c r="AC94" s="20" t="str">
        <f>IF(AC71&gt;0,VLOOKUP(AC71,'[3]2020_HVAC'!$EY$7:$KA$83,68),"")</f>
        <v/>
      </c>
      <c r="AD94" s="20" t="str">
        <f>IF(AD71&gt;0,VLOOKUP(AD71,'[3]2020_HVAC'!$EY$7:$KA$83,68),"")</f>
        <v/>
      </c>
      <c r="AE94" s="20">
        <f>IF(AE71&gt;0,VLOOKUP(AE71,'[3]2020_HVAC'!$EY$7:$KA$83,68),"")</f>
        <v>31.720000000000002</v>
      </c>
      <c r="AF94" s="20" t="str">
        <f>IF(AF71&gt;0,VLOOKUP(AF71,'[3]2020_HVAC'!$EY$7:$KA$83,68),"")</f>
        <v/>
      </c>
      <c r="AG94" s="55">
        <f>VLOOKUP($C94,[1]Performance!$A$3:$K$38,2)</f>
        <v>2</v>
      </c>
      <c r="AH94" s="55">
        <f t="shared" si="82"/>
        <v>70</v>
      </c>
      <c r="AI94" s="20">
        <f>IF(AI71&gt;0,VLOOKUP(AI71,'[3]2020_HVAC'!$EY$7:$KA$83,AH94),"")</f>
        <v>5.0643896939535953</v>
      </c>
      <c r="AJ94" s="20">
        <f>IF(AJ71&gt;0,VLOOKUP(AJ71,'[3]2020_HVAC'!$EY$7:$KA$83,$AH94),"")</f>
        <v>21.276491695888083</v>
      </c>
      <c r="AK94" s="20">
        <f>IF(AK71&gt;0,VLOOKUP(AK71,'[3]2020_HVAC'!$EY$7:$KA$83,68),"")</f>
        <v>46.36</v>
      </c>
      <c r="AL94" s="20" t="str">
        <f>IF(AL71&gt;0,VLOOKUP(AL71,'[3]2020_HVAC'!$EY$7:$KA$83,68),"")</f>
        <v/>
      </c>
      <c r="AM94" s="20">
        <f>IF(AM71&gt;0,VLOOKUP(AM71,'[3]2020_HVAC'!$EY$7:$KA$83,68),"")</f>
        <v>4.809511111111112</v>
      </c>
      <c r="AN94" s="20" t="str">
        <f>IF(AN71&gt;0,VLOOKUP(AN71,'[3]2020_HVAC'!$EY$7:$KA$83,68),"")</f>
        <v/>
      </c>
      <c r="AO94" s="20" t="str">
        <f>IF(AO71&gt;0,VLOOKUP(AO71,'[3]2020_HVAC'!$EY$7:$KA$83,68),"")</f>
        <v/>
      </c>
      <c r="AP94" s="13">
        <f t="shared" si="83"/>
        <v>723339.63362813531</v>
      </c>
      <c r="AQ94" s="21">
        <f>IF(AQ71&gt;0,VLOOKUP(AQ71,'[3]2020_Envelope'!$BH$6:$CR$128,17),"")</f>
        <v>23.603364468339304</v>
      </c>
      <c r="AR94" s="21">
        <f>IF(AR71&gt;0,VLOOKUP(AR71,'[3]2020_Envelope'!$BH$6:$CR$128,17),"")</f>
        <v>37.159939961306705</v>
      </c>
      <c r="AS94" s="21">
        <f>IF(AS71&gt;0,VLOOKUP(AS71,'[3]2020_Envelope'!$BH$6:$CR$128,17),"")</f>
        <v>30.7215270250896</v>
      </c>
      <c r="AT94" s="21" t="str">
        <f>IF(AT71&gt;0,VLOOKUP(AT71,'[3]2020_Envelope'!$BH$6:$CR$128,17),"")</f>
        <v/>
      </c>
      <c r="AU94" s="21" t="str">
        <f>IF(AU71&gt;0,VLOOKUP(AU71,'[3]2020_Envelope'!$BH$6:$CR$128,17),"")</f>
        <v/>
      </c>
      <c r="AV94" s="21">
        <f>IF(AV71&gt;0,VLOOKUP(AV71,'[3]2020_Envelope'!$BH$6:$CR$128,17),"")</f>
        <v>29.795850371571422</v>
      </c>
      <c r="AW94" s="20" t="str">
        <f>IF(AW71&gt;0,VLOOKUP(AW71,'[3]2020_HVAC'!$EY$7:$KA$83,71),"")</f>
        <v/>
      </c>
      <c r="AX94" s="20" t="str">
        <f>IF(AX71&gt;0,VLOOKUP(AX71,'[3]2020_HVAC'!$EY$7:$KA$83,71),"")</f>
        <v/>
      </c>
      <c r="AY94" s="20">
        <f>IF(AY71&gt;0,VLOOKUP(AY71,'[3]2020_HVAC'!$EY$7:$KA$83,71),"")</f>
        <v>31.72</v>
      </c>
      <c r="AZ94" s="20" t="str">
        <f>IF(AZ71&gt;0,VLOOKUP(AZ71,'[3]2020_HVAC'!$EY$7:$KA$83,71),"")</f>
        <v/>
      </c>
      <c r="BA94" s="55">
        <f>VLOOKUP($C94,[2]Performance!$A$3:$K$36,2)</f>
        <v>1</v>
      </c>
      <c r="BB94" s="55">
        <f t="shared" si="84"/>
        <v>72</v>
      </c>
      <c r="BC94" s="20">
        <f>IF(BC71&gt;0,VLOOKUP(BC71,'[3]2020_HVAC'!$EY$7:$KA$83,BB94),"")</f>
        <v>12.694175297264449</v>
      </c>
      <c r="BD94" s="20">
        <f>IF(BD71&gt;0,VLOOKUP(BD71,'[3]2020_HVAC'!$EY$7:$KA$83,$BB94),"")</f>
        <v>25.469834245417321</v>
      </c>
      <c r="BE94" s="20">
        <f>IF(BE71&gt;0,VLOOKUP(BE71,'[3]2020_HVAC'!$EY$7:$KA$83,71),"")</f>
        <v>46.36</v>
      </c>
      <c r="BF94" s="20" t="str">
        <f>IF(BF71&gt;0,VLOOKUP(BF71,'[3]2020_HVAC'!$EY$7:$KA$83,71),"")</f>
        <v/>
      </c>
      <c r="BG94" s="20">
        <f>IF(BG71&gt;0,VLOOKUP(BG71,'[3]2020_HVAC'!$EY$7:$KA$83,71),"")</f>
        <v>5.3591695238095243</v>
      </c>
      <c r="BH94" s="20" t="str">
        <f>IF(BH71&gt;0,VLOOKUP(BH71,'[3]2020_HVAC'!$EY$7:$KA$83,71),"")</f>
        <v/>
      </c>
      <c r="BI94" s="20" t="str">
        <f>IF(BI71&gt;0,VLOOKUP(BI71,'[3]2020_HVAC'!$EY$7:$KA$83,71),"")</f>
        <v/>
      </c>
      <c r="BJ94" s="13">
        <f t="shared" si="85"/>
        <v>765084.16181231465</v>
      </c>
      <c r="BK94" s="19">
        <f>IF($N94&gt;0,VLOOKUP($C94,[1]Vienna!$AB$7:$AN$40,$N94))/((IF($P94=1,'3 PlantsCodes'!$D$26,IF($P94=2,'3 PlantsCodes'!$D$27,IF($P94=3,'3 PlantsCodes'!$D$28,IF($P94=4,'3 PlantsCodes'!$D$29)))))*IF($R94=1,'3 PlantsCodes'!$D$31,IF($R94=2,'3 PlantsCodes'!$D$32)))</f>
        <v>16.619162673475998</v>
      </c>
      <c r="BL94" s="19">
        <f>(IF($O94=20,VLOOKUP($C94,[1]Vienna!$AB$7:$AN$40,12),IF($O94&gt;0,VLOOKUP($C94,[1]Vienna!$AB$7:$AN$40,$O94),0))/(IF($Q94=1,'3 PlantsCodes'!$E$26,IF($Q94=3,'3 PlantsCodes'!$E$28,IF($Q94=4,'3 PlantsCodes'!$E$29,1)))*IF($R94=1,'3 PlantsCodes'!$E$31,IF($R94=2,'3 PlantsCodes'!$E$32))))</f>
        <v>7.6390609377870078</v>
      </c>
      <c r="BM94" s="19">
        <f>VLOOKUP($C94,[1]Vienna!$AB$6:$AZ$40,$S94)</f>
        <v>8.6315789473684212</v>
      </c>
      <c r="BN94" s="19">
        <f>VLOOKUP($C94,[1]Vienna!$B$7:$Y$40,18)</f>
        <v>21.328888671874999</v>
      </c>
      <c r="BO94" s="19">
        <f>VLOOKUP($C94,[1]Vienna!$B$7:$AA$40,26)</f>
        <v>0.23080812326168071</v>
      </c>
      <c r="BP94" s="20">
        <f>IF($U94=1,-[4]Office!$E$4,0)</f>
        <v>0</v>
      </c>
      <c r="BQ94" s="57" t="s">
        <v>30</v>
      </c>
      <c r="BR94" s="19">
        <f>IF($N94&gt;0,VLOOKUP($C94,[2]Vienna!$AB$7:$AN$40,$N94))/((IF($P94=1,'3 PlantsCodes'!$D$26,IF($P94=2,'3 PlantsCodes'!$D$27,IF($P94=3,'3 PlantsCodes'!$D$28,IF($P94=4,'3 PlantsCodes'!$D$29)))))*IF($R94=1,'3 PlantsCodes'!$D$31,IF($R94=2,'3 PlantsCodes'!$D$32)))</f>
        <v>26.824192958625694</v>
      </c>
      <c r="BS94" s="19">
        <f>(IF($O94=20,VLOOKUP($C94,[2]Vienna!$AB$7:$AN$40,12),IF($O94&gt;0,VLOOKUP($C94,[2]Vienna!$AB$7:$AN$40,$O94),0))/(IF($Q94=1,'3 PlantsCodes'!$E$26,IF($Q94=3,'3 PlantsCodes'!$E$28,IF($Q94=4,'3 PlantsCodes'!$E$29,1)))*IF($R94=1,'3 PlantsCodes'!$E$31,IF($R94=2,'3 PlantsCodes'!$E$32))))</f>
        <v>4.2937240652677566</v>
      </c>
      <c r="BT94" s="19">
        <f>VLOOKUP($C94,[2]Vienna!$AB$6:$AZ$40,$S94)</f>
        <v>12.526315789473685</v>
      </c>
      <c r="BU94" s="19">
        <f>VLOOKUP($C94,[2]Vienna!$B$7:$Y$40,18)</f>
        <v>19.538452518849223</v>
      </c>
      <c r="BV94" s="19">
        <f>VLOOKUP($C94,[2]Vienna!$B$7:$AA$40,26)</f>
        <v>0.42722755179643362</v>
      </c>
      <c r="BW94" s="20">
        <f>IF($U94=1,-[4]School!$E$4,0)</f>
        <v>0</v>
      </c>
      <c r="BX94" s="57" t="s">
        <v>30</v>
      </c>
    </row>
    <row r="95" spans="1:76" x14ac:dyDescent="0.25">
      <c r="A95" s="151"/>
      <c r="B95" s="17">
        <v>19</v>
      </c>
      <c r="C95" s="22">
        <f t="shared" ref="C95:V95" si="103">IF(C72="","",C72)</f>
        <v>18</v>
      </c>
      <c r="D95" s="50" t="str">
        <f t="shared" si="103"/>
        <v/>
      </c>
      <c r="E95" s="50" t="str">
        <f t="shared" si="103"/>
        <v/>
      </c>
      <c r="F95" s="49" t="str">
        <f t="shared" si="103"/>
        <v/>
      </c>
      <c r="G95" s="49" t="str">
        <f t="shared" si="103"/>
        <v/>
      </c>
      <c r="H95" s="49">
        <f t="shared" si="103"/>
        <v>0</v>
      </c>
      <c r="I95" s="49">
        <f t="shared" si="103"/>
        <v>4</v>
      </c>
      <c r="J95" s="49">
        <f t="shared" si="103"/>
        <v>3</v>
      </c>
      <c r="K95" s="49">
        <f t="shared" si="103"/>
        <v>3</v>
      </c>
      <c r="L95" s="49">
        <f t="shared" si="103"/>
        <v>1</v>
      </c>
      <c r="M95" s="49">
        <f t="shared" si="103"/>
        <v>4331</v>
      </c>
      <c r="N95" s="49">
        <f t="shared" si="103"/>
        <v>9</v>
      </c>
      <c r="O95" s="49">
        <f t="shared" si="103"/>
        <v>0</v>
      </c>
      <c r="P95" s="49">
        <f t="shared" si="103"/>
        <v>1</v>
      </c>
      <c r="Q95" s="49">
        <f t="shared" si="103"/>
        <v>0</v>
      </c>
      <c r="R95" s="49">
        <f t="shared" si="103"/>
        <v>2</v>
      </c>
      <c r="S95" s="22">
        <f t="shared" si="103"/>
        <v>18</v>
      </c>
      <c r="T95" s="49">
        <f t="shared" si="103"/>
        <v>0</v>
      </c>
      <c r="U95" s="49">
        <f t="shared" si="103"/>
        <v>0</v>
      </c>
      <c r="V95" s="18" t="str">
        <f t="shared" si="103"/>
        <v/>
      </c>
      <c r="W95" s="21">
        <f>IF(W72&gt;0,VLOOKUP(W72,'[3]2020_Envelope'!$BH$6:$CR$128,16),"")</f>
        <v>9.8622116044281736</v>
      </c>
      <c r="X95" s="21">
        <f>IF(X72&gt;0,VLOOKUP(X72,'[3]2020_Envelope'!$BH$6:$CR$128,16),"")</f>
        <v>19.598588550242717</v>
      </c>
      <c r="Y95" s="21">
        <f>IF(Y72&gt;0,VLOOKUP(Y72,'[3]2020_Envelope'!$BH$6:$CR$128,16),"")</f>
        <v>15.372180511780293</v>
      </c>
      <c r="Z95" s="21">
        <f>IF(Z72&gt;0,VLOOKUP(Z72,'[3]2020_Envelope'!$BH$6:$CR$128,16),"")</f>
        <v>101.31181494438762</v>
      </c>
      <c r="AA95" s="21">
        <f>IF(AA72&gt;0,VLOOKUP(AA72,'[3]2020_Envelope'!$BH$6:$CR$128,16),"")</f>
        <v>134.49966869318251</v>
      </c>
      <c r="AB95" s="21">
        <f>IF(AB72&gt;0,VLOOKUP(AB72,'[3]2020_Envelope'!$BH$6:$CR$128,16),"")</f>
        <v>59.235605383007851</v>
      </c>
      <c r="AC95" s="20" t="str">
        <f>IF(AC72&gt;0,VLOOKUP(AC72,'[3]2020_HVAC'!$EY$7:$KA$83,68),"")</f>
        <v/>
      </c>
      <c r="AD95" s="20" t="str">
        <f>IF(AD72&gt;0,VLOOKUP(AD72,'[3]2020_HVAC'!$EY$7:$KA$83,68),"")</f>
        <v/>
      </c>
      <c r="AE95" s="20">
        <f>IF(AE72&gt;0,VLOOKUP(AE72,'[3]2020_HVAC'!$EY$7:$KA$83,68),"")</f>
        <v>29.767999999999997</v>
      </c>
      <c r="AF95" s="20">
        <f>IF(AF72&gt;0,VLOOKUP(AF72,'[3]2020_HVAC'!$EY$7:$KA$83,68),"")</f>
        <v>13.054</v>
      </c>
      <c r="AG95" s="55">
        <f>VLOOKUP($C95,[1]Performance!$A$3:$K$38,2)</f>
        <v>2</v>
      </c>
      <c r="AH95" s="55">
        <f t="shared" si="82"/>
        <v>70</v>
      </c>
      <c r="AI95" s="20" t="str">
        <f>IF(AI72&gt;0,VLOOKUP(AI72,'[3]2020_HVAC'!$EY$7:$KA$83,AH95),"")</f>
        <v/>
      </c>
      <c r="AJ95" s="20" t="str">
        <f>IF(AJ72&gt;0,VLOOKUP(AJ72,'[3]2020_HVAC'!$EY$7:$KA$83,$AH95),"")</f>
        <v/>
      </c>
      <c r="AK95" s="20">
        <f>IF(AK72&gt;0,VLOOKUP(AK72,'[3]2020_HVAC'!$EY$7:$KA$83,68),"")</f>
        <v>100.04</v>
      </c>
      <c r="AL95" s="20" t="str">
        <f>IF(AL72&gt;0,VLOOKUP(AL72,'[3]2020_HVAC'!$EY$7:$KA$83,68),"")</f>
        <v/>
      </c>
      <c r="AM95" s="20">
        <f>IF(AM72&gt;0,VLOOKUP(AM72,'[3]2020_HVAC'!$EY$7:$KA$83,68),"")</f>
        <v>4.809511111111112</v>
      </c>
      <c r="AN95" s="20" t="str">
        <f>IF(AN72&gt;0,VLOOKUP(AN72,'[3]2020_HVAC'!$EY$7:$KA$83,68),"")</f>
        <v/>
      </c>
      <c r="AO95" s="20" t="str">
        <f>IF(AO72&gt;0,VLOOKUP(AO72,'[3]2020_HVAC'!$EY$7:$KA$83,68),"")</f>
        <v/>
      </c>
      <c r="AP95" s="13">
        <f t="shared" si="83"/>
        <v>1140870.699067648</v>
      </c>
      <c r="AQ95" s="21">
        <f>IF(AQ72&gt;0,VLOOKUP(AQ72,'[3]2020_Envelope'!$BH$6:$CR$128,17),"")</f>
        <v>34.641068315412177</v>
      </c>
      <c r="AR95" s="21">
        <f>IF(AR72&gt;0,VLOOKUP(AR72,'[3]2020_Envelope'!$BH$6:$CR$128,17),"")</f>
        <v>39.809328114206856</v>
      </c>
      <c r="AS95" s="21">
        <f>IF(AS72&gt;0,VLOOKUP(AS72,'[3]2020_Envelope'!$BH$6:$CR$128,17),"")</f>
        <v>34.633686881720429</v>
      </c>
      <c r="AT95" s="21" t="str">
        <f>IF(AT72&gt;0,VLOOKUP(AT72,'[3]2020_Envelope'!$BH$6:$CR$128,17),"")</f>
        <v/>
      </c>
      <c r="AU95" s="21">
        <f>IF(AU72&gt;0,VLOOKUP(AU72,'[3]2020_Envelope'!$BH$6:$CR$128,17),"")</f>
        <v>65.558337295000001</v>
      </c>
      <c r="AV95" s="21">
        <f>IF(AV72&gt;0,VLOOKUP(AV72,'[3]2020_Envelope'!$BH$6:$CR$128,17),"")</f>
        <v>29.795850371571422</v>
      </c>
      <c r="AW95" s="20" t="str">
        <f>IF(AW72&gt;0,VLOOKUP(AW72,'[3]2020_HVAC'!$EY$7:$KA$83,71),"")</f>
        <v/>
      </c>
      <c r="AX95" s="20" t="str">
        <f>IF(AX72&gt;0,VLOOKUP(AX72,'[3]2020_HVAC'!$EY$7:$KA$83,71),"")</f>
        <v/>
      </c>
      <c r="AY95" s="20">
        <f>IF(AY72&gt;0,VLOOKUP(AY72,'[3]2020_HVAC'!$EY$7:$KA$83,71),"")</f>
        <v>29.768000000000001</v>
      </c>
      <c r="AZ95" s="20">
        <f>IF(AZ72&gt;0,VLOOKUP(AZ72,'[3]2020_HVAC'!$EY$7:$KA$83,71),"")</f>
        <v>13.054</v>
      </c>
      <c r="BA95" s="55">
        <f>VLOOKUP($C95,[2]Performance!$A$3:$K$36,2)</f>
        <v>1</v>
      </c>
      <c r="BB95" s="55">
        <f t="shared" si="84"/>
        <v>72</v>
      </c>
      <c r="BC95" s="20" t="str">
        <f>IF(BC72&gt;0,VLOOKUP(BC72,'[3]2020_HVAC'!$EY$7:$KA$83,BB95),"")</f>
        <v/>
      </c>
      <c r="BD95" s="20" t="str">
        <f>IF(BD72&gt;0,VLOOKUP(BD72,'[3]2020_HVAC'!$EY$7:$KA$83,$BB95),"")</f>
        <v/>
      </c>
      <c r="BE95" s="20">
        <f>IF(BE72&gt;0,VLOOKUP(BE72,'[3]2020_HVAC'!$EY$7:$KA$83,71),"")</f>
        <v>100.04</v>
      </c>
      <c r="BF95" s="20" t="str">
        <f>IF(BF72&gt;0,VLOOKUP(BF72,'[3]2020_HVAC'!$EY$7:$KA$83,71),"")</f>
        <v/>
      </c>
      <c r="BG95" s="20">
        <f>IF(BG72&gt;0,VLOOKUP(BG72,'[3]2020_HVAC'!$EY$7:$KA$83,71),"")</f>
        <v>5.3591695238095243</v>
      </c>
      <c r="BH95" s="20" t="str">
        <f>IF(BH72&gt;0,VLOOKUP(BH72,'[3]2020_HVAC'!$EY$7:$KA$83,71),"")</f>
        <v/>
      </c>
      <c r="BI95" s="20" t="str">
        <f>IF(BI72&gt;0,VLOOKUP(BI72,'[3]2020_HVAC'!$EY$7:$KA$83,71),"")</f>
        <v/>
      </c>
      <c r="BJ95" s="13">
        <f t="shared" si="85"/>
        <v>1110877.2375804193</v>
      </c>
      <c r="BK95" s="19">
        <f>IF($N95&gt;0,VLOOKUP($C95,[1]Vienna!$AB$7:$AN$40,$N95))/((IF($P95=1,'3 PlantsCodes'!$D$26,IF($P95=2,'3 PlantsCodes'!$D$27,IF($P95=3,'3 PlantsCodes'!$D$28,IF($P95=4,'3 PlantsCodes'!$D$29)))))*IF($R95=1,'3 PlantsCodes'!$D$31,IF($R95=2,'3 PlantsCodes'!$D$32)))</f>
        <v>19.129512087590598</v>
      </c>
      <c r="BL95" s="19">
        <f>(IF($O95=20,VLOOKUP($C95,[1]Vienna!$AB$7:$AN$40,12),IF($O95&gt;0,VLOOKUP($C95,[1]Vienna!$AB$7:$AN$40,$O95),0))/(IF($Q95=1,'3 PlantsCodes'!$E$26,IF($Q95=3,'3 PlantsCodes'!$E$28,IF($Q95=4,'3 PlantsCodes'!$E$29,1)))*IF($R95=1,'3 PlantsCodes'!$E$31,IF($R95=2,'3 PlantsCodes'!$E$32))))</f>
        <v>0</v>
      </c>
      <c r="BM95" s="19">
        <f>VLOOKUP($C95,[1]Vienna!$AB$6:$AZ$40,$S95)</f>
        <v>8.1999999999999993</v>
      </c>
      <c r="BN95" s="19">
        <f>VLOOKUP($C95,[1]Vienna!$B$7:$Y$40,18)</f>
        <v>7.8505058899217826</v>
      </c>
      <c r="BO95" s="19">
        <f>VLOOKUP($C95,[1]Vienna!$B$7:$AA$40,26)</f>
        <v>0.16418281714243962</v>
      </c>
      <c r="BP95" s="20">
        <f>IF($U95=1,-[4]Office!$E$4,0)</f>
        <v>0</v>
      </c>
      <c r="BQ95" s="57" t="s">
        <v>30</v>
      </c>
      <c r="BR95" s="19">
        <f>IF($N95&gt;0,VLOOKUP($C95,[2]Vienna!$AB$7:$AN$40,$N95))/((IF($P95=1,'3 PlantsCodes'!$D$26,IF($P95=2,'3 PlantsCodes'!$D$27,IF($P95=3,'3 PlantsCodes'!$D$28,IF($P95=4,'3 PlantsCodes'!$D$29)))))*IF($R95=1,'3 PlantsCodes'!$D$31,IF($R95=2,'3 PlantsCodes'!$D$32)))</f>
        <v>26.691584952232997</v>
      </c>
      <c r="BS95" s="19">
        <f>(IF($O95=20,VLOOKUP($C95,[2]Vienna!$AB$7:$AN$40,12),IF($O95&gt;0,VLOOKUP($C95,[2]Vienna!$AB$7:$AN$40,$O95),0))/(IF($Q95=1,'3 PlantsCodes'!$E$26,IF($Q95=3,'3 PlantsCodes'!$E$28,IF($Q95=4,'3 PlantsCodes'!$E$29,1)))*IF($R95=1,'3 PlantsCodes'!$E$31,IF($R95=2,'3 PlantsCodes'!$E$32))))</f>
        <v>0</v>
      </c>
      <c r="BT95" s="19">
        <f>VLOOKUP($C95,[2]Vienna!$AB$6:$AZ$40,$S95)</f>
        <v>11.9</v>
      </c>
      <c r="BU95" s="19">
        <f>VLOOKUP($C95,[2]Vienna!$B$7:$Y$40,18)</f>
        <v>7.8425825900360433</v>
      </c>
      <c r="BV95" s="19">
        <f>VLOOKUP($C95,[2]Vienna!$B$7:$AA$40,26)</f>
        <v>0.38278485693837527</v>
      </c>
      <c r="BW95" s="20">
        <f>IF($U95=1,-[4]School!$E$4,0)</f>
        <v>0</v>
      </c>
      <c r="BX95" s="57" t="s">
        <v>30</v>
      </c>
    </row>
    <row r="96" spans="1:76" x14ac:dyDescent="0.25">
      <c r="A96" s="152"/>
      <c r="B96" s="17">
        <v>20</v>
      </c>
      <c r="C96" s="22">
        <f t="shared" ref="C96:V96" si="104">IF(C73="","",C73)</f>
        <v>32</v>
      </c>
      <c r="D96" s="50" t="str">
        <f t="shared" si="104"/>
        <v/>
      </c>
      <c r="E96" s="50" t="str">
        <f t="shared" si="104"/>
        <v/>
      </c>
      <c r="F96" s="49" t="str">
        <f t="shared" si="104"/>
        <v/>
      </c>
      <c r="G96" s="49" t="str">
        <f t="shared" si="104"/>
        <v/>
      </c>
      <c r="H96" s="49">
        <f t="shared" si="104"/>
        <v>1</v>
      </c>
      <c r="I96" s="49">
        <f t="shared" si="104"/>
        <v>3</v>
      </c>
      <c r="J96" s="49">
        <f t="shared" si="104"/>
        <v>3</v>
      </c>
      <c r="K96" s="49">
        <f t="shared" si="104"/>
        <v>3</v>
      </c>
      <c r="L96" s="49">
        <f t="shared" si="104"/>
        <v>2</v>
      </c>
      <c r="M96" s="49">
        <f t="shared" si="104"/>
        <v>3332</v>
      </c>
      <c r="N96" s="49">
        <f t="shared" si="104"/>
        <v>9</v>
      </c>
      <c r="O96" s="49">
        <f t="shared" si="104"/>
        <v>0</v>
      </c>
      <c r="P96" s="49">
        <f t="shared" si="104"/>
        <v>4</v>
      </c>
      <c r="Q96" s="49">
        <f t="shared" si="104"/>
        <v>0</v>
      </c>
      <c r="R96" s="49">
        <f t="shared" si="104"/>
        <v>2</v>
      </c>
      <c r="S96" s="22">
        <f t="shared" si="104"/>
        <v>24</v>
      </c>
      <c r="T96" s="49">
        <f t="shared" si="104"/>
        <v>1</v>
      </c>
      <c r="U96" s="49">
        <f t="shared" si="104"/>
        <v>1</v>
      </c>
      <c r="V96" s="18" t="str">
        <f t="shared" si="104"/>
        <v/>
      </c>
      <c r="W96" s="21" t="str">
        <f>IF(W73&gt;0,VLOOKUP(W73,'[3]2020_Envelope'!$BH$6:$CR$128,16),"")</f>
        <v/>
      </c>
      <c r="X96" s="21">
        <f>IF(X73&gt;0,VLOOKUP(X73,'[3]2020_Envelope'!$BH$6:$CR$128,16),"")</f>
        <v>19.266409083289446</v>
      </c>
      <c r="Y96" s="21">
        <f>IF(Y73&gt;0,VLOOKUP(Y73,'[3]2020_Envelope'!$BH$6:$CR$128,16),"")</f>
        <v>10.980128936985926</v>
      </c>
      <c r="Z96" s="21">
        <f>IF(Z73&gt;0,VLOOKUP(Z73,'[3]2020_Envelope'!$BH$6:$CR$128,16),"")</f>
        <v>101.31181494438762</v>
      </c>
      <c r="AA96" s="21">
        <f>IF(AA73&gt;0,VLOOKUP(AA73,'[3]2020_Envelope'!$BH$6:$CR$128,16),"")</f>
        <v>134.49966869318251</v>
      </c>
      <c r="AB96" s="21">
        <f>IF(AB73&gt;0,VLOOKUP(AB73,'[3]2020_Envelope'!$BH$6:$CR$128,16),"")</f>
        <v>59.235605383007851</v>
      </c>
      <c r="AC96" s="20">
        <f>IF(AC73&gt;0,VLOOKUP(AC73,'[3]2020_HVAC'!$EY$7:$KA$83,68),"")</f>
        <v>16.774999999999999</v>
      </c>
      <c r="AD96" s="20">
        <f>IF(AD73&gt;0,VLOOKUP(AD73,'[3]2020_HVAC'!$EY$7:$KA$83,68),"")</f>
        <v>26.6021</v>
      </c>
      <c r="AE96" s="20">
        <f>IF(AE73&gt;0,VLOOKUP(AE73,'[3]2020_HVAC'!$EY$7:$KA$83,68),"")</f>
        <v>29.767999999999997</v>
      </c>
      <c r="AF96" s="20">
        <f>IF(AF73&gt;0,VLOOKUP(AF73,'[3]2020_HVAC'!$EY$7:$KA$83,68),"")</f>
        <v>13.054</v>
      </c>
      <c r="AG96" s="55">
        <f>VLOOKUP($C96,[1]Performance!$A$3:$K$38,2)</f>
        <v>2</v>
      </c>
      <c r="AH96" s="55">
        <f t="shared" si="82"/>
        <v>70</v>
      </c>
      <c r="AI96" s="20" t="str">
        <f>IF(AI73&gt;0,VLOOKUP(AI73,'[3]2020_HVAC'!$EY$7:$KA$83,AH96),"")</f>
        <v/>
      </c>
      <c r="AJ96" s="20" t="str">
        <f>IF(AJ73&gt;0,VLOOKUP(AJ73,'[3]2020_HVAC'!$EY$7:$KA$83,$AH96),"")</f>
        <v/>
      </c>
      <c r="AK96" s="20">
        <f>IF(AK73&gt;0,VLOOKUP(AK73,'[3]2020_HVAC'!$EY$7:$KA$83,68),"")</f>
        <v>54.9</v>
      </c>
      <c r="AL96" s="20" t="str">
        <f>IF(AL73&gt;0,VLOOKUP(AL73,'[3]2020_HVAC'!$EY$7:$KA$83,68),"")</f>
        <v/>
      </c>
      <c r="AM96" s="20">
        <f>IF(AM73&gt;0,VLOOKUP(AM73,'[3]2020_HVAC'!$EY$7:$KA$83,68),"")</f>
        <v>4.809511111111112</v>
      </c>
      <c r="AN96" s="20">
        <f>IF(AN73&gt;0,VLOOKUP(AN73,'[3]2020_HVAC'!$EY$7:$KA$83,68),"")</f>
        <v>5.5056410256410206</v>
      </c>
      <c r="AO96" s="20">
        <f>IF(AO73&gt;0,VLOOKUP(AO73,'[3]2020_HVAC'!$EY$7:$KA$83,68),"")</f>
        <v>12.37393899204244</v>
      </c>
      <c r="AP96" s="13">
        <f t="shared" ref="AP96" si="105">(SUM(W96:AF96)+SUM(AI96:AO96))*$AP$5</f>
        <v>1144451.4545169761</v>
      </c>
      <c r="AQ96" s="21">
        <f>IF(AQ73&gt;0,VLOOKUP(AQ73,'[3]2020_Envelope'!$BH$6:$CR$128,17),"")</f>
        <v>23.603364468339304</v>
      </c>
      <c r="AR96" s="21">
        <f>IF(AR73&gt;0,VLOOKUP(AR73,'[3]2020_Envelope'!$BH$6:$CR$128,17),"")</f>
        <v>37.159939961306705</v>
      </c>
      <c r="AS96" s="21">
        <f>IF(AS73&gt;0,VLOOKUP(AS73,'[3]2020_Envelope'!$BH$6:$CR$128,17),"")</f>
        <v>30.7215270250896</v>
      </c>
      <c r="AT96" s="21" t="str">
        <f>IF(AT73&gt;0,VLOOKUP(AT73,'[3]2020_Envelope'!$BH$6:$CR$128,17),"")</f>
        <v/>
      </c>
      <c r="AU96" s="21">
        <f>IF(AU73&gt;0,VLOOKUP(AU73,'[3]2020_Envelope'!$BH$6:$CR$128,17),"")</f>
        <v>65.558337295000001</v>
      </c>
      <c r="AV96" s="21">
        <f>IF(AV73&gt;0,VLOOKUP(AV73,'[3]2020_Envelope'!$BH$6:$CR$128,17),"")</f>
        <v>29.795850371571422</v>
      </c>
      <c r="AW96" s="20">
        <f>IF(AW73&gt;0,VLOOKUP(AW73,'[3]2020_HVAC'!$EY$7:$KA$83,71),"")</f>
        <v>16.774999999999999</v>
      </c>
      <c r="AX96" s="20">
        <f>IF(AX73&gt;0,VLOOKUP(AX73,'[3]2020_HVAC'!$EY$7:$KA$83,71),"")</f>
        <v>26.6021</v>
      </c>
      <c r="AY96" s="20">
        <f>IF(AY73&gt;0,VLOOKUP(AY73,'[3]2020_HVAC'!$EY$7:$KA$83,71),"")</f>
        <v>29.768000000000001</v>
      </c>
      <c r="AZ96" s="20">
        <f>IF(AZ73&gt;0,VLOOKUP(AZ73,'[3]2020_HVAC'!$EY$7:$KA$83,71),"")</f>
        <v>13.054</v>
      </c>
      <c r="BA96" s="55">
        <f>VLOOKUP($C96,[2]Performance!$A$3:$K$36,2)</f>
        <v>2</v>
      </c>
      <c r="BB96" s="55">
        <f t="shared" si="84"/>
        <v>73</v>
      </c>
      <c r="BC96" s="20" t="str">
        <f>IF(BC73&gt;0,VLOOKUP(BC73,'[3]2020_HVAC'!$EY$7:$KA$83,BB96),"")</f>
        <v/>
      </c>
      <c r="BD96" s="20" t="str">
        <f>IF(BD73&gt;0,VLOOKUP(BD73,'[3]2020_HVAC'!$EY$7:$KA$83,$BB96),"")</f>
        <v/>
      </c>
      <c r="BE96" s="20">
        <f>IF(BE73&gt;0,VLOOKUP(BE73,'[3]2020_HVAC'!$EY$7:$KA$83,71),"")</f>
        <v>54.9</v>
      </c>
      <c r="BF96" s="20" t="str">
        <f>IF(BF73&gt;0,VLOOKUP(BF73,'[3]2020_HVAC'!$EY$7:$KA$83,71),"")</f>
        <v/>
      </c>
      <c r="BG96" s="20">
        <f>IF(BG73&gt;0,VLOOKUP(BG73,'[3]2020_HVAC'!$EY$7:$KA$83,71),"")</f>
        <v>5.3591695238095243</v>
      </c>
      <c r="BH96" s="20">
        <f>IF(BH73&gt;0,VLOOKUP(BH73,'[3]2020_HVAC'!$EY$7:$KA$83,71),"")</f>
        <v>8.1798095238095154</v>
      </c>
      <c r="BI96" s="20">
        <f>IF(BI73&gt;0,VLOOKUP(BI73,'[3]2020_HVAC'!$EY$7:$KA$83,71),"")</f>
        <v>12.766762452107278</v>
      </c>
      <c r="BJ96" s="13">
        <f t="shared" ref="BJ96" si="106">(SUM(AQ96:AZ96)+SUM(BC96:BI96))*$BJ$5</f>
        <v>1115868.1609562552</v>
      </c>
      <c r="BK96" s="19">
        <f>IF($N96&gt;0,VLOOKUP($C96,[1]Vienna!$AB$7:$AN$40,$N96))/((IF($P96=1,'3 PlantsCodes'!$D$26,IF($P96=2,'3 PlantsCodes'!$D$27,IF($P96=3,'3 PlantsCodes'!$D$28,IF($P96=4,'3 PlantsCodes'!$D$29)))))*IF($R96=1,'3 PlantsCodes'!$D$31,IF($R96=2,'3 PlantsCodes'!$D$32)))</f>
        <v>14.497535408696221</v>
      </c>
      <c r="BL96" s="19">
        <f>(IF($O96=20,VLOOKUP($C96,[1]Vienna!$AB$7:$AN$40,12),IF($O96&gt;0,VLOOKUP($C96,[1]Vienna!$AB$7:$AN$40,$O96),0))/(IF($Q96=1,'3 PlantsCodes'!$E$26,IF($Q96=3,'3 PlantsCodes'!$E$28,IF($Q96=4,'3 PlantsCodes'!$E$29,1)))*IF($R96=1,'3 PlantsCodes'!$E$31,IF($R96=2,'3 PlantsCodes'!$E$32))))</f>
        <v>0</v>
      </c>
      <c r="BM96" s="19">
        <f>VLOOKUP($C96,[1]Vienna!$AB$6:$AZ$40,$S96)</f>
        <v>4.477777777777777</v>
      </c>
      <c r="BN96" s="19">
        <f>VLOOKUP($C96,[1]Vienna!$B$7:$Y$40,18)</f>
        <v>7.8505058899217826</v>
      </c>
      <c r="BO96" s="19">
        <f>VLOOKUP($C96,[1]Vienna!$B$7:$AA$40,26)</f>
        <v>1.834729891959977</v>
      </c>
      <c r="BP96" s="20">
        <f>IF($U96=1,-[4]Office!$E$4,0)</f>
        <v>-7.2423076923076923</v>
      </c>
      <c r="BQ96" s="57" t="s">
        <v>30</v>
      </c>
      <c r="BR96" s="19">
        <f>IF($N96&gt;0,VLOOKUP($C96,[2]Vienna!$AB$7:$AN$40,$N96))/((IF($P96=1,'3 PlantsCodes'!$D$26,IF($P96=2,'3 PlantsCodes'!$D$27,IF($P96=3,'3 PlantsCodes'!$D$28,IF($P96=4,'3 PlantsCodes'!$D$29)))))*IF($R96=1,'3 PlantsCodes'!$D$31,IF($R96=2,'3 PlantsCodes'!$D$32)))</f>
        <v>13.129127554600123</v>
      </c>
      <c r="BS96" s="19">
        <f>(IF($O96=20,VLOOKUP($C96,[2]Vienna!$AB$7:$AN$40,12),IF($O96&gt;0,VLOOKUP($C96,[2]Vienna!$AB$7:$AN$40,$O96),0))/(IF($Q96=1,'3 PlantsCodes'!$E$26,IF($Q96=3,'3 PlantsCodes'!$E$28,IF($Q96=4,'3 PlantsCodes'!$E$29,1)))*IF($R96=1,'3 PlantsCodes'!$E$31,IF($R96=2,'3 PlantsCodes'!$E$32))))</f>
        <v>0</v>
      </c>
      <c r="BT96" s="19">
        <f>VLOOKUP($C96,[2]Vienna!$AB$6:$AZ$40,$S96)</f>
        <v>7.5422222222222226</v>
      </c>
      <c r="BU96" s="19">
        <f>VLOOKUP($C96,[2]Vienna!$B$7:$Y$40,18)</f>
        <v>7.8425825900360433</v>
      </c>
      <c r="BV96" s="19">
        <f>VLOOKUP($C96,[2]Vienna!$B$7:$AA$40,26)</f>
        <v>4.6665221412253928</v>
      </c>
      <c r="BW96" s="20">
        <f>IF($U96=1,-[4]School!$E$4,0)</f>
        <v>-7.2184126984126982</v>
      </c>
      <c r="BX96" s="57" t="s">
        <v>30</v>
      </c>
    </row>
  </sheetData>
  <sheetProtection password="CDDA" sheet="1" objects="1" scenarios="1"/>
  <mergeCells count="27">
    <mergeCell ref="A54:A73"/>
    <mergeCell ref="BK75:BQ75"/>
    <mergeCell ref="BR75:BX75"/>
    <mergeCell ref="A77:A96"/>
    <mergeCell ref="B51:V51"/>
    <mergeCell ref="W51:BJ51"/>
    <mergeCell ref="BK51:BX51"/>
    <mergeCell ref="A52:A53"/>
    <mergeCell ref="D52:U52"/>
    <mergeCell ref="W52:AO52"/>
    <mergeCell ref="AQ52:BI52"/>
    <mergeCell ref="BK52:BP52"/>
    <mergeCell ref="BR52:BW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13:M25">
    <cfRule type="cellIs" dxfId="167" priority="21" operator="equal">
      <formula>4</formula>
    </cfRule>
    <cfRule type="cellIs" dxfId="166" priority="22" operator="equal">
      <formula>3</formula>
    </cfRule>
    <cfRule type="cellIs" dxfId="165" priority="23" operator="equal">
      <formula>2</formula>
    </cfRule>
    <cfRule type="cellIs" dxfId="164" priority="24" operator="equal">
      <formula>1</formula>
    </cfRule>
  </conditionalFormatting>
  <conditionalFormatting sqref="I29:M48">
    <cfRule type="cellIs" dxfId="163" priority="17" operator="equal">
      <formula>4</formula>
    </cfRule>
    <cfRule type="cellIs" dxfId="162" priority="18" operator="equal">
      <formula>3</formula>
    </cfRule>
    <cfRule type="cellIs" dxfId="161" priority="19" operator="equal">
      <formula>2</formula>
    </cfRule>
    <cfRule type="cellIs" dxfId="160" priority="20" operator="equal">
      <formula>1</formula>
    </cfRule>
  </conditionalFormatting>
  <conditionalFormatting sqref="I6:M12">
    <cfRule type="cellIs" dxfId="159" priority="13" operator="equal">
      <formula>4</formula>
    </cfRule>
    <cfRule type="cellIs" dxfId="158" priority="14" operator="equal">
      <formula>3</formula>
    </cfRule>
    <cfRule type="cellIs" dxfId="157" priority="15" operator="equal">
      <formula>2</formula>
    </cfRule>
    <cfRule type="cellIs" dxfId="156" priority="16" operator="equal">
      <formula>1</formula>
    </cfRule>
  </conditionalFormatting>
  <conditionalFormatting sqref="I61:M73">
    <cfRule type="cellIs" dxfId="155" priority="9" operator="equal">
      <formula>4</formula>
    </cfRule>
    <cfRule type="cellIs" dxfId="154" priority="10" operator="equal">
      <formula>3</formula>
    </cfRule>
    <cfRule type="cellIs" dxfId="153" priority="11" operator="equal">
      <formula>2</formula>
    </cfRule>
    <cfRule type="cellIs" dxfId="152" priority="12" operator="equal">
      <formula>1</formula>
    </cfRule>
  </conditionalFormatting>
  <conditionalFormatting sqref="I77:M96">
    <cfRule type="cellIs" dxfId="151" priority="5" operator="equal">
      <formula>4</formula>
    </cfRule>
    <cfRule type="cellIs" dxfId="150" priority="6" operator="equal">
      <formula>3</formula>
    </cfRule>
    <cfRule type="cellIs" dxfId="149" priority="7" operator="equal">
      <formula>2</formula>
    </cfRule>
    <cfRule type="cellIs" dxfId="148" priority="8" operator="equal">
      <formula>1</formula>
    </cfRule>
  </conditionalFormatting>
  <conditionalFormatting sqref="I54:M60">
    <cfRule type="cellIs" dxfId="147" priority="1" operator="equal">
      <formula>4</formula>
    </cfRule>
    <cfRule type="cellIs" dxfId="146" priority="2" operator="equal">
      <formula>3</formula>
    </cfRule>
    <cfRule type="cellIs" dxfId="145" priority="3" operator="equal">
      <formula>2</formula>
    </cfRule>
    <cfRule type="cellIs" dxfId="144" priority="4" operator="equal">
      <formula>1</formula>
    </cfRule>
  </conditionalFormatting>
  <pageMargins left="0.7" right="0.7" top="0.75" bottom="0.75" header="0.3" footer="0.3"/>
  <pageSetup paperSize="8"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W6" activePane="bottomRight" state="frozenSplit"/>
      <selection pane="topRight" activeCell="H1" sqref="H1"/>
      <selection pane="bottomLeft" activeCell="A7" sqref="A7"/>
      <selection pane="bottomRight" activeCell="BZ42" sqref="BZ42"/>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10.42578125" style="14" customWidth="1"/>
    <col min="23" max="23" width="8" style="14" hidden="1" customWidth="1" outlineLevel="1"/>
    <col min="24" max="40" width="8.85546875" style="14" hidden="1" customWidth="1" outlineLevel="1"/>
    <col min="41" max="41" width="7.42578125" style="14" hidden="1" customWidth="1" outlineLevel="1"/>
    <col min="42" max="42" width="13.140625"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2.570312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48</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6"/>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34</v>
      </c>
      <c r="F6" s="49" t="s">
        <v>34</v>
      </c>
      <c r="G6" s="49" t="s">
        <v>34</v>
      </c>
      <c r="H6" s="49">
        <v>0</v>
      </c>
      <c r="I6" s="49">
        <f>IF(D6="-",1,IF(D6="o",2,IF(D6="o+",3,IF(D6="+",4))))</f>
        <v>1</v>
      </c>
      <c r="J6" s="49">
        <f>IF(E6="o",1,IF(E6="o+",2,IF(E6="+",3)))</f>
        <v>1</v>
      </c>
      <c r="K6" s="49">
        <f>IF(G6="o",1,IF(G6="o+",2,IF(G6="+",3)))</f>
        <v>1</v>
      </c>
      <c r="L6" s="49">
        <f>IF(H6=0,1,IF(H6=1,2))</f>
        <v>1</v>
      </c>
      <c r="M6" s="49">
        <f>I6*1000+J6*100+K6*10+L6*1</f>
        <v>1111</v>
      </c>
      <c r="N6" s="49">
        <v>2</v>
      </c>
      <c r="O6" s="49">
        <v>11</v>
      </c>
      <c r="P6" s="49">
        <v>2</v>
      </c>
      <c r="Q6" s="49">
        <v>3</v>
      </c>
      <c r="R6" s="49">
        <v>1</v>
      </c>
      <c r="S6" s="22">
        <f t="shared" ref="S6:S25" si="0">IF(T6=0,IF(N6=3,14,IF(N6=7,16,IF(N6=8,17,IF(N6=9,18,IF(N6=10,19,15))))),IF(T6=1,IF(N6=3,20,IF(N6=7,22,IF(N6=8,23,IF(N6=9,24,IF(N6=10,25,21)))))))</f>
        <v>15</v>
      </c>
      <c r="T6" s="49">
        <v>0</v>
      </c>
      <c r="U6" s="49">
        <v>0</v>
      </c>
      <c r="V6" s="6"/>
      <c r="W6" s="10">
        <f>VLOOKUP($C6,[1]Prague!$BB$7:$BK$42,5)</f>
        <v>1</v>
      </c>
      <c r="X6" s="10">
        <f>VLOOKUP($C6,[1]Prague!$BB$7:$BK$42,6)</f>
        <v>24</v>
      </c>
      <c r="Y6" s="10">
        <f>VLOOKUP($C6,[1]Prague!$BB$7:$BK$42,7)</f>
        <v>0</v>
      </c>
      <c r="Z6" s="10">
        <f>VLOOKUP($C6,[1]Prague!$BB$7:$BK$42,8)</f>
        <v>81</v>
      </c>
      <c r="AA6" s="10">
        <f>VLOOKUP($C6,[1]Prague!$BB$7:$BK$42,9)</f>
        <v>0</v>
      </c>
      <c r="AB6" s="10">
        <f>VLOOKUP($C6,[1]Prague!$BB$7:$BK$42,10)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141</v>
      </c>
      <c r="AK6" s="11">
        <f>IF($P6=1,149,IF($P6=2,153,IF($P6=3,155,IF($P6=4,157,0))))</f>
        <v>153</v>
      </c>
      <c r="AL6" s="11">
        <f>IF($P6=$Q6,0,IF($Q6=1,149,IF($Q6=2,153,IF($Q6=3,155,IF($Q6=4,157,0)))))</f>
        <v>155</v>
      </c>
      <c r="AM6" s="11">
        <f>IF($R6=1,160,IF($R6=2,162))</f>
        <v>160</v>
      </c>
      <c r="AN6" s="11">
        <f>IF($T6=1,186,0)</f>
        <v>0</v>
      </c>
      <c r="AO6" s="11">
        <f>IF($U6=1,184,0)</f>
        <v>0</v>
      </c>
      <c r="AP6" s="13">
        <f t="shared" ref="AP6:AP25" si="1">AP29/$AP$5</f>
        <v>135.3415170122783</v>
      </c>
      <c r="AQ6" s="10">
        <f>VLOOKUP($C6,[2]Prague!$BB$7:$BK$40,5)</f>
        <v>2</v>
      </c>
      <c r="AR6" s="10">
        <f>VLOOKUP($C6,[2]Prague!$BB$7:$BK$40,6)</f>
        <v>24</v>
      </c>
      <c r="AS6" s="10">
        <f>VLOOKUP($C6,[2]Prague!$BB$7:$BK$40,7)</f>
        <v>0</v>
      </c>
      <c r="AT6" s="10">
        <f>VLOOKUP($C6,[2]Prague!$BB$7:$BK$40,8)</f>
        <v>0</v>
      </c>
      <c r="AU6" s="10">
        <f>VLOOKUP($C6,[2]Prague!$BB$7:$BK$40,9)</f>
        <v>0</v>
      </c>
      <c r="AV6" s="10">
        <f>VLOOKUP($C6,[2]Prague!$BB$7:$BK$40,10)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141</v>
      </c>
      <c r="BE6" s="11">
        <f>IF($P6=1,149,IF($P6=2,153,IF($P6=3,155,IF($P6=4,157,0))))</f>
        <v>153</v>
      </c>
      <c r="BF6" s="11">
        <f>IF($P6=$Q6,0,IF($Q6=1,149,IF($Q6=2,153,IF($Q6=3,155,IF($Q6=4,157,0)))))</f>
        <v>155</v>
      </c>
      <c r="BG6" s="11">
        <f>IF($R6=1,160,IF($R6=2,162))</f>
        <v>160</v>
      </c>
      <c r="BH6" s="11">
        <f>IF($T6=1,186,0)</f>
        <v>0</v>
      </c>
      <c r="BI6" s="11">
        <f>IF($U6=1,184,0)</f>
        <v>0</v>
      </c>
      <c r="BJ6" s="13">
        <f t="shared" ref="BJ6:BJ25" si="2">BJ29/$BJ$5</f>
        <v>151.45898432287822</v>
      </c>
      <c r="BK6" s="19">
        <f>IF($N6=2,BK29*'4 PEF'!$C$4,IF(OR($N6=3,$N6=4,$N6=5,$N6=6),BK29*'4 PEF'!$C$5,IF(OR($N6=7,$N6=8),BK29*'4 PEF'!$C$8,IF($N6=9,BK29*'4 PEF'!$C$7,IF($N6=10,BK29*'4 PEF'!$C$6)))))</f>
        <v>453.65979354500956</v>
      </c>
      <c r="BL6" s="19">
        <f>BL29*'4 PEF'!$C$8</f>
        <v>9.2416685928320987</v>
      </c>
      <c r="BM6" s="19">
        <f>IF($N6=2,BM29*'4 PEF'!$C$4,IF(OR($N6=3,$N6=4,$N6=5,$N6=6),BM29*'4 PEF'!$C$5,IF(OR($N6=7,$N6=8),BM29*'4 PEF'!$C$8,IF($N6=9,BM29*'4 PEF'!$C$7,IF($N6=10,BM29*'4 PEF'!$C$6)))))</f>
        <v>12.08421052631579</v>
      </c>
      <c r="BN6" s="19">
        <f>BN29*'4 PEF'!$C$8</f>
        <v>104.22481759276477</v>
      </c>
      <c r="BO6" s="19">
        <f>BO29*'4 PEF'!$C$8</f>
        <v>2.2808239846202194</v>
      </c>
      <c r="BP6" s="33">
        <f>BP29*'4 PEF'!$C$8</f>
        <v>0</v>
      </c>
      <c r="BQ6" s="34">
        <f>SUM(BK6:BP6)</f>
        <v>581.49131424154257</v>
      </c>
      <c r="BR6" s="19">
        <f>IF($N6=2,BR29*'4 PEF'!$C$4,IF(OR($N6=3,$N6=4,$N6=5,$N6=6),BR29*'4 PEF'!$C$5,IF(OR($N6=7,$N6=8),BR29*'4 PEF'!$C$8,IF($N6=9,BR29*'4 PEF'!$C$7,IF($N6=10,BR29*'4 PEF'!$C$6)))))</f>
        <v>418.23309970928511</v>
      </c>
      <c r="BS6" s="19">
        <f>BS29*'4 PEF'!$C$8</f>
        <v>3.5546353039689333</v>
      </c>
      <c r="BT6" s="19">
        <f>IF($N6=2,BT29*'4 PEF'!$C$4,IF(OR($N6=3,$N6=4,$N6=5,$N6=6),BT29*'4 PEF'!$C$5,IF(OR($N6=7,$N6=8),BT29*'4 PEF'!$C$8,IF($N6=9,BT29*'4 PEF'!$C$7,IF($N6=10,BT29*'4 PEF'!$C$6)))))</f>
        <v>17.536842105263158</v>
      </c>
      <c r="BU6" s="19">
        <f>BU29*'4 PEF'!$C$8</f>
        <v>96.075695134126576</v>
      </c>
      <c r="BV6" s="19">
        <f>BV29*'4 PEF'!$C$8</f>
        <v>3.0534368488758483</v>
      </c>
      <c r="BW6" s="33">
        <f>BW29*'4 PEF'!$C$8</f>
        <v>0</v>
      </c>
      <c r="BX6" s="34">
        <f>SUM(BR6:BW6)</f>
        <v>538.45370910151962</v>
      </c>
    </row>
    <row r="7" spans="1:76" ht="15" customHeight="1" x14ac:dyDescent="0.25">
      <c r="A7" s="151"/>
      <c r="B7" s="17">
        <v>2</v>
      </c>
      <c r="C7" s="97">
        <f>VLOOKUP(M7,[1]aux!$A$2:$B$37,2,FALSE)</f>
        <v>9</v>
      </c>
      <c r="D7" s="50" t="s">
        <v>34</v>
      </c>
      <c r="E7" s="50" t="s">
        <v>33</v>
      </c>
      <c r="F7" s="49" t="s">
        <v>34</v>
      </c>
      <c r="G7" s="49" t="s">
        <v>32</v>
      </c>
      <c r="H7" s="49">
        <v>0</v>
      </c>
      <c r="I7" s="49">
        <f t="shared" ref="I7:I17" si="3">IF(D7="-",1,IF(D7="o",2,IF(D7="o+",3,IF(D7="+",4))))</f>
        <v>2</v>
      </c>
      <c r="J7" s="49">
        <f t="shared" ref="J7:J17" si="4">IF(E7="o",1,IF(E7="o+",2,IF(E7="+",3)))</f>
        <v>3</v>
      </c>
      <c r="K7" s="49">
        <f t="shared" ref="K7:K17" si="5">IF(G7="o",1,IF(G7="o+",2,IF(G7="+",3)))</f>
        <v>2</v>
      </c>
      <c r="L7" s="49">
        <f t="shared" ref="L7:L17" si="6">IF(H7=0,1,IF(H7=1,2))</f>
        <v>1</v>
      </c>
      <c r="M7" s="49">
        <f t="shared" ref="M7:M24" si="7">I7*1000+J7*100+K7*10+L7*1</f>
        <v>2321</v>
      </c>
      <c r="N7" s="49">
        <v>6</v>
      </c>
      <c r="O7" s="49">
        <v>0</v>
      </c>
      <c r="P7" s="49">
        <v>1</v>
      </c>
      <c r="Q7" s="49">
        <v>0</v>
      </c>
      <c r="R7" s="49">
        <v>2</v>
      </c>
      <c r="S7" s="22">
        <f t="shared" si="0"/>
        <v>15</v>
      </c>
      <c r="T7" s="49">
        <v>0</v>
      </c>
      <c r="U7" s="49">
        <v>0</v>
      </c>
      <c r="V7" s="18"/>
      <c r="W7" s="10">
        <f>VLOOKUP($C7,[1]Prague!$BB$7:$BK$42,5)</f>
        <v>11</v>
      </c>
      <c r="X7" s="10">
        <f>VLOOKUP($C7,[1]Prague!$BB$7:$BK$42,6)</f>
        <v>34</v>
      </c>
      <c r="Y7" s="10">
        <f>VLOOKUP($C7,[1]Prague!$BB$7:$BK$42,7)</f>
        <v>63</v>
      </c>
      <c r="Z7" s="10">
        <f>VLOOKUP($C7,[1]Prague!$BB$7:$BK$42,8)</f>
        <v>93</v>
      </c>
      <c r="AA7" s="10">
        <f>VLOOKUP($C7,[1]Prague!$BB$7:$BK$42,9)</f>
        <v>0</v>
      </c>
      <c r="AB7" s="10">
        <f>VLOOKUP($C7,[1]Prague!$BB$7:$BK$42,10)</f>
        <v>109</v>
      </c>
      <c r="AC7" s="11">
        <f t="shared" ref="AC7:AC25" si="8">IF($H7=1,170,0)</f>
        <v>0</v>
      </c>
      <c r="AD7" s="11">
        <f t="shared" ref="AD7:AD25" si="9">IF($H7=1,168,0)</f>
        <v>0</v>
      </c>
      <c r="AE7" s="11">
        <f>VLOOKUP($C7,[1]Vienna!$BB$7:$BM$42,11)</f>
        <v>176</v>
      </c>
      <c r="AF7" s="11">
        <f>VLOOKUP($C7,[1]Vienna!$BB$7:$BM$42,12)</f>
        <v>0</v>
      </c>
      <c r="AG7" s="11" t="s">
        <v>30</v>
      </c>
      <c r="AH7" s="11" t="s">
        <v>30</v>
      </c>
      <c r="AI7" s="11">
        <f t="shared" ref="AI7:AI25" si="10">IF($N7=2,147,IF($N7=3,120,IF(OR($N7=4,$N7=5,$N7=6),123,IF($N7=7,129,IF($N7=8,135,IF($N7=9,138,IF($N7=10,191,0)))))))</f>
        <v>123</v>
      </c>
      <c r="AJ7" s="11">
        <f t="shared" ref="AJ7:AJ25" si="11">IF($O7=11,141,IF($O7=20,144,0))</f>
        <v>0</v>
      </c>
      <c r="AK7" s="11">
        <f t="shared" ref="AK7:AK25" si="12">IF($P7=1,149,IF($P7=2,153,IF($P7=3,155,IF($P7=4,157,0))))</f>
        <v>149</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214.74142409027775</v>
      </c>
      <c r="AQ7" s="10">
        <f>VLOOKUP($C7,[2]Prague!$BB$7:$BK$40,5)</f>
        <v>12</v>
      </c>
      <c r="AR7" s="10">
        <f>VLOOKUP($C7,[2]Prague!$BB$7:$BK$40,6)</f>
        <v>34</v>
      </c>
      <c r="AS7" s="10">
        <f>VLOOKUP($C7,[2]Prague!$BB$7:$BK$40,7)</f>
        <v>64</v>
      </c>
      <c r="AT7" s="10">
        <f>VLOOKUP($C7,[2]Prague!$BB$7:$BK$40,8)</f>
        <v>95</v>
      </c>
      <c r="AU7" s="10">
        <f>VLOOKUP($C7,[2]Prague!$BB$7:$BK$40,9)</f>
        <v>0</v>
      </c>
      <c r="AV7" s="10">
        <f>VLOOKUP($C7,[2]Prague!$BB$7:$BK$40,10)</f>
        <v>109</v>
      </c>
      <c r="AW7" s="11">
        <f t="shared" ref="AW7:AW25" si="17">IF($H7=1,170,0)</f>
        <v>0</v>
      </c>
      <c r="AX7" s="11">
        <f t="shared" ref="AX7:AX25" si="18">IF($H7=1,168,0)</f>
        <v>0</v>
      </c>
      <c r="AY7" s="11">
        <f>VLOOKUP($C7,[2]Vienna!$BB$7:$BM$42,11)</f>
        <v>176</v>
      </c>
      <c r="AZ7" s="11">
        <f>VLOOKUP($C7,[2]Vienna!$BB$7:$BM$42,12)</f>
        <v>0</v>
      </c>
      <c r="BA7" s="11" t="s">
        <v>30</v>
      </c>
      <c r="BB7" s="11" t="s">
        <v>30</v>
      </c>
      <c r="BC7" s="11">
        <f t="shared" ref="BC7:BC25" si="19">IF($N7=2,147,IF($N7=3,120,IF(OR($N7=4,$N7=5,$N7=6),123,IF($N7=7,129,IF($N7=8,135,IF($N7=9,138,IF($N7=10,191,0)))))))</f>
        <v>123</v>
      </c>
      <c r="BD7" s="11">
        <f t="shared" ref="BD7:BD25" si="20">IF($O7=11,141,IF($O7=20,144,0))</f>
        <v>0</v>
      </c>
      <c r="BE7" s="11">
        <f t="shared" ref="BE7:BE25" si="21">IF($P7=1,149,IF($P7=2,153,IF($P7=3,155,IF($P7=4,157,0))))</f>
        <v>149</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148.60051448628201</v>
      </c>
      <c r="BK7" s="19">
        <f>IF($N7=2,BK30*'4 PEF'!$C$4,IF(OR($N7=3,$N7=4,$N7=5,$N7=6),BK30*'4 PEF'!$C$5,IF(OR($N7=7,$N7=8),BK30*'4 PEF'!$C$8,IF($N7=9,BK30*'4 PEF'!$C$7,IF($N7=10,BK30*'4 PEF'!$C$6)))))</f>
        <v>24.929586962141379</v>
      </c>
      <c r="BL7" s="19">
        <f>BL30*'4 PEF'!$C$8</f>
        <v>0</v>
      </c>
      <c r="BM7" s="19">
        <f>IF($N7=2,BM30*'4 PEF'!$C$4,IF(OR($N7=3,$N7=4,$N7=5,$N7=6),BM30*'4 PEF'!$C$5,IF(OR($N7=7,$N7=8),BM30*'4 PEF'!$C$8,IF($N7=9,BM30*'4 PEF'!$C$7,IF($N7=10,BM30*'4 PEF'!$C$6)))))</f>
        <v>8.6315789473684212</v>
      </c>
      <c r="BN7" s="19">
        <f>BN30*'4 PEF'!$C$8</f>
        <v>72.615149794921876</v>
      </c>
      <c r="BO7" s="19">
        <f>BO30*'4 PEF'!$C$8</f>
        <v>0.65007628560921071</v>
      </c>
      <c r="BP7" s="33">
        <f>BP30*'4 PEF'!$C$8</f>
        <v>0</v>
      </c>
      <c r="BQ7" s="34">
        <f t="shared" ref="BQ7:BQ24" si="26">SUM(BK7:BP7)</f>
        <v>106.82639199004089</v>
      </c>
      <c r="BR7" s="19">
        <f>IF($N7=2,BR30*'4 PEF'!$C$4,IF(OR($N7=3,$N7=4,$N7=5,$N7=6),BR30*'4 PEF'!$C$5,IF(OR($N7=7,$N7=8),BR30*'4 PEF'!$C$8,IF($N7=9,BR30*'4 PEF'!$C$7,IF($N7=10,BR30*'4 PEF'!$C$6)))))</f>
        <v>37.73261738595366</v>
      </c>
      <c r="BS7" s="19">
        <f>BS30*'4 PEF'!$C$8</f>
        <v>0</v>
      </c>
      <c r="BT7" s="19">
        <f>IF($N7=2,BT30*'4 PEF'!$C$4,IF(OR($N7=3,$N7=4,$N7=5,$N7=6),BT30*'4 PEF'!$C$5,IF(OR($N7=7,$N7=8),BT30*'4 PEF'!$C$8,IF($N7=9,BT30*'4 PEF'!$C$7,IF($N7=10,BT30*'4 PEF'!$C$6)))))</f>
        <v>12.526315789473685</v>
      </c>
      <c r="BU7" s="19">
        <f>BU30*'4 PEF'!$C$8</f>
        <v>65.975898119881052</v>
      </c>
      <c r="BV7" s="19">
        <f>BV30*'4 PEF'!$C$8</f>
        <v>1.3331605182117461</v>
      </c>
      <c r="BW7" s="33">
        <f>BW30*'4 PEF'!$C$8</f>
        <v>0</v>
      </c>
      <c r="BX7" s="34">
        <f t="shared" ref="BX7:BX24" si="27">SUM(BR7:BW7)</f>
        <v>117.56799181352014</v>
      </c>
    </row>
    <row r="8" spans="1:76" ht="15" customHeight="1" x14ac:dyDescent="0.25">
      <c r="A8" s="151"/>
      <c r="B8" s="17">
        <v>3</v>
      </c>
      <c r="C8" s="97">
        <f>VLOOKUP(M8,[1]aux!$A$2:$B$37,2,FALSE)</f>
        <v>13</v>
      </c>
      <c r="D8" s="50" t="s">
        <v>32</v>
      </c>
      <c r="E8" s="50" t="s">
        <v>33</v>
      </c>
      <c r="F8" s="49" t="s">
        <v>34</v>
      </c>
      <c r="G8" s="49" t="s">
        <v>32</v>
      </c>
      <c r="H8" s="49">
        <v>0</v>
      </c>
      <c r="I8" s="49">
        <f t="shared" si="3"/>
        <v>3</v>
      </c>
      <c r="J8" s="49">
        <f t="shared" si="4"/>
        <v>3</v>
      </c>
      <c r="K8" s="49">
        <f t="shared" si="5"/>
        <v>2</v>
      </c>
      <c r="L8" s="49">
        <f t="shared" si="6"/>
        <v>1</v>
      </c>
      <c r="M8" s="49">
        <f t="shared" si="7"/>
        <v>3321</v>
      </c>
      <c r="N8" s="49">
        <v>6</v>
      </c>
      <c r="O8" s="49">
        <v>0</v>
      </c>
      <c r="P8" s="49">
        <v>1</v>
      </c>
      <c r="Q8" s="49">
        <v>0</v>
      </c>
      <c r="R8" s="49">
        <v>2</v>
      </c>
      <c r="S8" s="22">
        <f t="shared" si="0"/>
        <v>15</v>
      </c>
      <c r="T8" s="49">
        <v>0</v>
      </c>
      <c r="U8" s="49">
        <v>0</v>
      </c>
      <c r="V8" s="18"/>
      <c r="W8" s="10">
        <f>VLOOKUP($C8,[1]Prague!$BB$7:$BK$42,5)</f>
        <v>15</v>
      </c>
      <c r="X8" s="10">
        <f>VLOOKUP($C8,[1]Prague!$BB$7:$BK$42,6)</f>
        <v>36</v>
      </c>
      <c r="Y8" s="10">
        <f>VLOOKUP($C8,[1]Prague!$BB$7:$BK$42,7)</f>
        <v>65</v>
      </c>
      <c r="Z8" s="10">
        <f>VLOOKUP($C8,[1]Prague!$BB$7:$BK$42,8)</f>
        <v>93</v>
      </c>
      <c r="AA8" s="10">
        <f>VLOOKUP($C8,[1]Prague!$BB$7:$BK$42,9)</f>
        <v>0</v>
      </c>
      <c r="AB8" s="10">
        <f>VLOOKUP($C8,[1]Prague!$BB$7:$BK$42,10)</f>
        <v>109</v>
      </c>
      <c r="AC8" s="11">
        <f t="shared" si="8"/>
        <v>0</v>
      </c>
      <c r="AD8" s="11">
        <f t="shared" si="9"/>
        <v>0</v>
      </c>
      <c r="AE8" s="11">
        <f>VLOOKUP($C8,[1]Vienna!$BB$7:$BM$42,11)</f>
        <v>176</v>
      </c>
      <c r="AF8" s="11">
        <f>VLOOKUP($C8,[1]Vienna!$BB$7:$BM$42,12)</f>
        <v>0</v>
      </c>
      <c r="AG8" s="11" t="s">
        <v>30</v>
      </c>
      <c r="AH8" s="11" t="s">
        <v>30</v>
      </c>
      <c r="AI8" s="11">
        <f t="shared" si="10"/>
        <v>123</v>
      </c>
      <c r="AJ8" s="11">
        <f t="shared" si="11"/>
        <v>0</v>
      </c>
      <c r="AK8" s="11">
        <f t="shared" si="12"/>
        <v>149</v>
      </c>
      <c r="AL8" s="11">
        <f t="shared" si="13"/>
        <v>0</v>
      </c>
      <c r="AM8" s="11">
        <f t="shared" si="14"/>
        <v>162</v>
      </c>
      <c r="AN8" s="11">
        <f t="shared" si="15"/>
        <v>0</v>
      </c>
      <c r="AO8" s="11">
        <f t="shared" si="16"/>
        <v>0</v>
      </c>
      <c r="AP8" s="13">
        <f t="shared" si="1"/>
        <v>219.51949567147432</v>
      </c>
      <c r="AQ8" s="10">
        <f>VLOOKUP($C8,[2]Prague!$BB$7:$BK$40,5)</f>
        <v>16</v>
      </c>
      <c r="AR8" s="10">
        <f>VLOOKUP($C8,[2]Prague!$BB$7:$BK$40,6)</f>
        <v>36</v>
      </c>
      <c r="AS8" s="10">
        <f>VLOOKUP($C8,[2]Prague!$BB$7:$BK$40,7)</f>
        <v>66</v>
      </c>
      <c r="AT8" s="10">
        <f>VLOOKUP($C8,[2]Prague!$BB$7:$BK$40,8)</f>
        <v>95</v>
      </c>
      <c r="AU8" s="10">
        <f>VLOOKUP($C8,[2]Prague!$BB$7:$BK$40,9)</f>
        <v>0</v>
      </c>
      <c r="AV8" s="10">
        <f>VLOOKUP($C8,[2]Prague!$BB$7:$BK$40,10)</f>
        <v>109</v>
      </c>
      <c r="AW8" s="11">
        <f t="shared" si="17"/>
        <v>0</v>
      </c>
      <c r="AX8" s="11">
        <f t="shared" si="18"/>
        <v>0</v>
      </c>
      <c r="AY8" s="11">
        <f>VLOOKUP($C8,[2]Vienna!$BB$7:$BM$42,11)</f>
        <v>176</v>
      </c>
      <c r="AZ8" s="11">
        <f>VLOOKUP($C8,[2]Vienna!$BB$7:$BM$42,12)</f>
        <v>0</v>
      </c>
      <c r="BA8" s="11" t="s">
        <v>30</v>
      </c>
      <c r="BB8" s="11" t="s">
        <v>30</v>
      </c>
      <c r="BC8" s="11">
        <f t="shared" si="19"/>
        <v>123</v>
      </c>
      <c r="BD8" s="11">
        <f t="shared" si="20"/>
        <v>0</v>
      </c>
      <c r="BE8" s="11">
        <f t="shared" si="21"/>
        <v>149</v>
      </c>
      <c r="BF8" s="11">
        <f t="shared" si="22"/>
        <v>0</v>
      </c>
      <c r="BG8" s="11">
        <f t="shared" si="23"/>
        <v>162</v>
      </c>
      <c r="BH8" s="11">
        <f t="shared" si="24"/>
        <v>0</v>
      </c>
      <c r="BI8" s="11">
        <f t="shared" si="25"/>
        <v>0</v>
      </c>
      <c r="BJ8" s="13">
        <f t="shared" si="2"/>
        <v>159.6690263910439</v>
      </c>
      <c r="BK8" s="19">
        <f>IF($N8=2,BK31*'4 PEF'!$C$4,IF(OR($N8=3,$N8=4,$N8=5,$N8=6),BK31*'4 PEF'!$C$5,IF(OR($N8=7,$N8=8),BK31*'4 PEF'!$C$8,IF($N8=9,BK31*'4 PEF'!$C$7,IF($N8=10,BK31*'4 PEF'!$C$6)))))</f>
        <v>22.340352657106255</v>
      </c>
      <c r="BL8" s="19">
        <f>BL31*'4 PEF'!$C$8</f>
        <v>0</v>
      </c>
      <c r="BM8" s="19">
        <f>IF($N8=2,BM31*'4 PEF'!$C$4,IF(OR($N8=3,$N8=4,$N8=5,$N8=6),BM31*'4 PEF'!$C$5,IF(OR($N8=7,$N8=8),BM31*'4 PEF'!$C$8,IF($N8=9,BM31*'4 PEF'!$C$7,IF($N8=10,BM31*'4 PEF'!$C$6)))))</f>
        <v>8.6315789473684212</v>
      </c>
      <c r="BN8" s="19">
        <f>BN31*'4 PEF'!$C$8</f>
        <v>72.615149794921876</v>
      </c>
      <c r="BO8" s="19">
        <f>BO31*'4 PEF'!$C$8</f>
        <v>0.64382366718681128</v>
      </c>
      <c r="BP8" s="33">
        <f>BP31*'4 PEF'!$C$8</f>
        <v>0</v>
      </c>
      <c r="BQ8" s="34">
        <f t="shared" si="26"/>
        <v>104.23090506658336</v>
      </c>
      <c r="BR8" s="19">
        <f>IF($N8=2,BR31*'4 PEF'!$C$4,IF(OR($N8=3,$N8=4,$N8=5,$N8=6),BR31*'4 PEF'!$C$5,IF(OR($N8=7,$N8=8),BR31*'4 PEF'!$C$8,IF($N8=9,BR31*'4 PEF'!$C$7,IF($N8=10,BR31*'4 PEF'!$C$6)))))</f>
        <v>33.000220501473635</v>
      </c>
      <c r="BS8" s="19">
        <f>BS31*'4 PEF'!$C$8</f>
        <v>0</v>
      </c>
      <c r="BT8" s="19">
        <f>IF($N8=2,BT31*'4 PEF'!$C$4,IF(OR($N8=3,$N8=4,$N8=5,$N8=6),BT31*'4 PEF'!$C$5,IF(OR($N8=7,$N8=8),BT31*'4 PEF'!$C$8,IF($N8=9,BT31*'4 PEF'!$C$7,IF($N8=10,BT31*'4 PEF'!$C$6)))))</f>
        <v>12.526315789473685</v>
      </c>
      <c r="BU8" s="19">
        <f>BU31*'4 PEF'!$C$8</f>
        <v>65.978198027559515</v>
      </c>
      <c r="BV8" s="19">
        <f>BV31*'4 PEF'!$C$8</f>
        <v>1.3179890706712294</v>
      </c>
      <c r="BW8" s="33">
        <f>BW31*'4 PEF'!$C$8</f>
        <v>0</v>
      </c>
      <c r="BX8" s="34">
        <f t="shared" si="27"/>
        <v>112.82272338917807</v>
      </c>
    </row>
    <row r="9" spans="1:76" ht="15" customHeight="1" x14ac:dyDescent="0.25">
      <c r="A9" s="151"/>
      <c r="B9" s="17">
        <v>4</v>
      </c>
      <c r="C9" s="97">
        <f>VLOOKUP(M9,[1]aux!$A$2:$B$37,2,FALSE)</f>
        <v>9</v>
      </c>
      <c r="D9" s="50" t="s">
        <v>34</v>
      </c>
      <c r="E9" s="50" t="s">
        <v>33</v>
      </c>
      <c r="F9" s="49" t="s">
        <v>34</v>
      </c>
      <c r="G9" s="49" t="s">
        <v>32</v>
      </c>
      <c r="H9" s="49">
        <v>0</v>
      </c>
      <c r="I9" s="49">
        <f t="shared" si="3"/>
        <v>2</v>
      </c>
      <c r="J9" s="49">
        <f t="shared" si="4"/>
        <v>3</v>
      </c>
      <c r="K9" s="49">
        <f t="shared" si="5"/>
        <v>2</v>
      </c>
      <c r="L9" s="49">
        <f t="shared" si="6"/>
        <v>1</v>
      </c>
      <c r="M9" s="49">
        <f t="shared" si="7"/>
        <v>2321</v>
      </c>
      <c r="N9" s="49">
        <v>9</v>
      </c>
      <c r="O9" s="49">
        <v>20</v>
      </c>
      <c r="P9" s="49">
        <v>1</v>
      </c>
      <c r="Q9" s="49">
        <v>1</v>
      </c>
      <c r="R9" s="49">
        <v>2</v>
      </c>
      <c r="S9" s="22">
        <f t="shared" si="0"/>
        <v>18</v>
      </c>
      <c r="T9" s="49">
        <v>0</v>
      </c>
      <c r="U9" s="49">
        <v>0</v>
      </c>
      <c r="V9" s="18"/>
      <c r="W9" s="10">
        <f>VLOOKUP($C9,[1]Prague!$BB$7:$BK$42,5)</f>
        <v>11</v>
      </c>
      <c r="X9" s="10">
        <f>VLOOKUP($C9,[1]Prague!$BB$7:$BK$42,6)</f>
        <v>34</v>
      </c>
      <c r="Y9" s="10">
        <f>VLOOKUP($C9,[1]Prague!$BB$7:$BK$42,7)</f>
        <v>63</v>
      </c>
      <c r="Z9" s="10">
        <f>VLOOKUP($C9,[1]Prague!$BB$7:$BK$42,8)</f>
        <v>93</v>
      </c>
      <c r="AA9" s="10">
        <f>VLOOKUP($C9,[1]Prague!$BB$7:$BK$42,9)</f>
        <v>0</v>
      </c>
      <c r="AB9" s="10">
        <f>VLOOKUP($C9,[1]Prague!$BB$7:$BK$42,10)</f>
        <v>109</v>
      </c>
      <c r="AC9" s="11">
        <f t="shared" si="8"/>
        <v>0</v>
      </c>
      <c r="AD9" s="11">
        <f t="shared" si="9"/>
        <v>0</v>
      </c>
      <c r="AE9" s="11">
        <f>VLOOKUP($C9,[1]Vienna!$BB$7:$BM$42,11)</f>
        <v>176</v>
      </c>
      <c r="AF9" s="11">
        <f>VLOOKUP($C9,[1]Vienna!$BB$7:$BM$42,12)</f>
        <v>0</v>
      </c>
      <c r="AG9" s="11" t="s">
        <v>30</v>
      </c>
      <c r="AH9" s="11" t="s">
        <v>30</v>
      </c>
      <c r="AI9" s="11">
        <f t="shared" si="10"/>
        <v>138</v>
      </c>
      <c r="AJ9" s="11">
        <f t="shared" si="11"/>
        <v>144</v>
      </c>
      <c r="AK9" s="11">
        <f t="shared" si="12"/>
        <v>149</v>
      </c>
      <c r="AL9" s="11">
        <f t="shared" si="13"/>
        <v>0</v>
      </c>
      <c r="AM9" s="11">
        <f t="shared" si="14"/>
        <v>162</v>
      </c>
      <c r="AN9" s="11">
        <f t="shared" si="15"/>
        <v>0</v>
      </c>
      <c r="AO9" s="11">
        <f t="shared" si="16"/>
        <v>0</v>
      </c>
      <c r="AP9" s="13">
        <f t="shared" si="1"/>
        <v>232.48707301254089</v>
      </c>
      <c r="AQ9" s="10">
        <f>VLOOKUP($C9,[2]Prague!$BB$7:$BK$40,5)</f>
        <v>12</v>
      </c>
      <c r="AR9" s="10">
        <f>VLOOKUP($C9,[2]Prague!$BB$7:$BK$40,6)</f>
        <v>34</v>
      </c>
      <c r="AS9" s="10">
        <f>VLOOKUP($C9,[2]Prague!$BB$7:$BK$40,7)</f>
        <v>64</v>
      </c>
      <c r="AT9" s="10">
        <f>VLOOKUP($C9,[2]Prague!$BB$7:$BK$40,8)</f>
        <v>95</v>
      </c>
      <c r="AU9" s="10">
        <f>VLOOKUP($C9,[2]Prague!$BB$7:$BK$40,9)</f>
        <v>0</v>
      </c>
      <c r="AV9" s="10">
        <f>VLOOKUP($C9,[2]Prague!$BB$7:$BK$40,10)</f>
        <v>109</v>
      </c>
      <c r="AW9" s="11">
        <f t="shared" si="17"/>
        <v>0</v>
      </c>
      <c r="AX9" s="11">
        <f t="shared" si="18"/>
        <v>0</v>
      </c>
      <c r="AY9" s="11">
        <f>VLOOKUP($C9,[2]Vienna!$BB$7:$BM$42,11)</f>
        <v>176</v>
      </c>
      <c r="AZ9" s="11">
        <f>VLOOKUP($C9,[2]Vienna!$BB$7:$BM$42,12)</f>
        <v>0</v>
      </c>
      <c r="BA9" s="11" t="s">
        <v>30</v>
      </c>
      <c r="BB9" s="11" t="s">
        <v>30</v>
      </c>
      <c r="BC9" s="11">
        <f t="shared" si="19"/>
        <v>138</v>
      </c>
      <c r="BD9" s="11">
        <f t="shared" si="20"/>
        <v>144</v>
      </c>
      <c r="BE9" s="11">
        <f t="shared" si="21"/>
        <v>149</v>
      </c>
      <c r="BF9" s="11">
        <f t="shared" si="22"/>
        <v>0</v>
      </c>
      <c r="BG9" s="11">
        <f t="shared" si="23"/>
        <v>162</v>
      </c>
      <c r="BH9" s="11">
        <f t="shared" si="24"/>
        <v>0</v>
      </c>
      <c r="BI9" s="11">
        <f t="shared" si="25"/>
        <v>0</v>
      </c>
      <c r="BJ9" s="13">
        <f t="shared" si="2"/>
        <v>171.32146194752715</v>
      </c>
      <c r="BK9" s="19">
        <f>IF($N9=2,BK32*'4 PEF'!$C$4,IF(OR($N9=3,$N9=4,$N9=5,$N9=6),BK32*'4 PEF'!$C$5,IF(OR($N9=7,$N9=8),BK32*'4 PEF'!$C$8,IF($N9=9,BK32*'4 PEF'!$C$7,IF($N9=10,BK32*'4 PEF'!$C$6)))))</f>
        <v>34.552407529527947</v>
      </c>
      <c r="BL9" s="19">
        <f>BL32*'4 PEF'!$C$8</f>
        <v>13.321957249741581</v>
      </c>
      <c r="BM9" s="19">
        <f>IF($N9=2,BM32*'4 PEF'!$C$4,IF(OR($N9=3,$N9=4,$N9=5,$N9=6),BM32*'4 PEF'!$C$5,IF(OR($N9=7,$N9=8),BM32*'4 PEF'!$C$8,IF($N9=9,BM32*'4 PEF'!$C$7,IF($N9=10,BM32*'4 PEF'!$C$6)))))</f>
        <v>11.479999999999999</v>
      </c>
      <c r="BN9" s="19">
        <f>BN32*'4 PEF'!$C$8</f>
        <v>72.615149794921876</v>
      </c>
      <c r="BO9" s="19">
        <f>BO32*'4 PEF'!$C$8</f>
        <v>0.65007628560921071</v>
      </c>
      <c r="BP9" s="33">
        <f>BP32*'4 PEF'!$C$8</f>
        <v>0</v>
      </c>
      <c r="BQ9" s="34">
        <f t="shared" si="26"/>
        <v>132.61959085980061</v>
      </c>
      <c r="BR9" s="19">
        <f>IF($N9=2,BR32*'4 PEF'!$C$4,IF(OR($N9=3,$N9=4,$N9=5,$N9=6),BR32*'4 PEF'!$C$5,IF(OR($N9=7,$N9=8),BR32*'4 PEF'!$C$8,IF($N9=9,BR32*'4 PEF'!$C$7,IF($N9=10,BR32*'4 PEF'!$C$6)))))</f>
        <v>52.297407696931771</v>
      </c>
      <c r="BS9" s="19">
        <f>BS32*'4 PEF'!$C$8</f>
        <v>6.5662010535543684</v>
      </c>
      <c r="BT9" s="19">
        <f>IF($N9=2,BT32*'4 PEF'!$C$4,IF(OR($N9=3,$N9=4,$N9=5,$N9=6),BT32*'4 PEF'!$C$5,IF(OR($N9=7,$N9=8),BT32*'4 PEF'!$C$8,IF($N9=9,BT32*'4 PEF'!$C$7,IF($N9=10,BT32*'4 PEF'!$C$6)))))</f>
        <v>16.66</v>
      </c>
      <c r="BU9" s="19">
        <f>BU32*'4 PEF'!$C$8</f>
        <v>65.975898119881052</v>
      </c>
      <c r="BV9" s="19">
        <f>BV32*'4 PEF'!$C$8</f>
        <v>1.3331605182117461</v>
      </c>
      <c r="BW9" s="33">
        <f>BW32*'4 PEF'!$C$8</f>
        <v>0</v>
      </c>
      <c r="BX9" s="34">
        <f t="shared" si="27"/>
        <v>142.83266738857893</v>
      </c>
    </row>
    <row r="10" spans="1:76" ht="15" customHeight="1" x14ac:dyDescent="0.25">
      <c r="A10" s="151"/>
      <c r="B10" s="17">
        <v>5</v>
      </c>
      <c r="C10" s="97">
        <f>VLOOKUP(M10,[1]aux!$A$2:$B$37,2,FALSE)</f>
        <v>13</v>
      </c>
      <c r="D10" s="50" t="s">
        <v>32</v>
      </c>
      <c r="E10" s="50" t="s">
        <v>33</v>
      </c>
      <c r="F10" s="49" t="s">
        <v>34</v>
      </c>
      <c r="G10" s="49" t="s">
        <v>32</v>
      </c>
      <c r="H10" s="49">
        <v>0</v>
      </c>
      <c r="I10" s="49">
        <f t="shared" si="3"/>
        <v>3</v>
      </c>
      <c r="J10" s="49">
        <f t="shared" si="4"/>
        <v>3</v>
      </c>
      <c r="K10" s="49">
        <f t="shared" si="5"/>
        <v>2</v>
      </c>
      <c r="L10" s="49">
        <f t="shared" si="6"/>
        <v>1</v>
      </c>
      <c r="M10" s="49">
        <f t="shared" si="7"/>
        <v>3321</v>
      </c>
      <c r="N10" s="49">
        <v>9</v>
      </c>
      <c r="O10" s="49">
        <v>20</v>
      </c>
      <c r="P10" s="49">
        <v>1</v>
      </c>
      <c r="Q10" s="49">
        <v>1</v>
      </c>
      <c r="R10" s="49">
        <v>2</v>
      </c>
      <c r="S10" s="22">
        <f t="shared" si="0"/>
        <v>18</v>
      </c>
      <c r="T10" s="49">
        <v>0</v>
      </c>
      <c r="U10" s="49">
        <v>0</v>
      </c>
      <c r="V10" s="18"/>
      <c r="W10" s="10">
        <f>VLOOKUP($C10,[1]Prague!$BB$7:$BK$42,5)</f>
        <v>15</v>
      </c>
      <c r="X10" s="10">
        <f>VLOOKUP($C10,[1]Prague!$BB$7:$BK$42,6)</f>
        <v>36</v>
      </c>
      <c r="Y10" s="10">
        <f>VLOOKUP($C10,[1]Prague!$BB$7:$BK$42,7)</f>
        <v>65</v>
      </c>
      <c r="Z10" s="10">
        <f>VLOOKUP($C10,[1]Prague!$BB$7:$BK$42,8)</f>
        <v>93</v>
      </c>
      <c r="AA10" s="10">
        <f>VLOOKUP($C10,[1]Prague!$BB$7:$BK$42,9)</f>
        <v>0</v>
      </c>
      <c r="AB10" s="10">
        <f>VLOOKUP($C10,[1]Prague!$BB$7:$BK$42,10)</f>
        <v>109</v>
      </c>
      <c r="AC10" s="11">
        <f t="shared" si="8"/>
        <v>0</v>
      </c>
      <c r="AD10" s="11">
        <f t="shared" si="9"/>
        <v>0</v>
      </c>
      <c r="AE10" s="11">
        <f>VLOOKUP($C10,[1]Vienna!$BB$7:$BM$42,11)</f>
        <v>176</v>
      </c>
      <c r="AF10" s="11">
        <f>VLOOKUP($C10,[1]Vienna!$BB$7:$BM$42,12)</f>
        <v>0</v>
      </c>
      <c r="AG10" s="11" t="s">
        <v>30</v>
      </c>
      <c r="AH10" s="11" t="s">
        <v>30</v>
      </c>
      <c r="AI10" s="11">
        <f t="shared" si="10"/>
        <v>138</v>
      </c>
      <c r="AJ10" s="11">
        <f t="shared" si="11"/>
        <v>144</v>
      </c>
      <c r="AK10" s="11">
        <f t="shared" si="12"/>
        <v>149</v>
      </c>
      <c r="AL10" s="11">
        <f t="shared" si="13"/>
        <v>0</v>
      </c>
      <c r="AM10" s="11">
        <f t="shared" si="14"/>
        <v>162</v>
      </c>
      <c r="AN10" s="11">
        <f t="shared" si="15"/>
        <v>0</v>
      </c>
      <c r="AO10" s="11">
        <f t="shared" si="16"/>
        <v>0</v>
      </c>
      <c r="AP10" s="13">
        <f t="shared" si="1"/>
        <v>237.26514459373749</v>
      </c>
      <c r="AQ10" s="10">
        <f>VLOOKUP($C10,[2]Prague!$BB$7:$BK$40,5)</f>
        <v>16</v>
      </c>
      <c r="AR10" s="10">
        <f>VLOOKUP($C10,[2]Prague!$BB$7:$BK$40,6)</f>
        <v>36</v>
      </c>
      <c r="AS10" s="10">
        <f>VLOOKUP($C10,[2]Prague!$BB$7:$BK$40,7)</f>
        <v>66</v>
      </c>
      <c r="AT10" s="10">
        <f>VLOOKUP($C10,[2]Prague!$BB$7:$BK$40,8)</f>
        <v>95</v>
      </c>
      <c r="AU10" s="10">
        <f>VLOOKUP($C10,[2]Prague!$BB$7:$BK$40,9)</f>
        <v>0</v>
      </c>
      <c r="AV10" s="10">
        <f>VLOOKUP($C10,[2]Prague!$BB$7:$BK$40,10)</f>
        <v>109</v>
      </c>
      <c r="AW10" s="11">
        <f t="shared" si="17"/>
        <v>0</v>
      </c>
      <c r="AX10" s="11">
        <f t="shared" si="18"/>
        <v>0</v>
      </c>
      <c r="AY10" s="11">
        <f>VLOOKUP($C10,[2]Vienna!$BB$7:$BM$42,11)</f>
        <v>176</v>
      </c>
      <c r="AZ10" s="11">
        <f>VLOOKUP($C10,[2]Vienna!$BB$7:$BM$42,12)</f>
        <v>0</v>
      </c>
      <c r="BA10" s="11" t="s">
        <v>30</v>
      </c>
      <c r="BB10" s="11" t="s">
        <v>30</v>
      </c>
      <c r="BC10" s="11">
        <f t="shared" si="19"/>
        <v>138</v>
      </c>
      <c r="BD10" s="11">
        <f t="shared" si="20"/>
        <v>144</v>
      </c>
      <c r="BE10" s="11">
        <f t="shared" si="21"/>
        <v>149</v>
      </c>
      <c r="BF10" s="11">
        <f t="shared" si="22"/>
        <v>0</v>
      </c>
      <c r="BG10" s="11">
        <f t="shared" si="23"/>
        <v>162</v>
      </c>
      <c r="BH10" s="11">
        <f t="shared" si="24"/>
        <v>0</v>
      </c>
      <c r="BI10" s="11">
        <f t="shared" si="25"/>
        <v>0</v>
      </c>
      <c r="BJ10" s="13">
        <f t="shared" si="2"/>
        <v>182.38997385228902</v>
      </c>
      <c r="BK10" s="19">
        <f>IF($N10=2,BK33*'4 PEF'!$C$4,IF(OR($N10=3,$N10=4,$N10=5,$N10=6),BK33*'4 PEF'!$C$5,IF(OR($N10=7,$N10=8),BK33*'4 PEF'!$C$8,IF($N10=9,BK33*'4 PEF'!$C$7,IF($N10=10,BK33*'4 PEF'!$C$6)))))</f>
        <v>30.963728782749264</v>
      </c>
      <c r="BL10" s="19">
        <f>BL33*'4 PEF'!$C$8</f>
        <v>13.656810539429733</v>
      </c>
      <c r="BM10" s="19">
        <f>IF($N10=2,BM33*'4 PEF'!$C$4,IF(OR($N10=3,$N10=4,$N10=5,$N10=6),BM33*'4 PEF'!$C$5,IF(OR($N10=7,$N10=8),BM33*'4 PEF'!$C$8,IF($N10=9,BM33*'4 PEF'!$C$7,IF($N10=10,BM33*'4 PEF'!$C$6)))))</f>
        <v>11.479999999999999</v>
      </c>
      <c r="BN10" s="19">
        <f>BN33*'4 PEF'!$C$8</f>
        <v>72.615149794921876</v>
      </c>
      <c r="BO10" s="19">
        <f>BO33*'4 PEF'!$C$8</f>
        <v>0.64382366718681128</v>
      </c>
      <c r="BP10" s="33">
        <f>BP33*'4 PEF'!$C$8</f>
        <v>0</v>
      </c>
      <c r="BQ10" s="34">
        <f t="shared" si="26"/>
        <v>129.35951278428769</v>
      </c>
      <c r="BR10" s="19">
        <f>IF($N10=2,BR33*'4 PEF'!$C$4,IF(OR($N10=3,$N10=4,$N10=5,$N10=6),BR33*'4 PEF'!$C$5,IF(OR($N10=7,$N10=8),BR33*'4 PEF'!$C$8,IF($N10=9,BR33*'4 PEF'!$C$7,IF($N10=10,BR33*'4 PEF'!$C$6)))))</f>
        <v>45.738305615042457</v>
      </c>
      <c r="BS10" s="19">
        <f>BS33*'4 PEF'!$C$8</f>
        <v>7.0386091255718517</v>
      </c>
      <c r="BT10" s="19">
        <f>IF($N10=2,BT33*'4 PEF'!$C$4,IF(OR($N10=3,$N10=4,$N10=5,$N10=6),BT33*'4 PEF'!$C$5,IF(OR($N10=7,$N10=8),BT33*'4 PEF'!$C$8,IF($N10=9,BT33*'4 PEF'!$C$7,IF($N10=10,BT33*'4 PEF'!$C$6)))))</f>
        <v>16.66</v>
      </c>
      <c r="BU10" s="19">
        <f>BU33*'4 PEF'!$C$8</f>
        <v>65.978198027559515</v>
      </c>
      <c r="BV10" s="19">
        <f>BV33*'4 PEF'!$C$8</f>
        <v>1.3179890706712294</v>
      </c>
      <c r="BW10" s="33">
        <f>BW33*'4 PEF'!$C$8</f>
        <v>0</v>
      </c>
      <c r="BX10" s="34">
        <f t="shared" si="27"/>
        <v>136.73310183884504</v>
      </c>
    </row>
    <row r="11" spans="1:76" ht="15" customHeight="1" x14ac:dyDescent="0.25">
      <c r="A11" s="151"/>
      <c r="B11" s="17">
        <v>6</v>
      </c>
      <c r="C11" s="97">
        <f>VLOOKUP(M11,[1]aux!$A$2:$B$37,2,FALSE)</f>
        <v>9</v>
      </c>
      <c r="D11" s="50" t="s">
        <v>34</v>
      </c>
      <c r="E11" s="50" t="s">
        <v>33</v>
      </c>
      <c r="F11" s="49" t="s">
        <v>34</v>
      </c>
      <c r="G11" s="49" t="s">
        <v>32</v>
      </c>
      <c r="H11" s="49">
        <v>0</v>
      </c>
      <c r="I11" s="49">
        <f t="shared" si="3"/>
        <v>2</v>
      </c>
      <c r="J11" s="49">
        <f t="shared" si="4"/>
        <v>3</v>
      </c>
      <c r="K11" s="49">
        <f t="shared" si="5"/>
        <v>2</v>
      </c>
      <c r="L11" s="49">
        <f t="shared" si="6"/>
        <v>1</v>
      </c>
      <c r="M11" s="49">
        <f t="shared" si="7"/>
        <v>2321</v>
      </c>
      <c r="N11" s="49">
        <v>7</v>
      </c>
      <c r="O11" s="49">
        <v>13</v>
      </c>
      <c r="P11" s="49">
        <v>1</v>
      </c>
      <c r="Q11" s="49">
        <v>1</v>
      </c>
      <c r="R11" s="49">
        <v>2</v>
      </c>
      <c r="S11" s="22">
        <f t="shared" si="0"/>
        <v>16</v>
      </c>
      <c r="T11" s="49">
        <v>0</v>
      </c>
      <c r="U11" s="49">
        <v>1</v>
      </c>
      <c r="V11" s="18"/>
      <c r="W11" s="10">
        <f>VLOOKUP($C11,[1]Prague!$BB$7:$BK$42,5)</f>
        <v>11</v>
      </c>
      <c r="X11" s="10">
        <f>VLOOKUP($C11,[1]Prague!$BB$7:$BK$42,6)</f>
        <v>34</v>
      </c>
      <c r="Y11" s="10">
        <f>VLOOKUP($C11,[1]Prague!$BB$7:$BK$42,7)</f>
        <v>63</v>
      </c>
      <c r="Z11" s="10">
        <f>VLOOKUP($C11,[1]Prague!$BB$7:$BK$42,8)</f>
        <v>93</v>
      </c>
      <c r="AA11" s="10">
        <f>VLOOKUP($C11,[1]Prague!$BB$7:$BK$42,9)</f>
        <v>0</v>
      </c>
      <c r="AB11" s="10">
        <f>VLOOKUP($C11,[1]Prague!$BB$7:$BK$42,10)</f>
        <v>109</v>
      </c>
      <c r="AC11" s="11">
        <f t="shared" si="8"/>
        <v>0</v>
      </c>
      <c r="AD11" s="11">
        <f t="shared" si="9"/>
        <v>0</v>
      </c>
      <c r="AE11" s="11">
        <f>VLOOKUP($C11,[1]Vienna!$BB$7:$BM$42,11)</f>
        <v>176</v>
      </c>
      <c r="AF11" s="11">
        <f>VLOOKUP($C11,[1]Vienna!$BB$7:$BM$42,12)</f>
        <v>0</v>
      </c>
      <c r="AG11" s="11" t="s">
        <v>30</v>
      </c>
      <c r="AH11" s="11" t="s">
        <v>30</v>
      </c>
      <c r="AI11" s="11">
        <f t="shared" si="10"/>
        <v>129</v>
      </c>
      <c r="AJ11" s="11">
        <f t="shared" si="11"/>
        <v>0</v>
      </c>
      <c r="AK11" s="11">
        <f t="shared" si="12"/>
        <v>149</v>
      </c>
      <c r="AL11" s="11">
        <f t="shared" si="13"/>
        <v>0</v>
      </c>
      <c r="AM11" s="11">
        <f t="shared" si="14"/>
        <v>162</v>
      </c>
      <c r="AN11" s="11">
        <f t="shared" si="15"/>
        <v>0</v>
      </c>
      <c r="AO11" s="11">
        <f t="shared" si="16"/>
        <v>184</v>
      </c>
      <c r="AP11" s="13">
        <f t="shared" si="1"/>
        <v>250.33465658220544</v>
      </c>
      <c r="AQ11" s="10">
        <f>VLOOKUP($C11,[2]Prague!$BB$7:$BK$40,5)</f>
        <v>12</v>
      </c>
      <c r="AR11" s="10">
        <f>VLOOKUP($C11,[2]Prague!$BB$7:$BK$40,6)</f>
        <v>34</v>
      </c>
      <c r="AS11" s="10">
        <f>VLOOKUP($C11,[2]Prague!$BB$7:$BK$40,7)</f>
        <v>64</v>
      </c>
      <c r="AT11" s="10">
        <f>VLOOKUP($C11,[2]Prague!$BB$7:$BK$40,8)</f>
        <v>95</v>
      </c>
      <c r="AU11" s="10">
        <f>VLOOKUP($C11,[2]Prague!$BB$7:$BK$40,9)</f>
        <v>0</v>
      </c>
      <c r="AV11" s="10">
        <f>VLOOKUP($C11,[2]Prague!$BB$7:$BK$40,10)</f>
        <v>109</v>
      </c>
      <c r="AW11" s="11">
        <f t="shared" si="17"/>
        <v>0</v>
      </c>
      <c r="AX11" s="11">
        <f t="shared" si="18"/>
        <v>0</v>
      </c>
      <c r="AY11" s="11">
        <f>VLOOKUP($C11,[2]Vienna!$BB$7:$BM$42,11)</f>
        <v>176</v>
      </c>
      <c r="AZ11" s="11">
        <f>VLOOKUP($C11,[2]Vienna!$BB$7:$BM$42,12)</f>
        <v>0</v>
      </c>
      <c r="BA11" s="11" t="s">
        <v>30</v>
      </c>
      <c r="BB11" s="11" t="s">
        <v>30</v>
      </c>
      <c r="BC11" s="11">
        <f t="shared" si="19"/>
        <v>129</v>
      </c>
      <c r="BD11" s="11">
        <f t="shared" si="20"/>
        <v>0</v>
      </c>
      <c r="BE11" s="11">
        <f t="shared" si="21"/>
        <v>149</v>
      </c>
      <c r="BF11" s="11">
        <f t="shared" si="22"/>
        <v>0</v>
      </c>
      <c r="BG11" s="11">
        <f t="shared" si="23"/>
        <v>162</v>
      </c>
      <c r="BH11" s="11">
        <f t="shared" si="24"/>
        <v>0</v>
      </c>
      <c r="BI11" s="11">
        <f t="shared" si="25"/>
        <v>184</v>
      </c>
      <c r="BJ11" s="13">
        <f t="shared" si="2"/>
        <v>197.79075878754469</v>
      </c>
      <c r="BK11" s="19">
        <f>IF($N11=2,BK34*'4 PEF'!$C$4,IF(OR($N11=3,$N11=4,$N11=5,$N11=6),BK34*'4 PEF'!$C$5,IF(OR($N11=7,$N11=8),BK34*'4 PEF'!$C$8,IF($N11=9,BK34*'4 PEF'!$C$7,IF($N11=10,BK34*'4 PEF'!$C$6)))))</f>
        <v>38.191838483622</v>
      </c>
      <c r="BL11" s="19">
        <f>BL34*'4 PEF'!$C$8</f>
        <v>7.3826137418761464</v>
      </c>
      <c r="BM11" s="19">
        <f>IF($N11=2,BM34*'4 PEF'!$C$4,IF(OR($N11=3,$N11=4,$N11=5,$N11=6),BM34*'4 PEF'!$C$5,IF(OR($N11=7,$N11=8),BM34*'4 PEF'!$C$8,IF($N11=9,BM34*'4 PEF'!$C$7,IF($N11=10,BM34*'4 PEF'!$C$6)))))</f>
        <v>12.689196994950194</v>
      </c>
      <c r="BN11" s="19">
        <f>BN34*'4 PEF'!$C$8</f>
        <v>72.615149794921876</v>
      </c>
      <c r="BO11" s="19">
        <f>BO34*'4 PEF'!$C$8</f>
        <v>0.65007628560921071</v>
      </c>
      <c r="BP11" s="33">
        <f>BP34*'4 PEF'!$C$8</f>
        <v>-19.833410256410257</v>
      </c>
      <c r="BQ11" s="34">
        <f t="shared" si="26"/>
        <v>111.69546504456916</v>
      </c>
      <c r="BR11" s="19">
        <f>IF($N11=2,BR34*'4 PEF'!$C$4,IF(OR($N11=3,$N11=4,$N11=5,$N11=6),BR34*'4 PEF'!$C$5,IF(OR($N11=7,$N11=8),BR34*'4 PEF'!$C$8,IF($N11=9,BR34*'4 PEF'!$C$7,IF($N11=10,BR34*'4 PEF'!$C$6)))))</f>
        <v>57.270452873352269</v>
      </c>
      <c r="BS11" s="19">
        <f>BS34*'4 PEF'!$C$8</f>
        <v>3.6746950307951378</v>
      </c>
      <c r="BT11" s="19">
        <f>IF($N11=2,BT34*'4 PEF'!$C$4,IF(OR($N11=3,$N11=4,$N11=5,$N11=6),BT34*'4 PEF'!$C$5,IF(OR($N11=7,$N11=8),BT34*'4 PEF'!$C$8,IF($N11=9,BT34*'4 PEF'!$C$7,IF($N11=10,BT34*'4 PEF'!$C$6)))))</f>
        <v>18.244226375412222</v>
      </c>
      <c r="BU11" s="19">
        <f>BU34*'4 PEF'!$C$8</f>
        <v>65.975898119881052</v>
      </c>
      <c r="BV11" s="19">
        <f>BV34*'4 PEF'!$C$8</f>
        <v>1.3331605182117461</v>
      </c>
      <c r="BW11" s="33">
        <f>BW34*'4 PEF'!$C$8</f>
        <v>-19.599342857142858</v>
      </c>
      <c r="BX11" s="34">
        <f t="shared" si="27"/>
        <v>126.89909006050956</v>
      </c>
    </row>
    <row r="12" spans="1:76" ht="15" customHeight="1" x14ac:dyDescent="0.25">
      <c r="A12" s="151"/>
      <c r="B12" s="17">
        <v>7</v>
      </c>
      <c r="C12" s="97">
        <f>VLOOKUP(M12,[1]aux!$A$2:$B$37,2,FALSE)</f>
        <v>13</v>
      </c>
      <c r="D12" s="50" t="s">
        <v>32</v>
      </c>
      <c r="E12" s="50" t="s">
        <v>33</v>
      </c>
      <c r="F12" s="49" t="s">
        <v>34</v>
      </c>
      <c r="G12" s="49" t="s">
        <v>32</v>
      </c>
      <c r="H12" s="49">
        <v>0</v>
      </c>
      <c r="I12" s="49">
        <f t="shared" si="3"/>
        <v>3</v>
      </c>
      <c r="J12" s="49">
        <f t="shared" si="4"/>
        <v>3</v>
      </c>
      <c r="K12" s="49">
        <f t="shared" si="5"/>
        <v>2</v>
      </c>
      <c r="L12" s="49">
        <f t="shared" si="6"/>
        <v>1</v>
      </c>
      <c r="M12" s="49">
        <f t="shared" si="7"/>
        <v>3321</v>
      </c>
      <c r="N12" s="49">
        <v>7</v>
      </c>
      <c r="O12" s="49">
        <v>13</v>
      </c>
      <c r="P12" s="49">
        <v>1</v>
      </c>
      <c r="Q12" s="49">
        <v>1</v>
      </c>
      <c r="R12" s="49">
        <v>2</v>
      </c>
      <c r="S12" s="22">
        <f t="shared" si="0"/>
        <v>22</v>
      </c>
      <c r="T12" s="49">
        <v>1</v>
      </c>
      <c r="U12" s="49">
        <v>1</v>
      </c>
      <c r="V12" s="18"/>
      <c r="W12" s="10">
        <f>VLOOKUP($C12,[1]Prague!$BB$7:$BK$42,5)</f>
        <v>15</v>
      </c>
      <c r="X12" s="10">
        <f>VLOOKUP($C12,[1]Prague!$BB$7:$BK$42,6)</f>
        <v>36</v>
      </c>
      <c r="Y12" s="10">
        <f>VLOOKUP($C12,[1]Prague!$BB$7:$BK$42,7)</f>
        <v>65</v>
      </c>
      <c r="Z12" s="10">
        <f>VLOOKUP($C12,[1]Prague!$BB$7:$BK$42,8)</f>
        <v>93</v>
      </c>
      <c r="AA12" s="10">
        <f>VLOOKUP($C12,[1]Prague!$BB$7:$BK$42,9)</f>
        <v>0</v>
      </c>
      <c r="AB12" s="10">
        <f>VLOOKUP($C12,[1]Prague!$BB$7:$BK$42,10)</f>
        <v>109</v>
      </c>
      <c r="AC12" s="11">
        <f t="shared" si="8"/>
        <v>0</v>
      </c>
      <c r="AD12" s="11">
        <f t="shared" si="9"/>
        <v>0</v>
      </c>
      <c r="AE12" s="11">
        <f>VLOOKUP($C12,[1]Vienna!$BB$7:$BM$42,11)</f>
        <v>176</v>
      </c>
      <c r="AF12" s="11">
        <f>VLOOKUP($C12,[1]Vienna!$BB$7:$BM$42,12)</f>
        <v>0</v>
      </c>
      <c r="AG12" s="11" t="s">
        <v>30</v>
      </c>
      <c r="AH12" s="11" t="s">
        <v>30</v>
      </c>
      <c r="AI12" s="11">
        <f t="shared" si="10"/>
        <v>129</v>
      </c>
      <c r="AJ12" s="11">
        <f t="shared" si="11"/>
        <v>0</v>
      </c>
      <c r="AK12" s="11">
        <f t="shared" si="12"/>
        <v>149</v>
      </c>
      <c r="AL12" s="11">
        <f t="shared" si="13"/>
        <v>0</v>
      </c>
      <c r="AM12" s="11">
        <f t="shared" si="14"/>
        <v>162</v>
      </c>
      <c r="AN12" s="11">
        <f t="shared" si="15"/>
        <v>186</v>
      </c>
      <c r="AO12" s="11">
        <f t="shared" si="16"/>
        <v>184</v>
      </c>
      <c r="AP12" s="13">
        <f t="shared" si="1"/>
        <v>260.22383927451313</v>
      </c>
      <c r="AQ12" s="10">
        <f>VLOOKUP($C12,[2]Prague!$BB$7:$BK$40,5)</f>
        <v>16</v>
      </c>
      <c r="AR12" s="10">
        <f>VLOOKUP($C12,[2]Prague!$BB$7:$BK$40,6)</f>
        <v>36</v>
      </c>
      <c r="AS12" s="10">
        <f>VLOOKUP($C12,[2]Prague!$BB$7:$BK$40,7)</f>
        <v>66</v>
      </c>
      <c r="AT12" s="10">
        <f>VLOOKUP($C12,[2]Prague!$BB$7:$BK$40,8)</f>
        <v>95</v>
      </c>
      <c r="AU12" s="10">
        <f>VLOOKUP($C12,[2]Prague!$BB$7:$BK$40,9)</f>
        <v>0</v>
      </c>
      <c r="AV12" s="10">
        <f>VLOOKUP($C12,[2]Prague!$BB$7:$BK$40,10)</f>
        <v>109</v>
      </c>
      <c r="AW12" s="11">
        <f t="shared" si="17"/>
        <v>0</v>
      </c>
      <c r="AX12" s="11">
        <f t="shared" si="18"/>
        <v>0</v>
      </c>
      <c r="AY12" s="11">
        <f>VLOOKUP($C12,[2]Vienna!$BB$7:$BM$42,11)</f>
        <v>176</v>
      </c>
      <c r="AZ12" s="11">
        <f>VLOOKUP($C12,[2]Vienna!$BB$7:$BM$42,12)</f>
        <v>0</v>
      </c>
      <c r="BA12" s="11" t="s">
        <v>30</v>
      </c>
      <c r="BB12" s="11" t="s">
        <v>30</v>
      </c>
      <c r="BC12" s="11">
        <f t="shared" si="19"/>
        <v>129</v>
      </c>
      <c r="BD12" s="11">
        <f t="shared" si="20"/>
        <v>0</v>
      </c>
      <c r="BE12" s="11">
        <f t="shared" si="21"/>
        <v>149</v>
      </c>
      <c r="BF12" s="11">
        <f t="shared" si="22"/>
        <v>0</v>
      </c>
      <c r="BG12" s="11">
        <f t="shared" si="23"/>
        <v>162</v>
      </c>
      <c r="BH12" s="11">
        <f t="shared" si="24"/>
        <v>186</v>
      </c>
      <c r="BI12" s="11">
        <f t="shared" si="25"/>
        <v>184</v>
      </c>
      <c r="BJ12" s="13">
        <f t="shared" si="2"/>
        <v>216.45292148595738</v>
      </c>
      <c r="BK12" s="19">
        <f>IF($N12=2,BK35*'4 PEF'!$C$4,IF(OR($N12=3,$N12=4,$N12=5,$N12=6),BK35*'4 PEF'!$C$5,IF(OR($N12=7,$N12=8),BK35*'4 PEF'!$C$8,IF($N12=9,BK35*'4 PEF'!$C$7,IF($N12=10,BK35*'4 PEF'!$C$6)))))</f>
        <v>34.544977474837225</v>
      </c>
      <c r="BL12" s="19">
        <f>BL35*'4 PEF'!$C$8</f>
        <v>7.5799653654322539</v>
      </c>
      <c r="BM12" s="19">
        <f>IF($N12=2,BM35*'4 PEF'!$C$4,IF(OR($N12=3,$N12=4,$N12=5,$N12=6),BM35*'4 PEF'!$C$5,IF(OR($N12=7,$N12=8),BM35*'4 PEF'!$C$8,IF($N12=9,BM35*'4 PEF'!$C$7,IF($N12=10,BM35*'4 PEF'!$C$6)))))</f>
        <v>7.5459583547863396</v>
      </c>
      <c r="BN12" s="19">
        <f>BN35*'4 PEF'!$C$8</f>
        <v>72.615149794921876</v>
      </c>
      <c r="BO12" s="19">
        <f>BO35*'4 PEF'!$C$8</f>
        <v>0.64382366718681128</v>
      </c>
      <c r="BP12" s="33">
        <f>BP35*'4 PEF'!$C$8</f>
        <v>-19.833410256410257</v>
      </c>
      <c r="BQ12" s="34">
        <f t="shared" si="26"/>
        <v>103.09646440075424</v>
      </c>
      <c r="BR12" s="19">
        <f>IF($N12=2,BR35*'4 PEF'!$C$4,IF(OR($N12=3,$N12=4,$N12=5,$N12=6),BR35*'4 PEF'!$C$5,IF(OR($N12=7,$N12=8),BR35*'4 PEF'!$C$8,IF($N12=9,BR35*'4 PEF'!$C$7,IF($N12=10,BR35*'4 PEF'!$C$6)))))</f>
        <v>50.598450181757144</v>
      </c>
      <c r="BS12" s="19">
        <f>BS35*'4 PEF'!$C$8</f>
        <v>3.9404314600883361</v>
      </c>
      <c r="BT12" s="19">
        <f>IF($N12=2,BT35*'4 PEF'!$C$4,IF(OR($N12=3,$N12=4,$N12=5,$N12=6),BT35*'4 PEF'!$C$5,IF(OR($N12=7,$N12=8),BT35*'4 PEF'!$C$8,IF($N12=9,BT35*'4 PEF'!$C$7,IF($N12=10,BT35*'4 PEF'!$C$6)))))</f>
        <v>12.490902655220928</v>
      </c>
      <c r="BU12" s="19">
        <f>BU35*'4 PEF'!$C$8</f>
        <v>65.978198027559515</v>
      </c>
      <c r="BV12" s="19">
        <f>BV35*'4 PEF'!$C$8</f>
        <v>1.3179890706712294</v>
      </c>
      <c r="BW12" s="33">
        <f>BW35*'4 PEF'!$C$8</f>
        <v>-19.599342857142858</v>
      </c>
      <c r="BX12" s="34">
        <f t="shared" si="27"/>
        <v>114.72662853815427</v>
      </c>
    </row>
    <row r="13" spans="1:76" ht="15" customHeight="1" x14ac:dyDescent="0.25">
      <c r="A13" s="151"/>
      <c r="B13" s="17">
        <v>8</v>
      </c>
      <c r="C13" s="97">
        <f>VLOOKUP(M13,[1]aux!$A$2:$B$37,2,FALSE)</f>
        <v>14</v>
      </c>
      <c r="D13" s="50" t="s">
        <v>32</v>
      </c>
      <c r="E13" s="50" t="s">
        <v>33</v>
      </c>
      <c r="F13" s="49" t="s">
        <v>32</v>
      </c>
      <c r="G13" s="49" t="s">
        <v>33</v>
      </c>
      <c r="H13" s="49">
        <v>0</v>
      </c>
      <c r="I13" s="49">
        <f t="shared" si="3"/>
        <v>3</v>
      </c>
      <c r="J13" s="49">
        <f t="shared" si="4"/>
        <v>3</v>
      </c>
      <c r="K13" s="49">
        <f t="shared" si="5"/>
        <v>3</v>
      </c>
      <c r="L13" s="49">
        <f t="shared" si="6"/>
        <v>1</v>
      </c>
      <c r="M13" s="49">
        <f t="shared" si="7"/>
        <v>3331</v>
      </c>
      <c r="N13" s="49">
        <v>6</v>
      </c>
      <c r="O13" s="49">
        <v>0</v>
      </c>
      <c r="P13" s="49">
        <v>1</v>
      </c>
      <c r="Q13" s="49">
        <v>0</v>
      </c>
      <c r="R13" s="49">
        <v>2</v>
      </c>
      <c r="S13" s="22">
        <f t="shared" si="0"/>
        <v>15</v>
      </c>
      <c r="T13" s="49">
        <v>0</v>
      </c>
      <c r="U13" s="49">
        <v>1</v>
      </c>
      <c r="V13" s="18"/>
      <c r="W13" s="10">
        <f>VLOOKUP($C13,[1]Prague!$BB$7:$BK$42,5)</f>
        <v>15</v>
      </c>
      <c r="X13" s="10">
        <f>VLOOKUP($C13,[1]Prague!$BB$7:$BK$42,6)</f>
        <v>36</v>
      </c>
      <c r="Y13" s="10">
        <f>VLOOKUP($C13,[1]Prague!$BB$7:$BK$42,7)</f>
        <v>65</v>
      </c>
      <c r="Z13" s="10">
        <f>VLOOKUP($C13,[1]Prague!$BB$7:$BK$42,8)</f>
        <v>93</v>
      </c>
      <c r="AA13" s="10">
        <f>VLOOKUP($C13,[1]Prague!$BB$7:$BK$42,9)</f>
        <v>117</v>
      </c>
      <c r="AB13" s="10">
        <f>VLOOKUP($C13,[1]Prague!$BB$7:$BK$42,10)</f>
        <v>109</v>
      </c>
      <c r="AC13" s="11">
        <f t="shared" si="8"/>
        <v>0</v>
      </c>
      <c r="AD13" s="11">
        <f t="shared" si="9"/>
        <v>0</v>
      </c>
      <c r="AE13" s="11">
        <f>VLOOKUP($C13,[1]Vienna!$BB$7:$BM$42,11)</f>
        <v>177</v>
      </c>
      <c r="AF13" s="11">
        <f>VLOOKUP($C13,[1]Vienna!$BB$7:$BM$42,12)</f>
        <v>182</v>
      </c>
      <c r="AG13" s="11" t="s">
        <v>30</v>
      </c>
      <c r="AH13" s="11" t="s">
        <v>30</v>
      </c>
      <c r="AI13" s="11">
        <f t="shared" si="10"/>
        <v>123</v>
      </c>
      <c r="AJ13" s="11">
        <f t="shared" si="11"/>
        <v>0</v>
      </c>
      <c r="AK13" s="11">
        <f t="shared" si="12"/>
        <v>149</v>
      </c>
      <c r="AL13" s="11">
        <f t="shared" si="13"/>
        <v>0</v>
      </c>
      <c r="AM13" s="11">
        <f t="shared" si="14"/>
        <v>162</v>
      </c>
      <c r="AN13" s="11">
        <f t="shared" si="15"/>
        <v>0</v>
      </c>
      <c r="AO13" s="11">
        <f t="shared" si="16"/>
        <v>184</v>
      </c>
      <c r="AP13" s="13">
        <f t="shared" si="1"/>
        <v>350.28571785052981</v>
      </c>
      <c r="AQ13" s="10">
        <f>VLOOKUP($C13,[2]Prague!$BB$7:$BK$40,5)</f>
        <v>16</v>
      </c>
      <c r="AR13" s="10">
        <f>VLOOKUP($C13,[2]Prague!$BB$7:$BK$40,6)</f>
        <v>36</v>
      </c>
      <c r="AS13" s="10">
        <f>VLOOKUP($C13,[2]Prague!$BB$7:$BK$40,7)</f>
        <v>66</v>
      </c>
      <c r="AT13" s="10">
        <f>VLOOKUP($C13,[2]Prague!$BB$7:$BK$40,8)</f>
        <v>95</v>
      </c>
      <c r="AU13" s="10">
        <f>VLOOKUP($C13,[2]Prague!$BB$7:$BK$40,9)</f>
        <v>117</v>
      </c>
      <c r="AV13" s="10">
        <f>VLOOKUP($C13,[2]Prague!$BB$7:$BK$40,10)</f>
        <v>109</v>
      </c>
      <c r="AW13" s="11">
        <f t="shared" si="17"/>
        <v>0</v>
      </c>
      <c r="AX13" s="11">
        <f t="shared" si="18"/>
        <v>0</v>
      </c>
      <c r="AY13" s="11">
        <f>VLOOKUP($C13,[2]Vienna!$BB$7:$BM$42,11)</f>
        <v>177</v>
      </c>
      <c r="AZ13" s="11">
        <f>VLOOKUP($C13,[2]Vienna!$BB$7:$BM$42,12)</f>
        <v>182</v>
      </c>
      <c r="BA13" s="11" t="s">
        <v>30</v>
      </c>
      <c r="BB13" s="11" t="s">
        <v>30</v>
      </c>
      <c r="BC13" s="11">
        <f t="shared" si="19"/>
        <v>123</v>
      </c>
      <c r="BD13" s="11">
        <f t="shared" si="20"/>
        <v>0</v>
      </c>
      <c r="BE13" s="11">
        <f t="shared" si="21"/>
        <v>149</v>
      </c>
      <c r="BF13" s="11">
        <f t="shared" si="22"/>
        <v>0</v>
      </c>
      <c r="BG13" s="11">
        <f t="shared" si="23"/>
        <v>162</v>
      </c>
      <c r="BH13" s="11">
        <f t="shared" si="24"/>
        <v>0</v>
      </c>
      <c r="BI13" s="11">
        <f t="shared" si="25"/>
        <v>184</v>
      </c>
      <c r="BJ13" s="13">
        <f t="shared" si="2"/>
        <v>267.19072408224162</v>
      </c>
      <c r="BK13" s="19">
        <f>IF($N13=2,BK36*'4 PEF'!$C$4,IF(OR($N13=3,$N13=4,$N13=5,$N13=6),BK36*'4 PEF'!$C$5,IF(OR($N13=7,$N13=8),BK36*'4 PEF'!$C$8,IF($N13=9,BK36*'4 PEF'!$C$7,IF($N13=10,BK36*'4 PEF'!$C$6)))))</f>
        <v>29.468729116235565</v>
      </c>
      <c r="BL13" s="19">
        <f>BL36*'4 PEF'!$C$8</f>
        <v>0</v>
      </c>
      <c r="BM13" s="19">
        <f>IF($N13=2,BM36*'4 PEF'!$C$4,IF(OR($N13=3,$N13=4,$N13=5,$N13=6),BM36*'4 PEF'!$C$5,IF(OR($N13=7,$N13=8),BM36*'4 PEF'!$C$8,IF($N13=9,BM36*'4 PEF'!$C$7,IF($N13=10,BM36*'4 PEF'!$C$6)))))</f>
        <v>8.6315789473684212</v>
      </c>
      <c r="BN13" s="19">
        <f>BN36*'4 PEF'!$C$8</f>
        <v>26.596493906352137</v>
      </c>
      <c r="BO13" s="19">
        <f>BO36*'4 PEF'!$C$8</f>
        <v>0.54206641619339613</v>
      </c>
      <c r="BP13" s="33">
        <f>BP36*'4 PEF'!$C$8</f>
        <v>-19.833410256410257</v>
      </c>
      <c r="BQ13" s="34">
        <f t="shared" si="26"/>
        <v>45.405458129739259</v>
      </c>
      <c r="BR13" s="19">
        <f>IF($N13=2,BR36*'4 PEF'!$C$4,IF(OR($N13=3,$N13=4,$N13=5,$N13=6),BR36*'4 PEF'!$C$5,IF(OR($N13=7,$N13=8),BR36*'4 PEF'!$C$8,IF($N13=9,BR36*'4 PEF'!$C$7,IF($N13=10,BR36*'4 PEF'!$C$6)))))</f>
        <v>40.606198946269522</v>
      </c>
      <c r="BS13" s="19">
        <f>BS36*'4 PEF'!$C$8</f>
        <v>0</v>
      </c>
      <c r="BT13" s="19">
        <f>IF($N13=2,BT36*'4 PEF'!$C$4,IF(OR($N13=3,$N13=4,$N13=5,$N13=6),BT36*'4 PEF'!$C$5,IF(OR($N13=7,$N13=8),BT36*'4 PEF'!$C$8,IF($N13=9,BT36*'4 PEF'!$C$7,IF($N13=10,BT36*'4 PEF'!$C$6)))))</f>
        <v>12.526315789473685</v>
      </c>
      <c r="BU13" s="19">
        <f>BU36*'4 PEF'!$C$8</f>
        <v>26.829503666606239</v>
      </c>
      <c r="BV13" s="19">
        <f>BV36*'4 PEF'!$C$8</f>
        <v>1.2754796798700614</v>
      </c>
      <c r="BW13" s="33">
        <f>BW36*'4 PEF'!$C$8</f>
        <v>-19.599342857142858</v>
      </c>
      <c r="BX13" s="34">
        <f t="shared" si="27"/>
        <v>61.638155225076645</v>
      </c>
    </row>
    <row r="14" spans="1:76" ht="15" customHeight="1" x14ac:dyDescent="0.25">
      <c r="A14" s="151"/>
      <c r="B14" s="17">
        <v>9</v>
      </c>
      <c r="C14" s="97">
        <f>VLOOKUP(M14,[1]aux!$A$2:$B$37,2,FALSE)</f>
        <v>18</v>
      </c>
      <c r="D14" s="50" t="s">
        <v>33</v>
      </c>
      <c r="E14" s="50" t="s">
        <v>33</v>
      </c>
      <c r="F14" s="49" t="s">
        <v>32</v>
      </c>
      <c r="G14" s="49" t="s">
        <v>33</v>
      </c>
      <c r="H14" s="49">
        <v>0</v>
      </c>
      <c r="I14" s="49">
        <f t="shared" si="3"/>
        <v>4</v>
      </c>
      <c r="J14" s="49">
        <f t="shared" si="4"/>
        <v>3</v>
      </c>
      <c r="K14" s="49">
        <f t="shared" si="5"/>
        <v>3</v>
      </c>
      <c r="L14" s="49">
        <f t="shared" si="6"/>
        <v>1</v>
      </c>
      <c r="M14" s="49">
        <f t="shared" si="7"/>
        <v>4331</v>
      </c>
      <c r="N14" s="49">
        <v>6</v>
      </c>
      <c r="O14" s="49">
        <v>0</v>
      </c>
      <c r="P14" s="49">
        <v>1</v>
      </c>
      <c r="Q14" s="49">
        <v>0</v>
      </c>
      <c r="R14" s="49">
        <v>2</v>
      </c>
      <c r="S14" s="22">
        <f t="shared" si="0"/>
        <v>15</v>
      </c>
      <c r="T14" s="49">
        <v>0</v>
      </c>
      <c r="U14" s="49">
        <v>1</v>
      </c>
      <c r="V14" s="18"/>
      <c r="W14" s="10">
        <f>VLOOKUP($C14,[1]Prague!$BB$7:$BK$42,5)</f>
        <v>17</v>
      </c>
      <c r="X14" s="10">
        <f>VLOOKUP($C14,[1]Prague!$BB$7:$BK$42,6)</f>
        <v>38</v>
      </c>
      <c r="Y14" s="10">
        <f>VLOOKUP($C14,[1]Prague!$BB$7:$BK$42,7)</f>
        <v>67</v>
      </c>
      <c r="Z14" s="10">
        <f>VLOOKUP($C14,[1]Prague!$BB$7:$BK$42,8)</f>
        <v>93</v>
      </c>
      <c r="AA14" s="10">
        <f>VLOOKUP($C14,[1]Prague!$BB$7:$BK$42,9)</f>
        <v>117</v>
      </c>
      <c r="AB14" s="10">
        <f>VLOOKUP($C14,[1]Prague!$BB$7:$BK$42,10)</f>
        <v>109</v>
      </c>
      <c r="AC14" s="11">
        <f t="shared" si="8"/>
        <v>0</v>
      </c>
      <c r="AD14" s="11">
        <f t="shared" si="9"/>
        <v>0</v>
      </c>
      <c r="AE14" s="11">
        <f>VLOOKUP($C14,[1]Vienna!$BB$7:$BM$42,11)</f>
        <v>177</v>
      </c>
      <c r="AF14" s="11">
        <f>VLOOKUP($C14,[1]Vienna!$BB$7:$BM$42,12)</f>
        <v>182</v>
      </c>
      <c r="AG14" s="11" t="s">
        <v>30</v>
      </c>
      <c r="AH14" s="11" t="s">
        <v>30</v>
      </c>
      <c r="AI14" s="11">
        <f t="shared" si="10"/>
        <v>123</v>
      </c>
      <c r="AJ14" s="11">
        <f t="shared" si="11"/>
        <v>0</v>
      </c>
      <c r="AK14" s="11">
        <f t="shared" si="12"/>
        <v>149</v>
      </c>
      <c r="AL14" s="11">
        <f t="shared" si="13"/>
        <v>0</v>
      </c>
      <c r="AM14" s="11">
        <f t="shared" si="14"/>
        <v>162</v>
      </c>
      <c r="AN14" s="11">
        <f t="shared" si="15"/>
        <v>0</v>
      </c>
      <c r="AO14" s="11">
        <f t="shared" si="16"/>
        <v>184</v>
      </c>
      <c r="AP14" s="13">
        <f t="shared" si="1"/>
        <v>355.46378943172641</v>
      </c>
      <c r="AQ14" s="10">
        <f>VLOOKUP($C14,[2]Prague!$BB$7:$BK$40,5)</f>
        <v>18</v>
      </c>
      <c r="AR14" s="10">
        <f>VLOOKUP($C14,[2]Prague!$BB$7:$BK$40,6)</f>
        <v>38</v>
      </c>
      <c r="AS14" s="10">
        <f>VLOOKUP($C14,[2]Prague!$BB$7:$BK$40,7)</f>
        <v>68</v>
      </c>
      <c r="AT14" s="10">
        <f>VLOOKUP($C14,[2]Prague!$BB$7:$BK$40,8)</f>
        <v>95</v>
      </c>
      <c r="AU14" s="10">
        <f>VLOOKUP($C14,[2]Prague!$BB$7:$BK$40,9)</f>
        <v>117</v>
      </c>
      <c r="AV14" s="10">
        <f>VLOOKUP($C14,[2]Prague!$BB$7:$BK$40,10)</f>
        <v>109</v>
      </c>
      <c r="AW14" s="11">
        <f t="shared" si="17"/>
        <v>0</v>
      </c>
      <c r="AX14" s="11">
        <f t="shared" si="18"/>
        <v>0</v>
      </c>
      <c r="AY14" s="11">
        <f>VLOOKUP($C14,[2]Vienna!$BB$7:$BM$42,11)</f>
        <v>177</v>
      </c>
      <c r="AZ14" s="11">
        <f>VLOOKUP($C14,[2]Vienna!$BB$7:$BM$42,12)</f>
        <v>182</v>
      </c>
      <c r="BA14" s="11" t="s">
        <v>30</v>
      </c>
      <c r="BB14" s="11" t="s">
        <v>30</v>
      </c>
      <c r="BC14" s="11">
        <f t="shared" si="19"/>
        <v>123</v>
      </c>
      <c r="BD14" s="11">
        <f t="shared" si="20"/>
        <v>0</v>
      </c>
      <c r="BE14" s="11">
        <f t="shared" si="21"/>
        <v>149</v>
      </c>
      <c r="BF14" s="11">
        <f t="shared" si="22"/>
        <v>0</v>
      </c>
      <c r="BG14" s="11">
        <f t="shared" si="23"/>
        <v>162</v>
      </c>
      <c r="BH14" s="11">
        <f t="shared" si="24"/>
        <v>0</v>
      </c>
      <c r="BI14" s="11">
        <f t="shared" si="25"/>
        <v>184</v>
      </c>
      <c r="BJ14" s="13">
        <f t="shared" si="2"/>
        <v>279.30090265367016</v>
      </c>
      <c r="BK14" s="19">
        <f>IF($N14=2,BK37*'4 PEF'!$C$4,IF(OR($N14=3,$N14=4,$N14=5,$N14=6),BK37*'4 PEF'!$C$5,IF(OR($N14=7,$N14=8),BK37*'4 PEF'!$C$8,IF($N14=9,BK37*'4 PEF'!$C$7,IF($N14=10,BK37*'4 PEF'!$C$6)))))</f>
        <v>27.366246874836204</v>
      </c>
      <c r="BL14" s="19">
        <f>BL37*'4 PEF'!$C$8</f>
        <v>0</v>
      </c>
      <c r="BM14" s="19">
        <f>IF($N14=2,BM37*'4 PEF'!$C$4,IF(OR($N14=3,$N14=4,$N14=5,$N14=6),BM37*'4 PEF'!$C$5,IF(OR($N14=7,$N14=8),BM37*'4 PEF'!$C$8,IF($N14=9,BM37*'4 PEF'!$C$7,IF($N14=10,BM37*'4 PEF'!$C$6)))))</f>
        <v>8.6315789473684212</v>
      </c>
      <c r="BN14" s="19">
        <f>BN37*'4 PEF'!$C$8</f>
        <v>26.596493906352137</v>
      </c>
      <c r="BO14" s="19">
        <f>BO37*'4 PEF'!$C$8</f>
        <v>0.53347789408208146</v>
      </c>
      <c r="BP14" s="33">
        <f>BP37*'4 PEF'!$C$8</f>
        <v>-19.833410256410257</v>
      </c>
      <c r="BQ14" s="34">
        <f t="shared" si="26"/>
        <v>43.294387366228591</v>
      </c>
      <c r="BR14" s="19">
        <f>IF($N14=2,BR37*'4 PEF'!$C$4,IF(OR($N14=3,$N14=4,$N14=5,$N14=6),BR37*'4 PEF'!$C$5,IF(OR($N14=7,$N14=8),BR37*'4 PEF'!$C$8,IF($N14=9,BR37*'4 PEF'!$C$7,IF($N14=10,BR37*'4 PEF'!$C$6)))))</f>
        <v>36.461809377692674</v>
      </c>
      <c r="BS14" s="19">
        <f>BS37*'4 PEF'!$C$8</f>
        <v>0</v>
      </c>
      <c r="BT14" s="19">
        <f>IF($N14=2,BT37*'4 PEF'!$C$4,IF(OR($N14=3,$N14=4,$N14=5,$N14=6),BT37*'4 PEF'!$C$5,IF(OR($N14=7,$N14=8),BT37*'4 PEF'!$C$8,IF($N14=9,BT37*'4 PEF'!$C$7,IF($N14=10,BT37*'4 PEF'!$C$6)))))</f>
        <v>12.526315789473685</v>
      </c>
      <c r="BU14" s="19">
        <f>BU37*'4 PEF'!$C$8</f>
        <v>26.829503666606239</v>
      </c>
      <c r="BV14" s="19">
        <f>BV37*'4 PEF'!$C$8</f>
        <v>1.2547361339082213</v>
      </c>
      <c r="BW14" s="33">
        <f>BW37*'4 PEF'!$C$8</f>
        <v>-19.599342857142858</v>
      </c>
      <c r="BX14" s="34">
        <f t="shared" si="27"/>
        <v>57.473022110537968</v>
      </c>
    </row>
    <row r="15" spans="1:76" ht="15" customHeight="1" x14ac:dyDescent="0.25">
      <c r="A15" s="151"/>
      <c r="B15" s="17">
        <v>10</v>
      </c>
      <c r="C15" s="97">
        <f>VLOOKUP(M15,[1]aux!$A$2:$B$37,2,FALSE)</f>
        <v>32</v>
      </c>
      <c r="D15" s="50" t="s">
        <v>32</v>
      </c>
      <c r="E15" s="50" t="s">
        <v>33</v>
      </c>
      <c r="F15" s="49" t="s">
        <v>32</v>
      </c>
      <c r="G15" s="49" t="s">
        <v>33</v>
      </c>
      <c r="H15" s="49">
        <v>1</v>
      </c>
      <c r="I15" s="49">
        <f t="shared" si="3"/>
        <v>3</v>
      </c>
      <c r="J15" s="49">
        <f t="shared" si="4"/>
        <v>3</v>
      </c>
      <c r="K15" s="49">
        <f t="shared" si="5"/>
        <v>3</v>
      </c>
      <c r="L15" s="49">
        <f t="shared" si="6"/>
        <v>2</v>
      </c>
      <c r="M15" s="49">
        <f t="shared" si="7"/>
        <v>3332</v>
      </c>
      <c r="N15" s="49">
        <v>6</v>
      </c>
      <c r="O15" s="49">
        <v>0</v>
      </c>
      <c r="P15" s="49">
        <v>1</v>
      </c>
      <c r="Q15" s="49">
        <v>0</v>
      </c>
      <c r="R15" s="49">
        <v>2</v>
      </c>
      <c r="S15" s="22">
        <f t="shared" si="0"/>
        <v>21</v>
      </c>
      <c r="T15" s="49">
        <v>1</v>
      </c>
      <c r="U15" s="49">
        <v>1</v>
      </c>
      <c r="V15" s="18"/>
      <c r="W15" s="10">
        <f>VLOOKUP($C15,[1]Prague!$BB$7:$BK$42,5)</f>
        <v>15</v>
      </c>
      <c r="X15" s="10">
        <f>VLOOKUP($C15,[1]Prague!$BB$7:$BK$42,6)</f>
        <v>36</v>
      </c>
      <c r="Y15" s="10">
        <f>VLOOKUP($C15,[1]Prague!$BB$7:$BK$42,7)</f>
        <v>65</v>
      </c>
      <c r="Z15" s="10">
        <f>VLOOKUP($C15,[1]Prague!$BB$7:$BK$42,8)</f>
        <v>93</v>
      </c>
      <c r="AA15" s="10">
        <f>VLOOKUP($C15,[1]Prague!$BB$7:$BK$42,9)</f>
        <v>117</v>
      </c>
      <c r="AB15" s="10">
        <f>VLOOKUP($C15,[1]Prague!$BB$7:$BK$42,10)</f>
        <v>109</v>
      </c>
      <c r="AC15" s="11">
        <f t="shared" si="8"/>
        <v>170</v>
      </c>
      <c r="AD15" s="11">
        <f t="shared" si="9"/>
        <v>168</v>
      </c>
      <c r="AE15" s="11">
        <f>VLOOKUP($C15,[1]Vienna!$BB$7:$BM$42,11)</f>
        <v>177</v>
      </c>
      <c r="AF15" s="11">
        <f>VLOOKUP($C15,[1]Vienna!$BB$7:$BM$42,12)</f>
        <v>182</v>
      </c>
      <c r="AG15" s="11" t="s">
        <v>30</v>
      </c>
      <c r="AH15" s="11" t="s">
        <v>30</v>
      </c>
      <c r="AI15" s="11">
        <f t="shared" si="10"/>
        <v>123</v>
      </c>
      <c r="AJ15" s="11">
        <f t="shared" si="11"/>
        <v>0</v>
      </c>
      <c r="AK15" s="11">
        <f t="shared" si="12"/>
        <v>149</v>
      </c>
      <c r="AL15" s="11">
        <f t="shared" si="13"/>
        <v>0</v>
      </c>
      <c r="AM15" s="11">
        <f t="shared" si="14"/>
        <v>162</v>
      </c>
      <c r="AN15" s="11">
        <f t="shared" si="15"/>
        <v>186</v>
      </c>
      <c r="AO15" s="11">
        <f t="shared" si="16"/>
        <v>184</v>
      </c>
      <c r="AP15" s="13">
        <f t="shared" si="1"/>
        <v>387.49682896164086</v>
      </c>
      <c r="AQ15" s="10">
        <f>VLOOKUP($C15,[2]Prague!$BB$7:$BK$40,5)</f>
        <v>16</v>
      </c>
      <c r="AR15" s="10">
        <f>VLOOKUP($C15,[2]Prague!$BB$7:$BK$40,6)</f>
        <v>36</v>
      </c>
      <c r="AS15" s="10">
        <f>VLOOKUP($C15,[2]Prague!$BB$7:$BK$40,7)</f>
        <v>66</v>
      </c>
      <c r="AT15" s="10">
        <f>VLOOKUP($C15,[2]Prague!$BB$7:$BK$40,8)</f>
        <v>95</v>
      </c>
      <c r="AU15" s="10">
        <f>VLOOKUP($C15,[2]Prague!$BB$7:$BK$40,9)</f>
        <v>117</v>
      </c>
      <c r="AV15" s="10">
        <f>VLOOKUP($C15,[2]Prague!$BB$7:$BK$40,10)</f>
        <v>109</v>
      </c>
      <c r="AW15" s="11">
        <f t="shared" si="17"/>
        <v>170</v>
      </c>
      <c r="AX15" s="11">
        <f t="shared" si="18"/>
        <v>168</v>
      </c>
      <c r="AY15" s="11">
        <f>VLOOKUP($C15,[2]Vienna!$BB$7:$BM$42,11)</f>
        <v>177</v>
      </c>
      <c r="AZ15" s="11">
        <f>VLOOKUP($C15,[2]Vienna!$BB$7:$BM$42,12)</f>
        <v>182</v>
      </c>
      <c r="BA15" s="11" t="s">
        <v>30</v>
      </c>
      <c r="BB15" s="11" t="s">
        <v>30</v>
      </c>
      <c r="BC15" s="11">
        <f t="shared" si="19"/>
        <v>123</v>
      </c>
      <c r="BD15" s="11">
        <f t="shared" si="20"/>
        <v>0</v>
      </c>
      <c r="BE15" s="11">
        <f t="shared" si="21"/>
        <v>149</v>
      </c>
      <c r="BF15" s="11">
        <f t="shared" si="22"/>
        <v>0</v>
      </c>
      <c r="BG15" s="11">
        <f t="shared" si="23"/>
        <v>162</v>
      </c>
      <c r="BH15" s="11">
        <f t="shared" si="24"/>
        <v>186</v>
      </c>
      <c r="BI15" s="11">
        <f t="shared" si="25"/>
        <v>184</v>
      </c>
      <c r="BJ15" s="13">
        <f t="shared" si="2"/>
        <v>306.88437487589243</v>
      </c>
      <c r="BK15" s="19">
        <f>IF($N15=2,BK38*'4 PEF'!$C$4,IF(OR($N15=3,$N15=4,$N15=5,$N15=6),BK38*'4 PEF'!$C$5,IF(OR($N15=7,$N15=8),BK38*'4 PEF'!$C$8,IF($N15=9,BK38*'4 PEF'!$C$7,IF($N15=10,BK38*'4 PEF'!$C$6)))))</f>
        <v>19.495054310649056</v>
      </c>
      <c r="BL15" s="19">
        <f>BL38*'4 PEF'!$C$8</f>
        <v>0</v>
      </c>
      <c r="BM15" s="19">
        <f>IF($N15=2,BM38*'4 PEF'!$C$4,IF(OR($N15=3,$N15=4,$N15=5,$N15=6),BM38*'4 PEF'!$C$5,IF(OR($N15=7,$N15=8),BM38*'4 PEF'!$C$8,IF($N15=9,BM38*'4 PEF'!$C$7,IF($N15=10,BM38*'4 PEF'!$C$6)))))</f>
        <v>5.0854700854700852</v>
      </c>
      <c r="BN15" s="19">
        <f>BN38*'4 PEF'!$C$8</f>
        <v>26.596493906352137</v>
      </c>
      <c r="BO15" s="19">
        <f>BO38*'4 PEF'!$C$8</f>
        <v>5.638407206360557</v>
      </c>
      <c r="BP15" s="33">
        <f>BP38*'4 PEF'!$C$8</f>
        <v>-19.833410256410257</v>
      </c>
      <c r="BQ15" s="34">
        <f t="shared" si="26"/>
        <v>36.982015252421576</v>
      </c>
      <c r="BR15" s="19">
        <f>IF($N15=2,BR38*'4 PEF'!$C$4,IF(OR($N15=3,$N15=4,$N15=5,$N15=6),BR38*'4 PEF'!$C$5,IF(OR($N15=7,$N15=8),BR38*'4 PEF'!$C$8,IF($N15=9,BR38*'4 PEF'!$C$7,IF($N15=10,BR38*'4 PEF'!$C$6)))))</f>
        <v>16.061641839288381</v>
      </c>
      <c r="BS15" s="19">
        <f>BS38*'4 PEF'!$C$8</f>
        <v>0</v>
      </c>
      <c r="BT15" s="19">
        <f>IF($N15=2,BT38*'4 PEF'!$C$4,IF(OR($N15=3,$N15=4,$N15=5,$N15=6),BT38*'4 PEF'!$C$5,IF(OR($N15=7,$N15=8),BT38*'4 PEF'!$C$8,IF($N15=9,BT38*'4 PEF'!$C$7,IF($N15=10,BT38*'4 PEF'!$C$6)))))</f>
        <v>8.4895572263993326</v>
      </c>
      <c r="BU15" s="19">
        <f>BU38*'4 PEF'!$C$8</f>
        <v>26.829503666606239</v>
      </c>
      <c r="BV15" s="19">
        <f>BV38*'4 PEF'!$C$8</f>
        <v>14.881194747040583</v>
      </c>
      <c r="BW15" s="33">
        <f>BW38*'4 PEF'!$C$8</f>
        <v>-19.599342857142858</v>
      </c>
      <c r="BX15" s="34">
        <f t="shared" si="27"/>
        <v>46.662554622191678</v>
      </c>
    </row>
    <row r="16" spans="1:76" ht="15" customHeight="1" x14ac:dyDescent="0.25">
      <c r="A16" s="151"/>
      <c r="B16" s="17">
        <v>11</v>
      </c>
      <c r="C16" s="97">
        <f>VLOOKUP(M16,[1]aux!$A$2:$B$37,2,FALSE)</f>
        <v>36</v>
      </c>
      <c r="D16" s="50" t="s">
        <v>33</v>
      </c>
      <c r="E16" s="50" t="s">
        <v>33</v>
      </c>
      <c r="F16" s="49" t="s">
        <v>32</v>
      </c>
      <c r="G16" s="49" t="s">
        <v>33</v>
      </c>
      <c r="H16" s="49">
        <v>1</v>
      </c>
      <c r="I16" s="49">
        <f t="shared" si="3"/>
        <v>4</v>
      </c>
      <c r="J16" s="49">
        <f t="shared" si="4"/>
        <v>3</v>
      </c>
      <c r="K16" s="49">
        <f t="shared" si="5"/>
        <v>3</v>
      </c>
      <c r="L16" s="49">
        <f t="shared" si="6"/>
        <v>2</v>
      </c>
      <c r="M16" s="49">
        <f t="shared" si="7"/>
        <v>4332</v>
      </c>
      <c r="N16" s="49">
        <v>6</v>
      </c>
      <c r="O16" s="49">
        <v>0</v>
      </c>
      <c r="P16" s="49">
        <v>1</v>
      </c>
      <c r="Q16" s="49">
        <v>0</v>
      </c>
      <c r="R16" s="49">
        <v>2</v>
      </c>
      <c r="S16" s="22">
        <f t="shared" si="0"/>
        <v>21</v>
      </c>
      <c r="T16" s="49">
        <v>1</v>
      </c>
      <c r="U16" s="49">
        <v>1</v>
      </c>
      <c r="V16" s="18"/>
      <c r="W16" s="10">
        <f>VLOOKUP($C16,[1]Prague!$BB$7:$BK$42,5)</f>
        <v>17</v>
      </c>
      <c r="X16" s="10">
        <f>VLOOKUP($C16,[1]Prague!$BB$7:$BK$42,6)</f>
        <v>38</v>
      </c>
      <c r="Y16" s="10">
        <f>VLOOKUP($C16,[1]Prague!$BB$7:$BK$42,7)</f>
        <v>67</v>
      </c>
      <c r="Z16" s="10">
        <f>VLOOKUP($C16,[1]Prague!$BB$7:$BK$42,8)</f>
        <v>93</v>
      </c>
      <c r="AA16" s="10">
        <f>VLOOKUP($C16,[1]Prague!$BB$7:$BK$42,9)</f>
        <v>117</v>
      </c>
      <c r="AB16" s="10">
        <f>VLOOKUP($C16,[1]Prague!$BB$7:$BK$42,10)</f>
        <v>109</v>
      </c>
      <c r="AC16" s="11">
        <f t="shared" si="8"/>
        <v>170</v>
      </c>
      <c r="AD16" s="11">
        <f t="shared" si="9"/>
        <v>168</v>
      </c>
      <c r="AE16" s="11">
        <f>VLOOKUP($C16,[1]Vienna!$BB$7:$BM$42,11)</f>
        <v>177</v>
      </c>
      <c r="AF16" s="11">
        <f>VLOOKUP($C16,[1]Vienna!$BB$7:$BM$42,12)</f>
        <v>182</v>
      </c>
      <c r="AG16" s="11" t="s">
        <v>30</v>
      </c>
      <c r="AH16" s="11" t="s">
        <v>30</v>
      </c>
      <c r="AI16" s="11">
        <f t="shared" si="10"/>
        <v>123</v>
      </c>
      <c r="AJ16" s="11">
        <f t="shared" si="11"/>
        <v>0</v>
      </c>
      <c r="AK16" s="11">
        <f t="shared" si="12"/>
        <v>149</v>
      </c>
      <c r="AL16" s="11">
        <f t="shared" si="13"/>
        <v>0</v>
      </c>
      <c r="AM16" s="11">
        <f t="shared" si="14"/>
        <v>162</v>
      </c>
      <c r="AN16" s="11">
        <f t="shared" si="15"/>
        <v>186</v>
      </c>
      <c r="AO16" s="11">
        <f t="shared" si="16"/>
        <v>184</v>
      </c>
      <c r="AP16" s="13">
        <f t="shared" si="1"/>
        <v>392.67490054283758</v>
      </c>
      <c r="AQ16" s="10">
        <f>VLOOKUP($C16,[2]Prague!$BB$7:$BK$40,5)</f>
        <v>18</v>
      </c>
      <c r="AR16" s="10">
        <f>VLOOKUP($C16,[2]Prague!$BB$7:$BK$40,6)</f>
        <v>38</v>
      </c>
      <c r="AS16" s="10">
        <f>VLOOKUP($C16,[2]Prague!$BB$7:$BK$40,7)</f>
        <v>68</v>
      </c>
      <c r="AT16" s="10">
        <f>VLOOKUP($C16,[2]Prague!$BB$7:$BK$40,8)</f>
        <v>93</v>
      </c>
      <c r="AU16" s="10">
        <f>VLOOKUP($C16,[2]Prague!$BB$7:$BK$40,9)</f>
        <v>117</v>
      </c>
      <c r="AV16" s="10">
        <f>VLOOKUP($C16,[2]Prague!$BB$7:$BK$40,10)</f>
        <v>109</v>
      </c>
      <c r="AW16" s="11">
        <f t="shared" si="17"/>
        <v>170</v>
      </c>
      <c r="AX16" s="11">
        <f t="shared" si="18"/>
        <v>168</v>
      </c>
      <c r="AY16" s="11">
        <f>VLOOKUP($C16,[2]Vienna!$BB$7:$BM$42,11)</f>
        <v>177</v>
      </c>
      <c r="AZ16" s="11">
        <f>VLOOKUP($C16,[2]Vienna!$BB$7:$BM$42,12)</f>
        <v>182</v>
      </c>
      <c r="BA16" s="11" t="s">
        <v>30</v>
      </c>
      <c r="BB16" s="11" t="s">
        <v>30</v>
      </c>
      <c r="BC16" s="11">
        <f t="shared" si="19"/>
        <v>123</v>
      </c>
      <c r="BD16" s="11">
        <f t="shared" si="20"/>
        <v>0</v>
      </c>
      <c r="BE16" s="11">
        <f t="shared" si="21"/>
        <v>149</v>
      </c>
      <c r="BF16" s="11">
        <f t="shared" si="22"/>
        <v>0</v>
      </c>
      <c r="BG16" s="11">
        <f t="shared" si="23"/>
        <v>162</v>
      </c>
      <c r="BH16" s="11">
        <f t="shared" si="24"/>
        <v>186</v>
      </c>
      <c r="BI16" s="11">
        <f t="shared" si="25"/>
        <v>184</v>
      </c>
      <c r="BJ16" s="13">
        <f t="shared" si="2"/>
        <v>378.55421059017817</v>
      </c>
      <c r="BK16" s="19">
        <f>IF($N16=2,BK39*'4 PEF'!$C$4,IF(OR($N16=3,$N16=4,$N16=5,$N16=6),BK39*'4 PEF'!$C$5,IF(OR($N16=7,$N16=8),BK39*'4 PEF'!$C$8,IF($N16=9,BK39*'4 PEF'!$C$7,IF($N16=10,BK39*'4 PEF'!$C$6)))))</f>
        <v>55.981980159106257</v>
      </c>
      <c r="BL16" s="19">
        <f>BL39*'4 PEF'!$C$8</f>
        <v>0</v>
      </c>
      <c r="BM16" s="19">
        <f>IF($N16=2,BM39*'4 PEF'!$C$4,IF(OR($N16=3,$N16=4,$N16=5,$N16=6),BM39*'4 PEF'!$C$5,IF(OR($N16=7,$N16=8),BM39*'4 PEF'!$C$8,IF($N16=9,BM39*'4 PEF'!$C$7,IF($N16=10,BM39*'4 PEF'!$C$6)))))</f>
        <v>5.0854700854700852</v>
      </c>
      <c r="BN16" s="19">
        <f>BN39*'4 PEF'!$C$8</f>
        <v>25.116630209983573</v>
      </c>
      <c r="BO16" s="19">
        <f>BO39*'4 PEF'!$C$8</f>
        <v>4.7907987598195856</v>
      </c>
      <c r="BP16" s="33">
        <f>BP39*'4 PEF'!$C$8</f>
        <v>-19.833410256410257</v>
      </c>
      <c r="BQ16" s="34">
        <f t="shared" si="26"/>
        <v>71.141468957969238</v>
      </c>
      <c r="BR16" s="19">
        <f>IF($N16=2,BR39*'4 PEF'!$C$4,IF(OR($N16=3,$N16=4,$N16=5,$N16=6),BR39*'4 PEF'!$C$5,IF(OR($N16=7,$N16=8),BR39*'4 PEF'!$C$8,IF($N16=9,BR39*'4 PEF'!$C$7,IF($N16=10,BR39*'4 PEF'!$C$6)))))</f>
        <v>33.168588383576505</v>
      </c>
      <c r="BS16" s="19">
        <f>BS39*'4 PEF'!$C$8</f>
        <v>0</v>
      </c>
      <c r="BT16" s="19">
        <f>IF($N16=2,BT39*'4 PEF'!$C$4,IF(OR($N16=3,$N16=4,$N16=5,$N16=6),BT39*'4 PEF'!$C$5,IF(OR($N16=7,$N16=8),BT39*'4 PEF'!$C$8,IF($N16=9,BT39*'4 PEF'!$C$7,IF($N16=10,BT39*'4 PEF'!$C$6)))))</f>
        <v>8.4895572263993326</v>
      </c>
      <c r="BU16" s="19">
        <f>BU39*'4 PEF'!$C$8</f>
        <v>25.829081942762347</v>
      </c>
      <c r="BV16" s="19">
        <f>BV39*'4 PEF'!$C$8</f>
        <v>14.184557512468961</v>
      </c>
      <c r="BW16" s="33">
        <f>BW39*'4 PEF'!$C$8</f>
        <v>-19.599342857142858</v>
      </c>
      <c r="BX16" s="34">
        <f t="shared" si="27"/>
        <v>62.072442208064288</v>
      </c>
    </row>
    <row r="17" spans="1:77" ht="15" customHeight="1" x14ac:dyDescent="0.25">
      <c r="A17" s="151"/>
      <c r="B17" s="17">
        <v>12</v>
      </c>
      <c r="C17" s="97">
        <f>VLOOKUP(M17,[1]aux!$A$2:$B$37,2,FALSE)</f>
        <v>36</v>
      </c>
      <c r="D17" s="50" t="s">
        <v>33</v>
      </c>
      <c r="E17" s="50" t="s">
        <v>33</v>
      </c>
      <c r="F17" s="49" t="s">
        <v>32</v>
      </c>
      <c r="G17" s="49" t="s">
        <v>33</v>
      </c>
      <c r="H17" s="49">
        <v>1</v>
      </c>
      <c r="I17" s="49">
        <f t="shared" si="3"/>
        <v>4</v>
      </c>
      <c r="J17" s="49">
        <f t="shared" si="4"/>
        <v>3</v>
      </c>
      <c r="K17" s="49">
        <f t="shared" si="5"/>
        <v>3</v>
      </c>
      <c r="L17" s="49">
        <f t="shared" si="6"/>
        <v>2</v>
      </c>
      <c r="M17" s="49">
        <f t="shared" si="7"/>
        <v>4332</v>
      </c>
      <c r="N17" s="49">
        <v>9</v>
      </c>
      <c r="O17" s="49">
        <v>0</v>
      </c>
      <c r="P17" s="49">
        <v>1</v>
      </c>
      <c r="Q17" s="49">
        <v>0</v>
      </c>
      <c r="R17" s="49">
        <v>2</v>
      </c>
      <c r="S17" s="22">
        <f t="shared" si="0"/>
        <v>24</v>
      </c>
      <c r="T17" s="49">
        <v>1</v>
      </c>
      <c r="U17" s="49">
        <v>1</v>
      </c>
      <c r="V17" s="18"/>
      <c r="W17" s="10">
        <f>VLOOKUP($C17,[1]Prague!$BB$7:$BK$42,5)</f>
        <v>17</v>
      </c>
      <c r="X17" s="10">
        <f>VLOOKUP($C17,[1]Prague!$BB$7:$BK$42,6)</f>
        <v>38</v>
      </c>
      <c r="Y17" s="10">
        <f>VLOOKUP($C17,[1]Prague!$BB$7:$BK$42,7)</f>
        <v>67</v>
      </c>
      <c r="Z17" s="10">
        <f>VLOOKUP($C17,[1]Prague!$BB$7:$BK$42,8)</f>
        <v>93</v>
      </c>
      <c r="AA17" s="10">
        <f>VLOOKUP($C17,[1]Prague!$BB$7:$BK$42,9)</f>
        <v>117</v>
      </c>
      <c r="AB17" s="10">
        <f>VLOOKUP($C17,[1]Prague!$BB$7:$BK$42,10)</f>
        <v>109</v>
      </c>
      <c r="AC17" s="11">
        <f t="shared" si="8"/>
        <v>170</v>
      </c>
      <c r="AD17" s="11">
        <f t="shared" si="9"/>
        <v>168</v>
      </c>
      <c r="AE17" s="11">
        <f>VLOOKUP($C17,[1]Vienna!$BB$7:$BM$42,11)</f>
        <v>177</v>
      </c>
      <c r="AF17" s="11">
        <f>VLOOKUP($C17,[1]Vienna!$BB$7:$BM$42,12)</f>
        <v>182</v>
      </c>
      <c r="AG17" s="11" t="s">
        <v>30</v>
      </c>
      <c r="AH17" s="11" t="s">
        <v>30</v>
      </c>
      <c r="AI17" s="11">
        <f t="shared" si="10"/>
        <v>138</v>
      </c>
      <c r="AJ17" s="11">
        <f t="shared" si="11"/>
        <v>0</v>
      </c>
      <c r="AK17" s="11">
        <f t="shared" si="12"/>
        <v>149</v>
      </c>
      <c r="AL17" s="11">
        <f t="shared" si="13"/>
        <v>0</v>
      </c>
      <c r="AM17" s="11">
        <f t="shared" si="14"/>
        <v>162</v>
      </c>
      <c r="AN17" s="11">
        <f t="shared" si="15"/>
        <v>186</v>
      </c>
      <c r="AO17" s="11">
        <f t="shared" si="16"/>
        <v>184</v>
      </c>
      <c r="AP17" s="13">
        <f t="shared" si="1"/>
        <v>386.44704482862824</v>
      </c>
      <c r="AQ17" s="10">
        <f>VLOOKUP($C17,[2]Prague!$BB$7:$BK$40,5)</f>
        <v>18</v>
      </c>
      <c r="AR17" s="10">
        <f>VLOOKUP($C17,[2]Prague!$BB$7:$BK$40,6)</f>
        <v>38</v>
      </c>
      <c r="AS17" s="10">
        <f>VLOOKUP($C17,[2]Prague!$BB$7:$BK$40,7)</f>
        <v>68</v>
      </c>
      <c r="AT17" s="10">
        <f>VLOOKUP($C17,[2]Prague!$BB$7:$BK$40,8)</f>
        <v>93</v>
      </c>
      <c r="AU17" s="10">
        <f>VLOOKUP($C17,[2]Prague!$BB$7:$BK$40,9)</f>
        <v>117</v>
      </c>
      <c r="AV17" s="10">
        <f>VLOOKUP($C17,[2]Prague!$BB$7:$BK$40,10)</f>
        <v>109</v>
      </c>
      <c r="AW17" s="11">
        <f t="shared" si="17"/>
        <v>170</v>
      </c>
      <c r="AX17" s="11">
        <f t="shared" si="18"/>
        <v>168</v>
      </c>
      <c r="AY17" s="11">
        <f>VLOOKUP($C17,[2]Vienna!$BB$7:$BM$42,11)</f>
        <v>177</v>
      </c>
      <c r="AZ17" s="11">
        <f>VLOOKUP($C17,[2]Vienna!$BB$7:$BM$42,12)</f>
        <v>182</v>
      </c>
      <c r="BA17" s="11" t="s">
        <v>30</v>
      </c>
      <c r="BB17" s="11" t="s">
        <v>30</v>
      </c>
      <c r="BC17" s="11">
        <f t="shared" si="19"/>
        <v>138</v>
      </c>
      <c r="BD17" s="11">
        <f t="shared" si="20"/>
        <v>0</v>
      </c>
      <c r="BE17" s="11">
        <f t="shared" si="21"/>
        <v>149</v>
      </c>
      <c r="BF17" s="11">
        <f t="shared" si="22"/>
        <v>0</v>
      </c>
      <c r="BG17" s="11">
        <f t="shared" si="23"/>
        <v>162</v>
      </c>
      <c r="BH17" s="11">
        <f t="shared" si="24"/>
        <v>186</v>
      </c>
      <c r="BI17" s="11">
        <f t="shared" si="25"/>
        <v>184</v>
      </c>
      <c r="BJ17" s="13">
        <f t="shared" si="2"/>
        <v>367.08718816738821</v>
      </c>
      <c r="BK17" s="19">
        <f>IF($N17=2,BK40*'4 PEF'!$C$4,IF(OR($N17=3,$N17=4,$N17=5,$N17=6),BK40*'4 PEF'!$C$5,IF(OR($N17=7,$N17=8),BK40*'4 PEF'!$C$8,IF($N17=9,BK40*'4 PEF'!$C$7,IF($N17=10,BK40*'4 PEF'!$C$6)))))</f>
        <v>77.591024500521272</v>
      </c>
      <c r="BL17" s="19">
        <f>BL40*'4 PEF'!$C$8</f>
        <v>0</v>
      </c>
      <c r="BM17" s="19">
        <f>IF($N17=2,BM40*'4 PEF'!$C$4,IF(OR($N17=3,$N17=4,$N17=5,$N17=6),BM40*'4 PEF'!$C$5,IF(OR($N17=7,$N17=8),BM40*'4 PEF'!$C$8,IF($N17=9,BM40*'4 PEF'!$C$7,IF($N17=10,BM40*'4 PEF'!$C$6)))))</f>
        <v>6.7636752136752127</v>
      </c>
      <c r="BN17" s="19">
        <f>BN40*'4 PEF'!$C$8</f>
        <v>25.116630209983573</v>
      </c>
      <c r="BO17" s="19">
        <f>BO40*'4 PEF'!$C$8</f>
        <v>4.7907987598195856</v>
      </c>
      <c r="BP17" s="33">
        <f>BP40*'4 PEF'!$C$8</f>
        <v>-19.833410256410257</v>
      </c>
      <c r="BQ17" s="34">
        <f t="shared" si="26"/>
        <v>94.428718427589374</v>
      </c>
      <c r="BR17" s="19">
        <f>IF($N17=2,BR40*'4 PEF'!$C$4,IF(OR($N17=3,$N17=4,$N17=5,$N17=6),BR40*'4 PEF'!$C$5,IF(OR($N17=7,$N17=8),BR40*'4 PEF'!$C$8,IF($N17=9,BR40*'4 PEF'!$C$7,IF($N17=10,BR40*'4 PEF'!$C$6)))))</f>
        <v>45.971663499637032</v>
      </c>
      <c r="BS17" s="19">
        <f>BS40*'4 PEF'!$C$8</f>
        <v>0</v>
      </c>
      <c r="BT17" s="19">
        <f>IF($N17=2,BT40*'4 PEF'!$C$4,IF(OR($N17=3,$N17=4,$N17=5,$N17=6),BT40*'4 PEF'!$C$5,IF(OR($N17=7,$N17=8),BT40*'4 PEF'!$C$8,IF($N17=9,BT40*'4 PEF'!$C$7,IF($N17=10,BT40*'4 PEF'!$C$6)))))</f>
        <v>11.29111111111111</v>
      </c>
      <c r="BU17" s="19">
        <f>BU40*'4 PEF'!$C$8</f>
        <v>25.829081942762347</v>
      </c>
      <c r="BV17" s="19">
        <f>BV40*'4 PEF'!$C$8</f>
        <v>14.184557512468961</v>
      </c>
      <c r="BW17" s="33">
        <f>BW40*'4 PEF'!$C$8</f>
        <v>-19.599342857142858</v>
      </c>
      <c r="BX17" s="34">
        <f t="shared" si="27"/>
        <v>77.67707120883658</v>
      </c>
    </row>
    <row r="18" spans="1:77" ht="15" customHeight="1" x14ac:dyDescent="0.25">
      <c r="A18" s="151"/>
      <c r="B18" s="17">
        <v>13</v>
      </c>
      <c r="C18" s="97">
        <f>VLOOKUP(M18,[1]aux!$A$2:$B$37,2,FALSE)</f>
        <v>17</v>
      </c>
      <c r="D18" s="50"/>
      <c r="E18" s="50"/>
      <c r="F18" s="49"/>
      <c r="G18" s="49"/>
      <c r="H18" s="31">
        <f>IF(L18=1,0,IF(L18=2,1))</f>
        <v>0</v>
      </c>
      <c r="I18" s="49">
        <v>4</v>
      </c>
      <c r="J18" s="49">
        <v>3</v>
      </c>
      <c r="K18" s="49">
        <v>2</v>
      </c>
      <c r="L18" s="49">
        <v>1</v>
      </c>
      <c r="M18" s="49">
        <f t="shared" si="7"/>
        <v>4321</v>
      </c>
      <c r="N18" s="49">
        <v>6</v>
      </c>
      <c r="O18" s="49">
        <v>20</v>
      </c>
      <c r="P18" s="49">
        <v>1</v>
      </c>
      <c r="Q18" s="49">
        <v>1</v>
      </c>
      <c r="R18" s="49">
        <v>2</v>
      </c>
      <c r="S18" s="22">
        <f t="shared" si="0"/>
        <v>21</v>
      </c>
      <c r="T18" s="49">
        <v>1</v>
      </c>
      <c r="U18" s="49">
        <v>0</v>
      </c>
      <c r="V18" s="18"/>
      <c r="W18" s="10">
        <f>VLOOKUP($C18,[1]Prague!$BB$7:$BK$42,5)</f>
        <v>17</v>
      </c>
      <c r="X18" s="10">
        <f>VLOOKUP($C18,[1]Prague!$BB$7:$BK$42,6)</f>
        <v>38</v>
      </c>
      <c r="Y18" s="10">
        <f>VLOOKUP($C18,[1]Prague!$BB$7:$BK$42,7)</f>
        <v>67</v>
      </c>
      <c r="Z18" s="10">
        <f>VLOOKUP($C18,[1]Prague!$BB$7:$BK$42,8)</f>
        <v>93</v>
      </c>
      <c r="AA18" s="10">
        <f>VLOOKUP($C18,[1]Prague!$BB$7:$BK$42,9)</f>
        <v>0</v>
      </c>
      <c r="AB18" s="10">
        <f>VLOOKUP($C18,[1]Prague!$BB$7:$BK$42,10)</f>
        <v>109</v>
      </c>
      <c r="AC18" s="11">
        <f t="shared" si="8"/>
        <v>0</v>
      </c>
      <c r="AD18" s="11">
        <f t="shared" si="9"/>
        <v>0</v>
      </c>
      <c r="AE18" s="11">
        <f>VLOOKUP($C18,[1]Vienna!$BB$7:$BM$42,11)</f>
        <v>176</v>
      </c>
      <c r="AF18" s="11">
        <f>VLOOKUP($C18,[1]Vienna!$BB$7:$BM$42,12)</f>
        <v>0</v>
      </c>
      <c r="AG18" s="11" t="s">
        <v>30</v>
      </c>
      <c r="AH18" s="11" t="s">
        <v>30</v>
      </c>
      <c r="AI18" s="11">
        <f t="shared" si="10"/>
        <v>123</v>
      </c>
      <c r="AJ18" s="11">
        <f t="shared" si="11"/>
        <v>144</v>
      </c>
      <c r="AK18" s="11">
        <f t="shared" si="12"/>
        <v>149</v>
      </c>
      <c r="AL18" s="11">
        <f t="shared" si="13"/>
        <v>0</v>
      </c>
      <c r="AM18" s="11">
        <f t="shared" si="14"/>
        <v>162</v>
      </c>
      <c r="AN18" s="11">
        <f t="shared" si="15"/>
        <v>186</v>
      </c>
      <c r="AO18" s="11">
        <f t="shared" si="16"/>
        <v>0</v>
      </c>
      <c r="AP18" s="13">
        <f t="shared" si="1"/>
        <v>253.78218300025452</v>
      </c>
      <c r="AQ18" s="10">
        <f>VLOOKUP($C18,[2]Prague!$BB$7:$BK$40,5)</f>
        <v>18</v>
      </c>
      <c r="AR18" s="10">
        <f>VLOOKUP($C18,[2]Prague!$BB$7:$BK$40,6)</f>
        <v>38</v>
      </c>
      <c r="AS18" s="10">
        <f>VLOOKUP($C18,[2]Prague!$BB$7:$BK$40,7)</f>
        <v>68</v>
      </c>
      <c r="AT18" s="10">
        <f>VLOOKUP($C18,[2]Prague!$BB$7:$BK$40,8)</f>
        <v>95</v>
      </c>
      <c r="AU18" s="10">
        <f>VLOOKUP($C18,[2]Prague!$BB$7:$BK$40,9)</f>
        <v>0</v>
      </c>
      <c r="AV18" s="10">
        <f>VLOOKUP($C18,[2]Prague!$BB$7:$BK$40,10)</f>
        <v>109</v>
      </c>
      <c r="AW18" s="11">
        <f t="shared" si="17"/>
        <v>0</v>
      </c>
      <c r="AX18" s="11">
        <f t="shared" si="18"/>
        <v>0</v>
      </c>
      <c r="AY18" s="11">
        <f>VLOOKUP($C18,[2]Vienna!$BB$7:$BM$42,11)</f>
        <v>176</v>
      </c>
      <c r="AZ18" s="11">
        <f>VLOOKUP($C18,[2]Vienna!$BB$7:$BM$42,12)</f>
        <v>0</v>
      </c>
      <c r="BA18" s="11" t="s">
        <v>30</v>
      </c>
      <c r="BB18" s="11" t="s">
        <v>30</v>
      </c>
      <c r="BC18" s="11">
        <f t="shared" si="19"/>
        <v>123</v>
      </c>
      <c r="BD18" s="11">
        <f t="shared" si="20"/>
        <v>144</v>
      </c>
      <c r="BE18" s="11">
        <f t="shared" si="21"/>
        <v>149</v>
      </c>
      <c r="BF18" s="11">
        <f t="shared" si="22"/>
        <v>0</v>
      </c>
      <c r="BG18" s="11">
        <f t="shared" si="23"/>
        <v>162</v>
      </c>
      <c r="BH18" s="11">
        <f t="shared" si="24"/>
        <v>186</v>
      </c>
      <c r="BI18" s="11">
        <f t="shared" si="25"/>
        <v>0</v>
      </c>
      <c r="BJ18" s="13">
        <f t="shared" si="2"/>
        <v>213.56082564015833</v>
      </c>
      <c r="BK18" s="19">
        <f>IF($N18=2,BK41*'4 PEF'!$C$4,IF(OR($N18=3,$N18=4,$N18=5,$N18=6),BK41*'4 PEF'!$C$5,IF(OR($N18=7,$N18=8),BK41*'4 PEF'!$C$8,IF($N18=9,BK41*'4 PEF'!$C$7,IF($N18=10,BK41*'4 PEF'!$C$6)))))</f>
        <v>20.421550730188102</v>
      </c>
      <c r="BL18" s="19">
        <f>BL41*'4 PEF'!$C$8</f>
        <v>13.953637322710131</v>
      </c>
      <c r="BM18" s="19">
        <f>IF($N18=2,BM41*'4 PEF'!$C$4,IF(OR($N18=3,$N18=4,$N18=5,$N18=6),BM41*'4 PEF'!$C$5,IF(OR($N18=7,$N18=8),BM41*'4 PEF'!$C$8,IF($N18=9,BM41*'4 PEF'!$C$7,IF($N18=10,BM41*'4 PEF'!$C$6)))))</f>
        <v>5.0854700854700852</v>
      </c>
      <c r="BN18" s="19">
        <f>BN41*'4 PEF'!$C$8</f>
        <v>72.664732382812502</v>
      </c>
      <c r="BO18" s="19">
        <f>BO41*'4 PEF'!$C$8</f>
        <v>0.64046067518226568</v>
      </c>
      <c r="BP18" s="33">
        <f>BP41*'4 PEF'!$C$8</f>
        <v>0</v>
      </c>
      <c r="BQ18" s="34">
        <f t="shared" si="26"/>
        <v>112.76585119636309</v>
      </c>
      <c r="BR18" s="19">
        <f>IF($N18=2,BR41*'4 PEF'!$C$4,IF(OR($N18=3,$N18=4,$N18=5,$N18=6),BR41*'4 PEF'!$C$5,IF(OR($N18=7,$N18=8),BR41*'4 PEF'!$C$8,IF($N18=9,BR41*'4 PEF'!$C$7,IF($N18=10,BR41*'4 PEF'!$C$6)))))</f>
        <v>29.013755700958924</v>
      </c>
      <c r="BS18" s="19">
        <f>BS41*'4 PEF'!$C$8</f>
        <v>7.5415280748737157</v>
      </c>
      <c r="BT18" s="19">
        <f>IF($N18=2,BT41*'4 PEF'!$C$4,IF(OR($N18=3,$N18=4,$N18=5,$N18=6),BT41*'4 PEF'!$C$5,IF(OR($N18=7,$N18=8),BT41*'4 PEF'!$C$8,IF($N18=9,BT41*'4 PEF'!$C$7,IF($N18=10,BT41*'4 PEF'!$C$6)))))</f>
        <v>8.4895572263993326</v>
      </c>
      <c r="BU18" s="19">
        <f>BU41*'4 PEF'!$C$8</f>
        <v>65.968795650952259</v>
      </c>
      <c r="BV18" s="19">
        <f>BV41*'4 PEF'!$C$8</f>
        <v>1.3077115739764782</v>
      </c>
      <c r="BW18" s="33">
        <f>BW41*'4 PEF'!$C$8</f>
        <v>0</v>
      </c>
      <c r="BX18" s="34">
        <f t="shared" si="27"/>
        <v>112.32134822716071</v>
      </c>
    </row>
    <row r="19" spans="1:77" ht="15" customHeight="1" x14ac:dyDescent="0.25">
      <c r="A19" s="151"/>
      <c r="B19" s="17">
        <v>14</v>
      </c>
      <c r="C19" s="97">
        <f>VLOOKUP(M19,[1]aux!$A$2:$B$37,2,FALSE)</f>
        <v>13</v>
      </c>
      <c r="D19" s="50"/>
      <c r="E19" s="50"/>
      <c r="F19" s="49"/>
      <c r="G19" s="49"/>
      <c r="H19" s="31">
        <f t="shared" ref="H19:H25" si="28">IF(L19=1,0,IF(L19=2,1))</f>
        <v>0</v>
      </c>
      <c r="I19" s="49">
        <v>3</v>
      </c>
      <c r="J19" s="49">
        <v>3</v>
      </c>
      <c r="K19" s="49">
        <v>2</v>
      </c>
      <c r="L19" s="49">
        <v>1</v>
      </c>
      <c r="M19" s="49">
        <f t="shared" si="7"/>
        <v>3321</v>
      </c>
      <c r="N19" s="49">
        <v>9</v>
      </c>
      <c r="O19" s="49">
        <v>20</v>
      </c>
      <c r="P19" s="49">
        <v>1</v>
      </c>
      <c r="Q19" s="49">
        <v>1</v>
      </c>
      <c r="R19" s="49">
        <v>2</v>
      </c>
      <c r="S19" s="22">
        <f t="shared" si="0"/>
        <v>18</v>
      </c>
      <c r="T19" s="49">
        <v>0</v>
      </c>
      <c r="U19" s="49">
        <v>1</v>
      </c>
      <c r="V19" s="18"/>
      <c r="W19" s="10">
        <f>VLOOKUP($C19,[1]Prague!$BB$7:$BK$42,5)</f>
        <v>15</v>
      </c>
      <c r="X19" s="10">
        <f>VLOOKUP($C19,[1]Prague!$BB$7:$BK$42,6)</f>
        <v>36</v>
      </c>
      <c r="Y19" s="10">
        <f>VLOOKUP($C19,[1]Prague!$BB$7:$BK$42,7)</f>
        <v>65</v>
      </c>
      <c r="Z19" s="10">
        <f>VLOOKUP($C19,[1]Prague!$BB$7:$BK$42,8)</f>
        <v>93</v>
      </c>
      <c r="AA19" s="10">
        <f>VLOOKUP($C19,[1]Prague!$BB$7:$BK$42,9)</f>
        <v>0</v>
      </c>
      <c r="AB19" s="10">
        <f>VLOOKUP($C19,[1]Prague!$BB$7:$BK$42,10)</f>
        <v>109</v>
      </c>
      <c r="AC19" s="11">
        <f t="shared" si="8"/>
        <v>0</v>
      </c>
      <c r="AD19" s="11">
        <f t="shared" si="9"/>
        <v>0</v>
      </c>
      <c r="AE19" s="11">
        <f>VLOOKUP($C19,[1]Vienna!$BB$7:$BM$42,11)</f>
        <v>176</v>
      </c>
      <c r="AF19" s="11">
        <f>VLOOKUP($C19,[1]Vienna!$BB$7:$BM$42,12)</f>
        <v>0</v>
      </c>
      <c r="AG19" s="11" t="s">
        <v>30</v>
      </c>
      <c r="AH19" s="11" t="s">
        <v>30</v>
      </c>
      <c r="AI19" s="11">
        <f t="shared" si="10"/>
        <v>138</v>
      </c>
      <c r="AJ19" s="11">
        <f t="shared" si="11"/>
        <v>144</v>
      </c>
      <c r="AK19" s="11">
        <f t="shared" si="12"/>
        <v>149</v>
      </c>
      <c r="AL19" s="11">
        <f t="shared" si="13"/>
        <v>0</v>
      </c>
      <c r="AM19" s="11">
        <f t="shared" si="14"/>
        <v>162</v>
      </c>
      <c r="AN19" s="11">
        <f t="shared" si="15"/>
        <v>0</v>
      </c>
      <c r="AO19" s="11">
        <f t="shared" si="16"/>
        <v>184</v>
      </c>
      <c r="AP19" s="13">
        <f t="shared" si="1"/>
        <v>257.45745228604517</v>
      </c>
      <c r="AQ19" s="10">
        <f>VLOOKUP($C19,[2]Prague!$BB$7:$BK$40,5)</f>
        <v>16</v>
      </c>
      <c r="AR19" s="10">
        <f>VLOOKUP($C19,[2]Prague!$BB$7:$BK$40,6)</f>
        <v>36</v>
      </c>
      <c r="AS19" s="10">
        <f>VLOOKUP($C19,[2]Prague!$BB$7:$BK$40,7)</f>
        <v>66</v>
      </c>
      <c r="AT19" s="10">
        <f>VLOOKUP($C19,[2]Prague!$BB$7:$BK$40,8)</f>
        <v>95</v>
      </c>
      <c r="AU19" s="10">
        <f>VLOOKUP($C19,[2]Prague!$BB$7:$BK$40,9)</f>
        <v>0</v>
      </c>
      <c r="AV19" s="10">
        <f>VLOOKUP($C19,[2]Prague!$BB$7:$BK$40,10)</f>
        <v>109</v>
      </c>
      <c r="AW19" s="11">
        <f t="shared" si="17"/>
        <v>0</v>
      </c>
      <c r="AX19" s="11">
        <f t="shared" si="18"/>
        <v>0</v>
      </c>
      <c r="AY19" s="11">
        <f>VLOOKUP($C19,[2]Vienna!$BB$7:$BM$42,11)</f>
        <v>176</v>
      </c>
      <c r="AZ19" s="11">
        <f>VLOOKUP($C19,[2]Vienna!$BB$7:$BM$42,12)</f>
        <v>0</v>
      </c>
      <c r="BA19" s="11" t="s">
        <v>30</v>
      </c>
      <c r="BB19" s="11" t="s">
        <v>30</v>
      </c>
      <c r="BC19" s="11">
        <f t="shared" si="19"/>
        <v>138</v>
      </c>
      <c r="BD19" s="11">
        <f t="shared" si="20"/>
        <v>144</v>
      </c>
      <c r="BE19" s="11">
        <f t="shared" si="21"/>
        <v>149</v>
      </c>
      <c r="BF19" s="11">
        <f t="shared" si="22"/>
        <v>0</v>
      </c>
      <c r="BG19" s="11">
        <f t="shared" si="23"/>
        <v>162</v>
      </c>
      <c r="BH19" s="11">
        <f t="shared" si="24"/>
        <v>0</v>
      </c>
      <c r="BI19" s="11">
        <f t="shared" si="25"/>
        <v>184</v>
      </c>
      <c r="BJ19" s="13">
        <f t="shared" si="2"/>
        <v>203.22330718562236</v>
      </c>
      <c r="BK19" s="19">
        <f>IF($N19=2,BK42*'4 PEF'!$C$4,IF(OR($N19=3,$N19=4,$N19=5,$N19=6),BK42*'4 PEF'!$C$5,IF(OR($N19=7,$N19=8),BK42*'4 PEF'!$C$8,IF($N19=9,BK42*'4 PEF'!$C$7,IF($N19=10,BK42*'4 PEF'!$C$6)))))</f>
        <v>30.963728782749264</v>
      </c>
      <c r="BL19" s="19">
        <f>BL42*'4 PEF'!$C$8</f>
        <v>13.656810539429733</v>
      </c>
      <c r="BM19" s="19">
        <f>IF($N19=2,BM42*'4 PEF'!$C$4,IF(OR($N19=3,$N19=4,$N19=5,$N19=6),BM42*'4 PEF'!$C$5,IF(OR($N19=7,$N19=8),BM42*'4 PEF'!$C$8,IF($N19=9,BM42*'4 PEF'!$C$7,IF($N19=10,BM42*'4 PEF'!$C$6)))))</f>
        <v>11.479999999999999</v>
      </c>
      <c r="BN19" s="19">
        <f>BN42*'4 PEF'!$C$8</f>
        <v>72.615149794921876</v>
      </c>
      <c r="BO19" s="19">
        <f>BO42*'4 PEF'!$C$8</f>
        <v>0.64382366718681128</v>
      </c>
      <c r="BP19" s="33">
        <f>BP42*'4 PEF'!$C$8</f>
        <v>-19.833410256410257</v>
      </c>
      <c r="BQ19" s="34">
        <f t="shared" si="26"/>
        <v>109.52610252787743</v>
      </c>
      <c r="BR19" s="19">
        <f>IF($N19=2,BR42*'4 PEF'!$C$4,IF(OR($N19=3,$N19=4,$N19=5,$N19=6),BR42*'4 PEF'!$C$5,IF(OR($N19=7,$N19=8),BR42*'4 PEF'!$C$8,IF($N19=9,BR42*'4 PEF'!$C$7,IF($N19=10,BR42*'4 PEF'!$C$6)))))</f>
        <v>45.738305615042457</v>
      </c>
      <c r="BS19" s="19">
        <f>BS42*'4 PEF'!$C$8</f>
        <v>7.0386091255718517</v>
      </c>
      <c r="BT19" s="19">
        <f>IF($N19=2,BT42*'4 PEF'!$C$4,IF(OR($N19=3,$N19=4,$N19=5,$N19=6),BT42*'4 PEF'!$C$5,IF(OR($N19=7,$N19=8),BT42*'4 PEF'!$C$8,IF($N19=9,BT42*'4 PEF'!$C$7,IF($N19=10,BT42*'4 PEF'!$C$6)))))</f>
        <v>16.66</v>
      </c>
      <c r="BU19" s="19">
        <f>BU42*'4 PEF'!$C$8</f>
        <v>65.978198027559515</v>
      </c>
      <c r="BV19" s="19">
        <f>BV42*'4 PEF'!$C$8</f>
        <v>1.3179890706712294</v>
      </c>
      <c r="BW19" s="33">
        <f>BW42*'4 PEF'!$C$8</f>
        <v>-19.599342857142858</v>
      </c>
      <c r="BX19" s="34">
        <f t="shared" si="27"/>
        <v>117.13375898170219</v>
      </c>
    </row>
    <row r="20" spans="1:77" ht="15" customHeight="1" x14ac:dyDescent="0.25">
      <c r="A20" s="151"/>
      <c r="B20" s="17">
        <v>15</v>
      </c>
      <c r="C20" s="97">
        <f>VLOOKUP(M20,[1]aux!$A$2:$B$37,2,FALSE)</f>
        <v>14</v>
      </c>
      <c r="D20" s="50"/>
      <c r="E20" s="50"/>
      <c r="F20" s="49"/>
      <c r="G20" s="49"/>
      <c r="H20" s="31">
        <f t="shared" si="28"/>
        <v>0</v>
      </c>
      <c r="I20" s="49">
        <v>3</v>
      </c>
      <c r="J20" s="49">
        <v>3</v>
      </c>
      <c r="K20" s="49">
        <v>3</v>
      </c>
      <c r="L20" s="49">
        <v>1</v>
      </c>
      <c r="M20" s="49">
        <f t="shared" si="7"/>
        <v>3331</v>
      </c>
      <c r="N20" s="49">
        <v>9</v>
      </c>
      <c r="O20" s="49">
        <v>0</v>
      </c>
      <c r="P20" s="49">
        <v>1</v>
      </c>
      <c r="Q20" s="49">
        <v>0</v>
      </c>
      <c r="R20" s="49">
        <v>2</v>
      </c>
      <c r="S20" s="22">
        <f t="shared" si="0"/>
        <v>18</v>
      </c>
      <c r="T20" s="49">
        <v>0</v>
      </c>
      <c r="U20" s="49">
        <v>1</v>
      </c>
      <c r="V20" s="18"/>
      <c r="W20" s="10">
        <f>VLOOKUP($C20,[1]Prague!$BB$7:$BK$42,5)</f>
        <v>15</v>
      </c>
      <c r="X20" s="10">
        <f>VLOOKUP($C20,[1]Prague!$BB$7:$BK$42,6)</f>
        <v>36</v>
      </c>
      <c r="Y20" s="10">
        <f>VLOOKUP($C20,[1]Prague!$BB$7:$BK$42,7)</f>
        <v>65</v>
      </c>
      <c r="Z20" s="10">
        <f>VLOOKUP($C20,[1]Prague!$BB$7:$BK$42,8)</f>
        <v>93</v>
      </c>
      <c r="AA20" s="10">
        <f>VLOOKUP($C20,[1]Prague!$BB$7:$BK$42,9)</f>
        <v>117</v>
      </c>
      <c r="AB20" s="10">
        <f>VLOOKUP($C20,[1]Prague!$BB$7:$BK$42,10)</f>
        <v>109</v>
      </c>
      <c r="AC20" s="11">
        <f t="shared" si="8"/>
        <v>0</v>
      </c>
      <c r="AD20" s="11">
        <f t="shared" si="9"/>
        <v>0</v>
      </c>
      <c r="AE20" s="11">
        <f>VLOOKUP($C20,[1]Vienna!$BB$7:$BM$42,11)</f>
        <v>177</v>
      </c>
      <c r="AF20" s="11">
        <f>VLOOKUP($C20,[1]Vienna!$BB$7:$BM$42,12)</f>
        <v>182</v>
      </c>
      <c r="AG20" s="11" t="s">
        <v>30</v>
      </c>
      <c r="AH20" s="11" t="s">
        <v>30</v>
      </c>
      <c r="AI20" s="11">
        <f t="shared" si="10"/>
        <v>138</v>
      </c>
      <c r="AJ20" s="11">
        <f t="shared" si="11"/>
        <v>0</v>
      </c>
      <c r="AK20" s="11">
        <f t="shared" si="12"/>
        <v>149</v>
      </c>
      <c r="AL20" s="11">
        <f t="shared" si="13"/>
        <v>0</v>
      </c>
      <c r="AM20" s="11">
        <f t="shared" si="14"/>
        <v>162</v>
      </c>
      <c r="AN20" s="11">
        <f t="shared" si="15"/>
        <v>0</v>
      </c>
      <c r="AO20" s="11">
        <f t="shared" si="16"/>
        <v>184</v>
      </c>
      <c r="AP20" s="13">
        <f t="shared" si="1"/>
        <v>344.05786213632047</v>
      </c>
      <c r="AQ20" s="10">
        <f>VLOOKUP($C20,[2]Prague!$BB$7:$BK$40,5)</f>
        <v>16</v>
      </c>
      <c r="AR20" s="10">
        <f>VLOOKUP($C20,[2]Prague!$BB$7:$BK$40,6)</f>
        <v>36</v>
      </c>
      <c r="AS20" s="10">
        <f>VLOOKUP($C20,[2]Prague!$BB$7:$BK$40,7)</f>
        <v>66</v>
      </c>
      <c r="AT20" s="10">
        <f>VLOOKUP($C20,[2]Prague!$BB$7:$BK$40,8)</f>
        <v>95</v>
      </c>
      <c r="AU20" s="10">
        <f>VLOOKUP($C20,[2]Prague!$BB$7:$BK$40,9)</f>
        <v>117</v>
      </c>
      <c r="AV20" s="10">
        <f>VLOOKUP($C20,[2]Prague!$BB$7:$BK$40,10)</f>
        <v>109</v>
      </c>
      <c r="AW20" s="11">
        <f t="shared" si="17"/>
        <v>0</v>
      </c>
      <c r="AX20" s="11">
        <f t="shared" si="18"/>
        <v>0</v>
      </c>
      <c r="AY20" s="11">
        <f>VLOOKUP($C20,[2]Vienna!$BB$7:$BM$42,11)</f>
        <v>177</v>
      </c>
      <c r="AZ20" s="11">
        <f>VLOOKUP($C20,[2]Vienna!$BB$7:$BM$42,12)</f>
        <v>182</v>
      </c>
      <c r="BA20" s="11" t="s">
        <v>30</v>
      </c>
      <c r="BB20" s="11" t="s">
        <v>30</v>
      </c>
      <c r="BC20" s="11">
        <f t="shared" si="19"/>
        <v>138</v>
      </c>
      <c r="BD20" s="11">
        <f t="shared" si="20"/>
        <v>0</v>
      </c>
      <c r="BE20" s="11">
        <f t="shared" si="21"/>
        <v>149</v>
      </c>
      <c r="BF20" s="11">
        <f t="shared" si="22"/>
        <v>0</v>
      </c>
      <c r="BG20" s="11">
        <f t="shared" si="23"/>
        <v>162</v>
      </c>
      <c r="BH20" s="11">
        <f t="shared" si="24"/>
        <v>0</v>
      </c>
      <c r="BI20" s="11">
        <f t="shared" si="25"/>
        <v>184</v>
      </c>
      <c r="BJ20" s="13">
        <f t="shared" si="2"/>
        <v>255.72370165945165</v>
      </c>
      <c r="BK20" s="19">
        <f>IF($N20=2,BK43*'4 PEF'!$C$4,IF(OR($N20=3,$N20=4,$N20=5,$N20=6),BK43*'4 PEF'!$C$5,IF(OR($N20=7,$N20=8),BK43*'4 PEF'!$C$8,IF($N20=9,BK43*'4 PEF'!$C$7,IF($N20=10,BK43*'4 PEF'!$C$6)))))</f>
        <v>40.843658555102493</v>
      </c>
      <c r="BL20" s="19">
        <f>BL43*'4 PEF'!$C$8</f>
        <v>0</v>
      </c>
      <c r="BM20" s="19">
        <f>IF($N20=2,BM43*'4 PEF'!$C$4,IF(OR($N20=3,$N20=4,$N20=5,$N20=6),BM43*'4 PEF'!$C$5,IF(OR($N20=7,$N20=8),BM43*'4 PEF'!$C$8,IF($N20=9,BM43*'4 PEF'!$C$7,IF($N20=10,BM43*'4 PEF'!$C$6)))))</f>
        <v>11.479999999999999</v>
      </c>
      <c r="BN20" s="19">
        <f>BN43*'4 PEF'!$C$8</f>
        <v>26.596493906352137</v>
      </c>
      <c r="BO20" s="19">
        <f>BO43*'4 PEF'!$C$8</f>
        <v>0.54206641619339613</v>
      </c>
      <c r="BP20" s="33">
        <f>BP43*'4 PEF'!$C$8</f>
        <v>-19.833410256410257</v>
      </c>
      <c r="BQ20" s="34">
        <f t="shared" si="26"/>
        <v>59.628808621237752</v>
      </c>
      <c r="BR20" s="19">
        <f>IF($N20=2,BR43*'4 PEF'!$C$4,IF(OR($N20=3,$N20=4,$N20=5,$N20=6),BR43*'4 PEF'!$C$5,IF(OR($N20=7,$N20=8),BR43*'4 PEF'!$C$8,IF($N20=9,BR43*'4 PEF'!$C$7,IF($N20=10,BR43*'4 PEF'!$C$6)))))</f>
        <v>56.280191739529556</v>
      </c>
      <c r="BS20" s="19">
        <f>BS43*'4 PEF'!$C$8</f>
        <v>0</v>
      </c>
      <c r="BT20" s="19">
        <f>IF($N20=2,BT43*'4 PEF'!$C$4,IF(OR($N20=3,$N20=4,$N20=5,$N20=6),BT43*'4 PEF'!$C$5,IF(OR($N20=7,$N20=8),BT43*'4 PEF'!$C$8,IF($N20=9,BT43*'4 PEF'!$C$7,IF($N20=10,BT43*'4 PEF'!$C$6)))))</f>
        <v>16.66</v>
      </c>
      <c r="BU20" s="19">
        <f>BU43*'4 PEF'!$C$8</f>
        <v>26.829503666606239</v>
      </c>
      <c r="BV20" s="19">
        <f>BV43*'4 PEF'!$C$8</f>
        <v>1.2754796798700614</v>
      </c>
      <c r="BW20" s="33">
        <f>BW43*'4 PEF'!$C$8</f>
        <v>-19.599342857142858</v>
      </c>
      <c r="BX20" s="34">
        <f t="shared" si="27"/>
        <v>81.445832228862997</v>
      </c>
    </row>
    <row r="21" spans="1:77" ht="15" customHeight="1" x14ac:dyDescent="0.25">
      <c r="A21" s="151"/>
      <c r="B21" s="17">
        <v>16</v>
      </c>
      <c r="C21" s="97">
        <f>VLOOKUP(M21,[1]aux!$A$2:$B$37,2,FALSE)</f>
        <v>18</v>
      </c>
      <c r="D21" s="50"/>
      <c r="E21" s="50"/>
      <c r="F21" s="49"/>
      <c r="G21" s="49"/>
      <c r="H21" s="31">
        <f t="shared" si="28"/>
        <v>0</v>
      </c>
      <c r="I21" s="49">
        <v>4</v>
      </c>
      <c r="J21" s="49">
        <v>3</v>
      </c>
      <c r="K21" s="49">
        <v>3</v>
      </c>
      <c r="L21" s="49">
        <v>1</v>
      </c>
      <c r="M21" s="49">
        <f t="shared" si="7"/>
        <v>4331</v>
      </c>
      <c r="N21" s="49">
        <v>6</v>
      </c>
      <c r="O21" s="49">
        <v>0</v>
      </c>
      <c r="P21" s="49">
        <v>1</v>
      </c>
      <c r="Q21" s="49">
        <v>0</v>
      </c>
      <c r="R21" s="49">
        <v>2</v>
      </c>
      <c r="S21" s="22">
        <f t="shared" si="0"/>
        <v>15</v>
      </c>
      <c r="T21" s="49">
        <v>0</v>
      </c>
      <c r="U21" s="49">
        <v>1</v>
      </c>
      <c r="V21" s="18"/>
      <c r="W21" s="10">
        <f>VLOOKUP($C21,[1]Prague!$BB$7:$BK$42,5)</f>
        <v>17</v>
      </c>
      <c r="X21" s="10">
        <f>VLOOKUP($C21,[1]Prague!$BB$7:$BK$42,6)</f>
        <v>38</v>
      </c>
      <c r="Y21" s="10">
        <f>VLOOKUP($C21,[1]Prague!$BB$7:$BK$42,7)</f>
        <v>67</v>
      </c>
      <c r="Z21" s="10">
        <f>VLOOKUP($C21,[1]Prague!$BB$7:$BK$42,8)</f>
        <v>93</v>
      </c>
      <c r="AA21" s="10">
        <f>VLOOKUP($C21,[1]Prague!$BB$7:$BK$42,9)</f>
        <v>117</v>
      </c>
      <c r="AB21" s="10">
        <f>VLOOKUP($C21,[1]Prague!$BB$7:$BK$42,10)</f>
        <v>109</v>
      </c>
      <c r="AC21" s="11">
        <f t="shared" si="8"/>
        <v>0</v>
      </c>
      <c r="AD21" s="11">
        <f t="shared" si="9"/>
        <v>0</v>
      </c>
      <c r="AE21" s="11">
        <f>VLOOKUP($C21,[1]Vienna!$BB$7:$BM$42,11)</f>
        <v>177</v>
      </c>
      <c r="AF21" s="11">
        <f>VLOOKUP($C21,[1]Vienna!$BB$7:$BM$42,12)</f>
        <v>182</v>
      </c>
      <c r="AG21" s="11" t="s">
        <v>30</v>
      </c>
      <c r="AH21" s="11" t="s">
        <v>30</v>
      </c>
      <c r="AI21" s="11">
        <f t="shared" si="10"/>
        <v>123</v>
      </c>
      <c r="AJ21" s="11">
        <f t="shared" si="11"/>
        <v>0</v>
      </c>
      <c r="AK21" s="11">
        <f t="shared" si="12"/>
        <v>149</v>
      </c>
      <c r="AL21" s="11">
        <f t="shared" si="13"/>
        <v>0</v>
      </c>
      <c r="AM21" s="11">
        <f t="shared" si="14"/>
        <v>162</v>
      </c>
      <c r="AN21" s="11">
        <f t="shared" si="15"/>
        <v>0</v>
      </c>
      <c r="AO21" s="11">
        <f t="shared" si="16"/>
        <v>184</v>
      </c>
      <c r="AP21" s="13">
        <f t="shared" si="1"/>
        <v>355.46378943172641</v>
      </c>
      <c r="AQ21" s="10">
        <f>VLOOKUP($C21,[2]Prague!$BB$7:$BK$40,5)</f>
        <v>18</v>
      </c>
      <c r="AR21" s="10">
        <f>VLOOKUP($C21,[2]Prague!$BB$7:$BK$40,6)</f>
        <v>38</v>
      </c>
      <c r="AS21" s="10">
        <f>VLOOKUP($C21,[2]Prague!$BB$7:$BK$40,7)</f>
        <v>68</v>
      </c>
      <c r="AT21" s="10">
        <f>VLOOKUP($C21,[2]Prague!$BB$7:$BK$40,8)</f>
        <v>95</v>
      </c>
      <c r="AU21" s="10">
        <f>VLOOKUP($C21,[2]Prague!$BB$7:$BK$40,9)</f>
        <v>117</v>
      </c>
      <c r="AV21" s="10">
        <f>VLOOKUP($C21,[2]Prague!$BB$7:$BK$40,10)</f>
        <v>109</v>
      </c>
      <c r="AW21" s="11">
        <f t="shared" si="17"/>
        <v>0</v>
      </c>
      <c r="AX21" s="11">
        <f t="shared" si="18"/>
        <v>0</v>
      </c>
      <c r="AY21" s="11">
        <f>VLOOKUP($C21,[2]Vienna!$BB$7:$BM$42,11)</f>
        <v>177</v>
      </c>
      <c r="AZ21" s="11">
        <f>VLOOKUP($C21,[2]Vienna!$BB$7:$BM$42,12)</f>
        <v>182</v>
      </c>
      <c r="BA21" s="11" t="s">
        <v>30</v>
      </c>
      <c r="BB21" s="11" t="s">
        <v>30</v>
      </c>
      <c r="BC21" s="11">
        <f t="shared" si="19"/>
        <v>123</v>
      </c>
      <c r="BD21" s="11">
        <f t="shared" si="20"/>
        <v>0</v>
      </c>
      <c r="BE21" s="11">
        <f t="shared" si="21"/>
        <v>149</v>
      </c>
      <c r="BF21" s="11">
        <f t="shared" si="22"/>
        <v>0</v>
      </c>
      <c r="BG21" s="11">
        <f t="shared" si="23"/>
        <v>162</v>
      </c>
      <c r="BH21" s="11">
        <f t="shared" si="24"/>
        <v>0</v>
      </c>
      <c r="BI21" s="11">
        <f t="shared" si="25"/>
        <v>184</v>
      </c>
      <c r="BJ21" s="13">
        <f t="shared" si="2"/>
        <v>279.30090265367016</v>
      </c>
      <c r="BK21" s="19">
        <f>IF($N21=2,BK44*'4 PEF'!$C$4,IF(OR($N21=3,$N21=4,$N21=5,$N21=6),BK44*'4 PEF'!$C$5,IF(OR($N21=7,$N21=8),BK44*'4 PEF'!$C$8,IF($N21=9,BK44*'4 PEF'!$C$7,IF($N21=10,BK44*'4 PEF'!$C$6)))))</f>
        <v>27.366246874836204</v>
      </c>
      <c r="BL21" s="19">
        <f>BL44*'4 PEF'!$C$8</f>
        <v>0</v>
      </c>
      <c r="BM21" s="19">
        <f>IF($N21=2,BM44*'4 PEF'!$C$4,IF(OR($N21=3,$N21=4,$N21=5,$N21=6),BM44*'4 PEF'!$C$5,IF(OR($N21=7,$N21=8),BM44*'4 PEF'!$C$8,IF($N21=9,BM44*'4 PEF'!$C$7,IF($N21=10,BM44*'4 PEF'!$C$6)))))</f>
        <v>8.6315789473684212</v>
      </c>
      <c r="BN21" s="19">
        <f>BN44*'4 PEF'!$C$8</f>
        <v>26.596493906352137</v>
      </c>
      <c r="BO21" s="19">
        <f>BO44*'4 PEF'!$C$8</f>
        <v>0.53347789408208146</v>
      </c>
      <c r="BP21" s="33">
        <f>BP44*'4 PEF'!$C$8</f>
        <v>-19.833410256410257</v>
      </c>
      <c r="BQ21" s="34">
        <f t="shared" si="26"/>
        <v>43.294387366228591</v>
      </c>
      <c r="BR21" s="19">
        <f>IF($N21=2,BR44*'4 PEF'!$C$4,IF(OR($N21=3,$N21=4,$N21=5,$N21=6),BR44*'4 PEF'!$C$5,IF(OR($N21=7,$N21=8),BR44*'4 PEF'!$C$8,IF($N21=9,BR44*'4 PEF'!$C$7,IF($N21=10,BR44*'4 PEF'!$C$6)))))</f>
        <v>36.461809377692674</v>
      </c>
      <c r="BS21" s="19">
        <f>BS44*'4 PEF'!$C$8</f>
        <v>0</v>
      </c>
      <c r="BT21" s="19">
        <f>IF($N21=2,BT44*'4 PEF'!$C$4,IF(OR($N21=3,$N21=4,$N21=5,$N21=6),BT44*'4 PEF'!$C$5,IF(OR($N21=7,$N21=8),BT44*'4 PEF'!$C$8,IF($N21=9,BT44*'4 PEF'!$C$7,IF($N21=10,BT44*'4 PEF'!$C$6)))))</f>
        <v>12.526315789473685</v>
      </c>
      <c r="BU21" s="19">
        <f>BU44*'4 PEF'!$C$8</f>
        <v>26.829503666606239</v>
      </c>
      <c r="BV21" s="19">
        <f>BV44*'4 PEF'!$C$8</f>
        <v>1.2547361339082213</v>
      </c>
      <c r="BW21" s="33">
        <f>BW44*'4 PEF'!$C$8</f>
        <v>-19.599342857142858</v>
      </c>
      <c r="BX21" s="34">
        <f t="shared" si="27"/>
        <v>57.473022110537968</v>
      </c>
    </row>
    <row r="22" spans="1:77" ht="15" customHeight="1" x14ac:dyDescent="0.25">
      <c r="A22" s="151"/>
      <c r="B22" s="17">
        <v>17</v>
      </c>
      <c r="C22" s="97">
        <f>VLOOKUP(M22,[1]aux!$A$2:$B$37,2,FALSE)</f>
        <v>17</v>
      </c>
      <c r="D22" s="50"/>
      <c r="E22" s="50"/>
      <c r="F22" s="49"/>
      <c r="G22" s="49"/>
      <c r="H22" s="31">
        <f t="shared" si="28"/>
        <v>0</v>
      </c>
      <c r="I22" s="49">
        <v>4</v>
      </c>
      <c r="J22" s="49">
        <v>3</v>
      </c>
      <c r="K22" s="49">
        <v>2</v>
      </c>
      <c r="L22" s="49">
        <v>1</v>
      </c>
      <c r="M22" s="49">
        <f t="shared" si="7"/>
        <v>4321</v>
      </c>
      <c r="N22" s="49">
        <v>6</v>
      </c>
      <c r="O22" s="49">
        <v>0</v>
      </c>
      <c r="P22" s="49">
        <v>1</v>
      </c>
      <c r="Q22" s="49">
        <v>0</v>
      </c>
      <c r="R22" s="49">
        <v>2</v>
      </c>
      <c r="S22" s="22">
        <f t="shared" si="0"/>
        <v>21</v>
      </c>
      <c r="T22" s="49">
        <v>1</v>
      </c>
      <c r="U22" s="49">
        <v>0</v>
      </c>
      <c r="V22" s="18"/>
      <c r="W22" s="10">
        <f>VLOOKUP($C22,[1]Prague!$BB$7:$BK$42,5)</f>
        <v>17</v>
      </c>
      <c r="X22" s="10">
        <f>VLOOKUP($C22,[1]Prague!$BB$7:$BK$42,6)</f>
        <v>38</v>
      </c>
      <c r="Y22" s="10">
        <f>VLOOKUP($C22,[1]Prague!$BB$7:$BK$42,7)</f>
        <v>67</v>
      </c>
      <c r="Z22" s="10">
        <f>VLOOKUP($C22,[1]Prague!$BB$7:$BK$42,8)</f>
        <v>93</v>
      </c>
      <c r="AA22" s="10">
        <f>VLOOKUP($C22,[1]Prague!$BB$7:$BK$42,9)</f>
        <v>0</v>
      </c>
      <c r="AB22" s="10">
        <f>VLOOKUP($C22,[1]Prague!$BB$7:$BK$42,10)</f>
        <v>109</v>
      </c>
      <c r="AC22" s="11">
        <f t="shared" si="8"/>
        <v>0</v>
      </c>
      <c r="AD22" s="11">
        <f t="shared" si="9"/>
        <v>0</v>
      </c>
      <c r="AE22" s="11">
        <f>VLOOKUP($C22,[1]Vienna!$BB$7:$BM$42,11)</f>
        <v>176</v>
      </c>
      <c r="AF22" s="11">
        <f>VLOOKUP($C22,[1]Vienna!$BB$7:$BM$42,12)</f>
        <v>0</v>
      </c>
      <c r="AG22" s="11" t="s">
        <v>30</v>
      </c>
      <c r="AH22" s="11" t="s">
        <v>30</v>
      </c>
      <c r="AI22" s="11">
        <f t="shared" si="10"/>
        <v>123</v>
      </c>
      <c r="AJ22" s="11">
        <f t="shared" si="11"/>
        <v>0</v>
      </c>
      <c r="AK22" s="11">
        <f t="shared" si="12"/>
        <v>149</v>
      </c>
      <c r="AL22" s="11">
        <f t="shared" si="13"/>
        <v>0</v>
      </c>
      <c r="AM22" s="11">
        <f t="shared" si="14"/>
        <v>162</v>
      </c>
      <c r="AN22" s="11">
        <f t="shared" si="15"/>
        <v>186</v>
      </c>
      <c r="AO22" s="11">
        <f t="shared" si="16"/>
        <v>0</v>
      </c>
      <c r="AP22" s="13">
        <f t="shared" si="1"/>
        <v>229.80867836378201</v>
      </c>
      <c r="AQ22" s="10">
        <f>VLOOKUP($C22,[2]Prague!$BB$7:$BK$40,5)</f>
        <v>18</v>
      </c>
      <c r="AR22" s="10">
        <f>VLOOKUP($C22,[2]Prague!$BB$7:$BK$40,6)</f>
        <v>38</v>
      </c>
      <c r="AS22" s="10">
        <f>VLOOKUP($C22,[2]Prague!$BB$7:$BK$40,7)</f>
        <v>68</v>
      </c>
      <c r="AT22" s="10">
        <f>VLOOKUP($C22,[2]Prague!$BB$7:$BK$40,8)</f>
        <v>95</v>
      </c>
      <c r="AU22" s="10">
        <f>VLOOKUP($C22,[2]Prague!$BB$7:$BK$40,9)</f>
        <v>0</v>
      </c>
      <c r="AV22" s="10">
        <f>VLOOKUP($C22,[2]Prague!$BB$7:$BK$40,10)</f>
        <v>109</v>
      </c>
      <c r="AW22" s="11">
        <f t="shared" si="17"/>
        <v>0</v>
      </c>
      <c r="AX22" s="11">
        <f t="shared" si="18"/>
        <v>0</v>
      </c>
      <c r="AY22" s="11">
        <f>VLOOKUP($C22,[2]Vienna!$BB$7:$BM$42,11)</f>
        <v>176</v>
      </c>
      <c r="AZ22" s="11">
        <f>VLOOKUP($C22,[2]Vienna!$BB$7:$BM$42,12)</f>
        <v>0</v>
      </c>
      <c r="BA22" s="11" t="s">
        <v>30</v>
      </c>
      <c r="BB22" s="11" t="s">
        <v>30</v>
      </c>
      <c r="BC22" s="11">
        <f t="shared" si="19"/>
        <v>123</v>
      </c>
      <c r="BD22" s="11">
        <f t="shared" si="20"/>
        <v>0</v>
      </c>
      <c r="BE22" s="11">
        <f t="shared" si="21"/>
        <v>149</v>
      </c>
      <c r="BF22" s="11">
        <f t="shared" si="22"/>
        <v>0</v>
      </c>
      <c r="BG22" s="11">
        <f t="shared" si="23"/>
        <v>162</v>
      </c>
      <c r="BH22" s="11">
        <f t="shared" si="24"/>
        <v>186</v>
      </c>
      <c r="BI22" s="11">
        <f t="shared" si="25"/>
        <v>0</v>
      </c>
      <c r="BJ22" s="13">
        <f t="shared" si="2"/>
        <v>179.37285575612327</v>
      </c>
      <c r="BK22" s="19">
        <f>IF($N22=2,BK45*'4 PEF'!$C$4,IF(OR($N22=3,$N22=4,$N22=5,$N22=6),BK45*'4 PEF'!$C$5,IF(OR($N22=7,$N22=8),BK45*'4 PEF'!$C$8,IF($N22=9,BK45*'4 PEF'!$C$7,IF($N22=10,BK45*'4 PEF'!$C$6)))))</f>
        <v>20.421550730188102</v>
      </c>
      <c r="BL22" s="19">
        <f>BL45*'4 PEF'!$C$8</f>
        <v>0</v>
      </c>
      <c r="BM22" s="19">
        <f>IF($N22=2,BM45*'4 PEF'!$C$4,IF(OR($N22=3,$N22=4,$N22=5,$N22=6),BM45*'4 PEF'!$C$5,IF(OR($N22=7,$N22=8),BM45*'4 PEF'!$C$8,IF($N22=9,BM45*'4 PEF'!$C$7,IF($N22=10,BM45*'4 PEF'!$C$6)))))</f>
        <v>5.0854700854700852</v>
      </c>
      <c r="BN22" s="19">
        <f>BN45*'4 PEF'!$C$8</f>
        <v>72.664732382812502</v>
      </c>
      <c r="BO22" s="19">
        <f>BO45*'4 PEF'!$C$8</f>
        <v>0.64046067518226568</v>
      </c>
      <c r="BP22" s="33">
        <f>BP45*'4 PEF'!$C$8</f>
        <v>0</v>
      </c>
      <c r="BQ22" s="34">
        <f t="shared" si="26"/>
        <v>98.812213873652965</v>
      </c>
      <c r="BR22" s="19">
        <f>IF($N22=2,BR45*'4 PEF'!$C$4,IF(OR($N22=3,$N22=4,$N22=5,$N22=6),BR45*'4 PEF'!$C$5,IF(OR($N22=7,$N22=8),BR45*'4 PEF'!$C$8,IF($N22=9,BR45*'4 PEF'!$C$7,IF($N22=10,BR45*'4 PEF'!$C$6)))))</f>
        <v>29.013755700958924</v>
      </c>
      <c r="BS22" s="19">
        <f>BS45*'4 PEF'!$C$8</f>
        <v>0</v>
      </c>
      <c r="BT22" s="19">
        <f>IF($N22=2,BT45*'4 PEF'!$C$4,IF(OR($N22=3,$N22=4,$N22=5,$N22=6),BT45*'4 PEF'!$C$5,IF(OR($N22=7,$N22=8),BT45*'4 PEF'!$C$8,IF($N22=9,BT45*'4 PEF'!$C$7,IF($N22=10,BT45*'4 PEF'!$C$6)))))</f>
        <v>8.4895572263993326</v>
      </c>
      <c r="BU22" s="19">
        <f>BU45*'4 PEF'!$C$8</f>
        <v>65.968795650952259</v>
      </c>
      <c r="BV22" s="19">
        <f>BV45*'4 PEF'!$C$8</f>
        <v>1.3077115739764782</v>
      </c>
      <c r="BW22" s="33">
        <f>BW45*'4 PEF'!$C$8</f>
        <v>0</v>
      </c>
      <c r="BX22" s="34">
        <f t="shared" si="27"/>
        <v>104.779820152287</v>
      </c>
    </row>
    <row r="23" spans="1:77" ht="15" customHeight="1" x14ac:dyDescent="0.25">
      <c r="A23" s="151"/>
      <c r="B23" s="17">
        <v>18</v>
      </c>
      <c r="C23" s="97">
        <f>VLOOKUP(M23,[1]aux!$A$2:$B$37,2,FALSE)</f>
        <v>17</v>
      </c>
      <c r="D23" s="50"/>
      <c r="E23" s="50"/>
      <c r="F23" s="49"/>
      <c r="G23" s="49"/>
      <c r="H23" s="31">
        <f t="shared" si="28"/>
        <v>0</v>
      </c>
      <c r="I23" s="49">
        <v>4</v>
      </c>
      <c r="J23" s="49">
        <v>3</v>
      </c>
      <c r="K23" s="49">
        <v>2</v>
      </c>
      <c r="L23" s="49">
        <v>1</v>
      </c>
      <c r="M23" s="49">
        <f t="shared" si="7"/>
        <v>4321</v>
      </c>
      <c r="N23" s="49">
        <v>6</v>
      </c>
      <c r="O23" s="49">
        <v>0</v>
      </c>
      <c r="P23" s="49">
        <v>1</v>
      </c>
      <c r="Q23" s="49">
        <v>0</v>
      </c>
      <c r="R23" s="49">
        <v>2</v>
      </c>
      <c r="S23" s="22">
        <f t="shared" si="0"/>
        <v>21</v>
      </c>
      <c r="T23" s="49">
        <v>1</v>
      </c>
      <c r="U23" s="49">
        <v>0</v>
      </c>
      <c r="V23" s="18"/>
      <c r="W23" s="10">
        <f>VLOOKUP($C23,[1]Prague!$BB$7:$BK$42,5)</f>
        <v>17</v>
      </c>
      <c r="X23" s="10">
        <f>VLOOKUP($C23,[1]Prague!$BB$7:$BK$42,6)</f>
        <v>38</v>
      </c>
      <c r="Y23" s="10">
        <f>VLOOKUP($C23,[1]Prague!$BB$7:$BK$42,7)</f>
        <v>67</v>
      </c>
      <c r="Z23" s="10">
        <f>VLOOKUP($C23,[1]Prague!$BB$7:$BK$42,8)</f>
        <v>93</v>
      </c>
      <c r="AA23" s="10">
        <f>VLOOKUP($C23,[1]Prague!$BB$7:$BK$42,9)</f>
        <v>0</v>
      </c>
      <c r="AB23" s="10">
        <f>VLOOKUP($C23,[1]Prague!$BB$7:$BK$42,10)</f>
        <v>109</v>
      </c>
      <c r="AC23" s="11">
        <f t="shared" si="8"/>
        <v>0</v>
      </c>
      <c r="AD23" s="11">
        <f t="shared" si="9"/>
        <v>0</v>
      </c>
      <c r="AE23" s="11">
        <f>VLOOKUP($C23,[1]Vienna!$BB$7:$BM$42,11)</f>
        <v>176</v>
      </c>
      <c r="AF23" s="11">
        <f>VLOOKUP($C23,[1]Vienna!$BB$7:$BM$42,12)</f>
        <v>0</v>
      </c>
      <c r="AG23" s="11" t="s">
        <v>30</v>
      </c>
      <c r="AH23" s="11" t="s">
        <v>30</v>
      </c>
      <c r="AI23" s="11">
        <f t="shared" si="10"/>
        <v>123</v>
      </c>
      <c r="AJ23" s="11">
        <f t="shared" si="11"/>
        <v>0</v>
      </c>
      <c r="AK23" s="11">
        <f t="shared" si="12"/>
        <v>149</v>
      </c>
      <c r="AL23" s="11">
        <f t="shared" si="13"/>
        <v>0</v>
      </c>
      <c r="AM23" s="11">
        <f t="shared" si="14"/>
        <v>162</v>
      </c>
      <c r="AN23" s="11">
        <f t="shared" si="15"/>
        <v>186</v>
      </c>
      <c r="AO23" s="11">
        <f t="shared" si="16"/>
        <v>0</v>
      </c>
      <c r="AP23" s="13">
        <f t="shared" si="1"/>
        <v>229.80867836378201</v>
      </c>
      <c r="AQ23" s="10">
        <f>VLOOKUP($C23,[2]Prague!$BB$7:$BK$40,5)</f>
        <v>18</v>
      </c>
      <c r="AR23" s="10">
        <f>VLOOKUP($C23,[2]Prague!$BB$7:$BK$40,6)</f>
        <v>38</v>
      </c>
      <c r="AS23" s="10">
        <f>VLOOKUP($C23,[2]Prague!$BB$7:$BK$40,7)</f>
        <v>68</v>
      </c>
      <c r="AT23" s="10">
        <f>VLOOKUP($C23,[2]Prague!$BB$7:$BK$40,8)</f>
        <v>95</v>
      </c>
      <c r="AU23" s="10">
        <f>VLOOKUP($C23,[2]Prague!$BB$7:$BK$40,9)</f>
        <v>0</v>
      </c>
      <c r="AV23" s="10">
        <f>VLOOKUP($C23,[2]Prague!$BB$7:$BK$40,10)</f>
        <v>109</v>
      </c>
      <c r="AW23" s="11">
        <f t="shared" si="17"/>
        <v>0</v>
      </c>
      <c r="AX23" s="11">
        <f t="shared" si="18"/>
        <v>0</v>
      </c>
      <c r="AY23" s="11">
        <f>VLOOKUP($C23,[2]Vienna!$BB$7:$BM$42,11)</f>
        <v>176</v>
      </c>
      <c r="AZ23" s="11">
        <f>VLOOKUP($C23,[2]Vienna!$BB$7:$BM$42,12)</f>
        <v>0</v>
      </c>
      <c r="BA23" s="11" t="s">
        <v>30</v>
      </c>
      <c r="BB23" s="11" t="s">
        <v>30</v>
      </c>
      <c r="BC23" s="11">
        <f t="shared" si="19"/>
        <v>123</v>
      </c>
      <c r="BD23" s="11">
        <f t="shared" si="20"/>
        <v>0</v>
      </c>
      <c r="BE23" s="11">
        <f t="shared" si="21"/>
        <v>149</v>
      </c>
      <c r="BF23" s="11">
        <f t="shared" si="22"/>
        <v>0</v>
      </c>
      <c r="BG23" s="11">
        <f t="shared" si="23"/>
        <v>162</v>
      </c>
      <c r="BH23" s="11">
        <f t="shared" si="24"/>
        <v>186</v>
      </c>
      <c r="BI23" s="11">
        <f t="shared" si="25"/>
        <v>0</v>
      </c>
      <c r="BJ23" s="13">
        <f t="shared" si="2"/>
        <v>179.37285575612327</v>
      </c>
      <c r="BK23" s="19">
        <f>IF($N23=2,BK46*'4 PEF'!$C$4,IF(OR($N23=3,$N23=4,$N23=5,$N23=6),BK46*'4 PEF'!$C$5,IF(OR($N23=7,$N23=8),BK46*'4 PEF'!$C$8,IF($N23=9,BK46*'4 PEF'!$C$7,IF($N23=10,BK46*'4 PEF'!$C$6)))))</f>
        <v>20.421550730188102</v>
      </c>
      <c r="BL23" s="19">
        <f>BL46*'4 PEF'!$C$8</f>
        <v>0</v>
      </c>
      <c r="BM23" s="19">
        <f>IF($N23=2,BM46*'4 PEF'!$C$4,IF(OR($N23=3,$N23=4,$N23=5,$N23=6),BM46*'4 PEF'!$C$5,IF(OR($N23=7,$N23=8),BM46*'4 PEF'!$C$8,IF($N23=9,BM46*'4 PEF'!$C$7,IF($N23=10,BM46*'4 PEF'!$C$6)))))</f>
        <v>5.0854700854700852</v>
      </c>
      <c r="BN23" s="19">
        <f>BN46*'4 PEF'!$C$8</f>
        <v>72.664732382812502</v>
      </c>
      <c r="BO23" s="19">
        <f>BO46*'4 PEF'!$C$8</f>
        <v>0.64046067518226568</v>
      </c>
      <c r="BP23" s="33">
        <f>BP46*'4 PEF'!$C$8</f>
        <v>0</v>
      </c>
      <c r="BQ23" s="34">
        <f t="shared" si="26"/>
        <v>98.812213873652965</v>
      </c>
      <c r="BR23" s="19">
        <f>IF($N23=2,BR46*'4 PEF'!$C$4,IF(OR($N23=3,$N23=4,$N23=5,$N23=6),BR46*'4 PEF'!$C$5,IF(OR($N23=7,$N23=8),BR46*'4 PEF'!$C$8,IF($N23=9,BR46*'4 PEF'!$C$7,IF($N23=10,BR46*'4 PEF'!$C$6)))))</f>
        <v>29.013755700958924</v>
      </c>
      <c r="BS23" s="19">
        <f>BS46*'4 PEF'!$C$8</f>
        <v>0</v>
      </c>
      <c r="BT23" s="19">
        <f>IF($N23=2,BT46*'4 PEF'!$C$4,IF(OR($N23=3,$N23=4,$N23=5,$N23=6),BT46*'4 PEF'!$C$5,IF(OR($N23=7,$N23=8),BT46*'4 PEF'!$C$8,IF($N23=9,BT46*'4 PEF'!$C$7,IF($N23=10,BT46*'4 PEF'!$C$6)))))</f>
        <v>8.4895572263993326</v>
      </c>
      <c r="BU23" s="19">
        <f>BU46*'4 PEF'!$C$8</f>
        <v>65.968795650952259</v>
      </c>
      <c r="BV23" s="19">
        <f>BV46*'4 PEF'!$C$8</f>
        <v>1.3077115739764782</v>
      </c>
      <c r="BW23" s="33">
        <f>BW46*'4 PEF'!$C$8</f>
        <v>0</v>
      </c>
      <c r="BX23" s="34">
        <f t="shared" si="27"/>
        <v>104.779820152287</v>
      </c>
    </row>
    <row r="24" spans="1:77" ht="15" customHeight="1" x14ac:dyDescent="0.25">
      <c r="A24" s="151"/>
      <c r="B24" s="17">
        <v>19</v>
      </c>
      <c r="C24" s="97">
        <f>VLOOKUP(M24,[1]aux!$A$2:$B$37,2,FALSE)</f>
        <v>17</v>
      </c>
      <c r="D24" s="50"/>
      <c r="E24" s="50"/>
      <c r="F24" s="49"/>
      <c r="G24" s="49"/>
      <c r="H24" s="31">
        <f t="shared" si="28"/>
        <v>0</v>
      </c>
      <c r="I24" s="49">
        <v>4</v>
      </c>
      <c r="J24" s="49">
        <v>3</v>
      </c>
      <c r="K24" s="49">
        <v>2</v>
      </c>
      <c r="L24" s="49">
        <v>1</v>
      </c>
      <c r="M24" s="49">
        <f t="shared" si="7"/>
        <v>4321</v>
      </c>
      <c r="N24" s="49">
        <v>6</v>
      </c>
      <c r="O24" s="49">
        <v>0</v>
      </c>
      <c r="P24" s="49">
        <v>1</v>
      </c>
      <c r="Q24" s="49">
        <v>0</v>
      </c>
      <c r="R24" s="49">
        <v>2</v>
      </c>
      <c r="S24" s="22">
        <f t="shared" si="0"/>
        <v>15</v>
      </c>
      <c r="T24" s="49">
        <v>0</v>
      </c>
      <c r="U24" s="49">
        <v>1</v>
      </c>
      <c r="V24" s="18"/>
      <c r="W24" s="10">
        <f>VLOOKUP($C24,[1]Prague!$BB$7:$BK$42,5)</f>
        <v>17</v>
      </c>
      <c r="X24" s="10">
        <f>VLOOKUP($C24,[1]Prague!$BB$7:$BK$42,6)</f>
        <v>38</v>
      </c>
      <c r="Y24" s="10">
        <f>VLOOKUP($C24,[1]Prague!$BB$7:$BK$42,7)</f>
        <v>67</v>
      </c>
      <c r="Z24" s="10">
        <f>VLOOKUP($C24,[1]Prague!$BB$7:$BK$42,8)</f>
        <v>93</v>
      </c>
      <c r="AA24" s="10">
        <f>VLOOKUP($C24,[1]Prague!$BB$7:$BK$42,9)</f>
        <v>0</v>
      </c>
      <c r="AB24" s="10">
        <f>VLOOKUP($C24,[1]Prague!$BB$7:$BK$42,10)</f>
        <v>109</v>
      </c>
      <c r="AC24" s="11">
        <f t="shared" si="8"/>
        <v>0</v>
      </c>
      <c r="AD24" s="11">
        <f t="shared" si="9"/>
        <v>0</v>
      </c>
      <c r="AE24" s="11">
        <f>VLOOKUP($C24,[1]Vienna!$BB$7:$BM$42,11)</f>
        <v>176</v>
      </c>
      <c r="AF24" s="11">
        <f>VLOOKUP($C24,[1]Vienna!$BB$7:$BM$42,12)</f>
        <v>0</v>
      </c>
      <c r="AG24" s="11" t="s">
        <v>30</v>
      </c>
      <c r="AH24" s="11" t="s">
        <v>30</v>
      </c>
      <c r="AI24" s="11">
        <f t="shared" si="10"/>
        <v>123</v>
      </c>
      <c r="AJ24" s="11">
        <f t="shared" si="11"/>
        <v>0</v>
      </c>
      <c r="AK24" s="11">
        <f t="shared" si="12"/>
        <v>149</v>
      </c>
      <c r="AL24" s="11">
        <f t="shared" si="13"/>
        <v>0</v>
      </c>
      <c r="AM24" s="11">
        <f t="shared" si="14"/>
        <v>162</v>
      </c>
      <c r="AN24" s="11">
        <f t="shared" si="15"/>
        <v>0</v>
      </c>
      <c r="AO24" s="11">
        <f t="shared" si="16"/>
        <v>184</v>
      </c>
      <c r="AP24" s="13">
        <f t="shared" si="1"/>
        <v>244.88987494497857</v>
      </c>
      <c r="AQ24" s="10">
        <f>VLOOKUP($C24,[2]Prague!$BB$7:$BK$40,5)</f>
        <v>18</v>
      </c>
      <c r="AR24" s="10">
        <f>VLOOKUP($C24,[2]Prague!$BB$7:$BK$40,6)</f>
        <v>38</v>
      </c>
      <c r="AS24" s="10">
        <f>VLOOKUP($C24,[2]Prague!$BB$7:$BK$40,7)</f>
        <v>68</v>
      </c>
      <c r="AT24" s="10">
        <f>VLOOKUP($C24,[2]Prague!$BB$7:$BK$40,8)</f>
        <v>95</v>
      </c>
      <c r="AU24" s="10">
        <f>VLOOKUP($C24,[2]Prague!$BB$7:$BK$40,9)</f>
        <v>0</v>
      </c>
      <c r="AV24" s="10">
        <f>VLOOKUP($C24,[2]Prague!$BB$7:$BK$40,10)</f>
        <v>109</v>
      </c>
      <c r="AW24" s="11">
        <f t="shared" si="17"/>
        <v>0</v>
      </c>
      <c r="AX24" s="11">
        <f t="shared" si="18"/>
        <v>0</v>
      </c>
      <c r="AY24" s="11">
        <f>VLOOKUP($C24,[2]Vienna!$BB$7:$BM$42,11)</f>
        <v>176</v>
      </c>
      <c r="AZ24" s="11">
        <f>VLOOKUP($C24,[2]Vienna!$BB$7:$BM$42,12)</f>
        <v>0</v>
      </c>
      <c r="BA24" s="11" t="s">
        <v>30</v>
      </c>
      <c r="BB24" s="11" t="s">
        <v>30</v>
      </c>
      <c r="BC24" s="11">
        <f t="shared" si="19"/>
        <v>123</v>
      </c>
      <c r="BD24" s="11">
        <f t="shared" si="20"/>
        <v>0</v>
      </c>
      <c r="BE24" s="11">
        <f t="shared" si="21"/>
        <v>149</v>
      </c>
      <c r="BF24" s="11">
        <f t="shared" si="22"/>
        <v>0</v>
      </c>
      <c r="BG24" s="11">
        <f t="shared" si="23"/>
        <v>162</v>
      </c>
      <c r="BH24" s="11">
        <f t="shared" si="24"/>
        <v>0</v>
      </c>
      <c r="BI24" s="11">
        <f t="shared" si="25"/>
        <v>184</v>
      </c>
      <c r="BJ24" s="13">
        <f t="shared" si="2"/>
        <v>192.61253829580579</v>
      </c>
      <c r="BK24" s="19">
        <f>IF($N24=2,BK47*'4 PEF'!$C$4,IF(OR($N24=3,$N24=4,$N24=5,$N24=6),BK47*'4 PEF'!$C$5,IF(OR($N24=7,$N24=8),BK47*'4 PEF'!$C$8,IF($N24=9,BK47*'4 PEF'!$C$7,IF($N24=10,BK47*'4 PEF'!$C$6)))))</f>
        <v>20.421550730188102</v>
      </c>
      <c r="BL24" s="19">
        <f>BL47*'4 PEF'!$C$8</f>
        <v>0</v>
      </c>
      <c r="BM24" s="19">
        <f>IF($N24=2,BM47*'4 PEF'!$C$4,IF(OR($N24=3,$N24=4,$N24=5,$N24=6),BM47*'4 PEF'!$C$5,IF(OR($N24=7,$N24=8),BM47*'4 PEF'!$C$8,IF($N24=9,BM47*'4 PEF'!$C$7,IF($N24=10,BM47*'4 PEF'!$C$6)))))</f>
        <v>8.6315789473684212</v>
      </c>
      <c r="BN24" s="19">
        <f>BN47*'4 PEF'!$C$8</f>
        <v>72.664732382812502</v>
      </c>
      <c r="BO24" s="19">
        <f>BO47*'4 PEF'!$C$8</f>
        <v>0.64046067518226568</v>
      </c>
      <c r="BP24" s="33">
        <f>BP47*'4 PEF'!$C$8</f>
        <v>-19.833410256410257</v>
      </c>
      <c r="BQ24" s="34">
        <f t="shared" si="26"/>
        <v>82.524912479141037</v>
      </c>
      <c r="BR24" s="19">
        <f>IF($N24=2,BR47*'4 PEF'!$C$4,IF(OR($N24=3,$N24=4,$N24=5,$N24=6),BR47*'4 PEF'!$C$5,IF(OR($N24=7,$N24=8),BR47*'4 PEF'!$C$8,IF($N24=9,BR47*'4 PEF'!$C$7,IF($N24=10,BR47*'4 PEF'!$C$6)))))</f>
        <v>29.013755700958924</v>
      </c>
      <c r="BS24" s="19">
        <f>BS47*'4 PEF'!$C$8</f>
        <v>0</v>
      </c>
      <c r="BT24" s="19">
        <f>IF($N24=2,BT47*'4 PEF'!$C$4,IF(OR($N24=3,$N24=4,$N24=5,$N24=6),BT47*'4 PEF'!$C$5,IF(OR($N24=7,$N24=8),BT47*'4 PEF'!$C$8,IF($N24=9,BT47*'4 PEF'!$C$7,IF($N24=10,BT47*'4 PEF'!$C$6)))))</f>
        <v>12.526315789473685</v>
      </c>
      <c r="BU24" s="19">
        <f>BU47*'4 PEF'!$C$8</f>
        <v>65.968795650952259</v>
      </c>
      <c r="BV24" s="19">
        <f>BV47*'4 PEF'!$C$8</f>
        <v>1.3077115739764782</v>
      </c>
      <c r="BW24" s="33">
        <f>BW47*'4 PEF'!$C$8</f>
        <v>-19.599342857142858</v>
      </c>
      <c r="BX24" s="34">
        <f t="shared" si="27"/>
        <v>89.217235858218487</v>
      </c>
    </row>
    <row r="25" spans="1:77" ht="15" customHeight="1" x14ac:dyDescent="0.25">
      <c r="A25" s="152"/>
      <c r="B25" s="17">
        <v>20</v>
      </c>
      <c r="C25" s="97">
        <f>VLOOKUP(M25,[1]aux!$A$2:$B$37,2,FALSE)</f>
        <v>18</v>
      </c>
      <c r="D25" s="50"/>
      <c r="E25" s="50"/>
      <c r="F25" s="49"/>
      <c r="G25" s="49"/>
      <c r="H25" s="31">
        <f t="shared" si="28"/>
        <v>0</v>
      </c>
      <c r="I25" s="49">
        <v>4</v>
      </c>
      <c r="J25" s="49">
        <v>3</v>
      </c>
      <c r="K25" s="49">
        <v>3</v>
      </c>
      <c r="L25" s="49">
        <v>1</v>
      </c>
      <c r="M25" s="49">
        <f t="shared" ref="M25" si="29">I25*1000+J25*100+K25*10+L25*1</f>
        <v>4331</v>
      </c>
      <c r="N25" s="49">
        <v>6</v>
      </c>
      <c r="O25" s="49">
        <v>0</v>
      </c>
      <c r="P25" s="49">
        <v>1</v>
      </c>
      <c r="Q25" s="49">
        <v>0</v>
      </c>
      <c r="R25" s="49">
        <v>2</v>
      </c>
      <c r="S25" s="22">
        <f t="shared" si="0"/>
        <v>21</v>
      </c>
      <c r="T25" s="49">
        <v>1</v>
      </c>
      <c r="U25" s="49">
        <v>1</v>
      </c>
      <c r="V25" s="18"/>
      <c r="W25" s="10">
        <f>VLOOKUP($C25,[1]Prague!$BB$7:$BK$42,5)</f>
        <v>17</v>
      </c>
      <c r="X25" s="10">
        <f>VLOOKUP($C25,[1]Prague!$BB$7:$BK$42,6)</f>
        <v>38</v>
      </c>
      <c r="Y25" s="10">
        <f>VLOOKUP($C25,[1]Prague!$BB$7:$BK$42,7)</f>
        <v>67</v>
      </c>
      <c r="Z25" s="10">
        <f>VLOOKUP($C25,[1]Prague!$BB$7:$BK$42,8)</f>
        <v>93</v>
      </c>
      <c r="AA25" s="10">
        <f>VLOOKUP($C25,[1]Prague!$BB$7:$BK$42,9)</f>
        <v>117</v>
      </c>
      <c r="AB25" s="10">
        <f>VLOOKUP($C25,[1]Prague!$BB$7:$BK$42,10)</f>
        <v>109</v>
      </c>
      <c r="AC25" s="11">
        <f t="shared" si="8"/>
        <v>0</v>
      </c>
      <c r="AD25" s="11">
        <f t="shared" si="9"/>
        <v>0</v>
      </c>
      <c r="AE25" s="11">
        <f>VLOOKUP($C25,[1]Vienna!$BB$7:$BM$42,11)</f>
        <v>177</v>
      </c>
      <c r="AF25" s="11">
        <f>VLOOKUP($C25,[1]Vienna!$BB$7:$BM$42,12)</f>
        <v>182</v>
      </c>
      <c r="AG25" s="11" t="s">
        <v>30</v>
      </c>
      <c r="AH25" s="11" t="s">
        <v>30</v>
      </c>
      <c r="AI25" s="11">
        <f t="shared" si="10"/>
        <v>123</v>
      </c>
      <c r="AJ25" s="11">
        <f t="shared" si="11"/>
        <v>0</v>
      </c>
      <c r="AK25" s="11">
        <f t="shared" si="12"/>
        <v>149</v>
      </c>
      <c r="AL25" s="11">
        <f t="shared" si="13"/>
        <v>0</v>
      </c>
      <c r="AM25" s="11">
        <f t="shared" si="14"/>
        <v>162</v>
      </c>
      <c r="AN25" s="11">
        <f t="shared" si="15"/>
        <v>186</v>
      </c>
      <c r="AO25" s="11">
        <f t="shared" si="16"/>
        <v>184</v>
      </c>
      <c r="AP25" s="13">
        <f t="shared" si="1"/>
        <v>360.57490054283755</v>
      </c>
      <c r="AQ25" s="10">
        <f>VLOOKUP($C25,[2]Prague!$BB$7:$BK$40,5)</f>
        <v>18</v>
      </c>
      <c r="AR25" s="10">
        <f>VLOOKUP($C25,[2]Prague!$BB$7:$BK$40,6)</f>
        <v>38</v>
      </c>
      <c r="AS25" s="10">
        <f>VLOOKUP($C25,[2]Prague!$BB$7:$BK$40,7)</f>
        <v>68</v>
      </c>
      <c r="AT25" s="10">
        <f>VLOOKUP($C25,[2]Prague!$BB$7:$BK$40,8)</f>
        <v>95</v>
      </c>
      <c r="AU25" s="10">
        <f>VLOOKUP($C25,[2]Prague!$BB$7:$BK$40,9)</f>
        <v>117</v>
      </c>
      <c r="AV25" s="10">
        <f>VLOOKUP($C25,[2]Prague!$BB$7:$BK$40,10)</f>
        <v>109</v>
      </c>
      <c r="AW25" s="11">
        <f t="shared" si="17"/>
        <v>0</v>
      </c>
      <c r="AX25" s="11">
        <f t="shared" si="18"/>
        <v>0</v>
      </c>
      <c r="AY25" s="11">
        <f>VLOOKUP($C25,[2]Vienna!$BB$7:$BM$42,11)</f>
        <v>177</v>
      </c>
      <c r="AZ25" s="11">
        <f>VLOOKUP($C25,[2]Vienna!$BB$7:$BM$42,12)</f>
        <v>182</v>
      </c>
      <c r="BA25" s="11" t="s">
        <v>30</v>
      </c>
      <c r="BB25" s="11" t="s">
        <v>30</v>
      </c>
      <c r="BC25" s="11">
        <f t="shared" si="19"/>
        <v>123</v>
      </c>
      <c r="BD25" s="11">
        <f t="shared" si="20"/>
        <v>0</v>
      </c>
      <c r="BE25" s="11">
        <f t="shared" si="21"/>
        <v>149</v>
      </c>
      <c r="BF25" s="11">
        <f t="shared" si="22"/>
        <v>0</v>
      </c>
      <c r="BG25" s="11">
        <f t="shared" si="23"/>
        <v>162</v>
      </c>
      <c r="BH25" s="11">
        <f t="shared" si="24"/>
        <v>186</v>
      </c>
      <c r="BI25" s="11">
        <f t="shared" si="25"/>
        <v>184</v>
      </c>
      <c r="BJ25" s="13">
        <f t="shared" si="2"/>
        <v>286.89455344732096</v>
      </c>
      <c r="BK25" s="19">
        <f>IF($N25=2,BK48*'4 PEF'!$C$4,IF(OR($N25=3,$N25=4,$N25=5,$N25=6),BK48*'4 PEF'!$C$5,IF(OR($N25=7,$N25=8),BK48*'4 PEF'!$C$8,IF($N25=9,BK48*'4 PEF'!$C$7,IF($N25=10,BK48*'4 PEF'!$C$6)))))</f>
        <v>27.366246874836204</v>
      </c>
      <c r="BL25" s="19">
        <f>BL48*'4 PEF'!$C$8</f>
        <v>0</v>
      </c>
      <c r="BM25" s="19">
        <f>IF($N25=2,BM48*'4 PEF'!$C$4,IF(OR($N25=3,$N25=4,$N25=5,$N25=6),BM48*'4 PEF'!$C$5,IF(OR($N25=7,$N25=8),BM48*'4 PEF'!$C$8,IF($N25=9,BM48*'4 PEF'!$C$7,IF($N25=10,BM48*'4 PEF'!$C$6)))))</f>
        <v>5.0854700854700852</v>
      </c>
      <c r="BN25" s="19">
        <f>BN48*'4 PEF'!$C$8</f>
        <v>26.596493906352137</v>
      </c>
      <c r="BO25" s="19">
        <f>BO48*'4 PEF'!$C$8</f>
        <v>0.53347789408208146</v>
      </c>
      <c r="BP25" s="33">
        <f>BP48*'4 PEF'!$C$8</f>
        <v>-19.833410256410257</v>
      </c>
      <c r="BQ25" s="34">
        <f t="shared" ref="BQ25" si="30">SUM(BK25:BP25)</f>
        <v>39.748278504330244</v>
      </c>
      <c r="BR25" s="19">
        <f>IF($N25=2,BR48*'4 PEF'!$C$4,IF(OR($N25=3,$N25=4,$N25=5,$N25=6),BR48*'4 PEF'!$C$5,IF(OR($N25=7,$N25=8),BR48*'4 PEF'!$C$8,IF($N25=9,BR48*'4 PEF'!$C$7,IF($N25=10,BR48*'4 PEF'!$C$6)))))</f>
        <v>36.461809377692674</v>
      </c>
      <c r="BS25" s="19">
        <f>BS48*'4 PEF'!$C$8</f>
        <v>0</v>
      </c>
      <c r="BT25" s="19">
        <f>IF($N25=2,BT48*'4 PEF'!$C$4,IF(OR($N25=3,$N25=4,$N25=5,$N25=6),BT48*'4 PEF'!$C$5,IF(OR($N25=7,$N25=8),BT48*'4 PEF'!$C$8,IF($N25=9,BT48*'4 PEF'!$C$7,IF($N25=10,BT48*'4 PEF'!$C$6)))))</f>
        <v>8.4895572263993326</v>
      </c>
      <c r="BU25" s="19">
        <f>BU48*'4 PEF'!$C$8</f>
        <v>26.829503666606239</v>
      </c>
      <c r="BV25" s="19">
        <f>BV48*'4 PEF'!$C$8</f>
        <v>1.2547361339082213</v>
      </c>
      <c r="BW25" s="33">
        <f>BW48*'4 PEF'!$C$8</f>
        <v>-19.599342857142858</v>
      </c>
      <c r="BX25" s="34">
        <f t="shared" ref="BX25" si="31">SUM(BR25:BW25)</f>
        <v>53.436263547463611</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4"/>
      <c r="J28" s="24"/>
      <c r="K28" s="24"/>
      <c r="L28" s="24"/>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2">IF(C6="","",C6)</f>
        <v>1</v>
      </c>
      <c r="D29" s="49" t="str">
        <f t="shared" si="32"/>
        <v>-</v>
      </c>
      <c r="E29" s="49" t="str">
        <f t="shared" si="32"/>
        <v>o</v>
      </c>
      <c r="F29" s="49" t="str">
        <f t="shared" si="32"/>
        <v>o</v>
      </c>
      <c r="G29" s="49" t="str">
        <f t="shared" si="32"/>
        <v>o</v>
      </c>
      <c r="H29" s="49">
        <f t="shared" si="32"/>
        <v>0</v>
      </c>
      <c r="I29" s="49">
        <f t="shared" si="32"/>
        <v>1</v>
      </c>
      <c r="J29" s="49">
        <f t="shared" si="32"/>
        <v>1</v>
      </c>
      <c r="K29" s="49">
        <f t="shared" si="32"/>
        <v>1</v>
      </c>
      <c r="L29" s="49">
        <f t="shared" si="32"/>
        <v>1</v>
      </c>
      <c r="M29" s="49">
        <f t="shared" si="32"/>
        <v>1111</v>
      </c>
      <c r="N29" s="49">
        <f t="shared" si="32"/>
        <v>2</v>
      </c>
      <c r="O29" s="49">
        <f t="shared" si="32"/>
        <v>11</v>
      </c>
      <c r="P29" s="49">
        <f t="shared" si="32"/>
        <v>2</v>
      </c>
      <c r="Q29" s="49">
        <f t="shared" si="32"/>
        <v>3</v>
      </c>
      <c r="R29" s="49">
        <f t="shared" si="32"/>
        <v>1</v>
      </c>
      <c r="S29" s="22">
        <f t="shared" si="32"/>
        <v>15</v>
      </c>
      <c r="T29" s="49">
        <f t="shared" si="32"/>
        <v>0</v>
      </c>
      <c r="U29" s="49">
        <f t="shared" si="32"/>
        <v>0</v>
      </c>
      <c r="V29" s="6" t="str">
        <f t="shared" si="32"/>
        <v/>
      </c>
      <c r="W29" s="21">
        <f>IF(W6&gt;0,VLOOKUP(W6,'[3]2010_Envelope'!$BH$6:$CR$128,20),"")</f>
        <v>10.666666666666666</v>
      </c>
      <c r="X29" s="21">
        <f>IF(X6&gt;0,VLOOKUP(X6,'[3]2010_Envelope'!$BH$6:$CR$128,20),"")</f>
        <v>5.6009615384615383</v>
      </c>
      <c r="Y29" s="21" t="str">
        <f>IF(Y6&gt;0,VLOOKUP(Y6,'[3]2010_Envelope'!$BH$6:$CR$128,20),"")</f>
        <v/>
      </c>
      <c r="Z29" s="21">
        <f>IF(Z6&gt;0,VLOOKUP(Z6,'[3]2010_Envelope'!$BH$6:$CR$128,20),"")</f>
        <v>9.3723290598290596</v>
      </c>
      <c r="AA29" s="21" t="str">
        <f>IF(AA6&gt;0,VLOOKUP(AA6,'[3]2010_Envelope'!$BH$6:$CR$128,20),"")</f>
        <v/>
      </c>
      <c r="AB29" s="21" t="str">
        <f>IF(AB6&gt;0,VLOOKUP(AB6,'[3]2010_Envelope'!$BH$6:$CR$128,20),"")</f>
        <v/>
      </c>
      <c r="AC29" s="20" t="str">
        <f>IF(AC6&gt;0,VLOOKUP(AC6,'[3]2010_HVAC'!$EY$7:$KA$83,80),"")</f>
        <v/>
      </c>
      <c r="AD29" s="20" t="str">
        <f>IF(AD6&gt;0,VLOOKUP(AD6,'[3]2010_HVAC'!$EY$7:$KA$83,80),"")</f>
        <v/>
      </c>
      <c r="AE29" s="20" t="str">
        <f>IF(AE6&gt;0,VLOOKUP(AE6,'[3]2010_HVAC'!$EY$7:$KA$83,80),"")</f>
        <v/>
      </c>
      <c r="AF29" s="20" t="str">
        <f>IF(AF6&gt;0,VLOOKUP(AF6,'[3]2010_HVAC'!$EY$7:$KA$83,80),"")</f>
        <v/>
      </c>
      <c r="AG29" s="55">
        <f>VLOOKUP($C29,[1]Performance!$A$3:$K$38,3)</f>
        <v>0</v>
      </c>
      <c r="AH29" s="55">
        <f>IF(AG29=0,80,IF(AG29=1,81,82))</f>
        <v>80</v>
      </c>
      <c r="AI29" s="20">
        <f>IF(AI6&gt;0,VLOOKUP(AI6,'[3]2010_HVAC'!$EY$7:$KA$83,AH29),"")</f>
        <v>11.289642283953423</v>
      </c>
      <c r="AJ29" s="20">
        <f>IF(AJ6&gt;0,VLOOKUP(AJ6,'[3]2010_HVAC'!$EY$7:$KA$83,$AH29),"")</f>
        <v>16.581148232598391</v>
      </c>
      <c r="AK29" s="20">
        <f>IF(AK6&gt;0,VLOOKUP(AK6,'[3]2010_HVAC'!$EY$7:$KA$83,80),"")</f>
        <v>33.6</v>
      </c>
      <c r="AL29" s="20">
        <f>IF(AL6&gt;0,VLOOKUP(AL6,'[3]2010_HVAC'!$EY$7:$KA$83,80),"")</f>
        <v>48</v>
      </c>
      <c r="AM29" s="20">
        <f>IF(AM6&gt;0,VLOOKUP(AM6,'[3]2010_HVAC'!$EY$7:$KA$83,80),"")</f>
        <v>0.23076923076923078</v>
      </c>
      <c r="AN29" s="20" t="str">
        <f>IF(AN6&gt;0,VLOOKUP(AN6,'[3]2010_HVAC'!$EY$7:$KA$83,80),"")</f>
        <v/>
      </c>
      <c r="AO29" s="20" t="str">
        <f>IF(AO6&gt;0,VLOOKUP(AO6,'[3]2010_HVAC'!$EY$7:$KA$83,80),"")</f>
        <v/>
      </c>
      <c r="AP29" s="13">
        <f>(SUM(W29:AF29)+SUM(AI29:AO29))*$AP$5</f>
        <v>316699.14980873122</v>
      </c>
      <c r="AQ29" s="21">
        <f>IF(AQ6&gt;0,VLOOKUP(AQ6,'[3]2010_Envelope'!$BH$6:$CR$128,21),"")</f>
        <v>27.777777777777779</v>
      </c>
      <c r="AR29" s="21">
        <f>IF(AR6&gt;0,VLOOKUP(AR6,'[3]2010_Envelope'!$BH$6:$CR$128,21),"")</f>
        <v>10.087857142857143</v>
      </c>
      <c r="AS29" s="21" t="str">
        <f>IF(AS6&gt;0,VLOOKUP(AS6,'[3]2010_Envelope'!$BH$6:$CR$128,21),"")</f>
        <v/>
      </c>
      <c r="AT29" s="21" t="str">
        <f>IF(AT6&gt;0,VLOOKUP(AT6,'[3]2010_Envelope'!$BH$6:$CR$128,21),"")</f>
        <v/>
      </c>
      <c r="AU29" s="21" t="str">
        <f>IF(AU6&gt;0,VLOOKUP(AU6,'[3]2010_Envelope'!$BH$6:$CR$128,21),"")</f>
        <v/>
      </c>
      <c r="AV29" s="21" t="str">
        <f>IF(AV6&gt;0,VLOOKUP(AV6,'[3]2010_Envelope'!$BH$6:$CR$128,21),"")</f>
        <v/>
      </c>
      <c r="AW29" s="20" t="str">
        <f>IF(AW6&gt;0,VLOOKUP(AW6,'[3]2010_HVAC'!$EY$7:$KA$83,83),"")</f>
        <v/>
      </c>
      <c r="AX29" s="20" t="str">
        <f>IF(AX6&gt;0,VLOOKUP(AX6,'[3]2010_HVAC'!$EY$7:$KA$83,83),"")</f>
        <v/>
      </c>
      <c r="AY29" s="20" t="str">
        <f>IF(AY6&gt;0,VLOOKUP(AY6,'[3]2010_HVAC'!$EY$7:$KA$83,83),"")</f>
        <v/>
      </c>
      <c r="AZ29" s="20" t="str">
        <f>IF(AZ6&gt;0,VLOOKUP(AZ6,'[3]2010_HVAC'!$EY$7:$KA$83,83),"")</f>
        <v/>
      </c>
      <c r="BA29" s="55">
        <f>VLOOKUP($C29,[2]Performance!$A$3:$K$36,3)</f>
        <v>0</v>
      </c>
      <c r="BB29" s="55">
        <f>IF(BA29=0,83,IF(BA29=1,84,85))</f>
        <v>83</v>
      </c>
      <c r="BC29" s="20">
        <f>IF(BC6&gt;0,VLOOKUP(BC6,'[3]2010_HVAC'!$EY$7:$KA$83,BB29),"")</f>
        <v>18.350787357841099</v>
      </c>
      <c r="BD29" s="20">
        <f>IF(BD6&gt;0,VLOOKUP(BD6,'[3]2010_HVAC'!$EY$7:$KA$83,$BB29),"")</f>
        <v>13.471133472973611</v>
      </c>
      <c r="BE29" s="20">
        <f>IF(BE6&gt;0,VLOOKUP(BE6,'[3]2010_HVAC'!$EY$7:$KA$83,83),"")</f>
        <v>33.6</v>
      </c>
      <c r="BF29" s="20">
        <f>IF(BF6&gt;0,VLOOKUP(BF6,'[3]2010_HVAC'!$EY$7:$KA$83,83),"")</f>
        <v>48</v>
      </c>
      <c r="BG29" s="20">
        <f>IF(BG6&gt;0,VLOOKUP(BG6,'[3]2010_HVAC'!$EY$7:$KA$83,83),"")</f>
        <v>0.17142857142857143</v>
      </c>
      <c r="BH29" s="20" t="str">
        <f>IF(BH6&gt;0,VLOOKUP(BH6,'[3]2010_HVAC'!$EY$7:$KA$83,83),"")</f>
        <v/>
      </c>
      <c r="BI29" s="20" t="str">
        <f>IF(BI6&gt;0,VLOOKUP(BI6,'[3]2010_HVAC'!$EY$7:$KA$83,83),"")</f>
        <v/>
      </c>
      <c r="BJ29" s="13">
        <f>(SUM(AQ29:AZ29)+SUM(BC29:BI29))*$BJ$5</f>
        <v>477095.80061706639</v>
      </c>
      <c r="BK29" s="19">
        <f>IF($N29&gt;0,VLOOKUP($C29,[1]Prague!$AB$7:$AN$40,$N29))/((IF($P29=1,'3 PlantsCodes'!$D$26,IF($P29=2,'3 PlantsCodes'!$D$27,IF($P29=3,'3 PlantsCodes'!$D$28,IF($P29=4,'3 PlantsCodes'!$D$29)))))*IF($R29=1,'3 PlantsCodes'!$D$31,IF($R29=2,'3 PlantsCodes'!$D$32)))</f>
        <v>324.04270967500685</v>
      </c>
      <c r="BL29" s="19">
        <f>(IF($O29=20,VLOOKUP($C29,[1]Prague!$AB$7:$AN$40,12),IF($O29&gt;0,VLOOKUP($C29,[1]Prague!$AB$7:$AN$40,$O29),0))/(IF($Q29=1,'3 PlantsCodes'!$E$26,IF($Q29=3,'3 PlantsCodes'!$E$28,IF($Q29=4,'3 PlantsCodes'!$E$29,1)))*IF($R29=1,'3 PlantsCodes'!$E$31,IF($R29=2,'3 PlantsCodes'!$E$32))))</f>
        <v>2.8790244837483172</v>
      </c>
      <c r="BM29" s="19">
        <f>VLOOKUP($C29,[1]Prague!$AB$6:$AZ$40,$S29)</f>
        <v>8.6315789473684212</v>
      </c>
      <c r="BN29" s="19">
        <f>VLOOKUP($C29,[1]Prague!$B$7:$Y$40,18)</f>
        <v>32.468790527341049</v>
      </c>
      <c r="BO29" s="19">
        <f>VLOOKUP($C29,[1]Prague!$B$7:$AA$40,26)</f>
        <v>0.71053706685988149</v>
      </c>
      <c r="BP29" s="20">
        <f>IF($U29=1,-[4]Office!$E$5,0)</f>
        <v>0</v>
      </c>
      <c r="BQ29" s="57" t="s">
        <v>30</v>
      </c>
      <c r="BR29" s="19">
        <f>IF($N29&gt;0,VLOOKUP($C29,[2]Prague!$AB$7:$AN$40,$N29))/((IF($P29=1,'3 PlantsCodes'!$D$26,IF($P29=2,'3 PlantsCodes'!$D$27,IF($P29=3,'3 PlantsCodes'!$D$28,IF($P29=4,'3 PlantsCodes'!$D$29)))))*IF($R29=1,'3 PlantsCodes'!$D$31,IF($R29=2,'3 PlantsCodes'!$D$32)))</f>
        <v>298.7379283637751</v>
      </c>
      <c r="BS29" s="19">
        <f>(IF($O29=20,VLOOKUP($C29,[2]Prague!$AB$7:$AN$40,12),IF($O29&gt;0,VLOOKUP($C29,[2]Prague!$AB$7:$AN$40,$O29),0))/(IF($Q29=1,'3 PlantsCodes'!$E$26,IF($Q29=3,'3 PlantsCodes'!$E$28,IF($Q29=4,'3 PlantsCodes'!$E$29,1)))*IF($R29=1,'3 PlantsCodes'!$E$31,IF($R29=2,'3 PlantsCodes'!$E$32))))</f>
        <v>1.1073630230432814</v>
      </c>
      <c r="BT29" s="19">
        <f>VLOOKUP($C29,[2]Prague!$AB$6:$AZ$40,$S29)</f>
        <v>12.526315789473685</v>
      </c>
      <c r="BU29" s="19">
        <f>VLOOKUP($C29,[2]Prague!$B$7:$Y$40,18)</f>
        <v>29.930123094743482</v>
      </c>
      <c r="BV29" s="19">
        <f>VLOOKUP($C29,[2]Prague!$B$7:$AA$40,26)</f>
        <v>0.95122643267160389</v>
      </c>
      <c r="BW29" s="20">
        <f>IF($U29=1,-[4]School!$E$5,0)</f>
        <v>0</v>
      </c>
      <c r="BX29" s="57" t="s">
        <v>30</v>
      </c>
    </row>
    <row r="30" spans="1:77" ht="15" customHeight="1" x14ac:dyDescent="0.25">
      <c r="A30" s="151"/>
      <c r="B30" s="17">
        <v>2</v>
      </c>
      <c r="C30" s="22">
        <f t="shared" si="32"/>
        <v>9</v>
      </c>
      <c r="D30" s="50" t="str">
        <f t="shared" si="32"/>
        <v>o</v>
      </c>
      <c r="E30" s="50" t="str">
        <f t="shared" si="32"/>
        <v>+</v>
      </c>
      <c r="F30" s="49" t="str">
        <f t="shared" si="32"/>
        <v>o</v>
      </c>
      <c r="G30" s="49" t="str">
        <f t="shared" si="32"/>
        <v>o+</v>
      </c>
      <c r="H30" s="49">
        <f t="shared" si="32"/>
        <v>0</v>
      </c>
      <c r="I30" s="49">
        <f t="shared" si="32"/>
        <v>2</v>
      </c>
      <c r="J30" s="49">
        <f t="shared" si="32"/>
        <v>3</v>
      </c>
      <c r="K30" s="49">
        <f t="shared" si="32"/>
        <v>2</v>
      </c>
      <c r="L30" s="49">
        <f t="shared" si="32"/>
        <v>1</v>
      </c>
      <c r="M30" s="49">
        <f t="shared" si="32"/>
        <v>2321</v>
      </c>
      <c r="N30" s="49">
        <f t="shared" si="32"/>
        <v>6</v>
      </c>
      <c r="O30" s="49">
        <f t="shared" si="32"/>
        <v>0</v>
      </c>
      <c r="P30" s="49">
        <f t="shared" ref="P30" si="33">IF(P7="","",P7)</f>
        <v>1</v>
      </c>
      <c r="Q30" s="49">
        <f t="shared" si="32"/>
        <v>0</v>
      </c>
      <c r="R30" s="49">
        <f t="shared" si="32"/>
        <v>2</v>
      </c>
      <c r="S30" s="22">
        <f t="shared" si="32"/>
        <v>15</v>
      </c>
      <c r="T30" s="49">
        <f t="shared" si="32"/>
        <v>0</v>
      </c>
      <c r="U30" s="49">
        <f t="shared" si="32"/>
        <v>0</v>
      </c>
      <c r="V30" s="18" t="str">
        <f t="shared" si="32"/>
        <v/>
      </c>
      <c r="W30" s="21">
        <f>IF(W7&gt;0,VLOOKUP(W7,'[3]2010_Envelope'!$BH$6:$CR$128,20),"")</f>
        <v>3.0666666666666664</v>
      </c>
      <c r="X30" s="21">
        <f>IF(X7&gt;0,VLOOKUP(X7,'[3]2010_Envelope'!$BH$6:$CR$128,20),"")</f>
        <v>11.824252136752136</v>
      </c>
      <c r="Y30" s="21">
        <f>IF(Y7&gt;0,VLOOKUP(Y7,'[3]2010_Envelope'!$BH$6:$CR$128,20),"")</f>
        <v>8.533333333333335</v>
      </c>
      <c r="Z30" s="21">
        <f>IF(Z7&gt;0,VLOOKUP(Z7,'[3]2010_Envelope'!$BH$6:$CR$128,20),"")</f>
        <v>88.474786324786336</v>
      </c>
      <c r="AA30" s="21" t="str">
        <f>IF(AA7&gt;0,VLOOKUP(AA7,'[3]2010_Envelope'!$BH$6:$CR$128,20),"")</f>
        <v/>
      </c>
      <c r="AB30" s="21">
        <f>IF(AB7&gt;0,VLOOKUP(AB7,'[3]2010_Envelope'!$BH$6:$CR$128,20),"")</f>
        <v>34.081196581196579</v>
      </c>
      <c r="AC30" s="20" t="str">
        <f>IF(AC7&gt;0,VLOOKUP(AC7,'[3]2010_HVAC'!$EY$7:$KA$83,80),"")</f>
        <v/>
      </c>
      <c r="AD30" s="20" t="str">
        <f>IF(AD7&gt;0,VLOOKUP(AD7,'[3]2010_HVAC'!$EY$7:$KA$83,80),"")</f>
        <v/>
      </c>
      <c r="AE30" s="20">
        <f>IF(AE7&gt;0,VLOOKUP(AE7,'[3]2010_HVAC'!$EY$7:$KA$83,80),"")</f>
        <v>22.799999999999997</v>
      </c>
      <c r="AF30" s="20" t="str">
        <f>IF(AF7&gt;0,VLOOKUP(AF7,'[3]2010_HVAC'!$EY$7:$KA$83,80),"")</f>
        <v/>
      </c>
      <c r="AG30" s="55">
        <f>VLOOKUP($C30,[1]Performance!$A$3:$K$38,3)</f>
        <v>2</v>
      </c>
      <c r="AH30" s="55">
        <f t="shared" ref="AH30:AH47" si="34">IF(AG30=0,80,IF(AG30=1,81,82))</f>
        <v>82</v>
      </c>
      <c r="AI30" s="20">
        <f>IF(AI7&gt;0,VLOOKUP(AI7,'[3]2010_HVAC'!$EY$7:$KA$83,AH30),"")</f>
        <v>6.2278557142093396</v>
      </c>
      <c r="AJ30" s="20" t="str">
        <f>IF(AJ7&gt;0,VLOOKUP(AJ7,'[3]2010_HVAC'!$EY$7:$KA$83,$AH30),"")</f>
        <v/>
      </c>
      <c r="AK30" s="20">
        <f>IF(AK7&gt;0,VLOOKUP(AK7,'[3]2010_HVAC'!$EY$7:$KA$83,80),"")</f>
        <v>38.400000000000006</v>
      </c>
      <c r="AL30" s="20" t="str">
        <f>IF(AL7&gt;0,VLOOKUP(AL7,'[3]2010_HVAC'!$EY$7:$KA$83,80),"")</f>
        <v/>
      </c>
      <c r="AM30" s="20">
        <f>IF(AM7&gt;0,VLOOKUP(AM7,'[3]2010_HVAC'!$EY$7:$KA$83,80),"")</f>
        <v>1.3333333333333333</v>
      </c>
      <c r="AN30" s="20" t="str">
        <f>IF(AN7&gt;0,VLOOKUP(AN7,'[3]2010_HVAC'!$EY$7:$KA$83,80),"")</f>
        <v/>
      </c>
      <c r="AO30" s="20" t="str">
        <f>IF(AO7&gt;0,VLOOKUP(AO7,'[3]2010_HVAC'!$EY$7:$KA$83,80),"")</f>
        <v/>
      </c>
      <c r="AP30" s="13">
        <f t="shared" ref="AP30:AP47" si="35">(SUM(W30:AF30)+SUM(AI30:AO30))*$AP$5</f>
        <v>502494.93237124995</v>
      </c>
      <c r="AQ30" s="21">
        <f>IF(AQ7&gt;0,VLOOKUP(AQ7,'[3]2010_Envelope'!$BH$6:$CR$128,21),"")</f>
        <v>7.9861111111111107</v>
      </c>
      <c r="AR30" s="21">
        <f>IF(AR7&gt;0,VLOOKUP(AR7,'[3]2010_Envelope'!$BH$6:$CR$128,21),"")</f>
        <v>21.296587301587302</v>
      </c>
      <c r="AS30" s="21">
        <f>IF(AS7&gt;0,VLOOKUP(AS7,'[3]2010_Envelope'!$BH$6:$CR$128,21),"")</f>
        <v>22.222222222222221</v>
      </c>
      <c r="AT30" s="21" t="str">
        <f>IF(AT7&gt;0,VLOOKUP(AT7,'[3]2010_Envelope'!$BH$6:$CR$128,21),"")</f>
        <v/>
      </c>
      <c r="AU30" s="21" t="str">
        <f>IF(AU7&gt;0,VLOOKUP(AU7,'[3]2010_Envelope'!$BH$6:$CR$128,21),"")</f>
        <v/>
      </c>
      <c r="AV30" s="21">
        <f>IF(AV7&gt;0,VLOOKUP(AV7,'[3]2010_Envelope'!$BH$6:$CR$128,21),"")</f>
        <v>22.942857142857143</v>
      </c>
      <c r="AW30" s="20" t="str">
        <f>IF(AW7&gt;0,VLOOKUP(AW7,'[3]2010_HVAC'!$EY$7:$KA$83,83),"")</f>
        <v/>
      </c>
      <c r="AX30" s="20" t="str">
        <f>IF(AX7&gt;0,VLOOKUP(AX7,'[3]2010_HVAC'!$EY$7:$KA$83,83),"")</f>
        <v/>
      </c>
      <c r="AY30" s="20">
        <f>IF(AY7&gt;0,VLOOKUP(AY7,'[3]2010_HVAC'!$EY$7:$KA$83,83),"")</f>
        <v>22.799999999999994</v>
      </c>
      <c r="AZ30" s="20" t="str">
        <f>IF(AZ7&gt;0,VLOOKUP(AZ7,'[3]2010_HVAC'!$EY$7:$KA$83,83),"")</f>
        <v/>
      </c>
      <c r="BA30" s="55">
        <f>VLOOKUP($C30,[2]Performance!$A$3:$K$36,3)</f>
        <v>2</v>
      </c>
      <c r="BB30" s="55">
        <f t="shared" ref="BB30:BB47" si="36">IF(BA30=0,83,IF(BA30=1,84,85))</f>
        <v>85</v>
      </c>
      <c r="BC30" s="20">
        <f>IF(BC7&gt;0,VLOOKUP(BC7,'[3]2010_HVAC'!$EY$7:$KA$83,BB30),"")</f>
        <v>11.46702242278994</v>
      </c>
      <c r="BD30" s="20" t="str">
        <f>IF(BD7&gt;0,VLOOKUP(BD7,'[3]2010_HVAC'!$EY$7:$KA$83,$BB30),"")</f>
        <v/>
      </c>
      <c r="BE30" s="20">
        <f>IF(BE7&gt;0,VLOOKUP(BE7,'[3]2010_HVAC'!$EY$7:$KA$83,83),"")</f>
        <v>38.400000000000006</v>
      </c>
      <c r="BF30" s="20" t="str">
        <f>IF(BF7&gt;0,VLOOKUP(BF7,'[3]2010_HVAC'!$EY$7:$KA$83,83),"")</f>
        <v/>
      </c>
      <c r="BG30" s="20">
        <f>IF(BG7&gt;0,VLOOKUP(BG7,'[3]2010_HVAC'!$EY$7:$KA$83,83),"")</f>
        <v>1.4857142857142858</v>
      </c>
      <c r="BH30" s="20" t="str">
        <f>IF(BH7&gt;0,VLOOKUP(BH7,'[3]2010_HVAC'!$EY$7:$KA$83,83),"")</f>
        <v/>
      </c>
      <c r="BI30" s="20" t="str">
        <f>IF(BI7&gt;0,VLOOKUP(BI7,'[3]2010_HVAC'!$EY$7:$KA$83,83),"")</f>
        <v/>
      </c>
      <c r="BJ30" s="13">
        <f t="shared" ref="BJ30:BJ47" si="37">(SUM(AQ30:AZ30)+SUM(BC30:BI30))*$BJ$5</f>
        <v>468091.62063178833</v>
      </c>
      <c r="BK30" s="19">
        <f>IF($N30&gt;0,VLOOKUP($C30,[1]Prague!$AB$7:$AN$40,$N30))/((IF($P30=1,'3 PlantsCodes'!$D$26,IF($P30=2,'3 PlantsCodes'!$D$27,IF($P30=3,'3 PlantsCodes'!$D$28,IF($P30=4,'3 PlantsCodes'!$D$29)))))*IF($R30=1,'3 PlantsCodes'!$D$31,IF($R30=2,'3 PlantsCodes'!$D$32)))</f>
        <v>24.929586962141379</v>
      </c>
      <c r="BL30" s="19">
        <f>(IF($O30=20,VLOOKUP($C30,[1]Prague!$AB$7:$AN$40,12),IF($O30&gt;0,VLOOKUP($C30,[1]Prague!$AB$7:$AN$40,$O30),0))/(IF($Q30=1,'3 PlantsCodes'!$E$26,IF($Q30=3,'3 PlantsCodes'!$E$28,IF($Q30=4,'3 PlantsCodes'!$E$29,1)))*IF($R30=1,'3 PlantsCodes'!$E$31,IF($R30=2,'3 PlantsCodes'!$E$32))))</f>
        <v>0</v>
      </c>
      <c r="BM30" s="19">
        <f>VLOOKUP($C30,[1]Prague!$AB$6:$AZ$40,$S30)</f>
        <v>8.6315789473684212</v>
      </c>
      <c r="BN30" s="19">
        <f>VLOOKUP($C30,[1]Prague!$B$7:$Y$40,18)</f>
        <v>22.621541992187499</v>
      </c>
      <c r="BO30" s="19">
        <f>VLOOKUP($C30,[1]Prague!$B$7:$AA$40,26)</f>
        <v>0.20251597682529929</v>
      </c>
      <c r="BP30" s="20">
        <f>IF($U30=1,-[4]Office!$E$5,0)</f>
        <v>0</v>
      </c>
      <c r="BQ30" s="57" t="s">
        <v>30</v>
      </c>
      <c r="BR30" s="19">
        <f>IF($N30&gt;0,VLOOKUP($C30,[2]Prague!$AB$7:$AN$40,$N30))/((IF($P30=1,'3 PlantsCodes'!$D$26,IF($P30=2,'3 PlantsCodes'!$D$27,IF($P30=3,'3 PlantsCodes'!$D$28,IF($P30=4,'3 PlantsCodes'!$D$29)))))*IF($R30=1,'3 PlantsCodes'!$D$31,IF($R30=2,'3 PlantsCodes'!$D$32)))</f>
        <v>37.73261738595366</v>
      </c>
      <c r="BS30" s="19">
        <f>(IF($O30=20,VLOOKUP($C30,[2]Prague!$AB$7:$AN$40,12),IF($O30&gt;0,VLOOKUP($C30,[2]Prague!$AB$7:$AN$40,$O30),0))/(IF($Q30=1,'3 PlantsCodes'!$E$26,IF($Q30=3,'3 PlantsCodes'!$E$28,IF($Q30=4,'3 PlantsCodes'!$E$29,1)))*IF($R30=1,'3 PlantsCodes'!$E$31,IF($R30=2,'3 PlantsCodes'!$E$32))))</f>
        <v>0</v>
      </c>
      <c r="BT30" s="19">
        <f>VLOOKUP($C30,[2]Prague!$AB$6:$AZ$40,$S30)</f>
        <v>12.526315789473685</v>
      </c>
      <c r="BU30" s="19">
        <f>VLOOKUP($C30,[2]Prague!$B$7:$Y$40,18)</f>
        <v>20.553239289682573</v>
      </c>
      <c r="BV30" s="19">
        <f>VLOOKUP($C30,[2]Prague!$B$7:$AA$40,26)</f>
        <v>0.41531480318122932</v>
      </c>
      <c r="BW30" s="20">
        <f>IF($U30=1,-[4]School!$E$5,0)</f>
        <v>0</v>
      </c>
      <c r="BX30" s="57" t="s">
        <v>30</v>
      </c>
    </row>
    <row r="31" spans="1:77" ht="15" customHeight="1" x14ac:dyDescent="0.25">
      <c r="A31" s="151"/>
      <c r="B31" s="17">
        <v>3</v>
      </c>
      <c r="C31" s="22">
        <f t="shared" si="32"/>
        <v>13</v>
      </c>
      <c r="D31" s="50" t="str">
        <f t="shared" si="32"/>
        <v>o+</v>
      </c>
      <c r="E31" s="50" t="str">
        <f t="shared" si="32"/>
        <v>+</v>
      </c>
      <c r="F31" s="49" t="str">
        <f t="shared" si="32"/>
        <v>o</v>
      </c>
      <c r="G31" s="49" t="str">
        <f t="shared" si="32"/>
        <v>o+</v>
      </c>
      <c r="H31" s="49">
        <f t="shared" si="32"/>
        <v>0</v>
      </c>
      <c r="I31" s="49">
        <f t="shared" si="32"/>
        <v>3</v>
      </c>
      <c r="J31" s="49">
        <f t="shared" si="32"/>
        <v>3</v>
      </c>
      <c r="K31" s="49">
        <f t="shared" si="32"/>
        <v>2</v>
      </c>
      <c r="L31" s="49">
        <f t="shared" si="32"/>
        <v>1</v>
      </c>
      <c r="M31" s="49">
        <f t="shared" si="32"/>
        <v>3321</v>
      </c>
      <c r="N31" s="49">
        <f t="shared" si="32"/>
        <v>6</v>
      </c>
      <c r="O31" s="49">
        <f t="shared" si="32"/>
        <v>0</v>
      </c>
      <c r="P31" s="49">
        <f t="shared" si="32"/>
        <v>1</v>
      </c>
      <c r="Q31" s="49">
        <f t="shared" si="32"/>
        <v>0</v>
      </c>
      <c r="R31" s="49">
        <f t="shared" si="32"/>
        <v>2</v>
      </c>
      <c r="S31" s="22">
        <f t="shared" si="32"/>
        <v>15</v>
      </c>
      <c r="T31" s="49">
        <f t="shared" si="32"/>
        <v>0</v>
      </c>
      <c r="U31" s="49">
        <f t="shared" si="32"/>
        <v>0</v>
      </c>
      <c r="V31" s="18" t="str">
        <f t="shared" si="32"/>
        <v/>
      </c>
      <c r="W31" s="21">
        <f>IF(W8&gt;0,VLOOKUP(W8,'[3]2010_Envelope'!$BH$6:$CR$128,20),"")</f>
        <v>5.0666666666666673</v>
      </c>
      <c r="X31" s="21">
        <f>IF(X8&gt;0,VLOOKUP(X8,'[3]2010_Envelope'!$BH$6:$CR$128,20),"")</f>
        <v>13.535657051282051</v>
      </c>
      <c r="Y31" s="21">
        <f>IF(Y8&gt;0,VLOOKUP(Y8,'[3]2010_Envelope'!$BH$6:$CR$128,20),"")</f>
        <v>9.6000000000000014</v>
      </c>
      <c r="Z31" s="21">
        <f>IF(Z8&gt;0,VLOOKUP(Z8,'[3]2010_Envelope'!$BH$6:$CR$128,20),"")</f>
        <v>88.474786324786336</v>
      </c>
      <c r="AA31" s="21" t="str">
        <f>IF(AA8&gt;0,VLOOKUP(AA8,'[3]2010_Envelope'!$BH$6:$CR$128,20),"")</f>
        <v/>
      </c>
      <c r="AB31" s="21">
        <f>IF(AB8&gt;0,VLOOKUP(AB8,'[3]2010_Envelope'!$BH$6:$CR$128,20),"")</f>
        <v>34.081196581196579</v>
      </c>
      <c r="AC31" s="20" t="str">
        <f>IF(AC8&gt;0,VLOOKUP(AC8,'[3]2010_HVAC'!$EY$7:$KA$83,80),"")</f>
        <v/>
      </c>
      <c r="AD31" s="20" t="str">
        <f>IF(AD8&gt;0,VLOOKUP(AD8,'[3]2010_HVAC'!$EY$7:$KA$83,80),"")</f>
        <v/>
      </c>
      <c r="AE31" s="20">
        <f>IF(AE8&gt;0,VLOOKUP(AE8,'[3]2010_HVAC'!$EY$7:$KA$83,80),"")</f>
        <v>22.799999999999997</v>
      </c>
      <c r="AF31" s="20" t="str">
        <f>IF(AF8&gt;0,VLOOKUP(AF8,'[3]2010_HVAC'!$EY$7:$KA$83,80),"")</f>
        <v/>
      </c>
      <c r="AG31" s="55">
        <f>VLOOKUP($C31,[1]Performance!$A$3:$K$38,3)</f>
        <v>2</v>
      </c>
      <c r="AH31" s="55">
        <f t="shared" si="34"/>
        <v>82</v>
      </c>
      <c r="AI31" s="20">
        <f>IF(AI8&gt;0,VLOOKUP(AI8,'[3]2010_HVAC'!$EY$7:$KA$83,AH31),"")</f>
        <v>6.2278557142093396</v>
      </c>
      <c r="AJ31" s="20" t="str">
        <f>IF(AJ8&gt;0,VLOOKUP(AJ8,'[3]2010_HVAC'!$EY$7:$KA$83,$AH31),"")</f>
        <v/>
      </c>
      <c r="AK31" s="20">
        <f>IF(AK8&gt;0,VLOOKUP(AK8,'[3]2010_HVAC'!$EY$7:$KA$83,80),"")</f>
        <v>38.400000000000006</v>
      </c>
      <c r="AL31" s="20" t="str">
        <f>IF(AL8&gt;0,VLOOKUP(AL8,'[3]2010_HVAC'!$EY$7:$KA$83,80),"")</f>
        <v/>
      </c>
      <c r="AM31" s="20">
        <f>IF(AM8&gt;0,VLOOKUP(AM8,'[3]2010_HVAC'!$EY$7:$KA$83,80),"")</f>
        <v>1.3333333333333333</v>
      </c>
      <c r="AN31" s="20" t="str">
        <f>IF(AN8&gt;0,VLOOKUP(AN8,'[3]2010_HVAC'!$EY$7:$KA$83,80),"")</f>
        <v/>
      </c>
      <c r="AO31" s="20" t="str">
        <f>IF(AO8&gt;0,VLOOKUP(AO8,'[3]2010_HVAC'!$EY$7:$KA$83,80),"")</f>
        <v/>
      </c>
      <c r="AP31" s="13">
        <f t="shared" si="35"/>
        <v>513675.61987124989</v>
      </c>
      <c r="AQ31" s="21">
        <f>IF(AQ8&gt;0,VLOOKUP(AQ8,'[3]2010_Envelope'!$BH$6:$CR$128,21),"")</f>
        <v>13.194444444444445</v>
      </c>
      <c r="AR31" s="21">
        <f>IF(AR8&gt;0,VLOOKUP(AR8,'[3]2010_Envelope'!$BH$6:$CR$128,21),"")</f>
        <v>24.378988095238096</v>
      </c>
      <c r="AS31" s="21">
        <f>IF(AS8&gt;0,VLOOKUP(AS8,'[3]2010_Envelope'!$BH$6:$CR$128,21),"")</f>
        <v>25</v>
      </c>
      <c r="AT31" s="21" t="str">
        <f>IF(AT8&gt;0,VLOOKUP(AT8,'[3]2010_Envelope'!$BH$6:$CR$128,21),"")</f>
        <v/>
      </c>
      <c r="AU31" s="21" t="str">
        <f>IF(AU8&gt;0,VLOOKUP(AU8,'[3]2010_Envelope'!$BH$6:$CR$128,21),"")</f>
        <v/>
      </c>
      <c r="AV31" s="21">
        <f>IF(AV8&gt;0,VLOOKUP(AV8,'[3]2010_Envelope'!$BH$6:$CR$128,21),"")</f>
        <v>22.942857142857143</v>
      </c>
      <c r="AW31" s="20" t="str">
        <f>IF(AW8&gt;0,VLOOKUP(AW8,'[3]2010_HVAC'!$EY$7:$KA$83,83),"")</f>
        <v/>
      </c>
      <c r="AX31" s="20" t="str">
        <f>IF(AX8&gt;0,VLOOKUP(AX8,'[3]2010_HVAC'!$EY$7:$KA$83,83),"")</f>
        <v/>
      </c>
      <c r="AY31" s="20">
        <f>IF(AY8&gt;0,VLOOKUP(AY8,'[3]2010_HVAC'!$EY$7:$KA$83,83),"")</f>
        <v>22.799999999999994</v>
      </c>
      <c r="AZ31" s="20" t="str">
        <f>IF(AZ8&gt;0,VLOOKUP(AZ8,'[3]2010_HVAC'!$EY$7:$KA$83,83),"")</f>
        <v/>
      </c>
      <c r="BA31" s="55">
        <f>VLOOKUP($C31,[2]Performance!$A$3:$K$36,3)</f>
        <v>2</v>
      </c>
      <c r="BB31" s="55">
        <f t="shared" si="36"/>
        <v>85</v>
      </c>
      <c r="BC31" s="20">
        <f>IF(BC8&gt;0,VLOOKUP(BC8,'[3]2010_HVAC'!$EY$7:$KA$83,BB31),"")</f>
        <v>11.46702242278994</v>
      </c>
      <c r="BD31" s="20" t="str">
        <f>IF(BD8&gt;0,VLOOKUP(BD8,'[3]2010_HVAC'!$EY$7:$KA$83,$BB31),"")</f>
        <v/>
      </c>
      <c r="BE31" s="20">
        <f>IF(BE8&gt;0,VLOOKUP(BE8,'[3]2010_HVAC'!$EY$7:$KA$83,83),"")</f>
        <v>38.400000000000006</v>
      </c>
      <c r="BF31" s="20" t="str">
        <f>IF(BF8&gt;0,VLOOKUP(BF8,'[3]2010_HVAC'!$EY$7:$KA$83,83),"")</f>
        <v/>
      </c>
      <c r="BG31" s="20">
        <f>IF(BG8&gt;0,VLOOKUP(BG8,'[3]2010_HVAC'!$EY$7:$KA$83,83),"")</f>
        <v>1.4857142857142858</v>
      </c>
      <c r="BH31" s="20" t="str">
        <f>IF(BH8&gt;0,VLOOKUP(BH8,'[3]2010_HVAC'!$EY$7:$KA$83,83),"")</f>
        <v/>
      </c>
      <c r="BI31" s="20" t="str">
        <f>IF(BI8&gt;0,VLOOKUP(BI8,'[3]2010_HVAC'!$EY$7:$KA$83,83),"")</f>
        <v/>
      </c>
      <c r="BJ31" s="13">
        <f t="shared" si="37"/>
        <v>502957.43313178828</v>
      </c>
      <c r="BK31" s="19">
        <f>IF($N31&gt;0,VLOOKUP($C31,[1]Prague!$AB$7:$AN$40,$N31))/((IF($P31=1,'3 PlantsCodes'!$D$26,IF($P31=2,'3 PlantsCodes'!$D$27,IF($P31=3,'3 PlantsCodes'!$D$28,IF($P31=4,'3 PlantsCodes'!$D$29)))))*IF($R31=1,'3 PlantsCodes'!$D$31,IF($R31=2,'3 PlantsCodes'!$D$32)))</f>
        <v>22.340352657106255</v>
      </c>
      <c r="BL31" s="19">
        <f>(IF($O31=20,VLOOKUP($C31,[1]Prague!$AB$7:$AN$40,12),IF($O31&gt;0,VLOOKUP($C31,[1]Prague!$AB$7:$AN$40,$O31),0))/(IF($Q31=1,'3 PlantsCodes'!$E$26,IF($Q31=3,'3 PlantsCodes'!$E$28,IF($Q31=4,'3 PlantsCodes'!$E$29,1)))*IF($R31=1,'3 PlantsCodes'!$E$31,IF($R31=2,'3 PlantsCodes'!$E$32))))</f>
        <v>0</v>
      </c>
      <c r="BM31" s="19">
        <f>VLOOKUP($C31,[1]Prague!$AB$6:$AZ$40,$S31)</f>
        <v>8.6315789473684212</v>
      </c>
      <c r="BN31" s="19">
        <f>VLOOKUP($C31,[1]Prague!$B$7:$Y$40,18)</f>
        <v>22.621541992187499</v>
      </c>
      <c r="BO31" s="19">
        <f>VLOOKUP($C31,[1]Prague!$B$7:$AA$40,26)</f>
        <v>0.20056812061894433</v>
      </c>
      <c r="BP31" s="20">
        <f>IF($U31=1,-[4]Office!$E$5,0)</f>
        <v>0</v>
      </c>
      <c r="BQ31" s="57" t="s">
        <v>30</v>
      </c>
      <c r="BR31" s="19">
        <f>IF($N31&gt;0,VLOOKUP($C31,[2]Prague!$AB$7:$AN$40,$N31))/((IF($P31=1,'3 PlantsCodes'!$D$26,IF($P31=2,'3 PlantsCodes'!$D$27,IF($P31=3,'3 PlantsCodes'!$D$28,IF($P31=4,'3 PlantsCodes'!$D$29)))))*IF($R31=1,'3 PlantsCodes'!$D$31,IF($R31=2,'3 PlantsCodes'!$D$32)))</f>
        <v>33.000220501473635</v>
      </c>
      <c r="BS31" s="19">
        <f>(IF($O31=20,VLOOKUP($C31,[2]Prague!$AB$7:$AN$40,12),IF($O31&gt;0,VLOOKUP($C31,[2]Prague!$AB$7:$AN$40,$O31),0))/(IF($Q31=1,'3 PlantsCodes'!$E$26,IF($Q31=3,'3 PlantsCodes'!$E$28,IF($Q31=4,'3 PlantsCodes'!$E$29,1)))*IF($R31=1,'3 PlantsCodes'!$E$31,IF($R31=2,'3 PlantsCodes'!$E$32))))</f>
        <v>0</v>
      </c>
      <c r="BT31" s="19">
        <f>VLOOKUP($C31,[2]Prague!$AB$6:$AZ$40,$S31)</f>
        <v>12.526315789473685</v>
      </c>
      <c r="BU31" s="19">
        <f>VLOOKUP($C31,[2]Prague!$B$7:$Y$40,18)</f>
        <v>20.553955771825393</v>
      </c>
      <c r="BV31" s="19">
        <f>VLOOKUP($C31,[2]Prague!$B$7:$AA$40,26)</f>
        <v>0.41058849553620852</v>
      </c>
      <c r="BW31" s="20">
        <f>IF($U31=1,-[4]School!$E$5,0)</f>
        <v>0</v>
      </c>
      <c r="BX31" s="57" t="s">
        <v>30</v>
      </c>
    </row>
    <row r="32" spans="1:77" ht="15" customHeight="1" x14ac:dyDescent="0.25">
      <c r="A32" s="151"/>
      <c r="B32" s="17">
        <v>4</v>
      </c>
      <c r="C32" s="22">
        <f t="shared" si="32"/>
        <v>9</v>
      </c>
      <c r="D32" s="50" t="str">
        <f t="shared" si="32"/>
        <v>o</v>
      </c>
      <c r="E32" s="50" t="str">
        <f t="shared" si="32"/>
        <v>+</v>
      </c>
      <c r="F32" s="49" t="str">
        <f t="shared" si="32"/>
        <v>o</v>
      </c>
      <c r="G32" s="49" t="str">
        <f t="shared" si="32"/>
        <v>o+</v>
      </c>
      <c r="H32" s="49">
        <f t="shared" si="32"/>
        <v>0</v>
      </c>
      <c r="I32" s="49">
        <f t="shared" si="32"/>
        <v>2</v>
      </c>
      <c r="J32" s="49">
        <f t="shared" si="32"/>
        <v>3</v>
      </c>
      <c r="K32" s="49">
        <f t="shared" si="32"/>
        <v>2</v>
      </c>
      <c r="L32" s="49">
        <f t="shared" si="32"/>
        <v>1</v>
      </c>
      <c r="M32" s="49">
        <f t="shared" si="32"/>
        <v>2321</v>
      </c>
      <c r="N32" s="49">
        <f t="shared" si="32"/>
        <v>9</v>
      </c>
      <c r="O32" s="49">
        <f t="shared" si="32"/>
        <v>20</v>
      </c>
      <c r="P32" s="49">
        <f t="shared" si="32"/>
        <v>1</v>
      </c>
      <c r="Q32" s="49">
        <f t="shared" si="32"/>
        <v>1</v>
      </c>
      <c r="R32" s="49">
        <f t="shared" si="32"/>
        <v>2</v>
      </c>
      <c r="S32" s="22">
        <f t="shared" si="32"/>
        <v>18</v>
      </c>
      <c r="T32" s="49">
        <f t="shared" si="32"/>
        <v>0</v>
      </c>
      <c r="U32" s="49">
        <f t="shared" si="32"/>
        <v>0</v>
      </c>
      <c r="V32" s="18" t="str">
        <f t="shared" si="32"/>
        <v/>
      </c>
      <c r="W32" s="21">
        <f>IF(W9&gt;0,VLOOKUP(W9,'[3]2010_Envelope'!$BH$6:$CR$128,20),"")</f>
        <v>3.0666666666666664</v>
      </c>
      <c r="X32" s="21">
        <f>IF(X9&gt;0,VLOOKUP(X9,'[3]2010_Envelope'!$BH$6:$CR$128,20),"")</f>
        <v>11.824252136752136</v>
      </c>
      <c r="Y32" s="21">
        <f>IF(Y9&gt;0,VLOOKUP(Y9,'[3]2010_Envelope'!$BH$6:$CR$128,20),"")</f>
        <v>8.533333333333335</v>
      </c>
      <c r="Z32" s="21">
        <f>IF(Z9&gt;0,VLOOKUP(Z9,'[3]2010_Envelope'!$BH$6:$CR$128,20),"")</f>
        <v>88.474786324786336</v>
      </c>
      <c r="AA32" s="21" t="str">
        <f>IF(AA9&gt;0,VLOOKUP(AA9,'[3]2010_Envelope'!$BH$6:$CR$128,20),"")</f>
        <v/>
      </c>
      <c r="AB32" s="21">
        <f>IF(AB9&gt;0,VLOOKUP(AB9,'[3]2010_Envelope'!$BH$6:$CR$128,20),"")</f>
        <v>34.081196581196579</v>
      </c>
      <c r="AC32" s="20" t="str">
        <f>IF(AC9&gt;0,VLOOKUP(AC9,'[3]2010_HVAC'!$EY$7:$KA$83,80),"")</f>
        <v/>
      </c>
      <c r="AD32" s="20" t="str">
        <f>IF(AD9&gt;0,VLOOKUP(AD9,'[3]2010_HVAC'!$EY$7:$KA$83,80),"")</f>
        <v/>
      </c>
      <c r="AE32" s="20">
        <f>IF(AE9&gt;0,VLOOKUP(AE9,'[3]2010_HVAC'!$EY$7:$KA$83,80),"")</f>
        <v>22.799999999999997</v>
      </c>
      <c r="AF32" s="20" t="str">
        <f>IF(AF9&gt;0,VLOOKUP(AF9,'[3]2010_HVAC'!$EY$7:$KA$83,80),"")</f>
        <v/>
      </c>
      <c r="AG32" s="55">
        <f>VLOOKUP($C32,[1]Performance!$A$3:$K$38,3)</f>
        <v>2</v>
      </c>
      <c r="AH32" s="55">
        <f t="shared" si="34"/>
        <v>82</v>
      </c>
      <c r="AI32" s="20" t="str">
        <f>IF(AI9&gt;0,VLOOKUP(AI9,'[3]2010_HVAC'!$EY$7:$KA$83,AH32),"")</f>
        <v/>
      </c>
      <c r="AJ32" s="20">
        <f>IF(AJ9&gt;0,VLOOKUP(AJ9,'[3]2010_HVAC'!$EY$7:$KA$83,$AH32),"")</f>
        <v>23.97350463647253</v>
      </c>
      <c r="AK32" s="20">
        <f>IF(AK9&gt;0,VLOOKUP(AK9,'[3]2010_HVAC'!$EY$7:$KA$83,80),"")</f>
        <v>38.400000000000006</v>
      </c>
      <c r="AL32" s="20" t="str">
        <f>IF(AL9&gt;0,VLOOKUP(AL9,'[3]2010_HVAC'!$EY$7:$KA$83,80),"")</f>
        <v/>
      </c>
      <c r="AM32" s="20">
        <f>IF(AM9&gt;0,VLOOKUP(AM9,'[3]2010_HVAC'!$EY$7:$KA$83,80),"")</f>
        <v>1.3333333333333333</v>
      </c>
      <c r="AN32" s="20" t="str">
        <f>IF(AN9&gt;0,VLOOKUP(AN9,'[3]2010_HVAC'!$EY$7:$KA$83,80),"")</f>
        <v/>
      </c>
      <c r="AO32" s="20" t="str">
        <f>IF(AO9&gt;0,VLOOKUP(AO9,'[3]2010_HVAC'!$EY$7:$KA$83,80),"")</f>
        <v/>
      </c>
      <c r="AP32" s="13">
        <f t="shared" si="35"/>
        <v>544019.7508493457</v>
      </c>
      <c r="AQ32" s="21">
        <f>IF(AQ9&gt;0,VLOOKUP(AQ9,'[3]2010_Envelope'!$BH$6:$CR$128,21),"")</f>
        <v>7.9861111111111107</v>
      </c>
      <c r="AR32" s="21">
        <f>IF(AR9&gt;0,VLOOKUP(AR9,'[3]2010_Envelope'!$BH$6:$CR$128,21),"")</f>
        <v>21.296587301587302</v>
      </c>
      <c r="AS32" s="21">
        <f>IF(AS9&gt;0,VLOOKUP(AS9,'[3]2010_Envelope'!$BH$6:$CR$128,21),"")</f>
        <v>22.222222222222221</v>
      </c>
      <c r="AT32" s="21" t="str">
        <f>IF(AT9&gt;0,VLOOKUP(AT9,'[3]2010_Envelope'!$BH$6:$CR$128,21),"")</f>
        <v/>
      </c>
      <c r="AU32" s="21" t="str">
        <f>IF(AU9&gt;0,VLOOKUP(AU9,'[3]2010_Envelope'!$BH$6:$CR$128,21),"")</f>
        <v/>
      </c>
      <c r="AV32" s="21">
        <f>IF(AV9&gt;0,VLOOKUP(AV9,'[3]2010_Envelope'!$BH$6:$CR$128,21),"")</f>
        <v>22.942857142857143</v>
      </c>
      <c r="AW32" s="20" t="str">
        <f>IF(AW9&gt;0,VLOOKUP(AW9,'[3]2010_HVAC'!$EY$7:$KA$83,83),"")</f>
        <v/>
      </c>
      <c r="AX32" s="20" t="str">
        <f>IF(AX9&gt;0,VLOOKUP(AX9,'[3]2010_HVAC'!$EY$7:$KA$83,83),"")</f>
        <v/>
      </c>
      <c r="AY32" s="20">
        <f>IF(AY9&gt;0,VLOOKUP(AY9,'[3]2010_HVAC'!$EY$7:$KA$83,83),"")</f>
        <v>22.799999999999994</v>
      </c>
      <c r="AZ32" s="20" t="str">
        <f>IF(AZ9&gt;0,VLOOKUP(AZ9,'[3]2010_HVAC'!$EY$7:$KA$83,83),"")</f>
        <v/>
      </c>
      <c r="BA32" s="55">
        <f>VLOOKUP($C32,[2]Performance!$A$3:$K$36,3)</f>
        <v>2</v>
      </c>
      <c r="BB32" s="55">
        <f t="shared" si="36"/>
        <v>85</v>
      </c>
      <c r="BC32" s="20" t="str">
        <f>IF(BC9&gt;0,VLOOKUP(BC9,'[3]2010_HVAC'!$EY$7:$KA$83,BB32),"")</f>
        <v/>
      </c>
      <c r="BD32" s="20">
        <f>IF(BD9&gt;0,VLOOKUP(BD9,'[3]2010_HVAC'!$EY$7:$KA$83,$BB32),"")</f>
        <v>34.18796988403507</v>
      </c>
      <c r="BE32" s="20">
        <f>IF(BE9&gt;0,VLOOKUP(BE9,'[3]2010_HVAC'!$EY$7:$KA$83,83),"")</f>
        <v>38.400000000000006</v>
      </c>
      <c r="BF32" s="20" t="str">
        <f>IF(BF9&gt;0,VLOOKUP(BF9,'[3]2010_HVAC'!$EY$7:$KA$83,83),"")</f>
        <v/>
      </c>
      <c r="BG32" s="20">
        <f>IF(BG9&gt;0,VLOOKUP(BG9,'[3]2010_HVAC'!$EY$7:$KA$83,83),"")</f>
        <v>1.4857142857142858</v>
      </c>
      <c r="BH32" s="20" t="str">
        <f>IF(BH9&gt;0,VLOOKUP(BH9,'[3]2010_HVAC'!$EY$7:$KA$83,83),"")</f>
        <v/>
      </c>
      <c r="BI32" s="20" t="str">
        <f>IF(BI9&gt;0,VLOOKUP(BI9,'[3]2010_HVAC'!$EY$7:$KA$83,83),"")</f>
        <v/>
      </c>
      <c r="BJ32" s="13">
        <f t="shared" si="37"/>
        <v>539662.60513471055</v>
      </c>
      <c r="BK32" s="19">
        <f>IF($N32&gt;0,VLOOKUP($C32,[1]Prague!$AB$7:$AN$40,$N32))/((IF($P32=1,'3 PlantsCodes'!$D$26,IF($P32=2,'3 PlantsCodes'!$D$27,IF($P32=3,'3 PlantsCodes'!$D$28,IF($P32=4,'3 PlantsCodes'!$D$29)))))*IF($R32=1,'3 PlantsCodes'!$D$31,IF($R32=2,'3 PlantsCodes'!$D$32)))</f>
        <v>24.680291092519965</v>
      </c>
      <c r="BL32" s="19">
        <f>(IF($O32=20,VLOOKUP($C32,[1]Prague!$AB$7:$AN$40,12),IF($O32&gt;0,VLOOKUP($C32,[1]Prague!$AB$7:$AN$40,$O32),0))/(IF($Q32=1,'3 PlantsCodes'!$E$26,IF($Q32=3,'3 PlantsCodes'!$E$28,IF($Q32=4,'3 PlantsCodes'!$E$29,1)))*IF($R32=1,'3 PlantsCodes'!$E$31,IF($R32=2,'3 PlantsCodes'!$E$32))))</f>
        <v>4.1501424454023619</v>
      </c>
      <c r="BM32" s="19">
        <f>VLOOKUP($C32,[1]Prague!$AB$6:$AZ$40,$S32)</f>
        <v>8.1999999999999993</v>
      </c>
      <c r="BN32" s="19">
        <f>VLOOKUP($C32,[1]Prague!$B$7:$Y$40,18)</f>
        <v>22.621541992187499</v>
      </c>
      <c r="BO32" s="19">
        <f>VLOOKUP($C32,[1]Prague!$B$7:$AA$40,26)</f>
        <v>0.20251597682529929</v>
      </c>
      <c r="BP32" s="20">
        <f>IF($U32=1,-[4]Office!$E$5,0)</f>
        <v>0</v>
      </c>
      <c r="BQ32" s="57" t="s">
        <v>30</v>
      </c>
      <c r="BR32" s="19">
        <f>IF($N32&gt;0,VLOOKUP($C32,[2]Prague!$AB$7:$AN$40,$N32))/((IF($P32=1,'3 PlantsCodes'!$D$26,IF($P32=2,'3 PlantsCodes'!$D$27,IF($P32=3,'3 PlantsCodes'!$D$28,IF($P32=4,'3 PlantsCodes'!$D$29)))))*IF($R32=1,'3 PlantsCodes'!$D$31,IF($R32=2,'3 PlantsCodes'!$D$32)))</f>
        <v>37.355291212094123</v>
      </c>
      <c r="BS32" s="19">
        <f>(IF($O32=20,VLOOKUP($C32,[2]Prague!$AB$7:$AN$40,12),IF($O32&gt;0,VLOOKUP($C32,[2]Prague!$AB$7:$AN$40,$O32),0))/(IF($Q32=1,'3 PlantsCodes'!$E$26,IF($Q32=3,'3 PlantsCodes'!$E$28,IF($Q32=4,'3 PlantsCodes'!$E$29,1)))*IF($R32=1,'3 PlantsCodes'!$E$31,IF($R32=2,'3 PlantsCodes'!$E$32))))</f>
        <v>2.0455454995496476</v>
      </c>
      <c r="BT32" s="19">
        <f>VLOOKUP($C32,[2]Prague!$AB$6:$AZ$40,$S32)</f>
        <v>11.9</v>
      </c>
      <c r="BU32" s="19">
        <f>VLOOKUP($C32,[2]Prague!$B$7:$Y$40,18)</f>
        <v>20.553239289682573</v>
      </c>
      <c r="BV32" s="19">
        <f>VLOOKUP($C32,[2]Prague!$B$7:$AA$40,26)</f>
        <v>0.41531480318122932</v>
      </c>
      <c r="BW32" s="20">
        <f>IF($U32=1,-[4]School!$E$5,0)</f>
        <v>0</v>
      </c>
      <c r="BX32" s="57" t="s">
        <v>30</v>
      </c>
    </row>
    <row r="33" spans="1:76" ht="15" customHeight="1" x14ac:dyDescent="0.25">
      <c r="A33" s="151"/>
      <c r="B33" s="17">
        <v>5</v>
      </c>
      <c r="C33" s="22">
        <f t="shared" si="32"/>
        <v>13</v>
      </c>
      <c r="D33" s="50" t="str">
        <f t="shared" si="32"/>
        <v>o+</v>
      </c>
      <c r="E33" s="50" t="str">
        <f t="shared" si="32"/>
        <v>+</v>
      </c>
      <c r="F33" s="49" t="str">
        <f t="shared" si="32"/>
        <v>o</v>
      </c>
      <c r="G33" s="49" t="str">
        <f t="shared" si="32"/>
        <v>o+</v>
      </c>
      <c r="H33" s="49">
        <f t="shared" si="32"/>
        <v>0</v>
      </c>
      <c r="I33" s="49">
        <f t="shared" si="32"/>
        <v>3</v>
      </c>
      <c r="J33" s="49">
        <f t="shared" si="32"/>
        <v>3</v>
      </c>
      <c r="K33" s="49">
        <f t="shared" si="32"/>
        <v>2</v>
      </c>
      <c r="L33" s="49">
        <f t="shared" si="32"/>
        <v>1</v>
      </c>
      <c r="M33" s="49">
        <f t="shared" si="32"/>
        <v>3321</v>
      </c>
      <c r="N33" s="49">
        <f t="shared" si="32"/>
        <v>9</v>
      </c>
      <c r="O33" s="49">
        <f t="shared" si="32"/>
        <v>20</v>
      </c>
      <c r="P33" s="49">
        <f t="shared" si="32"/>
        <v>1</v>
      </c>
      <c r="Q33" s="49">
        <f t="shared" si="32"/>
        <v>1</v>
      </c>
      <c r="R33" s="49">
        <f t="shared" si="32"/>
        <v>2</v>
      </c>
      <c r="S33" s="22">
        <f t="shared" si="32"/>
        <v>18</v>
      </c>
      <c r="T33" s="49">
        <f t="shared" si="32"/>
        <v>0</v>
      </c>
      <c r="U33" s="49">
        <f t="shared" si="32"/>
        <v>0</v>
      </c>
      <c r="V33" s="18" t="str">
        <f t="shared" si="32"/>
        <v/>
      </c>
      <c r="W33" s="21">
        <f>IF(W10&gt;0,VLOOKUP(W10,'[3]2010_Envelope'!$BH$6:$CR$128,20),"")</f>
        <v>5.0666666666666673</v>
      </c>
      <c r="X33" s="21">
        <f>IF(X10&gt;0,VLOOKUP(X10,'[3]2010_Envelope'!$BH$6:$CR$128,20),"")</f>
        <v>13.535657051282051</v>
      </c>
      <c r="Y33" s="21">
        <f>IF(Y10&gt;0,VLOOKUP(Y10,'[3]2010_Envelope'!$BH$6:$CR$128,20),"")</f>
        <v>9.6000000000000014</v>
      </c>
      <c r="Z33" s="21">
        <f>IF(Z10&gt;0,VLOOKUP(Z10,'[3]2010_Envelope'!$BH$6:$CR$128,20),"")</f>
        <v>88.474786324786336</v>
      </c>
      <c r="AA33" s="21" t="str">
        <f>IF(AA10&gt;0,VLOOKUP(AA10,'[3]2010_Envelope'!$BH$6:$CR$128,20),"")</f>
        <v/>
      </c>
      <c r="AB33" s="21">
        <f>IF(AB10&gt;0,VLOOKUP(AB10,'[3]2010_Envelope'!$BH$6:$CR$128,20),"")</f>
        <v>34.081196581196579</v>
      </c>
      <c r="AC33" s="20" t="str">
        <f>IF(AC10&gt;0,VLOOKUP(AC10,'[3]2010_HVAC'!$EY$7:$KA$83,80),"")</f>
        <v/>
      </c>
      <c r="AD33" s="20" t="str">
        <f>IF(AD10&gt;0,VLOOKUP(AD10,'[3]2010_HVAC'!$EY$7:$KA$83,80),"")</f>
        <v/>
      </c>
      <c r="AE33" s="20">
        <f>IF(AE10&gt;0,VLOOKUP(AE10,'[3]2010_HVAC'!$EY$7:$KA$83,80),"")</f>
        <v>22.799999999999997</v>
      </c>
      <c r="AF33" s="20" t="str">
        <f>IF(AF10&gt;0,VLOOKUP(AF10,'[3]2010_HVAC'!$EY$7:$KA$83,80),"")</f>
        <v/>
      </c>
      <c r="AG33" s="55">
        <f>VLOOKUP($C33,[1]Performance!$A$3:$K$38,3)</f>
        <v>2</v>
      </c>
      <c r="AH33" s="55">
        <f t="shared" si="34"/>
        <v>82</v>
      </c>
      <c r="AI33" s="20" t="str">
        <f>IF(AI10&gt;0,VLOOKUP(AI10,'[3]2010_HVAC'!$EY$7:$KA$83,AH33),"")</f>
        <v/>
      </c>
      <c r="AJ33" s="20">
        <f>IF(AJ10&gt;0,VLOOKUP(AJ10,'[3]2010_HVAC'!$EY$7:$KA$83,$AH33),"")</f>
        <v>23.97350463647253</v>
      </c>
      <c r="AK33" s="20">
        <f>IF(AK10&gt;0,VLOOKUP(AK10,'[3]2010_HVAC'!$EY$7:$KA$83,80),"")</f>
        <v>38.400000000000006</v>
      </c>
      <c r="AL33" s="20" t="str">
        <f>IF(AL10&gt;0,VLOOKUP(AL10,'[3]2010_HVAC'!$EY$7:$KA$83,80),"")</f>
        <v/>
      </c>
      <c r="AM33" s="20">
        <f>IF(AM10&gt;0,VLOOKUP(AM10,'[3]2010_HVAC'!$EY$7:$KA$83,80),"")</f>
        <v>1.3333333333333333</v>
      </c>
      <c r="AN33" s="20" t="str">
        <f>IF(AN10&gt;0,VLOOKUP(AN10,'[3]2010_HVAC'!$EY$7:$KA$83,80),"")</f>
        <v/>
      </c>
      <c r="AO33" s="20" t="str">
        <f>IF(AO10&gt;0,VLOOKUP(AO10,'[3]2010_HVAC'!$EY$7:$KA$83,80),"")</f>
        <v/>
      </c>
      <c r="AP33" s="13">
        <f t="shared" si="35"/>
        <v>555200.4383493457</v>
      </c>
      <c r="AQ33" s="21">
        <f>IF(AQ10&gt;0,VLOOKUP(AQ10,'[3]2010_Envelope'!$BH$6:$CR$128,21),"")</f>
        <v>13.194444444444445</v>
      </c>
      <c r="AR33" s="21">
        <f>IF(AR10&gt;0,VLOOKUP(AR10,'[3]2010_Envelope'!$BH$6:$CR$128,21),"")</f>
        <v>24.378988095238096</v>
      </c>
      <c r="AS33" s="21">
        <f>IF(AS10&gt;0,VLOOKUP(AS10,'[3]2010_Envelope'!$BH$6:$CR$128,21),"")</f>
        <v>25</v>
      </c>
      <c r="AT33" s="21" t="str">
        <f>IF(AT10&gt;0,VLOOKUP(AT10,'[3]2010_Envelope'!$BH$6:$CR$128,21),"")</f>
        <v/>
      </c>
      <c r="AU33" s="21" t="str">
        <f>IF(AU10&gt;0,VLOOKUP(AU10,'[3]2010_Envelope'!$BH$6:$CR$128,21),"")</f>
        <v/>
      </c>
      <c r="AV33" s="21">
        <f>IF(AV10&gt;0,VLOOKUP(AV10,'[3]2010_Envelope'!$BH$6:$CR$128,21),"")</f>
        <v>22.942857142857143</v>
      </c>
      <c r="AW33" s="20" t="str">
        <f>IF(AW10&gt;0,VLOOKUP(AW10,'[3]2010_HVAC'!$EY$7:$KA$83,83),"")</f>
        <v/>
      </c>
      <c r="AX33" s="20" t="str">
        <f>IF(AX10&gt;0,VLOOKUP(AX10,'[3]2010_HVAC'!$EY$7:$KA$83,83),"")</f>
        <v/>
      </c>
      <c r="AY33" s="20">
        <f>IF(AY10&gt;0,VLOOKUP(AY10,'[3]2010_HVAC'!$EY$7:$KA$83,83),"")</f>
        <v>22.799999999999994</v>
      </c>
      <c r="AZ33" s="20" t="str">
        <f>IF(AZ10&gt;0,VLOOKUP(AZ10,'[3]2010_HVAC'!$EY$7:$KA$83,83),"")</f>
        <v/>
      </c>
      <c r="BA33" s="55">
        <f>VLOOKUP($C33,[2]Performance!$A$3:$K$36,3)</f>
        <v>2</v>
      </c>
      <c r="BB33" s="55">
        <f t="shared" si="36"/>
        <v>85</v>
      </c>
      <c r="BC33" s="20" t="str">
        <f>IF(BC10&gt;0,VLOOKUP(BC10,'[3]2010_HVAC'!$EY$7:$KA$83,BB33),"")</f>
        <v/>
      </c>
      <c r="BD33" s="20">
        <f>IF(BD10&gt;0,VLOOKUP(BD10,'[3]2010_HVAC'!$EY$7:$KA$83,$BB33),"")</f>
        <v>34.18796988403507</v>
      </c>
      <c r="BE33" s="20">
        <f>IF(BE10&gt;0,VLOOKUP(BE10,'[3]2010_HVAC'!$EY$7:$KA$83,83),"")</f>
        <v>38.400000000000006</v>
      </c>
      <c r="BF33" s="20" t="str">
        <f>IF(BF10&gt;0,VLOOKUP(BF10,'[3]2010_HVAC'!$EY$7:$KA$83,83),"")</f>
        <v/>
      </c>
      <c r="BG33" s="20">
        <f>IF(BG10&gt;0,VLOOKUP(BG10,'[3]2010_HVAC'!$EY$7:$KA$83,83),"")</f>
        <v>1.4857142857142858</v>
      </c>
      <c r="BH33" s="20" t="str">
        <f>IF(BH10&gt;0,VLOOKUP(BH10,'[3]2010_HVAC'!$EY$7:$KA$83,83),"")</f>
        <v/>
      </c>
      <c r="BI33" s="20" t="str">
        <f>IF(BI10&gt;0,VLOOKUP(BI10,'[3]2010_HVAC'!$EY$7:$KA$83,83),"")</f>
        <v/>
      </c>
      <c r="BJ33" s="13">
        <f t="shared" si="37"/>
        <v>574528.41763471044</v>
      </c>
      <c r="BK33" s="19">
        <f>IF($N33&gt;0,VLOOKUP($C33,[1]Prague!$AB$7:$AN$40,$N33))/((IF($P33=1,'3 PlantsCodes'!$D$26,IF($P33=2,'3 PlantsCodes'!$D$27,IF($P33=3,'3 PlantsCodes'!$D$28,IF($P33=4,'3 PlantsCodes'!$D$29)))))*IF($R33=1,'3 PlantsCodes'!$D$31,IF($R33=2,'3 PlantsCodes'!$D$32)))</f>
        <v>22.11694913053519</v>
      </c>
      <c r="BL33" s="19">
        <f>(IF($O33=20,VLOOKUP($C33,[1]Prague!$AB$7:$AN$40,12),IF($O33&gt;0,VLOOKUP($C33,[1]Prague!$AB$7:$AN$40,$O33),0))/(IF($Q33=1,'3 PlantsCodes'!$E$26,IF($Q33=3,'3 PlantsCodes'!$E$28,IF($Q33=4,'3 PlantsCodes'!$E$29,1)))*IF($R33=1,'3 PlantsCodes'!$E$31,IF($R33=2,'3 PlantsCodes'!$E$32))))</f>
        <v>4.2544581119718794</v>
      </c>
      <c r="BM33" s="19">
        <f>VLOOKUP($C33,[1]Prague!$AB$6:$AZ$40,$S33)</f>
        <v>8.1999999999999993</v>
      </c>
      <c r="BN33" s="19">
        <f>VLOOKUP($C33,[1]Prague!$B$7:$Y$40,18)</f>
        <v>22.621541992187499</v>
      </c>
      <c r="BO33" s="19">
        <f>VLOOKUP($C33,[1]Prague!$B$7:$AA$40,26)</f>
        <v>0.20056812061894433</v>
      </c>
      <c r="BP33" s="20">
        <f>IF($U33=1,-[4]Office!$E$5,0)</f>
        <v>0</v>
      </c>
      <c r="BQ33" s="57" t="s">
        <v>30</v>
      </c>
      <c r="BR33" s="19">
        <f>IF($N33&gt;0,VLOOKUP($C33,[2]Prague!$AB$7:$AN$40,$N33))/((IF($P33=1,'3 PlantsCodes'!$D$26,IF($P33=2,'3 PlantsCodes'!$D$27,IF($P33=3,'3 PlantsCodes'!$D$28,IF($P33=4,'3 PlantsCodes'!$D$29)))))*IF($R33=1,'3 PlantsCodes'!$D$31,IF($R33=2,'3 PlantsCodes'!$D$32)))</f>
        <v>32.670218296458899</v>
      </c>
      <c r="BS33" s="19">
        <f>(IF($O33=20,VLOOKUP($C33,[2]Prague!$AB$7:$AN$40,12),IF($O33&gt;0,VLOOKUP($C33,[2]Prague!$AB$7:$AN$40,$O33),0))/(IF($Q33=1,'3 PlantsCodes'!$E$26,IF($Q33=3,'3 PlantsCodes'!$E$28,IF($Q33=4,'3 PlantsCodes'!$E$29,1)))*IF($R33=1,'3 PlantsCodes'!$E$31,IF($R33=2,'3 PlantsCodes'!$E$32))))</f>
        <v>2.1927131232311066</v>
      </c>
      <c r="BT33" s="19">
        <f>VLOOKUP($C33,[2]Prague!$AB$6:$AZ$40,$S33)</f>
        <v>11.9</v>
      </c>
      <c r="BU33" s="19">
        <f>VLOOKUP($C33,[2]Prague!$B$7:$Y$40,18)</f>
        <v>20.553955771825393</v>
      </c>
      <c r="BV33" s="19">
        <f>VLOOKUP($C33,[2]Prague!$B$7:$AA$40,26)</f>
        <v>0.41058849553620852</v>
      </c>
      <c r="BW33" s="20">
        <f>IF($U33=1,-[4]School!$E$5,0)</f>
        <v>0</v>
      </c>
      <c r="BX33" s="57" t="s">
        <v>30</v>
      </c>
    </row>
    <row r="34" spans="1:76" ht="15" customHeight="1" x14ac:dyDescent="0.25">
      <c r="A34" s="151"/>
      <c r="B34" s="17">
        <v>6</v>
      </c>
      <c r="C34" s="22">
        <f t="shared" si="32"/>
        <v>9</v>
      </c>
      <c r="D34" s="50" t="str">
        <f t="shared" si="32"/>
        <v>o</v>
      </c>
      <c r="E34" s="50" t="str">
        <f t="shared" si="32"/>
        <v>+</v>
      </c>
      <c r="F34" s="49" t="str">
        <f t="shared" si="32"/>
        <v>o</v>
      </c>
      <c r="G34" s="49" t="str">
        <f t="shared" si="32"/>
        <v>o+</v>
      </c>
      <c r="H34" s="49">
        <f t="shared" si="32"/>
        <v>0</v>
      </c>
      <c r="I34" s="49">
        <f t="shared" si="32"/>
        <v>2</v>
      </c>
      <c r="J34" s="49">
        <f t="shared" si="32"/>
        <v>3</v>
      </c>
      <c r="K34" s="49">
        <f t="shared" si="32"/>
        <v>2</v>
      </c>
      <c r="L34" s="49">
        <f t="shared" si="32"/>
        <v>1</v>
      </c>
      <c r="M34" s="49">
        <f t="shared" si="32"/>
        <v>2321</v>
      </c>
      <c r="N34" s="49">
        <f t="shared" si="32"/>
        <v>7</v>
      </c>
      <c r="O34" s="49">
        <f t="shared" si="32"/>
        <v>13</v>
      </c>
      <c r="P34" s="49">
        <f t="shared" si="32"/>
        <v>1</v>
      </c>
      <c r="Q34" s="49">
        <f t="shared" si="32"/>
        <v>1</v>
      </c>
      <c r="R34" s="49">
        <f t="shared" si="32"/>
        <v>2</v>
      </c>
      <c r="S34" s="22">
        <f t="shared" si="32"/>
        <v>16</v>
      </c>
      <c r="T34" s="49">
        <f t="shared" si="32"/>
        <v>0</v>
      </c>
      <c r="U34" s="49">
        <f t="shared" si="32"/>
        <v>1</v>
      </c>
      <c r="V34" s="18" t="str">
        <f t="shared" si="32"/>
        <v/>
      </c>
      <c r="W34" s="21">
        <f>IF(W11&gt;0,VLOOKUP(W11,'[3]2010_Envelope'!$BH$6:$CR$128,20),"")</f>
        <v>3.0666666666666664</v>
      </c>
      <c r="X34" s="21">
        <f>IF(X11&gt;0,VLOOKUP(X11,'[3]2010_Envelope'!$BH$6:$CR$128,20),"")</f>
        <v>11.824252136752136</v>
      </c>
      <c r="Y34" s="21">
        <f>IF(Y11&gt;0,VLOOKUP(Y11,'[3]2010_Envelope'!$BH$6:$CR$128,20),"")</f>
        <v>8.533333333333335</v>
      </c>
      <c r="Z34" s="21">
        <f>IF(Z11&gt;0,VLOOKUP(Z11,'[3]2010_Envelope'!$BH$6:$CR$128,20),"")</f>
        <v>88.474786324786336</v>
      </c>
      <c r="AA34" s="21" t="str">
        <f>IF(AA11&gt;0,VLOOKUP(AA11,'[3]2010_Envelope'!$BH$6:$CR$128,20),"")</f>
        <v/>
      </c>
      <c r="AB34" s="21">
        <f>IF(AB11&gt;0,VLOOKUP(AB11,'[3]2010_Envelope'!$BH$6:$CR$128,20),"")</f>
        <v>34.081196581196579</v>
      </c>
      <c r="AC34" s="20" t="str">
        <f>IF(AC11&gt;0,VLOOKUP(AC11,'[3]2010_HVAC'!$EY$7:$KA$83,80),"")</f>
        <v/>
      </c>
      <c r="AD34" s="20" t="str">
        <f>IF(AD11&gt;0,VLOOKUP(AD11,'[3]2010_HVAC'!$EY$7:$KA$83,80),"")</f>
        <v/>
      </c>
      <c r="AE34" s="20">
        <f>IF(AE11&gt;0,VLOOKUP(AE11,'[3]2010_HVAC'!$EY$7:$KA$83,80),"")</f>
        <v>22.799999999999997</v>
      </c>
      <c r="AF34" s="20" t="str">
        <f>IF(AF11&gt;0,VLOOKUP(AF11,'[3]2010_HVAC'!$EY$7:$KA$83,80),"")</f>
        <v/>
      </c>
      <c r="AG34" s="55">
        <f>VLOOKUP($C34,[1]Performance!$A$3:$K$38,3)</f>
        <v>2</v>
      </c>
      <c r="AH34" s="55">
        <f t="shared" si="34"/>
        <v>82</v>
      </c>
      <c r="AI34" s="20">
        <f>IF(AI11&gt;0,VLOOKUP(AI11,'[3]2010_HVAC'!$EY$7:$KA$83,AH34),"")</f>
        <v>21.628780513829359</v>
      </c>
      <c r="AJ34" s="20" t="str">
        <f>IF(AJ11&gt;0,VLOOKUP(AJ11,'[3]2010_HVAC'!$EY$7:$KA$83,$AH34),"")</f>
        <v/>
      </c>
      <c r="AK34" s="20">
        <f>IF(AK11&gt;0,VLOOKUP(AK11,'[3]2010_HVAC'!$EY$7:$KA$83,80),"")</f>
        <v>38.400000000000006</v>
      </c>
      <c r="AL34" s="20" t="str">
        <f>IF(AL11&gt;0,VLOOKUP(AL11,'[3]2010_HVAC'!$EY$7:$KA$83,80),"")</f>
        <v/>
      </c>
      <c r="AM34" s="20">
        <f>IF(AM11&gt;0,VLOOKUP(AM11,'[3]2010_HVAC'!$EY$7:$KA$83,80),"")</f>
        <v>1.3333333333333333</v>
      </c>
      <c r="AN34" s="20" t="str">
        <f>IF(AN11&gt;0,VLOOKUP(AN11,'[3]2010_HVAC'!$EY$7:$KA$83,80),"")</f>
        <v/>
      </c>
      <c r="AO34" s="20">
        <f>IF(AO11&gt;0,VLOOKUP(AO11,'[3]2010_HVAC'!$EY$7:$KA$83,80),"")</f>
        <v>20.192307692307693</v>
      </c>
      <c r="AP34" s="13">
        <f t="shared" si="35"/>
        <v>585783.09640236071</v>
      </c>
      <c r="AQ34" s="21">
        <f>IF(AQ11&gt;0,VLOOKUP(AQ11,'[3]2010_Envelope'!$BH$6:$CR$128,21),"")</f>
        <v>7.9861111111111107</v>
      </c>
      <c r="AR34" s="21">
        <f>IF(AR11&gt;0,VLOOKUP(AR11,'[3]2010_Envelope'!$BH$6:$CR$128,21),"")</f>
        <v>21.296587301587302</v>
      </c>
      <c r="AS34" s="21">
        <f>IF(AS11&gt;0,VLOOKUP(AS11,'[3]2010_Envelope'!$BH$6:$CR$128,21),"")</f>
        <v>22.222222222222221</v>
      </c>
      <c r="AT34" s="21" t="str">
        <f>IF(AT11&gt;0,VLOOKUP(AT11,'[3]2010_Envelope'!$BH$6:$CR$128,21),"")</f>
        <v/>
      </c>
      <c r="AU34" s="21" t="str">
        <f>IF(AU11&gt;0,VLOOKUP(AU11,'[3]2010_Envelope'!$BH$6:$CR$128,21),"")</f>
        <v/>
      </c>
      <c r="AV34" s="21">
        <f>IF(AV11&gt;0,VLOOKUP(AV11,'[3]2010_Envelope'!$BH$6:$CR$128,21),"")</f>
        <v>22.942857142857143</v>
      </c>
      <c r="AW34" s="20" t="str">
        <f>IF(AW11&gt;0,VLOOKUP(AW11,'[3]2010_HVAC'!$EY$7:$KA$83,83),"")</f>
        <v/>
      </c>
      <c r="AX34" s="20" t="str">
        <f>IF(AX11&gt;0,VLOOKUP(AX11,'[3]2010_HVAC'!$EY$7:$KA$83,83),"")</f>
        <v/>
      </c>
      <c r="AY34" s="20">
        <f>IF(AY11&gt;0,VLOOKUP(AY11,'[3]2010_HVAC'!$EY$7:$KA$83,83),"")</f>
        <v>22.799999999999994</v>
      </c>
      <c r="AZ34" s="20" t="str">
        <f>IF(AZ11&gt;0,VLOOKUP(AZ11,'[3]2010_HVAC'!$EY$7:$KA$83,83),"")</f>
        <v/>
      </c>
      <c r="BA34" s="55">
        <f>VLOOKUP($C34,[2]Performance!$A$3:$K$36,3)</f>
        <v>2</v>
      </c>
      <c r="BB34" s="55">
        <f t="shared" si="36"/>
        <v>85</v>
      </c>
      <c r="BC34" s="20">
        <f>IF(BC11&gt;0,VLOOKUP(BC11,'[3]2010_HVAC'!$EY$7:$KA$83,BB34),"")</f>
        <v>39.823933390719311</v>
      </c>
      <c r="BD34" s="20" t="str">
        <f>IF(BD11&gt;0,VLOOKUP(BD11,'[3]2010_HVAC'!$EY$7:$KA$83,$BB34),"")</f>
        <v/>
      </c>
      <c r="BE34" s="20">
        <f>IF(BE11&gt;0,VLOOKUP(BE11,'[3]2010_HVAC'!$EY$7:$KA$83,83),"")</f>
        <v>38.400000000000006</v>
      </c>
      <c r="BF34" s="20" t="str">
        <f>IF(BF11&gt;0,VLOOKUP(BF11,'[3]2010_HVAC'!$EY$7:$KA$83,83),"")</f>
        <v/>
      </c>
      <c r="BG34" s="20">
        <f>IF(BG11&gt;0,VLOOKUP(BG11,'[3]2010_HVAC'!$EY$7:$KA$83,83),"")</f>
        <v>1.4857142857142858</v>
      </c>
      <c r="BH34" s="20" t="str">
        <f>IF(BH11&gt;0,VLOOKUP(BH11,'[3]2010_HVAC'!$EY$7:$KA$83,83),"")</f>
        <v/>
      </c>
      <c r="BI34" s="20">
        <f>IF(BI11&gt;0,VLOOKUP(BI11,'[3]2010_HVAC'!$EY$7:$KA$83,83),"")</f>
        <v>20.833333333333332</v>
      </c>
      <c r="BJ34" s="13">
        <f t="shared" si="37"/>
        <v>623040.89018076577</v>
      </c>
      <c r="BK34" s="19">
        <f>IF($N34&gt;0,VLOOKUP($C34,[1]Prague!$AB$7:$AN$40,$N34))/((IF($P34=1,'3 PlantsCodes'!$D$26,IF($P34=2,'3 PlantsCodes'!$D$27,IF($P34=3,'3 PlantsCodes'!$D$28,IF($P34=4,'3 PlantsCodes'!$D$29)))))*IF($R34=1,'3 PlantsCodes'!$D$31,IF($R34=2,'3 PlantsCodes'!$D$32)))</f>
        <v>11.897768998013085</v>
      </c>
      <c r="BL34" s="19">
        <f>(IF($O34=20,VLOOKUP($C34,[1]Prague!$AB$7:$AN$40,12),IF($O34&gt;0,VLOOKUP($C34,[1]Prague!$AB$7:$AN$40,$O34),0))/(IF($Q34=1,'3 PlantsCodes'!$E$26,IF($Q34=3,'3 PlantsCodes'!$E$28,IF($Q34=4,'3 PlantsCodes'!$E$29,1)))*IF($R34=1,'3 PlantsCodes'!$E$31,IF($R34=2,'3 PlantsCodes'!$E$32))))</f>
        <v>2.2998796703664008</v>
      </c>
      <c r="BM34" s="19">
        <f>VLOOKUP($C34,[1]Prague!$AB$6:$AZ$40,$S34)</f>
        <v>3.9530208707009953</v>
      </c>
      <c r="BN34" s="19">
        <f>VLOOKUP($C34,[1]Prague!$B$7:$Y$40,18)</f>
        <v>22.621541992187499</v>
      </c>
      <c r="BO34" s="19">
        <f>VLOOKUP($C34,[1]Prague!$B$7:$AA$40,26)</f>
        <v>0.20251597682529929</v>
      </c>
      <c r="BP34" s="20">
        <f>IF($U34=1,-[4]Office!$E$5,0)</f>
        <v>-6.1786324786324789</v>
      </c>
      <c r="BQ34" s="57" t="s">
        <v>30</v>
      </c>
      <c r="BR34" s="19">
        <f>IF($N34&gt;0,VLOOKUP($C34,[2]Prague!$AB$7:$AN$40,$N34))/((IF($P34=1,'3 PlantsCodes'!$D$26,IF($P34=2,'3 PlantsCodes'!$D$27,IF($P34=3,'3 PlantsCodes'!$D$28,IF($P34=4,'3 PlantsCodes'!$D$29)))))*IF($R34=1,'3 PlantsCodes'!$D$31,IF($R34=2,'3 PlantsCodes'!$D$32)))</f>
        <v>17.841262577368308</v>
      </c>
      <c r="BS34" s="19">
        <f>(IF($O34=20,VLOOKUP($C34,[2]Prague!$AB$7:$AN$40,12),IF($O34&gt;0,VLOOKUP($C34,[2]Prague!$AB$7:$AN$40,$O34),0))/(IF($Q34=1,'3 PlantsCodes'!$E$26,IF($Q34=3,'3 PlantsCodes'!$E$28,IF($Q34=4,'3 PlantsCodes'!$E$29,1)))*IF($R34=1,'3 PlantsCodes'!$E$31,IF($R34=2,'3 PlantsCodes'!$E$32))))</f>
        <v>1.144764807101289</v>
      </c>
      <c r="BT34" s="19">
        <f>VLOOKUP($C34,[2]Prague!$AB$6:$AZ$40,$S34)</f>
        <v>5.6835596185084807</v>
      </c>
      <c r="BU34" s="19">
        <f>VLOOKUP($C34,[2]Prague!$B$7:$Y$40,18)</f>
        <v>20.553239289682573</v>
      </c>
      <c r="BV34" s="19">
        <f>VLOOKUP($C34,[2]Prague!$B$7:$AA$40,26)</f>
        <v>0.41531480318122932</v>
      </c>
      <c r="BW34" s="20">
        <f>IF($U34=1,-[4]School!$E$5,0)</f>
        <v>-6.1057142857142859</v>
      </c>
      <c r="BX34" s="57" t="s">
        <v>30</v>
      </c>
    </row>
    <row r="35" spans="1:76" ht="15" customHeight="1" x14ac:dyDescent="0.25">
      <c r="A35" s="151"/>
      <c r="B35" s="17">
        <v>7</v>
      </c>
      <c r="C35" s="22">
        <f t="shared" si="32"/>
        <v>13</v>
      </c>
      <c r="D35" s="50" t="str">
        <f t="shared" si="32"/>
        <v>o+</v>
      </c>
      <c r="E35" s="50" t="str">
        <f t="shared" si="32"/>
        <v>+</v>
      </c>
      <c r="F35" s="49" t="str">
        <f t="shared" si="32"/>
        <v>o</v>
      </c>
      <c r="G35" s="49" t="str">
        <f t="shared" si="32"/>
        <v>o+</v>
      </c>
      <c r="H35" s="49">
        <f t="shared" si="32"/>
        <v>0</v>
      </c>
      <c r="I35" s="49">
        <f t="shared" si="32"/>
        <v>3</v>
      </c>
      <c r="J35" s="49">
        <f t="shared" si="32"/>
        <v>3</v>
      </c>
      <c r="K35" s="49">
        <f t="shared" si="32"/>
        <v>2</v>
      </c>
      <c r="L35" s="49">
        <f t="shared" si="32"/>
        <v>1</v>
      </c>
      <c r="M35" s="49">
        <f t="shared" si="32"/>
        <v>3321</v>
      </c>
      <c r="N35" s="49">
        <f t="shared" si="32"/>
        <v>7</v>
      </c>
      <c r="O35" s="49">
        <f t="shared" si="32"/>
        <v>13</v>
      </c>
      <c r="P35" s="49">
        <f t="shared" si="32"/>
        <v>1</v>
      </c>
      <c r="Q35" s="49">
        <f t="shared" si="32"/>
        <v>1</v>
      </c>
      <c r="R35" s="49">
        <f t="shared" si="32"/>
        <v>2</v>
      </c>
      <c r="S35" s="22">
        <f t="shared" si="32"/>
        <v>22</v>
      </c>
      <c r="T35" s="49">
        <f t="shared" si="32"/>
        <v>1</v>
      </c>
      <c r="U35" s="49">
        <f t="shared" si="32"/>
        <v>1</v>
      </c>
      <c r="V35" s="18" t="str">
        <f t="shared" si="32"/>
        <v/>
      </c>
      <c r="W35" s="21">
        <f>IF(W12&gt;0,VLOOKUP(W12,'[3]2010_Envelope'!$BH$6:$CR$128,20),"")</f>
        <v>5.0666666666666673</v>
      </c>
      <c r="X35" s="21">
        <f>IF(X12&gt;0,VLOOKUP(X12,'[3]2010_Envelope'!$BH$6:$CR$128,20),"")</f>
        <v>13.535657051282051</v>
      </c>
      <c r="Y35" s="21">
        <f>IF(Y12&gt;0,VLOOKUP(Y12,'[3]2010_Envelope'!$BH$6:$CR$128,20),"")</f>
        <v>9.6000000000000014</v>
      </c>
      <c r="Z35" s="21">
        <f>IF(Z12&gt;0,VLOOKUP(Z12,'[3]2010_Envelope'!$BH$6:$CR$128,20),"")</f>
        <v>88.474786324786336</v>
      </c>
      <c r="AA35" s="21" t="str">
        <f>IF(AA12&gt;0,VLOOKUP(AA12,'[3]2010_Envelope'!$BH$6:$CR$128,20),"")</f>
        <v/>
      </c>
      <c r="AB35" s="21">
        <f>IF(AB12&gt;0,VLOOKUP(AB12,'[3]2010_Envelope'!$BH$6:$CR$128,20),"")</f>
        <v>34.081196581196579</v>
      </c>
      <c r="AC35" s="20" t="str">
        <f>IF(AC12&gt;0,VLOOKUP(AC12,'[3]2010_HVAC'!$EY$7:$KA$83,80),"")</f>
        <v/>
      </c>
      <c r="AD35" s="20" t="str">
        <f>IF(AD12&gt;0,VLOOKUP(AD12,'[3]2010_HVAC'!$EY$7:$KA$83,80),"")</f>
        <v/>
      </c>
      <c r="AE35" s="20">
        <f>IF(AE12&gt;0,VLOOKUP(AE12,'[3]2010_HVAC'!$EY$7:$KA$83,80),"")</f>
        <v>22.799999999999997</v>
      </c>
      <c r="AF35" s="20" t="str">
        <f>IF(AF12&gt;0,VLOOKUP(AF12,'[3]2010_HVAC'!$EY$7:$KA$83,80),"")</f>
        <v/>
      </c>
      <c r="AG35" s="55">
        <f>VLOOKUP($C35,[1]Performance!$A$3:$K$38,3)</f>
        <v>2</v>
      </c>
      <c r="AH35" s="55">
        <f t="shared" si="34"/>
        <v>82</v>
      </c>
      <c r="AI35" s="20">
        <f>IF(AI12&gt;0,VLOOKUP(AI12,'[3]2010_HVAC'!$EY$7:$KA$83,AH35),"")</f>
        <v>21.628780513829359</v>
      </c>
      <c r="AJ35" s="20" t="str">
        <f>IF(AJ12&gt;0,VLOOKUP(AJ12,'[3]2010_HVAC'!$EY$7:$KA$83,$AH35),"")</f>
        <v/>
      </c>
      <c r="AK35" s="20">
        <f>IF(AK12&gt;0,VLOOKUP(AK12,'[3]2010_HVAC'!$EY$7:$KA$83,80),"")</f>
        <v>38.400000000000006</v>
      </c>
      <c r="AL35" s="20" t="str">
        <f>IF(AL12&gt;0,VLOOKUP(AL12,'[3]2010_HVAC'!$EY$7:$KA$83,80),"")</f>
        <v/>
      </c>
      <c r="AM35" s="20">
        <f>IF(AM12&gt;0,VLOOKUP(AM12,'[3]2010_HVAC'!$EY$7:$KA$83,80),"")</f>
        <v>1.3333333333333333</v>
      </c>
      <c r="AN35" s="20">
        <f>IF(AN12&gt;0,VLOOKUP(AN12,'[3]2010_HVAC'!$EY$7:$KA$83,80),"")</f>
        <v>5.1111111111111107</v>
      </c>
      <c r="AO35" s="20">
        <f>IF(AO12&gt;0,VLOOKUP(AO12,'[3]2010_HVAC'!$EY$7:$KA$83,80),"")</f>
        <v>20.192307692307693</v>
      </c>
      <c r="AP35" s="13">
        <f t="shared" si="35"/>
        <v>608923.78390236071</v>
      </c>
      <c r="AQ35" s="21">
        <f>IF(AQ12&gt;0,VLOOKUP(AQ12,'[3]2010_Envelope'!$BH$6:$CR$128,21),"")</f>
        <v>13.194444444444445</v>
      </c>
      <c r="AR35" s="21">
        <f>IF(AR12&gt;0,VLOOKUP(AR12,'[3]2010_Envelope'!$BH$6:$CR$128,21),"")</f>
        <v>24.378988095238096</v>
      </c>
      <c r="AS35" s="21">
        <f>IF(AS12&gt;0,VLOOKUP(AS12,'[3]2010_Envelope'!$BH$6:$CR$128,21),"")</f>
        <v>25</v>
      </c>
      <c r="AT35" s="21" t="str">
        <f>IF(AT12&gt;0,VLOOKUP(AT12,'[3]2010_Envelope'!$BH$6:$CR$128,21),"")</f>
        <v/>
      </c>
      <c r="AU35" s="21" t="str">
        <f>IF(AU12&gt;0,VLOOKUP(AU12,'[3]2010_Envelope'!$BH$6:$CR$128,21),"")</f>
        <v/>
      </c>
      <c r="AV35" s="21">
        <f>IF(AV12&gt;0,VLOOKUP(AV12,'[3]2010_Envelope'!$BH$6:$CR$128,21),"")</f>
        <v>22.942857142857143</v>
      </c>
      <c r="AW35" s="20" t="str">
        <f>IF(AW12&gt;0,VLOOKUP(AW12,'[3]2010_HVAC'!$EY$7:$KA$83,83),"")</f>
        <v/>
      </c>
      <c r="AX35" s="20" t="str">
        <f>IF(AX12&gt;0,VLOOKUP(AX12,'[3]2010_HVAC'!$EY$7:$KA$83,83),"")</f>
        <v/>
      </c>
      <c r="AY35" s="20">
        <f>IF(AY12&gt;0,VLOOKUP(AY12,'[3]2010_HVAC'!$EY$7:$KA$83,83),"")</f>
        <v>22.799999999999994</v>
      </c>
      <c r="AZ35" s="20" t="str">
        <f>IF(AZ12&gt;0,VLOOKUP(AZ12,'[3]2010_HVAC'!$EY$7:$KA$83,83),"")</f>
        <v/>
      </c>
      <c r="BA35" s="55">
        <f>VLOOKUP($C35,[2]Performance!$A$3:$K$36,3)</f>
        <v>2</v>
      </c>
      <c r="BB35" s="55">
        <f t="shared" si="36"/>
        <v>85</v>
      </c>
      <c r="BC35" s="20">
        <f>IF(BC12&gt;0,VLOOKUP(BC12,'[3]2010_HVAC'!$EY$7:$KA$83,BB35),"")</f>
        <v>39.823933390719311</v>
      </c>
      <c r="BD35" s="20" t="str">
        <f>IF(BD12&gt;0,VLOOKUP(BD12,'[3]2010_HVAC'!$EY$7:$KA$83,$BB35),"")</f>
        <v/>
      </c>
      <c r="BE35" s="20">
        <f>IF(BE12&gt;0,VLOOKUP(BE12,'[3]2010_HVAC'!$EY$7:$KA$83,83),"")</f>
        <v>38.400000000000006</v>
      </c>
      <c r="BF35" s="20" t="str">
        <f>IF(BF12&gt;0,VLOOKUP(BF12,'[3]2010_HVAC'!$EY$7:$KA$83,83),"")</f>
        <v/>
      </c>
      <c r="BG35" s="20">
        <f>IF(BG12&gt;0,VLOOKUP(BG12,'[3]2010_HVAC'!$EY$7:$KA$83,83),"")</f>
        <v>1.4857142857142858</v>
      </c>
      <c r="BH35" s="20">
        <f>IF(BH12&gt;0,VLOOKUP(BH12,'[3]2010_HVAC'!$EY$7:$KA$83,83),"")</f>
        <v>7.5936507936507933</v>
      </c>
      <c r="BI35" s="20">
        <f>IF(BI12&gt;0,VLOOKUP(BI12,'[3]2010_HVAC'!$EY$7:$KA$83,83),"")</f>
        <v>20.833333333333332</v>
      </c>
      <c r="BJ35" s="13">
        <f t="shared" si="37"/>
        <v>681826.70268076577</v>
      </c>
      <c r="BK35" s="19">
        <f>IF($N35&gt;0,VLOOKUP($C35,[1]Prague!$AB$7:$AN$40,$N35))/((IF($P35=1,'3 PlantsCodes'!$D$26,IF($P35=2,'3 PlantsCodes'!$D$27,IF($P35=3,'3 PlantsCodes'!$D$28,IF($P35=4,'3 PlantsCodes'!$D$29)))))*IF($R35=1,'3 PlantsCodes'!$D$31,IF($R35=2,'3 PlantsCodes'!$D$32)))</f>
        <v>10.761675225805989</v>
      </c>
      <c r="BL35" s="19">
        <f>(IF($O35=20,VLOOKUP($C35,[1]Prague!$AB$7:$AN$40,12),IF($O35&gt;0,VLOOKUP($C35,[1]Prague!$AB$7:$AN$40,$O35),0))/(IF($Q35=1,'3 PlantsCodes'!$E$26,IF($Q35=3,'3 PlantsCodes'!$E$28,IF($Q35=4,'3 PlantsCodes'!$E$29,1)))*IF($R35=1,'3 PlantsCodes'!$E$31,IF($R35=2,'3 PlantsCodes'!$E$32))))</f>
        <v>2.3613599269259358</v>
      </c>
      <c r="BM35" s="19">
        <f>VLOOKUP($C35,[1]Prague!$AB$6:$AZ$40,$S35)</f>
        <v>2.3507658426125668</v>
      </c>
      <c r="BN35" s="19">
        <f>VLOOKUP($C35,[1]Prague!$B$7:$Y$40,18)</f>
        <v>22.621541992187499</v>
      </c>
      <c r="BO35" s="19">
        <f>VLOOKUP($C35,[1]Prague!$B$7:$AA$40,26)</f>
        <v>0.20056812061894433</v>
      </c>
      <c r="BP35" s="20">
        <f>IF($U35=1,-[4]Office!$E$5,0)</f>
        <v>-6.1786324786324789</v>
      </c>
      <c r="BQ35" s="57" t="s">
        <v>30</v>
      </c>
      <c r="BR35" s="19">
        <f>IF($N35&gt;0,VLOOKUP($C35,[2]Prague!$AB$7:$AN$40,$N35))/((IF($P35=1,'3 PlantsCodes'!$D$26,IF($P35=2,'3 PlantsCodes'!$D$27,IF($P35=3,'3 PlantsCodes'!$D$28,IF($P35=4,'3 PlantsCodes'!$D$29)))))*IF($R35=1,'3 PlantsCodes'!$D$31,IF($R35=2,'3 PlantsCodes'!$D$32)))</f>
        <v>15.762757065967959</v>
      </c>
      <c r="BS35" s="19">
        <f>(IF($O35=20,VLOOKUP($C35,[2]Prague!$AB$7:$AN$40,12),IF($O35&gt;0,VLOOKUP($C35,[2]Prague!$AB$7:$AN$40,$O35),0))/(IF($Q35=1,'3 PlantsCodes'!$E$26,IF($Q35=3,'3 PlantsCodes'!$E$28,IF($Q35=4,'3 PlantsCodes'!$E$29,1)))*IF($R35=1,'3 PlantsCodes'!$E$31,IF($R35=2,'3 PlantsCodes'!$E$32))))</f>
        <v>1.2275487414605408</v>
      </c>
      <c r="BT35" s="19">
        <f>VLOOKUP($C35,[2]Prague!$AB$6:$AZ$40,$S35)</f>
        <v>3.8912469330906321</v>
      </c>
      <c r="BU35" s="19">
        <f>VLOOKUP($C35,[2]Prague!$B$7:$Y$40,18)</f>
        <v>20.553955771825393</v>
      </c>
      <c r="BV35" s="19">
        <f>VLOOKUP($C35,[2]Prague!$B$7:$AA$40,26)</f>
        <v>0.41058849553620852</v>
      </c>
      <c r="BW35" s="20">
        <f>IF($U35=1,-[4]School!$E$5,0)</f>
        <v>-6.1057142857142859</v>
      </c>
      <c r="BX35" s="57" t="s">
        <v>30</v>
      </c>
    </row>
    <row r="36" spans="1:76" ht="15" customHeight="1" x14ac:dyDescent="0.25">
      <c r="A36" s="151"/>
      <c r="B36" s="17">
        <v>8</v>
      </c>
      <c r="C36" s="22">
        <f t="shared" si="32"/>
        <v>14</v>
      </c>
      <c r="D36" s="50" t="str">
        <f t="shared" si="32"/>
        <v>o+</v>
      </c>
      <c r="E36" s="50" t="str">
        <f t="shared" si="32"/>
        <v>+</v>
      </c>
      <c r="F36" s="49" t="str">
        <f t="shared" si="32"/>
        <v>o+</v>
      </c>
      <c r="G36" s="49" t="str">
        <f t="shared" si="32"/>
        <v>+</v>
      </c>
      <c r="H36" s="49">
        <f t="shared" si="32"/>
        <v>0</v>
      </c>
      <c r="I36" s="49">
        <f t="shared" si="32"/>
        <v>3</v>
      </c>
      <c r="J36" s="49">
        <f t="shared" si="32"/>
        <v>3</v>
      </c>
      <c r="K36" s="49">
        <f t="shared" si="32"/>
        <v>3</v>
      </c>
      <c r="L36" s="49">
        <f t="shared" si="32"/>
        <v>1</v>
      </c>
      <c r="M36" s="49">
        <f t="shared" si="32"/>
        <v>3331</v>
      </c>
      <c r="N36" s="49">
        <f t="shared" si="32"/>
        <v>6</v>
      </c>
      <c r="O36" s="49">
        <f t="shared" si="32"/>
        <v>0</v>
      </c>
      <c r="P36" s="49">
        <f t="shared" si="32"/>
        <v>1</v>
      </c>
      <c r="Q36" s="49">
        <f t="shared" si="32"/>
        <v>0</v>
      </c>
      <c r="R36" s="49">
        <f t="shared" si="32"/>
        <v>2</v>
      </c>
      <c r="S36" s="22">
        <f t="shared" si="32"/>
        <v>15</v>
      </c>
      <c r="T36" s="49">
        <f t="shared" si="32"/>
        <v>0</v>
      </c>
      <c r="U36" s="49">
        <f t="shared" si="32"/>
        <v>1</v>
      </c>
      <c r="V36" s="18" t="str">
        <f t="shared" si="32"/>
        <v/>
      </c>
      <c r="W36" s="21">
        <f>IF(W13&gt;0,VLOOKUP(W13,'[3]2010_Envelope'!$BH$6:$CR$128,20),"")</f>
        <v>5.0666666666666673</v>
      </c>
      <c r="X36" s="21">
        <f>IF(X13&gt;0,VLOOKUP(X13,'[3]2010_Envelope'!$BH$6:$CR$128,20),"")</f>
        <v>13.535657051282051</v>
      </c>
      <c r="Y36" s="21">
        <f>IF(Y13&gt;0,VLOOKUP(Y13,'[3]2010_Envelope'!$BH$6:$CR$128,20),"")</f>
        <v>9.6000000000000014</v>
      </c>
      <c r="Z36" s="21">
        <f>IF(Z13&gt;0,VLOOKUP(Z13,'[3]2010_Envelope'!$BH$6:$CR$128,20),"")</f>
        <v>88.474786324786336</v>
      </c>
      <c r="AA36" s="21">
        <f>IF(AA13&gt;0,VLOOKUP(AA13,'[3]2010_Envelope'!$BH$6:$CR$128,20),"")</f>
        <v>73.085232668565993</v>
      </c>
      <c r="AB36" s="21">
        <f>IF(AB13&gt;0,VLOOKUP(AB13,'[3]2010_Envelope'!$BH$6:$CR$128,20),"")</f>
        <v>34.081196581196579</v>
      </c>
      <c r="AC36" s="20" t="str">
        <f>IF(AC13&gt;0,VLOOKUP(AC13,'[3]2010_HVAC'!$EY$7:$KA$83,80),"")</f>
        <v/>
      </c>
      <c r="AD36" s="20" t="str">
        <f>IF(AD13&gt;0,VLOOKUP(AD13,'[3]2010_HVAC'!$EY$7:$KA$83,80),"")</f>
        <v/>
      </c>
      <c r="AE36" s="20">
        <f>IF(AE13&gt;0,VLOOKUP(AE13,'[3]2010_HVAC'!$EY$7:$KA$83,80),"")</f>
        <v>34.799999999999997</v>
      </c>
      <c r="AF36" s="20">
        <f>IF(AF13&gt;0,VLOOKUP(AF13,'[3]2010_HVAC'!$EY$7:$KA$83,80),"")</f>
        <v>25.488681818181817</v>
      </c>
      <c r="AG36" s="55">
        <f>VLOOKUP($C36,[1]Performance!$A$3:$K$38,3)</f>
        <v>2</v>
      </c>
      <c r="AH36" s="55">
        <f t="shared" si="34"/>
        <v>82</v>
      </c>
      <c r="AI36" s="20">
        <f>IF(AI13&gt;0,VLOOKUP(AI13,'[3]2010_HVAC'!$EY$7:$KA$83,AH36),"")</f>
        <v>6.2278557142093396</v>
      </c>
      <c r="AJ36" s="20" t="str">
        <f>IF(AJ13&gt;0,VLOOKUP(AJ13,'[3]2010_HVAC'!$EY$7:$KA$83,$AH36),"")</f>
        <v/>
      </c>
      <c r="AK36" s="20">
        <f>IF(AK13&gt;0,VLOOKUP(AK13,'[3]2010_HVAC'!$EY$7:$KA$83,80),"")</f>
        <v>38.400000000000006</v>
      </c>
      <c r="AL36" s="20" t="str">
        <f>IF(AL13&gt;0,VLOOKUP(AL13,'[3]2010_HVAC'!$EY$7:$KA$83,80),"")</f>
        <v/>
      </c>
      <c r="AM36" s="20">
        <f>IF(AM13&gt;0,VLOOKUP(AM13,'[3]2010_HVAC'!$EY$7:$KA$83,80),"")</f>
        <v>1.3333333333333333</v>
      </c>
      <c r="AN36" s="20" t="str">
        <f>IF(AN13&gt;0,VLOOKUP(AN13,'[3]2010_HVAC'!$EY$7:$KA$83,80),"")</f>
        <v/>
      </c>
      <c r="AO36" s="20">
        <f>IF(AO13&gt;0,VLOOKUP(AO13,'[3]2010_HVAC'!$EY$7:$KA$83,80),"")</f>
        <v>20.192307692307693</v>
      </c>
      <c r="AP36" s="13">
        <f t="shared" si="35"/>
        <v>819668.57977023977</v>
      </c>
      <c r="AQ36" s="21">
        <f>IF(AQ13&gt;0,VLOOKUP(AQ13,'[3]2010_Envelope'!$BH$6:$CR$128,21),"")</f>
        <v>13.194444444444445</v>
      </c>
      <c r="AR36" s="21">
        <f>IF(AR13&gt;0,VLOOKUP(AR13,'[3]2010_Envelope'!$BH$6:$CR$128,21),"")</f>
        <v>24.378988095238096</v>
      </c>
      <c r="AS36" s="21">
        <f>IF(AS13&gt;0,VLOOKUP(AS13,'[3]2010_Envelope'!$BH$6:$CR$128,21),"")</f>
        <v>25</v>
      </c>
      <c r="AT36" s="21" t="str">
        <f>IF(AT13&gt;0,VLOOKUP(AT13,'[3]2010_Envelope'!$BH$6:$CR$128,21),"")</f>
        <v/>
      </c>
      <c r="AU36" s="21">
        <f>IF(AU13&gt;0,VLOOKUP(AU13,'[3]2010_Envelope'!$BH$6:$CR$128,21),"")</f>
        <v>49.199682539682541</v>
      </c>
      <c r="AV36" s="21">
        <f>IF(AV13&gt;0,VLOOKUP(AV13,'[3]2010_Envelope'!$BH$6:$CR$128,21),"")</f>
        <v>22.942857142857143</v>
      </c>
      <c r="AW36" s="20" t="str">
        <f>IF(AW13&gt;0,VLOOKUP(AW13,'[3]2010_HVAC'!$EY$7:$KA$83,83),"")</f>
        <v/>
      </c>
      <c r="AX36" s="20" t="str">
        <f>IF(AX13&gt;0,VLOOKUP(AX13,'[3]2010_HVAC'!$EY$7:$KA$83,83),"")</f>
        <v/>
      </c>
      <c r="AY36" s="20">
        <f>IF(AY13&gt;0,VLOOKUP(AY13,'[3]2010_HVAC'!$EY$7:$KA$83,83),"")</f>
        <v>34.799999999999997</v>
      </c>
      <c r="AZ36" s="20">
        <f>IF(AZ13&gt;0,VLOOKUP(AZ13,'[3]2010_HVAC'!$EY$7:$KA$83,83),"")</f>
        <v>25.488681818181814</v>
      </c>
      <c r="BA36" s="55">
        <f>VLOOKUP($C36,[2]Performance!$A$3:$K$36,3)</f>
        <v>2</v>
      </c>
      <c r="BB36" s="55">
        <f t="shared" si="36"/>
        <v>85</v>
      </c>
      <c r="BC36" s="20">
        <f>IF(BC13&gt;0,VLOOKUP(BC13,'[3]2010_HVAC'!$EY$7:$KA$83,BB36),"")</f>
        <v>11.46702242278994</v>
      </c>
      <c r="BD36" s="20" t="str">
        <f>IF(BD13&gt;0,VLOOKUP(BD13,'[3]2010_HVAC'!$EY$7:$KA$83,$BB36),"")</f>
        <v/>
      </c>
      <c r="BE36" s="20">
        <f>IF(BE13&gt;0,VLOOKUP(BE13,'[3]2010_HVAC'!$EY$7:$KA$83,83),"")</f>
        <v>38.400000000000006</v>
      </c>
      <c r="BF36" s="20" t="str">
        <f>IF(BF13&gt;0,VLOOKUP(BF13,'[3]2010_HVAC'!$EY$7:$KA$83,83),"")</f>
        <v/>
      </c>
      <c r="BG36" s="20">
        <f>IF(BG13&gt;0,VLOOKUP(BG13,'[3]2010_HVAC'!$EY$7:$KA$83,83),"")</f>
        <v>1.4857142857142858</v>
      </c>
      <c r="BH36" s="20" t="str">
        <f>IF(BH13&gt;0,VLOOKUP(BH13,'[3]2010_HVAC'!$EY$7:$KA$83,83),"")</f>
        <v/>
      </c>
      <c r="BI36" s="20">
        <f>IF(BI13&gt;0,VLOOKUP(BI13,'[3]2010_HVAC'!$EY$7:$KA$83,83),"")</f>
        <v>20.833333333333332</v>
      </c>
      <c r="BJ36" s="13">
        <f t="shared" si="37"/>
        <v>841650.78085906105</v>
      </c>
      <c r="BK36" s="19">
        <f>IF($N36&gt;0,VLOOKUP($C36,[1]Prague!$AB$7:$AN$40,$N36))/((IF($P36=1,'3 PlantsCodes'!$D$26,IF($P36=2,'3 PlantsCodes'!$D$27,IF($P36=3,'3 PlantsCodes'!$D$28,IF($P36=4,'3 PlantsCodes'!$D$29)))))*IF($R36=1,'3 PlantsCodes'!$D$31,IF($R36=2,'3 PlantsCodes'!$D$32)))</f>
        <v>29.468729116235565</v>
      </c>
      <c r="BL36" s="19">
        <f>(IF($O36=20,VLOOKUP($C36,[1]Prague!$AB$7:$AN$40,12),IF($O36&gt;0,VLOOKUP($C36,[1]Prague!$AB$7:$AN$40,$O36),0))/(IF($Q36=1,'3 PlantsCodes'!$E$26,IF($Q36=3,'3 PlantsCodes'!$E$28,IF($Q36=4,'3 PlantsCodes'!$E$29,1)))*IF($R36=1,'3 PlantsCodes'!$E$31,IF($R36=2,'3 PlantsCodes'!$E$32))))</f>
        <v>0</v>
      </c>
      <c r="BM36" s="19">
        <f>VLOOKUP($C36,[1]Prague!$AB$6:$AZ$40,$S36)</f>
        <v>8.6315789473684212</v>
      </c>
      <c r="BN36" s="19">
        <f>VLOOKUP($C36,[1]Prague!$B$7:$Y$40,18)</f>
        <v>8.2855121203589217</v>
      </c>
      <c r="BO36" s="19">
        <f>VLOOKUP($C36,[1]Prague!$B$7:$AA$40,26)</f>
        <v>0.16886804242784925</v>
      </c>
      <c r="BP36" s="20">
        <f>IF($U36=1,-[4]Office!$E$5,0)</f>
        <v>-6.1786324786324789</v>
      </c>
      <c r="BQ36" s="57" t="s">
        <v>30</v>
      </c>
      <c r="BR36" s="19">
        <f>IF($N36&gt;0,VLOOKUP($C36,[2]Prague!$AB$7:$AN$40,$N36))/((IF($P36=1,'3 PlantsCodes'!$D$26,IF($P36=2,'3 PlantsCodes'!$D$27,IF($P36=3,'3 PlantsCodes'!$D$28,IF($P36=4,'3 PlantsCodes'!$D$29)))))*IF($R36=1,'3 PlantsCodes'!$D$31,IF($R36=2,'3 PlantsCodes'!$D$32)))</f>
        <v>40.606198946269522</v>
      </c>
      <c r="BS36" s="19">
        <f>(IF($O36=20,VLOOKUP($C36,[2]Prague!$AB$7:$AN$40,12),IF($O36&gt;0,VLOOKUP($C36,[2]Prague!$AB$7:$AN$40,$O36),0))/(IF($Q36=1,'3 PlantsCodes'!$E$26,IF($Q36=3,'3 PlantsCodes'!$E$28,IF($Q36=4,'3 PlantsCodes'!$E$29,1)))*IF($R36=1,'3 PlantsCodes'!$E$31,IF($R36=2,'3 PlantsCodes'!$E$32))))</f>
        <v>0</v>
      </c>
      <c r="BT36" s="19">
        <f>VLOOKUP($C36,[2]Prague!$AB$6:$AZ$40,$S36)</f>
        <v>12.526315789473685</v>
      </c>
      <c r="BU36" s="19">
        <f>VLOOKUP($C36,[2]Prague!$B$7:$Y$40,18)</f>
        <v>8.3581008307184543</v>
      </c>
      <c r="BV36" s="19">
        <f>VLOOKUP($C36,[2]Prague!$B$7:$AA$40,26)</f>
        <v>0.39734569466357056</v>
      </c>
      <c r="BW36" s="20">
        <f>IF($U36=1,-[4]School!$E$5,0)</f>
        <v>-6.1057142857142859</v>
      </c>
      <c r="BX36" s="57" t="s">
        <v>30</v>
      </c>
    </row>
    <row r="37" spans="1:76" ht="15" customHeight="1" x14ac:dyDescent="0.25">
      <c r="A37" s="151"/>
      <c r="B37" s="17">
        <v>9</v>
      </c>
      <c r="C37" s="22">
        <f t="shared" si="32"/>
        <v>18</v>
      </c>
      <c r="D37" s="50" t="str">
        <f t="shared" si="32"/>
        <v>+</v>
      </c>
      <c r="E37" s="50" t="str">
        <f t="shared" si="32"/>
        <v>+</v>
      </c>
      <c r="F37" s="49" t="str">
        <f t="shared" si="32"/>
        <v>o+</v>
      </c>
      <c r="G37" s="49" t="str">
        <f t="shared" si="32"/>
        <v>+</v>
      </c>
      <c r="H37" s="49">
        <f t="shared" si="32"/>
        <v>0</v>
      </c>
      <c r="I37" s="49">
        <f t="shared" si="32"/>
        <v>4</v>
      </c>
      <c r="J37" s="49">
        <f t="shared" si="32"/>
        <v>3</v>
      </c>
      <c r="K37" s="49">
        <f t="shared" si="32"/>
        <v>3</v>
      </c>
      <c r="L37" s="49">
        <f t="shared" si="32"/>
        <v>1</v>
      </c>
      <c r="M37" s="49">
        <f t="shared" si="32"/>
        <v>4331</v>
      </c>
      <c r="N37" s="49">
        <f t="shared" si="32"/>
        <v>6</v>
      </c>
      <c r="O37" s="49">
        <f t="shared" si="32"/>
        <v>0</v>
      </c>
      <c r="P37" s="49">
        <f t="shared" si="32"/>
        <v>1</v>
      </c>
      <c r="Q37" s="49">
        <f t="shared" si="32"/>
        <v>0</v>
      </c>
      <c r="R37" s="49">
        <f t="shared" si="32"/>
        <v>2</v>
      </c>
      <c r="S37" s="22">
        <f t="shared" si="32"/>
        <v>15</v>
      </c>
      <c r="T37" s="49">
        <f t="shared" si="32"/>
        <v>0</v>
      </c>
      <c r="U37" s="49">
        <f t="shared" si="32"/>
        <v>1</v>
      </c>
      <c r="V37" s="18" t="str">
        <f t="shared" si="32"/>
        <v/>
      </c>
      <c r="W37" s="21">
        <f>IF(W14&gt;0,VLOOKUP(W14,'[3]2010_Envelope'!$BH$6:$CR$128,20),"")</f>
        <v>6.4</v>
      </c>
      <c r="X37" s="21">
        <f>IF(X14&gt;0,VLOOKUP(X14,'[3]2010_Envelope'!$BH$6:$CR$128,20),"")</f>
        <v>15.247061965811966</v>
      </c>
      <c r="Y37" s="21">
        <f>IF(Y14&gt;0,VLOOKUP(Y14,'[3]2010_Envelope'!$BH$6:$CR$128,20),"")</f>
        <v>11.733333333333333</v>
      </c>
      <c r="Z37" s="21">
        <f>IF(Z14&gt;0,VLOOKUP(Z14,'[3]2010_Envelope'!$BH$6:$CR$128,20),"")</f>
        <v>88.474786324786336</v>
      </c>
      <c r="AA37" s="21">
        <f>IF(AA14&gt;0,VLOOKUP(AA14,'[3]2010_Envelope'!$BH$6:$CR$128,20),"")</f>
        <v>73.085232668565993</v>
      </c>
      <c r="AB37" s="21">
        <f>IF(AB14&gt;0,VLOOKUP(AB14,'[3]2010_Envelope'!$BH$6:$CR$128,20),"")</f>
        <v>34.081196581196579</v>
      </c>
      <c r="AC37" s="20" t="str">
        <f>IF(AC14&gt;0,VLOOKUP(AC14,'[3]2010_HVAC'!$EY$7:$KA$83,80),"")</f>
        <v/>
      </c>
      <c r="AD37" s="20" t="str">
        <f>IF(AD14&gt;0,VLOOKUP(AD14,'[3]2010_HVAC'!$EY$7:$KA$83,80),"")</f>
        <v/>
      </c>
      <c r="AE37" s="20">
        <f>IF(AE14&gt;0,VLOOKUP(AE14,'[3]2010_HVAC'!$EY$7:$KA$83,80),"")</f>
        <v>34.799999999999997</v>
      </c>
      <c r="AF37" s="20">
        <f>IF(AF14&gt;0,VLOOKUP(AF14,'[3]2010_HVAC'!$EY$7:$KA$83,80),"")</f>
        <v>25.488681818181817</v>
      </c>
      <c r="AG37" s="55">
        <f>VLOOKUP($C37,[1]Performance!$A$3:$K$38,3)</f>
        <v>2</v>
      </c>
      <c r="AH37" s="55">
        <f t="shared" si="34"/>
        <v>82</v>
      </c>
      <c r="AI37" s="20">
        <f>IF(AI14&gt;0,VLOOKUP(AI14,'[3]2010_HVAC'!$EY$7:$KA$83,AH37),"")</f>
        <v>6.2278557142093396</v>
      </c>
      <c r="AJ37" s="20" t="str">
        <f>IF(AJ14&gt;0,VLOOKUP(AJ14,'[3]2010_HVAC'!$EY$7:$KA$83,$AH37),"")</f>
        <v/>
      </c>
      <c r="AK37" s="20">
        <f>IF(AK14&gt;0,VLOOKUP(AK14,'[3]2010_HVAC'!$EY$7:$KA$83,80),"")</f>
        <v>38.400000000000006</v>
      </c>
      <c r="AL37" s="20" t="str">
        <f>IF(AL14&gt;0,VLOOKUP(AL14,'[3]2010_HVAC'!$EY$7:$KA$83,80),"")</f>
        <v/>
      </c>
      <c r="AM37" s="20">
        <f>IF(AM14&gt;0,VLOOKUP(AM14,'[3]2010_HVAC'!$EY$7:$KA$83,80),"")</f>
        <v>1.3333333333333333</v>
      </c>
      <c r="AN37" s="20" t="str">
        <f>IF(AN14&gt;0,VLOOKUP(AN14,'[3]2010_HVAC'!$EY$7:$KA$83,80),"")</f>
        <v/>
      </c>
      <c r="AO37" s="20">
        <f>IF(AO14&gt;0,VLOOKUP(AO14,'[3]2010_HVAC'!$EY$7:$KA$83,80),"")</f>
        <v>20.192307692307693</v>
      </c>
      <c r="AP37" s="13">
        <f t="shared" si="35"/>
        <v>831785.26727023977</v>
      </c>
      <c r="AQ37" s="21">
        <f>IF(AQ14&gt;0,VLOOKUP(AQ14,'[3]2010_Envelope'!$BH$6:$CR$128,21),"")</f>
        <v>16.666666666666668</v>
      </c>
      <c r="AR37" s="21">
        <f>IF(AR14&gt;0,VLOOKUP(AR14,'[3]2010_Envelope'!$BH$6:$CR$128,21),"")</f>
        <v>27.461388888888887</v>
      </c>
      <c r="AS37" s="21">
        <f>IF(AS14&gt;0,VLOOKUP(AS14,'[3]2010_Envelope'!$BH$6:$CR$128,21),"")</f>
        <v>30.555555555555557</v>
      </c>
      <c r="AT37" s="21" t="str">
        <f>IF(AT14&gt;0,VLOOKUP(AT14,'[3]2010_Envelope'!$BH$6:$CR$128,21),"")</f>
        <v/>
      </c>
      <c r="AU37" s="21">
        <f>IF(AU14&gt;0,VLOOKUP(AU14,'[3]2010_Envelope'!$BH$6:$CR$128,21),"")</f>
        <v>49.199682539682541</v>
      </c>
      <c r="AV37" s="21">
        <f>IF(AV14&gt;0,VLOOKUP(AV14,'[3]2010_Envelope'!$BH$6:$CR$128,21),"")</f>
        <v>22.942857142857143</v>
      </c>
      <c r="AW37" s="20" t="str">
        <f>IF(AW14&gt;0,VLOOKUP(AW14,'[3]2010_HVAC'!$EY$7:$KA$83,83),"")</f>
        <v/>
      </c>
      <c r="AX37" s="20" t="str">
        <f>IF(AX14&gt;0,VLOOKUP(AX14,'[3]2010_HVAC'!$EY$7:$KA$83,83),"")</f>
        <v/>
      </c>
      <c r="AY37" s="20">
        <f>IF(AY14&gt;0,VLOOKUP(AY14,'[3]2010_HVAC'!$EY$7:$KA$83,83),"")</f>
        <v>34.799999999999997</v>
      </c>
      <c r="AZ37" s="20">
        <f>IF(AZ14&gt;0,VLOOKUP(AZ14,'[3]2010_HVAC'!$EY$7:$KA$83,83),"")</f>
        <v>25.488681818181814</v>
      </c>
      <c r="BA37" s="55">
        <f>VLOOKUP($C37,[2]Performance!$A$3:$K$36,3)</f>
        <v>2</v>
      </c>
      <c r="BB37" s="55">
        <f t="shared" si="36"/>
        <v>85</v>
      </c>
      <c r="BC37" s="20">
        <f>IF(BC14&gt;0,VLOOKUP(BC14,'[3]2010_HVAC'!$EY$7:$KA$83,BB37),"")</f>
        <v>11.46702242278994</v>
      </c>
      <c r="BD37" s="20" t="str">
        <f>IF(BD14&gt;0,VLOOKUP(BD14,'[3]2010_HVAC'!$EY$7:$KA$83,$BB37),"")</f>
        <v/>
      </c>
      <c r="BE37" s="20">
        <f>IF(BE14&gt;0,VLOOKUP(BE14,'[3]2010_HVAC'!$EY$7:$KA$83,83),"")</f>
        <v>38.400000000000006</v>
      </c>
      <c r="BF37" s="20" t="str">
        <f>IF(BF14&gt;0,VLOOKUP(BF14,'[3]2010_HVAC'!$EY$7:$KA$83,83),"")</f>
        <v/>
      </c>
      <c r="BG37" s="20">
        <f>IF(BG14&gt;0,VLOOKUP(BG14,'[3]2010_HVAC'!$EY$7:$KA$83,83),"")</f>
        <v>1.4857142857142858</v>
      </c>
      <c r="BH37" s="20" t="str">
        <f>IF(BH14&gt;0,VLOOKUP(BH14,'[3]2010_HVAC'!$EY$7:$KA$83,83),"")</f>
        <v/>
      </c>
      <c r="BI37" s="20">
        <f>IF(BI14&gt;0,VLOOKUP(BI14,'[3]2010_HVAC'!$EY$7:$KA$83,83),"")</f>
        <v>20.833333333333332</v>
      </c>
      <c r="BJ37" s="13">
        <f t="shared" si="37"/>
        <v>879797.84335906105</v>
      </c>
      <c r="BK37" s="19">
        <f>IF($N37&gt;0,VLOOKUP($C37,[1]Prague!$AB$7:$AN$40,$N37))/((IF($P37=1,'3 PlantsCodes'!$D$26,IF($P37=2,'3 PlantsCodes'!$D$27,IF($P37=3,'3 PlantsCodes'!$D$28,IF($P37=4,'3 PlantsCodes'!$D$29)))))*IF($R37=1,'3 PlantsCodes'!$D$31,IF($R37=2,'3 PlantsCodes'!$D$32)))</f>
        <v>27.366246874836204</v>
      </c>
      <c r="BL37" s="19">
        <f>(IF($O37=20,VLOOKUP($C37,[1]Prague!$AB$7:$AN$40,12),IF($O37&gt;0,VLOOKUP($C37,[1]Prague!$AB$7:$AN$40,$O37),0))/(IF($Q37=1,'3 PlantsCodes'!$E$26,IF($Q37=3,'3 PlantsCodes'!$E$28,IF($Q37=4,'3 PlantsCodes'!$E$29,1)))*IF($R37=1,'3 PlantsCodes'!$E$31,IF($R37=2,'3 PlantsCodes'!$E$32))))</f>
        <v>0</v>
      </c>
      <c r="BM37" s="19">
        <f>VLOOKUP($C37,[1]Prague!$AB$6:$AZ$40,$S37)</f>
        <v>8.6315789473684212</v>
      </c>
      <c r="BN37" s="19">
        <f>VLOOKUP($C37,[1]Prague!$B$7:$Y$40,18)</f>
        <v>8.2855121203589217</v>
      </c>
      <c r="BO37" s="19">
        <f>VLOOKUP($C37,[1]Prague!$B$7:$AA$40,26)</f>
        <v>0.16619249036824968</v>
      </c>
      <c r="BP37" s="20">
        <f>IF($U37=1,-[4]Office!$E$5,0)</f>
        <v>-6.1786324786324789</v>
      </c>
      <c r="BQ37" s="57" t="s">
        <v>30</v>
      </c>
      <c r="BR37" s="19">
        <f>IF($N37&gt;0,VLOOKUP($C37,[2]Prague!$AB$7:$AN$40,$N37))/((IF($P37=1,'3 PlantsCodes'!$D$26,IF($P37=2,'3 PlantsCodes'!$D$27,IF($P37=3,'3 PlantsCodes'!$D$28,IF($P37=4,'3 PlantsCodes'!$D$29)))))*IF($R37=1,'3 PlantsCodes'!$D$31,IF($R37=2,'3 PlantsCodes'!$D$32)))</f>
        <v>36.461809377692674</v>
      </c>
      <c r="BS37" s="19">
        <f>(IF($O37=20,VLOOKUP($C37,[2]Prague!$AB$7:$AN$40,12),IF($O37&gt;0,VLOOKUP($C37,[2]Prague!$AB$7:$AN$40,$O37),0))/(IF($Q37=1,'3 PlantsCodes'!$E$26,IF($Q37=3,'3 PlantsCodes'!$E$28,IF($Q37=4,'3 PlantsCodes'!$E$29,1)))*IF($R37=1,'3 PlantsCodes'!$E$31,IF($R37=2,'3 PlantsCodes'!$E$32))))</f>
        <v>0</v>
      </c>
      <c r="BT37" s="19">
        <f>VLOOKUP($C37,[2]Prague!$AB$6:$AZ$40,$S37)</f>
        <v>12.526315789473685</v>
      </c>
      <c r="BU37" s="19">
        <f>VLOOKUP($C37,[2]Prague!$B$7:$Y$40,18)</f>
        <v>8.3581008307184543</v>
      </c>
      <c r="BV37" s="19">
        <f>VLOOKUP($C37,[2]Prague!$B$7:$AA$40,26)</f>
        <v>0.39088353081253002</v>
      </c>
      <c r="BW37" s="20">
        <f>IF($U37=1,-[4]School!$E$5,0)</f>
        <v>-6.1057142857142859</v>
      </c>
      <c r="BX37" s="57" t="s">
        <v>30</v>
      </c>
    </row>
    <row r="38" spans="1:76" ht="15" customHeight="1" x14ac:dyDescent="0.25">
      <c r="A38" s="151"/>
      <c r="B38" s="17">
        <v>10</v>
      </c>
      <c r="C38" s="22">
        <f t="shared" si="32"/>
        <v>32</v>
      </c>
      <c r="D38" s="50" t="str">
        <f t="shared" si="32"/>
        <v>o+</v>
      </c>
      <c r="E38" s="50" t="str">
        <f t="shared" si="32"/>
        <v>+</v>
      </c>
      <c r="F38" s="49" t="str">
        <f t="shared" si="32"/>
        <v>o+</v>
      </c>
      <c r="G38" s="49" t="str">
        <f t="shared" si="32"/>
        <v>+</v>
      </c>
      <c r="H38" s="49">
        <f t="shared" si="32"/>
        <v>1</v>
      </c>
      <c r="I38" s="49">
        <f t="shared" si="32"/>
        <v>3</v>
      </c>
      <c r="J38" s="49">
        <f t="shared" si="32"/>
        <v>3</v>
      </c>
      <c r="K38" s="49">
        <f t="shared" si="32"/>
        <v>3</v>
      </c>
      <c r="L38" s="49">
        <f t="shared" si="32"/>
        <v>2</v>
      </c>
      <c r="M38" s="49">
        <f t="shared" si="32"/>
        <v>3332</v>
      </c>
      <c r="N38" s="49">
        <f t="shared" si="32"/>
        <v>6</v>
      </c>
      <c r="O38" s="49">
        <f t="shared" si="32"/>
        <v>0</v>
      </c>
      <c r="P38" s="49">
        <f t="shared" si="32"/>
        <v>1</v>
      </c>
      <c r="Q38" s="49">
        <f t="shared" si="32"/>
        <v>0</v>
      </c>
      <c r="R38" s="49">
        <f t="shared" si="32"/>
        <v>2</v>
      </c>
      <c r="S38" s="22">
        <f t="shared" si="32"/>
        <v>21</v>
      </c>
      <c r="T38" s="49">
        <f t="shared" si="32"/>
        <v>1</v>
      </c>
      <c r="U38" s="49">
        <f t="shared" si="32"/>
        <v>1</v>
      </c>
      <c r="V38" s="18" t="str">
        <f t="shared" si="32"/>
        <v/>
      </c>
      <c r="W38" s="21">
        <f>IF(W15&gt;0,VLOOKUP(W15,'[3]2010_Envelope'!$BH$6:$CR$128,20),"")</f>
        <v>5.0666666666666673</v>
      </c>
      <c r="X38" s="21">
        <f>IF(X15&gt;0,VLOOKUP(X15,'[3]2010_Envelope'!$BH$6:$CR$128,20),"")</f>
        <v>13.535657051282051</v>
      </c>
      <c r="Y38" s="21">
        <f>IF(Y15&gt;0,VLOOKUP(Y15,'[3]2010_Envelope'!$BH$6:$CR$128,20),"")</f>
        <v>9.6000000000000014</v>
      </c>
      <c r="Z38" s="21">
        <f>IF(Z15&gt;0,VLOOKUP(Z15,'[3]2010_Envelope'!$BH$6:$CR$128,20),"")</f>
        <v>88.474786324786336</v>
      </c>
      <c r="AA38" s="21">
        <f>IF(AA15&gt;0,VLOOKUP(AA15,'[3]2010_Envelope'!$BH$6:$CR$128,20),"")</f>
        <v>73.085232668565993</v>
      </c>
      <c r="AB38" s="21">
        <f>IF(AB15&gt;0,VLOOKUP(AB15,'[3]2010_Envelope'!$BH$6:$CR$128,20),"")</f>
        <v>34.081196581196579</v>
      </c>
      <c r="AC38" s="20">
        <f>IF(AC15&gt;0,VLOOKUP(AC15,'[3]2010_HVAC'!$EY$7:$KA$83,80),"")</f>
        <v>8.9999999999999982</v>
      </c>
      <c r="AD38" s="20">
        <f>IF(AD15&gt;0,VLOOKUP(AD15,'[3]2010_HVAC'!$EY$7:$KA$83,80),"")</f>
        <v>23.1</v>
      </c>
      <c r="AE38" s="20">
        <f>IF(AE15&gt;0,VLOOKUP(AE15,'[3]2010_HVAC'!$EY$7:$KA$83,80),"")</f>
        <v>34.799999999999997</v>
      </c>
      <c r="AF38" s="20">
        <f>IF(AF15&gt;0,VLOOKUP(AF15,'[3]2010_HVAC'!$EY$7:$KA$83,80),"")</f>
        <v>25.488681818181817</v>
      </c>
      <c r="AG38" s="55">
        <f>VLOOKUP($C38,[1]Performance!$A$3:$K$38,3)</f>
        <v>2</v>
      </c>
      <c r="AH38" s="55">
        <f t="shared" si="34"/>
        <v>82</v>
      </c>
      <c r="AI38" s="20">
        <f>IF(AI15&gt;0,VLOOKUP(AI15,'[3]2010_HVAC'!$EY$7:$KA$83,AH38),"")</f>
        <v>6.2278557142093396</v>
      </c>
      <c r="AJ38" s="20" t="str">
        <f>IF(AJ15&gt;0,VLOOKUP(AJ15,'[3]2010_HVAC'!$EY$7:$KA$83,$AH38),"")</f>
        <v/>
      </c>
      <c r="AK38" s="20">
        <f>IF(AK15&gt;0,VLOOKUP(AK15,'[3]2010_HVAC'!$EY$7:$KA$83,80),"")</f>
        <v>38.400000000000006</v>
      </c>
      <c r="AL38" s="20" t="str">
        <f>IF(AL15&gt;0,VLOOKUP(AL15,'[3]2010_HVAC'!$EY$7:$KA$83,80),"")</f>
        <v/>
      </c>
      <c r="AM38" s="20">
        <f>IF(AM15&gt;0,VLOOKUP(AM15,'[3]2010_HVAC'!$EY$7:$KA$83,80),"")</f>
        <v>1.3333333333333333</v>
      </c>
      <c r="AN38" s="20">
        <f>IF(AN15&gt;0,VLOOKUP(AN15,'[3]2010_HVAC'!$EY$7:$KA$83,80),"")</f>
        <v>5.1111111111111107</v>
      </c>
      <c r="AO38" s="20">
        <f>IF(AO15&gt;0,VLOOKUP(AO15,'[3]2010_HVAC'!$EY$7:$KA$83,80),"")</f>
        <v>20.192307692307693</v>
      </c>
      <c r="AP38" s="13">
        <f t="shared" si="35"/>
        <v>906742.57977023965</v>
      </c>
      <c r="AQ38" s="21">
        <f>IF(AQ15&gt;0,VLOOKUP(AQ15,'[3]2010_Envelope'!$BH$6:$CR$128,21),"")</f>
        <v>13.194444444444445</v>
      </c>
      <c r="AR38" s="21">
        <f>IF(AR15&gt;0,VLOOKUP(AR15,'[3]2010_Envelope'!$BH$6:$CR$128,21),"")</f>
        <v>24.378988095238096</v>
      </c>
      <c r="AS38" s="21">
        <f>IF(AS15&gt;0,VLOOKUP(AS15,'[3]2010_Envelope'!$BH$6:$CR$128,21),"")</f>
        <v>25</v>
      </c>
      <c r="AT38" s="21" t="str">
        <f>IF(AT15&gt;0,VLOOKUP(AT15,'[3]2010_Envelope'!$BH$6:$CR$128,21),"")</f>
        <v/>
      </c>
      <c r="AU38" s="21">
        <f>IF(AU15&gt;0,VLOOKUP(AU15,'[3]2010_Envelope'!$BH$6:$CR$128,21),"")</f>
        <v>49.199682539682541</v>
      </c>
      <c r="AV38" s="21">
        <f>IF(AV15&gt;0,VLOOKUP(AV15,'[3]2010_Envelope'!$BH$6:$CR$128,21),"")</f>
        <v>22.942857142857143</v>
      </c>
      <c r="AW38" s="20">
        <f>IF(AW15&gt;0,VLOOKUP(AW15,'[3]2010_HVAC'!$EY$7:$KA$83,83),"")</f>
        <v>8.9999999999999982</v>
      </c>
      <c r="AX38" s="20">
        <f>IF(AX15&gt;0,VLOOKUP(AX15,'[3]2010_HVAC'!$EY$7:$KA$83,83),"")</f>
        <v>23.1</v>
      </c>
      <c r="AY38" s="20">
        <f>IF(AY15&gt;0,VLOOKUP(AY15,'[3]2010_HVAC'!$EY$7:$KA$83,83),"")</f>
        <v>34.799999999999997</v>
      </c>
      <c r="AZ38" s="20">
        <f>IF(AZ15&gt;0,VLOOKUP(AZ15,'[3]2010_HVAC'!$EY$7:$KA$83,83),"")</f>
        <v>25.488681818181814</v>
      </c>
      <c r="BA38" s="55">
        <f>VLOOKUP($C38,[2]Performance!$A$3:$K$36,3)</f>
        <v>2</v>
      </c>
      <c r="BB38" s="55">
        <f t="shared" si="36"/>
        <v>85</v>
      </c>
      <c r="BC38" s="20">
        <f>IF(BC15&gt;0,VLOOKUP(BC15,'[3]2010_HVAC'!$EY$7:$KA$83,BB38),"")</f>
        <v>11.46702242278994</v>
      </c>
      <c r="BD38" s="20" t="str">
        <f>IF(BD15&gt;0,VLOOKUP(BD15,'[3]2010_HVAC'!$EY$7:$KA$83,$BB38),"")</f>
        <v/>
      </c>
      <c r="BE38" s="20">
        <f>IF(BE15&gt;0,VLOOKUP(BE15,'[3]2010_HVAC'!$EY$7:$KA$83,83),"")</f>
        <v>38.400000000000006</v>
      </c>
      <c r="BF38" s="20" t="str">
        <f>IF(BF15&gt;0,VLOOKUP(BF15,'[3]2010_HVAC'!$EY$7:$KA$83,83),"")</f>
        <v/>
      </c>
      <c r="BG38" s="20">
        <f>IF(BG15&gt;0,VLOOKUP(BG15,'[3]2010_HVAC'!$EY$7:$KA$83,83),"")</f>
        <v>1.4857142857142858</v>
      </c>
      <c r="BH38" s="20">
        <f>IF(BH15&gt;0,VLOOKUP(BH15,'[3]2010_HVAC'!$EY$7:$KA$83,83),"")</f>
        <v>7.5936507936507933</v>
      </c>
      <c r="BI38" s="20">
        <f>IF(BI15&gt;0,VLOOKUP(BI15,'[3]2010_HVAC'!$EY$7:$KA$83,83),"")</f>
        <v>20.833333333333332</v>
      </c>
      <c r="BJ38" s="13">
        <f t="shared" si="37"/>
        <v>966685.78085906117</v>
      </c>
      <c r="BK38" s="19">
        <f>IF($N38&gt;0,VLOOKUP($C38,[1]Prague!$AB$7:$AN$40,$N38))/((IF($P38=1,'3 PlantsCodes'!$D$26,IF($P38=2,'3 PlantsCodes'!$D$27,IF($P38=3,'3 PlantsCodes'!$D$28,IF($P38=4,'3 PlantsCodes'!$D$29)))))*IF($R38=1,'3 PlantsCodes'!$D$31,IF($R38=2,'3 PlantsCodes'!$D$32)))</f>
        <v>19.495054310649056</v>
      </c>
      <c r="BL38" s="19">
        <f>(IF($O38=20,VLOOKUP($C38,[1]Prague!$AB$7:$AN$40,12),IF($O38&gt;0,VLOOKUP($C38,[1]Prague!$AB$7:$AN$40,$O38),0))/(IF($Q38=1,'3 PlantsCodes'!$E$26,IF($Q38=3,'3 PlantsCodes'!$E$28,IF($Q38=4,'3 PlantsCodes'!$E$29,1)))*IF($R38=1,'3 PlantsCodes'!$E$31,IF($R38=2,'3 PlantsCodes'!$E$32))))</f>
        <v>0</v>
      </c>
      <c r="BM38" s="19">
        <f>VLOOKUP($C38,[1]Prague!$AB$6:$AZ$40,$S38)</f>
        <v>5.0854700854700852</v>
      </c>
      <c r="BN38" s="19">
        <f>VLOOKUP($C38,[1]Prague!$B$7:$Y$40,18)</f>
        <v>8.2855121203589217</v>
      </c>
      <c r="BO38" s="19">
        <f>VLOOKUP($C38,[1]Prague!$B$7:$AA$40,26)</f>
        <v>1.7565131483989274</v>
      </c>
      <c r="BP38" s="20">
        <f>IF($U38=1,-[4]Office!$E$5,0)</f>
        <v>-6.1786324786324789</v>
      </c>
      <c r="BQ38" s="57" t="s">
        <v>30</v>
      </c>
      <c r="BR38" s="19">
        <f>IF($N38&gt;0,VLOOKUP($C38,[2]Prague!$AB$7:$AN$40,$N38))/((IF($P38=1,'3 PlantsCodes'!$D$26,IF($P38=2,'3 PlantsCodes'!$D$27,IF($P38=3,'3 PlantsCodes'!$D$28,IF($P38=4,'3 PlantsCodes'!$D$29)))))*IF($R38=1,'3 PlantsCodes'!$D$31,IF($R38=2,'3 PlantsCodes'!$D$32)))</f>
        <v>16.061641839288381</v>
      </c>
      <c r="BS38" s="19">
        <f>(IF($O38=20,VLOOKUP($C38,[2]Prague!$AB$7:$AN$40,12),IF($O38&gt;0,VLOOKUP($C38,[2]Prague!$AB$7:$AN$40,$O38),0))/(IF($Q38=1,'3 PlantsCodes'!$E$26,IF($Q38=3,'3 PlantsCodes'!$E$28,IF($Q38=4,'3 PlantsCodes'!$E$29,1)))*IF($R38=1,'3 PlantsCodes'!$E$31,IF($R38=2,'3 PlantsCodes'!$E$32))))</f>
        <v>0</v>
      </c>
      <c r="BT38" s="19">
        <f>VLOOKUP($C38,[2]Prague!$AB$6:$AZ$40,$S38)</f>
        <v>8.4895572263993326</v>
      </c>
      <c r="BU38" s="19">
        <f>VLOOKUP($C38,[2]Prague!$B$7:$Y$40,18)</f>
        <v>8.3581008307184543</v>
      </c>
      <c r="BV38" s="19">
        <f>VLOOKUP($C38,[2]Prague!$B$7:$AA$40,26)</f>
        <v>4.6358862140313342</v>
      </c>
      <c r="BW38" s="20">
        <f>IF($U38=1,-[4]School!$E$5,0)</f>
        <v>-6.1057142857142859</v>
      </c>
      <c r="BX38" s="57" t="s">
        <v>30</v>
      </c>
    </row>
    <row r="39" spans="1:76" ht="15" customHeight="1" x14ac:dyDescent="0.25">
      <c r="A39" s="151"/>
      <c r="B39" s="17">
        <v>11</v>
      </c>
      <c r="C39" s="22">
        <f t="shared" si="32"/>
        <v>36</v>
      </c>
      <c r="D39" s="50" t="str">
        <f t="shared" si="32"/>
        <v>+</v>
      </c>
      <c r="E39" s="50" t="str">
        <f t="shared" si="32"/>
        <v>+</v>
      </c>
      <c r="F39" s="49" t="str">
        <f t="shared" si="32"/>
        <v>o+</v>
      </c>
      <c r="G39" s="49" t="str">
        <f t="shared" si="32"/>
        <v>+</v>
      </c>
      <c r="H39" s="49">
        <f t="shared" si="32"/>
        <v>1</v>
      </c>
      <c r="I39" s="49">
        <f t="shared" si="32"/>
        <v>4</v>
      </c>
      <c r="J39" s="49">
        <f t="shared" si="32"/>
        <v>3</v>
      </c>
      <c r="K39" s="49">
        <f t="shared" si="32"/>
        <v>3</v>
      </c>
      <c r="L39" s="49">
        <f t="shared" si="32"/>
        <v>2</v>
      </c>
      <c r="M39" s="49">
        <f t="shared" si="32"/>
        <v>4332</v>
      </c>
      <c r="N39" s="49">
        <f t="shared" si="32"/>
        <v>6</v>
      </c>
      <c r="O39" s="49">
        <f t="shared" si="32"/>
        <v>0</v>
      </c>
      <c r="P39" s="49">
        <f t="shared" si="32"/>
        <v>1</v>
      </c>
      <c r="Q39" s="49">
        <f t="shared" si="32"/>
        <v>0</v>
      </c>
      <c r="R39" s="49">
        <f t="shared" si="32"/>
        <v>2</v>
      </c>
      <c r="S39" s="22">
        <f t="shared" si="32"/>
        <v>21</v>
      </c>
      <c r="T39" s="49">
        <f t="shared" si="32"/>
        <v>1</v>
      </c>
      <c r="U39" s="49">
        <f t="shared" si="32"/>
        <v>1</v>
      </c>
      <c r="V39" s="18" t="str">
        <f t="shared" si="32"/>
        <v/>
      </c>
      <c r="W39" s="21">
        <f>IF(W16&gt;0,VLOOKUP(W16,'[3]2010_Envelope'!$BH$6:$CR$128,20),"")</f>
        <v>6.4</v>
      </c>
      <c r="X39" s="21">
        <f>IF(X16&gt;0,VLOOKUP(X16,'[3]2010_Envelope'!$BH$6:$CR$128,20),"")</f>
        <v>15.247061965811966</v>
      </c>
      <c r="Y39" s="21">
        <f>IF(Y16&gt;0,VLOOKUP(Y16,'[3]2010_Envelope'!$BH$6:$CR$128,20),"")</f>
        <v>11.733333333333333</v>
      </c>
      <c r="Z39" s="21">
        <f>IF(Z16&gt;0,VLOOKUP(Z16,'[3]2010_Envelope'!$BH$6:$CR$128,20),"")</f>
        <v>88.474786324786336</v>
      </c>
      <c r="AA39" s="21">
        <f>IF(AA16&gt;0,VLOOKUP(AA16,'[3]2010_Envelope'!$BH$6:$CR$128,20),"")</f>
        <v>73.085232668565993</v>
      </c>
      <c r="AB39" s="21">
        <f>IF(AB16&gt;0,VLOOKUP(AB16,'[3]2010_Envelope'!$BH$6:$CR$128,20),"")</f>
        <v>34.081196581196579</v>
      </c>
      <c r="AC39" s="20">
        <f>IF(AC16&gt;0,VLOOKUP(AC16,'[3]2010_HVAC'!$EY$7:$KA$83,80),"")</f>
        <v>8.9999999999999982</v>
      </c>
      <c r="AD39" s="20">
        <f>IF(AD16&gt;0,VLOOKUP(AD16,'[3]2010_HVAC'!$EY$7:$KA$83,80),"")</f>
        <v>23.1</v>
      </c>
      <c r="AE39" s="20">
        <f>IF(AE16&gt;0,VLOOKUP(AE16,'[3]2010_HVAC'!$EY$7:$KA$83,80),"")</f>
        <v>34.799999999999997</v>
      </c>
      <c r="AF39" s="20">
        <f>IF(AF16&gt;0,VLOOKUP(AF16,'[3]2010_HVAC'!$EY$7:$KA$83,80),"")</f>
        <v>25.488681818181817</v>
      </c>
      <c r="AG39" s="55">
        <f>VLOOKUP($C39,[1]Performance!$A$3:$K$38,3)</f>
        <v>2</v>
      </c>
      <c r="AH39" s="55">
        <f t="shared" si="34"/>
        <v>82</v>
      </c>
      <c r="AI39" s="20">
        <f>IF(AI16&gt;0,VLOOKUP(AI16,'[3]2010_HVAC'!$EY$7:$KA$83,AH39),"")</f>
        <v>6.2278557142093396</v>
      </c>
      <c r="AJ39" s="20" t="str">
        <f>IF(AJ16&gt;0,VLOOKUP(AJ16,'[3]2010_HVAC'!$EY$7:$KA$83,$AH39),"")</f>
        <v/>
      </c>
      <c r="AK39" s="20">
        <f>IF(AK16&gt;0,VLOOKUP(AK16,'[3]2010_HVAC'!$EY$7:$KA$83,80),"")</f>
        <v>38.400000000000006</v>
      </c>
      <c r="AL39" s="20" t="str">
        <f>IF(AL16&gt;0,VLOOKUP(AL16,'[3]2010_HVAC'!$EY$7:$KA$83,80),"")</f>
        <v/>
      </c>
      <c r="AM39" s="20">
        <f>IF(AM16&gt;0,VLOOKUP(AM16,'[3]2010_HVAC'!$EY$7:$KA$83,80),"")</f>
        <v>1.3333333333333333</v>
      </c>
      <c r="AN39" s="20">
        <f>IF(AN16&gt;0,VLOOKUP(AN16,'[3]2010_HVAC'!$EY$7:$KA$83,80),"")</f>
        <v>5.1111111111111107</v>
      </c>
      <c r="AO39" s="20">
        <f>IF(AO16&gt;0,VLOOKUP(AO16,'[3]2010_HVAC'!$EY$7:$KA$83,80),"")</f>
        <v>20.192307692307693</v>
      </c>
      <c r="AP39" s="13">
        <f t="shared" si="35"/>
        <v>918859.26727023988</v>
      </c>
      <c r="AQ39" s="21">
        <f>IF(AQ16&gt;0,VLOOKUP(AQ16,'[3]2010_Envelope'!$BH$6:$CR$128,21),"")</f>
        <v>16.666666666666668</v>
      </c>
      <c r="AR39" s="21">
        <f>IF(AR16&gt;0,VLOOKUP(AR16,'[3]2010_Envelope'!$BH$6:$CR$128,21),"")</f>
        <v>27.461388888888887</v>
      </c>
      <c r="AS39" s="21">
        <f>IF(AS16&gt;0,VLOOKUP(AS16,'[3]2010_Envelope'!$BH$6:$CR$128,21),"")</f>
        <v>30.555555555555557</v>
      </c>
      <c r="AT39" s="21">
        <f>IF(AT16&gt;0,VLOOKUP(AT16,'[3]2010_Envelope'!$BH$6:$CR$128,21),"")</f>
        <v>59.559657142857155</v>
      </c>
      <c r="AU39" s="21">
        <f>IF(AU16&gt;0,VLOOKUP(AU16,'[3]2010_Envelope'!$BH$6:$CR$128,21),"")</f>
        <v>49.199682539682541</v>
      </c>
      <c r="AV39" s="21">
        <f>IF(AV16&gt;0,VLOOKUP(AV16,'[3]2010_Envelope'!$BH$6:$CR$128,21),"")</f>
        <v>22.942857142857143</v>
      </c>
      <c r="AW39" s="20">
        <f>IF(AW16&gt;0,VLOOKUP(AW16,'[3]2010_HVAC'!$EY$7:$KA$83,83),"")</f>
        <v>8.9999999999999982</v>
      </c>
      <c r="AX39" s="20">
        <f>IF(AX16&gt;0,VLOOKUP(AX16,'[3]2010_HVAC'!$EY$7:$KA$83,83),"")</f>
        <v>23.1</v>
      </c>
      <c r="AY39" s="20">
        <f>IF(AY16&gt;0,VLOOKUP(AY16,'[3]2010_HVAC'!$EY$7:$KA$83,83),"")</f>
        <v>34.799999999999997</v>
      </c>
      <c r="AZ39" s="20">
        <f>IF(AZ16&gt;0,VLOOKUP(AZ16,'[3]2010_HVAC'!$EY$7:$KA$83,83),"")</f>
        <v>25.488681818181814</v>
      </c>
      <c r="BA39" s="55">
        <f>VLOOKUP($C39,[2]Performance!$A$3:$K$36,3)</f>
        <v>2</v>
      </c>
      <c r="BB39" s="55">
        <f t="shared" si="36"/>
        <v>85</v>
      </c>
      <c r="BC39" s="20">
        <f>IF(BC16&gt;0,VLOOKUP(BC16,'[3]2010_HVAC'!$EY$7:$KA$83,BB39),"")</f>
        <v>11.46702242278994</v>
      </c>
      <c r="BD39" s="20" t="str">
        <f>IF(BD16&gt;0,VLOOKUP(BD16,'[3]2010_HVAC'!$EY$7:$KA$83,$BB39),"")</f>
        <v/>
      </c>
      <c r="BE39" s="20">
        <f>IF(BE16&gt;0,VLOOKUP(BE16,'[3]2010_HVAC'!$EY$7:$KA$83,83),"")</f>
        <v>38.400000000000006</v>
      </c>
      <c r="BF39" s="20" t="str">
        <f>IF(BF16&gt;0,VLOOKUP(BF16,'[3]2010_HVAC'!$EY$7:$KA$83,83),"")</f>
        <v/>
      </c>
      <c r="BG39" s="20">
        <f>IF(BG16&gt;0,VLOOKUP(BG16,'[3]2010_HVAC'!$EY$7:$KA$83,83),"")</f>
        <v>1.4857142857142858</v>
      </c>
      <c r="BH39" s="20">
        <f>IF(BH16&gt;0,VLOOKUP(BH16,'[3]2010_HVAC'!$EY$7:$KA$83,83),"")</f>
        <v>7.5936507936507933</v>
      </c>
      <c r="BI39" s="20">
        <f>IF(BI16&gt;0,VLOOKUP(BI16,'[3]2010_HVAC'!$EY$7:$KA$83,83),"")</f>
        <v>20.833333333333332</v>
      </c>
      <c r="BJ39" s="13">
        <f t="shared" si="37"/>
        <v>1192445.7633590612</v>
      </c>
      <c r="BK39" s="19">
        <f>IF($N39&gt;0,VLOOKUP($C39,[1]Prague!$AB$7:$AN$40,$N39))/((IF($P39=1,'3 PlantsCodes'!$D$26,IF($P39=2,'3 PlantsCodes'!$D$27,IF($P39=3,'3 PlantsCodes'!$D$28,IF($P39=4,'3 PlantsCodes'!$D$29)))))*IF($R39=1,'3 PlantsCodes'!$D$31,IF($R39=2,'3 PlantsCodes'!$D$32)))</f>
        <v>55.981980159106257</v>
      </c>
      <c r="BL39" s="19">
        <f>(IF($O39=20,VLOOKUP($C39,[1]Prague!$AB$7:$AN$40,12),IF($O39&gt;0,VLOOKUP($C39,[1]Prague!$AB$7:$AN$40,$O39),0))/(IF($Q39=1,'3 PlantsCodes'!$E$26,IF($Q39=3,'3 PlantsCodes'!$E$28,IF($Q39=4,'3 PlantsCodes'!$E$29,1)))*IF($R39=1,'3 PlantsCodes'!$E$31,IF($R39=2,'3 PlantsCodes'!$E$32))))</f>
        <v>0</v>
      </c>
      <c r="BM39" s="19">
        <f>VLOOKUP($C39,[1]Prague!$AB$6:$AZ$40,$S39)</f>
        <v>5.0854700854700852</v>
      </c>
      <c r="BN39" s="19">
        <f>VLOOKUP($C39,[1]Prague!$B$7:$Y$40,18)</f>
        <v>7.824495392518247</v>
      </c>
      <c r="BO39" s="19">
        <f>VLOOKUP($C39,[1]Prague!$B$7:$AA$40,26)</f>
        <v>1.4924606728409924</v>
      </c>
      <c r="BP39" s="20">
        <f>IF($U39=1,-[4]Office!$E$5,0)</f>
        <v>-6.1786324786324789</v>
      </c>
      <c r="BQ39" s="57" t="s">
        <v>30</v>
      </c>
      <c r="BR39" s="19">
        <f>IF($N39&gt;0,VLOOKUP($C39,[2]Prague!$AB$7:$AN$40,$N39))/((IF($P39=1,'3 PlantsCodes'!$D$26,IF($P39=2,'3 PlantsCodes'!$D$27,IF($P39=3,'3 PlantsCodes'!$D$28,IF($P39=4,'3 PlantsCodes'!$D$29)))))*IF($R39=1,'3 PlantsCodes'!$D$31,IF($R39=2,'3 PlantsCodes'!$D$32)))</f>
        <v>33.168588383576505</v>
      </c>
      <c r="BS39" s="19">
        <f>(IF($O39=20,VLOOKUP($C39,[2]Prague!$AB$7:$AN$40,12),IF($O39&gt;0,VLOOKUP($C39,[2]Prague!$AB$7:$AN$40,$O39),0))/(IF($Q39=1,'3 PlantsCodes'!$E$26,IF($Q39=3,'3 PlantsCodes'!$E$28,IF($Q39=4,'3 PlantsCodes'!$E$29,1)))*IF($R39=1,'3 PlantsCodes'!$E$31,IF($R39=2,'3 PlantsCodes'!$E$32))))</f>
        <v>0</v>
      </c>
      <c r="BT39" s="19">
        <f>VLOOKUP($C39,[2]Prague!$AB$6:$AZ$40,$S39)</f>
        <v>8.4895572263993326</v>
      </c>
      <c r="BU39" s="19">
        <f>VLOOKUP($C39,[2]Prague!$B$7:$Y$40,18)</f>
        <v>8.0464429728231615</v>
      </c>
      <c r="BV39" s="19">
        <f>VLOOKUP($C39,[2]Prague!$B$7:$AA$40,26)</f>
        <v>4.4188652686819196</v>
      </c>
      <c r="BW39" s="20">
        <f>IF($U39=1,-[4]School!$E$5,0)</f>
        <v>-6.1057142857142859</v>
      </c>
      <c r="BX39" s="57" t="s">
        <v>30</v>
      </c>
    </row>
    <row r="40" spans="1:76" ht="15" customHeight="1" x14ac:dyDescent="0.25">
      <c r="A40" s="151"/>
      <c r="B40" s="17">
        <v>12</v>
      </c>
      <c r="C40" s="22">
        <f t="shared" si="32"/>
        <v>36</v>
      </c>
      <c r="D40" s="50" t="str">
        <f t="shared" si="32"/>
        <v>+</v>
      </c>
      <c r="E40" s="50" t="str">
        <f t="shared" si="32"/>
        <v>+</v>
      </c>
      <c r="F40" s="49" t="str">
        <f t="shared" si="32"/>
        <v>o+</v>
      </c>
      <c r="G40" s="49" t="str">
        <f t="shared" si="32"/>
        <v>+</v>
      </c>
      <c r="H40" s="49">
        <f t="shared" si="32"/>
        <v>1</v>
      </c>
      <c r="I40" s="49">
        <f t="shared" si="32"/>
        <v>4</v>
      </c>
      <c r="J40" s="49">
        <f t="shared" si="32"/>
        <v>3</v>
      </c>
      <c r="K40" s="49">
        <f t="shared" si="32"/>
        <v>3</v>
      </c>
      <c r="L40" s="49">
        <f t="shared" si="32"/>
        <v>2</v>
      </c>
      <c r="M40" s="49">
        <f t="shared" si="32"/>
        <v>4332</v>
      </c>
      <c r="N40" s="49">
        <f t="shared" si="32"/>
        <v>9</v>
      </c>
      <c r="O40" s="49">
        <f t="shared" si="32"/>
        <v>0</v>
      </c>
      <c r="P40" s="49">
        <f t="shared" si="32"/>
        <v>1</v>
      </c>
      <c r="Q40" s="49">
        <f t="shared" si="32"/>
        <v>0</v>
      </c>
      <c r="R40" s="49">
        <f t="shared" si="32"/>
        <v>2</v>
      </c>
      <c r="S40" s="22">
        <f t="shared" si="32"/>
        <v>24</v>
      </c>
      <c r="T40" s="49">
        <f t="shared" si="32"/>
        <v>1</v>
      </c>
      <c r="U40" s="49">
        <f t="shared" si="32"/>
        <v>1</v>
      </c>
      <c r="V40" s="18" t="str">
        <f t="shared" si="32"/>
        <v/>
      </c>
      <c r="W40" s="21">
        <f>IF(W17&gt;0,VLOOKUP(W17,'[3]2010_Envelope'!$BH$6:$CR$128,20),"")</f>
        <v>6.4</v>
      </c>
      <c r="X40" s="21">
        <f>IF(X17&gt;0,VLOOKUP(X17,'[3]2010_Envelope'!$BH$6:$CR$128,20),"")</f>
        <v>15.247061965811966</v>
      </c>
      <c r="Y40" s="21">
        <f>IF(Y17&gt;0,VLOOKUP(Y17,'[3]2010_Envelope'!$BH$6:$CR$128,20),"")</f>
        <v>11.733333333333333</v>
      </c>
      <c r="Z40" s="21">
        <f>IF(Z17&gt;0,VLOOKUP(Z17,'[3]2010_Envelope'!$BH$6:$CR$128,20),"")</f>
        <v>88.474786324786336</v>
      </c>
      <c r="AA40" s="21">
        <f>IF(AA17&gt;0,VLOOKUP(AA17,'[3]2010_Envelope'!$BH$6:$CR$128,20),"")</f>
        <v>73.085232668565993</v>
      </c>
      <c r="AB40" s="21">
        <f>IF(AB17&gt;0,VLOOKUP(AB17,'[3]2010_Envelope'!$BH$6:$CR$128,20),"")</f>
        <v>34.081196581196579</v>
      </c>
      <c r="AC40" s="20">
        <f>IF(AC17&gt;0,VLOOKUP(AC17,'[3]2010_HVAC'!$EY$7:$KA$83,80),"")</f>
        <v>8.9999999999999982</v>
      </c>
      <c r="AD40" s="20">
        <f>IF(AD17&gt;0,VLOOKUP(AD17,'[3]2010_HVAC'!$EY$7:$KA$83,80),"")</f>
        <v>23.1</v>
      </c>
      <c r="AE40" s="20">
        <f>IF(AE17&gt;0,VLOOKUP(AE17,'[3]2010_HVAC'!$EY$7:$KA$83,80),"")</f>
        <v>34.799999999999997</v>
      </c>
      <c r="AF40" s="20">
        <f>IF(AF17&gt;0,VLOOKUP(AF17,'[3]2010_HVAC'!$EY$7:$KA$83,80),"")</f>
        <v>25.488681818181817</v>
      </c>
      <c r="AG40" s="55">
        <f>VLOOKUP($C40,[1]Performance!$A$3:$K$38,3)</f>
        <v>2</v>
      </c>
      <c r="AH40" s="55">
        <f t="shared" si="34"/>
        <v>82</v>
      </c>
      <c r="AI40" s="20" t="str">
        <f>IF(AI17&gt;0,VLOOKUP(AI17,'[3]2010_HVAC'!$EY$7:$KA$83,AH40),"")</f>
        <v/>
      </c>
      <c r="AJ40" s="20" t="str">
        <f>IF(AJ17&gt;0,VLOOKUP(AJ17,'[3]2010_HVAC'!$EY$7:$KA$83,$AH40),"")</f>
        <v/>
      </c>
      <c r="AK40" s="20">
        <f>IF(AK17&gt;0,VLOOKUP(AK17,'[3]2010_HVAC'!$EY$7:$KA$83,80),"")</f>
        <v>38.400000000000006</v>
      </c>
      <c r="AL40" s="20" t="str">
        <f>IF(AL17&gt;0,VLOOKUP(AL17,'[3]2010_HVAC'!$EY$7:$KA$83,80),"")</f>
        <v/>
      </c>
      <c r="AM40" s="20">
        <f>IF(AM17&gt;0,VLOOKUP(AM17,'[3]2010_HVAC'!$EY$7:$KA$83,80),"")</f>
        <v>1.3333333333333333</v>
      </c>
      <c r="AN40" s="20">
        <f>IF(AN17&gt;0,VLOOKUP(AN17,'[3]2010_HVAC'!$EY$7:$KA$83,80),"")</f>
        <v>5.1111111111111107</v>
      </c>
      <c r="AO40" s="20">
        <f>IF(AO17&gt;0,VLOOKUP(AO17,'[3]2010_HVAC'!$EY$7:$KA$83,80),"")</f>
        <v>20.192307692307693</v>
      </c>
      <c r="AP40" s="13">
        <f t="shared" si="35"/>
        <v>904286.08489899011</v>
      </c>
      <c r="AQ40" s="21">
        <f>IF(AQ17&gt;0,VLOOKUP(AQ17,'[3]2010_Envelope'!$BH$6:$CR$128,21),"")</f>
        <v>16.666666666666668</v>
      </c>
      <c r="AR40" s="21">
        <f>IF(AR17&gt;0,VLOOKUP(AR17,'[3]2010_Envelope'!$BH$6:$CR$128,21),"")</f>
        <v>27.461388888888887</v>
      </c>
      <c r="AS40" s="21">
        <f>IF(AS17&gt;0,VLOOKUP(AS17,'[3]2010_Envelope'!$BH$6:$CR$128,21),"")</f>
        <v>30.555555555555557</v>
      </c>
      <c r="AT40" s="21">
        <f>IF(AT17&gt;0,VLOOKUP(AT17,'[3]2010_Envelope'!$BH$6:$CR$128,21),"")</f>
        <v>59.559657142857155</v>
      </c>
      <c r="AU40" s="21">
        <f>IF(AU17&gt;0,VLOOKUP(AU17,'[3]2010_Envelope'!$BH$6:$CR$128,21),"")</f>
        <v>49.199682539682541</v>
      </c>
      <c r="AV40" s="21">
        <f>IF(AV17&gt;0,VLOOKUP(AV17,'[3]2010_Envelope'!$BH$6:$CR$128,21),"")</f>
        <v>22.942857142857143</v>
      </c>
      <c r="AW40" s="20">
        <f>IF(AW17&gt;0,VLOOKUP(AW17,'[3]2010_HVAC'!$EY$7:$KA$83,83),"")</f>
        <v>8.9999999999999982</v>
      </c>
      <c r="AX40" s="20">
        <f>IF(AX17&gt;0,VLOOKUP(AX17,'[3]2010_HVAC'!$EY$7:$KA$83,83),"")</f>
        <v>23.1</v>
      </c>
      <c r="AY40" s="20">
        <f>IF(AY17&gt;0,VLOOKUP(AY17,'[3]2010_HVAC'!$EY$7:$KA$83,83),"")</f>
        <v>34.799999999999997</v>
      </c>
      <c r="AZ40" s="20">
        <f>IF(AZ17&gt;0,VLOOKUP(AZ17,'[3]2010_HVAC'!$EY$7:$KA$83,83),"")</f>
        <v>25.488681818181814</v>
      </c>
      <c r="BA40" s="55">
        <f>VLOOKUP($C40,[2]Performance!$A$3:$K$36,3)</f>
        <v>2</v>
      </c>
      <c r="BB40" s="55">
        <f t="shared" si="36"/>
        <v>85</v>
      </c>
      <c r="BC40" s="20" t="str">
        <f>IF(BC17&gt;0,VLOOKUP(BC17,'[3]2010_HVAC'!$EY$7:$KA$83,BB40),"")</f>
        <v/>
      </c>
      <c r="BD40" s="20" t="str">
        <f>IF(BD17&gt;0,VLOOKUP(BD17,'[3]2010_HVAC'!$EY$7:$KA$83,$BB40),"")</f>
        <v/>
      </c>
      <c r="BE40" s="20">
        <f>IF(BE17&gt;0,VLOOKUP(BE17,'[3]2010_HVAC'!$EY$7:$KA$83,83),"")</f>
        <v>38.400000000000006</v>
      </c>
      <c r="BF40" s="20" t="str">
        <f>IF(BF17&gt;0,VLOOKUP(BF17,'[3]2010_HVAC'!$EY$7:$KA$83,83),"")</f>
        <v/>
      </c>
      <c r="BG40" s="20">
        <f>IF(BG17&gt;0,VLOOKUP(BG17,'[3]2010_HVAC'!$EY$7:$KA$83,83),"")</f>
        <v>1.4857142857142858</v>
      </c>
      <c r="BH40" s="20">
        <f>IF(BH17&gt;0,VLOOKUP(BH17,'[3]2010_HVAC'!$EY$7:$KA$83,83),"")</f>
        <v>7.5936507936507933</v>
      </c>
      <c r="BI40" s="20">
        <f>IF(BI17&gt;0,VLOOKUP(BI17,'[3]2010_HVAC'!$EY$7:$KA$83,83),"")</f>
        <v>20.833333333333332</v>
      </c>
      <c r="BJ40" s="13">
        <f t="shared" si="37"/>
        <v>1156324.6427272728</v>
      </c>
      <c r="BK40" s="19">
        <f>IF($N40&gt;0,VLOOKUP($C40,[1]Prague!$AB$7:$AN$40,$N40))/((IF($P40=1,'3 PlantsCodes'!$D$26,IF($P40=2,'3 PlantsCodes'!$D$27,IF($P40=3,'3 PlantsCodes'!$D$28,IF($P40=4,'3 PlantsCodes'!$D$29)))))*IF($R40=1,'3 PlantsCodes'!$D$31,IF($R40=2,'3 PlantsCodes'!$D$32)))</f>
        <v>55.422160357515196</v>
      </c>
      <c r="BL40" s="19">
        <f>(IF($O40=20,VLOOKUP($C40,[1]Prague!$AB$7:$AN$40,12),IF($O40&gt;0,VLOOKUP($C40,[1]Prague!$AB$7:$AN$40,$O40),0))/(IF($Q40=1,'3 PlantsCodes'!$E$26,IF($Q40=3,'3 PlantsCodes'!$E$28,IF($Q40=4,'3 PlantsCodes'!$E$29,1)))*IF($R40=1,'3 PlantsCodes'!$E$31,IF($R40=2,'3 PlantsCodes'!$E$32))))</f>
        <v>0</v>
      </c>
      <c r="BM40" s="19">
        <f>VLOOKUP($C40,[1]Prague!$AB$6:$AZ$40,$S40)</f>
        <v>4.8311965811965809</v>
      </c>
      <c r="BN40" s="19">
        <f>VLOOKUP($C40,[1]Prague!$B$7:$Y$40,18)</f>
        <v>7.824495392518247</v>
      </c>
      <c r="BO40" s="19">
        <f>VLOOKUP($C40,[1]Prague!$B$7:$AA$40,26)</f>
        <v>1.4924606728409924</v>
      </c>
      <c r="BP40" s="20">
        <f>IF($U40=1,-[4]Office!$E$5,0)</f>
        <v>-6.1786324786324789</v>
      </c>
      <c r="BQ40" s="57" t="s">
        <v>30</v>
      </c>
      <c r="BR40" s="19">
        <f>IF($N40&gt;0,VLOOKUP($C40,[2]Prague!$AB$7:$AN$40,$N40))/((IF($P40=1,'3 PlantsCodes'!$D$26,IF($P40=2,'3 PlantsCodes'!$D$27,IF($P40=3,'3 PlantsCodes'!$D$28,IF($P40=4,'3 PlantsCodes'!$D$29)))))*IF($R40=1,'3 PlantsCodes'!$D$31,IF($R40=2,'3 PlantsCodes'!$D$32)))</f>
        <v>32.836902499740738</v>
      </c>
      <c r="BS40" s="19">
        <f>(IF($O40=20,VLOOKUP($C40,[2]Prague!$AB$7:$AN$40,12),IF($O40&gt;0,VLOOKUP($C40,[2]Prague!$AB$7:$AN$40,$O40),0))/(IF($Q40=1,'3 PlantsCodes'!$E$26,IF($Q40=3,'3 PlantsCodes'!$E$28,IF($Q40=4,'3 PlantsCodes'!$E$29,1)))*IF($R40=1,'3 PlantsCodes'!$E$31,IF($R40=2,'3 PlantsCodes'!$E$32))))</f>
        <v>0</v>
      </c>
      <c r="BT40" s="19">
        <f>VLOOKUP($C40,[2]Prague!$AB$6:$AZ$40,$S40)</f>
        <v>8.0650793650793648</v>
      </c>
      <c r="BU40" s="19">
        <f>VLOOKUP($C40,[2]Prague!$B$7:$Y$40,18)</f>
        <v>8.0464429728231615</v>
      </c>
      <c r="BV40" s="19">
        <f>VLOOKUP($C40,[2]Prague!$B$7:$AA$40,26)</f>
        <v>4.4188652686819196</v>
      </c>
      <c r="BW40" s="20">
        <f>IF($U40=1,-[4]School!$E$5,0)</f>
        <v>-6.1057142857142859</v>
      </c>
      <c r="BX40" s="57" t="s">
        <v>30</v>
      </c>
    </row>
    <row r="41" spans="1:76" ht="15" customHeight="1" x14ac:dyDescent="0.25">
      <c r="A41" s="151"/>
      <c r="B41" s="17">
        <v>13</v>
      </c>
      <c r="C41" s="22">
        <f t="shared" si="32"/>
        <v>17</v>
      </c>
      <c r="D41" s="50" t="str">
        <f t="shared" si="32"/>
        <v/>
      </c>
      <c r="E41" s="50" t="str">
        <f t="shared" si="32"/>
        <v/>
      </c>
      <c r="F41" s="49" t="str">
        <f t="shared" si="32"/>
        <v/>
      </c>
      <c r="G41" s="49" t="str">
        <f t="shared" ref="G41:V48" si="38">IF(G18="","",G18)</f>
        <v/>
      </c>
      <c r="H41" s="49">
        <f t="shared" si="38"/>
        <v>0</v>
      </c>
      <c r="I41" s="49">
        <f t="shared" si="38"/>
        <v>4</v>
      </c>
      <c r="J41" s="49">
        <f t="shared" si="38"/>
        <v>3</v>
      </c>
      <c r="K41" s="49">
        <f t="shared" si="38"/>
        <v>2</v>
      </c>
      <c r="L41" s="49">
        <f t="shared" si="38"/>
        <v>1</v>
      </c>
      <c r="M41" s="49">
        <f t="shared" si="38"/>
        <v>4321</v>
      </c>
      <c r="N41" s="49">
        <f t="shared" si="38"/>
        <v>6</v>
      </c>
      <c r="O41" s="49">
        <f t="shared" si="38"/>
        <v>20</v>
      </c>
      <c r="P41" s="49">
        <f t="shared" si="38"/>
        <v>1</v>
      </c>
      <c r="Q41" s="49">
        <f t="shared" si="38"/>
        <v>1</v>
      </c>
      <c r="R41" s="49">
        <f t="shared" si="38"/>
        <v>2</v>
      </c>
      <c r="S41" s="22">
        <f t="shared" si="38"/>
        <v>21</v>
      </c>
      <c r="T41" s="49">
        <f t="shared" si="38"/>
        <v>1</v>
      </c>
      <c r="U41" s="49">
        <f t="shared" si="38"/>
        <v>0</v>
      </c>
      <c r="V41" s="18" t="str">
        <f t="shared" si="38"/>
        <v/>
      </c>
      <c r="W41" s="21">
        <f>IF(W18&gt;0,VLOOKUP(W18,'[3]2010_Envelope'!$BH$6:$CR$128,20),"")</f>
        <v>6.4</v>
      </c>
      <c r="X41" s="21">
        <f>IF(X18&gt;0,VLOOKUP(X18,'[3]2010_Envelope'!$BH$6:$CR$128,20),"")</f>
        <v>15.247061965811966</v>
      </c>
      <c r="Y41" s="21">
        <f>IF(Y18&gt;0,VLOOKUP(Y18,'[3]2010_Envelope'!$BH$6:$CR$128,20),"")</f>
        <v>11.733333333333333</v>
      </c>
      <c r="Z41" s="21">
        <f>IF(Z18&gt;0,VLOOKUP(Z18,'[3]2010_Envelope'!$BH$6:$CR$128,20),"")</f>
        <v>88.474786324786336</v>
      </c>
      <c r="AA41" s="21" t="str">
        <f>IF(AA18&gt;0,VLOOKUP(AA18,'[3]2010_Envelope'!$BH$6:$CR$128,20),"")</f>
        <v/>
      </c>
      <c r="AB41" s="21">
        <f>IF(AB18&gt;0,VLOOKUP(AB18,'[3]2010_Envelope'!$BH$6:$CR$128,20),"")</f>
        <v>34.081196581196579</v>
      </c>
      <c r="AC41" s="20" t="str">
        <f>IF(AC18&gt;0,VLOOKUP(AC18,'[3]2010_HVAC'!$EY$7:$KA$83,80),"")</f>
        <v/>
      </c>
      <c r="AD41" s="20" t="str">
        <f>IF(AD18&gt;0,VLOOKUP(AD18,'[3]2010_HVAC'!$EY$7:$KA$83,80),"")</f>
        <v/>
      </c>
      <c r="AE41" s="20">
        <f>IF(AE18&gt;0,VLOOKUP(AE18,'[3]2010_HVAC'!$EY$7:$KA$83,80),"")</f>
        <v>22.799999999999997</v>
      </c>
      <c r="AF41" s="20" t="str">
        <f>IF(AF18&gt;0,VLOOKUP(AF18,'[3]2010_HVAC'!$EY$7:$KA$83,80),"")</f>
        <v/>
      </c>
      <c r="AG41" s="55">
        <f>VLOOKUP($C41,[1]Performance!$A$3:$K$38,3)</f>
        <v>2</v>
      </c>
      <c r="AH41" s="55">
        <f t="shared" si="34"/>
        <v>82</v>
      </c>
      <c r="AI41" s="20">
        <f>IF(AI18&gt;0,VLOOKUP(AI18,'[3]2010_HVAC'!$EY$7:$KA$83,AH41),"")</f>
        <v>6.2278557142093396</v>
      </c>
      <c r="AJ41" s="20">
        <f>IF(AJ18&gt;0,VLOOKUP(AJ18,'[3]2010_HVAC'!$EY$7:$KA$83,$AH41),"")</f>
        <v>23.97350463647253</v>
      </c>
      <c r="AK41" s="20">
        <f>IF(AK18&gt;0,VLOOKUP(AK18,'[3]2010_HVAC'!$EY$7:$KA$83,80),"")</f>
        <v>38.400000000000006</v>
      </c>
      <c r="AL41" s="20" t="str">
        <f>IF(AL18&gt;0,VLOOKUP(AL18,'[3]2010_HVAC'!$EY$7:$KA$83,80),"")</f>
        <v/>
      </c>
      <c r="AM41" s="20">
        <f>IF(AM18&gt;0,VLOOKUP(AM18,'[3]2010_HVAC'!$EY$7:$KA$83,80),"")</f>
        <v>1.3333333333333333</v>
      </c>
      <c r="AN41" s="20">
        <f>IF(AN18&gt;0,VLOOKUP(AN18,'[3]2010_HVAC'!$EY$7:$KA$83,80),"")</f>
        <v>5.1111111111111107</v>
      </c>
      <c r="AO41" s="20" t="str">
        <f>IF(AO18&gt;0,VLOOKUP(AO18,'[3]2010_HVAC'!$EY$7:$KA$83,80),"")</f>
        <v/>
      </c>
      <c r="AP41" s="13">
        <f t="shared" si="35"/>
        <v>593850.30822059559</v>
      </c>
      <c r="AQ41" s="21">
        <f>IF(AQ18&gt;0,VLOOKUP(AQ18,'[3]2010_Envelope'!$BH$6:$CR$128,21),"")</f>
        <v>16.666666666666668</v>
      </c>
      <c r="AR41" s="21">
        <f>IF(AR18&gt;0,VLOOKUP(AR18,'[3]2010_Envelope'!$BH$6:$CR$128,21),"")</f>
        <v>27.461388888888887</v>
      </c>
      <c r="AS41" s="21">
        <f>IF(AS18&gt;0,VLOOKUP(AS18,'[3]2010_Envelope'!$BH$6:$CR$128,21),"")</f>
        <v>30.555555555555557</v>
      </c>
      <c r="AT41" s="21" t="str">
        <f>IF(AT18&gt;0,VLOOKUP(AT18,'[3]2010_Envelope'!$BH$6:$CR$128,21),"")</f>
        <v/>
      </c>
      <c r="AU41" s="21" t="str">
        <f>IF(AU18&gt;0,VLOOKUP(AU18,'[3]2010_Envelope'!$BH$6:$CR$128,21),"")</f>
        <v/>
      </c>
      <c r="AV41" s="21">
        <f>IF(AV18&gt;0,VLOOKUP(AV18,'[3]2010_Envelope'!$BH$6:$CR$128,21),"")</f>
        <v>22.942857142857143</v>
      </c>
      <c r="AW41" s="20" t="str">
        <f>IF(AW18&gt;0,VLOOKUP(AW18,'[3]2010_HVAC'!$EY$7:$KA$83,83),"")</f>
        <v/>
      </c>
      <c r="AX41" s="20" t="str">
        <f>IF(AX18&gt;0,VLOOKUP(AX18,'[3]2010_HVAC'!$EY$7:$KA$83,83),"")</f>
        <v/>
      </c>
      <c r="AY41" s="20">
        <f>IF(AY18&gt;0,VLOOKUP(AY18,'[3]2010_HVAC'!$EY$7:$KA$83,83),"")</f>
        <v>22.799999999999994</v>
      </c>
      <c r="AZ41" s="20" t="str">
        <f>IF(AZ18&gt;0,VLOOKUP(AZ18,'[3]2010_HVAC'!$EY$7:$KA$83,83),"")</f>
        <v/>
      </c>
      <c r="BA41" s="55">
        <f>VLOOKUP($C41,[2]Performance!$A$3:$K$36,3)</f>
        <v>2</v>
      </c>
      <c r="BB41" s="55">
        <f t="shared" si="36"/>
        <v>85</v>
      </c>
      <c r="BC41" s="20">
        <f>IF(BC18&gt;0,VLOOKUP(BC18,'[3]2010_HVAC'!$EY$7:$KA$83,BB41),"")</f>
        <v>11.46702242278994</v>
      </c>
      <c r="BD41" s="20">
        <f>IF(BD18&gt;0,VLOOKUP(BD18,'[3]2010_HVAC'!$EY$7:$KA$83,$BB41),"")</f>
        <v>34.18796988403507</v>
      </c>
      <c r="BE41" s="20">
        <f>IF(BE18&gt;0,VLOOKUP(BE18,'[3]2010_HVAC'!$EY$7:$KA$83,83),"")</f>
        <v>38.400000000000006</v>
      </c>
      <c r="BF41" s="20" t="str">
        <f>IF(BF18&gt;0,VLOOKUP(BF18,'[3]2010_HVAC'!$EY$7:$KA$83,83),"")</f>
        <v/>
      </c>
      <c r="BG41" s="20">
        <f>IF(BG18&gt;0,VLOOKUP(BG18,'[3]2010_HVAC'!$EY$7:$KA$83,83),"")</f>
        <v>1.4857142857142858</v>
      </c>
      <c r="BH41" s="20">
        <f>IF(BH18&gt;0,VLOOKUP(BH18,'[3]2010_HVAC'!$EY$7:$KA$83,83),"")</f>
        <v>7.5936507936507933</v>
      </c>
      <c r="BI41" s="20" t="str">
        <f>IF(BI18&gt;0,VLOOKUP(BI18,'[3]2010_HVAC'!$EY$7:$KA$83,83),"")</f>
        <v/>
      </c>
      <c r="BJ41" s="13">
        <f t="shared" si="37"/>
        <v>672716.60076649871</v>
      </c>
      <c r="BK41" s="19">
        <f>IF($N41&gt;0,VLOOKUP($C41,[1]Prague!$AB$7:$AN$40,$N41))/((IF($P41=1,'3 PlantsCodes'!$D$26,IF($P41=2,'3 PlantsCodes'!$D$27,IF($P41=3,'3 PlantsCodes'!$D$28,IF($P41=4,'3 PlantsCodes'!$D$29)))))*IF($R41=1,'3 PlantsCodes'!$D$31,IF($R41=2,'3 PlantsCodes'!$D$32)))</f>
        <v>20.421550730188102</v>
      </c>
      <c r="BL41" s="19">
        <f>(IF($O41=20,VLOOKUP($C41,[1]Prague!$AB$7:$AN$40,12),IF($O41&gt;0,VLOOKUP($C41,[1]Prague!$AB$7:$AN$40,$O41),0))/(IF($Q41=1,'3 PlantsCodes'!$E$26,IF($Q41=3,'3 PlantsCodes'!$E$28,IF($Q41=4,'3 PlantsCodes'!$E$29,1)))*IF($R41=1,'3 PlantsCodes'!$E$31,IF($R41=2,'3 PlantsCodes'!$E$32))))</f>
        <v>4.3469275148629691</v>
      </c>
      <c r="BM41" s="19">
        <f>VLOOKUP($C41,[1]Prague!$AB$6:$AZ$40,$S41)</f>
        <v>5.0854700854700852</v>
      </c>
      <c r="BN41" s="19">
        <f>VLOOKUP($C41,[1]Prague!$B$7:$Y$40,18)</f>
        <v>22.636988281250002</v>
      </c>
      <c r="BO41" s="19">
        <f>VLOOKUP($C41,[1]Prague!$B$7:$AA$40,26)</f>
        <v>0.19952045955833822</v>
      </c>
      <c r="BP41" s="20">
        <f>IF($U41=1,-[4]Office!$E$5,0)</f>
        <v>0</v>
      </c>
      <c r="BQ41" s="57" t="s">
        <v>30</v>
      </c>
      <c r="BR41" s="19">
        <f>IF($N41&gt;0,VLOOKUP($C41,[2]Prague!$AB$7:$AN$40,$N41))/((IF($P41=1,'3 PlantsCodes'!$D$26,IF($P41=2,'3 PlantsCodes'!$D$27,IF($P41=3,'3 PlantsCodes'!$D$28,IF($P41=4,'3 PlantsCodes'!$D$29)))))*IF($R41=1,'3 PlantsCodes'!$D$31,IF($R41=2,'3 PlantsCodes'!$D$32)))</f>
        <v>29.013755700958924</v>
      </c>
      <c r="BS41" s="19">
        <f>(IF($O41=20,VLOOKUP($C41,[2]Prague!$AB$7:$AN$40,12),IF($O41&gt;0,VLOOKUP($C41,[2]Prague!$AB$7:$AN$40,$O41),0))/(IF($Q41=1,'3 PlantsCodes'!$E$26,IF($Q41=3,'3 PlantsCodes'!$E$28,IF($Q41=4,'3 PlantsCodes'!$E$29,1)))*IF($R41=1,'3 PlantsCodes'!$E$31,IF($R41=2,'3 PlantsCodes'!$E$32))))</f>
        <v>2.3493856931070765</v>
      </c>
      <c r="BT41" s="19">
        <f>VLOOKUP($C41,[2]Prague!$AB$6:$AZ$40,$S41)</f>
        <v>8.4895572263993326</v>
      </c>
      <c r="BU41" s="19">
        <f>VLOOKUP($C41,[2]Prague!$B$7:$Y$40,18)</f>
        <v>20.551026682539646</v>
      </c>
      <c r="BV41" s="19">
        <f>VLOOKUP($C41,[2]Prague!$B$7:$AA$40,26)</f>
        <v>0.40738678317024246</v>
      </c>
      <c r="BW41" s="20">
        <f>IF($U41=1,-[4]School!$E$5,0)</f>
        <v>0</v>
      </c>
      <c r="BX41" s="57" t="s">
        <v>30</v>
      </c>
    </row>
    <row r="42" spans="1:76" ht="15" customHeight="1" x14ac:dyDescent="0.25">
      <c r="A42" s="151"/>
      <c r="B42" s="17">
        <v>14</v>
      </c>
      <c r="C42" s="22">
        <f t="shared" ref="C42:N48" si="39">IF(C19="","",C19)</f>
        <v>13</v>
      </c>
      <c r="D42" s="50" t="str">
        <f t="shared" si="39"/>
        <v/>
      </c>
      <c r="E42" s="50" t="str">
        <f t="shared" si="39"/>
        <v/>
      </c>
      <c r="F42" s="49" t="str">
        <f t="shared" si="39"/>
        <v/>
      </c>
      <c r="G42" s="49" t="str">
        <f t="shared" si="39"/>
        <v/>
      </c>
      <c r="H42" s="49">
        <f t="shared" si="39"/>
        <v>0</v>
      </c>
      <c r="I42" s="49">
        <f t="shared" si="39"/>
        <v>3</v>
      </c>
      <c r="J42" s="49">
        <f t="shared" si="39"/>
        <v>3</v>
      </c>
      <c r="K42" s="49">
        <f t="shared" si="39"/>
        <v>2</v>
      </c>
      <c r="L42" s="49">
        <f t="shared" si="39"/>
        <v>1</v>
      </c>
      <c r="M42" s="49">
        <f t="shared" si="39"/>
        <v>3321</v>
      </c>
      <c r="N42" s="49">
        <f t="shared" si="39"/>
        <v>9</v>
      </c>
      <c r="O42" s="49">
        <f t="shared" si="38"/>
        <v>20</v>
      </c>
      <c r="P42" s="49">
        <f t="shared" si="38"/>
        <v>1</v>
      </c>
      <c r="Q42" s="49">
        <f t="shared" si="38"/>
        <v>1</v>
      </c>
      <c r="R42" s="49">
        <f t="shared" si="38"/>
        <v>2</v>
      </c>
      <c r="S42" s="22">
        <f t="shared" si="38"/>
        <v>18</v>
      </c>
      <c r="T42" s="49">
        <f t="shared" si="38"/>
        <v>0</v>
      </c>
      <c r="U42" s="49">
        <f t="shared" si="38"/>
        <v>1</v>
      </c>
      <c r="V42" s="18" t="str">
        <f t="shared" si="38"/>
        <v/>
      </c>
      <c r="W42" s="21">
        <f>IF(W19&gt;0,VLOOKUP(W19,'[3]2010_Envelope'!$BH$6:$CR$128,20),"")</f>
        <v>5.0666666666666673</v>
      </c>
      <c r="X42" s="21">
        <f>IF(X19&gt;0,VLOOKUP(X19,'[3]2010_Envelope'!$BH$6:$CR$128,20),"")</f>
        <v>13.535657051282051</v>
      </c>
      <c r="Y42" s="21">
        <f>IF(Y19&gt;0,VLOOKUP(Y19,'[3]2010_Envelope'!$BH$6:$CR$128,20),"")</f>
        <v>9.6000000000000014</v>
      </c>
      <c r="Z42" s="21">
        <f>IF(Z19&gt;0,VLOOKUP(Z19,'[3]2010_Envelope'!$BH$6:$CR$128,20),"")</f>
        <v>88.474786324786336</v>
      </c>
      <c r="AA42" s="21" t="str">
        <f>IF(AA19&gt;0,VLOOKUP(AA19,'[3]2010_Envelope'!$BH$6:$CR$128,20),"")</f>
        <v/>
      </c>
      <c r="AB42" s="21">
        <f>IF(AB19&gt;0,VLOOKUP(AB19,'[3]2010_Envelope'!$BH$6:$CR$128,20),"")</f>
        <v>34.081196581196579</v>
      </c>
      <c r="AC42" s="20" t="str">
        <f>IF(AC19&gt;0,VLOOKUP(AC19,'[3]2010_HVAC'!$EY$7:$KA$83,80),"")</f>
        <v/>
      </c>
      <c r="AD42" s="20" t="str">
        <f>IF(AD19&gt;0,VLOOKUP(AD19,'[3]2010_HVAC'!$EY$7:$KA$83,80),"")</f>
        <v/>
      </c>
      <c r="AE42" s="20">
        <f>IF(AE19&gt;0,VLOOKUP(AE19,'[3]2010_HVAC'!$EY$7:$KA$83,80),"")</f>
        <v>22.799999999999997</v>
      </c>
      <c r="AF42" s="20" t="str">
        <f>IF(AF19&gt;0,VLOOKUP(AF19,'[3]2010_HVAC'!$EY$7:$KA$83,80),"")</f>
        <v/>
      </c>
      <c r="AG42" s="55">
        <f>VLOOKUP($C42,[1]Performance!$A$3:$K$38,3)</f>
        <v>2</v>
      </c>
      <c r="AH42" s="55">
        <f t="shared" si="34"/>
        <v>82</v>
      </c>
      <c r="AI42" s="20" t="str">
        <f>IF(AI19&gt;0,VLOOKUP(AI19,'[3]2010_HVAC'!$EY$7:$KA$83,AH42),"")</f>
        <v/>
      </c>
      <c r="AJ42" s="20">
        <f>IF(AJ19&gt;0,VLOOKUP(AJ19,'[3]2010_HVAC'!$EY$7:$KA$83,$AH42),"")</f>
        <v>23.97350463647253</v>
      </c>
      <c r="AK42" s="20">
        <f>IF(AK19&gt;0,VLOOKUP(AK19,'[3]2010_HVAC'!$EY$7:$KA$83,80),"")</f>
        <v>38.400000000000006</v>
      </c>
      <c r="AL42" s="20" t="str">
        <f>IF(AL19&gt;0,VLOOKUP(AL19,'[3]2010_HVAC'!$EY$7:$KA$83,80),"")</f>
        <v/>
      </c>
      <c r="AM42" s="20">
        <f>IF(AM19&gt;0,VLOOKUP(AM19,'[3]2010_HVAC'!$EY$7:$KA$83,80),"")</f>
        <v>1.3333333333333333</v>
      </c>
      <c r="AN42" s="20" t="str">
        <f>IF(AN19&gt;0,VLOOKUP(AN19,'[3]2010_HVAC'!$EY$7:$KA$83,80),"")</f>
        <v/>
      </c>
      <c r="AO42" s="20">
        <f>IF(AO19&gt;0,VLOOKUP(AO19,'[3]2010_HVAC'!$EY$7:$KA$83,80),"")</f>
        <v>20.192307692307693</v>
      </c>
      <c r="AP42" s="13">
        <f t="shared" si="35"/>
        <v>602450.4383493457</v>
      </c>
      <c r="AQ42" s="21">
        <f>IF(AQ19&gt;0,VLOOKUP(AQ19,'[3]2010_Envelope'!$BH$6:$CR$128,21),"")</f>
        <v>13.194444444444445</v>
      </c>
      <c r="AR42" s="21">
        <f>IF(AR19&gt;0,VLOOKUP(AR19,'[3]2010_Envelope'!$BH$6:$CR$128,21),"")</f>
        <v>24.378988095238096</v>
      </c>
      <c r="AS42" s="21">
        <f>IF(AS19&gt;0,VLOOKUP(AS19,'[3]2010_Envelope'!$BH$6:$CR$128,21),"")</f>
        <v>25</v>
      </c>
      <c r="AT42" s="21" t="str">
        <f>IF(AT19&gt;0,VLOOKUP(AT19,'[3]2010_Envelope'!$BH$6:$CR$128,21),"")</f>
        <v/>
      </c>
      <c r="AU42" s="21" t="str">
        <f>IF(AU19&gt;0,VLOOKUP(AU19,'[3]2010_Envelope'!$BH$6:$CR$128,21),"")</f>
        <v/>
      </c>
      <c r="AV42" s="21">
        <f>IF(AV19&gt;0,VLOOKUP(AV19,'[3]2010_Envelope'!$BH$6:$CR$128,21),"")</f>
        <v>22.942857142857143</v>
      </c>
      <c r="AW42" s="20" t="str">
        <f>IF(AW19&gt;0,VLOOKUP(AW19,'[3]2010_HVAC'!$EY$7:$KA$83,83),"")</f>
        <v/>
      </c>
      <c r="AX42" s="20" t="str">
        <f>IF(AX19&gt;0,VLOOKUP(AX19,'[3]2010_HVAC'!$EY$7:$KA$83,83),"")</f>
        <v/>
      </c>
      <c r="AY42" s="20">
        <f>IF(AY19&gt;0,VLOOKUP(AY19,'[3]2010_HVAC'!$EY$7:$KA$83,83),"")</f>
        <v>22.799999999999994</v>
      </c>
      <c r="AZ42" s="20" t="str">
        <f>IF(AZ19&gt;0,VLOOKUP(AZ19,'[3]2010_HVAC'!$EY$7:$KA$83,83),"")</f>
        <v/>
      </c>
      <c r="BA42" s="55">
        <f>VLOOKUP($C42,[2]Performance!$A$3:$K$36,3)</f>
        <v>2</v>
      </c>
      <c r="BB42" s="55">
        <f t="shared" si="36"/>
        <v>85</v>
      </c>
      <c r="BC42" s="20" t="str">
        <f>IF(BC19&gt;0,VLOOKUP(BC19,'[3]2010_HVAC'!$EY$7:$KA$83,BB42),"")</f>
        <v/>
      </c>
      <c r="BD42" s="20">
        <f>IF(BD19&gt;0,VLOOKUP(BD19,'[3]2010_HVAC'!$EY$7:$KA$83,$BB42),"")</f>
        <v>34.18796988403507</v>
      </c>
      <c r="BE42" s="20">
        <f>IF(BE19&gt;0,VLOOKUP(BE19,'[3]2010_HVAC'!$EY$7:$KA$83,83),"")</f>
        <v>38.400000000000006</v>
      </c>
      <c r="BF42" s="20" t="str">
        <f>IF(BF19&gt;0,VLOOKUP(BF19,'[3]2010_HVAC'!$EY$7:$KA$83,83),"")</f>
        <v/>
      </c>
      <c r="BG42" s="20">
        <f>IF(BG19&gt;0,VLOOKUP(BG19,'[3]2010_HVAC'!$EY$7:$KA$83,83),"")</f>
        <v>1.4857142857142858</v>
      </c>
      <c r="BH42" s="20" t="str">
        <f>IF(BH19&gt;0,VLOOKUP(BH19,'[3]2010_HVAC'!$EY$7:$KA$83,83),"")</f>
        <v/>
      </c>
      <c r="BI42" s="20">
        <f>IF(BI19&gt;0,VLOOKUP(BI19,'[3]2010_HVAC'!$EY$7:$KA$83,83),"")</f>
        <v>20.833333333333332</v>
      </c>
      <c r="BJ42" s="13">
        <f t="shared" si="37"/>
        <v>640153.41763471044</v>
      </c>
      <c r="BK42" s="19">
        <f>IF($N42&gt;0,VLOOKUP($C42,[1]Prague!$AB$7:$AN$40,$N42))/((IF($P42=1,'3 PlantsCodes'!$D$26,IF($P42=2,'3 PlantsCodes'!$D$27,IF($P42=3,'3 PlantsCodes'!$D$28,IF($P42=4,'3 PlantsCodes'!$D$29)))))*IF($R42=1,'3 PlantsCodes'!$D$31,IF($R42=2,'3 PlantsCodes'!$D$32)))</f>
        <v>22.11694913053519</v>
      </c>
      <c r="BL42" s="19">
        <f>(IF($O42=20,VLOOKUP($C42,[1]Prague!$AB$7:$AN$40,12),IF($O42&gt;0,VLOOKUP($C42,[1]Prague!$AB$7:$AN$40,$O42),0))/(IF($Q42=1,'3 PlantsCodes'!$E$26,IF($Q42=3,'3 PlantsCodes'!$E$28,IF($Q42=4,'3 PlantsCodes'!$E$29,1)))*IF($R42=1,'3 PlantsCodes'!$E$31,IF($R42=2,'3 PlantsCodes'!$E$32))))</f>
        <v>4.2544581119718794</v>
      </c>
      <c r="BM42" s="19">
        <f>VLOOKUP($C42,[1]Prague!$AB$6:$AZ$40,$S42)</f>
        <v>8.1999999999999993</v>
      </c>
      <c r="BN42" s="19">
        <f>VLOOKUP($C42,[1]Prague!$B$7:$Y$40,18)</f>
        <v>22.621541992187499</v>
      </c>
      <c r="BO42" s="19">
        <f>VLOOKUP($C42,[1]Prague!$B$7:$AA$40,26)</f>
        <v>0.20056812061894433</v>
      </c>
      <c r="BP42" s="20">
        <f>IF($U42=1,-[4]Office!$E$5,0)</f>
        <v>-6.1786324786324789</v>
      </c>
      <c r="BQ42" s="57" t="s">
        <v>30</v>
      </c>
      <c r="BR42" s="19">
        <f>IF($N42&gt;0,VLOOKUP($C42,[2]Prague!$AB$7:$AN$40,$N42))/((IF($P42=1,'3 PlantsCodes'!$D$26,IF($P42=2,'3 PlantsCodes'!$D$27,IF($P42=3,'3 PlantsCodes'!$D$28,IF($P42=4,'3 PlantsCodes'!$D$29)))))*IF($R42=1,'3 PlantsCodes'!$D$31,IF($R42=2,'3 PlantsCodes'!$D$32)))</f>
        <v>32.670218296458899</v>
      </c>
      <c r="BS42" s="19">
        <f>(IF($O42=20,VLOOKUP($C42,[2]Prague!$AB$7:$AN$40,12),IF($O42&gt;0,VLOOKUP($C42,[2]Prague!$AB$7:$AN$40,$O42),0))/(IF($Q42=1,'3 PlantsCodes'!$E$26,IF($Q42=3,'3 PlantsCodes'!$E$28,IF($Q42=4,'3 PlantsCodes'!$E$29,1)))*IF($R42=1,'3 PlantsCodes'!$E$31,IF($R42=2,'3 PlantsCodes'!$E$32))))</f>
        <v>2.1927131232311066</v>
      </c>
      <c r="BT42" s="19">
        <f>VLOOKUP($C42,[2]Prague!$AB$6:$AZ$40,$S42)</f>
        <v>11.9</v>
      </c>
      <c r="BU42" s="19">
        <f>VLOOKUP($C42,[2]Prague!$B$7:$Y$40,18)</f>
        <v>20.553955771825393</v>
      </c>
      <c r="BV42" s="19">
        <f>VLOOKUP($C42,[2]Prague!$B$7:$AA$40,26)</f>
        <v>0.41058849553620852</v>
      </c>
      <c r="BW42" s="20">
        <f>IF($U42=1,-[4]School!$E$5,0)</f>
        <v>-6.1057142857142859</v>
      </c>
      <c r="BX42" s="57" t="s">
        <v>30</v>
      </c>
    </row>
    <row r="43" spans="1:76" ht="15" customHeight="1" x14ac:dyDescent="0.25">
      <c r="A43" s="151"/>
      <c r="B43" s="17">
        <v>15</v>
      </c>
      <c r="C43" s="22">
        <f t="shared" si="39"/>
        <v>14</v>
      </c>
      <c r="D43" s="50" t="str">
        <f t="shared" si="39"/>
        <v/>
      </c>
      <c r="E43" s="50" t="str">
        <f t="shared" si="39"/>
        <v/>
      </c>
      <c r="F43" s="49" t="str">
        <f t="shared" si="39"/>
        <v/>
      </c>
      <c r="G43" s="49" t="str">
        <f t="shared" si="39"/>
        <v/>
      </c>
      <c r="H43" s="49">
        <f t="shared" si="39"/>
        <v>0</v>
      </c>
      <c r="I43" s="49">
        <f t="shared" si="39"/>
        <v>3</v>
      </c>
      <c r="J43" s="49">
        <f t="shared" si="39"/>
        <v>3</v>
      </c>
      <c r="K43" s="49">
        <f t="shared" si="39"/>
        <v>3</v>
      </c>
      <c r="L43" s="49">
        <f t="shared" si="39"/>
        <v>1</v>
      </c>
      <c r="M43" s="49">
        <f t="shared" si="39"/>
        <v>3331</v>
      </c>
      <c r="N43" s="49">
        <f t="shared" si="39"/>
        <v>9</v>
      </c>
      <c r="O43" s="49">
        <f t="shared" si="38"/>
        <v>0</v>
      </c>
      <c r="P43" s="49">
        <f t="shared" si="38"/>
        <v>1</v>
      </c>
      <c r="Q43" s="49">
        <f t="shared" si="38"/>
        <v>0</v>
      </c>
      <c r="R43" s="49">
        <f t="shared" si="38"/>
        <v>2</v>
      </c>
      <c r="S43" s="22">
        <f t="shared" si="38"/>
        <v>18</v>
      </c>
      <c r="T43" s="49">
        <f t="shared" si="38"/>
        <v>0</v>
      </c>
      <c r="U43" s="49">
        <f t="shared" si="38"/>
        <v>1</v>
      </c>
      <c r="V43" s="18" t="str">
        <f t="shared" si="38"/>
        <v/>
      </c>
      <c r="W43" s="21">
        <f>IF(W20&gt;0,VLOOKUP(W20,'[3]2010_Envelope'!$BH$6:$CR$128,20),"")</f>
        <v>5.0666666666666673</v>
      </c>
      <c r="X43" s="21">
        <f>IF(X20&gt;0,VLOOKUP(X20,'[3]2010_Envelope'!$BH$6:$CR$128,20),"")</f>
        <v>13.535657051282051</v>
      </c>
      <c r="Y43" s="21">
        <f>IF(Y20&gt;0,VLOOKUP(Y20,'[3]2010_Envelope'!$BH$6:$CR$128,20),"")</f>
        <v>9.6000000000000014</v>
      </c>
      <c r="Z43" s="21">
        <f>IF(Z20&gt;0,VLOOKUP(Z20,'[3]2010_Envelope'!$BH$6:$CR$128,20),"")</f>
        <v>88.474786324786336</v>
      </c>
      <c r="AA43" s="21">
        <f>IF(AA20&gt;0,VLOOKUP(AA20,'[3]2010_Envelope'!$BH$6:$CR$128,20),"")</f>
        <v>73.085232668565993</v>
      </c>
      <c r="AB43" s="21">
        <f>IF(AB20&gt;0,VLOOKUP(AB20,'[3]2010_Envelope'!$BH$6:$CR$128,20),"")</f>
        <v>34.081196581196579</v>
      </c>
      <c r="AC43" s="20" t="str">
        <f>IF(AC20&gt;0,VLOOKUP(AC20,'[3]2010_HVAC'!$EY$7:$KA$83,80),"")</f>
        <v/>
      </c>
      <c r="AD43" s="20" t="str">
        <f>IF(AD20&gt;0,VLOOKUP(AD20,'[3]2010_HVAC'!$EY$7:$KA$83,80),"")</f>
        <v/>
      </c>
      <c r="AE43" s="20">
        <f>IF(AE20&gt;0,VLOOKUP(AE20,'[3]2010_HVAC'!$EY$7:$KA$83,80),"")</f>
        <v>34.799999999999997</v>
      </c>
      <c r="AF43" s="20">
        <f>IF(AF20&gt;0,VLOOKUP(AF20,'[3]2010_HVAC'!$EY$7:$KA$83,80),"")</f>
        <v>25.488681818181817</v>
      </c>
      <c r="AG43" s="55">
        <f>VLOOKUP($C43,[1]Performance!$A$3:$K$38,3)</f>
        <v>2</v>
      </c>
      <c r="AH43" s="55">
        <f t="shared" si="34"/>
        <v>82</v>
      </c>
      <c r="AI43" s="20" t="str">
        <f>IF(AI20&gt;0,VLOOKUP(AI20,'[3]2010_HVAC'!$EY$7:$KA$83,AH43),"")</f>
        <v/>
      </c>
      <c r="AJ43" s="20" t="str">
        <f>IF(AJ20&gt;0,VLOOKUP(AJ20,'[3]2010_HVAC'!$EY$7:$KA$83,$AH43),"")</f>
        <v/>
      </c>
      <c r="AK43" s="20">
        <f>IF(AK20&gt;0,VLOOKUP(AK20,'[3]2010_HVAC'!$EY$7:$KA$83,80),"")</f>
        <v>38.400000000000006</v>
      </c>
      <c r="AL43" s="20" t="str">
        <f>IF(AL20&gt;0,VLOOKUP(AL20,'[3]2010_HVAC'!$EY$7:$KA$83,80),"")</f>
        <v/>
      </c>
      <c r="AM43" s="20">
        <f>IF(AM20&gt;0,VLOOKUP(AM20,'[3]2010_HVAC'!$EY$7:$KA$83,80),"")</f>
        <v>1.3333333333333333</v>
      </c>
      <c r="AN43" s="20" t="str">
        <f>IF(AN20&gt;0,VLOOKUP(AN20,'[3]2010_HVAC'!$EY$7:$KA$83,80),"")</f>
        <v/>
      </c>
      <c r="AO43" s="20">
        <f>IF(AO20&gt;0,VLOOKUP(AO20,'[3]2010_HVAC'!$EY$7:$KA$83,80),"")</f>
        <v>20.192307692307693</v>
      </c>
      <c r="AP43" s="13">
        <f t="shared" si="35"/>
        <v>805095.39739898988</v>
      </c>
      <c r="AQ43" s="21">
        <f>IF(AQ20&gt;0,VLOOKUP(AQ20,'[3]2010_Envelope'!$BH$6:$CR$128,21),"")</f>
        <v>13.194444444444445</v>
      </c>
      <c r="AR43" s="21">
        <f>IF(AR20&gt;0,VLOOKUP(AR20,'[3]2010_Envelope'!$BH$6:$CR$128,21),"")</f>
        <v>24.378988095238096</v>
      </c>
      <c r="AS43" s="21">
        <f>IF(AS20&gt;0,VLOOKUP(AS20,'[3]2010_Envelope'!$BH$6:$CR$128,21),"")</f>
        <v>25</v>
      </c>
      <c r="AT43" s="21" t="str">
        <f>IF(AT20&gt;0,VLOOKUP(AT20,'[3]2010_Envelope'!$BH$6:$CR$128,21),"")</f>
        <v/>
      </c>
      <c r="AU43" s="21">
        <f>IF(AU20&gt;0,VLOOKUP(AU20,'[3]2010_Envelope'!$BH$6:$CR$128,21),"")</f>
        <v>49.199682539682541</v>
      </c>
      <c r="AV43" s="21">
        <f>IF(AV20&gt;0,VLOOKUP(AV20,'[3]2010_Envelope'!$BH$6:$CR$128,21),"")</f>
        <v>22.942857142857143</v>
      </c>
      <c r="AW43" s="20" t="str">
        <f>IF(AW20&gt;0,VLOOKUP(AW20,'[3]2010_HVAC'!$EY$7:$KA$83,83),"")</f>
        <v/>
      </c>
      <c r="AX43" s="20" t="str">
        <f>IF(AX20&gt;0,VLOOKUP(AX20,'[3]2010_HVAC'!$EY$7:$KA$83,83),"")</f>
        <v/>
      </c>
      <c r="AY43" s="20">
        <f>IF(AY20&gt;0,VLOOKUP(AY20,'[3]2010_HVAC'!$EY$7:$KA$83,83),"")</f>
        <v>34.799999999999997</v>
      </c>
      <c r="AZ43" s="20">
        <f>IF(AZ20&gt;0,VLOOKUP(AZ20,'[3]2010_HVAC'!$EY$7:$KA$83,83),"")</f>
        <v>25.488681818181814</v>
      </c>
      <c r="BA43" s="55">
        <f>VLOOKUP($C43,[2]Performance!$A$3:$K$36,3)</f>
        <v>2</v>
      </c>
      <c r="BB43" s="55">
        <f t="shared" si="36"/>
        <v>85</v>
      </c>
      <c r="BC43" s="20" t="str">
        <f>IF(BC20&gt;0,VLOOKUP(BC20,'[3]2010_HVAC'!$EY$7:$KA$83,BB43),"")</f>
        <v/>
      </c>
      <c r="BD43" s="20" t="str">
        <f>IF(BD20&gt;0,VLOOKUP(BD20,'[3]2010_HVAC'!$EY$7:$KA$83,$BB43),"")</f>
        <v/>
      </c>
      <c r="BE43" s="20">
        <f>IF(BE20&gt;0,VLOOKUP(BE20,'[3]2010_HVAC'!$EY$7:$KA$83,83),"")</f>
        <v>38.400000000000006</v>
      </c>
      <c r="BF43" s="20" t="str">
        <f>IF(BF20&gt;0,VLOOKUP(BF20,'[3]2010_HVAC'!$EY$7:$KA$83,83),"")</f>
        <v/>
      </c>
      <c r="BG43" s="20">
        <f>IF(BG20&gt;0,VLOOKUP(BG20,'[3]2010_HVAC'!$EY$7:$KA$83,83),"")</f>
        <v>1.4857142857142858</v>
      </c>
      <c r="BH43" s="20" t="str">
        <f>IF(BH20&gt;0,VLOOKUP(BH20,'[3]2010_HVAC'!$EY$7:$KA$83,83),"")</f>
        <v/>
      </c>
      <c r="BI43" s="20">
        <f>IF(BI20&gt;0,VLOOKUP(BI20,'[3]2010_HVAC'!$EY$7:$KA$83,83),"")</f>
        <v>20.833333333333332</v>
      </c>
      <c r="BJ43" s="13">
        <f t="shared" si="37"/>
        <v>805529.66022727266</v>
      </c>
      <c r="BK43" s="19">
        <f>IF($N43&gt;0,VLOOKUP($C43,[1]Prague!$AB$7:$AN$40,$N43))/((IF($P43=1,'3 PlantsCodes'!$D$26,IF($P43=2,'3 PlantsCodes'!$D$27,IF($P43=3,'3 PlantsCodes'!$D$28,IF($P43=4,'3 PlantsCodes'!$D$29)))))*IF($R43=1,'3 PlantsCodes'!$D$31,IF($R43=2,'3 PlantsCodes'!$D$32)))</f>
        <v>29.174041825073211</v>
      </c>
      <c r="BL43" s="19">
        <f>(IF($O43=20,VLOOKUP($C43,[1]Prague!$AB$7:$AN$40,12),IF($O43&gt;0,VLOOKUP($C43,[1]Prague!$AB$7:$AN$40,$O43),0))/(IF($Q43=1,'3 PlantsCodes'!$E$26,IF($Q43=3,'3 PlantsCodes'!$E$28,IF($Q43=4,'3 PlantsCodes'!$E$29,1)))*IF($R43=1,'3 PlantsCodes'!$E$31,IF($R43=2,'3 PlantsCodes'!$E$32))))</f>
        <v>0</v>
      </c>
      <c r="BM43" s="19">
        <f>VLOOKUP($C43,[1]Prague!$AB$6:$AZ$40,$S43)</f>
        <v>8.1999999999999993</v>
      </c>
      <c r="BN43" s="19">
        <f>VLOOKUP($C43,[1]Prague!$B$7:$Y$40,18)</f>
        <v>8.2855121203589217</v>
      </c>
      <c r="BO43" s="19">
        <f>VLOOKUP($C43,[1]Prague!$B$7:$AA$40,26)</f>
        <v>0.16886804242784925</v>
      </c>
      <c r="BP43" s="20">
        <f>IF($U43=1,-[4]Office!$E$5,0)</f>
        <v>-6.1786324786324789</v>
      </c>
      <c r="BQ43" s="57" t="s">
        <v>30</v>
      </c>
      <c r="BR43" s="19">
        <f>IF($N43&gt;0,VLOOKUP($C43,[2]Prague!$AB$7:$AN$40,$N43))/((IF($P43=1,'3 PlantsCodes'!$D$26,IF($P43=2,'3 PlantsCodes'!$D$27,IF($P43=3,'3 PlantsCodes'!$D$28,IF($P43=4,'3 PlantsCodes'!$D$29)))))*IF($R43=1,'3 PlantsCodes'!$D$31,IF($R43=2,'3 PlantsCodes'!$D$32)))</f>
        <v>40.20013695680683</v>
      </c>
      <c r="BS43" s="19">
        <f>(IF($O43=20,VLOOKUP($C43,[2]Prague!$AB$7:$AN$40,12),IF($O43&gt;0,VLOOKUP($C43,[2]Prague!$AB$7:$AN$40,$O43),0))/(IF($Q43=1,'3 PlantsCodes'!$E$26,IF($Q43=3,'3 PlantsCodes'!$E$28,IF($Q43=4,'3 PlantsCodes'!$E$29,1)))*IF($R43=1,'3 PlantsCodes'!$E$31,IF($R43=2,'3 PlantsCodes'!$E$32))))</f>
        <v>0</v>
      </c>
      <c r="BT43" s="19">
        <f>VLOOKUP($C43,[2]Prague!$AB$6:$AZ$40,$S43)</f>
        <v>11.9</v>
      </c>
      <c r="BU43" s="19">
        <f>VLOOKUP($C43,[2]Prague!$B$7:$Y$40,18)</f>
        <v>8.3581008307184543</v>
      </c>
      <c r="BV43" s="19">
        <f>VLOOKUP($C43,[2]Prague!$B$7:$AA$40,26)</f>
        <v>0.39734569466357056</v>
      </c>
      <c r="BW43" s="20">
        <f>IF($U43=1,-[4]School!$E$5,0)</f>
        <v>-6.1057142857142859</v>
      </c>
      <c r="BX43" s="57" t="s">
        <v>30</v>
      </c>
    </row>
    <row r="44" spans="1:76" ht="15" customHeight="1" x14ac:dyDescent="0.25">
      <c r="A44" s="151"/>
      <c r="B44" s="17">
        <v>16</v>
      </c>
      <c r="C44" s="22">
        <f t="shared" si="39"/>
        <v>18</v>
      </c>
      <c r="D44" s="50" t="str">
        <f t="shared" si="39"/>
        <v/>
      </c>
      <c r="E44" s="50" t="str">
        <f t="shared" si="39"/>
        <v/>
      </c>
      <c r="F44" s="49" t="str">
        <f t="shared" si="39"/>
        <v/>
      </c>
      <c r="G44" s="49" t="str">
        <f t="shared" si="39"/>
        <v/>
      </c>
      <c r="H44" s="49">
        <f t="shared" si="39"/>
        <v>0</v>
      </c>
      <c r="I44" s="49">
        <f t="shared" si="39"/>
        <v>4</v>
      </c>
      <c r="J44" s="49">
        <f t="shared" si="39"/>
        <v>3</v>
      </c>
      <c r="K44" s="49">
        <f t="shared" si="39"/>
        <v>3</v>
      </c>
      <c r="L44" s="49">
        <f t="shared" si="39"/>
        <v>1</v>
      </c>
      <c r="M44" s="49">
        <f t="shared" si="39"/>
        <v>4331</v>
      </c>
      <c r="N44" s="49">
        <f t="shared" si="39"/>
        <v>6</v>
      </c>
      <c r="O44" s="49">
        <f t="shared" si="38"/>
        <v>0</v>
      </c>
      <c r="P44" s="49">
        <f t="shared" si="38"/>
        <v>1</v>
      </c>
      <c r="Q44" s="49">
        <f t="shared" si="38"/>
        <v>0</v>
      </c>
      <c r="R44" s="49">
        <f t="shared" si="38"/>
        <v>2</v>
      </c>
      <c r="S44" s="22">
        <f t="shared" si="38"/>
        <v>15</v>
      </c>
      <c r="T44" s="49">
        <f t="shared" si="38"/>
        <v>0</v>
      </c>
      <c r="U44" s="49">
        <f t="shared" si="38"/>
        <v>1</v>
      </c>
      <c r="V44" s="18" t="str">
        <f t="shared" si="38"/>
        <v/>
      </c>
      <c r="W44" s="21">
        <f>IF(W21&gt;0,VLOOKUP(W21,'[3]2010_Envelope'!$BH$6:$CR$128,20),"")</f>
        <v>6.4</v>
      </c>
      <c r="X44" s="21">
        <f>IF(X21&gt;0,VLOOKUP(X21,'[3]2010_Envelope'!$BH$6:$CR$128,20),"")</f>
        <v>15.247061965811966</v>
      </c>
      <c r="Y44" s="21">
        <f>IF(Y21&gt;0,VLOOKUP(Y21,'[3]2010_Envelope'!$BH$6:$CR$128,20),"")</f>
        <v>11.733333333333333</v>
      </c>
      <c r="Z44" s="21">
        <f>IF(Z21&gt;0,VLOOKUP(Z21,'[3]2010_Envelope'!$BH$6:$CR$128,20),"")</f>
        <v>88.474786324786336</v>
      </c>
      <c r="AA44" s="21">
        <f>IF(AA21&gt;0,VLOOKUP(AA21,'[3]2010_Envelope'!$BH$6:$CR$128,20),"")</f>
        <v>73.085232668565993</v>
      </c>
      <c r="AB44" s="21">
        <f>IF(AB21&gt;0,VLOOKUP(AB21,'[3]2010_Envelope'!$BH$6:$CR$128,20),"")</f>
        <v>34.081196581196579</v>
      </c>
      <c r="AC44" s="20" t="str">
        <f>IF(AC21&gt;0,VLOOKUP(AC21,'[3]2010_HVAC'!$EY$7:$KA$83,80),"")</f>
        <v/>
      </c>
      <c r="AD44" s="20" t="str">
        <f>IF(AD21&gt;0,VLOOKUP(AD21,'[3]2010_HVAC'!$EY$7:$KA$83,80),"")</f>
        <v/>
      </c>
      <c r="AE44" s="20">
        <f>IF(AE21&gt;0,VLOOKUP(AE21,'[3]2010_HVAC'!$EY$7:$KA$83,80),"")</f>
        <v>34.799999999999997</v>
      </c>
      <c r="AF44" s="20">
        <f>IF(AF21&gt;0,VLOOKUP(AF21,'[3]2010_HVAC'!$EY$7:$KA$83,80),"")</f>
        <v>25.488681818181817</v>
      </c>
      <c r="AG44" s="55">
        <f>VLOOKUP($C44,[1]Performance!$A$3:$K$38,3)</f>
        <v>2</v>
      </c>
      <c r="AH44" s="55">
        <f t="shared" si="34"/>
        <v>82</v>
      </c>
      <c r="AI44" s="20">
        <f>IF(AI21&gt;0,VLOOKUP(AI21,'[3]2010_HVAC'!$EY$7:$KA$83,AH44),"")</f>
        <v>6.2278557142093396</v>
      </c>
      <c r="AJ44" s="20" t="str">
        <f>IF(AJ21&gt;0,VLOOKUP(AJ21,'[3]2010_HVAC'!$EY$7:$KA$83,$AH44),"")</f>
        <v/>
      </c>
      <c r="AK44" s="20">
        <f>IF(AK21&gt;0,VLOOKUP(AK21,'[3]2010_HVAC'!$EY$7:$KA$83,80),"")</f>
        <v>38.400000000000006</v>
      </c>
      <c r="AL44" s="20" t="str">
        <f>IF(AL21&gt;0,VLOOKUP(AL21,'[3]2010_HVAC'!$EY$7:$KA$83,80),"")</f>
        <v/>
      </c>
      <c r="AM44" s="20">
        <f>IF(AM21&gt;0,VLOOKUP(AM21,'[3]2010_HVAC'!$EY$7:$KA$83,80),"")</f>
        <v>1.3333333333333333</v>
      </c>
      <c r="AN44" s="20" t="str">
        <f>IF(AN21&gt;0,VLOOKUP(AN21,'[3]2010_HVAC'!$EY$7:$KA$83,80),"")</f>
        <v/>
      </c>
      <c r="AO44" s="20">
        <f>IF(AO21&gt;0,VLOOKUP(AO21,'[3]2010_HVAC'!$EY$7:$KA$83,80),"")</f>
        <v>20.192307692307693</v>
      </c>
      <c r="AP44" s="13">
        <f t="shared" si="35"/>
        <v>831785.26727023977</v>
      </c>
      <c r="AQ44" s="21">
        <f>IF(AQ21&gt;0,VLOOKUP(AQ21,'[3]2010_Envelope'!$BH$6:$CR$128,21),"")</f>
        <v>16.666666666666668</v>
      </c>
      <c r="AR44" s="21">
        <f>IF(AR21&gt;0,VLOOKUP(AR21,'[3]2010_Envelope'!$BH$6:$CR$128,21),"")</f>
        <v>27.461388888888887</v>
      </c>
      <c r="AS44" s="21">
        <f>IF(AS21&gt;0,VLOOKUP(AS21,'[3]2010_Envelope'!$BH$6:$CR$128,21),"")</f>
        <v>30.555555555555557</v>
      </c>
      <c r="AT44" s="21" t="str">
        <f>IF(AT21&gt;0,VLOOKUP(AT21,'[3]2010_Envelope'!$BH$6:$CR$128,21),"")</f>
        <v/>
      </c>
      <c r="AU44" s="21">
        <f>IF(AU21&gt;0,VLOOKUP(AU21,'[3]2010_Envelope'!$BH$6:$CR$128,21),"")</f>
        <v>49.199682539682541</v>
      </c>
      <c r="AV44" s="21">
        <f>IF(AV21&gt;0,VLOOKUP(AV21,'[3]2010_Envelope'!$BH$6:$CR$128,21),"")</f>
        <v>22.942857142857143</v>
      </c>
      <c r="AW44" s="20" t="str">
        <f>IF(AW21&gt;0,VLOOKUP(AW21,'[3]2010_HVAC'!$EY$7:$KA$83,83),"")</f>
        <v/>
      </c>
      <c r="AX44" s="20" t="str">
        <f>IF(AX21&gt;0,VLOOKUP(AX21,'[3]2010_HVAC'!$EY$7:$KA$83,83),"")</f>
        <v/>
      </c>
      <c r="AY44" s="20">
        <f>IF(AY21&gt;0,VLOOKUP(AY21,'[3]2010_HVAC'!$EY$7:$KA$83,83),"")</f>
        <v>34.799999999999997</v>
      </c>
      <c r="AZ44" s="20">
        <f>IF(AZ21&gt;0,VLOOKUP(AZ21,'[3]2010_HVAC'!$EY$7:$KA$83,83),"")</f>
        <v>25.488681818181814</v>
      </c>
      <c r="BA44" s="55">
        <f>VLOOKUP($C44,[2]Performance!$A$3:$K$36,3)</f>
        <v>2</v>
      </c>
      <c r="BB44" s="55">
        <f t="shared" si="36"/>
        <v>85</v>
      </c>
      <c r="BC44" s="20">
        <f>IF(BC21&gt;0,VLOOKUP(BC21,'[3]2010_HVAC'!$EY$7:$KA$83,BB44),"")</f>
        <v>11.46702242278994</v>
      </c>
      <c r="BD44" s="20" t="str">
        <f>IF(BD21&gt;0,VLOOKUP(BD21,'[3]2010_HVAC'!$EY$7:$KA$83,$BB44),"")</f>
        <v/>
      </c>
      <c r="BE44" s="20">
        <f>IF(BE21&gt;0,VLOOKUP(BE21,'[3]2010_HVAC'!$EY$7:$KA$83,83),"")</f>
        <v>38.400000000000006</v>
      </c>
      <c r="BF44" s="20" t="str">
        <f>IF(BF21&gt;0,VLOOKUP(BF21,'[3]2010_HVAC'!$EY$7:$KA$83,83),"")</f>
        <v/>
      </c>
      <c r="BG44" s="20">
        <f>IF(BG21&gt;0,VLOOKUP(BG21,'[3]2010_HVAC'!$EY$7:$KA$83,83),"")</f>
        <v>1.4857142857142858</v>
      </c>
      <c r="BH44" s="20" t="str">
        <f>IF(BH21&gt;0,VLOOKUP(BH21,'[3]2010_HVAC'!$EY$7:$KA$83,83),"")</f>
        <v/>
      </c>
      <c r="BI44" s="20">
        <f>IF(BI21&gt;0,VLOOKUP(BI21,'[3]2010_HVAC'!$EY$7:$KA$83,83),"")</f>
        <v>20.833333333333332</v>
      </c>
      <c r="BJ44" s="13">
        <f t="shared" si="37"/>
        <v>879797.84335906105</v>
      </c>
      <c r="BK44" s="19">
        <f>IF($N44&gt;0,VLOOKUP($C44,[1]Prague!$AB$7:$AN$40,$N44))/((IF($P44=1,'3 PlantsCodes'!$D$26,IF($P44=2,'3 PlantsCodes'!$D$27,IF($P44=3,'3 PlantsCodes'!$D$28,IF($P44=4,'3 PlantsCodes'!$D$29)))))*IF($R44=1,'3 PlantsCodes'!$D$31,IF($R44=2,'3 PlantsCodes'!$D$32)))</f>
        <v>27.366246874836204</v>
      </c>
      <c r="BL44" s="19">
        <f>(IF($O44=20,VLOOKUP($C44,[1]Prague!$AB$7:$AN$40,12),IF($O44&gt;0,VLOOKUP($C44,[1]Prague!$AB$7:$AN$40,$O44),0))/(IF($Q44=1,'3 PlantsCodes'!$E$26,IF($Q44=3,'3 PlantsCodes'!$E$28,IF($Q44=4,'3 PlantsCodes'!$E$29,1)))*IF($R44=1,'3 PlantsCodes'!$E$31,IF($R44=2,'3 PlantsCodes'!$E$32))))</f>
        <v>0</v>
      </c>
      <c r="BM44" s="19">
        <f>VLOOKUP($C44,[1]Prague!$AB$6:$AZ$40,$S44)</f>
        <v>8.6315789473684212</v>
      </c>
      <c r="BN44" s="19">
        <f>VLOOKUP($C44,[1]Prague!$B$7:$Y$40,18)</f>
        <v>8.2855121203589217</v>
      </c>
      <c r="BO44" s="19">
        <f>VLOOKUP($C44,[1]Prague!$B$7:$AA$40,26)</f>
        <v>0.16619249036824968</v>
      </c>
      <c r="BP44" s="20">
        <f>IF($U44=1,-[4]Office!$E$5,0)</f>
        <v>-6.1786324786324789</v>
      </c>
      <c r="BQ44" s="57" t="s">
        <v>30</v>
      </c>
      <c r="BR44" s="19">
        <f>IF($N44&gt;0,VLOOKUP($C44,[2]Prague!$AB$7:$AN$40,$N44))/((IF($P44=1,'3 PlantsCodes'!$D$26,IF($P44=2,'3 PlantsCodes'!$D$27,IF($P44=3,'3 PlantsCodes'!$D$28,IF($P44=4,'3 PlantsCodes'!$D$29)))))*IF($R44=1,'3 PlantsCodes'!$D$31,IF($R44=2,'3 PlantsCodes'!$D$32)))</f>
        <v>36.461809377692674</v>
      </c>
      <c r="BS44" s="19">
        <f>(IF($O44=20,VLOOKUP($C44,[2]Prague!$AB$7:$AN$40,12),IF($O44&gt;0,VLOOKUP($C44,[2]Prague!$AB$7:$AN$40,$O44),0))/(IF($Q44=1,'3 PlantsCodes'!$E$26,IF($Q44=3,'3 PlantsCodes'!$E$28,IF($Q44=4,'3 PlantsCodes'!$E$29,1)))*IF($R44=1,'3 PlantsCodes'!$E$31,IF($R44=2,'3 PlantsCodes'!$E$32))))</f>
        <v>0</v>
      </c>
      <c r="BT44" s="19">
        <f>VLOOKUP($C44,[2]Prague!$AB$6:$AZ$40,$S44)</f>
        <v>12.526315789473685</v>
      </c>
      <c r="BU44" s="19">
        <f>VLOOKUP($C44,[2]Prague!$B$7:$Y$40,18)</f>
        <v>8.3581008307184543</v>
      </c>
      <c r="BV44" s="19">
        <f>VLOOKUP($C44,[2]Prague!$B$7:$AA$40,26)</f>
        <v>0.39088353081253002</v>
      </c>
      <c r="BW44" s="20">
        <f>IF($U44=1,-[4]School!$E$5,0)</f>
        <v>-6.1057142857142859</v>
      </c>
      <c r="BX44" s="57" t="s">
        <v>30</v>
      </c>
    </row>
    <row r="45" spans="1:76" ht="15" customHeight="1" x14ac:dyDescent="0.25">
      <c r="A45" s="151"/>
      <c r="B45" s="17">
        <v>17</v>
      </c>
      <c r="C45" s="22">
        <f t="shared" si="39"/>
        <v>17</v>
      </c>
      <c r="D45" s="50" t="str">
        <f t="shared" si="39"/>
        <v/>
      </c>
      <c r="E45" s="50" t="str">
        <f t="shared" si="39"/>
        <v/>
      </c>
      <c r="F45" s="49" t="str">
        <f t="shared" si="39"/>
        <v/>
      </c>
      <c r="G45" s="49" t="str">
        <f t="shared" si="39"/>
        <v/>
      </c>
      <c r="H45" s="49">
        <f t="shared" si="39"/>
        <v>0</v>
      </c>
      <c r="I45" s="49">
        <f t="shared" si="39"/>
        <v>4</v>
      </c>
      <c r="J45" s="49">
        <f t="shared" si="39"/>
        <v>3</v>
      </c>
      <c r="K45" s="49">
        <f t="shared" si="39"/>
        <v>2</v>
      </c>
      <c r="L45" s="49">
        <f t="shared" si="39"/>
        <v>1</v>
      </c>
      <c r="M45" s="49">
        <f t="shared" si="39"/>
        <v>4321</v>
      </c>
      <c r="N45" s="49">
        <f t="shared" si="39"/>
        <v>6</v>
      </c>
      <c r="O45" s="49">
        <f t="shared" si="38"/>
        <v>0</v>
      </c>
      <c r="P45" s="49">
        <f t="shared" si="38"/>
        <v>1</v>
      </c>
      <c r="Q45" s="49">
        <f t="shared" si="38"/>
        <v>0</v>
      </c>
      <c r="R45" s="49">
        <f t="shared" si="38"/>
        <v>2</v>
      </c>
      <c r="S45" s="22">
        <f t="shared" si="38"/>
        <v>21</v>
      </c>
      <c r="T45" s="49">
        <f t="shared" si="38"/>
        <v>1</v>
      </c>
      <c r="U45" s="49">
        <f t="shared" si="38"/>
        <v>0</v>
      </c>
      <c r="V45" s="18" t="str">
        <f t="shared" si="38"/>
        <v/>
      </c>
      <c r="W45" s="21">
        <f>IF(W22&gt;0,VLOOKUP(W22,'[3]2010_Envelope'!$BH$6:$CR$128,20),"")</f>
        <v>6.4</v>
      </c>
      <c r="X45" s="21">
        <f>IF(X22&gt;0,VLOOKUP(X22,'[3]2010_Envelope'!$BH$6:$CR$128,20),"")</f>
        <v>15.247061965811966</v>
      </c>
      <c r="Y45" s="21">
        <f>IF(Y22&gt;0,VLOOKUP(Y22,'[3]2010_Envelope'!$BH$6:$CR$128,20),"")</f>
        <v>11.733333333333333</v>
      </c>
      <c r="Z45" s="21">
        <f>IF(Z22&gt;0,VLOOKUP(Z22,'[3]2010_Envelope'!$BH$6:$CR$128,20),"")</f>
        <v>88.474786324786336</v>
      </c>
      <c r="AA45" s="21" t="str">
        <f>IF(AA22&gt;0,VLOOKUP(AA22,'[3]2010_Envelope'!$BH$6:$CR$128,20),"")</f>
        <v/>
      </c>
      <c r="AB45" s="21">
        <f>IF(AB22&gt;0,VLOOKUP(AB22,'[3]2010_Envelope'!$BH$6:$CR$128,20),"")</f>
        <v>34.081196581196579</v>
      </c>
      <c r="AC45" s="20" t="str">
        <f>IF(AC22&gt;0,VLOOKUP(AC22,'[3]2010_HVAC'!$EY$7:$KA$83,80),"")</f>
        <v/>
      </c>
      <c r="AD45" s="20" t="str">
        <f>IF(AD22&gt;0,VLOOKUP(AD22,'[3]2010_HVAC'!$EY$7:$KA$83,80),"")</f>
        <v/>
      </c>
      <c r="AE45" s="20">
        <f>IF(AE22&gt;0,VLOOKUP(AE22,'[3]2010_HVAC'!$EY$7:$KA$83,80),"")</f>
        <v>22.799999999999997</v>
      </c>
      <c r="AF45" s="20" t="str">
        <f>IF(AF22&gt;0,VLOOKUP(AF22,'[3]2010_HVAC'!$EY$7:$KA$83,80),"")</f>
        <v/>
      </c>
      <c r="AG45" s="55">
        <f>VLOOKUP($C45,[1]Performance!$A$3:$K$38,3)</f>
        <v>2</v>
      </c>
      <c r="AH45" s="55">
        <f t="shared" si="34"/>
        <v>82</v>
      </c>
      <c r="AI45" s="20">
        <f>IF(AI22&gt;0,VLOOKUP(AI22,'[3]2010_HVAC'!$EY$7:$KA$83,AH45),"")</f>
        <v>6.2278557142093396</v>
      </c>
      <c r="AJ45" s="20" t="str">
        <f>IF(AJ22&gt;0,VLOOKUP(AJ22,'[3]2010_HVAC'!$EY$7:$KA$83,$AH45),"")</f>
        <v/>
      </c>
      <c r="AK45" s="20">
        <f>IF(AK22&gt;0,VLOOKUP(AK22,'[3]2010_HVAC'!$EY$7:$KA$83,80),"")</f>
        <v>38.400000000000006</v>
      </c>
      <c r="AL45" s="20" t="str">
        <f>IF(AL22&gt;0,VLOOKUP(AL22,'[3]2010_HVAC'!$EY$7:$KA$83,80),"")</f>
        <v/>
      </c>
      <c r="AM45" s="20">
        <f>IF(AM22&gt;0,VLOOKUP(AM22,'[3]2010_HVAC'!$EY$7:$KA$83,80),"")</f>
        <v>1.3333333333333333</v>
      </c>
      <c r="AN45" s="20">
        <f>IF(AN22&gt;0,VLOOKUP(AN22,'[3]2010_HVAC'!$EY$7:$KA$83,80),"")</f>
        <v>5.1111111111111107</v>
      </c>
      <c r="AO45" s="20" t="str">
        <f>IF(AO22&gt;0,VLOOKUP(AO22,'[3]2010_HVAC'!$EY$7:$KA$83,80),"")</f>
        <v/>
      </c>
      <c r="AP45" s="13">
        <f t="shared" si="35"/>
        <v>537752.30737124989</v>
      </c>
      <c r="AQ45" s="21">
        <f>IF(AQ22&gt;0,VLOOKUP(AQ22,'[3]2010_Envelope'!$BH$6:$CR$128,21),"")</f>
        <v>16.666666666666668</v>
      </c>
      <c r="AR45" s="21">
        <f>IF(AR22&gt;0,VLOOKUP(AR22,'[3]2010_Envelope'!$BH$6:$CR$128,21),"")</f>
        <v>27.461388888888887</v>
      </c>
      <c r="AS45" s="21">
        <f>IF(AS22&gt;0,VLOOKUP(AS22,'[3]2010_Envelope'!$BH$6:$CR$128,21),"")</f>
        <v>30.555555555555557</v>
      </c>
      <c r="AT45" s="21" t="str">
        <f>IF(AT22&gt;0,VLOOKUP(AT22,'[3]2010_Envelope'!$BH$6:$CR$128,21),"")</f>
        <v/>
      </c>
      <c r="AU45" s="21" t="str">
        <f>IF(AU22&gt;0,VLOOKUP(AU22,'[3]2010_Envelope'!$BH$6:$CR$128,21),"")</f>
        <v/>
      </c>
      <c r="AV45" s="21">
        <f>IF(AV22&gt;0,VLOOKUP(AV22,'[3]2010_Envelope'!$BH$6:$CR$128,21),"")</f>
        <v>22.942857142857143</v>
      </c>
      <c r="AW45" s="20" t="str">
        <f>IF(AW22&gt;0,VLOOKUP(AW22,'[3]2010_HVAC'!$EY$7:$KA$83,83),"")</f>
        <v/>
      </c>
      <c r="AX45" s="20" t="str">
        <f>IF(AX22&gt;0,VLOOKUP(AX22,'[3]2010_HVAC'!$EY$7:$KA$83,83),"")</f>
        <v/>
      </c>
      <c r="AY45" s="20">
        <f>IF(AY22&gt;0,VLOOKUP(AY22,'[3]2010_HVAC'!$EY$7:$KA$83,83),"")</f>
        <v>22.799999999999994</v>
      </c>
      <c r="AZ45" s="20" t="str">
        <f>IF(AZ22&gt;0,VLOOKUP(AZ22,'[3]2010_HVAC'!$EY$7:$KA$83,83),"")</f>
        <v/>
      </c>
      <c r="BA45" s="55">
        <f>VLOOKUP($C45,[2]Performance!$A$3:$K$36,3)</f>
        <v>2</v>
      </c>
      <c r="BB45" s="55">
        <f t="shared" si="36"/>
        <v>85</v>
      </c>
      <c r="BC45" s="20">
        <f>IF(BC22&gt;0,VLOOKUP(BC22,'[3]2010_HVAC'!$EY$7:$KA$83,BB45),"")</f>
        <v>11.46702242278994</v>
      </c>
      <c r="BD45" s="20" t="str">
        <f>IF(BD22&gt;0,VLOOKUP(BD22,'[3]2010_HVAC'!$EY$7:$KA$83,$BB45),"")</f>
        <v/>
      </c>
      <c r="BE45" s="20">
        <f>IF(BE22&gt;0,VLOOKUP(BE22,'[3]2010_HVAC'!$EY$7:$KA$83,83),"")</f>
        <v>38.400000000000006</v>
      </c>
      <c r="BF45" s="20" t="str">
        <f>IF(BF22&gt;0,VLOOKUP(BF22,'[3]2010_HVAC'!$EY$7:$KA$83,83),"")</f>
        <v/>
      </c>
      <c r="BG45" s="20">
        <f>IF(BG22&gt;0,VLOOKUP(BG22,'[3]2010_HVAC'!$EY$7:$KA$83,83),"")</f>
        <v>1.4857142857142858</v>
      </c>
      <c r="BH45" s="20">
        <f>IF(BH22&gt;0,VLOOKUP(BH22,'[3]2010_HVAC'!$EY$7:$KA$83,83),"")</f>
        <v>7.5936507936507933</v>
      </c>
      <c r="BI45" s="20" t="str">
        <f>IF(BI22&gt;0,VLOOKUP(BI22,'[3]2010_HVAC'!$EY$7:$KA$83,83),"")</f>
        <v/>
      </c>
      <c r="BJ45" s="13">
        <f t="shared" si="37"/>
        <v>565024.49563178828</v>
      </c>
      <c r="BK45" s="19">
        <f>IF($N45&gt;0,VLOOKUP($C45,[1]Prague!$AB$7:$AN$40,$N45))/((IF($P45=1,'3 PlantsCodes'!$D$26,IF($P45=2,'3 PlantsCodes'!$D$27,IF($P45=3,'3 PlantsCodes'!$D$28,IF($P45=4,'3 PlantsCodes'!$D$29)))))*IF($R45=1,'3 PlantsCodes'!$D$31,IF($R45=2,'3 PlantsCodes'!$D$32)))</f>
        <v>20.421550730188102</v>
      </c>
      <c r="BL45" s="19">
        <f>(IF($O45=20,VLOOKUP($C45,[1]Prague!$AB$7:$AN$40,12),IF($O45&gt;0,VLOOKUP($C45,[1]Prague!$AB$7:$AN$40,$O45),0))/(IF($Q45=1,'3 PlantsCodes'!$E$26,IF($Q45=3,'3 PlantsCodes'!$E$28,IF($Q45=4,'3 PlantsCodes'!$E$29,1)))*IF($R45=1,'3 PlantsCodes'!$E$31,IF($R45=2,'3 PlantsCodes'!$E$32))))</f>
        <v>0</v>
      </c>
      <c r="BM45" s="19">
        <f>VLOOKUP($C45,[1]Prague!$AB$6:$AZ$40,$S45)</f>
        <v>5.0854700854700852</v>
      </c>
      <c r="BN45" s="19">
        <f>VLOOKUP($C45,[1]Prague!$B$7:$Y$40,18)</f>
        <v>22.636988281250002</v>
      </c>
      <c r="BO45" s="19">
        <f>VLOOKUP($C45,[1]Prague!$B$7:$AA$40,26)</f>
        <v>0.19952045955833822</v>
      </c>
      <c r="BP45" s="20">
        <f>IF($U45=1,-[4]Office!$E$5,0)</f>
        <v>0</v>
      </c>
      <c r="BQ45" s="57" t="s">
        <v>30</v>
      </c>
      <c r="BR45" s="19">
        <f>IF($N45&gt;0,VLOOKUP($C45,[2]Prague!$AB$7:$AN$40,$N45))/((IF($P45=1,'3 PlantsCodes'!$D$26,IF($P45=2,'3 PlantsCodes'!$D$27,IF($P45=3,'3 PlantsCodes'!$D$28,IF($P45=4,'3 PlantsCodes'!$D$29)))))*IF($R45=1,'3 PlantsCodes'!$D$31,IF($R45=2,'3 PlantsCodes'!$D$32)))</f>
        <v>29.013755700958924</v>
      </c>
      <c r="BS45" s="19">
        <f>(IF($O45=20,VLOOKUP($C45,[2]Prague!$AB$7:$AN$40,12),IF($O45&gt;0,VLOOKUP($C45,[2]Prague!$AB$7:$AN$40,$O45),0))/(IF($Q45=1,'3 PlantsCodes'!$E$26,IF($Q45=3,'3 PlantsCodes'!$E$28,IF($Q45=4,'3 PlantsCodes'!$E$29,1)))*IF($R45=1,'3 PlantsCodes'!$E$31,IF($R45=2,'3 PlantsCodes'!$E$32))))</f>
        <v>0</v>
      </c>
      <c r="BT45" s="19">
        <f>VLOOKUP($C45,[2]Prague!$AB$6:$AZ$40,$S45)</f>
        <v>8.4895572263993326</v>
      </c>
      <c r="BU45" s="19">
        <f>VLOOKUP($C45,[2]Prague!$B$7:$Y$40,18)</f>
        <v>20.551026682539646</v>
      </c>
      <c r="BV45" s="19">
        <f>VLOOKUP($C45,[2]Prague!$B$7:$AA$40,26)</f>
        <v>0.40738678317024246</v>
      </c>
      <c r="BW45" s="20">
        <f>IF($U45=1,-[4]School!$E$5,0)</f>
        <v>0</v>
      </c>
      <c r="BX45" s="57" t="s">
        <v>30</v>
      </c>
    </row>
    <row r="46" spans="1:76" ht="15" customHeight="1" x14ac:dyDescent="0.25">
      <c r="A46" s="151"/>
      <c r="B46" s="17">
        <v>18</v>
      </c>
      <c r="C46" s="22">
        <f t="shared" si="39"/>
        <v>17</v>
      </c>
      <c r="D46" s="50" t="str">
        <f t="shared" si="39"/>
        <v/>
      </c>
      <c r="E46" s="50" t="str">
        <f t="shared" si="39"/>
        <v/>
      </c>
      <c r="F46" s="49" t="str">
        <f t="shared" si="39"/>
        <v/>
      </c>
      <c r="G46" s="49" t="str">
        <f t="shared" si="39"/>
        <v/>
      </c>
      <c r="H46" s="49">
        <f t="shared" si="39"/>
        <v>0</v>
      </c>
      <c r="I46" s="49">
        <f t="shared" si="39"/>
        <v>4</v>
      </c>
      <c r="J46" s="49">
        <f t="shared" si="39"/>
        <v>3</v>
      </c>
      <c r="K46" s="49">
        <f t="shared" si="39"/>
        <v>2</v>
      </c>
      <c r="L46" s="49">
        <f t="shared" si="39"/>
        <v>1</v>
      </c>
      <c r="M46" s="49">
        <f t="shared" si="39"/>
        <v>4321</v>
      </c>
      <c r="N46" s="49">
        <f t="shared" si="39"/>
        <v>6</v>
      </c>
      <c r="O46" s="49">
        <f t="shared" si="38"/>
        <v>0</v>
      </c>
      <c r="P46" s="49">
        <f t="shared" si="38"/>
        <v>1</v>
      </c>
      <c r="Q46" s="49">
        <f t="shared" si="38"/>
        <v>0</v>
      </c>
      <c r="R46" s="49">
        <f t="shared" si="38"/>
        <v>2</v>
      </c>
      <c r="S46" s="22">
        <f t="shared" si="38"/>
        <v>21</v>
      </c>
      <c r="T46" s="49">
        <f t="shared" si="38"/>
        <v>1</v>
      </c>
      <c r="U46" s="49">
        <f t="shared" si="38"/>
        <v>0</v>
      </c>
      <c r="V46" s="18" t="str">
        <f t="shared" si="38"/>
        <v/>
      </c>
      <c r="W46" s="21">
        <f>IF(W23&gt;0,VLOOKUP(W23,'[3]2010_Envelope'!$BH$6:$CR$128,20),"")</f>
        <v>6.4</v>
      </c>
      <c r="X46" s="21">
        <f>IF(X23&gt;0,VLOOKUP(X23,'[3]2010_Envelope'!$BH$6:$CR$128,20),"")</f>
        <v>15.247061965811966</v>
      </c>
      <c r="Y46" s="21">
        <f>IF(Y23&gt;0,VLOOKUP(Y23,'[3]2010_Envelope'!$BH$6:$CR$128,20),"")</f>
        <v>11.733333333333333</v>
      </c>
      <c r="Z46" s="21">
        <f>IF(Z23&gt;0,VLOOKUP(Z23,'[3]2010_Envelope'!$BH$6:$CR$128,20),"")</f>
        <v>88.474786324786336</v>
      </c>
      <c r="AA46" s="21" t="str">
        <f>IF(AA23&gt;0,VLOOKUP(AA23,'[3]2010_Envelope'!$BH$6:$CR$128,20),"")</f>
        <v/>
      </c>
      <c r="AB46" s="21">
        <f>IF(AB23&gt;0,VLOOKUP(AB23,'[3]2010_Envelope'!$BH$6:$CR$128,20),"")</f>
        <v>34.081196581196579</v>
      </c>
      <c r="AC46" s="20" t="str">
        <f>IF(AC23&gt;0,VLOOKUP(AC23,'[3]2010_HVAC'!$EY$7:$KA$83,80),"")</f>
        <v/>
      </c>
      <c r="AD46" s="20" t="str">
        <f>IF(AD23&gt;0,VLOOKUP(AD23,'[3]2010_HVAC'!$EY$7:$KA$83,80),"")</f>
        <v/>
      </c>
      <c r="AE46" s="20">
        <f>IF(AE23&gt;0,VLOOKUP(AE23,'[3]2010_HVAC'!$EY$7:$KA$83,80),"")</f>
        <v>22.799999999999997</v>
      </c>
      <c r="AF46" s="20" t="str">
        <f>IF(AF23&gt;0,VLOOKUP(AF23,'[3]2010_HVAC'!$EY$7:$KA$83,80),"")</f>
        <v/>
      </c>
      <c r="AG46" s="55">
        <f>VLOOKUP($C46,[1]Performance!$A$3:$K$38,3)</f>
        <v>2</v>
      </c>
      <c r="AH46" s="55">
        <f t="shared" si="34"/>
        <v>82</v>
      </c>
      <c r="AI46" s="20">
        <f>IF(AI23&gt;0,VLOOKUP(AI23,'[3]2010_HVAC'!$EY$7:$KA$83,AH46),"")</f>
        <v>6.2278557142093396</v>
      </c>
      <c r="AJ46" s="20" t="str">
        <f>IF(AJ23&gt;0,VLOOKUP(AJ23,'[3]2010_HVAC'!$EY$7:$KA$83,$AH46),"")</f>
        <v/>
      </c>
      <c r="AK46" s="20">
        <f>IF(AK23&gt;0,VLOOKUP(AK23,'[3]2010_HVAC'!$EY$7:$KA$83,80),"")</f>
        <v>38.400000000000006</v>
      </c>
      <c r="AL46" s="20" t="str">
        <f>IF(AL23&gt;0,VLOOKUP(AL23,'[3]2010_HVAC'!$EY$7:$KA$83,80),"")</f>
        <v/>
      </c>
      <c r="AM46" s="20">
        <f>IF(AM23&gt;0,VLOOKUP(AM23,'[3]2010_HVAC'!$EY$7:$KA$83,80),"")</f>
        <v>1.3333333333333333</v>
      </c>
      <c r="AN46" s="20">
        <f>IF(AN23&gt;0,VLOOKUP(AN23,'[3]2010_HVAC'!$EY$7:$KA$83,80),"")</f>
        <v>5.1111111111111107</v>
      </c>
      <c r="AO46" s="20" t="str">
        <f>IF(AO23&gt;0,VLOOKUP(AO23,'[3]2010_HVAC'!$EY$7:$KA$83,80),"")</f>
        <v/>
      </c>
      <c r="AP46" s="13">
        <f t="shared" si="35"/>
        <v>537752.30737124989</v>
      </c>
      <c r="AQ46" s="21">
        <f>IF(AQ23&gt;0,VLOOKUP(AQ23,'[3]2010_Envelope'!$BH$6:$CR$128,21),"")</f>
        <v>16.666666666666668</v>
      </c>
      <c r="AR46" s="21">
        <f>IF(AR23&gt;0,VLOOKUP(AR23,'[3]2010_Envelope'!$BH$6:$CR$128,21),"")</f>
        <v>27.461388888888887</v>
      </c>
      <c r="AS46" s="21">
        <f>IF(AS23&gt;0,VLOOKUP(AS23,'[3]2010_Envelope'!$BH$6:$CR$128,21),"")</f>
        <v>30.555555555555557</v>
      </c>
      <c r="AT46" s="21" t="str">
        <f>IF(AT23&gt;0,VLOOKUP(AT23,'[3]2010_Envelope'!$BH$6:$CR$128,21),"")</f>
        <v/>
      </c>
      <c r="AU46" s="21" t="str">
        <f>IF(AU23&gt;0,VLOOKUP(AU23,'[3]2010_Envelope'!$BH$6:$CR$128,21),"")</f>
        <v/>
      </c>
      <c r="AV46" s="21">
        <f>IF(AV23&gt;0,VLOOKUP(AV23,'[3]2010_Envelope'!$BH$6:$CR$128,21),"")</f>
        <v>22.942857142857143</v>
      </c>
      <c r="AW46" s="20" t="str">
        <f>IF(AW23&gt;0,VLOOKUP(AW23,'[3]2010_HVAC'!$EY$7:$KA$83,83),"")</f>
        <v/>
      </c>
      <c r="AX46" s="20" t="str">
        <f>IF(AX23&gt;0,VLOOKUP(AX23,'[3]2010_HVAC'!$EY$7:$KA$83,83),"")</f>
        <v/>
      </c>
      <c r="AY46" s="20">
        <f>IF(AY23&gt;0,VLOOKUP(AY23,'[3]2010_HVAC'!$EY$7:$KA$83,83),"")</f>
        <v>22.799999999999994</v>
      </c>
      <c r="AZ46" s="20" t="str">
        <f>IF(AZ23&gt;0,VLOOKUP(AZ23,'[3]2010_HVAC'!$EY$7:$KA$83,83),"")</f>
        <v/>
      </c>
      <c r="BA46" s="55">
        <f>VLOOKUP($C46,[2]Performance!$A$3:$K$36,3)</f>
        <v>2</v>
      </c>
      <c r="BB46" s="55">
        <f t="shared" si="36"/>
        <v>85</v>
      </c>
      <c r="BC46" s="20">
        <f>IF(BC23&gt;0,VLOOKUP(BC23,'[3]2010_HVAC'!$EY$7:$KA$83,BB46),"")</f>
        <v>11.46702242278994</v>
      </c>
      <c r="BD46" s="20" t="str">
        <f>IF(BD23&gt;0,VLOOKUP(BD23,'[3]2010_HVAC'!$EY$7:$KA$83,$BB46),"")</f>
        <v/>
      </c>
      <c r="BE46" s="20">
        <f>IF(BE23&gt;0,VLOOKUP(BE23,'[3]2010_HVAC'!$EY$7:$KA$83,83),"")</f>
        <v>38.400000000000006</v>
      </c>
      <c r="BF46" s="20" t="str">
        <f>IF(BF23&gt;0,VLOOKUP(BF23,'[3]2010_HVAC'!$EY$7:$KA$83,83),"")</f>
        <v/>
      </c>
      <c r="BG46" s="20">
        <f>IF(BG23&gt;0,VLOOKUP(BG23,'[3]2010_HVAC'!$EY$7:$KA$83,83),"")</f>
        <v>1.4857142857142858</v>
      </c>
      <c r="BH46" s="20">
        <f>IF(BH23&gt;0,VLOOKUP(BH23,'[3]2010_HVAC'!$EY$7:$KA$83,83),"")</f>
        <v>7.5936507936507933</v>
      </c>
      <c r="BI46" s="20" t="str">
        <f>IF(BI23&gt;0,VLOOKUP(BI23,'[3]2010_HVAC'!$EY$7:$KA$83,83),"")</f>
        <v/>
      </c>
      <c r="BJ46" s="13">
        <f t="shared" si="37"/>
        <v>565024.49563178828</v>
      </c>
      <c r="BK46" s="19">
        <f>IF($N46&gt;0,VLOOKUP($C46,[1]Prague!$AB$7:$AN$40,$N46))/((IF($P46=1,'3 PlantsCodes'!$D$26,IF($P46=2,'3 PlantsCodes'!$D$27,IF($P46=3,'3 PlantsCodes'!$D$28,IF($P46=4,'3 PlantsCodes'!$D$29)))))*IF($R46=1,'3 PlantsCodes'!$D$31,IF($R46=2,'3 PlantsCodes'!$D$32)))</f>
        <v>20.421550730188102</v>
      </c>
      <c r="BL46" s="19">
        <f>(IF($O46=20,VLOOKUP($C46,[1]Prague!$AB$7:$AN$40,12),IF($O46&gt;0,VLOOKUP($C46,[1]Prague!$AB$7:$AN$40,$O46),0))/(IF($Q46=1,'3 PlantsCodes'!$E$26,IF($Q46=3,'3 PlantsCodes'!$E$28,IF($Q46=4,'3 PlantsCodes'!$E$29,1)))*IF($R46=1,'3 PlantsCodes'!$E$31,IF($R46=2,'3 PlantsCodes'!$E$32))))</f>
        <v>0</v>
      </c>
      <c r="BM46" s="19">
        <f>VLOOKUP($C46,[1]Prague!$AB$6:$AZ$40,$S46)</f>
        <v>5.0854700854700852</v>
      </c>
      <c r="BN46" s="19">
        <f>VLOOKUP($C46,[1]Prague!$B$7:$Y$40,18)</f>
        <v>22.636988281250002</v>
      </c>
      <c r="BO46" s="19">
        <f>VLOOKUP($C46,[1]Prague!$B$7:$AA$40,26)</f>
        <v>0.19952045955833822</v>
      </c>
      <c r="BP46" s="20">
        <f>IF($U46=1,-[4]Office!$E$5,0)</f>
        <v>0</v>
      </c>
      <c r="BQ46" s="57" t="s">
        <v>30</v>
      </c>
      <c r="BR46" s="19">
        <f>IF($N46&gt;0,VLOOKUP($C46,[2]Prague!$AB$7:$AN$40,$N46))/((IF($P46=1,'3 PlantsCodes'!$D$26,IF($P46=2,'3 PlantsCodes'!$D$27,IF($P46=3,'3 PlantsCodes'!$D$28,IF($P46=4,'3 PlantsCodes'!$D$29)))))*IF($R46=1,'3 PlantsCodes'!$D$31,IF($R46=2,'3 PlantsCodes'!$D$32)))</f>
        <v>29.013755700958924</v>
      </c>
      <c r="BS46" s="19">
        <f>(IF($O46=20,VLOOKUP($C46,[2]Prague!$AB$7:$AN$40,12),IF($O46&gt;0,VLOOKUP($C46,[2]Prague!$AB$7:$AN$40,$O46),0))/(IF($Q46=1,'3 PlantsCodes'!$E$26,IF($Q46=3,'3 PlantsCodes'!$E$28,IF($Q46=4,'3 PlantsCodes'!$E$29,1)))*IF($R46=1,'3 PlantsCodes'!$E$31,IF($R46=2,'3 PlantsCodes'!$E$32))))</f>
        <v>0</v>
      </c>
      <c r="BT46" s="19">
        <f>VLOOKUP($C46,[2]Prague!$AB$6:$AZ$40,$S46)</f>
        <v>8.4895572263993326</v>
      </c>
      <c r="BU46" s="19">
        <f>VLOOKUP($C46,[2]Prague!$B$7:$Y$40,18)</f>
        <v>20.551026682539646</v>
      </c>
      <c r="BV46" s="19">
        <f>VLOOKUP($C46,[2]Prague!$B$7:$AA$40,26)</f>
        <v>0.40738678317024246</v>
      </c>
      <c r="BW46" s="20">
        <f>IF($U46=1,-[4]School!$E$5,0)</f>
        <v>0</v>
      </c>
      <c r="BX46" s="57" t="s">
        <v>30</v>
      </c>
    </row>
    <row r="47" spans="1:76" ht="15" customHeight="1" x14ac:dyDescent="0.25">
      <c r="A47" s="151"/>
      <c r="B47" s="17">
        <v>19</v>
      </c>
      <c r="C47" s="22">
        <f t="shared" si="39"/>
        <v>17</v>
      </c>
      <c r="D47" s="50" t="str">
        <f t="shared" si="39"/>
        <v/>
      </c>
      <c r="E47" s="50" t="str">
        <f t="shared" si="39"/>
        <v/>
      </c>
      <c r="F47" s="49" t="str">
        <f t="shared" si="39"/>
        <v/>
      </c>
      <c r="G47" s="49" t="str">
        <f t="shared" si="39"/>
        <v/>
      </c>
      <c r="H47" s="49">
        <f t="shared" si="39"/>
        <v>0</v>
      </c>
      <c r="I47" s="49">
        <f t="shared" si="39"/>
        <v>4</v>
      </c>
      <c r="J47" s="49">
        <f t="shared" si="39"/>
        <v>3</v>
      </c>
      <c r="K47" s="49">
        <f t="shared" si="39"/>
        <v>2</v>
      </c>
      <c r="L47" s="49">
        <f t="shared" si="39"/>
        <v>1</v>
      </c>
      <c r="M47" s="49">
        <f t="shared" si="39"/>
        <v>4321</v>
      </c>
      <c r="N47" s="49">
        <f t="shared" si="39"/>
        <v>6</v>
      </c>
      <c r="O47" s="49">
        <f t="shared" si="38"/>
        <v>0</v>
      </c>
      <c r="P47" s="49">
        <f t="shared" si="38"/>
        <v>1</v>
      </c>
      <c r="Q47" s="49">
        <f t="shared" si="38"/>
        <v>0</v>
      </c>
      <c r="R47" s="49">
        <f t="shared" si="38"/>
        <v>2</v>
      </c>
      <c r="S47" s="22">
        <f t="shared" si="38"/>
        <v>15</v>
      </c>
      <c r="T47" s="49">
        <f t="shared" si="38"/>
        <v>0</v>
      </c>
      <c r="U47" s="49">
        <f t="shared" si="38"/>
        <v>1</v>
      </c>
      <c r="V47" s="18" t="str">
        <f t="shared" si="38"/>
        <v/>
      </c>
      <c r="W47" s="21">
        <f>IF(W24&gt;0,VLOOKUP(W24,'[3]2010_Envelope'!$BH$6:$CR$128,20),"")</f>
        <v>6.4</v>
      </c>
      <c r="X47" s="21">
        <f>IF(X24&gt;0,VLOOKUP(X24,'[3]2010_Envelope'!$BH$6:$CR$128,20),"")</f>
        <v>15.247061965811966</v>
      </c>
      <c r="Y47" s="21">
        <f>IF(Y24&gt;0,VLOOKUP(Y24,'[3]2010_Envelope'!$BH$6:$CR$128,20),"")</f>
        <v>11.733333333333333</v>
      </c>
      <c r="Z47" s="21">
        <f>IF(Z24&gt;0,VLOOKUP(Z24,'[3]2010_Envelope'!$BH$6:$CR$128,20),"")</f>
        <v>88.474786324786336</v>
      </c>
      <c r="AA47" s="21" t="str">
        <f>IF(AA24&gt;0,VLOOKUP(AA24,'[3]2010_Envelope'!$BH$6:$CR$128,20),"")</f>
        <v/>
      </c>
      <c r="AB47" s="21">
        <f>IF(AB24&gt;0,VLOOKUP(AB24,'[3]2010_Envelope'!$BH$6:$CR$128,20),"")</f>
        <v>34.081196581196579</v>
      </c>
      <c r="AC47" s="20" t="str">
        <f>IF(AC24&gt;0,VLOOKUP(AC24,'[3]2010_HVAC'!$EY$7:$KA$83,80),"")</f>
        <v/>
      </c>
      <c r="AD47" s="20" t="str">
        <f>IF(AD24&gt;0,VLOOKUP(AD24,'[3]2010_HVAC'!$EY$7:$KA$83,80),"")</f>
        <v/>
      </c>
      <c r="AE47" s="20">
        <f>IF(AE24&gt;0,VLOOKUP(AE24,'[3]2010_HVAC'!$EY$7:$KA$83,80),"")</f>
        <v>22.799999999999997</v>
      </c>
      <c r="AF47" s="20" t="str">
        <f>IF(AF24&gt;0,VLOOKUP(AF24,'[3]2010_HVAC'!$EY$7:$KA$83,80),"")</f>
        <v/>
      </c>
      <c r="AG47" s="55">
        <f>VLOOKUP($C47,[1]Performance!$A$3:$K$38,3)</f>
        <v>2</v>
      </c>
      <c r="AH47" s="55">
        <f t="shared" si="34"/>
        <v>82</v>
      </c>
      <c r="AI47" s="20">
        <f>IF(AI24&gt;0,VLOOKUP(AI24,'[3]2010_HVAC'!$EY$7:$KA$83,AH47),"")</f>
        <v>6.2278557142093396</v>
      </c>
      <c r="AJ47" s="20" t="str">
        <f>IF(AJ24&gt;0,VLOOKUP(AJ24,'[3]2010_HVAC'!$EY$7:$KA$83,$AH47),"")</f>
        <v/>
      </c>
      <c r="AK47" s="20">
        <f>IF(AK24&gt;0,VLOOKUP(AK24,'[3]2010_HVAC'!$EY$7:$KA$83,80),"")</f>
        <v>38.400000000000006</v>
      </c>
      <c r="AL47" s="20" t="str">
        <f>IF(AL24&gt;0,VLOOKUP(AL24,'[3]2010_HVAC'!$EY$7:$KA$83,80),"")</f>
        <v/>
      </c>
      <c r="AM47" s="20">
        <f>IF(AM24&gt;0,VLOOKUP(AM24,'[3]2010_HVAC'!$EY$7:$KA$83,80),"")</f>
        <v>1.3333333333333333</v>
      </c>
      <c r="AN47" s="20" t="str">
        <f>IF(AN24&gt;0,VLOOKUP(AN24,'[3]2010_HVAC'!$EY$7:$KA$83,80),"")</f>
        <v/>
      </c>
      <c r="AO47" s="20">
        <f>IF(AO24&gt;0,VLOOKUP(AO24,'[3]2010_HVAC'!$EY$7:$KA$83,80),"")</f>
        <v>20.192307692307693</v>
      </c>
      <c r="AP47" s="13">
        <f t="shared" si="35"/>
        <v>573042.30737124989</v>
      </c>
      <c r="AQ47" s="21">
        <f>IF(AQ24&gt;0,VLOOKUP(AQ24,'[3]2010_Envelope'!$BH$6:$CR$128,21),"")</f>
        <v>16.666666666666668</v>
      </c>
      <c r="AR47" s="21">
        <f>IF(AR24&gt;0,VLOOKUP(AR24,'[3]2010_Envelope'!$BH$6:$CR$128,21),"")</f>
        <v>27.461388888888887</v>
      </c>
      <c r="AS47" s="21">
        <f>IF(AS24&gt;0,VLOOKUP(AS24,'[3]2010_Envelope'!$BH$6:$CR$128,21),"")</f>
        <v>30.555555555555557</v>
      </c>
      <c r="AT47" s="21" t="str">
        <f>IF(AT24&gt;0,VLOOKUP(AT24,'[3]2010_Envelope'!$BH$6:$CR$128,21),"")</f>
        <v/>
      </c>
      <c r="AU47" s="21" t="str">
        <f>IF(AU24&gt;0,VLOOKUP(AU24,'[3]2010_Envelope'!$BH$6:$CR$128,21),"")</f>
        <v/>
      </c>
      <c r="AV47" s="21">
        <f>IF(AV24&gt;0,VLOOKUP(AV24,'[3]2010_Envelope'!$BH$6:$CR$128,21),"")</f>
        <v>22.942857142857143</v>
      </c>
      <c r="AW47" s="20" t="str">
        <f>IF(AW24&gt;0,VLOOKUP(AW24,'[3]2010_HVAC'!$EY$7:$KA$83,83),"")</f>
        <v/>
      </c>
      <c r="AX47" s="20" t="str">
        <f>IF(AX24&gt;0,VLOOKUP(AX24,'[3]2010_HVAC'!$EY$7:$KA$83,83),"")</f>
        <v/>
      </c>
      <c r="AY47" s="20">
        <f>IF(AY24&gt;0,VLOOKUP(AY24,'[3]2010_HVAC'!$EY$7:$KA$83,83),"")</f>
        <v>22.799999999999994</v>
      </c>
      <c r="AZ47" s="20" t="str">
        <f>IF(AZ24&gt;0,VLOOKUP(AZ24,'[3]2010_HVAC'!$EY$7:$KA$83,83),"")</f>
        <v/>
      </c>
      <c r="BA47" s="55">
        <f>VLOOKUP($C47,[2]Performance!$A$3:$K$36,3)</f>
        <v>2</v>
      </c>
      <c r="BB47" s="55">
        <f t="shared" si="36"/>
        <v>85</v>
      </c>
      <c r="BC47" s="20">
        <f>IF(BC24&gt;0,VLOOKUP(BC24,'[3]2010_HVAC'!$EY$7:$KA$83,BB47),"")</f>
        <v>11.46702242278994</v>
      </c>
      <c r="BD47" s="20" t="str">
        <f>IF(BD24&gt;0,VLOOKUP(BD24,'[3]2010_HVAC'!$EY$7:$KA$83,$BB47),"")</f>
        <v/>
      </c>
      <c r="BE47" s="20">
        <f>IF(BE24&gt;0,VLOOKUP(BE24,'[3]2010_HVAC'!$EY$7:$KA$83,83),"")</f>
        <v>38.400000000000006</v>
      </c>
      <c r="BF47" s="20" t="str">
        <f>IF(BF24&gt;0,VLOOKUP(BF24,'[3]2010_HVAC'!$EY$7:$KA$83,83),"")</f>
        <v/>
      </c>
      <c r="BG47" s="20">
        <f>IF(BG24&gt;0,VLOOKUP(BG24,'[3]2010_HVAC'!$EY$7:$KA$83,83),"")</f>
        <v>1.4857142857142858</v>
      </c>
      <c r="BH47" s="20" t="str">
        <f>IF(BH24&gt;0,VLOOKUP(BH24,'[3]2010_HVAC'!$EY$7:$KA$83,83),"")</f>
        <v/>
      </c>
      <c r="BI47" s="20">
        <f>IF(BI24&gt;0,VLOOKUP(BI24,'[3]2010_HVAC'!$EY$7:$KA$83,83),"")</f>
        <v>20.833333333333332</v>
      </c>
      <c r="BJ47" s="13">
        <f t="shared" si="37"/>
        <v>606729.49563178828</v>
      </c>
      <c r="BK47" s="19">
        <f>IF($N47&gt;0,VLOOKUP($C47,[1]Prague!$AB$7:$AN$40,$N47))/((IF($P47=1,'3 PlantsCodes'!$D$26,IF($P47=2,'3 PlantsCodes'!$D$27,IF($P47=3,'3 PlantsCodes'!$D$28,IF($P47=4,'3 PlantsCodes'!$D$29)))))*IF($R47=1,'3 PlantsCodes'!$D$31,IF($R47=2,'3 PlantsCodes'!$D$32)))</f>
        <v>20.421550730188102</v>
      </c>
      <c r="BL47" s="19">
        <f>(IF($O47=20,VLOOKUP($C47,[1]Prague!$AB$7:$AN$40,12),IF($O47&gt;0,VLOOKUP($C47,[1]Prague!$AB$7:$AN$40,$O47),0))/(IF($Q47=1,'3 PlantsCodes'!$E$26,IF($Q47=3,'3 PlantsCodes'!$E$28,IF($Q47=4,'3 PlantsCodes'!$E$29,1)))*IF($R47=1,'3 PlantsCodes'!$E$31,IF($R47=2,'3 PlantsCodes'!$E$32))))</f>
        <v>0</v>
      </c>
      <c r="BM47" s="19">
        <f>VLOOKUP($C47,[1]Prague!$AB$6:$AZ$40,$S47)</f>
        <v>8.6315789473684212</v>
      </c>
      <c r="BN47" s="19">
        <f>VLOOKUP($C47,[1]Prague!$B$7:$Y$40,18)</f>
        <v>22.636988281250002</v>
      </c>
      <c r="BO47" s="19">
        <f>VLOOKUP($C47,[1]Prague!$B$7:$AA$40,26)</f>
        <v>0.19952045955833822</v>
      </c>
      <c r="BP47" s="20">
        <f>IF($U47=1,-[4]Office!$E$5,0)</f>
        <v>-6.1786324786324789</v>
      </c>
      <c r="BQ47" s="57" t="s">
        <v>30</v>
      </c>
      <c r="BR47" s="19">
        <f>IF($N47&gt;0,VLOOKUP($C47,[2]Prague!$AB$7:$AN$40,$N47))/((IF($P47=1,'3 PlantsCodes'!$D$26,IF($P47=2,'3 PlantsCodes'!$D$27,IF($P47=3,'3 PlantsCodes'!$D$28,IF($P47=4,'3 PlantsCodes'!$D$29)))))*IF($R47=1,'3 PlantsCodes'!$D$31,IF($R47=2,'3 PlantsCodes'!$D$32)))</f>
        <v>29.013755700958924</v>
      </c>
      <c r="BS47" s="19">
        <f>(IF($O47=20,VLOOKUP($C47,[2]Prague!$AB$7:$AN$40,12),IF($O47&gt;0,VLOOKUP($C47,[2]Prague!$AB$7:$AN$40,$O47),0))/(IF($Q47=1,'3 PlantsCodes'!$E$26,IF($Q47=3,'3 PlantsCodes'!$E$28,IF($Q47=4,'3 PlantsCodes'!$E$29,1)))*IF($R47=1,'3 PlantsCodes'!$E$31,IF($R47=2,'3 PlantsCodes'!$E$32))))</f>
        <v>0</v>
      </c>
      <c r="BT47" s="19">
        <f>VLOOKUP($C47,[2]Prague!$AB$6:$AZ$40,$S47)</f>
        <v>12.526315789473685</v>
      </c>
      <c r="BU47" s="19">
        <f>VLOOKUP($C47,[2]Prague!$B$7:$Y$40,18)</f>
        <v>20.551026682539646</v>
      </c>
      <c r="BV47" s="19">
        <f>VLOOKUP($C47,[2]Prague!$B$7:$AA$40,26)</f>
        <v>0.40738678317024246</v>
      </c>
      <c r="BW47" s="20">
        <f>IF($U47=1,-[4]School!$E$5,0)</f>
        <v>-6.1057142857142859</v>
      </c>
      <c r="BX47" s="57" t="s">
        <v>30</v>
      </c>
    </row>
    <row r="48" spans="1:76" ht="15" customHeight="1" x14ac:dyDescent="0.25">
      <c r="A48" s="152"/>
      <c r="B48" s="32">
        <v>20</v>
      </c>
      <c r="C48" s="22">
        <f t="shared" si="39"/>
        <v>18</v>
      </c>
      <c r="D48" s="50" t="str">
        <f t="shared" si="39"/>
        <v/>
      </c>
      <c r="E48" s="50" t="str">
        <f t="shared" si="39"/>
        <v/>
      </c>
      <c r="F48" s="49" t="str">
        <f t="shared" si="39"/>
        <v/>
      </c>
      <c r="G48" s="49" t="str">
        <f t="shared" si="39"/>
        <v/>
      </c>
      <c r="H48" s="49">
        <f t="shared" si="39"/>
        <v>0</v>
      </c>
      <c r="I48" s="49">
        <f t="shared" si="39"/>
        <v>4</v>
      </c>
      <c r="J48" s="49">
        <f t="shared" si="39"/>
        <v>3</v>
      </c>
      <c r="K48" s="49">
        <f t="shared" si="39"/>
        <v>3</v>
      </c>
      <c r="L48" s="49">
        <f t="shared" si="39"/>
        <v>1</v>
      </c>
      <c r="M48" s="49">
        <f t="shared" si="39"/>
        <v>4331</v>
      </c>
      <c r="N48" s="49">
        <f t="shared" si="39"/>
        <v>6</v>
      </c>
      <c r="O48" s="49">
        <f t="shared" si="38"/>
        <v>0</v>
      </c>
      <c r="P48" s="49">
        <f t="shared" si="38"/>
        <v>1</v>
      </c>
      <c r="Q48" s="49">
        <f t="shared" si="38"/>
        <v>0</v>
      </c>
      <c r="R48" s="49">
        <f t="shared" si="38"/>
        <v>2</v>
      </c>
      <c r="S48" s="22">
        <f t="shared" si="38"/>
        <v>21</v>
      </c>
      <c r="T48" s="49">
        <f t="shared" si="38"/>
        <v>1</v>
      </c>
      <c r="U48" s="49">
        <f t="shared" si="38"/>
        <v>1</v>
      </c>
      <c r="V48" s="18" t="str">
        <f t="shared" si="38"/>
        <v/>
      </c>
      <c r="W48" s="21">
        <f>IF(W25&gt;0,VLOOKUP(W25,'[3]2010_Envelope'!$BH$6:$CR$128,20),"")</f>
        <v>6.4</v>
      </c>
      <c r="X48" s="21">
        <f>IF(X25&gt;0,VLOOKUP(X25,'[3]2010_Envelope'!$BH$6:$CR$128,20),"")</f>
        <v>15.247061965811966</v>
      </c>
      <c r="Y48" s="21">
        <f>IF(Y25&gt;0,VLOOKUP(Y25,'[3]2010_Envelope'!$BH$6:$CR$128,20),"")</f>
        <v>11.733333333333333</v>
      </c>
      <c r="Z48" s="21">
        <f>IF(Z25&gt;0,VLOOKUP(Z25,'[3]2010_Envelope'!$BH$6:$CR$128,20),"")</f>
        <v>88.474786324786336</v>
      </c>
      <c r="AA48" s="21">
        <f>IF(AA25&gt;0,VLOOKUP(AA25,'[3]2010_Envelope'!$BH$6:$CR$128,20),"")</f>
        <v>73.085232668565993</v>
      </c>
      <c r="AB48" s="21">
        <f>IF(AB25&gt;0,VLOOKUP(AB25,'[3]2010_Envelope'!$BH$6:$CR$128,20),"")</f>
        <v>34.081196581196579</v>
      </c>
      <c r="AC48" s="20" t="str">
        <f>IF(AC25&gt;0,VLOOKUP(AC25,'[3]2010_HVAC'!$EY$7:$KA$83,80),"")</f>
        <v/>
      </c>
      <c r="AD48" s="20" t="str">
        <f>IF(AD25&gt;0,VLOOKUP(AD25,'[3]2010_HVAC'!$EY$7:$KA$83,80),"")</f>
        <v/>
      </c>
      <c r="AE48" s="20">
        <f>IF(AE25&gt;0,VLOOKUP(AE25,'[3]2010_HVAC'!$EY$7:$KA$83,80),"")</f>
        <v>34.799999999999997</v>
      </c>
      <c r="AF48" s="20">
        <f>IF(AF25&gt;0,VLOOKUP(AF25,'[3]2010_HVAC'!$EY$7:$KA$83,80),"")</f>
        <v>25.488681818181817</v>
      </c>
      <c r="AG48" s="55">
        <f>VLOOKUP($C48,[1]Performance!$A$3:$K$38,3)</f>
        <v>2</v>
      </c>
      <c r="AH48" s="55">
        <f t="shared" ref="AH48" si="40">IF(AG48=0,80,IF(AG48=1,81,82))</f>
        <v>82</v>
      </c>
      <c r="AI48" s="20">
        <f>IF(AI25&gt;0,VLOOKUP(AI25,'[3]2010_HVAC'!$EY$7:$KA$83,AH48),"")</f>
        <v>6.2278557142093396</v>
      </c>
      <c r="AJ48" s="20" t="str">
        <f>IF(AJ25&gt;0,VLOOKUP(AJ25,'[3]2010_HVAC'!$EY$7:$KA$83,$AH48),"")</f>
        <v/>
      </c>
      <c r="AK48" s="20">
        <f>IF(AK25&gt;0,VLOOKUP(AK25,'[3]2010_HVAC'!$EY$7:$KA$83,80),"")</f>
        <v>38.400000000000006</v>
      </c>
      <c r="AL48" s="20" t="str">
        <f>IF(AL25&gt;0,VLOOKUP(AL25,'[3]2010_HVAC'!$EY$7:$KA$83,80),"")</f>
        <v/>
      </c>
      <c r="AM48" s="20">
        <f>IF(AM25&gt;0,VLOOKUP(AM25,'[3]2010_HVAC'!$EY$7:$KA$83,80),"")</f>
        <v>1.3333333333333333</v>
      </c>
      <c r="AN48" s="20">
        <f>IF(AN25&gt;0,VLOOKUP(AN25,'[3]2010_HVAC'!$EY$7:$KA$83,80),"")</f>
        <v>5.1111111111111107</v>
      </c>
      <c r="AO48" s="20">
        <f>IF(AO25&gt;0,VLOOKUP(AO25,'[3]2010_HVAC'!$EY$7:$KA$83,80),"")</f>
        <v>20.192307692307693</v>
      </c>
      <c r="AP48" s="13">
        <f t="shared" ref="AP48" si="41">(SUM(W48:AF48)+SUM(AI48:AO48))*$AP$5</f>
        <v>843745.26727023988</v>
      </c>
      <c r="AQ48" s="21">
        <f>IF(AQ25&gt;0,VLOOKUP(AQ25,'[3]2010_Envelope'!$BH$6:$CR$128,21),"")</f>
        <v>16.666666666666668</v>
      </c>
      <c r="AR48" s="21">
        <f>IF(AR25&gt;0,VLOOKUP(AR25,'[3]2010_Envelope'!$BH$6:$CR$128,21),"")</f>
        <v>27.461388888888887</v>
      </c>
      <c r="AS48" s="21">
        <f>IF(AS25&gt;0,VLOOKUP(AS25,'[3]2010_Envelope'!$BH$6:$CR$128,21),"")</f>
        <v>30.555555555555557</v>
      </c>
      <c r="AT48" s="21" t="str">
        <f>IF(AT25&gt;0,VLOOKUP(AT25,'[3]2010_Envelope'!$BH$6:$CR$128,21),"")</f>
        <v/>
      </c>
      <c r="AU48" s="21">
        <f>IF(AU25&gt;0,VLOOKUP(AU25,'[3]2010_Envelope'!$BH$6:$CR$128,21),"")</f>
        <v>49.199682539682541</v>
      </c>
      <c r="AV48" s="21">
        <f>IF(AV25&gt;0,VLOOKUP(AV25,'[3]2010_Envelope'!$BH$6:$CR$128,21),"")</f>
        <v>22.942857142857143</v>
      </c>
      <c r="AW48" s="20" t="str">
        <f>IF(AW25&gt;0,VLOOKUP(AW25,'[3]2010_HVAC'!$EY$7:$KA$83,83),"")</f>
        <v/>
      </c>
      <c r="AX48" s="20" t="str">
        <f>IF(AX25&gt;0,VLOOKUP(AX25,'[3]2010_HVAC'!$EY$7:$KA$83,83),"")</f>
        <v/>
      </c>
      <c r="AY48" s="20">
        <f>IF(AY25&gt;0,VLOOKUP(AY25,'[3]2010_HVAC'!$EY$7:$KA$83,83),"")</f>
        <v>34.799999999999997</v>
      </c>
      <c r="AZ48" s="20">
        <f>IF(AZ25&gt;0,VLOOKUP(AZ25,'[3]2010_HVAC'!$EY$7:$KA$83,83),"")</f>
        <v>25.488681818181814</v>
      </c>
      <c r="BA48" s="55">
        <f>VLOOKUP($C48,[2]Performance!$A$3:$K$36,3)</f>
        <v>2</v>
      </c>
      <c r="BB48" s="55">
        <f t="shared" ref="BB48" si="42">IF(BA48=0,83,IF(BA48=1,84,85))</f>
        <v>85</v>
      </c>
      <c r="BC48" s="20">
        <f>IF(BC25&gt;0,VLOOKUP(BC25,'[3]2010_HVAC'!$EY$7:$KA$83,BB48),"")</f>
        <v>11.46702242278994</v>
      </c>
      <c r="BD48" s="20" t="str">
        <f>IF(BD25&gt;0,VLOOKUP(BD25,'[3]2010_HVAC'!$EY$7:$KA$83,$BB48),"")</f>
        <v/>
      </c>
      <c r="BE48" s="20">
        <f>IF(BE25&gt;0,VLOOKUP(BE25,'[3]2010_HVAC'!$EY$7:$KA$83,83),"")</f>
        <v>38.400000000000006</v>
      </c>
      <c r="BF48" s="20" t="str">
        <f>IF(BF25&gt;0,VLOOKUP(BF25,'[3]2010_HVAC'!$EY$7:$KA$83,83),"")</f>
        <v/>
      </c>
      <c r="BG48" s="20">
        <f>IF(BG25&gt;0,VLOOKUP(BG25,'[3]2010_HVAC'!$EY$7:$KA$83,83),"")</f>
        <v>1.4857142857142858</v>
      </c>
      <c r="BH48" s="20">
        <f>IF(BH25&gt;0,VLOOKUP(BH25,'[3]2010_HVAC'!$EY$7:$KA$83,83),"")</f>
        <v>7.5936507936507933</v>
      </c>
      <c r="BI48" s="20">
        <f>IF(BI25&gt;0,VLOOKUP(BI25,'[3]2010_HVAC'!$EY$7:$KA$83,83),"")</f>
        <v>20.833333333333332</v>
      </c>
      <c r="BJ48" s="13">
        <f t="shared" ref="BJ48" si="43">(SUM(AQ48:AZ48)+SUM(BC48:BI48))*$BJ$5</f>
        <v>903717.84335906105</v>
      </c>
      <c r="BK48" s="19">
        <f>IF($N48&gt;0,VLOOKUP($C48,[1]Prague!$AB$7:$AN$40,$N48))/((IF($P48=1,'3 PlantsCodes'!$D$26,IF($P48=2,'3 PlantsCodes'!$D$27,IF($P48=3,'3 PlantsCodes'!$D$28,IF($P48=4,'3 PlantsCodes'!$D$29)))))*IF($R48=1,'3 PlantsCodes'!$D$31,IF($R48=2,'3 PlantsCodes'!$D$32)))</f>
        <v>27.366246874836204</v>
      </c>
      <c r="BL48" s="19">
        <f>(IF($O48=20,VLOOKUP($C48,[1]Prague!$AB$7:$AN$40,12),IF($O48&gt;0,VLOOKUP($C48,[1]Prague!$AB$7:$AN$40,$O48),0))/(IF($Q48=1,'3 PlantsCodes'!$E$26,IF($Q48=3,'3 PlantsCodes'!$E$28,IF($Q48=4,'3 PlantsCodes'!$E$29,1)))*IF($R48=1,'3 PlantsCodes'!$E$31,IF($R48=2,'3 PlantsCodes'!$E$32))))</f>
        <v>0</v>
      </c>
      <c r="BM48" s="19">
        <f>VLOOKUP($C48,[1]Prague!$AB$6:$AZ$40,$S48)</f>
        <v>5.0854700854700852</v>
      </c>
      <c r="BN48" s="19">
        <f>VLOOKUP($C48,[1]Prague!$B$7:$Y$40,18)</f>
        <v>8.2855121203589217</v>
      </c>
      <c r="BO48" s="19">
        <f>VLOOKUP($C48,[1]Prague!$B$7:$AA$40,26)</f>
        <v>0.16619249036824968</v>
      </c>
      <c r="BP48" s="20">
        <f>IF($U48=1,-[4]Office!$E$5,0)</f>
        <v>-6.1786324786324789</v>
      </c>
      <c r="BQ48" s="57" t="s">
        <v>30</v>
      </c>
      <c r="BR48" s="19">
        <f>IF($N48&gt;0,VLOOKUP($C48,[2]Prague!$AB$7:$AN$40,$N48))/((IF($P48=1,'3 PlantsCodes'!$D$26,IF($P48=2,'3 PlantsCodes'!$D$27,IF($P48=3,'3 PlantsCodes'!$D$28,IF($P48=4,'3 PlantsCodes'!$D$29)))))*IF($R48=1,'3 PlantsCodes'!$D$31,IF($R48=2,'3 PlantsCodes'!$D$32)))</f>
        <v>36.461809377692674</v>
      </c>
      <c r="BS48" s="19">
        <f>(IF($O48=20,VLOOKUP($C48,[2]Prague!$AB$7:$AN$40,12),IF($O48&gt;0,VLOOKUP($C48,[2]Prague!$AB$7:$AN$40,$O48),0))/(IF($Q48=1,'3 PlantsCodes'!$E$26,IF($Q48=3,'3 PlantsCodes'!$E$28,IF($Q48=4,'3 PlantsCodes'!$E$29,1)))*IF($R48=1,'3 PlantsCodes'!$E$31,IF($R48=2,'3 PlantsCodes'!$E$32))))</f>
        <v>0</v>
      </c>
      <c r="BT48" s="19">
        <f>VLOOKUP($C48,[2]Prague!$AB$6:$AZ$40,$S48)</f>
        <v>8.4895572263993326</v>
      </c>
      <c r="BU48" s="19">
        <f>VLOOKUP($C48,[2]Prague!$B$7:$Y$40,18)</f>
        <v>8.3581008307184543</v>
      </c>
      <c r="BV48" s="19">
        <f>VLOOKUP($C48,[2]Prague!$B$7:$AA$40,26)</f>
        <v>0.39088353081253002</v>
      </c>
      <c r="BW48" s="20">
        <f>IF($U48=1,-[4]School!$E$5,0)</f>
        <v>-6.1057142857142859</v>
      </c>
      <c r="BX48" s="57" t="s">
        <v>30</v>
      </c>
    </row>
    <row r="50" spans="1:76" ht="15.75" thickBot="1" x14ac:dyDescent="0.3"/>
    <row r="51" spans="1:76" ht="44.25"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34</v>
      </c>
      <c r="F54" s="49" t="s">
        <v>34</v>
      </c>
      <c r="G54" s="49" t="s">
        <v>34</v>
      </c>
      <c r="H54" s="49">
        <v>0</v>
      </c>
      <c r="I54" s="49">
        <f>IF(D54="-",1,IF(D54="o",2,IF(D54="o+",3,IF(D54="+",4))))</f>
        <v>1</v>
      </c>
      <c r="J54" s="49">
        <f>IF(E54="o",1,IF(E54="o+",2,IF(E54="+",3)))</f>
        <v>1</v>
      </c>
      <c r="K54" s="49">
        <f>IF(G54="o",1,IF(G54="o+",2,IF(G54="+",3)))</f>
        <v>1</v>
      </c>
      <c r="L54" s="49">
        <f>IF(H54=0,1,IF(H54=1,2))</f>
        <v>1</v>
      </c>
      <c r="M54" s="49">
        <f>I54*1000+J54*100+K54*10+L54*1</f>
        <v>1111</v>
      </c>
      <c r="N54" s="49">
        <v>2</v>
      </c>
      <c r="O54" s="49">
        <v>11</v>
      </c>
      <c r="P54" s="49">
        <v>2</v>
      </c>
      <c r="Q54" s="49">
        <v>3</v>
      </c>
      <c r="R54" s="49">
        <v>1</v>
      </c>
      <c r="S54" s="22">
        <f t="shared" ref="S54:S73" si="44">IF(T54=0,IF(N54=3,14,IF(N54=7,16,IF(N54=8,17,IF(N54=9,18,IF(N54=10,19,15))))),IF(T54=1,IF(N54=3,20,IF(N54=7,22,IF(N54=8,23,IF(N54=9,24,IF(N54=10,25,21)))))))</f>
        <v>15</v>
      </c>
      <c r="T54" s="49">
        <v>0</v>
      </c>
      <c r="U54" s="49">
        <v>0</v>
      </c>
      <c r="V54" s="6"/>
      <c r="W54" s="10">
        <f>VLOOKUP($C54,[1]Prague!$BB$7:$BK$42,5)</f>
        <v>1</v>
      </c>
      <c r="X54" s="10">
        <f>VLOOKUP($C54,[1]Prague!$BB$7:$BK$42,6)</f>
        <v>24</v>
      </c>
      <c r="Y54" s="10">
        <f>VLOOKUP($C54,[1]Prague!$BB$7:$BK$42,7)</f>
        <v>0</v>
      </c>
      <c r="Z54" s="10">
        <f>VLOOKUP($C54,[1]Prague!$BB$7:$BK$42,8)</f>
        <v>81</v>
      </c>
      <c r="AA54" s="10">
        <f>VLOOKUP($C54,[1]Prague!$BB$7:$BK$42,9)</f>
        <v>0</v>
      </c>
      <c r="AB54" s="10">
        <f>VLOOKUP($C54,[1]Prague!$BB$7:$BK$42,10)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141</v>
      </c>
      <c r="AK54" s="11">
        <f>IF($P54=1,149,IF($P54=2,153,IF($P54=3,155,IF($P54=4,157,0))))</f>
        <v>153</v>
      </c>
      <c r="AL54" s="11">
        <f>IF($P54=$Q54,0,IF($Q54=1,149,IF($Q54=2,153,IF($Q54=3,155,IF($Q54=4,157,0)))))</f>
        <v>155</v>
      </c>
      <c r="AM54" s="11">
        <f>IF($R54=1,160,IF($R54=2,162))</f>
        <v>160</v>
      </c>
      <c r="AN54" s="11">
        <f>IF($T54=1,186,0)</f>
        <v>0</v>
      </c>
      <c r="AO54" s="11">
        <f>IF($U54=1,184,0)</f>
        <v>0</v>
      </c>
      <c r="AP54" s="13">
        <f t="shared" ref="AP54:AP73" si="45">AP77/$AP$5</f>
        <v>134.2696011546027</v>
      </c>
      <c r="AQ54" s="10">
        <f>VLOOKUP($C54,[2]Prague!$BB$7:$BK$40,5)</f>
        <v>2</v>
      </c>
      <c r="AR54" s="10">
        <f>VLOOKUP($C54,[2]Prague!$BB$7:$BK$40,6)</f>
        <v>24</v>
      </c>
      <c r="AS54" s="10">
        <f>VLOOKUP($C54,[2]Prague!$BB$7:$BK$40,7)</f>
        <v>0</v>
      </c>
      <c r="AT54" s="10">
        <f>VLOOKUP($C54,[2]Prague!$BB$7:$BK$40,8)</f>
        <v>0</v>
      </c>
      <c r="AU54" s="10">
        <f>VLOOKUP($C54,[2]Prague!$BB$7:$BK$40,9)</f>
        <v>0</v>
      </c>
      <c r="AV54" s="10">
        <f>VLOOKUP($C54,[2]Prague!$BB$7:$BK$40,10)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141</v>
      </c>
      <c r="BE54" s="11">
        <f>IF($P54=1,149,IF($P54=2,153,IF($P54=3,155,IF($P54=4,157,0))))</f>
        <v>153</v>
      </c>
      <c r="BF54" s="11">
        <f>IF($P54=$Q54,0,IF($Q54=1,149,IF($Q54=2,153,IF($Q54=3,155,IF($Q54=4,157,0)))))</f>
        <v>155</v>
      </c>
      <c r="BG54" s="11">
        <f>IF($R54=1,160,IF($R54=2,162))</f>
        <v>160</v>
      </c>
      <c r="BH54" s="11">
        <f>IF($T54=1,186,0)</f>
        <v>0</v>
      </c>
      <c r="BI54" s="11">
        <f>IF($U54=1,184,0)</f>
        <v>0</v>
      </c>
      <c r="BJ54" s="13">
        <f t="shared" ref="BJ54:BJ73" si="46">BJ77/$BJ$5</f>
        <v>149.42319749918815</v>
      </c>
      <c r="BK54" s="19">
        <f>IF($N54=2,BK77*'4 PEF'!$C$4,IF(OR($N54=3,$N54=4,$N54=5,$N54=6),BK77*'4 PEF'!$C$5,IF(OR($N54=7,$N54=8),BK77*'4 PEF'!$C$10,IF($N54=9,BK77*'4 PEF'!$C$7,IF($N54=10,BK77*'4 PEF'!$C$6)))))</f>
        <v>453.65979354500956</v>
      </c>
      <c r="BL54" s="19">
        <f>BL77*'4 PEF'!$C$10</f>
        <v>7.6294148819330401</v>
      </c>
      <c r="BM54" s="19">
        <f>IF($N54=2,BM77*'4 PEF'!$C$4,IF(OR($N54=3,$N54=4,$N54=5,$N54=6),BM77*'4 PEF'!$C$5,IF(OR($N54=7,$N54=8),BM77*'4 PEF'!$C$10,IF($N54=9,BM77*'4 PEF'!$C$7,IF($N54=10,BM77*'4 PEF'!$C$6)))))</f>
        <v>12.08421052631579</v>
      </c>
      <c r="BN54" s="19">
        <f>BN77*'4 PEF'!$C$10</f>
        <v>86.042294897453772</v>
      </c>
      <c r="BO54" s="19">
        <f>BO77*'4 PEF'!$C$10</f>
        <v>1.882923227178686</v>
      </c>
      <c r="BP54" s="33">
        <f>BP77*'4 PEF'!$C$10</f>
        <v>0</v>
      </c>
      <c r="BQ54" s="34">
        <f>SUM(BK54:BP54)</f>
        <v>561.29863707789093</v>
      </c>
      <c r="BR54" s="19">
        <f>IF($N54=2,BR77*'4 PEF'!$C$4,IF(OR($N54=3,$N54=4,$N54=5,$N54=6),BR77*'4 PEF'!$C$5,IF(OR($N54=7,$N54=8),BR77*'4 PEF'!$C$10,IF($N54=9,BR77*'4 PEF'!$C$7,IF($N54=10,BR77*'4 PEF'!$C$6)))))</f>
        <v>418.23309970928511</v>
      </c>
      <c r="BS54" s="19">
        <f>BS77*'4 PEF'!$C$10</f>
        <v>2.9345120110646956</v>
      </c>
      <c r="BT54" s="19">
        <f>IF($N54=2,BT77*'4 PEF'!$C$4,IF(OR($N54=3,$N54=4,$N54=5,$N54=6),BT77*'4 PEF'!$C$5,IF(OR($N54=7,$N54=8),BT77*'4 PEF'!$C$10,IF($N54=9,BT77*'4 PEF'!$C$7,IF($N54=10,BT77*'4 PEF'!$C$6)))))</f>
        <v>17.536842105263158</v>
      </c>
      <c r="BU54" s="19">
        <f>BU77*'4 PEF'!$C$10</f>
        <v>79.314826201070233</v>
      </c>
      <c r="BV54" s="19">
        <f>BV77*'4 PEF'!$C$10</f>
        <v>2.5207500465797503</v>
      </c>
      <c r="BW54" s="33">
        <f>BW77*'4 PEF'!$C$10</f>
        <v>0</v>
      </c>
      <c r="BX54" s="34">
        <f>SUM(BR54:BW54)</f>
        <v>520.54003007326298</v>
      </c>
    </row>
    <row r="55" spans="1:76" x14ac:dyDescent="0.25">
      <c r="A55" s="151"/>
      <c r="B55" s="17">
        <v>2</v>
      </c>
      <c r="C55" s="97">
        <f>VLOOKUP(M55,[1]aux!$A$2:$B$37,2,FALSE)</f>
        <v>9</v>
      </c>
      <c r="D55" s="50" t="s">
        <v>34</v>
      </c>
      <c r="E55" s="50" t="s">
        <v>33</v>
      </c>
      <c r="F55" s="49" t="s">
        <v>34</v>
      </c>
      <c r="G55" s="49" t="s">
        <v>32</v>
      </c>
      <c r="H55" s="49">
        <v>0</v>
      </c>
      <c r="I55" s="49">
        <f t="shared" ref="I55:I65" si="47">IF(D55="-",1,IF(D55="o",2,IF(D55="o+",3,IF(D55="+",4))))</f>
        <v>2</v>
      </c>
      <c r="J55" s="49">
        <f t="shared" ref="J55:J65" si="48">IF(E55="o",1,IF(E55="o+",2,IF(E55="+",3)))</f>
        <v>3</v>
      </c>
      <c r="K55" s="49">
        <f t="shared" ref="K55:K65" si="49">IF(G55="o",1,IF(G55="o+",2,IF(G55="+",3)))</f>
        <v>2</v>
      </c>
      <c r="L55" s="49">
        <f t="shared" ref="L55:L65" si="50">IF(H55=0,1,IF(H55=1,2))</f>
        <v>1</v>
      </c>
      <c r="M55" s="49">
        <f t="shared" ref="M55:M73" si="51">I55*1000+J55*100+K55*10+L55*1</f>
        <v>2321</v>
      </c>
      <c r="N55" s="49">
        <v>6</v>
      </c>
      <c r="O55" s="49">
        <v>0</v>
      </c>
      <c r="P55" s="49">
        <v>1</v>
      </c>
      <c r="Q55" s="49">
        <v>0</v>
      </c>
      <c r="R55" s="49">
        <v>2</v>
      </c>
      <c r="S55" s="22">
        <f t="shared" si="44"/>
        <v>15</v>
      </c>
      <c r="T55" s="49">
        <v>0</v>
      </c>
      <c r="U55" s="49">
        <v>0</v>
      </c>
      <c r="V55" s="18"/>
      <c r="W55" s="10">
        <f>VLOOKUP($C55,[1]Prague!$BB$7:$BK$42,5)</f>
        <v>11</v>
      </c>
      <c r="X55" s="10">
        <f>VLOOKUP($C55,[1]Prague!$BB$7:$BK$42,6)</f>
        <v>34</v>
      </c>
      <c r="Y55" s="10">
        <f>VLOOKUP($C55,[1]Prague!$BB$7:$BK$42,7)</f>
        <v>63</v>
      </c>
      <c r="Z55" s="10">
        <f>VLOOKUP($C55,[1]Prague!$BB$7:$BK$42,8)</f>
        <v>93</v>
      </c>
      <c r="AA55" s="10">
        <f>VLOOKUP($C55,[1]Prague!$BB$7:$BK$42,9)</f>
        <v>0</v>
      </c>
      <c r="AB55" s="10">
        <f>VLOOKUP($C55,[1]Prague!$BB$7:$BK$42,10)</f>
        <v>109</v>
      </c>
      <c r="AC55" s="11">
        <f t="shared" ref="AC55:AC73" si="52">IF($H55=1,170,0)</f>
        <v>0</v>
      </c>
      <c r="AD55" s="11">
        <f t="shared" ref="AD55:AD73" si="53">IF($H55=1,168,0)</f>
        <v>0</v>
      </c>
      <c r="AE55" s="11">
        <f>VLOOKUP($C55,[1]Vienna!$BB$7:$BM$42,11)</f>
        <v>176</v>
      </c>
      <c r="AF55" s="11">
        <f>VLOOKUP($C55,[1]Vienna!$BB$7:$BM$42,12)</f>
        <v>0</v>
      </c>
      <c r="AG55" s="11" t="s">
        <v>30</v>
      </c>
      <c r="AH55" s="11" t="s">
        <v>30</v>
      </c>
      <c r="AI55" s="11">
        <f t="shared" ref="AI55:AI73" si="54">IF($N55=2,147,IF($N55=3,120,IF(OR($N55=4,$N55=5,$N55=6),123,IF($N55=7,129,IF($N55=8,135,IF($N55=9,138,IF($N55=10,191,0)))))))</f>
        <v>123</v>
      </c>
      <c r="AJ55" s="11">
        <f t="shared" ref="AJ55:AJ73" si="55">IF($O55=11,141,IF($O55=20,144,0))</f>
        <v>0</v>
      </c>
      <c r="AK55" s="11">
        <f t="shared" ref="AK55:AK73" si="56">IF($P55=1,149,IF($P55=2,153,IF($P55=3,155,IF($P55=4,157,0))))</f>
        <v>149</v>
      </c>
      <c r="AL55" s="11">
        <f t="shared" ref="AL55:AL73" si="57">IF(P55=Q55,0,IF($Q55=1,149,IF($Q55=2,153,IF($Q55=3,155,IF($Q55=4,157,0)))))</f>
        <v>0</v>
      </c>
      <c r="AM55" s="11">
        <f t="shared" ref="AM55:AM73" si="58">IF($R55=1,160,IF($R55=2,162))</f>
        <v>162</v>
      </c>
      <c r="AN55" s="11">
        <f t="shared" ref="AN55:AN73" si="59">IF($T55=1,186,0)</f>
        <v>0</v>
      </c>
      <c r="AO55" s="11">
        <f t="shared" ref="AO55:AO73" si="60">IF($U55=1,184,0)</f>
        <v>0</v>
      </c>
      <c r="AP55" s="13">
        <f t="shared" si="45"/>
        <v>211.6194286153069</v>
      </c>
      <c r="AQ55" s="10">
        <f>VLOOKUP($C55,[2]Prague!$BB$7:$BK$40,5)</f>
        <v>12</v>
      </c>
      <c r="AR55" s="10">
        <f>VLOOKUP($C55,[2]Prague!$BB$7:$BK$40,6)</f>
        <v>34</v>
      </c>
      <c r="AS55" s="10">
        <f>VLOOKUP($C55,[2]Prague!$BB$7:$BK$40,7)</f>
        <v>64</v>
      </c>
      <c r="AT55" s="10">
        <f>VLOOKUP($C55,[2]Prague!$BB$7:$BK$40,8)</f>
        <v>95</v>
      </c>
      <c r="AU55" s="10">
        <f>VLOOKUP($C55,[2]Prague!$BB$7:$BK$40,9)</f>
        <v>0</v>
      </c>
      <c r="AV55" s="10">
        <f>VLOOKUP($C55,[2]Prague!$BB$7:$BK$40,10)</f>
        <v>109</v>
      </c>
      <c r="AW55" s="11">
        <f t="shared" ref="AW55:AW73" si="61">IF($H55=1,170,0)</f>
        <v>0</v>
      </c>
      <c r="AX55" s="11">
        <f t="shared" ref="AX55:AX73" si="62">IF($H55=1,168,0)</f>
        <v>0</v>
      </c>
      <c r="AY55" s="11">
        <f>VLOOKUP($C55,[2]Vienna!$BB$7:$BM$42,11)</f>
        <v>176</v>
      </c>
      <c r="AZ55" s="11">
        <f>VLOOKUP($C55,[2]Vienna!$BB$7:$BM$42,12)</f>
        <v>0</v>
      </c>
      <c r="BA55" s="11" t="s">
        <v>30</v>
      </c>
      <c r="BB55" s="11" t="s">
        <v>30</v>
      </c>
      <c r="BC55" s="11">
        <f t="shared" ref="BC55:BC73" si="63">IF($N55=2,147,IF($N55=3,120,IF(OR($N55=4,$N55=5,$N55=6),123,IF($N55=7,129,IF($N55=8,135,IF($N55=9,138,IF($N55=10,191,0)))))))</f>
        <v>123</v>
      </c>
      <c r="BD55" s="11">
        <f t="shared" ref="BD55:BD73" si="64">IF($O55=11,141,IF($O55=20,144,0))</f>
        <v>0</v>
      </c>
      <c r="BE55" s="11">
        <f t="shared" ref="BE55:BE73" si="65">IF($P55=1,149,IF($P55=2,153,IF($P55=3,155,IF($P55=4,157,0))))</f>
        <v>149</v>
      </c>
      <c r="BF55" s="11">
        <f t="shared" ref="BF55:BF73" si="66">IF($P55=$Q55,0,IF($Q55=1,149,IF($Q55=2,153,IF($Q55=3,155,IF($Q55=4,157,0)))))</f>
        <v>0</v>
      </c>
      <c r="BG55" s="11">
        <f t="shared" ref="BG55:BG73" si="67">IF($R55=1,160,IF($R55=2,162))</f>
        <v>162</v>
      </c>
      <c r="BH55" s="11">
        <f t="shared" ref="BH55:BH73" si="68">IF($T55=1,186,0)</f>
        <v>0</v>
      </c>
      <c r="BI55" s="11">
        <f t="shared" ref="BI55:BI73" si="69">IF($U55=1,184,0)</f>
        <v>0</v>
      </c>
      <c r="BJ55" s="13">
        <f t="shared" si="46"/>
        <v>145.83143273171638</v>
      </c>
      <c r="BK55" s="19">
        <f>IF($N55=2,BK78*'4 PEF'!$C$4,IF(OR($N55=3,$N55=4,$N55=5,$N55=6),BK78*'4 PEF'!$C$5,IF(OR($N55=7,$N55=8),BK78*'4 PEF'!$C$10,IF($N55=9,BK78*'4 PEF'!$C$7,IF($N55=10,BK78*'4 PEF'!$C$6)))))</f>
        <v>24.929586962141379</v>
      </c>
      <c r="BL55" s="19">
        <f>BL78*'4 PEF'!$C$10</f>
        <v>0</v>
      </c>
      <c r="BM55" s="19">
        <f>IF($N55=2,BM78*'4 PEF'!$C$4,IF(OR($N55=3,$N55=4,$N55=5,$N55=6),BM78*'4 PEF'!$C$5,IF(OR($N55=7,$N55=8),BM78*'4 PEF'!$C$10,IF($N55=9,BM78*'4 PEF'!$C$7,IF($N55=10,BM78*'4 PEF'!$C$6)))))</f>
        <v>8.6315789473684212</v>
      </c>
      <c r="BN55" s="19">
        <f>BN78*'4 PEF'!$C$10</f>
        <v>59.947086279296869</v>
      </c>
      <c r="BO55" s="19">
        <f>BO78*'4 PEF'!$C$10</f>
        <v>0.53666733858704307</v>
      </c>
      <c r="BP55" s="33">
        <f>BP78*'4 PEF'!$C$10</f>
        <v>0</v>
      </c>
      <c r="BQ55" s="34">
        <f t="shared" ref="BQ55:BQ73" si="70">SUM(BK55:BP55)</f>
        <v>94.044919527393702</v>
      </c>
      <c r="BR55" s="19">
        <f>IF($N55=2,BR78*'4 PEF'!$C$4,IF(OR($N55=3,$N55=4,$N55=5,$N55=6),BR78*'4 PEF'!$C$5,IF(OR($N55=7,$N55=8),BR78*'4 PEF'!$C$10,IF($N55=9,BR78*'4 PEF'!$C$7,IF($N55=10,BR78*'4 PEF'!$C$6)))))</f>
        <v>37.73261738595366</v>
      </c>
      <c r="BS55" s="19">
        <f>BS78*'4 PEF'!$C$10</f>
        <v>0</v>
      </c>
      <c r="BT55" s="19">
        <f>IF($N55=2,BT78*'4 PEF'!$C$4,IF(OR($N55=3,$N55=4,$N55=5,$N55=6),BT78*'4 PEF'!$C$5,IF(OR($N55=7,$N55=8),BT78*'4 PEF'!$C$10,IF($N55=9,BT78*'4 PEF'!$C$7,IF($N55=10,BT78*'4 PEF'!$C$6)))))</f>
        <v>12.526315789473685</v>
      </c>
      <c r="BU55" s="19">
        <f>BU78*'4 PEF'!$C$10</f>
        <v>54.466084117658816</v>
      </c>
      <c r="BV55" s="19">
        <f>BV78*'4 PEF'!$C$10</f>
        <v>1.1005842284302576</v>
      </c>
      <c r="BW55" s="33">
        <f>BW78*'4 PEF'!$C$10</f>
        <v>0</v>
      </c>
      <c r="BX55" s="34">
        <f t="shared" ref="BX55:BX73" si="71">SUM(BR55:BW55)</f>
        <v>105.82560152151642</v>
      </c>
    </row>
    <row r="56" spans="1:76" x14ac:dyDescent="0.25">
      <c r="A56" s="151"/>
      <c r="B56" s="17">
        <v>3</v>
      </c>
      <c r="C56" s="97">
        <f>VLOOKUP(M56,[1]aux!$A$2:$B$37,2,FALSE)</f>
        <v>13</v>
      </c>
      <c r="D56" s="50" t="s">
        <v>32</v>
      </c>
      <c r="E56" s="50" t="s">
        <v>33</v>
      </c>
      <c r="F56" s="49" t="s">
        <v>34</v>
      </c>
      <c r="G56" s="49" t="s">
        <v>32</v>
      </c>
      <c r="H56" s="49">
        <v>0</v>
      </c>
      <c r="I56" s="49">
        <f t="shared" si="47"/>
        <v>3</v>
      </c>
      <c r="J56" s="49">
        <f t="shared" si="48"/>
        <v>3</v>
      </c>
      <c r="K56" s="49">
        <f t="shared" si="49"/>
        <v>2</v>
      </c>
      <c r="L56" s="49">
        <f t="shared" si="50"/>
        <v>1</v>
      </c>
      <c r="M56" s="49">
        <f t="shared" si="51"/>
        <v>3321</v>
      </c>
      <c r="N56" s="49">
        <v>6</v>
      </c>
      <c r="O56" s="49">
        <v>0</v>
      </c>
      <c r="P56" s="49">
        <v>1</v>
      </c>
      <c r="Q56" s="49">
        <v>0</v>
      </c>
      <c r="R56" s="49">
        <v>2</v>
      </c>
      <c r="S56" s="22">
        <f t="shared" si="44"/>
        <v>15</v>
      </c>
      <c r="T56" s="49">
        <v>0</v>
      </c>
      <c r="U56" s="49">
        <v>0</v>
      </c>
      <c r="V56" s="18"/>
      <c r="W56" s="10">
        <f>VLOOKUP($C56,[1]Prague!$BB$7:$BK$42,5)</f>
        <v>15</v>
      </c>
      <c r="X56" s="10">
        <f>VLOOKUP($C56,[1]Prague!$BB$7:$BK$42,6)</f>
        <v>36</v>
      </c>
      <c r="Y56" s="10">
        <f>VLOOKUP($C56,[1]Prague!$BB$7:$BK$42,7)</f>
        <v>65</v>
      </c>
      <c r="Z56" s="10">
        <f>VLOOKUP($C56,[1]Prague!$BB$7:$BK$42,8)</f>
        <v>93</v>
      </c>
      <c r="AA56" s="10">
        <f>VLOOKUP($C56,[1]Prague!$BB$7:$BK$42,9)</f>
        <v>0</v>
      </c>
      <c r="AB56" s="10">
        <f>VLOOKUP($C56,[1]Prague!$BB$7:$BK$42,10)</f>
        <v>109</v>
      </c>
      <c r="AC56" s="11">
        <f t="shared" si="52"/>
        <v>0</v>
      </c>
      <c r="AD56" s="11">
        <f t="shared" si="53"/>
        <v>0</v>
      </c>
      <c r="AE56" s="11">
        <f>VLOOKUP($C56,[1]Vienna!$BB$7:$BM$42,11)</f>
        <v>176</v>
      </c>
      <c r="AF56" s="11">
        <f>VLOOKUP($C56,[1]Vienna!$BB$7:$BM$42,12)</f>
        <v>0</v>
      </c>
      <c r="AG56" s="11" t="s">
        <v>30</v>
      </c>
      <c r="AH56" s="11" t="s">
        <v>30</v>
      </c>
      <c r="AI56" s="11">
        <f t="shared" si="54"/>
        <v>123</v>
      </c>
      <c r="AJ56" s="11">
        <f t="shared" si="55"/>
        <v>0</v>
      </c>
      <c r="AK56" s="11">
        <f t="shared" si="56"/>
        <v>149</v>
      </c>
      <c r="AL56" s="11">
        <f t="shared" si="57"/>
        <v>0</v>
      </c>
      <c r="AM56" s="11">
        <f t="shared" si="58"/>
        <v>162</v>
      </c>
      <c r="AN56" s="11">
        <f t="shared" si="59"/>
        <v>0</v>
      </c>
      <c r="AO56" s="11">
        <f t="shared" si="60"/>
        <v>0</v>
      </c>
      <c r="AP56" s="13">
        <f t="shared" si="45"/>
        <v>216.14061462762191</v>
      </c>
      <c r="AQ56" s="10">
        <f>VLOOKUP($C56,[2]Prague!$BB$7:$BK$40,5)</f>
        <v>16</v>
      </c>
      <c r="AR56" s="10">
        <f>VLOOKUP($C56,[2]Prague!$BB$7:$BK$40,6)</f>
        <v>36</v>
      </c>
      <c r="AS56" s="10">
        <f>VLOOKUP($C56,[2]Prague!$BB$7:$BK$40,7)</f>
        <v>66</v>
      </c>
      <c r="AT56" s="10">
        <f>VLOOKUP($C56,[2]Prague!$BB$7:$BK$40,8)</f>
        <v>95</v>
      </c>
      <c r="AU56" s="10">
        <f>VLOOKUP($C56,[2]Prague!$BB$7:$BK$40,9)</f>
        <v>0</v>
      </c>
      <c r="AV56" s="10">
        <f>VLOOKUP($C56,[2]Prague!$BB$7:$BK$40,10)</f>
        <v>109</v>
      </c>
      <c r="AW56" s="11">
        <f t="shared" si="61"/>
        <v>0</v>
      </c>
      <c r="AX56" s="11">
        <f t="shared" si="62"/>
        <v>0</v>
      </c>
      <c r="AY56" s="11">
        <f>VLOOKUP($C56,[2]Vienna!$BB$7:$BM$42,11)</f>
        <v>176</v>
      </c>
      <c r="AZ56" s="11">
        <f>VLOOKUP($C56,[2]Vienna!$BB$7:$BM$42,12)</f>
        <v>0</v>
      </c>
      <c r="BA56" s="11" t="s">
        <v>30</v>
      </c>
      <c r="BB56" s="11" t="s">
        <v>30</v>
      </c>
      <c r="BC56" s="11">
        <f t="shared" si="63"/>
        <v>123</v>
      </c>
      <c r="BD56" s="11">
        <f t="shared" si="64"/>
        <v>0</v>
      </c>
      <c r="BE56" s="11">
        <f t="shared" si="65"/>
        <v>149</v>
      </c>
      <c r="BF56" s="11">
        <f t="shared" si="66"/>
        <v>0</v>
      </c>
      <c r="BG56" s="11">
        <f t="shared" si="67"/>
        <v>162</v>
      </c>
      <c r="BH56" s="11">
        <f t="shared" si="68"/>
        <v>0</v>
      </c>
      <c r="BI56" s="11">
        <f t="shared" si="69"/>
        <v>0</v>
      </c>
      <c r="BJ56" s="13">
        <f t="shared" si="46"/>
        <v>156.30486335127603</v>
      </c>
      <c r="BK56" s="19">
        <f>IF($N56=2,BK79*'4 PEF'!$C$4,IF(OR($N56=3,$N56=4,$N56=5,$N56=6),BK79*'4 PEF'!$C$5,IF(OR($N56=7,$N56=8),BK79*'4 PEF'!$C$10,IF($N56=9,BK79*'4 PEF'!$C$7,IF($N56=10,BK79*'4 PEF'!$C$6)))))</f>
        <v>22.340352657106255</v>
      </c>
      <c r="BL56" s="19">
        <f>BL79*'4 PEF'!$C$10</f>
        <v>0</v>
      </c>
      <c r="BM56" s="19">
        <f>IF($N56=2,BM79*'4 PEF'!$C$4,IF(OR($N56=3,$N56=4,$N56=5,$N56=6),BM79*'4 PEF'!$C$5,IF(OR($N56=7,$N56=8),BM79*'4 PEF'!$C$10,IF($N56=9,BM79*'4 PEF'!$C$7,IF($N56=10,BM79*'4 PEF'!$C$6)))))</f>
        <v>8.6315789473684212</v>
      </c>
      <c r="BN56" s="19">
        <f>BN79*'4 PEF'!$C$10</f>
        <v>59.947086279296869</v>
      </c>
      <c r="BO56" s="19">
        <f>BO79*'4 PEF'!$C$10</f>
        <v>0.53150551964020243</v>
      </c>
      <c r="BP56" s="33">
        <f>BP79*'4 PEF'!$C$10</f>
        <v>0</v>
      </c>
      <c r="BQ56" s="34">
        <f t="shared" si="70"/>
        <v>91.450523403411751</v>
      </c>
      <c r="BR56" s="19">
        <f>IF($N56=2,BR79*'4 PEF'!$C$4,IF(OR($N56=3,$N56=4,$N56=5,$N56=6),BR79*'4 PEF'!$C$5,IF(OR($N56=7,$N56=8),BR79*'4 PEF'!$C$10,IF($N56=9,BR79*'4 PEF'!$C$7,IF($N56=10,BR79*'4 PEF'!$C$6)))))</f>
        <v>33.000220501473635</v>
      </c>
      <c r="BS56" s="19">
        <f>BS79*'4 PEF'!$C$10</f>
        <v>0</v>
      </c>
      <c r="BT56" s="19">
        <f>IF($N56=2,BT79*'4 PEF'!$C$4,IF(OR($N56=3,$N56=4,$N56=5,$N56=6),BT79*'4 PEF'!$C$5,IF(OR($N56=7,$N56=8),BT79*'4 PEF'!$C$10,IF($N56=9,BT79*'4 PEF'!$C$7,IF($N56=10,BT79*'4 PEF'!$C$6)))))</f>
        <v>12.526315789473685</v>
      </c>
      <c r="BU56" s="19">
        <f>BU79*'4 PEF'!$C$10</f>
        <v>54.467982795337292</v>
      </c>
      <c r="BV56" s="19">
        <f>BV79*'4 PEF'!$C$10</f>
        <v>1.0880595131709525</v>
      </c>
      <c r="BW56" s="33">
        <f>BW79*'4 PEF'!$C$10</f>
        <v>0</v>
      </c>
      <c r="BX56" s="34">
        <f t="shared" si="71"/>
        <v>101.08257859945556</v>
      </c>
    </row>
    <row r="57" spans="1:76" x14ac:dyDescent="0.25">
      <c r="A57" s="151"/>
      <c r="B57" s="17">
        <v>4</v>
      </c>
      <c r="C57" s="97">
        <f>VLOOKUP(M57,[1]aux!$A$2:$B$37,2,FALSE)</f>
        <v>9</v>
      </c>
      <c r="D57" s="50" t="s">
        <v>34</v>
      </c>
      <c r="E57" s="50" t="s">
        <v>33</v>
      </c>
      <c r="F57" s="49" t="s">
        <v>34</v>
      </c>
      <c r="G57" s="49" t="s">
        <v>32</v>
      </c>
      <c r="H57" s="49">
        <v>0</v>
      </c>
      <c r="I57" s="49">
        <f t="shared" si="47"/>
        <v>2</v>
      </c>
      <c r="J57" s="49">
        <f t="shared" si="48"/>
        <v>3</v>
      </c>
      <c r="K57" s="49">
        <f t="shared" si="49"/>
        <v>2</v>
      </c>
      <c r="L57" s="49">
        <f t="shared" si="50"/>
        <v>1</v>
      </c>
      <c r="M57" s="49">
        <f t="shared" si="51"/>
        <v>2321</v>
      </c>
      <c r="N57" s="49">
        <v>9</v>
      </c>
      <c r="O57" s="49">
        <v>20</v>
      </c>
      <c r="P57" s="49">
        <v>1</v>
      </c>
      <c r="Q57" s="49">
        <v>1</v>
      </c>
      <c r="R57" s="49">
        <v>2</v>
      </c>
      <c r="S57" s="22">
        <f t="shared" si="44"/>
        <v>18</v>
      </c>
      <c r="T57" s="49">
        <v>0</v>
      </c>
      <c r="U57" s="49">
        <v>0</v>
      </c>
      <c r="V57" s="18"/>
      <c r="W57" s="10">
        <f>VLOOKUP($C57,[1]Prague!$BB$7:$BK$42,5)</f>
        <v>11</v>
      </c>
      <c r="X57" s="10">
        <f>VLOOKUP($C57,[1]Prague!$BB$7:$BK$42,6)</f>
        <v>34</v>
      </c>
      <c r="Y57" s="10">
        <f>VLOOKUP($C57,[1]Prague!$BB$7:$BK$42,7)</f>
        <v>63</v>
      </c>
      <c r="Z57" s="10">
        <f>VLOOKUP($C57,[1]Prague!$BB$7:$BK$42,8)</f>
        <v>93</v>
      </c>
      <c r="AA57" s="10">
        <f>VLOOKUP($C57,[1]Prague!$BB$7:$BK$42,9)</f>
        <v>0</v>
      </c>
      <c r="AB57" s="10">
        <f>VLOOKUP($C57,[1]Prague!$BB$7:$BK$42,10)</f>
        <v>109</v>
      </c>
      <c r="AC57" s="11">
        <f t="shared" si="52"/>
        <v>0</v>
      </c>
      <c r="AD57" s="11">
        <f t="shared" si="53"/>
        <v>0</v>
      </c>
      <c r="AE57" s="11">
        <f>VLOOKUP($C57,[1]Vienna!$BB$7:$BM$42,11)</f>
        <v>176</v>
      </c>
      <c r="AF57" s="11">
        <f>VLOOKUP($C57,[1]Vienna!$BB$7:$BM$42,12)</f>
        <v>0</v>
      </c>
      <c r="AG57" s="11" t="s">
        <v>30</v>
      </c>
      <c r="AH57" s="11" t="s">
        <v>30</v>
      </c>
      <c r="AI57" s="11">
        <f t="shared" si="54"/>
        <v>138</v>
      </c>
      <c r="AJ57" s="11">
        <f t="shared" si="55"/>
        <v>144</v>
      </c>
      <c r="AK57" s="11">
        <f t="shared" si="56"/>
        <v>149</v>
      </c>
      <c r="AL57" s="11">
        <f t="shared" si="57"/>
        <v>0</v>
      </c>
      <c r="AM57" s="11">
        <f t="shared" si="58"/>
        <v>162</v>
      </c>
      <c r="AN57" s="11">
        <f t="shared" si="59"/>
        <v>0</v>
      </c>
      <c r="AO57" s="11">
        <f t="shared" si="60"/>
        <v>0</v>
      </c>
      <c r="AP57" s="13">
        <f t="shared" si="45"/>
        <v>229.36507753757007</v>
      </c>
      <c r="AQ57" s="10">
        <f>VLOOKUP($C57,[2]Prague!$BB$7:$BK$40,5)</f>
        <v>12</v>
      </c>
      <c r="AR57" s="10">
        <f>VLOOKUP($C57,[2]Prague!$BB$7:$BK$40,6)</f>
        <v>34</v>
      </c>
      <c r="AS57" s="10">
        <f>VLOOKUP($C57,[2]Prague!$BB$7:$BK$40,7)</f>
        <v>64</v>
      </c>
      <c r="AT57" s="10">
        <f>VLOOKUP($C57,[2]Prague!$BB$7:$BK$40,8)</f>
        <v>95</v>
      </c>
      <c r="AU57" s="10">
        <f>VLOOKUP($C57,[2]Prague!$BB$7:$BK$40,9)</f>
        <v>0</v>
      </c>
      <c r="AV57" s="10">
        <f>VLOOKUP($C57,[2]Prague!$BB$7:$BK$40,10)</f>
        <v>109</v>
      </c>
      <c r="AW57" s="11">
        <f t="shared" si="61"/>
        <v>0</v>
      </c>
      <c r="AX57" s="11">
        <f t="shared" si="62"/>
        <v>0</v>
      </c>
      <c r="AY57" s="11">
        <f>VLOOKUP($C57,[2]Vienna!$BB$7:$BM$42,11)</f>
        <v>176</v>
      </c>
      <c r="AZ57" s="11">
        <f>VLOOKUP($C57,[2]Vienna!$BB$7:$BM$42,12)</f>
        <v>0</v>
      </c>
      <c r="BA57" s="11" t="s">
        <v>30</v>
      </c>
      <c r="BB57" s="11" t="s">
        <v>30</v>
      </c>
      <c r="BC57" s="11">
        <f t="shared" si="63"/>
        <v>138</v>
      </c>
      <c r="BD57" s="11">
        <f t="shared" si="64"/>
        <v>144</v>
      </c>
      <c r="BE57" s="11">
        <f t="shared" si="65"/>
        <v>149</v>
      </c>
      <c r="BF57" s="11">
        <f t="shared" si="66"/>
        <v>0</v>
      </c>
      <c r="BG57" s="11">
        <f t="shared" si="67"/>
        <v>162</v>
      </c>
      <c r="BH57" s="11">
        <f t="shared" si="68"/>
        <v>0</v>
      </c>
      <c r="BI57" s="11">
        <f t="shared" si="69"/>
        <v>0</v>
      </c>
      <c r="BJ57" s="13">
        <f t="shared" si="46"/>
        <v>168.55238019296149</v>
      </c>
      <c r="BK57" s="19">
        <f>IF($N57=2,BK80*'4 PEF'!$C$4,IF(OR($N57=3,$N57=4,$N57=5,$N57=6),BK80*'4 PEF'!$C$5,IF(OR($N57=7,$N57=8),BK80*'4 PEF'!$C$10,IF($N57=9,BK80*'4 PEF'!$C$7,IF($N57=10,BK80*'4 PEF'!$C$6)))))</f>
        <v>34.552407529527947</v>
      </c>
      <c r="BL57" s="19">
        <f>BL80*'4 PEF'!$C$10</f>
        <v>10.997877480316259</v>
      </c>
      <c r="BM57" s="19">
        <f>IF($N57=2,BM80*'4 PEF'!$C$4,IF(OR($N57=3,$N57=4,$N57=5,$N57=6),BM80*'4 PEF'!$C$5,IF(OR($N57=7,$N57=8),BM80*'4 PEF'!$C$10,IF($N57=9,BM80*'4 PEF'!$C$7,IF($N57=10,BM80*'4 PEF'!$C$6)))))</f>
        <v>11.479999999999999</v>
      </c>
      <c r="BN57" s="19">
        <f>BN80*'4 PEF'!$C$10</f>
        <v>59.947086279296869</v>
      </c>
      <c r="BO57" s="19">
        <f>BO80*'4 PEF'!$C$10</f>
        <v>0.53666733858704307</v>
      </c>
      <c r="BP57" s="33">
        <f>BP80*'4 PEF'!$C$10</f>
        <v>0</v>
      </c>
      <c r="BQ57" s="34">
        <f t="shared" si="70"/>
        <v>117.51403862772811</v>
      </c>
      <c r="BR57" s="19">
        <f>IF($N57=2,BR80*'4 PEF'!$C$4,IF(OR($N57=3,$N57=4,$N57=5,$N57=6),BR80*'4 PEF'!$C$5,IF(OR($N57=7,$N57=8),BR80*'4 PEF'!$C$10,IF($N57=9,BR80*'4 PEF'!$C$7,IF($N57=10,BR80*'4 PEF'!$C$6)))))</f>
        <v>52.297407696931771</v>
      </c>
      <c r="BS57" s="19">
        <f>BS80*'4 PEF'!$C$10</f>
        <v>5.4206955738065661</v>
      </c>
      <c r="BT57" s="19">
        <f>IF($N57=2,BT80*'4 PEF'!$C$4,IF(OR($N57=3,$N57=4,$N57=5,$N57=6),BT80*'4 PEF'!$C$5,IF(OR($N57=7,$N57=8),BT80*'4 PEF'!$C$10,IF($N57=9,BT80*'4 PEF'!$C$7,IF($N57=10,BT80*'4 PEF'!$C$6)))))</f>
        <v>16.66</v>
      </c>
      <c r="BU57" s="19">
        <f>BU80*'4 PEF'!$C$10</f>
        <v>54.466084117658816</v>
      </c>
      <c r="BV57" s="19">
        <f>BV80*'4 PEF'!$C$10</f>
        <v>1.1005842284302576</v>
      </c>
      <c r="BW57" s="33">
        <f>BW80*'4 PEF'!$C$10</f>
        <v>0</v>
      </c>
      <c r="BX57" s="34">
        <f t="shared" si="71"/>
        <v>129.94477161682741</v>
      </c>
    </row>
    <row r="58" spans="1:76" x14ac:dyDescent="0.25">
      <c r="A58" s="151"/>
      <c r="B58" s="17">
        <v>5</v>
      </c>
      <c r="C58" s="97">
        <f>VLOOKUP(M58,[1]aux!$A$2:$B$37,2,FALSE)</f>
        <v>13</v>
      </c>
      <c r="D58" s="50" t="s">
        <v>32</v>
      </c>
      <c r="E58" s="50" t="s">
        <v>33</v>
      </c>
      <c r="F58" s="49" t="s">
        <v>34</v>
      </c>
      <c r="G58" s="49" t="s">
        <v>32</v>
      </c>
      <c r="H58" s="49">
        <v>0</v>
      </c>
      <c r="I58" s="49">
        <f t="shared" si="47"/>
        <v>3</v>
      </c>
      <c r="J58" s="49">
        <f t="shared" si="48"/>
        <v>3</v>
      </c>
      <c r="K58" s="49">
        <f t="shared" si="49"/>
        <v>2</v>
      </c>
      <c r="L58" s="49">
        <f t="shared" si="50"/>
        <v>1</v>
      </c>
      <c r="M58" s="49">
        <f t="shared" si="51"/>
        <v>3321</v>
      </c>
      <c r="N58" s="49">
        <v>9</v>
      </c>
      <c r="O58" s="49">
        <v>20</v>
      </c>
      <c r="P58" s="49">
        <v>1</v>
      </c>
      <c r="Q58" s="49">
        <v>1</v>
      </c>
      <c r="R58" s="49">
        <v>2</v>
      </c>
      <c r="S58" s="22">
        <f t="shared" si="44"/>
        <v>18</v>
      </c>
      <c r="T58" s="49">
        <v>0</v>
      </c>
      <c r="U58" s="49">
        <v>0</v>
      </c>
      <c r="V58" s="18"/>
      <c r="W58" s="10">
        <f>VLOOKUP($C58,[1]Prague!$BB$7:$BK$42,5)</f>
        <v>15</v>
      </c>
      <c r="X58" s="10">
        <f>VLOOKUP($C58,[1]Prague!$BB$7:$BK$42,6)</f>
        <v>36</v>
      </c>
      <c r="Y58" s="10">
        <f>VLOOKUP($C58,[1]Prague!$BB$7:$BK$42,7)</f>
        <v>65</v>
      </c>
      <c r="Z58" s="10">
        <f>VLOOKUP($C58,[1]Prague!$BB$7:$BK$42,8)</f>
        <v>93</v>
      </c>
      <c r="AA58" s="10">
        <f>VLOOKUP($C58,[1]Prague!$BB$7:$BK$42,9)</f>
        <v>0</v>
      </c>
      <c r="AB58" s="10">
        <f>VLOOKUP($C58,[1]Prague!$BB$7:$BK$42,10)</f>
        <v>109</v>
      </c>
      <c r="AC58" s="11">
        <f t="shared" si="52"/>
        <v>0</v>
      </c>
      <c r="AD58" s="11">
        <f t="shared" si="53"/>
        <v>0</v>
      </c>
      <c r="AE58" s="11">
        <f>VLOOKUP($C58,[1]Vienna!$BB$7:$BM$42,11)</f>
        <v>176</v>
      </c>
      <c r="AF58" s="11">
        <f>VLOOKUP($C58,[1]Vienna!$BB$7:$BM$42,12)</f>
        <v>0</v>
      </c>
      <c r="AG58" s="11" t="s">
        <v>30</v>
      </c>
      <c r="AH58" s="11" t="s">
        <v>30</v>
      </c>
      <c r="AI58" s="11">
        <f t="shared" si="54"/>
        <v>138</v>
      </c>
      <c r="AJ58" s="11">
        <f t="shared" si="55"/>
        <v>144</v>
      </c>
      <c r="AK58" s="11">
        <f t="shared" si="56"/>
        <v>149</v>
      </c>
      <c r="AL58" s="11">
        <f t="shared" si="57"/>
        <v>0</v>
      </c>
      <c r="AM58" s="11">
        <f t="shared" si="58"/>
        <v>162</v>
      </c>
      <c r="AN58" s="11">
        <f t="shared" si="59"/>
        <v>0</v>
      </c>
      <c r="AO58" s="11">
        <f t="shared" si="60"/>
        <v>0</v>
      </c>
      <c r="AP58" s="13">
        <f t="shared" si="45"/>
        <v>233.88626354988511</v>
      </c>
      <c r="AQ58" s="10">
        <f>VLOOKUP($C58,[2]Prague!$BB$7:$BK$40,5)</f>
        <v>16</v>
      </c>
      <c r="AR58" s="10">
        <f>VLOOKUP($C58,[2]Prague!$BB$7:$BK$40,6)</f>
        <v>36</v>
      </c>
      <c r="AS58" s="10">
        <f>VLOOKUP($C58,[2]Prague!$BB$7:$BK$40,7)</f>
        <v>66</v>
      </c>
      <c r="AT58" s="10">
        <f>VLOOKUP($C58,[2]Prague!$BB$7:$BK$40,8)</f>
        <v>95</v>
      </c>
      <c r="AU58" s="10">
        <f>VLOOKUP($C58,[2]Prague!$BB$7:$BK$40,9)</f>
        <v>0</v>
      </c>
      <c r="AV58" s="10">
        <f>VLOOKUP($C58,[2]Prague!$BB$7:$BK$40,10)</f>
        <v>109</v>
      </c>
      <c r="AW58" s="11">
        <f t="shared" si="61"/>
        <v>0</v>
      </c>
      <c r="AX58" s="11">
        <f t="shared" si="62"/>
        <v>0</v>
      </c>
      <c r="AY58" s="11">
        <f>VLOOKUP($C58,[2]Vienna!$BB$7:$BM$42,11)</f>
        <v>176</v>
      </c>
      <c r="AZ58" s="11">
        <f>VLOOKUP($C58,[2]Vienna!$BB$7:$BM$42,12)</f>
        <v>0</v>
      </c>
      <c r="BA58" s="11" t="s">
        <v>30</v>
      </c>
      <c r="BB58" s="11" t="s">
        <v>30</v>
      </c>
      <c r="BC58" s="11">
        <f t="shared" si="63"/>
        <v>138</v>
      </c>
      <c r="BD58" s="11">
        <f t="shared" si="64"/>
        <v>144</v>
      </c>
      <c r="BE58" s="11">
        <f t="shared" si="65"/>
        <v>149</v>
      </c>
      <c r="BF58" s="11">
        <f t="shared" si="66"/>
        <v>0</v>
      </c>
      <c r="BG58" s="11">
        <f t="shared" si="67"/>
        <v>162</v>
      </c>
      <c r="BH58" s="11">
        <f t="shared" si="68"/>
        <v>0</v>
      </c>
      <c r="BI58" s="11">
        <f t="shared" si="69"/>
        <v>0</v>
      </c>
      <c r="BJ58" s="13">
        <f t="shared" si="46"/>
        <v>179.02581081252117</v>
      </c>
      <c r="BK58" s="19">
        <f>IF($N58=2,BK81*'4 PEF'!$C$4,IF(OR($N58=3,$N58=4,$N58=5,$N58=6),BK81*'4 PEF'!$C$5,IF(OR($N58=7,$N58=8),BK81*'4 PEF'!$C$10,IF($N58=9,BK81*'4 PEF'!$C$7,IF($N58=10,BK81*'4 PEF'!$C$6)))))</f>
        <v>30.963728782749264</v>
      </c>
      <c r="BL58" s="19">
        <f>BL81*'4 PEF'!$C$10</f>
        <v>11.27431399672548</v>
      </c>
      <c r="BM58" s="19">
        <f>IF($N58=2,BM81*'4 PEF'!$C$4,IF(OR($N58=3,$N58=4,$N58=5,$N58=6),BM81*'4 PEF'!$C$5,IF(OR($N58=7,$N58=8),BM81*'4 PEF'!$C$10,IF($N58=9,BM81*'4 PEF'!$C$7,IF($N58=10,BM81*'4 PEF'!$C$6)))))</f>
        <v>11.479999999999999</v>
      </c>
      <c r="BN58" s="19">
        <f>BN81*'4 PEF'!$C$10</f>
        <v>59.947086279296869</v>
      </c>
      <c r="BO58" s="19">
        <f>BO81*'4 PEF'!$C$10</f>
        <v>0.53150551964020243</v>
      </c>
      <c r="BP58" s="33">
        <f>BP81*'4 PEF'!$C$10</f>
        <v>0</v>
      </c>
      <c r="BQ58" s="34">
        <f t="shared" si="70"/>
        <v>114.19663457841182</v>
      </c>
      <c r="BR58" s="19">
        <f>IF($N58=2,BR81*'4 PEF'!$C$4,IF(OR($N58=3,$N58=4,$N58=5,$N58=6),BR81*'4 PEF'!$C$5,IF(OR($N58=7,$N58=8),BR81*'4 PEF'!$C$10,IF($N58=9,BR81*'4 PEF'!$C$7,IF($N58=10,BR81*'4 PEF'!$C$6)))))</f>
        <v>45.738305615042457</v>
      </c>
      <c r="BS58" s="19">
        <f>BS81*'4 PEF'!$C$10</f>
        <v>5.8106897765624321</v>
      </c>
      <c r="BT58" s="19">
        <f>IF($N58=2,BT81*'4 PEF'!$C$4,IF(OR($N58=3,$N58=4,$N58=5,$N58=6),BT81*'4 PEF'!$C$5,IF(OR($N58=7,$N58=8),BT81*'4 PEF'!$C$10,IF($N58=9,BT81*'4 PEF'!$C$7,IF($N58=10,BT81*'4 PEF'!$C$6)))))</f>
        <v>16.66</v>
      </c>
      <c r="BU58" s="19">
        <f>BU81*'4 PEF'!$C$10</f>
        <v>54.467982795337292</v>
      </c>
      <c r="BV58" s="19">
        <f>BV81*'4 PEF'!$C$10</f>
        <v>1.0880595131709525</v>
      </c>
      <c r="BW58" s="33">
        <f>BW81*'4 PEF'!$C$10</f>
        <v>0</v>
      </c>
      <c r="BX58" s="34">
        <f t="shared" si="71"/>
        <v>123.76503770011313</v>
      </c>
    </row>
    <row r="59" spans="1:76" x14ac:dyDescent="0.25">
      <c r="A59" s="151"/>
      <c r="B59" s="17">
        <v>6</v>
      </c>
      <c r="C59" s="97">
        <f>VLOOKUP(M59,[1]aux!$A$2:$B$37,2,FALSE)</f>
        <v>9</v>
      </c>
      <c r="D59" s="50" t="s">
        <v>34</v>
      </c>
      <c r="E59" s="50" t="s">
        <v>33</v>
      </c>
      <c r="F59" s="49" t="s">
        <v>34</v>
      </c>
      <c r="G59" s="49" t="s">
        <v>32</v>
      </c>
      <c r="H59" s="49">
        <v>0</v>
      </c>
      <c r="I59" s="49">
        <f t="shared" si="47"/>
        <v>2</v>
      </c>
      <c r="J59" s="49">
        <f t="shared" si="48"/>
        <v>3</v>
      </c>
      <c r="K59" s="49">
        <f t="shared" si="49"/>
        <v>2</v>
      </c>
      <c r="L59" s="49">
        <f t="shared" si="50"/>
        <v>1</v>
      </c>
      <c r="M59" s="49">
        <f t="shared" si="51"/>
        <v>2321</v>
      </c>
      <c r="N59" s="49">
        <v>7</v>
      </c>
      <c r="O59" s="49">
        <v>13</v>
      </c>
      <c r="P59" s="49">
        <v>1</v>
      </c>
      <c r="Q59" s="49">
        <v>1</v>
      </c>
      <c r="R59" s="49">
        <v>2</v>
      </c>
      <c r="S59" s="22">
        <f t="shared" si="44"/>
        <v>16</v>
      </c>
      <c r="T59" s="49">
        <v>0</v>
      </c>
      <c r="U59" s="49">
        <v>1</v>
      </c>
      <c r="V59" s="18"/>
      <c r="W59" s="10">
        <f>VLOOKUP($C59,[1]Prague!$BB$7:$BK$42,5)</f>
        <v>11</v>
      </c>
      <c r="X59" s="10">
        <f>VLOOKUP($C59,[1]Prague!$BB$7:$BK$42,6)</f>
        <v>34</v>
      </c>
      <c r="Y59" s="10">
        <f>VLOOKUP($C59,[1]Prague!$BB$7:$BK$42,7)</f>
        <v>63</v>
      </c>
      <c r="Z59" s="10">
        <f>VLOOKUP($C59,[1]Prague!$BB$7:$BK$42,8)</f>
        <v>93</v>
      </c>
      <c r="AA59" s="10">
        <f>VLOOKUP($C59,[1]Prague!$BB$7:$BK$42,9)</f>
        <v>0</v>
      </c>
      <c r="AB59" s="10">
        <f>VLOOKUP($C59,[1]Prague!$BB$7:$BK$42,10)</f>
        <v>109</v>
      </c>
      <c r="AC59" s="11">
        <f t="shared" si="52"/>
        <v>0</v>
      </c>
      <c r="AD59" s="11">
        <f t="shared" si="53"/>
        <v>0</v>
      </c>
      <c r="AE59" s="11">
        <f>VLOOKUP($C59,[1]Vienna!$BB$7:$BM$42,11)</f>
        <v>176</v>
      </c>
      <c r="AF59" s="11">
        <f>VLOOKUP($C59,[1]Vienna!$BB$7:$BM$42,12)</f>
        <v>0</v>
      </c>
      <c r="AG59" s="11" t="s">
        <v>30</v>
      </c>
      <c r="AH59" s="11" t="s">
        <v>30</v>
      </c>
      <c r="AI59" s="11">
        <f t="shared" si="54"/>
        <v>129</v>
      </c>
      <c r="AJ59" s="11">
        <f t="shared" si="55"/>
        <v>0</v>
      </c>
      <c r="AK59" s="11">
        <f t="shared" si="56"/>
        <v>149</v>
      </c>
      <c r="AL59" s="11">
        <f t="shared" si="57"/>
        <v>0</v>
      </c>
      <c r="AM59" s="11">
        <f t="shared" si="58"/>
        <v>162</v>
      </c>
      <c r="AN59" s="11">
        <f t="shared" si="59"/>
        <v>0</v>
      </c>
      <c r="AO59" s="11">
        <f t="shared" si="60"/>
        <v>184</v>
      </c>
      <c r="AP59" s="13">
        <f t="shared" si="45"/>
        <v>235.87882032872648</v>
      </c>
      <c r="AQ59" s="10">
        <f>VLOOKUP($C59,[2]Prague!$BB$7:$BK$40,5)</f>
        <v>12</v>
      </c>
      <c r="AR59" s="10">
        <f>VLOOKUP($C59,[2]Prague!$BB$7:$BK$40,6)</f>
        <v>34</v>
      </c>
      <c r="AS59" s="10">
        <f>VLOOKUP($C59,[2]Prague!$BB$7:$BK$40,7)</f>
        <v>64</v>
      </c>
      <c r="AT59" s="10">
        <f>VLOOKUP($C59,[2]Prague!$BB$7:$BK$40,8)</f>
        <v>95</v>
      </c>
      <c r="AU59" s="10">
        <f>VLOOKUP($C59,[2]Prague!$BB$7:$BK$40,9)</f>
        <v>0</v>
      </c>
      <c r="AV59" s="10">
        <f>VLOOKUP($C59,[2]Prague!$BB$7:$BK$40,10)</f>
        <v>109</v>
      </c>
      <c r="AW59" s="11">
        <f t="shared" si="61"/>
        <v>0</v>
      </c>
      <c r="AX59" s="11">
        <f t="shared" si="62"/>
        <v>0</v>
      </c>
      <c r="AY59" s="11">
        <f>VLOOKUP($C59,[2]Vienna!$BB$7:$BM$42,11)</f>
        <v>176</v>
      </c>
      <c r="AZ59" s="11">
        <f>VLOOKUP($C59,[2]Vienna!$BB$7:$BM$42,12)</f>
        <v>0</v>
      </c>
      <c r="BA59" s="11" t="s">
        <v>30</v>
      </c>
      <c r="BB59" s="11" t="s">
        <v>30</v>
      </c>
      <c r="BC59" s="11">
        <f t="shared" si="63"/>
        <v>129</v>
      </c>
      <c r="BD59" s="11">
        <f t="shared" si="64"/>
        <v>0</v>
      </c>
      <c r="BE59" s="11">
        <f t="shared" si="65"/>
        <v>149</v>
      </c>
      <c r="BF59" s="11">
        <f t="shared" si="66"/>
        <v>0</v>
      </c>
      <c r="BG59" s="11">
        <f t="shared" si="67"/>
        <v>162</v>
      </c>
      <c r="BH59" s="11">
        <f t="shared" si="68"/>
        <v>0</v>
      </c>
      <c r="BI59" s="11">
        <f t="shared" si="69"/>
        <v>184</v>
      </c>
      <c r="BJ59" s="13">
        <f t="shared" si="46"/>
        <v>182.39657825935143</v>
      </c>
      <c r="BK59" s="19">
        <f>IF($N59=2,BK82*'4 PEF'!$C$4,IF(OR($N59=3,$N59=4,$N59=5,$N59=6),BK82*'4 PEF'!$C$5,IF(OR($N59=7,$N59=8),BK82*'4 PEF'!$C$10,IF($N59=9,BK82*'4 PEF'!$C$7,IF($N59=10,BK82*'4 PEF'!$C$6)))))</f>
        <v>31.529087844734672</v>
      </c>
      <c r="BL59" s="19">
        <f>BL82*'4 PEF'!$C$10</f>
        <v>6.0946811264709622</v>
      </c>
      <c r="BM59" s="19">
        <f>IF($N59=2,BM82*'4 PEF'!$C$4,IF(OR($N59=3,$N59=4,$N59=5,$N59=6),BM82*'4 PEF'!$C$5,IF(OR($N59=7,$N59=8),BM82*'4 PEF'!$C$10,IF($N59=9,BM82*'4 PEF'!$C$7,IF($N59=10,BM82*'4 PEF'!$C$6)))))</f>
        <v>10.475505307357636</v>
      </c>
      <c r="BN59" s="19">
        <f>BN82*'4 PEF'!$C$10</f>
        <v>59.947086279296869</v>
      </c>
      <c r="BO59" s="19">
        <f>BO82*'4 PEF'!$C$10</f>
        <v>0.53666733858704307</v>
      </c>
      <c r="BP59" s="33">
        <f>BP82*'4 PEF'!$C$10</f>
        <v>-16.373376068376068</v>
      </c>
      <c r="BQ59" s="34">
        <f t="shared" si="70"/>
        <v>92.209651828071117</v>
      </c>
      <c r="BR59" s="19">
        <f>IF($N59=2,BR82*'4 PEF'!$C$4,IF(OR($N59=3,$N59=4,$N59=5,$N59=6),BR82*'4 PEF'!$C$5,IF(OR($N59=7,$N59=8),BR82*'4 PEF'!$C$10,IF($N59=9,BR82*'4 PEF'!$C$7,IF($N59=10,BR82*'4 PEF'!$C$6)))))</f>
        <v>47.279345830026017</v>
      </c>
      <c r="BS59" s="19">
        <f>BS82*'4 PEF'!$C$10</f>
        <v>3.0336267388184157</v>
      </c>
      <c r="BT59" s="19">
        <f>IF($N59=2,BT82*'4 PEF'!$C$4,IF(OR($N59=3,$N59=4,$N59=5,$N59=6),BT82*'4 PEF'!$C$5,IF(OR($N59=7,$N59=8),BT82*'4 PEF'!$C$10,IF($N59=9,BT82*'4 PEF'!$C$7,IF($N59=10,BT82*'4 PEF'!$C$6)))))</f>
        <v>15.061432989047473</v>
      </c>
      <c r="BU59" s="19">
        <f>BU82*'4 PEF'!$C$10</f>
        <v>54.466084117658816</v>
      </c>
      <c r="BV59" s="19">
        <f>BV82*'4 PEF'!$C$10</f>
        <v>1.1005842284302576</v>
      </c>
      <c r="BW59" s="33">
        <f>BW82*'4 PEF'!$C$10</f>
        <v>-16.180142857142858</v>
      </c>
      <c r="BX59" s="34">
        <f t="shared" si="71"/>
        <v>104.76093104683812</v>
      </c>
    </row>
    <row r="60" spans="1:76" x14ac:dyDescent="0.25">
      <c r="A60" s="151"/>
      <c r="B60" s="17">
        <v>7</v>
      </c>
      <c r="C60" s="97">
        <f>VLOOKUP(M60,[1]aux!$A$2:$B$37,2,FALSE)</f>
        <v>13</v>
      </c>
      <c r="D60" s="50" t="s">
        <v>32</v>
      </c>
      <c r="E60" s="50" t="s">
        <v>33</v>
      </c>
      <c r="F60" s="49" t="s">
        <v>34</v>
      </c>
      <c r="G60" s="49" t="s">
        <v>32</v>
      </c>
      <c r="H60" s="49">
        <v>0</v>
      </c>
      <c r="I60" s="49">
        <f t="shared" si="47"/>
        <v>3</v>
      </c>
      <c r="J60" s="49">
        <f t="shared" si="48"/>
        <v>3</v>
      </c>
      <c r="K60" s="49">
        <f t="shared" si="49"/>
        <v>2</v>
      </c>
      <c r="L60" s="49">
        <f t="shared" si="50"/>
        <v>1</v>
      </c>
      <c r="M60" s="49">
        <f t="shared" si="51"/>
        <v>3321</v>
      </c>
      <c r="N60" s="49">
        <v>7</v>
      </c>
      <c r="O60" s="49">
        <v>13</v>
      </c>
      <c r="P60" s="49">
        <v>1</v>
      </c>
      <c r="Q60" s="49">
        <v>1</v>
      </c>
      <c r="R60" s="49">
        <v>2</v>
      </c>
      <c r="S60" s="22">
        <f t="shared" si="44"/>
        <v>22</v>
      </c>
      <c r="T60" s="49">
        <v>1</v>
      </c>
      <c r="U60" s="49">
        <v>1</v>
      </c>
      <c r="V60" s="18"/>
      <c r="W60" s="10">
        <f>VLOOKUP($C60,[1]Prague!$BB$7:$BK$42,5)</f>
        <v>15</v>
      </c>
      <c r="X60" s="10">
        <f>VLOOKUP($C60,[1]Prague!$BB$7:$BK$42,6)</f>
        <v>36</v>
      </c>
      <c r="Y60" s="10">
        <f>VLOOKUP($C60,[1]Prague!$BB$7:$BK$42,7)</f>
        <v>65</v>
      </c>
      <c r="Z60" s="10">
        <f>VLOOKUP($C60,[1]Prague!$BB$7:$BK$42,8)</f>
        <v>93</v>
      </c>
      <c r="AA60" s="10">
        <f>VLOOKUP($C60,[1]Prague!$BB$7:$BK$42,9)</f>
        <v>0</v>
      </c>
      <c r="AB60" s="10">
        <f>VLOOKUP($C60,[1]Prague!$BB$7:$BK$42,10)</f>
        <v>109</v>
      </c>
      <c r="AC60" s="11">
        <f t="shared" si="52"/>
        <v>0</v>
      </c>
      <c r="AD60" s="11">
        <f t="shared" si="53"/>
        <v>0</v>
      </c>
      <c r="AE60" s="11">
        <f>VLOOKUP($C60,[1]Vienna!$BB$7:$BM$42,11)</f>
        <v>176</v>
      </c>
      <c r="AF60" s="11">
        <f>VLOOKUP($C60,[1]Vienna!$BB$7:$BM$42,12)</f>
        <v>0</v>
      </c>
      <c r="AG60" s="11" t="s">
        <v>30</v>
      </c>
      <c r="AH60" s="11" t="s">
        <v>30</v>
      </c>
      <c r="AI60" s="11">
        <f t="shared" si="54"/>
        <v>129</v>
      </c>
      <c r="AJ60" s="11">
        <f t="shared" si="55"/>
        <v>0</v>
      </c>
      <c r="AK60" s="11">
        <f t="shared" si="56"/>
        <v>149</v>
      </c>
      <c r="AL60" s="11">
        <f t="shared" si="57"/>
        <v>0</v>
      </c>
      <c r="AM60" s="11">
        <f t="shared" si="58"/>
        <v>162</v>
      </c>
      <c r="AN60" s="11">
        <f t="shared" si="59"/>
        <v>186</v>
      </c>
      <c r="AO60" s="11">
        <f t="shared" si="60"/>
        <v>184</v>
      </c>
      <c r="AP60" s="13">
        <f t="shared" si="45"/>
        <v>245.30667300770816</v>
      </c>
      <c r="AQ60" s="10">
        <f>VLOOKUP($C60,[2]Prague!$BB$7:$BK$40,5)</f>
        <v>16</v>
      </c>
      <c r="AR60" s="10">
        <f>VLOOKUP($C60,[2]Prague!$BB$7:$BK$40,6)</f>
        <v>36</v>
      </c>
      <c r="AS60" s="10">
        <f>VLOOKUP($C60,[2]Prague!$BB$7:$BK$40,7)</f>
        <v>66</v>
      </c>
      <c r="AT60" s="10">
        <f>VLOOKUP($C60,[2]Prague!$BB$7:$BK$40,8)</f>
        <v>95</v>
      </c>
      <c r="AU60" s="10">
        <f>VLOOKUP($C60,[2]Prague!$BB$7:$BK$40,9)</f>
        <v>0</v>
      </c>
      <c r="AV60" s="10">
        <f>VLOOKUP($C60,[2]Prague!$BB$7:$BK$40,10)</f>
        <v>109</v>
      </c>
      <c r="AW60" s="11">
        <f t="shared" si="61"/>
        <v>0</v>
      </c>
      <c r="AX60" s="11">
        <f t="shared" si="62"/>
        <v>0</v>
      </c>
      <c r="AY60" s="11">
        <f>VLOOKUP($C60,[2]Vienna!$BB$7:$BM$42,11)</f>
        <v>176</v>
      </c>
      <c r="AZ60" s="11">
        <f>VLOOKUP($C60,[2]Vienna!$BB$7:$BM$42,12)</f>
        <v>0</v>
      </c>
      <c r="BA60" s="11" t="s">
        <v>30</v>
      </c>
      <c r="BB60" s="11" t="s">
        <v>30</v>
      </c>
      <c r="BC60" s="11">
        <f t="shared" si="63"/>
        <v>129</v>
      </c>
      <c r="BD60" s="11">
        <f t="shared" si="64"/>
        <v>0</v>
      </c>
      <c r="BE60" s="11">
        <f t="shared" si="65"/>
        <v>149</v>
      </c>
      <c r="BF60" s="11">
        <f t="shared" si="66"/>
        <v>0</v>
      </c>
      <c r="BG60" s="11">
        <f t="shared" si="67"/>
        <v>162</v>
      </c>
      <c r="BH60" s="11">
        <f t="shared" si="68"/>
        <v>186</v>
      </c>
      <c r="BI60" s="11">
        <f t="shared" si="69"/>
        <v>184</v>
      </c>
      <c r="BJ60" s="13">
        <f t="shared" si="46"/>
        <v>200.15991364081583</v>
      </c>
      <c r="BK60" s="19">
        <f>IF($N60=2,BK83*'4 PEF'!$C$4,IF(OR($N60=3,$N60=4,$N60=5,$N60=6),BK83*'4 PEF'!$C$5,IF(OR($N60=7,$N60=8),BK83*'4 PEF'!$C$10,IF($N60=9,BK83*'4 PEF'!$C$7,IF($N60=10,BK83*'4 PEF'!$C$6)))))</f>
        <v>28.518439348385872</v>
      </c>
      <c r="BL60" s="19">
        <f>BL83*'4 PEF'!$C$10</f>
        <v>6.2576038063537291</v>
      </c>
      <c r="BM60" s="19">
        <f>IF($N60=2,BM83*'4 PEF'!$C$4,IF(OR($N60=3,$N60=4,$N60=5,$N60=6),BM83*'4 PEF'!$C$5,IF(OR($N60=7,$N60=8),BM83*'4 PEF'!$C$10,IF($N60=9,BM83*'4 PEF'!$C$7,IF($N60=10,BM83*'4 PEF'!$C$6)))))</f>
        <v>6.2295294829233017</v>
      </c>
      <c r="BN60" s="19">
        <f>BN83*'4 PEF'!$C$10</f>
        <v>59.947086279296869</v>
      </c>
      <c r="BO60" s="19">
        <f>BO83*'4 PEF'!$C$10</f>
        <v>0.53150551964020243</v>
      </c>
      <c r="BP60" s="33">
        <f>BP83*'4 PEF'!$C$10</f>
        <v>-16.373376068376068</v>
      </c>
      <c r="BQ60" s="34">
        <f t="shared" si="70"/>
        <v>85.110788368223922</v>
      </c>
      <c r="BR60" s="19">
        <f>IF($N60=2,BR83*'4 PEF'!$C$4,IF(OR($N60=3,$N60=4,$N60=5,$N60=6),BR83*'4 PEF'!$C$5,IF(OR($N60=7,$N60=8),BR83*'4 PEF'!$C$10,IF($N60=9,BR83*'4 PEF'!$C$7,IF($N60=10,BR83*'4 PEF'!$C$6)))))</f>
        <v>41.771306224815092</v>
      </c>
      <c r="BS60" s="19">
        <f>BS83*'4 PEF'!$C$10</f>
        <v>3.2530041648704331</v>
      </c>
      <c r="BT60" s="19">
        <f>IF($N60=2,BT83*'4 PEF'!$C$4,IF(OR($N60=3,$N60=4,$N60=5,$N60=6),BT83*'4 PEF'!$C$5,IF(OR($N60=7,$N60=8),BT83*'4 PEF'!$C$10,IF($N60=9,BT83*'4 PEF'!$C$7,IF($N60=10,BT83*'4 PEF'!$C$6)))))</f>
        <v>10.311804372690174</v>
      </c>
      <c r="BU60" s="19">
        <f>BU83*'4 PEF'!$C$10</f>
        <v>54.467982795337292</v>
      </c>
      <c r="BV60" s="19">
        <f>BV83*'4 PEF'!$C$10</f>
        <v>1.0880595131709525</v>
      </c>
      <c r="BW60" s="33">
        <f>BW83*'4 PEF'!$C$10</f>
        <v>-16.180142857142858</v>
      </c>
      <c r="BX60" s="34">
        <f t="shared" si="71"/>
        <v>94.712014213741085</v>
      </c>
    </row>
    <row r="61" spans="1:76" x14ac:dyDescent="0.25">
      <c r="A61" s="151"/>
      <c r="B61" s="17">
        <v>8</v>
      </c>
      <c r="C61" s="97">
        <f>VLOOKUP(M61,[1]aux!$A$2:$B$37,2,FALSE)</f>
        <v>14</v>
      </c>
      <c r="D61" s="50" t="s">
        <v>32</v>
      </c>
      <c r="E61" s="50" t="s">
        <v>33</v>
      </c>
      <c r="F61" s="49" t="s">
        <v>32</v>
      </c>
      <c r="G61" s="49" t="s">
        <v>33</v>
      </c>
      <c r="H61" s="49">
        <v>0</v>
      </c>
      <c r="I61" s="49">
        <f t="shared" si="47"/>
        <v>3</v>
      </c>
      <c r="J61" s="49">
        <f t="shared" si="48"/>
        <v>3</v>
      </c>
      <c r="K61" s="49">
        <f t="shared" si="49"/>
        <v>3</v>
      </c>
      <c r="L61" s="49">
        <f t="shared" si="50"/>
        <v>1</v>
      </c>
      <c r="M61" s="49">
        <f t="shared" si="51"/>
        <v>3331</v>
      </c>
      <c r="N61" s="49">
        <v>6</v>
      </c>
      <c r="O61" s="49">
        <v>0</v>
      </c>
      <c r="P61" s="49">
        <v>1</v>
      </c>
      <c r="Q61" s="49">
        <v>0</v>
      </c>
      <c r="R61" s="49">
        <v>2</v>
      </c>
      <c r="S61" s="22">
        <f t="shared" si="44"/>
        <v>15</v>
      </c>
      <c r="T61" s="49">
        <v>0</v>
      </c>
      <c r="U61" s="49">
        <v>1</v>
      </c>
      <c r="V61" s="18"/>
      <c r="W61" s="10">
        <f>VLOOKUP($C61,[1]Prague!$BB$7:$BK$42,5)</f>
        <v>15</v>
      </c>
      <c r="X61" s="10">
        <f>VLOOKUP($C61,[1]Prague!$BB$7:$BK$42,6)</f>
        <v>36</v>
      </c>
      <c r="Y61" s="10">
        <f>VLOOKUP($C61,[1]Prague!$BB$7:$BK$42,7)</f>
        <v>65</v>
      </c>
      <c r="Z61" s="10">
        <f>VLOOKUP($C61,[1]Prague!$BB$7:$BK$42,8)</f>
        <v>93</v>
      </c>
      <c r="AA61" s="10">
        <f>VLOOKUP($C61,[1]Prague!$BB$7:$BK$42,9)</f>
        <v>117</v>
      </c>
      <c r="AB61" s="10">
        <f>VLOOKUP($C61,[1]Prague!$BB$7:$BK$42,10)</f>
        <v>109</v>
      </c>
      <c r="AC61" s="11">
        <f t="shared" si="52"/>
        <v>0</v>
      </c>
      <c r="AD61" s="11">
        <f t="shared" si="53"/>
        <v>0</v>
      </c>
      <c r="AE61" s="11">
        <f>VLOOKUP($C61,[1]Vienna!$BB$7:$BM$42,11)</f>
        <v>177</v>
      </c>
      <c r="AF61" s="11">
        <f>VLOOKUP($C61,[1]Vienna!$BB$7:$BM$42,12)</f>
        <v>182</v>
      </c>
      <c r="AG61" s="11" t="s">
        <v>30</v>
      </c>
      <c r="AH61" s="11" t="s">
        <v>30</v>
      </c>
      <c r="AI61" s="11">
        <f t="shared" si="54"/>
        <v>123</v>
      </c>
      <c r="AJ61" s="11">
        <f t="shared" si="55"/>
        <v>0</v>
      </c>
      <c r="AK61" s="11">
        <f t="shared" si="56"/>
        <v>149</v>
      </c>
      <c r="AL61" s="11">
        <f t="shared" si="57"/>
        <v>0</v>
      </c>
      <c r="AM61" s="11">
        <f t="shared" si="58"/>
        <v>162</v>
      </c>
      <c r="AN61" s="11">
        <f t="shared" si="59"/>
        <v>0</v>
      </c>
      <c r="AO61" s="11">
        <f t="shared" si="60"/>
        <v>184</v>
      </c>
      <c r="AP61" s="13">
        <f t="shared" si="45"/>
        <v>329.76364715150498</v>
      </c>
      <c r="AQ61" s="10">
        <f>VLOOKUP($C61,[2]Prague!$BB$7:$BK$40,5)</f>
        <v>16</v>
      </c>
      <c r="AR61" s="10">
        <f>VLOOKUP($C61,[2]Prague!$BB$7:$BK$40,6)</f>
        <v>36</v>
      </c>
      <c r="AS61" s="10">
        <f>VLOOKUP($C61,[2]Prague!$BB$7:$BK$40,7)</f>
        <v>66</v>
      </c>
      <c r="AT61" s="10">
        <f>VLOOKUP($C61,[2]Prague!$BB$7:$BK$40,8)</f>
        <v>95</v>
      </c>
      <c r="AU61" s="10">
        <f>VLOOKUP($C61,[2]Prague!$BB$7:$BK$40,9)</f>
        <v>117</v>
      </c>
      <c r="AV61" s="10">
        <f>VLOOKUP($C61,[2]Prague!$BB$7:$BK$40,10)</f>
        <v>109</v>
      </c>
      <c r="AW61" s="11">
        <f t="shared" si="61"/>
        <v>0</v>
      </c>
      <c r="AX61" s="11">
        <f t="shared" si="62"/>
        <v>0</v>
      </c>
      <c r="AY61" s="11">
        <f>VLOOKUP($C61,[2]Vienna!$BB$7:$BM$42,11)</f>
        <v>177</v>
      </c>
      <c r="AZ61" s="11">
        <f>VLOOKUP($C61,[2]Vienna!$BB$7:$BM$42,12)</f>
        <v>182</v>
      </c>
      <c r="BA61" s="11" t="s">
        <v>30</v>
      </c>
      <c r="BB61" s="11" t="s">
        <v>30</v>
      </c>
      <c r="BC61" s="11">
        <f t="shared" si="63"/>
        <v>123</v>
      </c>
      <c r="BD61" s="11">
        <f t="shared" si="64"/>
        <v>0</v>
      </c>
      <c r="BE61" s="11">
        <f t="shared" si="65"/>
        <v>149</v>
      </c>
      <c r="BF61" s="11">
        <f t="shared" si="66"/>
        <v>0</v>
      </c>
      <c r="BG61" s="11">
        <f t="shared" si="67"/>
        <v>162</v>
      </c>
      <c r="BH61" s="11">
        <f t="shared" si="68"/>
        <v>0</v>
      </c>
      <c r="BI61" s="11">
        <f t="shared" si="69"/>
        <v>184</v>
      </c>
      <c r="BJ61" s="13">
        <f t="shared" si="46"/>
        <v>246.36009552523234</v>
      </c>
      <c r="BK61" s="19">
        <f>IF($N61=2,BK84*'4 PEF'!$C$4,IF(OR($N61=3,$N61=4,$N61=5,$N61=6),BK84*'4 PEF'!$C$5,IF(OR($N61=7,$N61=8),BK84*'4 PEF'!$C$10,IF($N61=9,BK84*'4 PEF'!$C$7,IF($N61=10,BK84*'4 PEF'!$C$6)))))</f>
        <v>29.468729116235565</v>
      </c>
      <c r="BL61" s="19">
        <f>BL84*'4 PEF'!$C$10</f>
        <v>0</v>
      </c>
      <c r="BM61" s="19">
        <f>IF($N61=2,BM84*'4 PEF'!$C$4,IF(OR($N61=3,$N61=4,$N61=5,$N61=6),BM84*'4 PEF'!$C$5,IF(OR($N61=7,$N61=8),BM84*'4 PEF'!$C$10,IF($N61=9,BM84*'4 PEF'!$C$7,IF($N61=10,BM84*'4 PEF'!$C$6)))))</f>
        <v>8.6315789473684212</v>
      </c>
      <c r="BN61" s="19">
        <f>BN84*'4 PEF'!$C$10</f>
        <v>21.95660711895114</v>
      </c>
      <c r="BO61" s="19">
        <f>BO84*'4 PEF'!$C$10</f>
        <v>0.44750031243380051</v>
      </c>
      <c r="BP61" s="33">
        <f>BP84*'4 PEF'!$C$10</f>
        <v>-16.373376068376068</v>
      </c>
      <c r="BQ61" s="34">
        <f t="shared" si="70"/>
        <v>44.131039426612865</v>
      </c>
      <c r="BR61" s="19">
        <f>IF($N61=2,BR84*'4 PEF'!$C$4,IF(OR($N61=3,$N61=4,$N61=5,$N61=6),BR84*'4 PEF'!$C$5,IF(OR($N61=7,$N61=8),BR84*'4 PEF'!$C$10,IF($N61=9,BR84*'4 PEF'!$C$7,IF($N61=10,BR84*'4 PEF'!$C$6)))))</f>
        <v>40.606198946269522</v>
      </c>
      <c r="BS61" s="19">
        <f>BS84*'4 PEF'!$C$10</f>
        <v>0</v>
      </c>
      <c r="BT61" s="19">
        <f>IF($N61=2,BT84*'4 PEF'!$C$4,IF(OR($N61=3,$N61=4,$N61=5,$N61=6),BT84*'4 PEF'!$C$5,IF(OR($N61=7,$N61=8),BT84*'4 PEF'!$C$10,IF($N61=9,BT84*'4 PEF'!$C$7,IF($N61=10,BT84*'4 PEF'!$C$6)))))</f>
        <v>12.526315789473685</v>
      </c>
      <c r="BU61" s="19">
        <f>BU84*'4 PEF'!$C$10</f>
        <v>22.148967201403902</v>
      </c>
      <c r="BV61" s="19">
        <f>BV84*'4 PEF'!$C$10</f>
        <v>1.0529660908584619</v>
      </c>
      <c r="BW61" s="33">
        <f>BW84*'4 PEF'!$C$10</f>
        <v>-16.180142857142858</v>
      </c>
      <c r="BX61" s="34">
        <f t="shared" si="71"/>
        <v>60.154305170862713</v>
      </c>
    </row>
    <row r="62" spans="1:76" x14ac:dyDescent="0.25">
      <c r="A62" s="151"/>
      <c r="B62" s="17">
        <v>9</v>
      </c>
      <c r="C62" s="97">
        <f>VLOOKUP(M62,[1]aux!$A$2:$B$37,2,FALSE)</f>
        <v>18</v>
      </c>
      <c r="D62" s="50" t="s">
        <v>33</v>
      </c>
      <c r="E62" s="50" t="s">
        <v>33</v>
      </c>
      <c r="F62" s="49" t="s">
        <v>32</v>
      </c>
      <c r="G62" s="49" t="s">
        <v>33</v>
      </c>
      <c r="H62" s="49">
        <v>0</v>
      </c>
      <c r="I62" s="49">
        <f t="shared" si="47"/>
        <v>4</v>
      </c>
      <c r="J62" s="49">
        <f t="shared" si="48"/>
        <v>3</v>
      </c>
      <c r="K62" s="49">
        <f t="shared" si="49"/>
        <v>3</v>
      </c>
      <c r="L62" s="49">
        <f t="shared" si="50"/>
        <v>1</v>
      </c>
      <c r="M62" s="49">
        <f t="shared" si="51"/>
        <v>4331</v>
      </c>
      <c r="N62" s="49">
        <v>6</v>
      </c>
      <c r="O62" s="49">
        <v>0</v>
      </c>
      <c r="P62" s="49">
        <v>1</v>
      </c>
      <c r="Q62" s="49">
        <v>0</v>
      </c>
      <c r="R62" s="49">
        <v>2</v>
      </c>
      <c r="S62" s="22">
        <f t="shared" si="44"/>
        <v>15</v>
      </c>
      <c r="T62" s="49">
        <v>0</v>
      </c>
      <c r="U62" s="49">
        <v>1</v>
      </c>
      <c r="V62" s="18"/>
      <c r="W62" s="10">
        <f>VLOOKUP($C62,[1]Prague!$BB$7:$BK$42,5)</f>
        <v>17</v>
      </c>
      <c r="X62" s="10">
        <f>VLOOKUP($C62,[1]Prague!$BB$7:$BK$42,6)</f>
        <v>38</v>
      </c>
      <c r="Y62" s="10">
        <f>VLOOKUP($C62,[1]Prague!$BB$7:$BK$42,7)</f>
        <v>67</v>
      </c>
      <c r="Z62" s="10">
        <f>VLOOKUP($C62,[1]Prague!$BB$7:$BK$42,8)</f>
        <v>93</v>
      </c>
      <c r="AA62" s="10">
        <f>VLOOKUP($C62,[1]Prague!$BB$7:$BK$42,9)</f>
        <v>117</v>
      </c>
      <c r="AB62" s="10">
        <f>VLOOKUP($C62,[1]Prague!$BB$7:$BK$42,10)</f>
        <v>109</v>
      </c>
      <c r="AC62" s="11">
        <f t="shared" si="52"/>
        <v>0</v>
      </c>
      <c r="AD62" s="11">
        <f t="shared" si="53"/>
        <v>0</v>
      </c>
      <c r="AE62" s="11">
        <f>VLOOKUP($C62,[1]Vienna!$BB$7:$BM$42,11)</f>
        <v>177</v>
      </c>
      <c r="AF62" s="11">
        <f>VLOOKUP($C62,[1]Vienna!$BB$7:$BM$42,12)</f>
        <v>182</v>
      </c>
      <c r="AG62" s="11" t="s">
        <v>30</v>
      </c>
      <c r="AH62" s="11" t="s">
        <v>30</v>
      </c>
      <c r="AI62" s="11">
        <f t="shared" si="54"/>
        <v>123</v>
      </c>
      <c r="AJ62" s="11">
        <f t="shared" si="55"/>
        <v>0</v>
      </c>
      <c r="AK62" s="11">
        <f t="shared" si="56"/>
        <v>149</v>
      </c>
      <c r="AL62" s="11">
        <f t="shared" si="57"/>
        <v>0</v>
      </c>
      <c r="AM62" s="11">
        <f t="shared" si="58"/>
        <v>162</v>
      </c>
      <c r="AN62" s="11">
        <f t="shared" si="59"/>
        <v>0</v>
      </c>
      <c r="AO62" s="11">
        <f t="shared" si="60"/>
        <v>184</v>
      </c>
      <c r="AP62" s="13">
        <f t="shared" si="45"/>
        <v>334.66332778747596</v>
      </c>
      <c r="AQ62" s="10">
        <f>VLOOKUP($C62,[2]Prague!$BB$7:$BK$40,5)</f>
        <v>18</v>
      </c>
      <c r="AR62" s="10">
        <f>VLOOKUP($C62,[2]Prague!$BB$7:$BK$40,6)</f>
        <v>38</v>
      </c>
      <c r="AS62" s="10">
        <f>VLOOKUP($C62,[2]Prague!$BB$7:$BK$40,7)</f>
        <v>68</v>
      </c>
      <c r="AT62" s="10">
        <f>VLOOKUP($C62,[2]Prague!$BB$7:$BK$40,8)</f>
        <v>95</v>
      </c>
      <c r="AU62" s="10">
        <f>VLOOKUP($C62,[2]Prague!$BB$7:$BK$40,9)</f>
        <v>117</v>
      </c>
      <c r="AV62" s="10">
        <f>VLOOKUP($C62,[2]Prague!$BB$7:$BK$40,10)</f>
        <v>109</v>
      </c>
      <c r="AW62" s="11">
        <f t="shared" si="61"/>
        <v>0</v>
      </c>
      <c r="AX62" s="11">
        <f t="shared" si="62"/>
        <v>0</v>
      </c>
      <c r="AY62" s="11">
        <f>VLOOKUP($C62,[2]Vienna!$BB$7:$BM$42,11)</f>
        <v>177</v>
      </c>
      <c r="AZ62" s="11">
        <f>VLOOKUP($C62,[2]Vienna!$BB$7:$BM$42,12)</f>
        <v>182</v>
      </c>
      <c r="BA62" s="11" t="s">
        <v>30</v>
      </c>
      <c r="BB62" s="11" t="s">
        <v>30</v>
      </c>
      <c r="BC62" s="11">
        <f t="shared" si="63"/>
        <v>123</v>
      </c>
      <c r="BD62" s="11">
        <f t="shared" si="64"/>
        <v>0</v>
      </c>
      <c r="BE62" s="11">
        <f t="shared" si="65"/>
        <v>149</v>
      </c>
      <c r="BF62" s="11">
        <f t="shared" si="66"/>
        <v>0</v>
      </c>
      <c r="BG62" s="11">
        <f t="shared" si="67"/>
        <v>162</v>
      </c>
      <c r="BH62" s="11">
        <f t="shared" si="68"/>
        <v>0</v>
      </c>
      <c r="BI62" s="11">
        <f t="shared" si="69"/>
        <v>184</v>
      </c>
      <c r="BJ62" s="13">
        <f t="shared" si="46"/>
        <v>257.81918922722923</v>
      </c>
      <c r="BK62" s="19">
        <f>IF($N62=2,BK85*'4 PEF'!$C$4,IF(OR($N62=3,$N62=4,$N62=5,$N62=6),BK85*'4 PEF'!$C$5,IF(OR($N62=7,$N62=8),BK85*'4 PEF'!$C$10,IF($N62=9,BK85*'4 PEF'!$C$7,IF($N62=10,BK85*'4 PEF'!$C$6)))))</f>
        <v>27.366246874836204</v>
      </c>
      <c r="BL62" s="19">
        <f>BL85*'4 PEF'!$C$10</f>
        <v>0</v>
      </c>
      <c r="BM62" s="19">
        <f>IF($N62=2,BM85*'4 PEF'!$C$4,IF(OR($N62=3,$N62=4,$N62=5,$N62=6),BM85*'4 PEF'!$C$5,IF(OR($N62=7,$N62=8),BM85*'4 PEF'!$C$10,IF($N62=9,BM85*'4 PEF'!$C$7,IF($N62=10,BM85*'4 PEF'!$C$6)))))</f>
        <v>8.6315789473684212</v>
      </c>
      <c r="BN62" s="19">
        <f>BN85*'4 PEF'!$C$10</f>
        <v>21.95660711895114</v>
      </c>
      <c r="BO62" s="19">
        <f>BO85*'4 PEF'!$C$10</f>
        <v>0.44041009947586163</v>
      </c>
      <c r="BP62" s="33">
        <f>BP85*'4 PEF'!$C$10</f>
        <v>-16.373376068376068</v>
      </c>
      <c r="BQ62" s="34">
        <f t="shared" si="70"/>
        <v>42.02146697225556</v>
      </c>
      <c r="BR62" s="19">
        <f>IF($N62=2,BR85*'4 PEF'!$C$4,IF(OR($N62=3,$N62=4,$N62=5,$N62=6),BR85*'4 PEF'!$C$5,IF(OR($N62=7,$N62=8),BR85*'4 PEF'!$C$10,IF($N62=9,BR85*'4 PEF'!$C$7,IF($N62=10,BR85*'4 PEF'!$C$6)))))</f>
        <v>36.461809377692674</v>
      </c>
      <c r="BS62" s="19">
        <f>BS85*'4 PEF'!$C$10</f>
        <v>0</v>
      </c>
      <c r="BT62" s="19">
        <f>IF($N62=2,BT85*'4 PEF'!$C$4,IF(OR($N62=3,$N62=4,$N62=5,$N62=6),BT85*'4 PEF'!$C$5,IF(OR($N62=7,$N62=8),BT85*'4 PEF'!$C$10,IF($N62=9,BT85*'4 PEF'!$C$7,IF($N62=10,BT85*'4 PEF'!$C$6)))))</f>
        <v>12.526315789473685</v>
      </c>
      <c r="BU62" s="19">
        <f>BU85*'4 PEF'!$C$10</f>
        <v>22.148967201403902</v>
      </c>
      <c r="BV62" s="19">
        <f>BV85*'4 PEF'!$C$10</f>
        <v>1.0358413566532045</v>
      </c>
      <c r="BW62" s="33">
        <f>BW85*'4 PEF'!$C$10</f>
        <v>-16.180142857142858</v>
      </c>
      <c r="BX62" s="34">
        <f t="shared" si="71"/>
        <v>55.992790868080618</v>
      </c>
    </row>
    <row r="63" spans="1:76" x14ac:dyDescent="0.25">
      <c r="A63" s="151"/>
      <c r="B63" s="17">
        <v>10</v>
      </c>
      <c r="C63" s="97">
        <f>VLOOKUP(M63,[1]aux!$A$2:$B$37,2,FALSE)</f>
        <v>32</v>
      </c>
      <c r="D63" s="50" t="s">
        <v>32</v>
      </c>
      <c r="E63" s="50" t="s">
        <v>33</v>
      </c>
      <c r="F63" s="49" t="s">
        <v>32</v>
      </c>
      <c r="G63" s="49" t="s">
        <v>33</v>
      </c>
      <c r="H63" s="49">
        <v>1</v>
      </c>
      <c r="I63" s="49">
        <f t="shared" si="47"/>
        <v>3</v>
      </c>
      <c r="J63" s="49">
        <f t="shared" si="48"/>
        <v>3</v>
      </c>
      <c r="K63" s="49">
        <f t="shared" si="49"/>
        <v>3</v>
      </c>
      <c r="L63" s="49">
        <f t="shared" si="50"/>
        <v>2</v>
      </c>
      <c r="M63" s="49">
        <f t="shared" si="51"/>
        <v>3332</v>
      </c>
      <c r="N63" s="49">
        <v>6</v>
      </c>
      <c r="O63" s="49">
        <v>0</v>
      </c>
      <c r="P63" s="49">
        <v>1</v>
      </c>
      <c r="Q63" s="49">
        <v>0</v>
      </c>
      <c r="R63" s="49">
        <v>2</v>
      </c>
      <c r="S63" s="22">
        <f t="shared" si="44"/>
        <v>21</v>
      </c>
      <c r="T63" s="49">
        <v>1</v>
      </c>
      <c r="U63" s="49">
        <v>1</v>
      </c>
      <c r="V63" s="18"/>
      <c r="W63" s="10">
        <f>VLOOKUP($C63,[1]Prague!$BB$7:$BK$42,5)</f>
        <v>15</v>
      </c>
      <c r="X63" s="10">
        <f>VLOOKUP($C63,[1]Prague!$BB$7:$BK$42,6)</f>
        <v>36</v>
      </c>
      <c r="Y63" s="10">
        <f>VLOOKUP($C63,[1]Prague!$BB$7:$BK$42,7)</f>
        <v>65</v>
      </c>
      <c r="Z63" s="10">
        <f>VLOOKUP($C63,[1]Prague!$BB$7:$BK$42,8)</f>
        <v>93</v>
      </c>
      <c r="AA63" s="10">
        <f>VLOOKUP($C63,[1]Prague!$BB$7:$BK$42,9)</f>
        <v>117</v>
      </c>
      <c r="AB63" s="10">
        <f>VLOOKUP($C63,[1]Prague!$BB$7:$BK$42,10)</f>
        <v>109</v>
      </c>
      <c r="AC63" s="11">
        <f t="shared" si="52"/>
        <v>170</v>
      </c>
      <c r="AD63" s="11">
        <f t="shared" si="53"/>
        <v>168</v>
      </c>
      <c r="AE63" s="11">
        <f>VLOOKUP($C63,[1]Vienna!$BB$7:$BM$42,11)</f>
        <v>177</v>
      </c>
      <c r="AF63" s="11">
        <f>VLOOKUP($C63,[1]Vienna!$BB$7:$BM$42,12)</f>
        <v>182</v>
      </c>
      <c r="AG63" s="11" t="s">
        <v>30</v>
      </c>
      <c r="AH63" s="11" t="s">
        <v>30</v>
      </c>
      <c r="AI63" s="11">
        <f t="shared" si="54"/>
        <v>123</v>
      </c>
      <c r="AJ63" s="11">
        <f t="shared" si="55"/>
        <v>0</v>
      </c>
      <c r="AK63" s="11">
        <f t="shared" si="56"/>
        <v>149</v>
      </c>
      <c r="AL63" s="11">
        <f t="shared" si="57"/>
        <v>0</v>
      </c>
      <c r="AM63" s="11">
        <f t="shared" si="58"/>
        <v>162</v>
      </c>
      <c r="AN63" s="11">
        <f t="shared" si="59"/>
        <v>186</v>
      </c>
      <c r="AO63" s="11">
        <f t="shared" si="60"/>
        <v>184</v>
      </c>
      <c r="AP63" s="13">
        <f t="shared" si="45"/>
        <v>366.30831381817165</v>
      </c>
      <c r="AQ63" s="10">
        <f>VLOOKUP($C63,[2]Prague!$BB$7:$BK$40,5)</f>
        <v>16</v>
      </c>
      <c r="AR63" s="10">
        <f>VLOOKUP($C63,[2]Prague!$BB$7:$BK$40,6)</f>
        <v>36</v>
      </c>
      <c r="AS63" s="10">
        <f>VLOOKUP($C63,[2]Prague!$BB$7:$BK$40,7)</f>
        <v>66</v>
      </c>
      <c r="AT63" s="10">
        <f>VLOOKUP($C63,[2]Prague!$BB$7:$BK$40,8)</f>
        <v>95</v>
      </c>
      <c r="AU63" s="10">
        <f>VLOOKUP($C63,[2]Prague!$BB$7:$BK$40,9)</f>
        <v>117</v>
      </c>
      <c r="AV63" s="10">
        <f>VLOOKUP($C63,[2]Prague!$BB$7:$BK$40,10)</f>
        <v>109</v>
      </c>
      <c r="AW63" s="11">
        <f t="shared" si="61"/>
        <v>170</v>
      </c>
      <c r="AX63" s="11">
        <f t="shared" si="62"/>
        <v>168</v>
      </c>
      <c r="AY63" s="11">
        <f>VLOOKUP($C63,[2]Vienna!$BB$7:$BM$42,11)</f>
        <v>177</v>
      </c>
      <c r="AZ63" s="11">
        <f>VLOOKUP($C63,[2]Vienna!$BB$7:$BM$42,12)</f>
        <v>182</v>
      </c>
      <c r="BA63" s="11" t="s">
        <v>30</v>
      </c>
      <c r="BB63" s="11" t="s">
        <v>30</v>
      </c>
      <c r="BC63" s="11">
        <f t="shared" si="63"/>
        <v>123</v>
      </c>
      <c r="BD63" s="11">
        <f t="shared" si="64"/>
        <v>0</v>
      </c>
      <c r="BE63" s="11">
        <f t="shared" si="65"/>
        <v>149</v>
      </c>
      <c r="BF63" s="11">
        <f t="shared" si="66"/>
        <v>0</v>
      </c>
      <c r="BG63" s="11">
        <f t="shared" si="67"/>
        <v>162</v>
      </c>
      <c r="BH63" s="11">
        <f t="shared" si="68"/>
        <v>186</v>
      </c>
      <c r="BI63" s="11">
        <f t="shared" si="69"/>
        <v>184</v>
      </c>
      <c r="BJ63" s="13">
        <f t="shared" si="46"/>
        <v>285.28800028713715</v>
      </c>
      <c r="BK63" s="19">
        <f>IF($N63=2,BK86*'4 PEF'!$C$4,IF(OR($N63=3,$N63=4,$N63=5,$N63=6),BK86*'4 PEF'!$C$5,IF(OR($N63=7,$N63=8),BK86*'4 PEF'!$C$10,IF($N63=9,BK86*'4 PEF'!$C$7,IF($N63=10,BK86*'4 PEF'!$C$6)))))</f>
        <v>19.495054310649056</v>
      </c>
      <c r="BL63" s="19">
        <f>BL86*'4 PEF'!$C$10</f>
        <v>0</v>
      </c>
      <c r="BM63" s="19">
        <f>IF($N63=2,BM86*'4 PEF'!$C$4,IF(OR($N63=3,$N63=4,$N63=5,$N63=6),BM86*'4 PEF'!$C$5,IF(OR($N63=7,$N63=8),BM86*'4 PEF'!$C$10,IF($N63=9,BM86*'4 PEF'!$C$7,IF($N63=10,BM86*'4 PEF'!$C$6)))))</f>
        <v>5.0854700854700852</v>
      </c>
      <c r="BN63" s="19">
        <f>BN86*'4 PEF'!$C$10</f>
        <v>21.95660711895114</v>
      </c>
      <c r="BO63" s="19">
        <f>BO86*'4 PEF'!$C$10</f>
        <v>4.6547598432571577</v>
      </c>
      <c r="BP63" s="33">
        <f>BP86*'4 PEF'!$C$10</f>
        <v>-16.373376068376068</v>
      </c>
      <c r="BQ63" s="34">
        <f t="shared" si="70"/>
        <v>34.818515289951378</v>
      </c>
      <c r="BR63" s="19">
        <f>IF($N63=2,BR86*'4 PEF'!$C$4,IF(OR($N63=3,$N63=4,$N63=5,$N63=6),BR86*'4 PEF'!$C$5,IF(OR($N63=7,$N63=8),BR86*'4 PEF'!$C$10,IF($N63=9,BR86*'4 PEF'!$C$7,IF($N63=10,BR86*'4 PEF'!$C$6)))))</f>
        <v>16.061641839288381</v>
      </c>
      <c r="BS63" s="19">
        <f>BS86*'4 PEF'!$C$10</f>
        <v>0</v>
      </c>
      <c r="BT63" s="19">
        <f>IF($N63=2,BT86*'4 PEF'!$C$4,IF(OR($N63=3,$N63=4,$N63=5,$N63=6),BT86*'4 PEF'!$C$5,IF(OR($N63=7,$N63=8),BT86*'4 PEF'!$C$10,IF($N63=9,BT86*'4 PEF'!$C$7,IF($N63=10,BT86*'4 PEF'!$C$6)))))</f>
        <v>8.4895572263993326</v>
      </c>
      <c r="BU63" s="19">
        <f>BU86*'4 PEF'!$C$10</f>
        <v>22.148967201403902</v>
      </c>
      <c r="BV63" s="19">
        <f>BV86*'4 PEF'!$C$10</f>
        <v>12.285098467183035</v>
      </c>
      <c r="BW63" s="33">
        <f>BW86*'4 PEF'!$C$10</f>
        <v>-16.180142857142858</v>
      </c>
      <c r="BX63" s="34">
        <f t="shared" si="71"/>
        <v>42.805121877131796</v>
      </c>
    </row>
    <row r="64" spans="1:76" x14ac:dyDescent="0.25">
      <c r="A64" s="151"/>
      <c r="B64" s="17">
        <v>11</v>
      </c>
      <c r="C64" s="97">
        <f>VLOOKUP(M64,[1]aux!$A$2:$B$37,2,FALSE)</f>
        <v>36</v>
      </c>
      <c r="D64" s="50" t="s">
        <v>33</v>
      </c>
      <c r="E64" s="50" t="s">
        <v>33</v>
      </c>
      <c r="F64" s="49" t="s">
        <v>32</v>
      </c>
      <c r="G64" s="49" t="s">
        <v>33</v>
      </c>
      <c r="H64" s="49">
        <v>1</v>
      </c>
      <c r="I64" s="49">
        <f t="shared" si="47"/>
        <v>4</v>
      </c>
      <c r="J64" s="49">
        <f t="shared" si="48"/>
        <v>3</v>
      </c>
      <c r="K64" s="49">
        <f t="shared" si="49"/>
        <v>3</v>
      </c>
      <c r="L64" s="49">
        <f t="shared" si="50"/>
        <v>2</v>
      </c>
      <c r="M64" s="49">
        <f t="shared" si="51"/>
        <v>4332</v>
      </c>
      <c r="N64" s="49">
        <v>6</v>
      </c>
      <c r="O64" s="49">
        <v>0</v>
      </c>
      <c r="P64" s="49">
        <v>1</v>
      </c>
      <c r="Q64" s="49">
        <v>0</v>
      </c>
      <c r="R64" s="49">
        <v>2</v>
      </c>
      <c r="S64" s="22">
        <f t="shared" si="44"/>
        <v>21</v>
      </c>
      <c r="T64" s="49">
        <v>1</v>
      </c>
      <c r="U64" s="49">
        <v>1</v>
      </c>
      <c r="V64" s="18"/>
      <c r="W64" s="10">
        <f>VLOOKUP($C64,[1]Prague!$BB$7:$BK$42,5)</f>
        <v>17</v>
      </c>
      <c r="X64" s="10">
        <f>VLOOKUP($C64,[1]Prague!$BB$7:$BK$42,6)</f>
        <v>38</v>
      </c>
      <c r="Y64" s="10">
        <f>VLOOKUP($C64,[1]Prague!$BB$7:$BK$42,7)</f>
        <v>67</v>
      </c>
      <c r="Z64" s="10">
        <f>VLOOKUP($C64,[1]Prague!$BB$7:$BK$42,8)</f>
        <v>93</v>
      </c>
      <c r="AA64" s="10">
        <f>VLOOKUP($C64,[1]Prague!$BB$7:$BK$42,9)</f>
        <v>117</v>
      </c>
      <c r="AB64" s="10">
        <f>VLOOKUP($C64,[1]Prague!$BB$7:$BK$42,10)</f>
        <v>109</v>
      </c>
      <c r="AC64" s="11">
        <f t="shared" si="52"/>
        <v>170</v>
      </c>
      <c r="AD64" s="11">
        <f t="shared" si="53"/>
        <v>168</v>
      </c>
      <c r="AE64" s="11">
        <f>VLOOKUP($C64,[1]Vienna!$BB$7:$BM$42,11)</f>
        <v>177</v>
      </c>
      <c r="AF64" s="11">
        <f>VLOOKUP($C64,[1]Vienna!$BB$7:$BM$42,12)</f>
        <v>182</v>
      </c>
      <c r="AG64" s="11" t="s">
        <v>30</v>
      </c>
      <c r="AH64" s="11" t="s">
        <v>30</v>
      </c>
      <c r="AI64" s="11">
        <f t="shared" si="54"/>
        <v>123</v>
      </c>
      <c r="AJ64" s="11">
        <f t="shared" si="55"/>
        <v>0</v>
      </c>
      <c r="AK64" s="11">
        <f t="shared" si="56"/>
        <v>149</v>
      </c>
      <c r="AL64" s="11">
        <f t="shared" si="57"/>
        <v>0</v>
      </c>
      <c r="AM64" s="11">
        <f t="shared" si="58"/>
        <v>162</v>
      </c>
      <c r="AN64" s="11">
        <f t="shared" si="59"/>
        <v>186</v>
      </c>
      <c r="AO64" s="11">
        <f t="shared" si="60"/>
        <v>184</v>
      </c>
      <c r="AP64" s="13">
        <f t="shared" si="45"/>
        <v>371.20799445414258</v>
      </c>
      <c r="AQ64" s="10">
        <f>VLOOKUP($C64,[2]Prague!$BB$7:$BK$40,5)</f>
        <v>18</v>
      </c>
      <c r="AR64" s="10">
        <f>VLOOKUP($C64,[2]Prague!$BB$7:$BK$40,6)</f>
        <v>38</v>
      </c>
      <c r="AS64" s="10">
        <f>VLOOKUP($C64,[2]Prague!$BB$7:$BK$40,7)</f>
        <v>68</v>
      </c>
      <c r="AT64" s="10">
        <f>VLOOKUP($C64,[2]Prague!$BB$7:$BK$40,8)</f>
        <v>93</v>
      </c>
      <c r="AU64" s="10">
        <f>VLOOKUP($C64,[2]Prague!$BB$7:$BK$40,9)</f>
        <v>117</v>
      </c>
      <c r="AV64" s="10">
        <f>VLOOKUP($C64,[2]Prague!$BB$7:$BK$40,10)</f>
        <v>109</v>
      </c>
      <c r="AW64" s="11">
        <f t="shared" si="61"/>
        <v>170</v>
      </c>
      <c r="AX64" s="11">
        <f t="shared" si="62"/>
        <v>168</v>
      </c>
      <c r="AY64" s="11">
        <f>VLOOKUP($C64,[2]Vienna!$BB$7:$BM$42,11)</f>
        <v>177</v>
      </c>
      <c r="AZ64" s="11">
        <f>VLOOKUP($C64,[2]Vienna!$BB$7:$BM$42,12)</f>
        <v>182</v>
      </c>
      <c r="BA64" s="11" t="s">
        <v>30</v>
      </c>
      <c r="BB64" s="11" t="s">
        <v>30</v>
      </c>
      <c r="BC64" s="11">
        <f t="shared" si="63"/>
        <v>123</v>
      </c>
      <c r="BD64" s="11">
        <f t="shared" si="64"/>
        <v>0</v>
      </c>
      <c r="BE64" s="11">
        <f t="shared" si="65"/>
        <v>149</v>
      </c>
      <c r="BF64" s="11">
        <f t="shared" si="66"/>
        <v>0</v>
      </c>
      <c r="BG64" s="11">
        <f t="shared" si="67"/>
        <v>162</v>
      </c>
      <c r="BH64" s="11">
        <f t="shared" si="68"/>
        <v>186</v>
      </c>
      <c r="BI64" s="11">
        <f t="shared" si="69"/>
        <v>184</v>
      </c>
      <c r="BJ64" s="13">
        <f t="shared" si="46"/>
        <v>355.05286361319418</v>
      </c>
      <c r="BK64" s="19">
        <f>IF($N64=2,BK87*'4 PEF'!$C$4,IF(OR($N64=3,$N64=4,$N64=5,$N64=6),BK87*'4 PEF'!$C$5,IF(OR($N64=7,$N64=8),BK87*'4 PEF'!$C$10,IF($N64=9,BK87*'4 PEF'!$C$7,IF($N64=10,BK87*'4 PEF'!$C$6)))))</f>
        <v>55.981980159106257</v>
      </c>
      <c r="BL64" s="19">
        <f>BL87*'4 PEF'!$C$10</f>
        <v>0</v>
      </c>
      <c r="BM64" s="19">
        <f>IF($N64=2,BM87*'4 PEF'!$C$4,IF(OR($N64=3,$N64=4,$N64=5,$N64=6),BM87*'4 PEF'!$C$5,IF(OR($N64=7,$N64=8),BM87*'4 PEF'!$C$10,IF($N64=9,BM87*'4 PEF'!$C$7,IF($N64=10,BM87*'4 PEF'!$C$6)))))</f>
        <v>5.0854700854700852</v>
      </c>
      <c r="BN64" s="19">
        <f>BN87*'4 PEF'!$C$10</f>
        <v>20.734912790173354</v>
      </c>
      <c r="BO64" s="19">
        <f>BO87*'4 PEF'!$C$10</f>
        <v>3.9550207830286297</v>
      </c>
      <c r="BP64" s="33">
        <f>BP87*'4 PEF'!$C$10</f>
        <v>-16.373376068376068</v>
      </c>
      <c r="BQ64" s="34">
        <f t="shared" si="70"/>
        <v>69.384007749402258</v>
      </c>
      <c r="BR64" s="19">
        <f>IF($N64=2,BR87*'4 PEF'!$C$4,IF(OR($N64=3,$N64=4,$N64=5,$N64=6),BR87*'4 PEF'!$C$5,IF(OR($N64=7,$N64=8),BR87*'4 PEF'!$C$10,IF($N64=9,BR87*'4 PEF'!$C$7,IF($N64=10,BR87*'4 PEF'!$C$6)))))</f>
        <v>33.168588383576505</v>
      </c>
      <c r="BS64" s="19">
        <f>BS87*'4 PEF'!$C$10</f>
        <v>0</v>
      </c>
      <c r="BT64" s="19">
        <f>IF($N64=2,BT87*'4 PEF'!$C$4,IF(OR($N64=3,$N64=4,$N64=5,$N64=6),BT87*'4 PEF'!$C$5,IF(OR($N64=7,$N64=8),BT87*'4 PEF'!$C$10,IF($N64=9,BT87*'4 PEF'!$C$7,IF($N64=10,BT87*'4 PEF'!$C$6)))))</f>
        <v>8.4895572263993326</v>
      </c>
      <c r="BU64" s="19">
        <f>BU87*'4 PEF'!$C$10</f>
        <v>21.323073877981376</v>
      </c>
      <c r="BV64" s="19">
        <f>BV87*'4 PEF'!$C$10</f>
        <v>11.709992962007087</v>
      </c>
      <c r="BW64" s="33">
        <f>BW87*'4 PEF'!$C$10</f>
        <v>-16.180142857142858</v>
      </c>
      <c r="BX64" s="34">
        <f t="shared" si="71"/>
        <v>58.511069592821457</v>
      </c>
    </row>
    <row r="65" spans="1:76" x14ac:dyDescent="0.25">
      <c r="A65" s="151"/>
      <c r="B65" s="17">
        <v>12</v>
      </c>
      <c r="C65" s="97">
        <f>VLOOKUP(M65,[1]aux!$A$2:$B$37,2,FALSE)</f>
        <v>36</v>
      </c>
      <c r="D65" s="50" t="s">
        <v>33</v>
      </c>
      <c r="E65" s="50" t="s">
        <v>33</v>
      </c>
      <c r="F65" s="49" t="s">
        <v>32</v>
      </c>
      <c r="G65" s="49" t="s">
        <v>33</v>
      </c>
      <c r="H65" s="49">
        <v>1</v>
      </c>
      <c r="I65" s="49">
        <f t="shared" si="47"/>
        <v>4</v>
      </c>
      <c r="J65" s="49">
        <f t="shared" si="48"/>
        <v>3</v>
      </c>
      <c r="K65" s="49">
        <f t="shared" si="49"/>
        <v>3</v>
      </c>
      <c r="L65" s="49">
        <f t="shared" si="50"/>
        <v>2</v>
      </c>
      <c r="M65" s="49">
        <f t="shared" si="51"/>
        <v>4332</v>
      </c>
      <c r="N65" s="49">
        <v>9</v>
      </c>
      <c r="O65" s="49">
        <v>0</v>
      </c>
      <c r="P65" s="49">
        <v>1</v>
      </c>
      <c r="Q65" s="49">
        <v>0</v>
      </c>
      <c r="R65" s="49">
        <v>2</v>
      </c>
      <c r="S65" s="22">
        <f t="shared" si="44"/>
        <v>24</v>
      </c>
      <c r="T65" s="49">
        <v>1</v>
      </c>
      <c r="U65" s="49">
        <v>1</v>
      </c>
      <c r="V65" s="18"/>
      <c r="W65" s="10">
        <f>VLOOKUP($C65,[1]Prague!$BB$7:$BK$42,5)</f>
        <v>17</v>
      </c>
      <c r="X65" s="10">
        <f>VLOOKUP($C65,[1]Prague!$BB$7:$BK$42,6)</f>
        <v>38</v>
      </c>
      <c r="Y65" s="10">
        <f>VLOOKUP($C65,[1]Prague!$BB$7:$BK$42,7)</f>
        <v>67</v>
      </c>
      <c r="Z65" s="10">
        <f>VLOOKUP($C65,[1]Prague!$BB$7:$BK$42,8)</f>
        <v>93</v>
      </c>
      <c r="AA65" s="10">
        <f>VLOOKUP($C65,[1]Prague!$BB$7:$BK$42,9)</f>
        <v>117</v>
      </c>
      <c r="AB65" s="10">
        <f>VLOOKUP($C65,[1]Prague!$BB$7:$BK$42,10)</f>
        <v>109</v>
      </c>
      <c r="AC65" s="11">
        <f t="shared" si="52"/>
        <v>170</v>
      </c>
      <c r="AD65" s="11">
        <f t="shared" si="53"/>
        <v>168</v>
      </c>
      <c r="AE65" s="11">
        <f>VLOOKUP($C65,[1]Vienna!$BB$7:$BM$42,11)</f>
        <v>177</v>
      </c>
      <c r="AF65" s="11">
        <f>VLOOKUP($C65,[1]Vienna!$BB$7:$BM$42,12)</f>
        <v>182</v>
      </c>
      <c r="AG65" s="11" t="s">
        <v>30</v>
      </c>
      <c r="AH65" s="11" t="s">
        <v>30</v>
      </c>
      <c r="AI65" s="11">
        <f t="shared" si="54"/>
        <v>138</v>
      </c>
      <c r="AJ65" s="11">
        <f t="shared" si="55"/>
        <v>0</v>
      </c>
      <c r="AK65" s="11">
        <f t="shared" si="56"/>
        <v>149</v>
      </c>
      <c r="AL65" s="11">
        <f t="shared" si="57"/>
        <v>0</v>
      </c>
      <c r="AM65" s="11">
        <f t="shared" si="58"/>
        <v>162</v>
      </c>
      <c r="AN65" s="11">
        <f t="shared" si="59"/>
        <v>186</v>
      </c>
      <c r="AO65" s="11">
        <f t="shared" si="60"/>
        <v>184</v>
      </c>
      <c r="AP65" s="13">
        <f t="shared" si="45"/>
        <v>364.98013873993324</v>
      </c>
      <c r="AQ65" s="10">
        <f>VLOOKUP($C65,[2]Prague!$BB$7:$BK$40,5)</f>
        <v>18</v>
      </c>
      <c r="AR65" s="10">
        <f>VLOOKUP($C65,[2]Prague!$BB$7:$BK$40,6)</f>
        <v>38</v>
      </c>
      <c r="AS65" s="10">
        <f>VLOOKUP($C65,[2]Prague!$BB$7:$BK$40,7)</f>
        <v>68</v>
      </c>
      <c r="AT65" s="10">
        <f>VLOOKUP($C65,[2]Prague!$BB$7:$BK$40,8)</f>
        <v>93</v>
      </c>
      <c r="AU65" s="10">
        <f>VLOOKUP($C65,[2]Prague!$BB$7:$BK$40,9)</f>
        <v>117</v>
      </c>
      <c r="AV65" s="10">
        <f>VLOOKUP($C65,[2]Prague!$BB$7:$BK$40,10)</f>
        <v>109</v>
      </c>
      <c r="AW65" s="11">
        <f t="shared" si="61"/>
        <v>170</v>
      </c>
      <c r="AX65" s="11">
        <f t="shared" si="62"/>
        <v>168</v>
      </c>
      <c r="AY65" s="11">
        <f>VLOOKUP($C65,[2]Vienna!$BB$7:$BM$42,11)</f>
        <v>177</v>
      </c>
      <c r="AZ65" s="11">
        <f>VLOOKUP($C65,[2]Vienna!$BB$7:$BM$42,12)</f>
        <v>182</v>
      </c>
      <c r="BA65" s="11" t="s">
        <v>30</v>
      </c>
      <c r="BB65" s="11" t="s">
        <v>30</v>
      </c>
      <c r="BC65" s="11">
        <f t="shared" si="63"/>
        <v>138</v>
      </c>
      <c r="BD65" s="11">
        <f t="shared" si="64"/>
        <v>0</v>
      </c>
      <c r="BE65" s="11">
        <f t="shared" si="65"/>
        <v>149</v>
      </c>
      <c r="BF65" s="11">
        <f t="shared" si="66"/>
        <v>0</v>
      </c>
      <c r="BG65" s="11">
        <f t="shared" si="67"/>
        <v>162</v>
      </c>
      <c r="BH65" s="11">
        <f t="shared" si="68"/>
        <v>186</v>
      </c>
      <c r="BI65" s="11">
        <f t="shared" si="69"/>
        <v>184</v>
      </c>
      <c r="BJ65" s="13">
        <f t="shared" si="46"/>
        <v>343.58584119040421</v>
      </c>
      <c r="BK65" s="19">
        <f>IF($N65=2,BK88*'4 PEF'!$C$4,IF(OR($N65=3,$N65=4,$N65=5,$N65=6),BK88*'4 PEF'!$C$5,IF(OR($N65=7,$N65=8),BK88*'4 PEF'!$C$10,IF($N65=9,BK88*'4 PEF'!$C$7,IF($N65=10,BK88*'4 PEF'!$C$6)))))</f>
        <v>77.591024500521272</v>
      </c>
      <c r="BL65" s="19">
        <f>BL88*'4 PEF'!$C$10</f>
        <v>0</v>
      </c>
      <c r="BM65" s="19">
        <f>IF($N65=2,BM88*'4 PEF'!$C$4,IF(OR($N65=3,$N65=4,$N65=5,$N65=6),BM88*'4 PEF'!$C$5,IF(OR($N65=7,$N65=8),BM88*'4 PEF'!$C$10,IF($N65=9,BM88*'4 PEF'!$C$7,IF($N65=10,BM88*'4 PEF'!$C$6)))))</f>
        <v>6.7636752136752127</v>
      </c>
      <c r="BN65" s="19">
        <f>BN88*'4 PEF'!$C$10</f>
        <v>20.734912790173354</v>
      </c>
      <c r="BO65" s="19">
        <f>BO88*'4 PEF'!$C$10</f>
        <v>3.9550207830286297</v>
      </c>
      <c r="BP65" s="33">
        <f>BP88*'4 PEF'!$C$10</f>
        <v>-16.373376068376068</v>
      </c>
      <c r="BQ65" s="34">
        <f t="shared" si="70"/>
        <v>92.671257219022408</v>
      </c>
      <c r="BR65" s="19">
        <f>IF($N65=2,BR88*'4 PEF'!$C$4,IF(OR($N65=3,$N65=4,$N65=5,$N65=6),BR88*'4 PEF'!$C$5,IF(OR($N65=7,$N65=8),BR88*'4 PEF'!$C$10,IF($N65=9,BR88*'4 PEF'!$C$7,IF($N65=10,BR88*'4 PEF'!$C$6)))))</f>
        <v>45.971663499637032</v>
      </c>
      <c r="BS65" s="19">
        <f>BS88*'4 PEF'!$C$10</f>
        <v>0</v>
      </c>
      <c r="BT65" s="19">
        <f>IF($N65=2,BT88*'4 PEF'!$C$4,IF(OR($N65=3,$N65=4,$N65=5,$N65=6),BT88*'4 PEF'!$C$5,IF(OR($N65=7,$N65=8),BT88*'4 PEF'!$C$10,IF($N65=9,BT88*'4 PEF'!$C$7,IF($N65=10,BT88*'4 PEF'!$C$6)))))</f>
        <v>11.29111111111111</v>
      </c>
      <c r="BU65" s="19">
        <f>BU88*'4 PEF'!$C$10</f>
        <v>21.323073877981376</v>
      </c>
      <c r="BV65" s="19">
        <f>BV88*'4 PEF'!$C$10</f>
        <v>11.709992962007087</v>
      </c>
      <c r="BW65" s="33">
        <f>BW88*'4 PEF'!$C$10</f>
        <v>-16.180142857142858</v>
      </c>
      <c r="BX65" s="34">
        <f t="shared" si="71"/>
        <v>74.115698593593748</v>
      </c>
    </row>
    <row r="66" spans="1:76" x14ac:dyDescent="0.25">
      <c r="A66" s="151"/>
      <c r="B66" s="17">
        <v>13</v>
      </c>
      <c r="C66" s="97">
        <f>VLOOKUP(M66,[1]aux!$A$2:$B$37,2,FALSE)</f>
        <v>17</v>
      </c>
      <c r="D66" s="50"/>
      <c r="E66" s="50"/>
      <c r="F66" s="49"/>
      <c r="G66" s="49"/>
      <c r="H66" s="31">
        <f>IF(L66=1,0,IF(L66=2,1))</f>
        <v>0</v>
      </c>
      <c r="I66" s="49">
        <v>4</v>
      </c>
      <c r="J66" s="49">
        <v>3</v>
      </c>
      <c r="K66" s="49">
        <v>2</v>
      </c>
      <c r="L66" s="49">
        <v>1</v>
      </c>
      <c r="M66" s="49">
        <f t="shared" si="51"/>
        <v>4321</v>
      </c>
      <c r="N66" s="49">
        <v>6</v>
      </c>
      <c r="O66" s="49">
        <v>20</v>
      </c>
      <c r="P66" s="49">
        <v>1</v>
      </c>
      <c r="Q66" s="49">
        <v>1</v>
      </c>
      <c r="R66" s="49">
        <v>2</v>
      </c>
      <c r="S66" s="22">
        <f t="shared" si="44"/>
        <v>21</v>
      </c>
      <c r="T66" s="49">
        <v>1</v>
      </c>
      <c r="U66" s="49">
        <v>0</v>
      </c>
      <c r="V66" s="18"/>
      <c r="W66" s="10">
        <f>VLOOKUP($C66,[1]Prague!$BB$7:$BK$42,5)</f>
        <v>17</v>
      </c>
      <c r="X66" s="10">
        <f>VLOOKUP($C66,[1]Prague!$BB$7:$BK$42,6)</f>
        <v>38</v>
      </c>
      <c r="Y66" s="10">
        <f>VLOOKUP($C66,[1]Prague!$BB$7:$BK$42,7)</f>
        <v>67</v>
      </c>
      <c r="Z66" s="10">
        <f>VLOOKUP($C66,[1]Prague!$BB$7:$BK$42,8)</f>
        <v>93</v>
      </c>
      <c r="AA66" s="10">
        <f>VLOOKUP($C66,[1]Prague!$BB$7:$BK$42,9)</f>
        <v>0</v>
      </c>
      <c r="AB66" s="10">
        <f>VLOOKUP($C66,[1]Prague!$BB$7:$BK$42,10)</f>
        <v>109</v>
      </c>
      <c r="AC66" s="11">
        <f t="shared" si="52"/>
        <v>0</v>
      </c>
      <c r="AD66" s="11">
        <f t="shared" si="53"/>
        <v>0</v>
      </c>
      <c r="AE66" s="11">
        <f>VLOOKUP($C66,[1]Vienna!$BB$7:$BM$42,11)</f>
        <v>176</v>
      </c>
      <c r="AF66" s="11">
        <f>VLOOKUP($C66,[1]Vienna!$BB$7:$BM$42,12)</f>
        <v>0</v>
      </c>
      <c r="AG66" s="11" t="s">
        <v>30</v>
      </c>
      <c r="AH66" s="11" t="s">
        <v>30</v>
      </c>
      <c r="AI66" s="11">
        <f t="shared" si="54"/>
        <v>123</v>
      </c>
      <c r="AJ66" s="11">
        <f t="shared" si="55"/>
        <v>144</v>
      </c>
      <c r="AK66" s="11">
        <f t="shared" si="56"/>
        <v>149</v>
      </c>
      <c r="AL66" s="11">
        <f t="shared" si="57"/>
        <v>0</v>
      </c>
      <c r="AM66" s="11">
        <f t="shared" si="58"/>
        <v>162</v>
      </c>
      <c r="AN66" s="11">
        <f t="shared" si="59"/>
        <v>186</v>
      </c>
      <c r="AO66" s="11">
        <f t="shared" si="60"/>
        <v>0</v>
      </c>
      <c r="AP66" s="13">
        <f t="shared" si="45"/>
        <v>249.92046656673207</v>
      </c>
      <c r="AQ66" s="10">
        <f>VLOOKUP($C66,[2]Prague!$BB$7:$BK$40,5)</f>
        <v>18</v>
      </c>
      <c r="AR66" s="10">
        <f>VLOOKUP($C66,[2]Prague!$BB$7:$BK$40,6)</f>
        <v>38</v>
      </c>
      <c r="AS66" s="10">
        <f>VLOOKUP($C66,[2]Prague!$BB$7:$BK$40,7)</f>
        <v>68</v>
      </c>
      <c r="AT66" s="10">
        <f>VLOOKUP($C66,[2]Prague!$BB$7:$BK$40,8)</f>
        <v>95</v>
      </c>
      <c r="AU66" s="10">
        <f>VLOOKUP($C66,[2]Prague!$BB$7:$BK$40,9)</f>
        <v>0</v>
      </c>
      <c r="AV66" s="10">
        <f>VLOOKUP($C66,[2]Prague!$BB$7:$BK$40,10)</f>
        <v>109</v>
      </c>
      <c r="AW66" s="11">
        <f t="shared" si="61"/>
        <v>0</v>
      </c>
      <c r="AX66" s="11">
        <f t="shared" si="62"/>
        <v>0</v>
      </c>
      <c r="AY66" s="11">
        <f>VLOOKUP($C66,[2]Vienna!$BB$7:$BM$42,11)</f>
        <v>176</v>
      </c>
      <c r="AZ66" s="11">
        <f>VLOOKUP($C66,[2]Vienna!$BB$7:$BM$42,12)</f>
        <v>0</v>
      </c>
      <c r="BA66" s="11" t="s">
        <v>30</v>
      </c>
      <c r="BB66" s="11" t="s">
        <v>30</v>
      </c>
      <c r="BC66" s="11">
        <f t="shared" si="63"/>
        <v>123</v>
      </c>
      <c r="BD66" s="11">
        <f t="shared" si="64"/>
        <v>144</v>
      </c>
      <c r="BE66" s="11">
        <f t="shared" si="65"/>
        <v>149</v>
      </c>
      <c r="BF66" s="11">
        <f t="shared" si="66"/>
        <v>0</v>
      </c>
      <c r="BG66" s="11">
        <f t="shared" si="67"/>
        <v>162</v>
      </c>
      <c r="BH66" s="11">
        <f t="shared" si="68"/>
        <v>186</v>
      </c>
      <c r="BI66" s="11">
        <f t="shared" si="69"/>
        <v>0</v>
      </c>
      <c r="BJ66" s="13">
        <f t="shared" si="46"/>
        <v>209.24183169921275</v>
      </c>
      <c r="BK66" s="19">
        <f>IF($N66=2,BK89*'4 PEF'!$C$4,IF(OR($N66=3,$N66=4,$N66=5,$N66=6),BK89*'4 PEF'!$C$5,IF(OR($N66=7,$N66=8),BK89*'4 PEF'!$C$10,IF($N66=9,BK89*'4 PEF'!$C$7,IF($N66=10,BK89*'4 PEF'!$C$6)))))</f>
        <v>20.421550730188102</v>
      </c>
      <c r="BL66" s="19">
        <f>BL89*'4 PEF'!$C$10</f>
        <v>11.519357914386868</v>
      </c>
      <c r="BM66" s="19">
        <f>IF($N66=2,BM89*'4 PEF'!$C$4,IF(OR($N66=3,$N66=4,$N66=5,$N66=6),BM89*'4 PEF'!$C$5,IF(OR($N66=7,$N66=8),BM89*'4 PEF'!$C$10,IF($N66=9,BM89*'4 PEF'!$C$7,IF($N66=10,BM89*'4 PEF'!$C$6)))))</f>
        <v>5.0854700854700852</v>
      </c>
      <c r="BN66" s="19">
        <f>BN89*'4 PEF'!$C$10</f>
        <v>59.988018945312504</v>
      </c>
      <c r="BO66" s="19">
        <f>BO89*'4 PEF'!$C$10</f>
        <v>0.52872921782959625</v>
      </c>
      <c r="BP66" s="33">
        <f>BP89*'4 PEF'!$C$10</f>
        <v>0</v>
      </c>
      <c r="BQ66" s="34">
        <f t="shared" si="70"/>
        <v>97.54312689318715</v>
      </c>
      <c r="BR66" s="19">
        <f>IF($N66=2,BR89*'4 PEF'!$C$4,IF(OR($N66=3,$N66=4,$N66=5,$N66=6),BR89*'4 PEF'!$C$5,IF(OR($N66=7,$N66=8),BR89*'4 PEF'!$C$10,IF($N66=9,BR89*'4 PEF'!$C$7,IF($N66=10,BR89*'4 PEF'!$C$6)))))</f>
        <v>29.013755700958924</v>
      </c>
      <c r="BS66" s="19">
        <f>BS89*'4 PEF'!$C$10</f>
        <v>6.2258720867337525</v>
      </c>
      <c r="BT66" s="19">
        <f>IF($N66=2,BT89*'4 PEF'!$C$4,IF(OR($N66=3,$N66=4,$N66=5,$N66=6),BT89*'4 PEF'!$C$5,IF(OR($N66=7,$N66=8),BT89*'4 PEF'!$C$10,IF($N66=9,BT89*'4 PEF'!$C$7,IF($N66=10,BT89*'4 PEF'!$C$6)))))</f>
        <v>8.4895572263993326</v>
      </c>
      <c r="BU66" s="19">
        <f>BU89*'4 PEF'!$C$10</f>
        <v>54.460220708730063</v>
      </c>
      <c r="BV66" s="19">
        <f>BV89*'4 PEF'!$C$10</f>
        <v>1.0795749754011426</v>
      </c>
      <c r="BW66" s="33">
        <f>BW89*'4 PEF'!$C$10</f>
        <v>0</v>
      </c>
      <c r="BX66" s="34">
        <f t="shared" si="71"/>
        <v>99.268980698223217</v>
      </c>
    </row>
    <row r="67" spans="1:76" x14ac:dyDescent="0.25">
      <c r="A67" s="151"/>
      <c r="B67" s="17">
        <v>14</v>
      </c>
      <c r="C67" s="97">
        <f>VLOOKUP(M67,[1]aux!$A$2:$B$37,2,FALSE)</f>
        <v>13</v>
      </c>
      <c r="D67" s="50"/>
      <c r="E67" s="50"/>
      <c r="F67" s="49"/>
      <c r="G67" s="49"/>
      <c r="H67" s="31">
        <f t="shared" ref="H67:H73" si="72">IF(L67=1,0,IF(L67=2,1))</f>
        <v>0</v>
      </c>
      <c r="I67" s="49">
        <v>3</v>
      </c>
      <c r="J67" s="49">
        <v>3</v>
      </c>
      <c r="K67" s="49">
        <v>2</v>
      </c>
      <c r="L67" s="49">
        <v>1</v>
      </c>
      <c r="M67" s="49">
        <f t="shared" si="51"/>
        <v>3321</v>
      </c>
      <c r="N67" s="49">
        <v>9</v>
      </c>
      <c r="O67" s="49">
        <v>20</v>
      </c>
      <c r="P67" s="49">
        <v>1</v>
      </c>
      <c r="Q67" s="49">
        <v>1</v>
      </c>
      <c r="R67" s="49">
        <v>2</v>
      </c>
      <c r="S67" s="22">
        <f t="shared" si="44"/>
        <v>18</v>
      </c>
      <c r="T67" s="49">
        <v>0</v>
      </c>
      <c r="U67" s="49">
        <v>1</v>
      </c>
      <c r="V67" s="18"/>
      <c r="W67" s="10">
        <f>VLOOKUP($C67,[1]Prague!$BB$7:$BK$42,5)</f>
        <v>15</v>
      </c>
      <c r="X67" s="10">
        <f>VLOOKUP($C67,[1]Prague!$BB$7:$BK$42,6)</f>
        <v>36</v>
      </c>
      <c r="Y67" s="10">
        <f>VLOOKUP($C67,[1]Prague!$BB$7:$BK$42,7)</f>
        <v>65</v>
      </c>
      <c r="Z67" s="10">
        <f>VLOOKUP($C67,[1]Prague!$BB$7:$BK$42,8)</f>
        <v>93</v>
      </c>
      <c r="AA67" s="10">
        <f>VLOOKUP($C67,[1]Prague!$BB$7:$BK$42,9)</f>
        <v>0</v>
      </c>
      <c r="AB67" s="10">
        <f>VLOOKUP($C67,[1]Prague!$BB$7:$BK$42,10)</f>
        <v>109</v>
      </c>
      <c r="AC67" s="11">
        <f t="shared" si="52"/>
        <v>0</v>
      </c>
      <c r="AD67" s="11">
        <f t="shared" si="53"/>
        <v>0</v>
      </c>
      <c r="AE67" s="11">
        <f>VLOOKUP($C67,[1]Vienna!$BB$7:$BM$42,11)</f>
        <v>176</v>
      </c>
      <c r="AF67" s="11">
        <f>VLOOKUP($C67,[1]Vienna!$BB$7:$BM$42,12)</f>
        <v>0</v>
      </c>
      <c r="AG67" s="11" t="s">
        <v>30</v>
      </c>
      <c r="AH67" s="11" t="s">
        <v>30</v>
      </c>
      <c r="AI67" s="11">
        <f t="shared" si="54"/>
        <v>138</v>
      </c>
      <c r="AJ67" s="11">
        <f t="shared" si="55"/>
        <v>144</v>
      </c>
      <c r="AK67" s="11">
        <f t="shared" si="56"/>
        <v>149</v>
      </c>
      <c r="AL67" s="11">
        <f t="shared" si="57"/>
        <v>0</v>
      </c>
      <c r="AM67" s="11">
        <f t="shared" si="58"/>
        <v>162</v>
      </c>
      <c r="AN67" s="11">
        <f t="shared" si="59"/>
        <v>0</v>
      </c>
      <c r="AO67" s="11">
        <f t="shared" si="60"/>
        <v>184</v>
      </c>
      <c r="AP67" s="13">
        <f t="shared" si="45"/>
        <v>243.89538158702038</v>
      </c>
      <c r="AQ67" s="10">
        <f>VLOOKUP($C67,[2]Prague!$BB$7:$BK$40,5)</f>
        <v>16</v>
      </c>
      <c r="AR67" s="10">
        <f>VLOOKUP($C67,[2]Prague!$BB$7:$BK$40,6)</f>
        <v>36</v>
      </c>
      <c r="AS67" s="10">
        <f>VLOOKUP($C67,[2]Prague!$BB$7:$BK$40,7)</f>
        <v>66</v>
      </c>
      <c r="AT67" s="10">
        <f>VLOOKUP($C67,[2]Prague!$BB$7:$BK$40,8)</f>
        <v>95</v>
      </c>
      <c r="AU67" s="10">
        <f>VLOOKUP($C67,[2]Prague!$BB$7:$BK$40,9)</f>
        <v>0</v>
      </c>
      <c r="AV67" s="10">
        <f>VLOOKUP($C67,[2]Prague!$BB$7:$BK$40,10)</f>
        <v>109</v>
      </c>
      <c r="AW67" s="11">
        <f t="shared" si="61"/>
        <v>0</v>
      </c>
      <c r="AX67" s="11">
        <f t="shared" si="62"/>
        <v>0</v>
      </c>
      <c r="AY67" s="11">
        <f>VLOOKUP($C67,[2]Vienna!$BB$7:$BM$42,11)</f>
        <v>176</v>
      </c>
      <c r="AZ67" s="11">
        <f>VLOOKUP($C67,[2]Vienna!$BB$7:$BM$42,12)</f>
        <v>0</v>
      </c>
      <c r="BA67" s="11" t="s">
        <v>30</v>
      </c>
      <c r="BB67" s="11" t="s">
        <v>30</v>
      </c>
      <c r="BC67" s="11">
        <f t="shared" si="63"/>
        <v>138</v>
      </c>
      <c r="BD67" s="11">
        <f t="shared" si="64"/>
        <v>144</v>
      </c>
      <c r="BE67" s="11">
        <f t="shared" si="65"/>
        <v>149</v>
      </c>
      <c r="BF67" s="11">
        <f t="shared" si="66"/>
        <v>0</v>
      </c>
      <c r="BG67" s="11">
        <f t="shared" si="67"/>
        <v>162</v>
      </c>
      <c r="BH67" s="11">
        <f t="shared" si="68"/>
        <v>0</v>
      </c>
      <c r="BI67" s="11">
        <f t="shared" si="69"/>
        <v>184</v>
      </c>
      <c r="BJ67" s="13">
        <f t="shared" si="46"/>
        <v>189.35267862861312</v>
      </c>
      <c r="BK67" s="19">
        <f>IF($N67=2,BK90*'4 PEF'!$C$4,IF(OR($N67=3,$N67=4,$N67=5,$N67=6),BK90*'4 PEF'!$C$5,IF(OR($N67=7,$N67=8),BK90*'4 PEF'!$C$10,IF($N67=9,BK90*'4 PEF'!$C$7,IF($N67=10,BK90*'4 PEF'!$C$6)))))</f>
        <v>30.963728782749264</v>
      </c>
      <c r="BL67" s="19">
        <f>BL90*'4 PEF'!$C$10</f>
        <v>11.27431399672548</v>
      </c>
      <c r="BM67" s="19">
        <f>IF($N67=2,BM90*'4 PEF'!$C$4,IF(OR($N67=3,$N67=4,$N67=5,$N67=6),BM90*'4 PEF'!$C$5,IF(OR($N67=7,$N67=8),BM90*'4 PEF'!$C$10,IF($N67=9,BM90*'4 PEF'!$C$7,IF($N67=10,BM90*'4 PEF'!$C$6)))))</f>
        <v>11.479999999999999</v>
      </c>
      <c r="BN67" s="19">
        <f>BN90*'4 PEF'!$C$10</f>
        <v>59.947086279296869</v>
      </c>
      <c r="BO67" s="19">
        <f>BO90*'4 PEF'!$C$10</f>
        <v>0.53150551964020243</v>
      </c>
      <c r="BP67" s="33">
        <f>BP90*'4 PEF'!$C$10</f>
        <v>-16.373376068376068</v>
      </c>
      <c r="BQ67" s="34">
        <f t="shared" si="70"/>
        <v>97.823258510035743</v>
      </c>
      <c r="BR67" s="19">
        <f>IF($N67=2,BR90*'4 PEF'!$C$4,IF(OR($N67=3,$N67=4,$N67=5,$N67=6),BR90*'4 PEF'!$C$5,IF(OR($N67=7,$N67=8),BR90*'4 PEF'!$C$10,IF($N67=9,BR90*'4 PEF'!$C$7,IF($N67=10,BR90*'4 PEF'!$C$6)))))</f>
        <v>45.738305615042457</v>
      </c>
      <c r="BS67" s="19">
        <f>BS90*'4 PEF'!$C$10</f>
        <v>5.8106897765624321</v>
      </c>
      <c r="BT67" s="19">
        <f>IF($N67=2,BT90*'4 PEF'!$C$4,IF(OR($N67=3,$N67=4,$N67=5,$N67=6),BT90*'4 PEF'!$C$5,IF(OR($N67=7,$N67=8),BT90*'4 PEF'!$C$10,IF($N67=9,BT90*'4 PEF'!$C$7,IF($N67=10,BT90*'4 PEF'!$C$6)))))</f>
        <v>16.66</v>
      </c>
      <c r="BU67" s="19">
        <f>BU90*'4 PEF'!$C$10</f>
        <v>54.467982795337292</v>
      </c>
      <c r="BV67" s="19">
        <f>BV90*'4 PEF'!$C$10</f>
        <v>1.0880595131709525</v>
      </c>
      <c r="BW67" s="33">
        <f>BW90*'4 PEF'!$C$10</f>
        <v>-16.180142857142858</v>
      </c>
      <c r="BX67" s="34">
        <f t="shared" si="71"/>
        <v>107.58489484297027</v>
      </c>
    </row>
    <row r="68" spans="1:76" x14ac:dyDescent="0.25">
      <c r="A68" s="151"/>
      <c r="B68" s="17">
        <v>15</v>
      </c>
      <c r="C68" s="97">
        <f>VLOOKUP(M68,[1]aux!$A$2:$B$37,2,FALSE)</f>
        <v>14</v>
      </c>
      <c r="D68" s="50"/>
      <c r="E68" s="50"/>
      <c r="F68" s="49"/>
      <c r="G68" s="49"/>
      <c r="H68" s="31">
        <f t="shared" si="72"/>
        <v>0</v>
      </c>
      <c r="I68" s="49">
        <v>3</v>
      </c>
      <c r="J68" s="49">
        <v>3</v>
      </c>
      <c r="K68" s="49">
        <v>3</v>
      </c>
      <c r="L68" s="49">
        <v>1</v>
      </c>
      <c r="M68" s="49">
        <f t="shared" si="51"/>
        <v>3331</v>
      </c>
      <c r="N68" s="49">
        <v>9</v>
      </c>
      <c r="O68" s="49">
        <v>0</v>
      </c>
      <c r="P68" s="49">
        <v>1</v>
      </c>
      <c r="Q68" s="49">
        <v>0</v>
      </c>
      <c r="R68" s="49">
        <v>2</v>
      </c>
      <c r="S68" s="22">
        <f t="shared" si="44"/>
        <v>18</v>
      </c>
      <c r="T68" s="49">
        <v>0</v>
      </c>
      <c r="U68" s="49">
        <v>1</v>
      </c>
      <c r="V68" s="18"/>
      <c r="W68" s="10">
        <f>VLOOKUP($C68,[1]Prague!$BB$7:$BK$42,5)</f>
        <v>15</v>
      </c>
      <c r="X68" s="10">
        <f>VLOOKUP($C68,[1]Prague!$BB$7:$BK$42,6)</f>
        <v>36</v>
      </c>
      <c r="Y68" s="10">
        <f>VLOOKUP($C68,[1]Prague!$BB$7:$BK$42,7)</f>
        <v>65</v>
      </c>
      <c r="Z68" s="10">
        <f>VLOOKUP($C68,[1]Prague!$BB$7:$BK$42,8)</f>
        <v>93</v>
      </c>
      <c r="AA68" s="10">
        <f>VLOOKUP($C68,[1]Prague!$BB$7:$BK$42,9)</f>
        <v>117</v>
      </c>
      <c r="AB68" s="10">
        <f>VLOOKUP($C68,[1]Prague!$BB$7:$BK$42,10)</f>
        <v>109</v>
      </c>
      <c r="AC68" s="11">
        <f t="shared" si="52"/>
        <v>0</v>
      </c>
      <c r="AD68" s="11">
        <f t="shared" si="53"/>
        <v>0</v>
      </c>
      <c r="AE68" s="11">
        <f>VLOOKUP($C68,[1]Vienna!$BB$7:$BM$42,11)</f>
        <v>177</v>
      </c>
      <c r="AF68" s="11">
        <f>VLOOKUP($C68,[1]Vienna!$BB$7:$BM$42,12)</f>
        <v>182</v>
      </c>
      <c r="AG68" s="11" t="s">
        <v>30</v>
      </c>
      <c r="AH68" s="11" t="s">
        <v>30</v>
      </c>
      <c r="AI68" s="11">
        <f t="shared" si="54"/>
        <v>138</v>
      </c>
      <c r="AJ68" s="11">
        <f t="shared" si="55"/>
        <v>0</v>
      </c>
      <c r="AK68" s="11">
        <f t="shared" si="56"/>
        <v>149</v>
      </c>
      <c r="AL68" s="11">
        <f t="shared" si="57"/>
        <v>0</v>
      </c>
      <c r="AM68" s="11">
        <f t="shared" si="58"/>
        <v>162</v>
      </c>
      <c r="AN68" s="11">
        <f t="shared" si="59"/>
        <v>0</v>
      </c>
      <c r="AO68" s="11">
        <f t="shared" si="60"/>
        <v>184</v>
      </c>
      <c r="AP68" s="13">
        <f t="shared" si="45"/>
        <v>323.53579143729564</v>
      </c>
      <c r="AQ68" s="10">
        <f>VLOOKUP($C68,[2]Prague!$BB$7:$BK$40,5)</f>
        <v>16</v>
      </c>
      <c r="AR68" s="10">
        <f>VLOOKUP($C68,[2]Prague!$BB$7:$BK$40,6)</f>
        <v>36</v>
      </c>
      <c r="AS68" s="10">
        <f>VLOOKUP($C68,[2]Prague!$BB$7:$BK$40,7)</f>
        <v>66</v>
      </c>
      <c r="AT68" s="10">
        <f>VLOOKUP($C68,[2]Prague!$BB$7:$BK$40,8)</f>
        <v>95</v>
      </c>
      <c r="AU68" s="10">
        <f>VLOOKUP($C68,[2]Prague!$BB$7:$BK$40,9)</f>
        <v>117</v>
      </c>
      <c r="AV68" s="10">
        <f>VLOOKUP($C68,[2]Prague!$BB$7:$BK$40,10)</f>
        <v>109</v>
      </c>
      <c r="AW68" s="11">
        <f t="shared" si="61"/>
        <v>0</v>
      </c>
      <c r="AX68" s="11">
        <f t="shared" si="62"/>
        <v>0</v>
      </c>
      <c r="AY68" s="11">
        <f>VLOOKUP($C68,[2]Vienna!$BB$7:$BM$42,11)</f>
        <v>177</v>
      </c>
      <c r="AZ68" s="11">
        <f>VLOOKUP($C68,[2]Vienna!$BB$7:$BM$42,12)</f>
        <v>182</v>
      </c>
      <c r="BA68" s="11" t="s">
        <v>30</v>
      </c>
      <c r="BB68" s="11" t="s">
        <v>30</v>
      </c>
      <c r="BC68" s="11">
        <f t="shared" si="63"/>
        <v>138</v>
      </c>
      <c r="BD68" s="11">
        <f t="shared" si="64"/>
        <v>0</v>
      </c>
      <c r="BE68" s="11">
        <f t="shared" si="65"/>
        <v>149</v>
      </c>
      <c r="BF68" s="11">
        <f t="shared" si="66"/>
        <v>0</v>
      </c>
      <c r="BG68" s="11">
        <f t="shared" si="67"/>
        <v>162</v>
      </c>
      <c r="BH68" s="11">
        <f t="shared" si="68"/>
        <v>0</v>
      </c>
      <c r="BI68" s="11">
        <f t="shared" si="69"/>
        <v>184</v>
      </c>
      <c r="BJ68" s="13">
        <f t="shared" si="46"/>
        <v>234.89307310244243</v>
      </c>
      <c r="BK68" s="19">
        <f>IF($N68=2,BK91*'4 PEF'!$C$4,IF(OR($N68=3,$N68=4,$N68=5,$N68=6),BK91*'4 PEF'!$C$5,IF(OR($N68=7,$N68=8),BK91*'4 PEF'!$C$10,IF($N68=9,BK91*'4 PEF'!$C$7,IF($N68=10,BK91*'4 PEF'!$C$6)))))</f>
        <v>40.843658555102493</v>
      </c>
      <c r="BL68" s="19">
        <f>BL91*'4 PEF'!$C$10</f>
        <v>0</v>
      </c>
      <c r="BM68" s="19">
        <f>IF($N68=2,BM91*'4 PEF'!$C$4,IF(OR($N68=3,$N68=4,$N68=5,$N68=6),BM91*'4 PEF'!$C$5,IF(OR($N68=7,$N68=8),BM91*'4 PEF'!$C$10,IF($N68=9,BM91*'4 PEF'!$C$7,IF($N68=10,BM91*'4 PEF'!$C$6)))))</f>
        <v>11.479999999999999</v>
      </c>
      <c r="BN68" s="19">
        <f>BN91*'4 PEF'!$C$10</f>
        <v>21.95660711895114</v>
      </c>
      <c r="BO68" s="19">
        <f>BO91*'4 PEF'!$C$10</f>
        <v>0.44750031243380051</v>
      </c>
      <c r="BP68" s="33">
        <f>BP91*'4 PEF'!$C$10</f>
        <v>-16.373376068376068</v>
      </c>
      <c r="BQ68" s="34">
        <f t="shared" si="70"/>
        <v>58.354389918111359</v>
      </c>
      <c r="BR68" s="19">
        <f>IF($N68=2,BR91*'4 PEF'!$C$4,IF(OR($N68=3,$N68=4,$N68=5,$N68=6),BR91*'4 PEF'!$C$5,IF(OR($N68=7,$N68=8),BR91*'4 PEF'!$C$10,IF($N68=9,BR91*'4 PEF'!$C$7,IF($N68=10,BR91*'4 PEF'!$C$6)))))</f>
        <v>56.280191739529556</v>
      </c>
      <c r="BS68" s="19">
        <f>BS91*'4 PEF'!$C$10</f>
        <v>0</v>
      </c>
      <c r="BT68" s="19">
        <f>IF($N68=2,BT91*'4 PEF'!$C$4,IF(OR($N68=3,$N68=4,$N68=5,$N68=6),BT91*'4 PEF'!$C$5,IF(OR($N68=7,$N68=8),BT91*'4 PEF'!$C$10,IF($N68=9,BT91*'4 PEF'!$C$7,IF($N68=10,BT91*'4 PEF'!$C$6)))))</f>
        <v>16.66</v>
      </c>
      <c r="BU68" s="19">
        <f>BU91*'4 PEF'!$C$10</f>
        <v>22.148967201403902</v>
      </c>
      <c r="BV68" s="19">
        <f>BV91*'4 PEF'!$C$10</f>
        <v>1.0529660908584619</v>
      </c>
      <c r="BW68" s="33">
        <f>BW91*'4 PEF'!$C$10</f>
        <v>-16.180142857142858</v>
      </c>
      <c r="BX68" s="34">
        <f t="shared" si="71"/>
        <v>79.961982174649066</v>
      </c>
    </row>
    <row r="69" spans="1:76" x14ac:dyDescent="0.25">
      <c r="A69" s="151"/>
      <c r="B69" s="17">
        <v>16</v>
      </c>
      <c r="C69" s="97">
        <f>VLOOKUP(M69,[1]aux!$A$2:$B$37,2,FALSE)</f>
        <v>18</v>
      </c>
      <c r="D69" s="50"/>
      <c r="E69" s="50"/>
      <c r="F69" s="49"/>
      <c r="G69" s="49"/>
      <c r="H69" s="31">
        <f t="shared" si="72"/>
        <v>0</v>
      </c>
      <c r="I69" s="49">
        <v>4</v>
      </c>
      <c r="J69" s="49">
        <v>3</v>
      </c>
      <c r="K69" s="49">
        <v>3</v>
      </c>
      <c r="L69" s="49">
        <v>1</v>
      </c>
      <c r="M69" s="49">
        <f t="shared" si="51"/>
        <v>4331</v>
      </c>
      <c r="N69" s="49">
        <v>6</v>
      </c>
      <c r="O69" s="49">
        <v>0</v>
      </c>
      <c r="P69" s="49">
        <v>1</v>
      </c>
      <c r="Q69" s="49">
        <v>0</v>
      </c>
      <c r="R69" s="49">
        <v>2</v>
      </c>
      <c r="S69" s="22">
        <f t="shared" si="44"/>
        <v>15</v>
      </c>
      <c r="T69" s="49">
        <v>0</v>
      </c>
      <c r="U69" s="49">
        <v>1</v>
      </c>
      <c r="V69" s="18"/>
      <c r="W69" s="10">
        <f>VLOOKUP($C69,[1]Prague!$BB$7:$BK$42,5)</f>
        <v>17</v>
      </c>
      <c r="X69" s="10">
        <f>VLOOKUP($C69,[1]Prague!$BB$7:$BK$42,6)</f>
        <v>38</v>
      </c>
      <c r="Y69" s="10">
        <f>VLOOKUP($C69,[1]Prague!$BB$7:$BK$42,7)</f>
        <v>67</v>
      </c>
      <c r="Z69" s="10">
        <f>VLOOKUP($C69,[1]Prague!$BB$7:$BK$42,8)</f>
        <v>93</v>
      </c>
      <c r="AA69" s="10">
        <f>VLOOKUP($C69,[1]Prague!$BB$7:$BK$42,9)</f>
        <v>117</v>
      </c>
      <c r="AB69" s="10">
        <f>VLOOKUP($C69,[1]Prague!$BB$7:$BK$42,10)</f>
        <v>109</v>
      </c>
      <c r="AC69" s="11">
        <f t="shared" si="52"/>
        <v>0</v>
      </c>
      <c r="AD69" s="11">
        <f t="shared" si="53"/>
        <v>0</v>
      </c>
      <c r="AE69" s="11">
        <f>VLOOKUP($C69,[1]Vienna!$BB$7:$BM$42,11)</f>
        <v>177</v>
      </c>
      <c r="AF69" s="11">
        <f>VLOOKUP($C69,[1]Vienna!$BB$7:$BM$42,12)</f>
        <v>182</v>
      </c>
      <c r="AG69" s="11" t="s">
        <v>30</v>
      </c>
      <c r="AH69" s="11" t="s">
        <v>30</v>
      </c>
      <c r="AI69" s="11">
        <f t="shared" si="54"/>
        <v>123</v>
      </c>
      <c r="AJ69" s="11">
        <f t="shared" si="55"/>
        <v>0</v>
      </c>
      <c r="AK69" s="11">
        <f t="shared" si="56"/>
        <v>149</v>
      </c>
      <c r="AL69" s="11">
        <f t="shared" si="57"/>
        <v>0</v>
      </c>
      <c r="AM69" s="11">
        <f t="shared" si="58"/>
        <v>162</v>
      </c>
      <c r="AN69" s="11">
        <f t="shared" si="59"/>
        <v>0</v>
      </c>
      <c r="AO69" s="11">
        <f t="shared" si="60"/>
        <v>184</v>
      </c>
      <c r="AP69" s="13">
        <f t="shared" si="45"/>
        <v>334.66332778747596</v>
      </c>
      <c r="AQ69" s="10">
        <f>VLOOKUP($C69,[2]Prague!$BB$7:$BK$40,5)</f>
        <v>18</v>
      </c>
      <c r="AR69" s="10">
        <f>VLOOKUP($C69,[2]Prague!$BB$7:$BK$40,6)</f>
        <v>38</v>
      </c>
      <c r="AS69" s="10">
        <f>VLOOKUP($C69,[2]Prague!$BB$7:$BK$40,7)</f>
        <v>68</v>
      </c>
      <c r="AT69" s="10">
        <f>VLOOKUP($C69,[2]Prague!$BB$7:$BK$40,8)</f>
        <v>95</v>
      </c>
      <c r="AU69" s="10">
        <f>VLOOKUP($C69,[2]Prague!$BB$7:$BK$40,9)</f>
        <v>117</v>
      </c>
      <c r="AV69" s="10">
        <f>VLOOKUP($C69,[2]Prague!$BB$7:$BK$40,10)</f>
        <v>109</v>
      </c>
      <c r="AW69" s="11">
        <f t="shared" si="61"/>
        <v>0</v>
      </c>
      <c r="AX69" s="11">
        <f t="shared" si="62"/>
        <v>0</v>
      </c>
      <c r="AY69" s="11">
        <f>VLOOKUP($C69,[2]Vienna!$BB$7:$BM$42,11)</f>
        <v>177</v>
      </c>
      <c r="AZ69" s="11">
        <f>VLOOKUP($C69,[2]Vienna!$BB$7:$BM$42,12)</f>
        <v>182</v>
      </c>
      <c r="BA69" s="11" t="s">
        <v>30</v>
      </c>
      <c r="BB69" s="11" t="s">
        <v>30</v>
      </c>
      <c r="BC69" s="11">
        <f t="shared" si="63"/>
        <v>123</v>
      </c>
      <c r="BD69" s="11">
        <f t="shared" si="64"/>
        <v>0</v>
      </c>
      <c r="BE69" s="11">
        <f t="shared" si="65"/>
        <v>149</v>
      </c>
      <c r="BF69" s="11">
        <f t="shared" si="66"/>
        <v>0</v>
      </c>
      <c r="BG69" s="11">
        <f t="shared" si="67"/>
        <v>162</v>
      </c>
      <c r="BH69" s="11">
        <f t="shared" si="68"/>
        <v>0</v>
      </c>
      <c r="BI69" s="11">
        <f t="shared" si="69"/>
        <v>184</v>
      </c>
      <c r="BJ69" s="13">
        <f t="shared" si="46"/>
        <v>257.81918922722923</v>
      </c>
      <c r="BK69" s="19">
        <f>IF($N69=2,BK92*'4 PEF'!$C$4,IF(OR($N69=3,$N69=4,$N69=5,$N69=6),BK92*'4 PEF'!$C$5,IF(OR($N69=7,$N69=8),BK92*'4 PEF'!$C$10,IF($N69=9,BK92*'4 PEF'!$C$7,IF($N69=10,BK92*'4 PEF'!$C$6)))))</f>
        <v>27.366246874836204</v>
      </c>
      <c r="BL69" s="19">
        <f>BL92*'4 PEF'!$C$10</f>
        <v>0</v>
      </c>
      <c r="BM69" s="19">
        <f>IF($N69=2,BM92*'4 PEF'!$C$4,IF(OR($N69=3,$N69=4,$N69=5,$N69=6),BM92*'4 PEF'!$C$5,IF(OR($N69=7,$N69=8),BM92*'4 PEF'!$C$10,IF($N69=9,BM92*'4 PEF'!$C$7,IF($N69=10,BM92*'4 PEF'!$C$6)))))</f>
        <v>8.6315789473684212</v>
      </c>
      <c r="BN69" s="19">
        <f>BN92*'4 PEF'!$C$10</f>
        <v>21.95660711895114</v>
      </c>
      <c r="BO69" s="19">
        <f>BO92*'4 PEF'!$C$10</f>
        <v>0.44041009947586163</v>
      </c>
      <c r="BP69" s="33">
        <f>BP92*'4 PEF'!$C$10</f>
        <v>-16.373376068376068</v>
      </c>
      <c r="BQ69" s="34">
        <f t="shared" si="70"/>
        <v>42.02146697225556</v>
      </c>
      <c r="BR69" s="19">
        <f>IF($N69=2,BR92*'4 PEF'!$C$4,IF(OR($N69=3,$N69=4,$N69=5,$N69=6),BR92*'4 PEF'!$C$5,IF(OR($N69=7,$N69=8),BR92*'4 PEF'!$C$10,IF($N69=9,BR92*'4 PEF'!$C$7,IF($N69=10,BR92*'4 PEF'!$C$6)))))</f>
        <v>36.461809377692674</v>
      </c>
      <c r="BS69" s="19">
        <f>BS92*'4 PEF'!$C$10</f>
        <v>0</v>
      </c>
      <c r="BT69" s="19">
        <f>IF($N69=2,BT92*'4 PEF'!$C$4,IF(OR($N69=3,$N69=4,$N69=5,$N69=6),BT92*'4 PEF'!$C$5,IF(OR($N69=7,$N69=8),BT92*'4 PEF'!$C$10,IF($N69=9,BT92*'4 PEF'!$C$7,IF($N69=10,BT92*'4 PEF'!$C$6)))))</f>
        <v>12.526315789473685</v>
      </c>
      <c r="BU69" s="19">
        <f>BU92*'4 PEF'!$C$10</f>
        <v>22.148967201403902</v>
      </c>
      <c r="BV69" s="19">
        <f>BV92*'4 PEF'!$C$10</f>
        <v>1.0358413566532045</v>
      </c>
      <c r="BW69" s="33">
        <f>BW92*'4 PEF'!$C$10</f>
        <v>-16.180142857142858</v>
      </c>
      <c r="BX69" s="34">
        <f t="shared" si="71"/>
        <v>55.992790868080618</v>
      </c>
    </row>
    <row r="70" spans="1:76" x14ac:dyDescent="0.25">
      <c r="A70" s="151"/>
      <c r="B70" s="17">
        <v>17</v>
      </c>
      <c r="C70" s="97">
        <f>VLOOKUP(M70,[1]aux!$A$2:$B$37,2,FALSE)</f>
        <v>17</v>
      </c>
      <c r="D70" s="50"/>
      <c r="E70" s="50"/>
      <c r="F70" s="49"/>
      <c r="G70" s="49"/>
      <c r="H70" s="31">
        <f t="shared" si="72"/>
        <v>0</v>
      </c>
      <c r="I70" s="49">
        <v>4</v>
      </c>
      <c r="J70" s="49">
        <v>3</v>
      </c>
      <c r="K70" s="49">
        <v>2</v>
      </c>
      <c r="L70" s="49">
        <v>1</v>
      </c>
      <c r="M70" s="49">
        <f t="shared" si="51"/>
        <v>4321</v>
      </c>
      <c r="N70" s="49">
        <v>6</v>
      </c>
      <c r="O70" s="49">
        <v>0</v>
      </c>
      <c r="P70" s="49">
        <v>1</v>
      </c>
      <c r="Q70" s="49">
        <v>0</v>
      </c>
      <c r="R70" s="49">
        <v>2</v>
      </c>
      <c r="S70" s="22">
        <f t="shared" si="44"/>
        <v>21</v>
      </c>
      <c r="T70" s="49">
        <v>1</v>
      </c>
      <c r="U70" s="49">
        <v>0</v>
      </c>
      <c r="V70" s="18"/>
      <c r="W70" s="10">
        <f>VLOOKUP($C70,[1]Prague!$BB$7:$BK$42,5)</f>
        <v>17</v>
      </c>
      <c r="X70" s="10">
        <f>VLOOKUP($C70,[1]Prague!$BB$7:$BK$42,6)</f>
        <v>38</v>
      </c>
      <c r="Y70" s="10">
        <f>VLOOKUP($C70,[1]Prague!$BB$7:$BK$42,7)</f>
        <v>67</v>
      </c>
      <c r="Z70" s="10">
        <f>VLOOKUP($C70,[1]Prague!$BB$7:$BK$42,8)</f>
        <v>93</v>
      </c>
      <c r="AA70" s="10">
        <f>VLOOKUP($C70,[1]Prague!$BB$7:$BK$42,9)</f>
        <v>0</v>
      </c>
      <c r="AB70" s="10">
        <f>VLOOKUP($C70,[1]Prague!$BB$7:$BK$42,10)</f>
        <v>109</v>
      </c>
      <c r="AC70" s="11">
        <f t="shared" si="52"/>
        <v>0</v>
      </c>
      <c r="AD70" s="11">
        <f t="shared" si="53"/>
        <v>0</v>
      </c>
      <c r="AE70" s="11">
        <f>VLOOKUP($C70,[1]Vienna!$BB$7:$BM$42,11)</f>
        <v>176</v>
      </c>
      <c r="AF70" s="11">
        <f>VLOOKUP($C70,[1]Vienna!$BB$7:$BM$42,12)</f>
        <v>0</v>
      </c>
      <c r="AG70" s="11" t="s">
        <v>30</v>
      </c>
      <c r="AH70" s="11" t="s">
        <v>30</v>
      </c>
      <c r="AI70" s="11">
        <f t="shared" si="54"/>
        <v>123</v>
      </c>
      <c r="AJ70" s="11">
        <f t="shared" si="55"/>
        <v>0</v>
      </c>
      <c r="AK70" s="11">
        <f t="shared" si="56"/>
        <v>149</v>
      </c>
      <c r="AL70" s="11">
        <f t="shared" si="57"/>
        <v>0</v>
      </c>
      <c r="AM70" s="11">
        <f t="shared" si="58"/>
        <v>162</v>
      </c>
      <c r="AN70" s="11">
        <f t="shared" si="59"/>
        <v>186</v>
      </c>
      <c r="AO70" s="11">
        <f t="shared" si="60"/>
        <v>0</v>
      </c>
      <c r="AP70" s="13">
        <f t="shared" si="45"/>
        <v>225.94696193025956</v>
      </c>
      <c r="AQ70" s="10">
        <f>VLOOKUP($C70,[2]Prague!$BB$7:$BK$40,5)</f>
        <v>18</v>
      </c>
      <c r="AR70" s="10">
        <f>VLOOKUP($C70,[2]Prague!$BB$7:$BK$40,6)</f>
        <v>38</v>
      </c>
      <c r="AS70" s="10">
        <f>VLOOKUP($C70,[2]Prague!$BB$7:$BK$40,7)</f>
        <v>68</v>
      </c>
      <c r="AT70" s="10">
        <f>VLOOKUP($C70,[2]Prague!$BB$7:$BK$40,8)</f>
        <v>95</v>
      </c>
      <c r="AU70" s="10">
        <f>VLOOKUP($C70,[2]Prague!$BB$7:$BK$40,9)</f>
        <v>0</v>
      </c>
      <c r="AV70" s="10">
        <f>VLOOKUP($C70,[2]Prague!$BB$7:$BK$40,10)</f>
        <v>109</v>
      </c>
      <c r="AW70" s="11">
        <f t="shared" si="61"/>
        <v>0</v>
      </c>
      <c r="AX70" s="11">
        <f t="shared" si="62"/>
        <v>0</v>
      </c>
      <c r="AY70" s="11">
        <f>VLOOKUP($C70,[2]Vienna!$BB$7:$BM$42,11)</f>
        <v>176</v>
      </c>
      <c r="AZ70" s="11">
        <f>VLOOKUP($C70,[2]Vienna!$BB$7:$BM$42,12)</f>
        <v>0</v>
      </c>
      <c r="BA70" s="11" t="s">
        <v>30</v>
      </c>
      <c r="BB70" s="11" t="s">
        <v>30</v>
      </c>
      <c r="BC70" s="11">
        <f t="shared" si="63"/>
        <v>123</v>
      </c>
      <c r="BD70" s="11">
        <f t="shared" si="64"/>
        <v>0</v>
      </c>
      <c r="BE70" s="11">
        <f t="shared" si="65"/>
        <v>149</v>
      </c>
      <c r="BF70" s="11">
        <f t="shared" si="66"/>
        <v>0</v>
      </c>
      <c r="BG70" s="11">
        <f t="shared" si="67"/>
        <v>162</v>
      </c>
      <c r="BH70" s="11">
        <f t="shared" si="68"/>
        <v>186</v>
      </c>
      <c r="BI70" s="11">
        <f t="shared" si="69"/>
        <v>0</v>
      </c>
      <c r="BJ70" s="13">
        <f t="shared" si="46"/>
        <v>175.0538618151777</v>
      </c>
      <c r="BK70" s="19">
        <f>IF($N70=2,BK93*'4 PEF'!$C$4,IF(OR($N70=3,$N70=4,$N70=5,$N70=6),BK93*'4 PEF'!$C$5,IF(OR($N70=7,$N70=8),BK93*'4 PEF'!$C$10,IF($N70=9,BK93*'4 PEF'!$C$7,IF($N70=10,BK93*'4 PEF'!$C$6)))))</f>
        <v>20.421550730188102</v>
      </c>
      <c r="BL70" s="19">
        <f>BL93*'4 PEF'!$C$10</f>
        <v>0</v>
      </c>
      <c r="BM70" s="19">
        <f>IF($N70=2,BM93*'4 PEF'!$C$4,IF(OR($N70=3,$N70=4,$N70=5,$N70=6),BM93*'4 PEF'!$C$5,IF(OR($N70=7,$N70=8),BM93*'4 PEF'!$C$10,IF($N70=9,BM93*'4 PEF'!$C$7,IF($N70=10,BM93*'4 PEF'!$C$6)))))</f>
        <v>5.0854700854700852</v>
      </c>
      <c r="BN70" s="19">
        <f>BN93*'4 PEF'!$C$10</f>
        <v>59.988018945312504</v>
      </c>
      <c r="BO70" s="19">
        <f>BO93*'4 PEF'!$C$10</f>
        <v>0.52872921782959625</v>
      </c>
      <c r="BP70" s="33">
        <f>BP93*'4 PEF'!$C$10</f>
        <v>0</v>
      </c>
      <c r="BQ70" s="34">
        <f t="shared" si="70"/>
        <v>86.023768978800277</v>
      </c>
      <c r="BR70" s="19">
        <f>IF($N70=2,BR93*'4 PEF'!$C$4,IF(OR($N70=3,$N70=4,$N70=5,$N70=6),BR93*'4 PEF'!$C$5,IF(OR($N70=7,$N70=8),BR93*'4 PEF'!$C$10,IF($N70=9,BR93*'4 PEF'!$C$7,IF($N70=10,BR93*'4 PEF'!$C$6)))))</f>
        <v>29.013755700958924</v>
      </c>
      <c r="BS70" s="19">
        <f>BS93*'4 PEF'!$C$10</f>
        <v>0</v>
      </c>
      <c r="BT70" s="19">
        <f>IF($N70=2,BT93*'4 PEF'!$C$4,IF(OR($N70=3,$N70=4,$N70=5,$N70=6),BT93*'4 PEF'!$C$5,IF(OR($N70=7,$N70=8),BT93*'4 PEF'!$C$10,IF($N70=9,BT93*'4 PEF'!$C$7,IF($N70=10,BT93*'4 PEF'!$C$6)))))</f>
        <v>8.4895572263993326</v>
      </c>
      <c r="BU70" s="19">
        <f>BU93*'4 PEF'!$C$10</f>
        <v>54.460220708730063</v>
      </c>
      <c r="BV70" s="19">
        <f>BV93*'4 PEF'!$C$10</f>
        <v>1.0795749754011426</v>
      </c>
      <c r="BW70" s="33">
        <f>BW93*'4 PEF'!$C$10</f>
        <v>0</v>
      </c>
      <c r="BX70" s="34">
        <f t="shared" si="71"/>
        <v>93.043108611489473</v>
      </c>
    </row>
    <row r="71" spans="1:76" x14ac:dyDescent="0.25">
      <c r="A71" s="151"/>
      <c r="B71" s="17">
        <v>18</v>
      </c>
      <c r="C71" s="97">
        <f>VLOOKUP(M71,[1]aux!$A$2:$B$37,2,FALSE)</f>
        <v>17</v>
      </c>
      <c r="D71" s="50"/>
      <c r="E71" s="50"/>
      <c r="F71" s="49"/>
      <c r="G71" s="49"/>
      <c r="H71" s="31">
        <f t="shared" si="72"/>
        <v>0</v>
      </c>
      <c r="I71" s="49">
        <v>4</v>
      </c>
      <c r="J71" s="49">
        <v>3</v>
      </c>
      <c r="K71" s="49">
        <v>2</v>
      </c>
      <c r="L71" s="49">
        <v>1</v>
      </c>
      <c r="M71" s="49">
        <f t="shared" si="51"/>
        <v>4321</v>
      </c>
      <c r="N71" s="49">
        <v>6</v>
      </c>
      <c r="O71" s="49">
        <v>0</v>
      </c>
      <c r="P71" s="49">
        <v>1</v>
      </c>
      <c r="Q71" s="49">
        <v>0</v>
      </c>
      <c r="R71" s="49">
        <v>2</v>
      </c>
      <c r="S71" s="22">
        <f t="shared" si="44"/>
        <v>21</v>
      </c>
      <c r="T71" s="49">
        <v>1</v>
      </c>
      <c r="U71" s="49">
        <v>0</v>
      </c>
      <c r="V71" s="18"/>
      <c r="W71" s="10">
        <f>VLOOKUP($C71,[1]Prague!$BB$7:$BK$42,5)</f>
        <v>17</v>
      </c>
      <c r="X71" s="10">
        <f>VLOOKUP($C71,[1]Prague!$BB$7:$BK$42,6)</f>
        <v>38</v>
      </c>
      <c r="Y71" s="10">
        <f>VLOOKUP($C71,[1]Prague!$BB$7:$BK$42,7)</f>
        <v>67</v>
      </c>
      <c r="Z71" s="10">
        <f>VLOOKUP($C71,[1]Prague!$BB$7:$BK$42,8)</f>
        <v>93</v>
      </c>
      <c r="AA71" s="10">
        <f>VLOOKUP($C71,[1]Prague!$BB$7:$BK$42,9)</f>
        <v>0</v>
      </c>
      <c r="AB71" s="10">
        <f>VLOOKUP($C71,[1]Prague!$BB$7:$BK$42,10)</f>
        <v>109</v>
      </c>
      <c r="AC71" s="11">
        <f t="shared" si="52"/>
        <v>0</v>
      </c>
      <c r="AD71" s="11">
        <f t="shared" si="53"/>
        <v>0</v>
      </c>
      <c r="AE71" s="11">
        <f>VLOOKUP($C71,[1]Vienna!$BB$7:$BM$42,11)</f>
        <v>176</v>
      </c>
      <c r="AF71" s="11">
        <f>VLOOKUP($C71,[1]Vienna!$BB$7:$BM$42,12)</f>
        <v>0</v>
      </c>
      <c r="AG71" s="11" t="s">
        <v>30</v>
      </c>
      <c r="AH71" s="11" t="s">
        <v>30</v>
      </c>
      <c r="AI71" s="11">
        <f t="shared" si="54"/>
        <v>123</v>
      </c>
      <c r="AJ71" s="11">
        <f t="shared" si="55"/>
        <v>0</v>
      </c>
      <c r="AK71" s="11">
        <f t="shared" si="56"/>
        <v>149</v>
      </c>
      <c r="AL71" s="11">
        <f t="shared" si="57"/>
        <v>0</v>
      </c>
      <c r="AM71" s="11">
        <f t="shared" si="58"/>
        <v>162</v>
      </c>
      <c r="AN71" s="11">
        <f t="shared" si="59"/>
        <v>186</v>
      </c>
      <c r="AO71" s="11">
        <f t="shared" si="60"/>
        <v>0</v>
      </c>
      <c r="AP71" s="13">
        <f t="shared" si="45"/>
        <v>225.94696193025956</v>
      </c>
      <c r="AQ71" s="10">
        <f>VLOOKUP($C71,[2]Prague!$BB$7:$BK$40,5)</f>
        <v>18</v>
      </c>
      <c r="AR71" s="10">
        <f>VLOOKUP($C71,[2]Prague!$BB$7:$BK$40,6)</f>
        <v>38</v>
      </c>
      <c r="AS71" s="10">
        <f>VLOOKUP($C71,[2]Prague!$BB$7:$BK$40,7)</f>
        <v>68</v>
      </c>
      <c r="AT71" s="10">
        <f>VLOOKUP($C71,[2]Prague!$BB$7:$BK$40,8)</f>
        <v>95</v>
      </c>
      <c r="AU71" s="10">
        <f>VLOOKUP($C71,[2]Prague!$BB$7:$BK$40,9)</f>
        <v>0</v>
      </c>
      <c r="AV71" s="10">
        <f>VLOOKUP($C71,[2]Prague!$BB$7:$BK$40,10)</f>
        <v>109</v>
      </c>
      <c r="AW71" s="11">
        <f t="shared" si="61"/>
        <v>0</v>
      </c>
      <c r="AX71" s="11">
        <f t="shared" si="62"/>
        <v>0</v>
      </c>
      <c r="AY71" s="11">
        <f>VLOOKUP($C71,[2]Vienna!$BB$7:$BM$42,11)</f>
        <v>176</v>
      </c>
      <c r="AZ71" s="11">
        <f>VLOOKUP($C71,[2]Vienna!$BB$7:$BM$42,12)</f>
        <v>0</v>
      </c>
      <c r="BA71" s="11" t="s">
        <v>30</v>
      </c>
      <c r="BB71" s="11" t="s">
        <v>30</v>
      </c>
      <c r="BC71" s="11">
        <f t="shared" si="63"/>
        <v>123</v>
      </c>
      <c r="BD71" s="11">
        <f t="shared" si="64"/>
        <v>0</v>
      </c>
      <c r="BE71" s="11">
        <f t="shared" si="65"/>
        <v>149</v>
      </c>
      <c r="BF71" s="11">
        <f t="shared" si="66"/>
        <v>0</v>
      </c>
      <c r="BG71" s="11">
        <f t="shared" si="67"/>
        <v>162</v>
      </c>
      <c r="BH71" s="11">
        <f t="shared" si="68"/>
        <v>186</v>
      </c>
      <c r="BI71" s="11">
        <f t="shared" si="69"/>
        <v>0</v>
      </c>
      <c r="BJ71" s="13">
        <f t="shared" si="46"/>
        <v>175.0538618151777</v>
      </c>
      <c r="BK71" s="19">
        <f>IF($N71=2,BK94*'4 PEF'!$C$4,IF(OR($N71=3,$N71=4,$N71=5,$N71=6),BK94*'4 PEF'!$C$5,IF(OR($N71=7,$N71=8),BK94*'4 PEF'!$C$10,IF($N71=9,BK94*'4 PEF'!$C$7,IF($N71=10,BK94*'4 PEF'!$C$6)))))</f>
        <v>20.421550730188102</v>
      </c>
      <c r="BL71" s="19">
        <f>BL94*'4 PEF'!$C$10</f>
        <v>0</v>
      </c>
      <c r="BM71" s="19">
        <f>IF($N71=2,BM94*'4 PEF'!$C$4,IF(OR($N71=3,$N71=4,$N71=5,$N71=6),BM94*'4 PEF'!$C$5,IF(OR($N71=7,$N71=8),BM94*'4 PEF'!$C$10,IF($N71=9,BM94*'4 PEF'!$C$7,IF($N71=10,BM94*'4 PEF'!$C$6)))))</f>
        <v>5.0854700854700852</v>
      </c>
      <c r="BN71" s="19">
        <f>BN94*'4 PEF'!$C$10</f>
        <v>59.988018945312504</v>
      </c>
      <c r="BO71" s="19">
        <f>BO94*'4 PEF'!$C$10</f>
        <v>0.52872921782959625</v>
      </c>
      <c r="BP71" s="33">
        <f>BP94*'4 PEF'!$C$10</f>
        <v>0</v>
      </c>
      <c r="BQ71" s="34">
        <f t="shared" si="70"/>
        <v>86.023768978800277</v>
      </c>
      <c r="BR71" s="19">
        <f>IF($N71=2,BR94*'4 PEF'!$C$4,IF(OR($N71=3,$N71=4,$N71=5,$N71=6),BR94*'4 PEF'!$C$5,IF(OR($N71=7,$N71=8),BR94*'4 PEF'!$C$10,IF($N71=9,BR94*'4 PEF'!$C$7,IF($N71=10,BR94*'4 PEF'!$C$6)))))</f>
        <v>29.013755700958924</v>
      </c>
      <c r="BS71" s="19">
        <f>BS94*'4 PEF'!$C$10</f>
        <v>0</v>
      </c>
      <c r="BT71" s="19">
        <f>IF($N71=2,BT94*'4 PEF'!$C$4,IF(OR($N71=3,$N71=4,$N71=5,$N71=6),BT94*'4 PEF'!$C$5,IF(OR($N71=7,$N71=8),BT94*'4 PEF'!$C$10,IF($N71=9,BT94*'4 PEF'!$C$7,IF($N71=10,BT94*'4 PEF'!$C$6)))))</f>
        <v>8.4895572263993326</v>
      </c>
      <c r="BU71" s="19">
        <f>BU94*'4 PEF'!$C$10</f>
        <v>54.460220708730063</v>
      </c>
      <c r="BV71" s="19">
        <f>BV94*'4 PEF'!$C$10</f>
        <v>1.0795749754011426</v>
      </c>
      <c r="BW71" s="33">
        <f>BW94*'4 PEF'!$C$10</f>
        <v>0</v>
      </c>
      <c r="BX71" s="34">
        <f t="shared" si="71"/>
        <v>93.043108611489473</v>
      </c>
    </row>
    <row r="72" spans="1:76" x14ac:dyDescent="0.25">
      <c r="A72" s="151"/>
      <c r="B72" s="17">
        <v>19</v>
      </c>
      <c r="C72" s="97">
        <f>VLOOKUP(M72,[1]aux!$A$2:$B$37,2,FALSE)</f>
        <v>17</v>
      </c>
      <c r="D72" s="50"/>
      <c r="E72" s="50"/>
      <c r="F72" s="49"/>
      <c r="G72" s="49"/>
      <c r="H72" s="31">
        <f t="shared" si="72"/>
        <v>0</v>
      </c>
      <c r="I72" s="49">
        <v>4</v>
      </c>
      <c r="J72" s="49">
        <v>3</v>
      </c>
      <c r="K72" s="49">
        <v>2</v>
      </c>
      <c r="L72" s="49">
        <v>1</v>
      </c>
      <c r="M72" s="49">
        <f t="shared" si="51"/>
        <v>4321</v>
      </c>
      <c r="N72" s="49">
        <v>6</v>
      </c>
      <c r="O72" s="49">
        <v>0</v>
      </c>
      <c r="P72" s="49">
        <v>1</v>
      </c>
      <c r="Q72" s="49">
        <v>0</v>
      </c>
      <c r="R72" s="49">
        <v>2</v>
      </c>
      <c r="S72" s="22">
        <f t="shared" si="44"/>
        <v>15</v>
      </c>
      <c r="T72" s="49">
        <v>0</v>
      </c>
      <c r="U72" s="49">
        <v>1</v>
      </c>
      <c r="V72" s="18"/>
      <c r="W72" s="10">
        <f>VLOOKUP($C72,[1]Prague!$BB$7:$BK$42,5)</f>
        <v>17</v>
      </c>
      <c r="X72" s="10">
        <f>VLOOKUP($C72,[1]Prague!$BB$7:$BK$42,6)</f>
        <v>38</v>
      </c>
      <c r="Y72" s="10">
        <f>VLOOKUP($C72,[1]Prague!$BB$7:$BK$42,7)</f>
        <v>67</v>
      </c>
      <c r="Z72" s="10">
        <f>VLOOKUP($C72,[1]Prague!$BB$7:$BK$42,8)</f>
        <v>93</v>
      </c>
      <c r="AA72" s="10">
        <f>VLOOKUP($C72,[1]Prague!$BB$7:$BK$42,9)</f>
        <v>0</v>
      </c>
      <c r="AB72" s="10">
        <f>VLOOKUP($C72,[1]Prague!$BB$7:$BK$42,10)</f>
        <v>109</v>
      </c>
      <c r="AC72" s="11">
        <f t="shared" si="52"/>
        <v>0</v>
      </c>
      <c r="AD72" s="11">
        <f t="shared" si="53"/>
        <v>0</v>
      </c>
      <c r="AE72" s="11">
        <f>VLOOKUP($C72,[1]Vienna!$BB$7:$BM$42,11)</f>
        <v>176</v>
      </c>
      <c r="AF72" s="11">
        <f>VLOOKUP($C72,[1]Vienna!$BB$7:$BM$42,12)</f>
        <v>0</v>
      </c>
      <c r="AG72" s="11" t="s">
        <v>30</v>
      </c>
      <c r="AH72" s="11" t="s">
        <v>30</v>
      </c>
      <c r="AI72" s="11">
        <f t="shared" si="54"/>
        <v>123</v>
      </c>
      <c r="AJ72" s="11">
        <f t="shared" si="55"/>
        <v>0</v>
      </c>
      <c r="AK72" s="11">
        <f t="shared" si="56"/>
        <v>149</v>
      </c>
      <c r="AL72" s="11">
        <f t="shared" si="57"/>
        <v>0</v>
      </c>
      <c r="AM72" s="11">
        <f t="shared" si="58"/>
        <v>162</v>
      </c>
      <c r="AN72" s="11">
        <f t="shared" si="59"/>
        <v>0</v>
      </c>
      <c r="AO72" s="11">
        <f t="shared" si="60"/>
        <v>184</v>
      </c>
      <c r="AP72" s="13">
        <f t="shared" si="45"/>
        <v>231.04941330072819</v>
      </c>
      <c r="AQ72" s="10">
        <f>VLOOKUP($C72,[2]Prague!$BB$7:$BK$40,5)</f>
        <v>18</v>
      </c>
      <c r="AR72" s="10">
        <f>VLOOKUP($C72,[2]Prague!$BB$7:$BK$40,6)</f>
        <v>38</v>
      </c>
      <c r="AS72" s="10">
        <f>VLOOKUP($C72,[2]Prague!$BB$7:$BK$40,7)</f>
        <v>68</v>
      </c>
      <c r="AT72" s="10">
        <f>VLOOKUP($C72,[2]Prague!$BB$7:$BK$40,8)</f>
        <v>95</v>
      </c>
      <c r="AU72" s="10">
        <f>VLOOKUP($C72,[2]Prague!$BB$7:$BK$40,9)</f>
        <v>0</v>
      </c>
      <c r="AV72" s="10">
        <f>VLOOKUP($C72,[2]Prague!$BB$7:$BK$40,10)</f>
        <v>109</v>
      </c>
      <c r="AW72" s="11">
        <f t="shared" si="61"/>
        <v>0</v>
      </c>
      <c r="AX72" s="11">
        <f t="shared" si="62"/>
        <v>0</v>
      </c>
      <c r="AY72" s="11">
        <f>VLOOKUP($C72,[2]Vienna!$BB$7:$BM$42,11)</f>
        <v>176</v>
      </c>
      <c r="AZ72" s="11">
        <f>VLOOKUP($C72,[2]Vienna!$BB$7:$BM$42,12)</f>
        <v>0</v>
      </c>
      <c r="BA72" s="11" t="s">
        <v>30</v>
      </c>
      <c r="BB72" s="11" t="s">
        <v>30</v>
      </c>
      <c r="BC72" s="11">
        <f t="shared" si="63"/>
        <v>123</v>
      </c>
      <c r="BD72" s="11">
        <f t="shared" si="64"/>
        <v>0</v>
      </c>
      <c r="BE72" s="11">
        <f t="shared" si="65"/>
        <v>149</v>
      </c>
      <c r="BF72" s="11">
        <f t="shared" si="66"/>
        <v>0</v>
      </c>
      <c r="BG72" s="11">
        <f t="shared" si="67"/>
        <v>162</v>
      </c>
      <c r="BH72" s="11">
        <f t="shared" si="68"/>
        <v>0</v>
      </c>
      <c r="BI72" s="11">
        <f t="shared" si="69"/>
        <v>184</v>
      </c>
      <c r="BJ72" s="13">
        <f t="shared" si="46"/>
        <v>178.09082486936489</v>
      </c>
      <c r="BK72" s="19">
        <f>IF($N72=2,BK95*'4 PEF'!$C$4,IF(OR($N72=3,$N72=4,$N72=5,$N72=6),BK95*'4 PEF'!$C$5,IF(OR($N72=7,$N72=8),BK95*'4 PEF'!$C$10,IF($N72=9,BK95*'4 PEF'!$C$7,IF($N72=10,BK95*'4 PEF'!$C$6)))))</f>
        <v>20.421550730188102</v>
      </c>
      <c r="BL72" s="19">
        <f>BL95*'4 PEF'!$C$10</f>
        <v>0</v>
      </c>
      <c r="BM72" s="19">
        <f>IF($N72=2,BM95*'4 PEF'!$C$4,IF(OR($N72=3,$N72=4,$N72=5,$N72=6),BM95*'4 PEF'!$C$5,IF(OR($N72=7,$N72=8),BM95*'4 PEF'!$C$10,IF($N72=9,BM95*'4 PEF'!$C$7,IF($N72=10,BM95*'4 PEF'!$C$6)))))</f>
        <v>8.6315789473684212</v>
      </c>
      <c r="BN72" s="19">
        <f>BN95*'4 PEF'!$C$10</f>
        <v>59.988018945312504</v>
      </c>
      <c r="BO72" s="19">
        <f>BO95*'4 PEF'!$C$10</f>
        <v>0.52872921782959625</v>
      </c>
      <c r="BP72" s="33">
        <f>BP95*'4 PEF'!$C$10</f>
        <v>-16.373376068376068</v>
      </c>
      <c r="BQ72" s="34">
        <f t="shared" si="70"/>
        <v>73.196501772322563</v>
      </c>
      <c r="BR72" s="19">
        <f>IF($N72=2,BR95*'4 PEF'!$C$4,IF(OR($N72=3,$N72=4,$N72=5,$N72=6),BR95*'4 PEF'!$C$5,IF(OR($N72=7,$N72=8),BR95*'4 PEF'!$C$10,IF($N72=9,BR95*'4 PEF'!$C$7,IF($N72=10,BR95*'4 PEF'!$C$6)))))</f>
        <v>29.013755700958924</v>
      </c>
      <c r="BS72" s="19">
        <f>BS95*'4 PEF'!$C$10</f>
        <v>0</v>
      </c>
      <c r="BT72" s="19">
        <f>IF($N72=2,BT95*'4 PEF'!$C$4,IF(OR($N72=3,$N72=4,$N72=5,$N72=6),BT95*'4 PEF'!$C$5,IF(OR($N72=7,$N72=8),BT95*'4 PEF'!$C$10,IF($N72=9,BT95*'4 PEF'!$C$7,IF($N72=10,BT95*'4 PEF'!$C$6)))))</f>
        <v>12.526315789473685</v>
      </c>
      <c r="BU72" s="19">
        <f>BU95*'4 PEF'!$C$10</f>
        <v>54.460220708730063</v>
      </c>
      <c r="BV72" s="19">
        <f>BV95*'4 PEF'!$C$10</f>
        <v>1.0795749754011426</v>
      </c>
      <c r="BW72" s="33">
        <f>BW95*'4 PEF'!$C$10</f>
        <v>-16.180142857142858</v>
      </c>
      <c r="BX72" s="34">
        <f t="shared" si="71"/>
        <v>80.899724317420961</v>
      </c>
    </row>
    <row r="73" spans="1:76" x14ac:dyDescent="0.25">
      <c r="A73" s="152"/>
      <c r="B73" s="17">
        <v>20</v>
      </c>
      <c r="C73" s="97">
        <f>VLOOKUP(M73,[1]aux!$A$2:$B$37,2,FALSE)</f>
        <v>18</v>
      </c>
      <c r="D73" s="50"/>
      <c r="E73" s="50"/>
      <c r="F73" s="49"/>
      <c r="G73" s="49"/>
      <c r="H73" s="31">
        <f t="shared" si="72"/>
        <v>0</v>
      </c>
      <c r="I73" s="49">
        <v>4</v>
      </c>
      <c r="J73" s="49">
        <v>3</v>
      </c>
      <c r="K73" s="49">
        <v>3</v>
      </c>
      <c r="L73" s="49">
        <v>1</v>
      </c>
      <c r="M73" s="49">
        <f t="shared" si="51"/>
        <v>4331</v>
      </c>
      <c r="N73" s="49">
        <v>6</v>
      </c>
      <c r="O73" s="49">
        <v>0</v>
      </c>
      <c r="P73" s="49">
        <v>1</v>
      </c>
      <c r="Q73" s="49">
        <v>0</v>
      </c>
      <c r="R73" s="49">
        <v>2</v>
      </c>
      <c r="S73" s="22">
        <f t="shared" si="44"/>
        <v>21</v>
      </c>
      <c r="T73" s="49">
        <v>1</v>
      </c>
      <c r="U73" s="49">
        <v>1</v>
      </c>
      <c r="V73" s="18"/>
      <c r="W73" s="10">
        <f>VLOOKUP($C73,[1]Prague!$BB$7:$BK$42,5)</f>
        <v>17</v>
      </c>
      <c r="X73" s="10">
        <f>VLOOKUP($C73,[1]Prague!$BB$7:$BK$42,6)</f>
        <v>38</v>
      </c>
      <c r="Y73" s="10">
        <f>VLOOKUP($C73,[1]Prague!$BB$7:$BK$42,7)</f>
        <v>67</v>
      </c>
      <c r="Z73" s="10">
        <f>VLOOKUP($C73,[1]Prague!$BB$7:$BK$42,8)</f>
        <v>93</v>
      </c>
      <c r="AA73" s="10">
        <f>VLOOKUP($C73,[1]Prague!$BB$7:$BK$42,9)</f>
        <v>117</v>
      </c>
      <c r="AB73" s="10">
        <f>VLOOKUP($C73,[1]Prague!$BB$7:$BK$42,10)</f>
        <v>109</v>
      </c>
      <c r="AC73" s="11">
        <f t="shared" si="52"/>
        <v>0</v>
      </c>
      <c r="AD73" s="11">
        <f t="shared" si="53"/>
        <v>0</v>
      </c>
      <c r="AE73" s="11">
        <f>VLOOKUP($C73,[1]Vienna!$BB$7:$BM$42,11)</f>
        <v>177</v>
      </c>
      <c r="AF73" s="11">
        <f>VLOOKUP($C73,[1]Vienna!$BB$7:$BM$42,12)</f>
        <v>182</v>
      </c>
      <c r="AG73" s="11" t="s">
        <v>30</v>
      </c>
      <c r="AH73" s="11" t="s">
        <v>30</v>
      </c>
      <c r="AI73" s="11">
        <f t="shared" si="54"/>
        <v>123</v>
      </c>
      <c r="AJ73" s="11">
        <f t="shared" si="55"/>
        <v>0</v>
      </c>
      <c r="AK73" s="11">
        <f t="shared" si="56"/>
        <v>149</v>
      </c>
      <c r="AL73" s="11">
        <f t="shared" si="57"/>
        <v>0</v>
      </c>
      <c r="AM73" s="11">
        <f t="shared" si="58"/>
        <v>162</v>
      </c>
      <c r="AN73" s="11">
        <f t="shared" si="59"/>
        <v>186</v>
      </c>
      <c r="AO73" s="11">
        <f t="shared" si="60"/>
        <v>184</v>
      </c>
      <c r="AP73" s="13">
        <f t="shared" si="45"/>
        <v>339.5699944541426</v>
      </c>
      <c r="AQ73" s="10">
        <f>VLOOKUP($C73,[2]Prague!$BB$7:$BK$40,5)</f>
        <v>18</v>
      </c>
      <c r="AR73" s="10">
        <f>VLOOKUP($C73,[2]Prague!$BB$7:$BK$40,6)</f>
        <v>38</v>
      </c>
      <c r="AS73" s="10">
        <f>VLOOKUP($C73,[2]Prague!$BB$7:$BK$40,7)</f>
        <v>68</v>
      </c>
      <c r="AT73" s="10">
        <f>VLOOKUP($C73,[2]Prague!$BB$7:$BK$40,8)</f>
        <v>95</v>
      </c>
      <c r="AU73" s="10">
        <f>VLOOKUP($C73,[2]Prague!$BB$7:$BK$40,9)</f>
        <v>117</v>
      </c>
      <c r="AV73" s="10">
        <f>VLOOKUP($C73,[2]Prague!$BB$7:$BK$40,10)</f>
        <v>109</v>
      </c>
      <c r="AW73" s="11">
        <f t="shared" si="61"/>
        <v>0</v>
      </c>
      <c r="AX73" s="11">
        <f t="shared" si="62"/>
        <v>0</v>
      </c>
      <c r="AY73" s="11">
        <f>VLOOKUP($C73,[2]Vienna!$BB$7:$BM$42,11)</f>
        <v>177</v>
      </c>
      <c r="AZ73" s="11">
        <f>VLOOKUP($C73,[2]Vienna!$BB$7:$BM$42,12)</f>
        <v>182</v>
      </c>
      <c r="BA73" s="11" t="s">
        <v>30</v>
      </c>
      <c r="BB73" s="11" t="s">
        <v>30</v>
      </c>
      <c r="BC73" s="11">
        <f t="shared" si="63"/>
        <v>123</v>
      </c>
      <c r="BD73" s="11">
        <f t="shared" si="64"/>
        <v>0</v>
      </c>
      <c r="BE73" s="11">
        <f t="shared" si="65"/>
        <v>149</v>
      </c>
      <c r="BF73" s="11">
        <f t="shared" si="66"/>
        <v>0</v>
      </c>
      <c r="BG73" s="11">
        <f t="shared" si="67"/>
        <v>162</v>
      </c>
      <c r="BH73" s="11">
        <f t="shared" si="68"/>
        <v>186</v>
      </c>
      <c r="BI73" s="11">
        <f t="shared" si="69"/>
        <v>184</v>
      </c>
      <c r="BJ73" s="13">
        <f t="shared" si="46"/>
        <v>265.10909398913401</v>
      </c>
      <c r="BK73" s="19">
        <f>IF($N73=2,BK96*'4 PEF'!$C$4,IF(OR($N73=3,$N73=4,$N73=5,$N73=6),BK96*'4 PEF'!$C$5,IF(OR($N73=7,$N73=8),BK96*'4 PEF'!$C$10,IF($N73=9,BK96*'4 PEF'!$C$7,IF($N73=10,BK96*'4 PEF'!$C$6)))))</f>
        <v>27.366246874836204</v>
      </c>
      <c r="BL73" s="19">
        <f>BL96*'4 PEF'!$C$10</f>
        <v>0</v>
      </c>
      <c r="BM73" s="19">
        <f>IF($N73=2,BM96*'4 PEF'!$C$4,IF(OR($N73=3,$N73=4,$N73=5,$N73=6),BM96*'4 PEF'!$C$5,IF(OR($N73=7,$N73=8),BM96*'4 PEF'!$C$10,IF($N73=9,BM96*'4 PEF'!$C$7,IF($N73=10,BM96*'4 PEF'!$C$6)))))</f>
        <v>5.0854700854700852</v>
      </c>
      <c r="BN73" s="19">
        <f>BN96*'4 PEF'!$C$10</f>
        <v>21.95660711895114</v>
      </c>
      <c r="BO73" s="19">
        <f>BO96*'4 PEF'!$C$10</f>
        <v>0.44041009947586163</v>
      </c>
      <c r="BP73" s="33">
        <f>BP96*'4 PEF'!$C$10</f>
        <v>-16.373376068376068</v>
      </c>
      <c r="BQ73" s="34">
        <f t="shared" si="70"/>
        <v>38.47535811035722</v>
      </c>
      <c r="BR73" s="19">
        <f>IF($N73=2,BR96*'4 PEF'!$C$4,IF(OR($N73=3,$N73=4,$N73=5,$N73=6),BR96*'4 PEF'!$C$5,IF(OR($N73=7,$N73=8),BR96*'4 PEF'!$C$10,IF($N73=9,BR96*'4 PEF'!$C$7,IF($N73=10,BR96*'4 PEF'!$C$6)))))</f>
        <v>36.461809377692674</v>
      </c>
      <c r="BS73" s="19">
        <f>BS96*'4 PEF'!$C$10</f>
        <v>0</v>
      </c>
      <c r="BT73" s="19">
        <f>IF($N73=2,BT96*'4 PEF'!$C$4,IF(OR($N73=3,$N73=4,$N73=5,$N73=6),BT96*'4 PEF'!$C$5,IF(OR($N73=7,$N73=8),BT96*'4 PEF'!$C$10,IF($N73=9,BT96*'4 PEF'!$C$7,IF($N73=10,BT96*'4 PEF'!$C$6)))))</f>
        <v>8.4895572263993326</v>
      </c>
      <c r="BU73" s="19">
        <f>BU96*'4 PEF'!$C$10</f>
        <v>22.148967201403902</v>
      </c>
      <c r="BV73" s="19">
        <f>BV96*'4 PEF'!$C$10</f>
        <v>1.0358413566532045</v>
      </c>
      <c r="BW73" s="33">
        <f>BW96*'4 PEF'!$C$10</f>
        <v>-16.180142857142858</v>
      </c>
      <c r="BX73" s="34">
        <f t="shared" si="71"/>
        <v>51.956032305006261</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4"/>
      <c r="J76" s="24"/>
      <c r="K76" s="24"/>
      <c r="L76" s="24"/>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V89" si="73">IF(C54="","",C54)</f>
        <v>1</v>
      </c>
      <c r="D77" s="49" t="str">
        <f t="shared" si="73"/>
        <v>-</v>
      </c>
      <c r="E77" s="49" t="str">
        <f t="shared" si="73"/>
        <v>o</v>
      </c>
      <c r="F77" s="49" t="str">
        <f t="shared" si="73"/>
        <v>o</v>
      </c>
      <c r="G77" s="49" t="str">
        <f t="shared" si="73"/>
        <v>o</v>
      </c>
      <c r="H77" s="49">
        <f t="shared" si="73"/>
        <v>0</v>
      </c>
      <c r="I77" s="49">
        <f t="shared" si="73"/>
        <v>1</v>
      </c>
      <c r="J77" s="49">
        <f t="shared" si="73"/>
        <v>1</v>
      </c>
      <c r="K77" s="49">
        <f t="shared" si="73"/>
        <v>1</v>
      </c>
      <c r="L77" s="49">
        <f t="shared" si="73"/>
        <v>1</v>
      </c>
      <c r="M77" s="49">
        <f t="shared" si="73"/>
        <v>1111</v>
      </c>
      <c r="N77" s="49">
        <f t="shared" si="73"/>
        <v>2</v>
      </c>
      <c r="O77" s="49">
        <f t="shared" si="73"/>
        <v>11</v>
      </c>
      <c r="P77" s="49">
        <f t="shared" si="73"/>
        <v>2</v>
      </c>
      <c r="Q77" s="49">
        <f t="shared" si="73"/>
        <v>3</v>
      </c>
      <c r="R77" s="49">
        <f t="shared" si="73"/>
        <v>1</v>
      </c>
      <c r="S77" s="22">
        <f t="shared" si="73"/>
        <v>15</v>
      </c>
      <c r="T77" s="49">
        <f t="shared" si="73"/>
        <v>0</v>
      </c>
      <c r="U77" s="49">
        <f t="shared" si="73"/>
        <v>0</v>
      </c>
      <c r="V77" s="6" t="str">
        <f t="shared" si="73"/>
        <v/>
      </c>
      <c r="W77" s="21">
        <f>IF(W54&gt;0,VLOOKUP(W54,'[3]2020_Envelope'!$BH$6:$CR$128,20),"")</f>
        <v>10.093189964157705</v>
      </c>
      <c r="X77" s="21">
        <f>IF(X54&gt;0,VLOOKUP(X54,'[3]2020_Envelope'!$BH$6:$CR$128,20),"")</f>
        <v>5.2998345740281216</v>
      </c>
      <c r="Y77" s="21" t="str">
        <f>IF(Y54&gt;0,VLOOKUP(Y54,'[3]2020_Envelope'!$BH$6:$CR$128,20),"")</f>
        <v/>
      </c>
      <c r="Z77" s="21">
        <f>IF(Z54&gt;0,VLOOKUP(Z54,'[3]2020_Envelope'!$BH$6:$CR$128,20),"")</f>
        <v>9.1750168690958169</v>
      </c>
      <c r="AA77" s="21" t="str">
        <f>IF(AA54&gt;0,VLOOKUP(AA54,'[3]2020_Envelope'!$BH$6:$CR$128,20),"")</f>
        <v/>
      </c>
      <c r="AB77" s="21" t="str">
        <f>IF(AB54&gt;0,VLOOKUP(AB54,'[3]2020_Envelope'!$BH$6:$CR$128,20),"")</f>
        <v/>
      </c>
      <c r="AC77" s="20" t="str">
        <f>IF(AC54&gt;0,VLOOKUP(AC54,'[3]2020_HVAC'!$EY$7:$KA$83,80),"")</f>
        <v/>
      </c>
      <c r="AD77" s="20" t="str">
        <f>IF(AD54&gt;0,VLOOKUP(AD54,'[3]2020_HVAC'!$EY$7:$KA$83,80),"")</f>
        <v/>
      </c>
      <c r="AE77" s="20" t="str">
        <f>IF(AE54&gt;0,VLOOKUP(AE54,'[3]2020_HVAC'!$EY$7:$KA$83,80),"")</f>
        <v/>
      </c>
      <c r="AF77" s="20" t="str">
        <f>IF(AF54&gt;0,VLOOKUP(AF54,'[3]2020_HVAC'!$EY$7:$KA$83,80),"")</f>
        <v/>
      </c>
      <c r="AG77" s="55">
        <f>VLOOKUP($C77,[1]Performance!$A$3:$K$38,3)</f>
        <v>0</v>
      </c>
      <c r="AH77" s="55">
        <f>IF(AG77=0,80,IF(AG77=1,81,82))</f>
        <v>80</v>
      </c>
      <c r="AI77" s="20">
        <f>IF(AI54&gt;0,VLOOKUP(AI54,'[3]2020_HVAC'!$EY$7:$KA$83,AH77),"")</f>
        <v>11.289642283953423</v>
      </c>
      <c r="AJ77" s="20">
        <f>IF(AJ54&gt;0,VLOOKUP(AJ54,'[3]2020_HVAC'!$EY$7:$KA$83,$AH77),"")</f>
        <v>16.581148232598391</v>
      </c>
      <c r="AK77" s="20">
        <f>IF(AK54&gt;0,VLOOKUP(AK54,'[3]2020_HVAC'!$EY$7:$KA$83,80),"")</f>
        <v>33.6</v>
      </c>
      <c r="AL77" s="20">
        <f>IF(AL54&gt;0,VLOOKUP(AL54,'[3]2020_HVAC'!$EY$7:$KA$83,80),"")</f>
        <v>48</v>
      </c>
      <c r="AM77" s="20">
        <f>IF(AM54&gt;0,VLOOKUP(AM54,'[3]2020_HVAC'!$EY$7:$KA$83,80),"")</f>
        <v>0.23076923076923078</v>
      </c>
      <c r="AN77" s="20" t="str">
        <f>IF(AN54&gt;0,VLOOKUP(AN54,'[3]2020_HVAC'!$EY$7:$KA$83,80),"")</f>
        <v/>
      </c>
      <c r="AO77" s="20" t="str">
        <f>IF(AO54&gt;0,VLOOKUP(AO54,'[3]2020_HVAC'!$EY$7:$KA$83,80),"")</f>
        <v/>
      </c>
      <c r="AP77" s="13">
        <f>(SUM(W77:AF77)+SUM(AI77:AO77))*$AP$5</f>
        <v>314190.86670177028</v>
      </c>
      <c r="AQ77" s="21">
        <f>IF(AQ54&gt;0,VLOOKUP(AQ54,'[3]2020_Envelope'!$BH$6:$CR$128,21),"")</f>
        <v>26.284348864994023</v>
      </c>
      <c r="AR77" s="21">
        <f>IF(AR54&gt;0,VLOOKUP(AR54,'[3]2020_Envelope'!$BH$6:$CR$128,21),"")</f>
        <v>9.5454992319508438</v>
      </c>
      <c r="AS77" s="21" t="str">
        <f>IF(AS54&gt;0,VLOOKUP(AS54,'[3]2020_Envelope'!$BH$6:$CR$128,21),"")</f>
        <v/>
      </c>
      <c r="AT77" s="21" t="str">
        <f>IF(AT54&gt;0,VLOOKUP(AT54,'[3]2020_Envelope'!$BH$6:$CR$128,21),"")</f>
        <v/>
      </c>
      <c r="AU77" s="21" t="str">
        <f>IF(AU54&gt;0,VLOOKUP(AU54,'[3]2020_Envelope'!$BH$6:$CR$128,21),"")</f>
        <v/>
      </c>
      <c r="AV77" s="21" t="str">
        <f>IF(AV54&gt;0,VLOOKUP(AV54,'[3]2020_Envelope'!$BH$6:$CR$128,21),"")</f>
        <v/>
      </c>
      <c r="AW77" s="20" t="str">
        <f>IF(AW54&gt;0,VLOOKUP(AW54,'[3]2020_HVAC'!$EY$7:$KA$83,83),"")</f>
        <v/>
      </c>
      <c r="AX77" s="20" t="str">
        <f>IF(AX54&gt;0,VLOOKUP(AX54,'[3]2020_HVAC'!$EY$7:$KA$83,83),"")</f>
        <v/>
      </c>
      <c r="AY77" s="20" t="str">
        <f>IF(AY54&gt;0,VLOOKUP(AY54,'[3]2020_HVAC'!$EY$7:$KA$83,83),"")</f>
        <v/>
      </c>
      <c r="AZ77" s="20" t="str">
        <f>IF(AZ54&gt;0,VLOOKUP(AZ54,'[3]2020_HVAC'!$EY$7:$KA$83,83),"")</f>
        <v/>
      </c>
      <c r="BA77" s="55">
        <f>VLOOKUP($C77,[2]Performance!$A$3:$K$36,3)</f>
        <v>0</v>
      </c>
      <c r="BB77" s="55">
        <f>IF(BA77=0,83,IF(BA77=1,84,85))</f>
        <v>83</v>
      </c>
      <c r="BC77" s="20">
        <f>IF(BC54&gt;0,VLOOKUP(BC54,'[3]2020_HVAC'!$EY$7:$KA$83,BB77),"")</f>
        <v>18.350787357841099</v>
      </c>
      <c r="BD77" s="20">
        <f>IF(BD54&gt;0,VLOOKUP(BD54,'[3]2020_HVAC'!$EY$7:$KA$83,$BB77),"")</f>
        <v>13.471133472973611</v>
      </c>
      <c r="BE77" s="20">
        <f>IF(BE54&gt;0,VLOOKUP(BE54,'[3]2020_HVAC'!$EY$7:$KA$83,83),"")</f>
        <v>33.6</v>
      </c>
      <c r="BF77" s="20">
        <f>IF(BF54&gt;0,VLOOKUP(BF54,'[3]2020_HVAC'!$EY$7:$KA$83,83),"")</f>
        <v>48</v>
      </c>
      <c r="BG77" s="20">
        <f>IF(BG54&gt;0,VLOOKUP(BG54,'[3]2020_HVAC'!$EY$7:$KA$83,83),"")</f>
        <v>0.17142857142857143</v>
      </c>
      <c r="BH77" s="20" t="str">
        <f>IF(BH54&gt;0,VLOOKUP(BH54,'[3]2020_HVAC'!$EY$7:$KA$83,83),"")</f>
        <v/>
      </c>
      <c r="BI77" s="20" t="str">
        <f>IF(BI54&gt;0,VLOOKUP(BI54,'[3]2020_HVAC'!$EY$7:$KA$83,83),"")</f>
        <v/>
      </c>
      <c r="BJ77" s="13">
        <f>(SUM(AQ77:AZ77)+SUM(BC77:BI77))*$BJ$5</f>
        <v>470683.07212244265</v>
      </c>
      <c r="BK77" s="19">
        <f>IF($N77&gt;0,VLOOKUP($C77,[1]Prague!$AB$7:$AN$40,$N77))/((IF($P77=1,'3 PlantsCodes'!$D$26,IF($P77=2,'3 PlantsCodes'!$D$27,IF($P77=3,'3 PlantsCodes'!$D$28,IF($P77=4,'3 PlantsCodes'!$D$29)))))*IF($R77=1,'3 PlantsCodes'!$D$31,IF($R77=2,'3 PlantsCodes'!$D$32)))</f>
        <v>324.04270967500685</v>
      </c>
      <c r="BL77" s="19">
        <f>(IF($O77=20,VLOOKUP($C77,[1]Prague!$AB$7:$AN$40,12),IF($O77&gt;0,VLOOKUP($C77,[1]Prague!$AB$7:$AN$40,$O77),0))/(IF($Q77=1,'3 PlantsCodes'!$E$26,IF($Q77=3,'3 PlantsCodes'!$E$28,IF($Q77=4,'3 PlantsCodes'!$E$29,1)))*IF($R77=1,'3 PlantsCodes'!$E$31,IF($R77=2,'3 PlantsCodes'!$E$32))))</f>
        <v>2.8790244837483172</v>
      </c>
      <c r="BM77" s="19">
        <f>VLOOKUP($C77,[1]Prague!$AB$6:$AZ$40,$S77)</f>
        <v>8.6315789473684212</v>
      </c>
      <c r="BN77" s="19">
        <f>VLOOKUP($C77,[1]Prague!$B$7:$Y$40,18)</f>
        <v>32.468790527341049</v>
      </c>
      <c r="BO77" s="19">
        <f>VLOOKUP($C77,[1]Prague!$B$7:$AA$40,26)</f>
        <v>0.71053706685988149</v>
      </c>
      <c r="BP77" s="20">
        <f>IF($U77=1,-[4]Office!$E$5,0)</f>
        <v>0</v>
      </c>
      <c r="BQ77" s="57" t="s">
        <v>30</v>
      </c>
      <c r="BR77" s="19">
        <f>IF($N77&gt;0,VLOOKUP($C77,[2]Prague!$AB$7:$AN$40,$N77))/((IF($P77=1,'3 PlantsCodes'!$D$26,IF($P77=2,'3 PlantsCodes'!$D$27,IF($P77=3,'3 PlantsCodes'!$D$28,IF($P77=4,'3 PlantsCodes'!$D$29)))))*IF($R77=1,'3 PlantsCodes'!$D$31,IF($R77=2,'3 PlantsCodes'!$D$32)))</f>
        <v>298.7379283637751</v>
      </c>
      <c r="BS77" s="19">
        <f>(IF($O77=20,VLOOKUP($C77,[2]Prague!$AB$7:$AN$40,12),IF($O77&gt;0,VLOOKUP($C77,[2]Prague!$AB$7:$AN$40,$O77),0))/(IF($Q77=1,'3 PlantsCodes'!$E$26,IF($Q77=3,'3 PlantsCodes'!$E$28,IF($Q77=4,'3 PlantsCodes'!$E$29,1)))*IF($R77=1,'3 PlantsCodes'!$E$31,IF($R77=2,'3 PlantsCodes'!$E$32))))</f>
        <v>1.1073630230432814</v>
      </c>
      <c r="BT77" s="19">
        <f>VLOOKUP($C77,[2]Prague!$AB$6:$AZ$40,$S77)</f>
        <v>12.526315789473685</v>
      </c>
      <c r="BU77" s="19">
        <f>VLOOKUP($C77,[2]Prague!$B$7:$Y$40,18)</f>
        <v>29.930123094743482</v>
      </c>
      <c r="BV77" s="19">
        <f>VLOOKUP($C77,[2]Prague!$B$7:$AA$40,26)</f>
        <v>0.95122643267160389</v>
      </c>
      <c r="BW77" s="20">
        <f>IF($U77=1,-[4]School!$E$5,0)</f>
        <v>0</v>
      </c>
      <c r="BX77" s="57" t="s">
        <v>30</v>
      </c>
    </row>
    <row r="78" spans="1:76" x14ac:dyDescent="0.25">
      <c r="A78" s="151"/>
      <c r="B78" s="17">
        <v>2</v>
      </c>
      <c r="C78" s="22">
        <f t="shared" si="73"/>
        <v>9</v>
      </c>
      <c r="D78" s="50" t="str">
        <f t="shared" si="73"/>
        <v>o</v>
      </c>
      <c r="E78" s="50" t="str">
        <f t="shared" si="73"/>
        <v>+</v>
      </c>
      <c r="F78" s="49" t="str">
        <f t="shared" si="73"/>
        <v>o</v>
      </c>
      <c r="G78" s="49" t="str">
        <f t="shared" si="73"/>
        <v>o+</v>
      </c>
      <c r="H78" s="49">
        <f t="shared" si="73"/>
        <v>0</v>
      </c>
      <c r="I78" s="49">
        <f t="shared" si="73"/>
        <v>2</v>
      </c>
      <c r="J78" s="49">
        <f t="shared" si="73"/>
        <v>3</v>
      </c>
      <c r="K78" s="49">
        <f t="shared" si="73"/>
        <v>2</v>
      </c>
      <c r="L78" s="49">
        <f t="shared" si="73"/>
        <v>1</v>
      </c>
      <c r="M78" s="49">
        <f t="shared" si="73"/>
        <v>2321</v>
      </c>
      <c r="N78" s="49">
        <f t="shared" si="73"/>
        <v>6</v>
      </c>
      <c r="O78" s="49">
        <f t="shared" si="73"/>
        <v>0</v>
      </c>
      <c r="P78" s="49">
        <f t="shared" si="73"/>
        <v>1</v>
      </c>
      <c r="Q78" s="49">
        <f t="shared" si="73"/>
        <v>0</v>
      </c>
      <c r="R78" s="49">
        <f t="shared" si="73"/>
        <v>2</v>
      </c>
      <c r="S78" s="22">
        <f t="shared" si="73"/>
        <v>15</v>
      </c>
      <c r="T78" s="49">
        <f t="shared" si="73"/>
        <v>0</v>
      </c>
      <c r="U78" s="49">
        <f t="shared" si="73"/>
        <v>0</v>
      </c>
      <c r="V78" s="18" t="str">
        <f t="shared" si="73"/>
        <v/>
      </c>
      <c r="W78" s="21">
        <f>IF(W55&gt;0,VLOOKUP(W55,'[3]2020_Envelope'!$BH$6:$CR$128,20),"")</f>
        <v>2.9017921146953398</v>
      </c>
      <c r="X78" s="21">
        <f>IF(X55&gt;0,VLOOKUP(X55,'[3]2020_Envelope'!$BH$6:$CR$128,20),"")</f>
        <v>11.188539656281591</v>
      </c>
      <c r="Y78" s="21">
        <f>IF(Y55&gt;0,VLOOKUP(Y55,'[3]2020_Envelope'!$BH$6:$CR$128,20),"")</f>
        <v>8.0745519713261658</v>
      </c>
      <c r="Z78" s="21">
        <f>IF(Z55&gt;0,VLOOKUP(Z55,'[3]2020_Envelope'!$BH$6:$CR$128,20),"")</f>
        <v>86.612159244264518</v>
      </c>
      <c r="AA78" s="21" t="str">
        <f>IF(AA55&gt;0,VLOOKUP(AA55,'[3]2020_Envelope'!$BH$6:$CR$128,20),"")</f>
        <v/>
      </c>
      <c r="AB78" s="21">
        <f>IF(AB55&gt;0,VLOOKUP(AB55,'[3]2020_Envelope'!$BH$6:$CR$128,20),"")</f>
        <v>34.081196581196579</v>
      </c>
      <c r="AC78" s="20" t="str">
        <f>IF(AC55&gt;0,VLOOKUP(AC55,'[3]2020_HVAC'!$EY$7:$KA$83,80),"")</f>
        <v/>
      </c>
      <c r="AD78" s="20" t="str">
        <f>IF(AD55&gt;0,VLOOKUP(AD55,'[3]2020_HVAC'!$EY$7:$KA$83,80),"")</f>
        <v/>
      </c>
      <c r="AE78" s="20">
        <f>IF(AE55&gt;0,VLOOKUP(AE55,'[3]2020_HVAC'!$EY$7:$KA$83,80),"")</f>
        <v>22.799999999999997</v>
      </c>
      <c r="AF78" s="20" t="str">
        <f>IF(AF55&gt;0,VLOOKUP(AF55,'[3]2020_HVAC'!$EY$7:$KA$83,80),"")</f>
        <v/>
      </c>
      <c r="AG78" s="55">
        <f>VLOOKUP($C78,[1]Performance!$A$3:$K$38,3)</f>
        <v>2</v>
      </c>
      <c r="AH78" s="55">
        <f t="shared" ref="AH78:AH96" si="74">IF(AG78=0,80,IF(AG78=1,81,82))</f>
        <v>82</v>
      </c>
      <c r="AI78" s="20">
        <f>IF(AI55&gt;0,VLOOKUP(AI55,'[3]2020_HVAC'!$EY$7:$KA$83,AH78),"")</f>
        <v>6.2278557142093396</v>
      </c>
      <c r="AJ78" s="20" t="str">
        <f>IF(AJ55&gt;0,VLOOKUP(AJ55,'[3]2020_HVAC'!$EY$7:$KA$83,$AH78),"")</f>
        <v/>
      </c>
      <c r="AK78" s="20">
        <f>IF(AK55&gt;0,VLOOKUP(AK55,'[3]2020_HVAC'!$EY$7:$KA$83,80),"")</f>
        <v>38.400000000000006</v>
      </c>
      <c r="AL78" s="20" t="str">
        <f>IF(AL55&gt;0,VLOOKUP(AL55,'[3]2020_HVAC'!$EY$7:$KA$83,80),"")</f>
        <v/>
      </c>
      <c r="AM78" s="20">
        <f>IF(AM55&gt;0,VLOOKUP(AM55,'[3]2020_HVAC'!$EY$7:$KA$83,80),"")</f>
        <v>1.3333333333333333</v>
      </c>
      <c r="AN78" s="20" t="str">
        <f>IF(AN55&gt;0,VLOOKUP(AN55,'[3]2020_HVAC'!$EY$7:$KA$83,80),"")</f>
        <v/>
      </c>
      <c r="AO78" s="20" t="str">
        <f>IF(AO55&gt;0,VLOOKUP(AO55,'[3]2020_HVAC'!$EY$7:$KA$83,80),"")</f>
        <v/>
      </c>
      <c r="AP78" s="13">
        <f t="shared" ref="AP78:AP95" si="75">(SUM(W78:AF78)+SUM(AI78:AO78))*$AP$5</f>
        <v>495189.46295981813</v>
      </c>
      <c r="AQ78" s="21">
        <f>IF(AQ55&gt;0,VLOOKUP(AQ55,'[3]2020_Envelope'!$BH$6:$CR$128,21),"")</f>
        <v>7.556750298685782</v>
      </c>
      <c r="AR78" s="21">
        <f>IF(AR55&gt;0,VLOOKUP(AR55,'[3]2020_Envelope'!$BH$6:$CR$128,21),"")</f>
        <v>20.151609489674005</v>
      </c>
      <c r="AS78" s="21">
        <f>IF(AS55&gt;0,VLOOKUP(AS55,'[3]2020_Envelope'!$BH$6:$CR$128,21),"")</f>
        <v>21.027479091995218</v>
      </c>
      <c r="AT78" s="21" t="str">
        <f>IF(AT55&gt;0,VLOOKUP(AT55,'[3]2020_Envelope'!$BH$6:$CR$128,21),"")</f>
        <v/>
      </c>
      <c r="AU78" s="21" t="str">
        <f>IF(AU55&gt;0,VLOOKUP(AU55,'[3]2020_Envelope'!$BH$6:$CR$128,21),"")</f>
        <v/>
      </c>
      <c r="AV78" s="21">
        <f>IF(AV55&gt;0,VLOOKUP(AV55,'[3]2020_Envelope'!$BH$6:$CR$128,21),"")</f>
        <v>22.942857142857143</v>
      </c>
      <c r="AW78" s="20" t="str">
        <f>IF(AW55&gt;0,VLOOKUP(AW55,'[3]2020_HVAC'!$EY$7:$KA$83,83),"")</f>
        <v/>
      </c>
      <c r="AX78" s="20" t="str">
        <f>IF(AX55&gt;0,VLOOKUP(AX55,'[3]2020_HVAC'!$EY$7:$KA$83,83),"")</f>
        <v/>
      </c>
      <c r="AY78" s="20">
        <f>IF(AY55&gt;0,VLOOKUP(AY55,'[3]2020_HVAC'!$EY$7:$KA$83,83),"")</f>
        <v>22.799999999999994</v>
      </c>
      <c r="AZ78" s="20" t="str">
        <f>IF(AZ55&gt;0,VLOOKUP(AZ55,'[3]2020_HVAC'!$EY$7:$KA$83,83),"")</f>
        <v/>
      </c>
      <c r="BA78" s="55">
        <f>VLOOKUP($C78,[2]Performance!$A$3:$K$36,3)</f>
        <v>2</v>
      </c>
      <c r="BB78" s="55">
        <f t="shared" ref="BB78:BB96" si="76">IF(BA78=0,83,IF(BA78=1,84,85))</f>
        <v>85</v>
      </c>
      <c r="BC78" s="20">
        <f>IF(BC55&gt;0,VLOOKUP(BC55,'[3]2020_HVAC'!$EY$7:$KA$83,BB78),"")</f>
        <v>11.46702242278994</v>
      </c>
      <c r="BD78" s="20" t="str">
        <f>IF(BD55&gt;0,VLOOKUP(BD55,'[3]2020_HVAC'!$EY$7:$KA$83,$BB78),"")</f>
        <v/>
      </c>
      <c r="BE78" s="20">
        <f>IF(BE55&gt;0,VLOOKUP(BE55,'[3]2020_HVAC'!$EY$7:$KA$83,83),"")</f>
        <v>38.400000000000006</v>
      </c>
      <c r="BF78" s="20" t="str">
        <f>IF(BF55&gt;0,VLOOKUP(BF55,'[3]2020_HVAC'!$EY$7:$KA$83,83),"")</f>
        <v/>
      </c>
      <c r="BG78" s="20">
        <f>IF(BG55&gt;0,VLOOKUP(BG55,'[3]2020_HVAC'!$EY$7:$KA$83,83),"")</f>
        <v>1.4857142857142858</v>
      </c>
      <c r="BH78" s="20" t="str">
        <f>IF(BH55&gt;0,VLOOKUP(BH55,'[3]2020_HVAC'!$EY$7:$KA$83,83),"")</f>
        <v/>
      </c>
      <c r="BI78" s="20" t="str">
        <f>IF(BI55&gt;0,VLOOKUP(BI55,'[3]2020_HVAC'!$EY$7:$KA$83,83),"")</f>
        <v/>
      </c>
      <c r="BJ78" s="13">
        <f t="shared" ref="BJ78:BJ95" si="77">(SUM(AQ78:AZ78)+SUM(BC78:BI78))*$BJ$5</f>
        <v>459369.0131049066</v>
      </c>
      <c r="BK78" s="19">
        <f>IF($N78&gt;0,VLOOKUP($C78,[1]Prague!$AB$7:$AN$40,$N78))/((IF($P78=1,'3 PlantsCodes'!$D$26,IF($P78=2,'3 PlantsCodes'!$D$27,IF($P78=3,'3 PlantsCodes'!$D$28,IF($P78=4,'3 PlantsCodes'!$D$29)))))*IF($R78=1,'3 PlantsCodes'!$D$31,IF($R78=2,'3 PlantsCodes'!$D$32)))</f>
        <v>24.929586962141379</v>
      </c>
      <c r="BL78" s="19">
        <f>(IF($O78=20,VLOOKUP($C78,[1]Prague!$AB$7:$AN$40,12),IF($O78&gt;0,VLOOKUP($C78,[1]Prague!$AB$7:$AN$40,$O78),0))/(IF($Q78=1,'3 PlantsCodes'!$E$26,IF($Q78=3,'3 PlantsCodes'!$E$28,IF($Q78=4,'3 PlantsCodes'!$E$29,1)))*IF($R78=1,'3 PlantsCodes'!$E$31,IF($R78=2,'3 PlantsCodes'!$E$32))))</f>
        <v>0</v>
      </c>
      <c r="BM78" s="19">
        <f>VLOOKUP($C78,[1]Prague!$AB$6:$AZ$40,$S78)</f>
        <v>8.6315789473684212</v>
      </c>
      <c r="BN78" s="19">
        <f>VLOOKUP($C78,[1]Prague!$B$7:$Y$40,18)</f>
        <v>22.621541992187499</v>
      </c>
      <c r="BO78" s="19">
        <f>VLOOKUP($C78,[1]Prague!$B$7:$AA$40,26)</f>
        <v>0.20251597682529929</v>
      </c>
      <c r="BP78" s="20">
        <f>IF($U78=1,-[4]Office!$E$5,0)</f>
        <v>0</v>
      </c>
      <c r="BQ78" s="57" t="s">
        <v>30</v>
      </c>
      <c r="BR78" s="19">
        <f>IF($N78&gt;0,VLOOKUP($C78,[2]Prague!$AB$7:$AN$40,$N78))/((IF($P78=1,'3 PlantsCodes'!$D$26,IF($P78=2,'3 PlantsCodes'!$D$27,IF($P78=3,'3 PlantsCodes'!$D$28,IF($P78=4,'3 PlantsCodes'!$D$29)))))*IF($R78=1,'3 PlantsCodes'!$D$31,IF($R78=2,'3 PlantsCodes'!$D$32)))</f>
        <v>37.73261738595366</v>
      </c>
      <c r="BS78" s="19">
        <f>(IF($O78=20,VLOOKUP($C78,[2]Prague!$AB$7:$AN$40,12),IF($O78&gt;0,VLOOKUP($C78,[2]Prague!$AB$7:$AN$40,$O78),0))/(IF($Q78=1,'3 PlantsCodes'!$E$26,IF($Q78=3,'3 PlantsCodes'!$E$28,IF($Q78=4,'3 PlantsCodes'!$E$29,1)))*IF($R78=1,'3 PlantsCodes'!$E$31,IF($R78=2,'3 PlantsCodes'!$E$32))))</f>
        <v>0</v>
      </c>
      <c r="BT78" s="19">
        <f>VLOOKUP($C78,[2]Prague!$AB$6:$AZ$40,$S78)</f>
        <v>12.526315789473685</v>
      </c>
      <c r="BU78" s="19">
        <f>VLOOKUP($C78,[2]Prague!$B$7:$Y$40,18)</f>
        <v>20.553239289682573</v>
      </c>
      <c r="BV78" s="19">
        <f>VLOOKUP($C78,[2]Prague!$B$7:$AA$40,26)</f>
        <v>0.41531480318122932</v>
      </c>
      <c r="BW78" s="20">
        <f>IF($U78=1,-[4]School!$E$5,0)</f>
        <v>0</v>
      </c>
      <c r="BX78" s="57" t="s">
        <v>30</v>
      </c>
    </row>
    <row r="79" spans="1:76" x14ac:dyDescent="0.25">
      <c r="A79" s="151"/>
      <c r="B79" s="17">
        <v>3</v>
      </c>
      <c r="C79" s="22">
        <f t="shared" si="73"/>
        <v>13</v>
      </c>
      <c r="D79" s="50" t="str">
        <f t="shared" si="73"/>
        <v>o+</v>
      </c>
      <c r="E79" s="50" t="str">
        <f t="shared" si="73"/>
        <v>+</v>
      </c>
      <c r="F79" s="49" t="str">
        <f t="shared" si="73"/>
        <v>o</v>
      </c>
      <c r="G79" s="49" t="str">
        <f t="shared" si="73"/>
        <v>o+</v>
      </c>
      <c r="H79" s="49">
        <f t="shared" si="73"/>
        <v>0</v>
      </c>
      <c r="I79" s="49">
        <f t="shared" si="73"/>
        <v>3</v>
      </c>
      <c r="J79" s="49">
        <f t="shared" si="73"/>
        <v>3</v>
      </c>
      <c r="K79" s="49">
        <f t="shared" si="73"/>
        <v>2</v>
      </c>
      <c r="L79" s="49">
        <f t="shared" si="73"/>
        <v>1</v>
      </c>
      <c r="M79" s="49">
        <f t="shared" si="73"/>
        <v>3321</v>
      </c>
      <c r="N79" s="49">
        <f t="shared" si="73"/>
        <v>6</v>
      </c>
      <c r="O79" s="49">
        <f t="shared" si="73"/>
        <v>0</v>
      </c>
      <c r="P79" s="49">
        <f t="shared" si="73"/>
        <v>1</v>
      </c>
      <c r="Q79" s="49">
        <f t="shared" si="73"/>
        <v>0</v>
      </c>
      <c r="R79" s="49">
        <f t="shared" si="73"/>
        <v>2</v>
      </c>
      <c r="S79" s="22">
        <f t="shared" si="73"/>
        <v>15</v>
      </c>
      <c r="T79" s="49">
        <f t="shared" si="73"/>
        <v>0</v>
      </c>
      <c r="U79" s="49">
        <f t="shared" si="73"/>
        <v>0</v>
      </c>
      <c r="V79" s="18" t="str">
        <f t="shared" si="73"/>
        <v/>
      </c>
      <c r="W79" s="21">
        <f>IF(W56&gt;0,VLOOKUP(W56,'[3]2020_Envelope'!$BH$6:$CR$128,20),"")</f>
        <v>4.7942652329749107</v>
      </c>
      <c r="X79" s="21">
        <f>IF(X56&gt;0,VLOOKUP(X56,'[3]2020_Envelope'!$BH$6:$CR$128,20),"")</f>
        <v>12.807933553901295</v>
      </c>
      <c r="Y79" s="21">
        <f>IF(Y56&gt;0,VLOOKUP(Y56,'[3]2020_Envelope'!$BH$6:$CR$128,20),"")</f>
        <v>9.0838709677419356</v>
      </c>
      <c r="Z79" s="21">
        <f>IF(Z56&gt;0,VLOOKUP(Z56,'[3]2020_Envelope'!$BH$6:$CR$128,20),"")</f>
        <v>86.612159244264518</v>
      </c>
      <c r="AA79" s="21" t="str">
        <f>IF(AA56&gt;0,VLOOKUP(AA56,'[3]2020_Envelope'!$BH$6:$CR$128,20),"")</f>
        <v/>
      </c>
      <c r="AB79" s="21">
        <f>IF(AB56&gt;0,VLOOKUP(AB56,'[3]2020_Envelope'!$BH$6:$CR$128,20),"")</f>
        <v>34.081196581196579</v>
      </c>
      <c r="AC79" s="20" t="str">
        <f>IF(AC56&gt;0,VLOOKUP(AC56,'[3]2020_HVAC'!$EY$7:$KA$83,80),"")</f>
        <v/>
      </c>
      <c r="AD79" s="20" t="str">
        <f>IF(AD56&gt;0,VLOOKUP(AD56,'[3]2020_HVAC'!$EY$7:$KA$83,80),"")</f>
        <v/>
      </c>
      <c r="AE79" s="20">
        <f>IF(AE56&gt;0,VLOOKUP(AE56,'[3]2020_HVAC'!$EY$7:$KA$83,80),"")</f>
        <v>22.799999999999997</v>
      </c>
      <c r="AF79" s="20" t="str">
        <f>IF(AF56&gt;0,VLOOKUP(AF56,'[3]2020_HVAC'!$EY$7:$KA$83,80),"")</f>
        <v/>
      </c>
      <c r="AG79" s="55">
        <f>VLOOKUP($C79,[1]Performance!$A$3:$K$38,3)</f>
        <v>2</v>
      </c>
      <c r="AH79" s="55">
        <f t="shared" si="74"/>
        <v>82</v>
      </c>
      <c r="AI79" s="20">
        <f>IF(AI56&gt;0,VLOOKUP(AI56,'[3]2020_HVAC'!$EY$7:$KA$83,AH79),"")</f>
        <v>6.2278557142093396</v>
      </c>
      <c r="AJ79" s="20" t="str">
        <f>IF(AJ56&gt;0,VLOOKUP(AJ56,'[3]2020_HVAC'!$EY$7:$KA$83,$AH79),"")</f>
        <v/>
      </c>
      <c r="AK79" s="20">
        <f>IF(AK56&gt;0,VLOOKUP(AK56,'[3]2020_HVAC'!$EY$7:$KA$83,80),"")</f>
        <v>38.400000000000006</v>
      </c>
      <c r="AL79" s="20" t="str">
        <f>IF(AL56&gt;0,VLOOKUP(AL56,'[3]2020_HVAC'!$EY$7:$KA$83,80),"")</f>
        <v/>
      </c>
      <c r="AM79" s="20">
        <f>IF(AM56&gt;0,VLOOKUP(AM56,'[3]2020_HVAC'!$EY$7:$KA$83,80),"")</f>
        <v>1.3333333333333333</v>
      </c>
      <c r="AN79" s="20" t="str">
        <f>IF(AN56&gt;0,VLOOKUP(AN56,'[3]2020_HVAC'!$EY$7:$KA$83,80),"")</f>
        <v/>
      </c>
      <c r="AO79" s="20" t="str">
        <f>IF(AO56&gt;0,VLOOKUP(AO56,'[3]2020_HVAC'!$EY$7:$KA$83,80),"")</f>
        <v/>
      </c>
      <c r="AP79" s="13">
        <f t="shared" si="75"/>
        <v>505769.03822863527</v>
      </c>
      <c r="AQ79" s="21">
        <f>IF(AQ56&gt;0,VLOOKUP(AQ56,'[3]2020_Envelope'!$BH$6:$CR$128,21),"")</f>
        <v>12.485065710872162</v>
      </c>
      <c r="AR79" s="21">
        <f>IF(AR56&gt;0,VLOOKUP(AR56,'[3]2020_Envelope'!$BH$6:$CR$128,21),"")</f>
        <v>23.068289810547874</v>
      </c>
      <c r="AS79" s="21">
        <f>IF(AS56&gt;0,VLOOKUP(AS56,'[3]2020_Envelope'!$BH$6:$CR$128,21),"")</f>
        <v>23.655913978494624</v>
      </c>
      <c r="AT79" s="21" t="str">
        <f>IF(AT56&gt;0,VLOOKUP(AT56,'[3]2020_Envelope'!$BH$6:$CR$128,21),"")</f>
        <v/>
      </c>
      <c r="AU79" s="21" t="str">
        <f>IF(AU56&gt;0,VLOOKUP(AU56,'[3]2020_Envelope'!$BH$6:$CR$128,21),"")</f>
        <v/>
      </c>
      <c r="AV79" s="21">
        <f>IF(AV56&gt;0,VLOOKUP(AV56,'[3]2020_Envelope'!$BH$6:$CR$128,21),"")</f>
        <v>22.942857142857143</v>
      </c>
      <c r="AW79" s="20" t="str">
        <f>IF(AW56&gt;0,VLOOKUP(AW56,'[3]2020_HVAC'!$EY$7:$KA$83,83),"")</f>
        <v/>
      </c>
      <c r="AX79" s="20" t="str">
        <f>IF(AX56&gt;0,VLOOKUP(AX56,'[3]2020_HVAC'!$EY$7:$KA$83,83),"")</f>
        <v/>
      </c>
      <c r="AY79" s="20">
        <f>IF(AY56&gt;0,VLOOKUP(AY56,'[3]2020_HVAC'!$EY$7:$KA$83,83),"")</f>
        <v>22.799999999999994</v>
      </c>
      <c r="AZ79" s="20" t="str">
        <f>IF(AZ56&gt;0,VLOOKUP(AZ56,'[3]2020_HVAC'!$EY$7:$KA$83,83),"")</f>
        <v/>
      </c>
      <c r="BA79" s="55">
        <f>VLOOKUP($C79,[2]Performance!$A$3:$K$36,3)</f>
        <v>2</v>
      </c>
      <c r="BB79" s="55">
        <f t="shared" si="76"/>
        <v>85</v>
      </c>
      <c r="BC79" s="20">
        <f>IF(BC56&gt;0,VLOOKUP(BC56,'[3]2020_HVAC'!$EY$7:$KA$83,BB79),"")</f>
        <v>11.46702242278994</v>
      </c>
      <c r="BD79" s="20" t="str">
        <f>IF(BD56&gt;0,VLOOKUP(BD56,'[3]2020_HVAC'!$EY$7:$KA$83,$BB79),"")</f>
        <v/>
      </c>
      <c r="BE79" s="20">
        <f>IF(BE56&gt;0,VLOOKUP(BE56,'[3]2020_HVAC'!$EY$7:$KA$83,83),"")</f>
        <v>38.400000000000006</v>
      </c>
      <c r="BF79" s="20" t="str">
        <f>IF(BF56&gt;0,VLOOKUP(BF56,'[3]2020_HVAC'!$EY$7:$KA$83,83),"")</f>
        <v/>
      </c>
      <c r="BG79" s="20">
        <f>IF(BG56&gt;0,VLOOKUP(BG56,'[3]2020_HVAC'!$EY$7:$KA$83,83),"")</f>
        <v>1.4857142857142858</v>
      </c>
      <c r="BH79" s="20" t="str">
        <f>IF(BH56&gt;0,VLOOKUP(BH56,'[3]2020_HVAC'!$EY$7:$KA$83,83),"")</f>
        <v/>
      </c>
      <c r="BI79" s="20" t="str">
        <f>IF(BI56&gt;0,VLOOKUP(BI56,'[3]2020_HVAC'!$EY$7:$KA$83,83),"")</f>
        <v/>
      </c>
      <c r="BJ79" s="13">
        <f t="shared" si="77"/>
        <v>492360.31955651951</v>
      </c>
      <c r="BK79" s="19">
        <f>IF($N79&gt;0,VLOOKUP($C79,[1]Prague!$AB$7:$AN$40,$N79))/((IF($P79=1,'3 PlantsCodes'!$D$26,IF($P79=2,'3 PlantsCodes'!$D$27,IF($P79=3,'3 PlantsCodes'!$D$28,IF($P79=4,'3 PlantsCodes'!$D$29)))))*IF($R79=1,'3 PlantsCodes'!$D$31,IF($R79=2,'3 PlantsCodes'!$D$32)))</f>
        <v>22.340352657106255</v>
      </c>
      <c r="BL79" s="19">
        <f>(IF($O79=20,VLOOKUP($C79,[1]Prague!$AB$7:$AN$40,12),IF($O79&gt;0,VLOOKUP($C79,[1]Prague!$AB$7:$AN$40,$O79),0))/(IF($Q79=1,'3 PlantsCodes'!$E$26,IF($Q79=3,'3 PlantsCodes'!$E$28,IF($Q79=4,'3 PlantsCodes'!$E$29,1)))*IF($R79=1,'3 PlantsCodes'!$E$31,IF($R79=2,'3 PlantsCodes'!$E$32))))</f>
        <v>0</v>
      </c>
      <c r="BM79" s="19">
        <f>VLOOKUP($C79,[1]Prague!$AB$6:$AZ$40,$S79)</f>
        <v>8.6315789473684212</v>
      </c>
      <c r="BN79" s="19">
        <f>VLOOKUP($C79,[1]Prague!$B$7:$Y$40,18)</f>
        <v>22.621541992187499</v>
      </c>
      <c r="BO79" s="19">
        <f>VLOOKUP($C79,[1]Prague!$B$7:$AA$40,26)</f>
        <v>0.20056812061894433</v>
      </c>
      <c r="BP79" s="20">
        <f>IF($U79=1,-[4]Office!$E$5,0)</f>
        <v>0</v>
      </c>
      <c r="BQ79" s="57" t="s">
        <v>30</v>
      </c>
      <c r="BR79" s="19">
        <f>IF($N79&gt;0,VLOOKUP($C79,[2]Prague!$AB$7:$AN$40,$N79))/((IF($P79=1,'3 PlantsCodes'!$D$26,IF($P79=2,'3 PlantsCodes'!$D$27,IF($P79=3,'3 PlantsCodes'!$D$28,IF($P79=4,'3 PlantsCodes'!$D$29)))))*IF($R79=1,'3 PlantsCodes'!$D$31,IF($R79=2,'3 PlantsCodes'!$D$32)))</f>
        <v>33.000220501473635</v>
      </c>
      <c r="BS79" s="19">
        <f>(IF($O79=20,VLOOKUP($C79,[2]Prague!$AB$7:$AN$40,12),IF($O79&gt;0,VLOOKUP($C79,[2]Prague!$AB$7:$AN$40,$O79),0))/(IF($Q79=1,'3 PlantsCodes'!$E$26,IF($Q79=3,'3 PlantsCodes'!$E$28,IF($Q79=4,'3 PlantsCodes'!$E$29,1)))*IF($R79=1,'3 PlantsCodes'!$E$31,IF($R79=2,'3 PlantsCodes'!$E$32))))</f>
        <v>0</v>
      </c>
      <c r="BT79" s="19">
        <f>VLOOKUP($C79,[2]Prague!$AB$6:$AZ$40,$S79)</f>
        <v>12.526315789473685</v>
      </c>
      <c r="BU79" s="19">
        <f>VLOOKUP($C79,[2]Prague!$B$7:$Y$40,18)</f>
        <v>20.553955771825393</v>
      </c>
      <c r="BV79" s="19">
        <f>VLOOKUP($C79,[2]Prague!$B$7:$AA$40,26)</f>
        <v>0.41058849553620852</v>
      </c>
      <c r="BW79" s="20">
        <f>IF($U79=1,-[4]School!$E$5,0)</f>
        <v>0</v>
      </c>
      <c r="BX79" s="57" t="s">
        <v>30</v>
      </c>
    </row>
    <row r="80" spans="1:76" x14ac:dyDescent="0.25">
      <c r="A80" s="151"/>
      <c r="B80" s="17">
        <v>4</v>
      </c>
      <c r="C80" s="22">
        <f t="shared" si="73"/>
        <v>9</v>
      </c>
      <c r="D80" s="50" t="str">
        <f t="shared" si="73"/>
        <v>o</v>
      </c>
      <c r="E80" s="50" t="str">
        <f t="shared" si="73"/>
        <v>+</v>
      </c>
      <c r="F80" s="49" t="str">
        <f t="shared" si="73"/>
        <v>o</v>
      </c>
      <c r="G80" s="49" t="str">
        <f t="shared" si="73"/>
        <v>o+</v>
      </c>
      <c r="H80" s="49">
        <f t="shared" si="73"/>
        <v>0</v>
      </c>
      <c r="I80" s="49">
        <f t="shared" si="73"/>
        <v>2</v>
      </c>
      <c r="J80" s="49">
        <f t="shared" si="73"/>
        <v>3</v>
      </c>
      <c r="K80" s="49">
        <f t="shared" si="73"/>
        <v>2</v>
      </c>
      <c r="L80" s="49">
        <f t="shared" si="73"/>
        <v>1</v>
      </c>
      <c r="M80" s="49">
        <f t="shared" si="73"/>
        <v>2321</v>
      </c>
      <c r="N80" s="49">
        <f t="shared" si="73"/>
        <v>9</v>
      </c>
      <c r="O80" s="49">
        <f t="shared" si="73"/>
        <v>20</v>
      </c>
      <c r="P80" s="49">
        <f t="shared" si="73"/>
        <v>1</v>
      </c>
      <c r="Q80" s="49">
        <f t="shared" si="73"/>
        <v>1</v>
      </c>
      <c r="R80" s="49">
        <f t="shared" si="73"/>
        <v>2</v>
      </c>
      <c r="S80" s="22">
        <f t="shared" si="73"/>
        <v>18</v>
      </c>
      <c r="T80" s="49">
        <f t="shared" si="73"/>
        <v>0</v>
      </c>
      <c r="U80" s="49">
        <f t="shared" si="73"/>
        <v>0</v>
      </c>
      <c r="V80" s="18" t="str">
        <f t="shared" si="73"/>
        <v/>
      </c>
      <c r="W80" s="21">
        <f>IF(W57&gt;0,VLOOKUP(W57,'[3]2020_Envelope'!$BH$6:$CR$128,20),"")</f>
        <v>2.9017921146953398</v>
      </c>
      <c r="X80" s="21">
        <f>IF(X57&gt;0,VLOOKUP(X57,'[3]2020_Envelope'!$BH$6:$CR$128,20),"")</f>
        <v>11.188539656281591</v>
      </c>
      <c r="Y80" s="21">
        <f>IF(Y57&gt;0,VLOOKUP(Y57,'[3]2020_Envelope'!$BH$6:$CR$128,20),"")</f>
        <v>8.0745519713261658</v>
      </c>
      <c r="Z80" s="21">
        <f>IF(Z57&gt;0,VLOOKUP(Z57,'[3]2020_Envelope'!$BH$6:$CR$128,20),"")</f>
        <v>86.612159244264518</v>
      </c>
      <c r="AA80" s="21" t="str">
        <f>IF(AA57&gt;0,VLOOKUP(AA57,'[3]2020_Envelope'!$BH$6:$CR$128,20),"")</f>
        <v/>
      </c>
      <c r="AB80" s="21">
        <f>IF(AB57&gt;0,VLOOKUP(AB57,'[3]2020_Envelope'!$BH$6:$CR$128,20),"")</f>
        <v>34.081196581196579</v>
      </c>
      <c r="AC80" s="20" t="str">
        <f>IF(AC57&gt;0,VLOOKUP(AC57,'[3]2020_HVAC'!$EY$7:$KA$83,80),"")</f>
        <v/>
      </c>
      <c r="AD80" s="20" t="str">
        <f>IF(AD57&gt;0,VLOOKUP(AD57,'[3]2020_HVAC'!$EY$7:$KA$83,80),"")</f>
        <v/>
      </c>
      <c r="AE80" s="20">
        <f>IF(AE57&gt;0,VLOOKUP(AE57,'[3]2020_HVAC'!$EY$7:$KA$83,80),"")</f>
        <v>22.799999999999997</v>
      </c>
      <c r="AF80" s="20" t="str">
        <f>IF(AF57&gt;0,VLOOKUP(AF57,'[3]2020_HVAC'!$EY$7:$KA$83,80),"")</f>
        <v/>
      </c>
      <c r="AG80" s="55">
        <f>VLOOKUP($C80,[1]Performance!$A$3:$K$38,3)</f>
        <v>2</v>
      </c>
      <c r="AH80" s="55">
        <f t="shared" si="74"/>
        <v>82</v>
      </c>
      <c r="AI80" s="20" t="str">
        <f>IF(AI57&gt;0,VLOOKUP(AI57,'[3]2020_HVAC'!$EY$7:$KA$83,AH80),"")</f>
        <v/>
      </c>
      <c r="AJ80" s="20">
        <f>IF(AJ57&gt;0,VLOOKUP(AJ57,'[3]2020_HVAC'!$EY$7:$KA$83,$AH80),"")</f>
        <v>23.97350463647253</v>
      </c>
      <c r="AK80" s="20">
        <f>IF(AK57&gt;0,VLOOKUP(AK57,'[3]2020_HVAC'!$EY$7:$KA$83,80),"")</f>
        <v>38.400000000000006</v>
      </c>
      <c r="AL80" s="20" t="str">
        <f>IF(AL57&gt;0,VLOOKUP(AL57,'[3]2020_HVAC'!$EY$7:$KA$83,80),"")</f>
        <v/>
      </c>
      <c r="AM80" s="20">
        <f>IF(AM57&gt;0,VLOOKUP(AM57,'[3]2020_HVAC'!$EY$7:$KA$83,80),"")</f>
        <v>1.3333333333333333</v>
      </c>
      <c r="AN80" s="20" t="str">
        <f>IF(AN57&gt;0,VLOOKUP(AN57,'[3]2020_HVAC'!$EY$7:$KA$83,80),"")</f>
        <v/>
      </c>
      <c r="AO80" s="20" t="str">
        <f>IF(AO57&gt;0,VLOOKUP(AO57,'[3]2020_HVAC'!$EY$7:$KA$83,80),"")</f>
        <v/>
      </c>
      <c r="AP80" s="13">
        <f t="shared" si="75"/>
        <v>536714.281437914</v>
      </c>
      <c r="AQ80" s="21">
        <f>IF(AQ57&gt;0,VLOOKUP(AQ57,'[3]2020_Envelope'!$BH$6:$CR$128,21),"")</f>
        <v>7.556750298685782</v>
      </c>
      <c r="AR80" s="21">
        <f>IF(AR57&gt;0,VLOOKUP(AR57,'[3]2020_Envelope'!$BH$6:$CR$128,21),"")</f>
        <v>20.151609489674005</v>
      </c>
      <c r="AS80" s="21">
        <f>IF(AS57&gt;0,VLOOKUP(AS57,'[3]2020_Envelope'!$BH$6:$CR$128,21),"")</f>
        <v>21.027479091995218</v>
      </c>
      <c r="AT80" s="21" t="str">
        <f>IF(AT57&gt;0,VLOOKUP(AT57,'[3]2020_Envelope'!$BH$6:$CR$128,21),"")</f>
        <v/>
      </c>
      <c r="AU80" s="21" t="str">
        <f>IF(AU57&gt;0,VLOOKUP(AU57,'[3]2020_Envelope'!$BH$6:$CR$128,21),"")</f>
        <v/>
      </c>
      <c r="AV80" s="21">
        <f>IF(AV57&gt;0,VLOOKUP(AV57,'[3]2020_Envelope'!$BH$6:$CR$128,21),"")</f>
        <v>22.942857142857143</v>
      </c>
      <c r="AW80" s="20" t="str">
        <f>IF(AW57&gt;0,VLOOKUP(AW57,'[3]2020_HVAC'!$EY$7:$KA$83,83),"")</f>
        <v/>
      </c>
      <c r="AX80" s="20" t="str">
        <f>IF(AX57&gt;0,VLOOKUP(AX57,'[3]2020_HVAC'!$EY$7:$KA$83,83),"")</f>
        <v/>
      </c>
      <c r="AY80" s="20">
        <f>IF(AY57&gt;0,VLOOKUP(AY57,'[3]2020_HVAC'!$EY$7:$KA$83,83),"")</f>
        <v>22.799999999999994</v>
      </c>
      <c r="AZ80" s="20" t="str">
        <f>IF(AZ57&gt;0,VLOOKUP(AZ57,'[3]2020_HVAC'!$EY$7:$KA$83,83),"")</f>
        <v/>
      </c>
      <c r="BA80" s="55">
        <f>VLOOKUP($C80,[2]Performance!$A$3:$K$36,3)</f>
        <v>2</v>
      </c>
      <c r="BB80" s="55">
        <f t="shared" si="76"/>
        <v>85</v>
      </c>
      <c r="BC80" s="20" t="str">
        <f>IF(BC57&gt;0,VLOOKUP(BC57,'[3]2020_HVAC'!$EY$7:$KA$83,BB80),"")</f>
        <v/>
      </c>
      <c r="BD80" s="20">
        <f>IF(BD57&gt;0,VLOOKUP(BD57,'[3]2020_HVAC'!$EY$7:$KA$83,$BB80),"")</f>
        <v>34.18796988403507</v>
      </c>
      <c r="BE80" s="20">
        <f>IF(BE57&gt;0,VLOOKUP(BE57,'[3]2020_HVAC'!$EY$7:$KA$83,83),"")</f>
        <v>38.400000000000006</v>
      </c>
      <c r="BF80" s="20" t="str">
        <f>IF(BF57&gt;0,VLOOKUP(BF57,'[3]2020_HVAC'!$EY$7:$KA$83,83),"")</f>
        <v/>
      </c>
      <c r="BG80" s="20">
        <f>IF(BG57&gt;0,VLOOKUP(BG57,'[3]2020_HVAC'!$EY$7:$KA$83,83),"")</f>
        <v>1.4857142857142858</v>
      </c>
      <c r="BH80" s="20" t="str">
        <f>IF(BH57&gt;0,VLOOKUP(BH57,'[3]2020_HVAC'!$EY$7:$KA$83,83),"")</f>
        <v/>
      </c>
      <c r="BI80" s="20" t="str">
        <f>IF(BI57&gt;0,VLOOKUP(BI57,'[3]2020_HVAC'!$EY$7:$KA$83,83),"")</f>
        <v/>
      </c>
      <c r="BJ80" s="13">
        <f t="shared" si="77"/>
        <v>530939.9976078287</v>
      </c>
      <c r="BK80" s="19">
        <f>IF($N80&gt;0,VLOOKUP($C80,[1]Prague!$AB$7:$AN$40,$N80))/((IF($P80=1,'3 PlantsCodes'!$D$26,IF($P80=2,'3 PlantsCodes'!$D$27,IF($P80=3,'3 PlantsCodes'!$D$28,IF($P80=4,'3 PlantsCodes'!$D$29)))))*IF($R80=1,'3 PlantsCodes'!$D$31,IF($R80=2,'3 PlantsCodes'!$D$32)))</f>
        <v>24.680291092519965</v>
      </c>
      <c r="BL80" s="19">
        <f>(IF($O80=20,VLOOKUP($C80,[1]Prague!$AB$7:$AN$40,12),IF($O80&gt;0,VLOOKUP($C80,[1]Prague!$AB$7:$AN$40,$O80),0))/(IF($Q80=1,'3 PlantsCodes'!$E$26,IF($Q80=3,'3 PlantsCodes'!$E$28,IF($Q80=4,'3 PlantsCodes'!$E$29,1)))*IF($R80=1,'3 PlantsCodes'!$E$31,IF($R80=2,'3 PlantsCodes'!$E$32))))</f>
        <v>4.1501424454023619</v>
      </c>
      <c r="BM80" s="19">
        <f>VLOOKUP($C80,[1]Prague!$AB$6:$AZ$40,$S80)</f>
        <v>8.1999999999999993</v>
      </c>
      <c r="BN80" s="19">
        <f>VLOOKUP($C80,[1]Prague!$B$7:$Y$40,18)</f>
        <v>22.621541992187499</v>
      </c>
      <c r="BO80" s="19">
        <f>VLOOKUP($C80,[1]Prague!$B$7:$AA$40,26)</f>
        <v>0.20251597682529929</v>
      </c>
      <c r="BP80" s="20">
        <f>IF($U80=1,-[4]Office!$E$5,0)</f>
        <v>0</v>
      </c>
      <c r="BQ80" s="57" t="s">
        <v>30</v>
      </c>
      <c r="BR80" s="19">
        <f>IF($N80&gt;0,VLOOKUP($C80,[2]Prague!$AB$7:$AN$40,$N80))/((IF($P80=1,'3 PlantsCodes'!$D$26,IF($P80=2,'3 PlantsCodes'!$D$27,IF($P80=3,'3 PlantsCodes'!$D$28,IF($P80=4,'3 PlantsCodes'!$D$29)))))*IF($R80=1,'3 PlantsCodes'!$D$31,IF($R80=2,'3 PlantsCodes'!$D$32)))</f>
        <v>37.355291212094123</v>
      </c>
      <c r="BS80" s="19">
        <f>(IF($O80=20,VLOOKUP($C80,[2]Prague!$AB$7:$AN$40,12),IF($O80&gt;0,VLOOKUP($C80,[2]Prague!$AB$7:$AN$40,$O80),0))/(IF($Q80=1,'3 PlantsCodes'!$E$26,IF($Q80=3,'3 PlantsCodes'!$E$28,IF($Q80=4,'3 PlantsCodes'!$E$29,1)))*IF($R80=1,'3 PlantsCodes'!$E$31,IF($R80=2,'3 PlantsCodes'!$E$32))))</f>
        <v>2.0455454995496476</v>
      </c>
      <c r="BT80" s="19">
        <f>VLOOKUP($C80,[2]Prague!$AB$6:$AZ$40,$S80)</f>
        <v>11.9</v>
      </c>
      <c r="BU80" s="19">
        <f>VLOOKUP($C80,[2]Prague!$B$7:$Y$40,18)</f>
        <v>20.553239289682573</v>
      </c>
      <c r="BV80" s="19">
        <f>VLOOKUP($C80,[2]Prague!$B$7:$AA$40,26)</f>
        <v>0.41531480318122932</v>
      </c>
      <c r="BW80" s="20">
        <f>IF($U80=1,-[4]School!$E$5,0)</f>
        <v>0</v>
      </c>
      <c r="BX80" s="57" t="s">
        <v>30</v>
      </c>
    </row>
    <row r="81" spans="1:76" x14ac:dyDescent="0.25">
      <c r="A81" s="151"/>
      <c r="B81" s="17">
        <v>5</v>
      </c>
      <c r="C81" s="22">
        <f t="shared" si="73"/>
        <v>13</v>
      </c>
      <c r="D81" s="50" t="str">
        <f t="shared" si="73"/>
        <v>o+</v>
      </c>
      <c r="E81" s="50" t="str">
        <f t="shared" si="73"/>
        <v>+</v>
      </c>
      <c r="F81" s="49" t="str">
        <f t="shared" si="73"/>
        <v>o</v>
      </c>
      <c r="G81" s="49" t="str">
        <f t="shared" si="73"/>
        <v>o+</v>
      </c>
      <c r="H81" s="49">
        <f t="shared" si="73"/>
        <v>0</v>
      </c>
      <c r="I81" s="49">
        <f t="shared" si="73"/>
        <v>3</v>
      </c>
      <c r="J81" s="49">
        <f t="shared" si="73"/>
        <v>3</v>
      </c>
      <c r="K81" s="49">
        <f t="shared" si="73"/>
        <v>2</v>
      </c>
      <c r="L81" s="49">
        <f t="shared" si="73"/>
        <v>1</v>
      </c>
      <c r="M81" s="49">
        <f t="shared" si="73"/>
        <v>3321</v>
      </c>
      <c r="N81" s="49">
        <f t="shared" si="73"/>
        <v>9</v>
      </c>
      <c r="O81" s="49">
        <f t="shared" si="73"/>
        <v>20</v>
      </c>
      <c r="P81" s="49">
        <f t="shared" si="73"/>
        <v>1</v>
      </c>
      <c r="Q81" s="49">
        <f t="shared" si="73"/>
        <v>1</v>
      </c>
      <c r="R81" s="49">
        <f t="shared" si="73"/>
        <v>2</v>
      </c>
      <c r="S81" s="22">
        <f t="shared" si="73"/>
        <v>18</v>
      </c>
      <c r="T81" s="49">
        <f t="shared" si="73"/>
        <v>0</v>
      </c>
      <c r="U81" s="49">
        <f t="shared" si="73"/>
        <v>0</v>
      </c>
      <c r="V81" s="18" t="str">
        <f t="shared" si="73"/>
        <v/>
      </c>
      <c r="W81" s="21">
        <f>IF(W58&gt;0,VLOOKUP(W58,'[3]2020_Envelope'!$BH$6:$CR$128,20),"")</f>
        <v>4.7942652329749107</v>
      </c>
      <c r="X81" s="21">
        <f>IF(X58&gt;0,VLOOKUP(X58,'[3]2020_Envelope'!$BH$6:$CR$128,20),"")</f>
        <v>12.807933553901295</v>
      </c>
      <c r="Y81" s="21">
        <f>IF(Y58&gt;0,VLOOKUP(Y58,'[3]2020_Envelope'!$BH$6:$CR$128,20),"")</f>
        <v>9.0838709677419356</v>
      </c>
      <c r="Z81" s="21">
        <f>IF(Z58&gt;0,VLOOKUP(Z58,'[3]2020_Envelope'!$BH$6:$CR$128,20),"")</f>
        <v>86.612159244264518</v>
      </c>
      <c r="AA81" s="21" t="str">
        <f>IF(AA58&gt;0,VLOOKUP(AA58,'[3]2020_Envelope'!$BH$6:$CR$128,20),"")</f>
        <v/>
      </c>
      <c r="AB81" s="21">
        <f>IF(AB58&gt;0,VLOOKUP(AB58,'[3]2020_Envelope'!$BH$6:$CR$128,20),"")</f>
        <v>34.081196581196579</v>
      </c>
      <c r="AC81" s="20" t="str">
        <f>IF(AC58&gt;0,VLOOKUP(AC58,'[3]2020_HVAC'!$EY$7:$KA$83,80),"")</f>
        <v/>
      </c>
      <c r="AD81" s="20" t="str">
        <f>IF(AD58&gt;0,VLOOKUP(AD58,'[3]2020_HVAC'!$EY$7:$KA$83,80),"")</f>
        <v/>
      </c>
      <c r="AE81" s="20">
        <f>IF(AE58&gt;0,VLOOKUP(AE58,'[3]2020_HVAC'!$EY$7:$KA$83,80),"")</f>
        <v>22.799999999999997</v>
      </c>
      <c r="AF81" s="20" t="str">
        <f>IF(AF58&gt;0,VLOOKUP(AF58,'[3]2020_HVAC'!$EY$7:$KA$83,80),"")</f>
        <v/>
      </c>
      <c r="AG81" s="55">
        <f>VLOOKUP($C81,[1]Performance!$A$3:$K$38,3)</f>
        <v>2</v>
      </c>
      <c r="AH81" s="55">
        <f t="shared" si="74"/>
        <v>82</v>
      </c>
      <c r="AI81" s="20" t="str">
        <f>IF(AI58&gt;0,VLOOKUP(AI58,'[3]2020_HVAC'!$EY$7:$KA$83,AH81),"")</f>
        <v/>
      </c>
      <c r="AJ81" s="20">
        <f>IF(AJ58&gt;0,VLOOKUP(AJ58,'[3]2020_HVAC'!$EY$7:$KA$83,$AH81),"")</f>
        <v>23.97350463647253</v>
      </c>
      <c r="AK81" s="20">
        <f>IF(AK58&gt;0,VLOOKUP(AK58,'[3]2020_HVAC'!$EY$7:$KA$83,80),"")</f>
        <v>38.400000000000006</v>
      </c>
      <c r="AL81" s="20" t="str">
        <f>IF(AL58&gt;0,VLOOKUP(AL58,'[3]2020_HVAC'!$EY$7:$KA$83,80),"")</f>
        <v/>
      </c>
      <c r="AM81" s="20">
        <f>IF(AM58&gt;0,VLOOKUP(AM58,'[3]2020_HVAC'!$EY$7:$KA$83,80),"")</f>
        <v>1.3333333333333333</v>
      </c>
      <c r="AN81" s="20" t="str">
        <f>IF(AN58&gt;0,VLOOKUP(AN58,'[3]2020_HVAC'!$EY$7:$KA$83,80),"")</f>
        <v/>
      </c>
      <c r="AO81" s="20" t="str">
        <f>IF(AO58&gt;0,VLOOKUP(AO58,'[3]2020_HVAC'!$EY$7:$KA$83,80),"")</f>
        <v/>
      </c>
      <c r="AP81" s="13">
        <f t="shared" si="75"/>
        <v>547293.85670673114</v>
      </c>
      <c r="AQ81" s="21">
        <f>IF(AQ58&gt;0,VLOOKUP(AQ58,'[3]2020_Envelope'!$BH$6:$CR$128,21),"")</f>
        <v>12.485065710872162</v>
      </c>
      <c r="AR81" s="21">
        <f>IF(AR58&gt;0,VLOOKUP(AR58,'[3]2020_Envelope'!$BH$6:$CR$128,21),"")</f>
        <v>23.068289810547874</v>
      </c>
      <c r="AS81" s="21">
        <f>IF(AS58&gt;0,VLOOKUP(AS58,'[3]2020_Envelope'!$BH$6:$CR$128,21),"")</f>
        <v>23.655913978494624</v>
      </c>
      <c r="AT81" s="21" t="str">
        <f>IF(AT58&gt;0,VLOOKUP(AT58,'[3]2020_Envelope'!$BH$6:$CR$128,21),"")</f>
        <v/>
      </c>
      <c r="AU81" s="21" t="str">
        <f>IF(AU58&gt;0,VLOOKUP(AU58,'[3]2020_Envelope'!$BH$6:$CR$128,21),"")</f>
        <v/>
      </c>
      <c r="AV81" s="21">
        <f>IF(AV58&gt;0,VLOOKUP(AV58,'[3]2020_Envelope'!$BH$6:$CR$128,21),"")</f>
        <v>22.942857142857143</v>
      </c>
      <c r="AW81" s="20" t="str">
        <f>IF(AW58&gt;0,VLOOKUP(AW58,'[3]2020_HVAC'!$EY$7:$KA$83,83),"")</f>
        <v/>
      </c>
      <c r="AX81" s="20" t="str">
        <f>IF(AX58&gt;0,VLOOKUP(AX58,'[3]2020_HVAC'!$EY$7:$KA$83,83),"")</f>
        <v/>
      </c>
      <c r="AY81" s="20">
        <f>IF(AY58&gt;0,VLOOKUP(AY58,'[3]2020_HVAC'!$EY$7:$KA$83,83),"")</f>
        <v>22.799999999999994</v>
      </c>
      <c r="AZ81" s="20" t="str">
        <f>IF(AZ58&gt;0,VLOOKUP(AZ58,'[3]2020_HVAC'!$EY$7:$KA$83,83),"")</f>
        <v/>
      </c>
      <c r="BA81" s="55">
        <f>VLOOKUP($C81,[2]Performance!$A$3:$K$36,3)</f>
        <v>2</v>
      </c>
      <c r="BB81" s="55">
        <f t="shared" si="76"/>
        <v>85</v>
      </c>
      <c r="BC81" s="20" t="str">
        <f>IF(BC58&gt;0,VLOOKUP(BC58,'[3]2020_HVAC'!$EY$7:$KA$83,BB81),"")</f>
        <v/>
      </c>
      <c r="BD81" s="20">
        <f>IF(BD58&gt;0,VLOOKUP(BD58,'[3]2020_HVAC'!$EY$7:$KA$83,$BB81),"")</f>
        <v>34.18796988403507</v>
      </c>
      <c r="BE81" s="20">
        <f>IF(BE58&gt;0,VLOOKUP(BE58,'[3]2020_HVAC'!$EY$7:$KA$83,83),"")</f>
        <v>38.400000000000006</v>
      </c>
      <c r="BF81" s="20" t="str">
        <f>IF(BF58&gt;0,VLOOKUP(BF58,'[3]2020_HVAC'!$EY$7:$KA$83,83),"")</f>
        <v/>
      </c>
      <c r="BG81" s="20">
        <f>IF(BG58&gt;0,VLOOKUP(BG58,'[3]2020_HVAC'!$EY$7:$KA$83,83),"")</f>
        <v>1.4857142857142858</v>
      </c>
      <c r="BH81" s="20" t="str">
        <f>IF(BH58&gt;0,VLOOKUP(BH58,'[3]2020_HVAC'!$EY$7:$KA$83,83),"")</f>
        <v/>
      </c>
      <c r="BI81" s="20" t="str">
        <f>IF(BI58&gt;0,VLOOKUP(BI58,'[3]2020_HVAC'!$EY$7:$KA$83,83),"")</f>
        <v/>
      </c>
      <c r="BJ81" s="13">
        <f t="shared" si="77"/>
        <v>563931.30405944167</v>
      </c>
      <c r="BK81" s="19">
        <f>IF($N81&gt;0,VLOOKUP($C81,[1]Prague!$AB$7:$AN$40,$N81))/((IF($P81=1,'3 PlantsCodes'!$D$26,IF($P81=2,'3 PlantsCodes'!$D$27,IF($P81=3,'3 PlantsCodes'!$D$28,IF($P81=4,'3 PlantsCodes'!$D$29)))))*IF($R81=1,'3 PlantsCodes'!$D$31,IF($R81=2,'3 PlantsCodes'!$D$32)))</f>
        <v>22.11694913053519</v>
      </c>
      <c r="BL81" s="19">
        <f>(IF($O81=20,VLOOKUP($C81,[1]Prague!$AB$7:$AN$40,12),IF($O81&gt;0,VLOOKUP($C81,[1]Prague!$AB$7:$AN$40,$O81),0))/(IF($Q81=1,'3 PlantsCodes'!$E$26,IF($Q81=3,'3 PlantsCodes'!$E$28,IF($Q81=4,'3 PlantsCodes'!$E$29,1)))*IF($R81=1,'3 PlantsCodes'!$E$31,IF($R81=2,'3 PlantsCodes'!$E$32))))</f>
        <v>4.2544581119718794</v>
      </c>
      <c r="BM81" s="19">
        <f>VLOOKUP($C81,[1]Prague!$AB$6:$AZ$40,$S81)</f>
        <v>8.1999999999999993</v>
      </c>
      <c r="BN81" s="19">
        <f>VLOOKUP($C81,[1]Prague!$B$7:$Y$40,18)</f>
        <v>22.621541992187499</v>
      </c>
      <c r="BO81" s="19">
        <f>VLOOKUP($C81,[1]Prague!$B$7:$AA$40,26)</f>
        <v>0.20056812061894433</v>
      </c>
      <c r="BP81" s="20">
        <f>IF($U81=1,-[4]Office!$E$5,0)</f>
        <v>0</v>
      </c>
      <c r="BQ81" s="57" t="s">
        <v>30</v>
      </c>
      <c r="BR81" s="19">
        <f>IF($N81&gt;0,VLOOKUP($C81,[2]Prague!$AB$7:$AN$40,$N81))/((IF($P81=1,'3 PlantsCodes'!$D$26,IF($P81=2,'3 PlantsCodes'!$D$27,IF($P81=3,'3 PlantsCodes'!$D$28,IF($P81=4,'3 PlantsCodes'!$D$29)))))*IF($R81=1,'3 PlantsCodes'!$D$31,IF($R81=2,'3 PlantsCodes'!$D$32)))</f>
        <v>32.670218296458899</v>
      </c>
      <c r="BS81" s="19">
        <f>(IF($O81=20,VLOOKUP($C81,[2]Prague!$AB$7:$AN$40,12),IF($O81&gt;0,VLOOKUP($C81,[2]Prague!$AB$7:$AN$40,$O81),0))/(IF($Q81=1,'3 PlantsCodes'!$E$26,IF($Q81=3,'3 PlantsCodes'!$E$28,IF($Q81=4,'3 PlantsCodes'!$E$29,1)))*IF($R81=1,'3 PlantsCodes'!$E$31,IF($R81=2,'3 PlantsCodes'!$E$32))))</f>
        <v>2.1927131232311066</v>
      </c>
      <c r="BT81" s="19">
        <f>VLOOKUP($C81,[2]Prague!$AB$6:$AZ$40,$S81)</f>
        <v>11.9</v>
      </c>
      <c r="BU81" s="19">
        <f>VLOOKUP($C81,[2]Prague!$B$7:$Y$40,18)</f>
        <v>20.553955771825393</v>
      </c>
      <c r="BV81" s="19">
        <f>VLOOKUP($C81,[2]Prague!$B$7:$AA$40,26)</f>
        <v>0.41058849553620852</v>
      </c>
      <c r="BW81" s="20">
        <f>IF($U81=1,-[4]School!$E$5,0)</f>
        <v>0</v>
      </c>
      <c r="BX81" s="57" t="s">
        <v>30</v>
      </c>
    </row>
    <row r="82" spans="1:76" x14ac:dyDescent="0.25">
      <c r="A82" s="151"/>
      <c r="B82" s="17">
        <v>6</v>
      </c>
      <c r="C82" s="22">
        <f t="shared" si="73"/>
        <v>9</v>
      </c>
      <c r="D82" s="50" t="str">
        <f t="shared" si="73"/>
        <v>o</v>
      </c>
      <c r="E82" s="50" t="str">
        <f t="shared" si="73"/>
        <v>+</v>
      </c>
      <c r="F82" s="49" t="str">
        <f t="shared" si="73"/>
        <v>o</v>
      </c>
      <c r="G82" s="49" t="str">
        <f t="shared" si="73"/>
        <v>o+</v>
      </c>
      <c r="H82" s="49">
        <f t="shared" si="73"/>
        <v>0</v>
      </c>
      <c r="I82" s="49">
        <f t="shared" si="73"/>
        <v>2</v>
      </c>
      <c r="J82" s="49">
        <f t="shared" si="73"/>
        <v>3</v>
      </c>
      <c r="K82" s="49">
        <f t="shared" si="73"/>
        <v>2</v>
      </c>
      <c r="L82" s="49">
        <f t="shared" si="73"/>
        <v>1</v>
      </c>
      <c r="M82" s="49">
        <f t="shared" si="73"/>
        <v>2321</v>
      </c>
      <c r="N82" s="49">
        <f t="shared" si="73"/>
        <v>7</v>
      </c>
      <c r="O82" s="49">
        <f t="shared" si="73"/>
        <v>13</v>
      </c>
      <c r="P82" s="49">
        <f t="shared" si="73"/>
        <v>1</v>
      </c>
      <c r="Q82" s="49">
        <f t="shared" si="73"/>
        <v>1</v>
      </c>
      <c r="R82" s="49">
        <f t="shared" si="73"/>
        <v>2</v>
      </c>
      <c r="S82" s="22">
        <f t="shared" si="73"/>
        <v>16</v>
      </c>
      <c r="T82" s="49">
        <f t="shared" si="73"/>
        <v>0</v>
      </c>
      <c r="U82" s="49">
        <f t="shared" si="73"/>
        <v>1</v>
      </c>
      <c r="V82" s="18" t="str">
        <f t="shared" si="73"/>
        <v/>
      </c>
      <c r="W82" s="21">
        <f>IF(W59&gt;0,VLOOKUP(W59,'[3]2020_Envelope'!$BH$6:$CR$128,20),"")</f>
        <v>2.9017921146953398</v>
      </c>
      <c r="X82" s="21">
        <f>IF(X59&gt;0,VLOOKUP(X59,'[3]2020_Envelope'!$BH$6:$CR$128,20),"")</f>
        <v>11.188539656281591</v>
      </c>
      <c r="Y82" s="21">
        <f>IF(Y59&gt;0,VLOOKUP(Y59,'[3]2020_Envelope'!$BH$6:$CR$128,20),"")</f>
        <v>8.0745519713261658</v>
      </c>
      <c r="Z82" s="21">
        <f>IF(Z59&gt;0,VLOOKUP(Z59,'[3]2020_Envelope'!$BH$6:$CR$128,20),"")</f>
        <v>86.612159244264518</v>
      </c>
      <c r="AA82" s="21" t="str">
        <f>IF(AA59&gt;0,VLOOKUP(AA59,'[3]2020_Envelope'!$BH$6:$CR$128,20),"")</f>
        <v/>
      </c>
      <c r="AB82" s="21">
        <f>IF(AB59&gt;0,VLOOKUP(AB59,'[3]2020_Envelope'!$BH$6:$CR$128,20),"")</f>
        <v>34.081196581196579</v>
      </c>
      <c r="AC82" s="20" t="str">
        <f>IF(AC59&gt;0,VLOOKUP(AC59,'[3]2020_HVAC'!$EY$7:$KA$83,80),"")</f>
        <v/>
      </c>
      <c r="AD82" s="20" t="str">
        <f>IF(AD59&gt;0,VLOOKUP(AD59,'[3]2020_HVAC'!$EY$7:$KA$83,80),"")</f>
        <v/>
      </c>
      <c r="AE82" s="20">
        <f>IF(AE59&gt;0,VLOOKUP(AE59,'[3]2020_HVAC'!$EY$7:$KA$83,80),"")</f>
        <v>22.799999999999997</v>
      </c>
      <c r="AF82" s="20" t="str">
        <f>IF(AF59&gt;0,VLOOKUP(AF59,'[3]2020_HVAC'!$EY$7:$KA$83,80),"")</f>
        <v/>
      </c>
      <c r="AG82" s="55">
        <f>VLOOKUP($C82,[1]Performance!$A$3:$K$38,3)</f>
        <v>2</v>
      </c>
      <c r="AH82" s="55">
        <f t="shared" si="74"/>
        <v>82</v>
      </c>
      <c r="AI82" s="20">
        <f>IF(AI59&gt;0,VLOOKUP(AI59,'[3]2020_HVAC'!$EY$7:$KA$83,AH82),"")</f>
        <v>20.478129390493638</v>
      </c>
      <c r="AJ82" s="20" t="str">
        <f>IF(AJ59&gt;0,VLOOKUP(AJ59,'[3]2020_HVAC'!$EY$7:$KA$83,$AH82),"")</f>
        <v/>
      </c>
      <c r="AK82" s="20">
        <f>IF(AK59&gt;0,VLOOKUP(AK59,'[3]2020_HVAC'!$EY$7:$KA$83,80),"")</f>
        <v>38.400000000000006</v>
      </c>
      <c r="AL82" s="20" t="str">
        <f>IF(AL59&gt;0,VLOOKUP(AL59,'[3]2020_HVAC'!$EY$7:$KA$83,80),"")</f>
        <v/>
      </c>
      <c r="AM82" s="20">
        <f>IF(AM59&gt;0,VLOOKUP(AM59,'[3]2020_HVAC'!$EY$7:$KA$83,80),"")</f>
        <v>1.3333333333333333</v>
      </c>
      <c r="AN82" s="20" t="str">
        <f>IF(AN59&gt;0,VLOOKUP(AN59,'[3]2020_HVAC'!$EY$7:$KA$83,80),"")</f>
        <v/>
      </c>
      <c r="AO82" s="20">
        <f>IF(AO59&gt;0,VLOOKUP(AO59,'[3]2020_HVAC'!$EY$7:$KA$83,80),"")</f>
        <v>10.009118037135279</v>
      </c>
      <c r="AP82" s="13">
        <f t="shared" si="75"/>
        <v>551956.43956921995</v>
      </c>
      <c r="AQ82" s="21">
        <f>IF(AQ59&gt;0,VLOOKUP(AQ59,'[3]2020_Envelope'!$BH$6:$CR$128,21),"")</f>
        <v>7.556750298685782</v>
      </c>
      <c r="AR82" s="21">
        <f>IF(AR59&gt;0,VLOOKUP(AR59,'[3]2020_Envelope'!$BH$6:$CR$128,21),"")</f>
        <v>20.151609489674005</v>
      </c>
      <c r="AS82" s="21">
        <f>IF(AS59&gt;0,VLOOKUP(AS59,'[3]2020_Envelope'!$BH$6:$CR$128,21),"")</f>
        <v>21.027479091995218</v>
      </c>
      <c r="AT82" s="21" t="str">
        <f>IF(AT59&gt;0,VLOOKUP(AT59,'[3]2020_Envelope'!$BH$6:$CR$128,21),"")</f>
        <v/>
      </c>
      <c r="AU82" s="21" t="str">
        <f>IF(AU59&gt;0,VLOOKUP(AU59,'[3]2020_Envelope'!$BH$6:$CR$128,21),"")</f>
        <v/>
      </c>
      <c r="AV82" s="21">
        <f>IF(AV59&gt;0,VLOOKUP(AV59,'[3]2020_Envelope'!$BH$6:$CR$128,21),"")</f>
        <v>22.942857142857143</v>
      </c>
      <c r="AW82" s="20" t="str">
        <f>IF(AW59&gt;0,VLOOKUP(AW59,'[3]2020_HVAC'!$EY$7:$KA$83,83),"")</f>
        <v/>
      </c>
      <c r="AX82" s="20" t="str">
        <f>IF(AX59&gt;0,VLOOKUP(AX59,'[3]2020_HVAC'!$EY$7:$KA$83,83),"")</f>
        <v/>
      </c>
      <c r="AY82" s="20">
        <f>IF(AY59&gt;0,VLOOKUP(AY59,'[3]2020_HVAC'!$EY$7:$KA$83,83),"")</f>
        <v>22.799999999999994</v>
      </c>
      <c r="AZ82" s="20" t="str">
        <f>IF(AZ59&gt;0,VLOOKUP(AZ59,'[3]2020_HVAC'!$EY$7:$KA$83,83),"")</f>
        <v/>
      </c>
      <c r="BA82" s="55">
        <f>VLOOKUP($C82,[2]Performance!$A$3:$K$36,3)</f>
        <v>2</v>
      </c>
      <c r="BB82" s="55">
        <f t="shared" si="76"/>
        <v>85</v>
      </c>
      <c r="BC82" s="20">
        <f>IF(BC59&gt;0,VLOOKUP(BC59,'[3]2020_HVAC'!$EY$7:$KA$83,BB82),"")</f>
        <v>37.705300134333044</v>
      </c>
      <c r="BD82" s="20" t="str">
        <f>IF(BD59&gt;0,VLOOKUP(BD59,'[3]2020_HVAC'!$EY$7:$KA$83,$BB82),"")</f>
        <v/>
      </c>
      <c r="BE82" s="20">
        <f>IF(BE59&gt;0,VLOOKUP(BE59,'[3]2020_HVAC'!$EY$7:$KA$83,83),"")</f>
        <v>38.400000000000006</v>
      </c>
      <c r="BF82" s="20" t="str">
        <f>IF(BF59&gt;0,VLOOKUP(BF59,'[3]2020_HVAC'!$EY$7:$KA$83,83),"")</f>
        <v/>
      </c>
      <c r="BG82" s="20">
        <f>IF(BG59&gt;0,VLOOKUP(BG59,'[3]2020_HVAC'!$EY$7:$KA$83,83),"")</f>
        <v>1.4857142857142858</v>
      </c>
      <c r="BH82" s="20" t="str">
        <f>IF(BH59&gt;0,VLOOKUP(BH59,'[3]2020_HVAC'!$EY$7:$KA$83,83),"")</f>
        <v/>
      </c>
      <c r="BI82" s="20">
        <f>IF(BI59&gt;0,VLOOKUP(BI59,'[3]2020_HVAC'!$EY$7:$KA$83,83),"")</f>
        <v>10.326867816091955</v>
      </c>
      <c r="BJ82" s="13">
        <f t="shared" si="77"/>
        <v>574549.22151695704</v>
      </c>
      <c r="BK82" s="19">
        <f>IF($N82&gt;0,VLOOKUP($C82,[1]Prague!$AB$7:$AN$40,$N82))/((IF($P82=1,'3 PlantsCodes'!$D$26,IF($P82=2,'3 PlantsCodes'!$D$27,IF($P82=3,'3 PlantsCodes'!$D$28,IF($P82=4,'3 PlantsCodes'!$D$29)))))*IF($R82=1,'3 PlantsCodes'!$D$31,IF($R82=2,'3 PlantsCodes'!$D$32)))</f>
        <v>11.897768998013085</v>
      </c>
      <c r="BL82" s="19">
        <f>(IF($O82=20,VLOOKUP($C82,[1]Prague!$AB$7:$AN$40,12),IF($O82&gt;0,VLOOKUP($C82,[1]Prague!$AB$7:$AN$40,$O82),0))/(IF($Q82=1,'3 PlantsCodes'!$E$26,IF($Q82=3,'3 PlantsCodes'!$E$28,IF($Q82=4,'3 PlantsCodes'!$E$29,1)))*IF($R82=1,'3 PlantsCodes'!$E$31,IF($R82=2,'3 PlantsCodes'!$E$32))))</f>
        <v>2.2998796703664008</v>
      </c>
      <c r="BM82" s="19">
        <f>VLOOKUP($C82,[1]Prague!$AB$6:$AZ$40,$S82)</f>
        <v>3.9530208707009953</v>
      </c>
      <c r="BN82" s="19">
        <f>VLOOKUP($C82,[1]Prague!$B$7:$Y$40,18)</f>
        <v>22.621541992187499</v>
      </c>
      <c r="BO82" s="19">
        <f>VLOOKUP($C82,[1]Prague!$B$7:$AA$40,26)</f>
        <v>0.20251597682529929</v>
      </c>
      <c r="BP82" s="20">
        <f>IF($U82=1,-[4]Office!$E$5,0)</f>
        <v>-6.1786324786324789</v>
      </c>
      <c r="BQ82" s="57" t="s">
        <v>30</v>
      </c>
      <c r="BR82" s="19">
        <f>IF($N82&gt;0,VLOOKUP($C82,[2]Prague!$AB$7:$AN$40,$N82))/((IF($P82=1,'3 PlantsCodes'!$D$26,IF($P82=2,'3 PlantsCodes'!$D$27,IF($P82=3,'3 PlantsCodes'!$D$28,IF($P82=4,'3 PlantsCodes'!$D$29)))))*IF($R82=1,'3 PlantsCodes'!$D$31,IF($R82=2,'3 PlantsCodes'!$D$32)))</f>
        <v>17.841262577368308</v>
      </c>
      <c r="BS82" s="19">
        <f>(IF($O82=20,VLOOKUP($C82,[2]Prague!$AB$7:$AN$40,12),IF($O82&gt;0,VLOOKUP($C82,[2]Prague!$AB$7:$AN$40,$O82),0))/(IF($Q82=1,'3 PlantsCodes'!$E$26,IF($Q82=3,'3 PlantsCodes'!$E$28,IF($Q82=4,'3 PlantsCodes'!$E$29,1)))*IF($R82=1,'3 PlantsCodes'!$E$31,IF($R82=2,'3 PlantsCodes'!$E$32))))</f>
        <v>1.144764807101289</v>
      </c>
      <c r="BT82" s="19">
        <f>VLOOKUP($C82,[2]Prague!$AB$6:$AZ$40,$S82)</f>
        <v>5.6835596185084807</v>
      </c>
      <c r="BU82" s="19">
        <f>VLOOKUP($C82,[2]Prague!$B$7:$Y$40,18)</f>
        <v>20.553239289682573</v>
      </c>
      <c r="BV82" s="19">
        <f>VLOOKUP($C82,[2]Prague!$B$7:$AA$40,26)</f>
        <v>0.41531480318122932</v>
      </c>
      <c r="BW82" s="20">
        <f>IF($U82=1,-[4]School!$E$5,0)</f>
        <v>-6.1057142857142859</v>
      </c>
      <c r="BX82" s="57" t="s">
        <v>30</v>
      </c>
    </row>
    <row r="83" spans="1:76" x14ac:dyDescent="0.25">
      <c r="A83" s="151"/>
      <c r="B83" s="17">
        <v>7</v>
      </c>
      <c r="C83" s="22">
        <f t="shared" si="73"/>
        <v>13</v>
      </c>
      <c r="D83" s="50" t="str">
        <f t="shared" si="73"/>
        <v>o+</v>
      </c>
      <c r="E83" s="50" t="str">
        <f t="shared" si="73"/>
        <v>+</v>
      </c>
      <c r="F83" s="49" t="str">
        <f t="shared" si="73"/>
        <v>o</v>
      </c>
      <c r="G83" s="49" t="str">
        <f t="shared" si="73"/>
        <v>o+</v>
      </c>
      <c r="H83" s="49">
        <f t="shared" si="73"/>
        <v>0</v>
      </c>
      <c r="I83" s="49">
        <f t="shared" si="73"/>
        <v>3</v>
      </c>
      <c r="J83" s="49">
        <f t="shared" si="73"/>
        <v>3</v>
      </c>
      <c r="K83" s="49">
        <f t="shared" si="73"/>
        <v>2</v>
      </c>
      <c r="L83" s="49">
        <f t="shared" si="73"/>
        <v>1</v>
      </c>
      <c r="M83" s="49">
        <f t="shared" si="73"/>
        <v>3321</v>
      </c>
      <c r="N83" s="49">
        <f t="shared" si="73"/>
        <v>7</v>
      </c>
      <c r="O83" s="49">
        <f t="shared" si="73"/>
        <v>13</v>
      </c>
      <c r="P83" s="49">
        <f t="shared" si="73"/>
        <v>1</v>
      </c>
      <c r="Q83" s="49">
        <f t="shared" si="73"/>
        <v>1</v>
      </c>
      <c r="R83" s="49">
        <f t="shared" si="73"/>
        <v>2</v>
      </c>
      <c r="S83" s="22">
        <f t="shared" si="73"/>
        <v>22</v>
      </c>
      <c r="T83" s="49">
        <f t="shared" si="73"/>
        <v>1</v>
      </c>
      <c r="U83" s="49">
        <f t="shared" si="73"/>
        <v>1</v>
      </c>
      <c r="V83" s="18" t="str">
        <f t="shared" si="73"/>
        <v/>
      </c>
      <c r="W83" s="21">
        <f>IF(W60&gt;0,VLOOKUP(W60,'[3]2020_Envelope'!$BH$6:$CR$128,20),"")</f>
        <v>4.7942652329749107</v>
      </c>
      <c r="X83" s="21">
        <f>IF(X60&gt;0,VLOOKUP(X60,'[3]2020_Envelope'!$BH$6:$CR$128,20),"")</f>
        <v>12.807933553901295</v>
      </c>
      <c r="Y83" s="21">
        <f>IF(Y60&gt;0,VLOOKUP(Y60,'[3]2020_Envelope'!$BH$6:$CR$128,20),"")</f>
        <v>9.0838709677419356</v>
      </c>
      <c r="Z83" s="21">
        <f>IF(Z60&gt;0,VLOOKUP(Z60,'[3]2020_Envelope'!$BH$6:$CR$128,20),"")</f>
        <v>86.612159244264518</v>
      </c>
      <c r="AA83" s="21" t="str">
        <f>IF(AA60&gt;0,VLOOKUP(AA60,'[3]2020_Envelope'!$BH$6:$CR$128,20),"")</f>
        <v/>
      </c>
      <c r="AB83" s="21">
        <f>IF(AB60&gt;0,VLOOKUP(AB60,'[3]2020_Envelope'!$BH$6:$CR$128,20),"")</f>
        <v>34.081196581196579</v>
      </c>
      <c r="AC83" s="20" t="str">
        <f>IF(AC60&gt;0,VLOOKUP(AC60,'[3]2020_HVAC'!$EY$7:$KA$83,80),"")</f>
        <v/>
      </c>
      <c r="AD83" s="20" t="str">
        <f>IF(AD60&gt;0,VLOOKUP(AD60,'[3]2020_HVAC'!$EY$7:$KA$83,80),"")</f>
        <v/>
      </c>
      <c r="AE83" s="20">
        <f>IF(AE60&gt;0,VLOOKUP(AE60,'[3]2020_HVAC'!$EY$7:$KA$83,80),"")</f>
        <v>22.799999999999997</v>
      </c>
      <c r="AF83" s="20" t="str">
        <f>IF(AF60&gt;0,VLOOKUP(AF60,'[3]2020_HVAC'!$EY$7:$KA$83,80),"")</f>
        <v/>
      </c>
      <c r="AG83" s="55">
        <f>VLOOKUP($C83,[1]Performance!$A$3:$K$38,3)</f>
        <v>2</v>
      </c>
      <c r="AH83" s="55">
        <f t="shared" si="74"/>
        <v>82</v>
      </c>
      <c r="AI83" s="20">
        <f>IF(AI60&gt;0,VLOOKUP(AI60,'[3]2020_HVAC'!$EY$7:$KA$83,AH83),"")</f>
        <v>20.478129390493638</v>
      </c>
      <c r="AJ83" s="20" t="str">
        <f>IF(AJ60&gt;0,VLOOKUP(AJ60,'[3]2020_HVAC'!$EY$7:$KA$83,$AH83),"")</f>
        <v/>
      </c>
      <c r="AK83" s="20">
        <f>IF(AK60&gt;0,VLOOKUP(AK60,'[3]2020_HVAC'!$EY$7:$KA$83,80),"")</f>
        <v>38.400000000000006</v>
      </c>
      <c r="AL83" s="20" t="str">
        <f>IF(AL60&gt;0,VLOOKUP(AL60,'[3]2020_HVAC'!$EY$7:$KA$83,80),"")</f>
        <v/>
      </c>
      <c r="AM83" s="20">
        <f>IF(AM60&gt;0,VLOOKUP(AM60,'[3]2020_HVAC'!$EY$7:$KA$83,80),"")</f>
        <v>1.3333333333333333</v>
      </c>
      <c r="AN83" s="20">
        <f>IF(AN60&gt;0,VLOOKUP(AN60,'[3]2020_HVAC'!$EY$7:$KA$83,80),"")</f>
        <v>4.9066666666666618</v>
      </c>
      <c r="AO83" s="20">
        <f>IF(AO60&gt;0,VLOOKUP(AO60,'[3]2020_HVAC'!$EY$7:$KA$83,80),"")</f>
        <v>10.009118037135279</v>
      </c>
      <c r="AP83" s="13">
        <f t="shared" si="75"/>
        <v>574017.61483803706</v>
      </c>
      <c r="AQ83" s="21">
        <f>IF(AQ60&gt;0,VLOOKUP(AQ60,'[3]2020_Envelope'!$BH$6:$CR$128,21),"")</f>
        <v>12.485065710872162</v>
      </c>
      <c r="AR83" s="21">
        <f>IF(AR60&gt;0,VLOOKUP(AR60,'[3]2020_Envelope'!$BH$6:$CR$128,21),"")</f>
        <v>23.068289810547874</v>
      </c>
      <c r="AS83" s="21">
        <f>IF(AS60&gt;0,VLOOKUP(AS60,'[3]2020_Envelope'!$BH$6:$CR$128,21),"")</f>
        <v>23.655913978494624</v>
      </c>
      <c r="AT83" s="21" t="str">
        <f>IF(AT60&gt;0,VLOOKUP(AT60,'[3]2020_Envelope'!$BH$6:$CR$128,21),"")</f>
        <v/>
      </c>
      <c r="AU83" s="21" t="str">
        <f>IF(AU60&gt;0,VLOOKUP(AU60,'[3]2020_Envelope'!$BH$6:$CR$128,21),"")</f>
        <v/>
      </c>
      <c r="AV83" s="21">
        <f>IF(AV60&gt;0,VLOOKUP(AV60,'[3]2020_Envelope'!$BH$6:$CR$128,21),"")</f>
        <v>22.942857142857143</v>
      </c>
      <c r="AW83" s="20" t="str">
        <f>IF(AW60&gt;0,VLOOKUP(AW60,'[3]2020_HVAC'!$EY$7:$KA$83,83),"")</f>
        <v/>
      </c>
      <c r="AX83" s="20" t="str">
        <f>IF(AX60&gt;0,VLOOKUP(AX60,'[3]2020_HVAC'!$EY$7:$KA$83,83),"")</f>
        <v/>
      </c>
      <c r="AY83" s="20">
        <f>IF(AY60&gt;0,VLOOKUP(AY60,'[3]2020_HVAC'!$EY$7:$KA$83,83),"")</f>
        <v>22.799999999999994</v>
      </c>
      <c r="AZ83" s="20" t="str">
        <f>IF(AZ60&gt;0,VLOOKUP(AZ60,'[3]2020_HVAC'!$EY$7:$KA$83,83),"")</f>
        <v/>
      </c>
      <c r="BA83" s="55">
        <f>VLOOKUP($C83,[2]Performance!$A$3:$K$36,3)</f>
        <v>2</v>
      </c>
      <c r="BB83" s="55">
        <f t="shared" si="76"/>
        <v>85</v>
      </c>
      <c r="BC83" s="20">
        <f>IF(BC60&gt;0,VLOOKUP(BC60,'[3]2020_HVAC'!$EY$7:$KA$83,BB83),"")</f>
        <v>37.705300134333044</v>
      </c>
      <c r="BD83" s="20" t="str">
        <f>IF(BD60&gt;0,VLOOKUP(BD60,'[3]2020_HVAC'!$EY$7:$KA$83,$BB83),"")</f>
        <v/>
      </c>
      <c r="BE83" s="20">
        <f>IF(BE60&gt;0,VLOOKUP(BE60,'[3]2020_HVAC'!$EY$7:$KA$83,83),"")</f>
        <v>38.400000000000006</v>
      </c>
      <c r="BF83" s="20" t="str">
        <f>IF(BF60&gt;0,VLOOKUP(BF60,'[3]2020_HVAC'!$EY$7:$KA$83,83),"")</f>
        <v/>
      </c>
      <c r="BG83" s="20">
        <f>IF(BG60&gt;0,VLOOKUP(BG60,'[3]2020_HVAC'!$EY$7:$KA$83,83),"")</f>
        <v>1.4857142857142858</v>
      </c>
      <c r="BH83" s="20">
        <f>IF(BH60&gt;0,VLOOKUP(BH60,'[3]2020_HVAC'!$EY$7:$KA$83,83),"")</f>
        <v>7.2899047619047552</v>
      </c>
      <c r="BI83" s="20">
        <f>IF(BI60&gt;0,VLOOKUP(BI60,'[3]2020_HVAC'!$EY$7:$KA$83,83),"")</f>
        <v>10.326867816091955</v>
      </c>
      <c r="BJ83" s="13">
        <f t="shared" si="77"/>
        <v>630503.72796856984</v>
      </c>
      <c r="BK83" s="19">
        <f>IF($N83&gt;0,VLOOKUP($C83,[1]Prague!$AB$7:$AN$40,$N83))/((IF($P83=1,'3 PlantsCodes'!$D$26,IF($P83=2,'3 PlantsCodes'!$D$27,IF($P83=3,'3 PlantsCodes'!$D$28,IF($P83=4,'3 PlantsCodes'!$D$29)))))*IF($R83=1,'3 PlantsCodes'!$D$31,IF($R83=2,'3 PlantsCodes'!$D$32)))</f>
        <v>10.761675225805989</v>
      </c>
      <c r="BL83" s="19">
        <f>(IF($O83=20,VLOOKUP($C83,[1]Prague!$AB$7:$AN$40,12),IF($O83&gt;0,VLOOKUP($C83,[1]Prague!$AB$7:$AN$40,$O83),0))/(IF($Q83=1,'3 PlantsCodes'!$E$26,IF($Q83=3,'3 PlantsCodes'!$E$28,IF($Q83=4,'3 PlantsCodes'!$E$29,1)))*IF($R83=1,'3 PlantsCodes'!$E$31,IF($R83=2,'3 PlantsCodes'!$E$32))))</f>
        <v>2.3613599269259358</v>
      </c>
      <c r="BM83" s="19">
        <f>VLOOKUP($C83,[1]Prague!$AB$6:$AZ$40,$S83)</f>
        <v>2.3507658426125668</v>
      </c>
      <c r="BN83" s="19">
        <f>VLOOKUP($C83,[1]Prague!$B$7:$Y$40,18)</f>
        <v>22.621541992187499</v>
      </c>
      <c r="BO83" s="19">
        <f>VLOOKUP($C83,[1]Prague!$B$7:$AA$40,26)</f>
        <v>0.20056812061894433</v>
      </c>
      <c r="BP83" s="20">
        <f>IF($U83=1,-[4]Office!$E$5,0)</f>
        <v>-6.1786324786324789</v>
      </c>
      <c r="BQ83" s="57" t="s">
        <v>30</v>
      </c>
      <c r="BR83" s="19">
        <f>IF($N83&gt;0,VLOOKUP($C83,[2]Prague!$AB$7:$AN$40,$N83))/((IF($P83=1,'3 PlantsCodes'!$D$26,IF($P83=2,'3 PlantsCodes'!$D$27,IF($P83=3,'3 PlantsCodes'!$D$28,IF($P83=4,'3 PlantsCodes'!$D$29)))))*IF($R83=1,'3 PlantsCodes'!$D$31,IF($R83=2,'3 PlantsCodes'!$D$32)))</f>
        <v>15.762757065967959</v>
      </c>
      <c r="BS83" s="19">
        <f>(IF($O83=20,VLOOKUP($C83,[2]Prague!$AB$7:$AN$40,12),IF($O83&gt;0,VLOOKUP($C83,[2]Prague!$AB$7:$AN$40,$O83),0))/(IF($Q83=1,'3 PlantsCodes'!$E$26,IF($Q83=3,'3 PlantsCodes'!$E$28,IF($Q83=4,'3 PlantsCodes'!$E$29,1)))*IF($R83=1,'3 PlantsCodes'!$E$31,IF($R83=2,'3 PlantsCodes'!$E$32))))</f>
        <v>1.2275487414605408</v>
      </c>
      <c r="BT83" s="19">
        <f>VLOOKUP($C83,[2]Prague!$AB$6:$AZ$40,$S83)</f>
        <v>3.8912469330906321</v>
      </c>
      <c r="BU83" s="19">
        <f>VLOOKUP($C83,[2]Prague!$B$7:$Y$40,18)</f>
        <v>20.553955771825393</v>
      </c>
      <c r="BV83" s="19">
        <f>VLOOKUP($C83,[2]Prague!$B$7:$AA$40,26)</f>
        <v>0.41058849553620852</v>
      </c>
      <c r="BW83" s="20">
        <f>IF($U83=1,-[4]School!$E$5,0)</f>
        <v>-6.1057142857142859</v>
      </c>
      <c r="BX83" s="57" t="s">
        <v>30</v>
      </c>
    </row>
    <row r="84" spans="1:76" x14ac:dyDescent="0.25">
      <c r="A84" s="151"/>
      <c r="B84" s="17">
        <v>8</v>
      </c>
      <c r="C84" s="22">
        <f t="shared" si="73"/>
        <v>14</v>
      </c>
      <c r="D84" s="50" t="str">
        <f t="shared" si="73"/>
        <v>o+</v>
      </c>
      <c r="E84" s="50" t="str">
        <f t="shared" si="73"/>
        <v>+</v>
      </c>
      <c r="F84" s="49" t="str">
        <f t="shared" si="73"/>
        <v>o+</v>
      </c>
      <c r="G84" s="49" t="str">
        <f t="shared" si="73"/>
        <v>+</v>
      </c>
      <c r="H84" s="49">
        <f t="shared" si="73"/>
        <v>0</v>
      </c>
      <c r="I84" s="49">
        <f t="shared" si="73"/>
        <v>3</v>
      </c>
      <c r="J84" s="49">
        <f t="shared" si="73"/>
        <v>3</v>
      </c>
      <c r="K84" s="49">
        <f t="shared" si="73"/>
        <v>3</v>
      </c>
      <c r="L84" s="49">
        <f t="shared" si="73"/>
        <v>1</v>
      </c>
      <c r="M84" s="49">
        <f t="shared" si="73"/>
        <v>3331</v>
      </c>
      <c r="N84" s="49">
        <f t="shared" si="73"/>
        <v>6</v>
      </c>
      <c r="O84" s="49">
        <f t="shared" si="73"/>
        <v>0</v>
      </c>
      <c r="P84" s="49">
        <f t="shared" si="73"/>
        <v>1</v>
      </c>
      <c r="Q84" s="49">
        <f t="shared" si="73"/>
        <v>0</v>
      </c>
      <c r="R84" s="49">
        <f t="shared" si="73"/>
        <v>2</v>
      </c>
      <c r="S84" s="22">
        <f t="shared" si="73"/>
        <v>15</v>
      </c>
      <c r="T84" s="49">
        <f t="shared" si="73"/>
        <v>0</v>
      </c>
      <c r="U84" s="49">
        <f t="shared" si="73"/>
        <v>1</v>
      </c>
      <c r="V84" s="18" t="str">
        <f t="shared" si="73"/>
        <v/>
      </c>
      <c r="W84" s="21">
        <f>IF(W61&gt;0,VLOOKUP(W61,'[3]2020_Envelope'!$BH$6:$CR$128,20),"")</f>
        <v>4.7942652329749107</v>
      </c>
      <c r="X84" s="21">
        <f>IF(X61&gt;0,VLOOKUP(X61,'[3]2020_Envelope'!$BH$6:$CR$128,20),"")</f>
        <v>12.807933553901295</v>
      </c>
      <c r="Y84" s="21">
        <f>IF(Y61&gt;0,VLOOKUP(Y61,'[3]2020_Envelope'!$BH$6:$CR$128,20),"")</f>
        <v>9.0838709677419356</v>
      </c>
      <c r="Z84" s="21">
        <f>IF(Z61&gt;0,VLOOKUP(Z61,'[3]2020_Envelope'!$BH$6:$CR$128,20),"")</f>
        <v>86.612159244264518</v>
      </c>
      <c r="AA84" s="21">
        <f>IF(AA61&gt;0,VLOOKUP(AA61,'[3]2020_Envelope'!$BH$6:$CR$128,20),"")</f>
        <v>73.085232668565993</v>
      </c>
      <c r="AB84" s="21">
        <f>IF(AB61&gt;0,VLOOKUP(AB61,'[3]2020_Envelope'!$BH$6:$CR$128,20),"")</f>
        <v>34.081196581196579</v>
      </c>
      <c r="AC84" s="20" t="str">
        <f>IF(AC61&gt;0,VLOOKUP(AC61,'[3]2020_HVAC'!$EY$7:$KA$83,80),"")</f>
        <v/>
      </c>
      <c r="AD84" s="20" t="str">
        <f>IF(AD61&gt;0,VLOOKUP(AD61,'[3]2020_HVAC'!$EY$7:$KA$83,80),"")</f>
        <v/>
      </c>
      <c r="AE84" s="20">
        <f>IF(AE61&gt;0,VLOOKUP(AE61,'[3]2020_HVAC'!$EY$7:$KA$83,80),"")</f>
        <v>27.84</v>
      </c>
      <c r="AF84" s="20">
        <f>IF(AF61&gt;0,VLOOKUP(AF61,'[3]2020_HVAC'!$EY$7:$KA$83,80),"")</f>
        <v>25.488681818181817</v>
      </c>
      <c r="AG84" s="55">
        <f>VLOOKUP($C84,[1]Performance!$A$3:$K$38,3)</f>
        <v>2</v>
      </c>
      <c r="AH84" s="55">
        <f t="shared" si="74"/>
        <v>82</v>
      </c>
      <c r="AI84" s="20">
        <f>IF(AI61&gt;0,VLOOKUP(AI61,'[3]2020_HVAC'!$EY$7:$KA$83,AH84),"")</f>
        <v>6.2278557142093396</v>
      </c>
      <c r="AJ84" s="20" t="str">
        <f>IF(AJ61&gt;0,VLOOKUP(AJ61,'[3]2020_HVAC'!$EY$7:$KA$83,$AH84),"")</f>
        <v/>
      </c>
      <c r="AK84" s="20">
        <f>IF(AK61&gt;0,VLOOKUP(AK61,'[3]2020_HVAC'!$EY$7:$KA$83,80),"")</f>
        <v>38.400000000000006</v>
      </c>
      <c r="AL84" s="20" t="str">
        <f>IF(AL61&gt;0,VLOOKUP(AL61,'[3]2020_HVAC'!$EY$7:$KA$83,80),"")</f>
        <v/>
      </c>
      <c r="AM84" s="20">
        <f>IF(AM61&gt;0,VLOOKUP(AM61,'[3]2020_HVAC'!$EY$7:$KA$83,80),"")</f>
        <v>1.3333333333333333</v>
      </c>
      <c r="AN84" s="20" t="str">
        <f>IF(AN61&gt;0,VLOOKUP(AN61,'[3]2020_HVAC'!$EY$7:$KA$83,80),"")</f>
        <v/>
      </c>
      <c r="AO84" s="20">
        <f>IF(AO61&gt;0,VLOOKUP(AO61,'[3]2020_HVAC'!$EY$7:$KA$83,80),"")</f>
        <v>10.009118037135279</v>
      </c>
      <c r="AP84" s="13">
        <f t="shared" si="75"/>
        <v>771646.93433452165</v>
      </c>
      <c r="AQ84" s="21">
        <f>IF(AQ61&gt;0,VLOOKUP(AQ61,'[3]2020_Envelope'!$BH$6:$CR$128,21),"")</f>
        <v>12.485065710872162</v>
      </c>
      <c r="AR84" s="21">
        <f>IF(AR61&gt;0,VLOOKUP(AR61,'[3]2020_Envelope'!$BH$6:$CR$128,21),"")</f>
        <v>23.068289810547874</v>
      </c>
      <c r="AS84" s="21">
        <f>IF(AS61&gt;0,VLOOKUP(AS61,'[3]2020_Envelope'!$BH$6:$CR$128,21),"")</f>
        <v>23.655913978494624</v>
      </c>
      <c r="AT84" s="21" t="str">
        <f>IF(AT61&gt;0,VLOOKUP(AT61,'[3]2020_Envelope'!$BH$6:$CR$128,21),"")</f>
        <v/>
      </c>
      <c r="AU84" s="21">
        <f>IF(AU61&gt;0,VLOOKUP(AU61,'[3]2020_Envelope'!$BH$6:$CR$128,21),"")</f>
        <v>49.199682539682541</v>
      </c>
      <c r="AV84" s="21">
        <f>IF(AV61&gt;0,VLOOKUP(AV61,'[3]2020_Envelope'!$BH$6:$CR$128,21),"")</f>
        <v>22.942857142857143</v>
      </c>
      <c r="AW84" s="20" t="str">
        <f>IF(AW61&gt;0,VLOOKUP(AW61,'[3]2020_HVAC'!$EY$7:$KA$83,83),"")</f>
        <v/>
      </c>
      <c r="AX84" s="20" t="str">
        <f>IF(AX61&gt;0,VLOOKUP(AX61,'[3]2020_HVAC'!$EY$7:$KA$83,83),"")</f>
        <v/>
      </c>
      <c r="AY84" s="20">
        <f>IF(AY61&gt;0,VLOOKUP(AY61,'[3]2020_HVAC'!$EY$7:$KA$83,83),"")</f>
        <v>27.84</v>
      </c>
      <c r="AZ84" s="20">
        <f>IF(AZ61&gt;0,VLOOKUP(AZ61,'[3]2020_HVAC'!$EY$7:$KA$83,83),"")</f>
        <v>25.488681818181814</v>
      </c>
      <c r="BA84" s="55">
        <f>VLOOKUP($C84,[2]Performance!$A$3:$K$36,3)</f>
        <v>2</v>
      </c>
      <c r="BB84" s="55">
        <f t="shared" si="76"/>
        <v>85</v>
      </c>
      <c r="BC84" s="20">
        <f>IF(BC61&gt;0,VLOOKUP(BC61,'[3]2020_HVAC'!$EY$7:$KA$83,BB84),"")</f>
        <v>11.46702242278994</v>
      </c>
      <c r="BD84" s="20" t="str">
        <f>IF(BD61&gt;0,VLOOKUP(BD61,'[3]2020_HVAC'!$EY$7:$KA$83,$BB84),"")</f>
        <v/>
      </c>
      <c r="BE84" s="20">
        <f>IF(BE61&gt;0,VLOOKUP(BE61,'[3]2020_HVAC'!$EY$7:$KA$83,83),"")</f>
        <v>38.400000000000006</v>
      </c>
      <c r="BF84" s="20" t="str">
        <f>IF(BF61&gt;0,VLOOKUP(BF61,'[3]2020_HVAC'!$EY$7:$KA$83,83),"")</f>
        <v/>
      </c>
      <c r="BG84" s="20">
        <f>IF(BG61&gt;0,VLOOKUP(BG61,'[3]2020_HVAC'!$EY$7:$KA$83,83),"")</f>
        <v>1.4857142857142858</v>
      </c>
      <c r="BH84" s="20" t="str">
        <f>IF(BH61&gt;0,VLOOKUP(BH61,'[3]2020_HVAC'!$EY$7:$KA$83,83),"")</f>
        <v/>
      </c>
      <c r="BI84" s="20">
        <f>IF(BI61&gt;0,VLOOKUP(BI61,'[3]2020_HVAC'!$EY$7:$KA$83,83),"")</f>
        <v>10.326867816091955</v>
      </c>
      <c r="BJ84" s="13">
        <f t="shared" si="77"/>
        <v>776034.3009044819</v>
      </c>
      <c r="BK84" s="19">
        <f>IF($N84&gt;0,VLOOKUP($C84,[1]Prague!$AB$7:$AN$40,$N84))/((IF($P84=1,'3 PlantsCodes'!$D$26,IF($P84=2,'3 PlantsCodes'!$D$27,IF($P84=3,'3 PlantsCodes'!$D$28,IF($P84=4,'3 PlantsCodes'!$D$29)))))*IF($R84=1,'3 PlantsCodes'!$D$31,IF($R84=2,'3 PlantsCodes'!$D$32)))</f>
        <v>29.468729116235565</v>
      </c>
      <c r="BL84" s="19">
        <f>(IF($O84=20,VLOOKUP($C84,[1]Prague!$AB$7:$AN$40,12),IF($O84&gt;0,VLOOKUP($C84,[1]Prague!$AB$7:$AN$40,$O84),0))/(IF($Q84=1,'3 PlantsCodes'!$E$26,IF($Q84=3,'3 PlantsCodes'!$E$28,IF($Q84=4,'3 PlantsCodes'!$E$29,1)))*IF($R84=1,'3 PlantsCodes'!$E$31,IF($R84=2,'3 PlantsCodes'!$E$32))))</f>
        <v>0</v>
      </c>
      <c r="BM84" s="19">
        <f>VLOOKUP($C84,[1]Prague!$AB$6:$AZ$40,$S84)</f>
        <v>8.6315789473684212</v>
      </c>
      <c r="BN84" s="19">
        <f>VLOOKUP($C84,[1]Prague!$B$7:$Y$40,18)</f>
        <v>8.2855121203589217</v>
      </c>
      <c r="BO84" s="19">
        <f>VLOOKUP($C84,[1]Prague!$B$7:$AA$40,26)</f>
        <v>0.16886804242784925</v>
      </c>
      <c r="BP84" s="20">
        <f>IF($U84=1,-[4]Office!$E$5,0)</f>
        <v>-6.1786324786324789</v>
      </c>
      <c r="BQ84" s="57" t="s">
        <v>30</v>
      </c>
      <c r="BR84" s="19">
        <f>IF($N84&gt;0,VLOOKUP($C84,[2]Prague!$AB$7:$AN$40,$N84))/((IF($P84=1,'3 PlantsCodes'!$D$26,IF($P84=2,'3 PlantsCodes'!$D$27,IF($P84=3,'3 PlantsCodes'!$D$28,IF($P84=4,'3 PlantsCodes'!$D$29)))))*IF($R84=1,'3 PlantsCodes'!$D$31,IF($R84=2,'3 PlantsCodes'!$D$32)))</f>
        <v>40.606198946269522</v>
      </c>
      <c r="BS84" s="19">
        <f>(IF($O84=20,VLOOKUP($C84,[2]Prague!$AB$7:$AN$40,12),IF($O84&gt;0,VLOOKUP($C84,[2]Prague!$AB$7:$AN$40,$O84),0))/(IF($Q84=1,'3 PlantsCodes'!$E$26,IF($Q84=3,'3 PlantsCodes'!$E$28,IF($Q84=4,'3 PlantsCodes'!$E$29,1)))*IF($R84=1,'3 PlantsCodes'!$E$31,IF($R84=2,'3 PlantsCodes'!$E$32))))</f>
        <v>0</v>
      </c>
      <c r="BT84" s="19">
        <f>VLOOKUP($C84,[2]Prague!$AB$6:$AZ$40,$S84)</f>
        <v>12.526315789473685</v>
      </c>
      <c r="BU84" s="19">
        <f>VLOOKUP($C84,[2]Prague!$B$7:$Y$40,18)</f>
        <v>8.3581008307184543</v>
      </c>
      <c r="BV84" s="19">
        <f>VLOOKUP($C84,[2]Prague!$B$7:$AA$40,26)</f>
        <v>0.39734569466357056</v>
      </c>
      <c r="BW84" s="20">
        <f>IF($U84=1,-[4]School!$E$5,0)</f>
        <v>-6.1057142857142859</v>
      </c>
      <c r="BX84" s="57" t="s">
        <v>30</v>
      </c>
    </row>
    <row r="85" spans="1:76" x14ac:dyDescent="0.25">
      <c r="A85" s="151"/>
      <c r="B85" s="17">
        <v>9</v>
      </c>
      <c r="C85" s="22">
        <f t="shared" si="73"/>
        <v>18</v>
      </c>
      <c r="D85" s="50" t="str">
        <f t="shared" si="73"/>
        <v>+</v>
      </c>
      <c r="E85" s="50" t="str">
        <f t="shared" si="73"/>
        <v>+</v>
      </c>
      <c r="F85" s="49" t="str">
        <f t="shared" si="73"/>
        <v>o+</v>
      </c>
      <c r="G85" s="49" t="str">
        <f t="shared" si="73"/>
        <v>+</v>
      </c>
      <c r="H85" s="49">
        <f t="shared" si="73"/>
        <v>0</v>
      </c>
      <c r="I85" s="49">
        <f t="shared" si="73"/>
        <v>4</v>
      </c>
      <c r="J85" s="49">
        <f t="shared" si="73"/>
        <v>3</v>
      </c>
      <c r="K85" s="49">
        <f t="shared" si="73"/>
        <v>3</v>
      </c>
      <c r="L85" s="49">
        <f t="shared" si="73"/>
        <v>1</v>
      </c>
      <c r="M85" s="49">
        <f t="shared" si="73"/>
        <v>4331</v>
      </c>
      <c r="N85" s="49">
        <f t="shared" si="73"/>
        <v>6</v>
      </c>
      <c r="O85" s="49">
        <f t="shared" si="73"/>
        <v>0</v>
      </c>
      <c r="P85" s="49">
        <f t="shared" si="73"/>
        <v>1</v>
      </c>
      <c r="Q85" s="49">
        <f t="shared" si="73"/>
        <v>0</v>
      </c>
      <c r="R85" s="49">
        <f t="shared" si="73"/>
        <v>2</v>
      </c>
      <c r="S85" s="22">
        <f t="shared" si="73"/>
        <v>15</v>
      </c>
      <c r="T85" s="49">
        <f t="shared" si="73"/>
        <v>0</v>
      </c>
      <c r="U85" s="49">
        <f t="shared" si="73"/>
        <v>1</v>
      </c>
      <c r="V85" s="18" t="str">
        <f t="shared" si="73"/>
        <v/>
      </c>
      <c r="W85" s="21">
        <f>IF(W62&gt;0,VLOOKUP(W62,'[3]2020_Envelope'!$BH$6:$CR$128,20),"")</f>
        <v>6.0559139784946243</v>
      </c>
      <c r="X85" s="21">
        <f>IF(X62&gt;0,VLOOKUP(X62,'[3]2020_Envelope'!$BH$6:$CR$128,20),"")</f>
        <v>14.427327451521</v>
      </c>
      <c r="Y85" s="21">
        <f>IF(Y62&gt;0,VLOOKUP(Y62,'[3]2020_Envelope'!$BH$6:$CR$128,20),"")</f>
        <v>11.102508960573475</v>
      </c>
      <c r="Z85" s="21">
        <f>IF(Z62&gt;0,VLOOKUP(Z62,'[3]2020_Envelope'!$BH$6:$CR$128,20),"")</f>
        <v>86.612159244264518</v>
      </c>
      <c r="AA85" s="21">
        <f>IF(AA62&gt;0,VLOOKUP(AA62,'[3]2020_Envelope'!$BH$6:$CR$128,20),"")</f>
        <v>73.085232668565993</v>
      </c>
      <c r="AB85" s="21">
        <f>IF(AB62&gt;0,VLOOKUP(AB62,'[3]2020_Envelope'!$BH$6:$CR$128,20),"")</f>
        <v>34.081196581196579</v>
      </c>
      <c r="AC85" s="20" t="str">
        <f>IF(AC62&gt;0,VLOOKUP(AC62,'[3]2020_HVAC'!$EY$7:$KA$83,80),"")</f>
        <v/>
      </c>
      <c r="AD85" s="20" t="str">
        <f>IF(AD62&gt;0,VLOOKUP(AD62,'[3]2020_HVAC'!$EY$7:$KA$83,80),"")</f>
        <v/>
      </c>
      <c r="AE85" s="20">
        <f>IF(AE62&gt;0,VLOOKUP(AE62,'[3]2020_HVAC'!$EY$7:$KA$83,80),"")</f>
        <v>27.84</v>
      </c>
      <c r="AF85" s="20">
        <f>IF(AF62&gt;0,VLOOKUP(AF62,'[3]2020_HVAC'!$EY$7:$KA$83,80),"")</f>
        <v>25.488681818181817</v>
      </c>
      <c r="AG85" s="55">
        <f>VLOOKUP($C85,[1]Performance!$A$3:$K$38,3)</f>
        <v>2</v>
      </c>
      <c r="AH85" s="55">
        <f t="shared" si="74"/>
        <v>82</v>
      </c>
      <c r="AI85" s="20">
        <f>IF(AI62&gt;0,VLOOKUP(AI62,'[3]2020_HVAC'!$EY$7:$KA$83,AH85),"")</f>
        <v>6.2278557142093396</v>
      </c>
      <c r="AJ85" s="20" t="str">
        <f>IF(AJ62&gt;0,VLOOKUP(AJ62,'[3]2020_HVAC'!$EY$7:$KA$83,$AH85),"")</f>
        <v/>
      </c>
      <c r="AK85" s="20">
        <f>IF(AK62&gt;0,VLOOKUP(AK62,'[3]2020_HVAC'!$EY$7:$KA$83,80),"")</f>
        <v>38.400000000000006</v>
      </c>
      <c r="AL85" s="20" t="str">
        <f>IF(AL62&gt;0,VLOOKUP(AL62,'[3]2020_HVAC'!$EY$7:$KA$83,80),"")</f>
        <v/>
      </c>
      <c r="AM85" s="20">
        <f>IF(AM62&gt;0,VLOOKUP(AM62,'[3]2020_HVAC'!$EY$7:$KA$83,80),"")</f>
        <v>1.3333333333333333</v>
      </c>
      <c r="AN85" s="20" t="str">
        <f>IF(AN62&gt;0,VLOOKUP(AN62,'[3]2020_HVAC'!$EY$7:$KA$83,80),"")</f>
        <v/>
      </c>
      <c r="AO85" s="20">
        <f>IF(AO62&gt;0,VLOOKUP(AO62,'[3]2020_HVAC'!$EY$7:$KA$83,80),"")</f>
        <v>10.009118037135279</v>
      </c>
      <c r="AP85" s="13">
        <f t="shared" si="75"/>
        <v>783112.1870226938</v>
      </c>
      <c r="AQ85" s="21">
        <f>IF(AQ62&gt;0,VLOOKUP(AQ62,'[3]2020_Envelope'!$BH$6:$CR$128,21),"")</f>
        <v>15.770609318996417</v>
      </c>
      <c r="AR85" s="21">
        <f>IF(AR62&gt;0,VLOOKUP(AR62,'[3]2020_Envelope'!$BH$6:$CR$128,21),"")</f>
        <v>25.98497013142174</v>
      </c>
      <c r="AS85" s="21">
        <f>IF(AS62&gt;0,VLOOKUP(AS62,'[3]2020_Envelope'!$BH$6:$CR$128,21),"")</f>
        <v>28.912783751493428</v>
      </c>
      <c r="AT85" s="21" t="str">
        <f>IF(AT62&gt;0,VLOOKUP(AT62,'[3]2020_Envelope'!$BH$6:$CR$128,21),"")</f>
        <v/>
      </c>
      <c r="AU85" s="21">
        <f>IF(AU62&gt;0,VLOOKUP(AU62,'[3]2020_Envelope'!$BH$6:$CR$128,21),"")</f>
        <v>49.199682539682541</v>
      </c>
      <c r="AV85" s="21">
        <f>IF(AV62&gt;0,VLOOKUP(AV62,'[3]2020_Envelope'!$BH$6:$CR$128,21),"")</f>
        <v>22.942857142857143</v>
      </c>
      <c r="AW85" s="20" t="str">
        <f>IF(AW62&gt;0,VLOOKUP(AW62,'[3]2020_HVAC'!$EY$7:$KA$83,83),"")</f>
        <v/>
      </c>
      <c r="AX85" s="20" t="str">
        <f>IF(AX62&gt;0,VLOOKUP(AX62,'[3]2020_HVAC'!$EY$7:$KA$83,83),"")</f>
        <v/>
      </c>
      <c r="AY85" s="20">
        <f>IF(AY62&gt;0,VLOOKUP(AY62,'[3]2020_HVAC'!$EY$7:$KA$83,83),"")</f>
        <v>27.84</v>
      </c>
      <c r="AZ85" s="20">
        <f>IF(AZ62&gt;0,VLOOKUP(AZ62,'[3]2020_HVAC'!$EY$7:$KA$83,83),"")</f>
        <v>25.488681818181814</v>
      </c>
      <c r="BA85" s="55">
        <f>VLOOKUP($C85,[2]Performance!$A$3:$K$36,3)</f>
        <v>2</v>
      </c>
      <c r="BB85" s="55">
        <f t="shared" si="76"/>
        <v>85</v>
      </c>
      <c r="BC85" s="20">
        <f>IF(BC62&gt;0,VLOOKUP(BC62,'[3]2020_HVAC'!$EY$7:$KA$83,BB85),"")</f>
        <v>11.46702242278994</v>
      </c>
      <c r="BD85" s="20" t="str">
        <f>IF(BD62&gt;0,VLOOKUP(BD62,'[3]2020_HVAC'!$EY$7:$KA$83,$BB85),"")</f>
        <v/>
      </c>
      <c r="BE85" s="20">
        <f>IF(BE62&gt;0,VLOOKUP(BE62,'[3]2020_HVAC'!$EY$7:$KA$83,83),"")</f>
        <v>38.400000000000006</v>
      </c>
      <c r="BF85" s="20" t="str">
        <f>IF(BF62&gt;0,VLOOKUP(BF62,'[3]2020_HVAC'!$EY$7:$KA$83,83),"")</f>
        <v/>
      </c>
      <c r="BG85" s="20">
        <f>IF(BG62&gt;0,VLOOKUP(BG62,'[3]2020_HVAC'!$EY$7:$KA$83,83),"")</f>
        <v>1.4857142857142858</v>
      </c>
      <c r="BH85" s="20" t="str">
        <f>IF(BH62&gt;0,VLOOKUP(BH62,'[3]2020_HVAC'!$EY$7:$KA$83,83),"")</f>
        <v/>
      </c>
      <c r="BI85" s="20">
        <f>IF(BI62&gt;0,VLOOKUP(BI62,'[3]2020_HVAC'!$EY$7:$KA$83,83),"")</f>
        <v>10.326867816091955</v>
      </c>
      <c r="BJ85" s="13">
        <f t="shared" si="77"/>
        <v>812130.44606577209</v>
      </c>
      <c r="BK85" s="19">
        <f>IF($N85&gt;0,VLOOKUP($C85,[1]Prague!$AB$7:$AN$40,$N85))/((IF($P85=1,'3 PlantsCodes'!$D$26,IF($P85=2,'3 PlantsCodes'!$D$27,IF($P85=3,'3 PlantsCodes'!$D$28,IF($P85=4,'3 PlantsCodes'!$D$29)))))*IF($R85=1,'3 PlantsCodes'!$D$31,IF($R85=2,'3 PlantsCodes'!$D$32)))</f>
        <v>27.366246874836204</v>
      </c>
      <c r="BL85" s="19">
        <f>(IF($O85=20,VLOOKUP($C85,[1]Prague!$AB$7:$AN$40,12),IF($O85&gt;0,VLOOKUP($C85,[1]Prague!$AB$7:$AN$40,$O85),0))/(IF($Q85=1,'3 PlantsCodes'!$E$26,IF($Q85=3,'3 PlantsCodes'!$E$28,IF($Q85=4,'3 PlantsCodes'!$E$29,1)))*IF($R85=1,'3 PlantsCodes'!$E$31,IF($R85=2,'3 PlantsCodes'!$E$32))))</f>
        <v>0</v>
      </c>
      <c r="BM85" s="19">
        <f>VLOOKUP($C85,[1]Prague!$AB$6:$AZ$40,$S85)</f>
        <v>8.6315789473684212</v>
      </c>
      <c r="BN85" s="19">
        <f>VLOOKUP($C85,[1]Prague!$B$7:$Y$40,18)</f>
        <v>8.2855121203589217</v>
      </c>
      <c r="BO85" s="19">
        <f>VLOOKUP($C85,[1]Prague!$B$7:$AA$40,26)</f>
        <v>0.16619249036824968</v>
      </c>
      <c r="BP85" s="20">
        <f>IF($U85=1,-[4]Office!$E$5,0)</f>
        <v>-6.1786324786324789</v>
      </c>
      <c r="BQ85" s="57" t="s">
        <v>30</v>
      </c>
      <c r="BR85" s="19">
        <f>IF($N85&gt;0,VLOOKUP($C85,[2]Prague!$AB$7:$AN$40,$N85))/((IF($P85=1,'3 PlantsCodes'!$D$26,IF($P85=2,'3 PlantsCodes'!$D$27,IF($P85=3,'3 PlantsCodes'!$D$28,IF($P85=4,'3 PlantsCodes'!$D$29)))))*IF($R85=1,'3 PlantsCodes'!$D$31,IF($R85=2,'3 PlantsCodes'!$D$32)))</f>
        <v>36.461809377692674</v>
      </c>
      <c r="BS85" s="19">
        <f>(IF($O85=20,VLOOKUP($C85,[2]Prague!$AB$7:$AN$40,12),IF($O85&gt;0,VLOOKUP($C85,[2]Prague!$AB$7:$AN$40,$O85),0))/(IF($Q85=1,'3 PlantsCodes'!$E$26,IF($Q85=3,'3 PlantsCodes'!$E$28,IF($Q85=4,'3 PlantsCodes'!$E$29,1)))*IF($R85=1,'3 PlantsCodes'!$E$31,IF($R85=2,'3 PlantsCodes'!$E$32))))</f>
        <v>0</v>
      </c>
      <c r="BT85" s="19">
        <f>VLOOKUP($C85,[2]Prague!$AB$6:$AZ$40,$S85)</f>
        <v>12.526315789473685</v>
      </c>
      <c r="BU85" s="19">
        <f>VLOOKUP($C85,[2]Prague!$B$7:$Y$40,18)</f>
        <v>8.3581008307184543</v>
      </c>
      <c r="BV85" s="19">
        <f>VLOOKUP($C85,[2]Prague!$B$7:$AA$40,26)</f>
        <v>0.39088353081253002</v>
      </c>
      <c r="BW85" s="20">
        <f>IF($U85=1,-[4]School!$E$5,0)</f>
        <v>-6.1057142857142859</v>
      </c>
      <c r="BX85" s="57" t="s">
        <v>30</v>
      </c>
    </row>
    <row r="86" spans="1:76" x14ac:dyDescent="0.25">
      <c r="A86" s="151"/>
      <c r="B86" s="17">
        <v>10</v>
      </c>
      <c r="C86" s="22">
        <f t="shared" si="73"/>
        <v>32</v>
      </c>
      <c r="D86" s="50" t="str">
        <f t="shared" si="73"/>
        <v>o+</v>
      </c>
      <c r="E86" s="50" t="str">
        <f t="shared" si="73"/>
        <v>+</v>
      </c>
      <c r="F86" s="49" t="str">
        <f t="shared" si="73"/>
        <v>o+</v>
      </c>
      <c r="G86" s="49" t="str">
        <f t="shared" si="73"/>
        <v>+</v>
      </c>
      <c r="H86" s="49">
        <f t="shared" si="73"/>
        <v>1</v>
      </c>
      <c r="I86" s="49">
        <f t="shared" si="73"/>
        <v>3</v>
      </c>
      <c r="J86" s="49">
        <f t="shared" si="73"/>
        <v>3</v>
      </c>
      <c r="K86" s="49">
        <f t="shared" si="73"/>
        <v>3</v>
      </c>
      <c r="L86" s="49">
        <f t="shared" si="73"/>
        <v>2</v>
      </c>
      <c r="M86" s="49">
        <f t="shared" si="73"/>
        <v>3332</v>
      </c>
      <c r="N86" s="49">
        <f t="shared" si="73"/>
        <v>6</v>
      </c>
      <c r="O86" s="49">
        <f t="shared" si="73"/>
        <v>0</v>
      </c>
      <c r="P86" s="49">
        <f t="shared" si="73"/>
        <v>1</v>
      </c>
      <c r="Q86" s="49">
        <f t="shared" si="73"/>
        <v>0</v>
      </c>
      <c r="R86" s="49">
        <f t="shared" si="73"/>
        <v>2</v>
      </c>
      <c r="S86" s="22">
        <f t="shared" si="73"/>
        <v>21</v>
      </c>
      <c r="T86" s="49">
        <f t="shared" si="73"/>
        <v>1</v>
      </c>
      <c r="U86" s="49">
        <f t="shared" si="73"/>
        <v>1</v>
      </c>
      <c r="V86" s="18" t="str">
        <f t="shared" si="73"/>
        <v/>
      </c>
      <c r="W86" s="21">
        <f>IF(W63&gt;0,VLOOKUP(W63,'[3]2020_Envelope'!$BH$6:$CR$128,20),"")</f>
        <v>4.7942652329749107</v>
      </c>
      <c r="X86" s="21">
        <f>IF(X63&gt;0,VLOOKUP(X63,'[3]2020_Envelope'!$BH$6:$CR$128,20),"")</f>
        <v>12.807933553901295</v>
      </c>
      <c r="Y86" s="21">
        <f>IF(Y63&gt;0,VLOOKUP(Y63,'[3]2020_Envelope'!$BH$6:$CR$128,20),"")</f>
        <v>9.0838709677419356</v>
      </c>
      <c r="Z86" s="21">
        <f>IF(Z63&gt;0,VLOOKUP(Z63,'[3]2020_Envelope'!$BH$6:$CR$128,20),"")</f>
        <v>86.612159244264518</v>
      </c>
      <c r="AA86" s="21">
        <f>IF(AA63&gt;0,VLOOKUP(AA63,'[3]2020_Envelope'!$BH$6:$CR$128,20),"")</f>
        <v>73.085232668565993</v>
      </c>
      <c r="AB86" s="21">
        <f>IF(AB63&gt;0,VLOOKUP(AB63,'[3]2020_Envelope'!$BH$6:$CR$128,20),"")</f>
        <v>34.081196581196579</v>
      </c>
      <c r="AC86" s="20">
        <f>IF(AC63&gt;0,VLOOKUP(AC63,'[3]2020_HVAC'!$EY$7:$KA$83,80),"")</f>
        <v>8.9999999999999982</v>
      </c>
      <c r="AD86" s="20">
        <f>IF(AD63&gt;0,VLOOKUP(AD63,'[3]2020_HVAC'!$EY$7:$KA$83,80),"")</f>
        <v>22.637999999999998</v>
      </c>
      <c r="AE86" s="20">
        <f>IF(AE63&gt;0,VLOOKUP(AE63,'[3]2020_HVAC'!$EY$7:$KA$83,80),"")</f>
        <v>27.84</v>
      </c>
      <c r="AF86" s="20">
        <f>IF(AF63&gt;0,VLOOKUP(AF63,'[3]2020_HVAC'!$EY$7:$KA$83,80),"")</f>
        <v>25.488681818181817</v>
      </c>
      <c r="AG86" s="55">
        <f>VLOOKUP($C86,[1]Performance!$A$3:$K$38,3)</f>
        <v>2</v>
      </c>
      <c r="AH86" s="55">
        <f t="shared" si="74"/>
        <v>82</v>
      </c>
      <c r="AI86" s="20">
        <f>IF(AI63&gt;0,VLOOKUP(AI63,'[3]2020_HVAC'!$EY$7:$KA$83,AH86),"")</f>
        <v>6.2278557142093396</v>
      </c>
      <c r="AJ86" s="20" t="str">
        <f>IF(AJ63&gt;0,VLOOKUP(AJ63,'[3]2020_HVAC'!$EY$7:$KA$83,$AH86),"")</f>
        <v/>
      </c>
      <c r="AK86" s="20">
        <f>IF(AK63&gt;0,VLOOKUP(AK63,'[3]2020_HVAC'!$EY$7:$KA$83,80),"")</f>
        <v>38.400000000000006</v>
      </c>
      <c r="AL86" s="20" t="str">
        <f>IF(AL63&gt;0,VLOOKUP(AL63,'[3]2020_HVAC'!$EY$7:$KA$83,80),"")</f>
        <v/>
      </c>
      <c r="AM86" s="20">
        <f>IF(AM63&gt;0,VLOOKUP(AM63,'[3]2020_HVAC'!$EY$7:$KA$83,80),"")</f>
        <v>1.3333333333333333</v>
      </c>
      <c r="AN86" s="20">
        <f>IF(AN63&gt;0,VLOOKUP(AN63,'[3]2020_HVAC'!$EY$7:$KA$83,80),"")</f>
        <v>4.9066666666666618</v>
      </c>
      <c r="AO86" s="20">
        <f>IF(AO63&gt;0,VLOOKUP(AO63,'[3]2020_HVAC'!$EY$7:$KA$83,80),"")</f>
        <v>10.009118037135279</v>
      </c>
      <c r="AP86" s="13">
        <f t="shared" si="75"/>
        <v>857161.45433452167</v>
      </c>
      <c r="AQ86" s="21">
        <f>IF(AQ63&gt;0,VLOOKUP(AQ63,'[3]2020_Envelope'!$BH$6:$CR$128,21),"")</f>
        <v>12.485065710872162</v>
      </c>
      <c r="AR86" s="21">
        <f>IF(AR63&gt;0,VLOOKUP(AR63,'[3]2020_Envelope'!$BH$6:$CR$128,21),"")</f>
        <v>23.068289810547874</v>
      </c>
      <c r="AS86" s="21">
        <f>IF(AS63&gt;0,VLOOKUP(AS63,'[3]2020_Envelope'!$BH$6:$CR$128,21),"")</f>
        <v>23.655913978494624</v>
      </c>
      <c r="AT86" s="21" t="str">
        <f>IF(AT63&gt;0,VLOOKUP(AT63,'[3]2020_Envelope'!$BH$6:$CR$128,21),"")</f>
        <v/>
      </c>
      <c r="AU86" s="21">
        <f>IF(AU63&gt;0,VLOOKUP(AU63,'[3]2020_Envelope'!$BH$6:$CR$128,21),"")</f>
        <v>49.199682539682541</v>
      </c>
      <c r="AV86" s="21">
        <f>IF(AV63&gt;0,VLOOKUP(AV63,'[3]2020_Envelope'!$BH$6:$CR$128,21),"")</f>
        <v>22.942857142857143</v>
      </c>
      <c r="AW86" s="20">
        <f>IF(AW63&gt;0,VLOOKUP(AW63,'[3]2020_HVAC'!$EY$7:$KA$83,83),"")</f>
        <v>8.9999999999999982</v>
      </c>
      <c r="AX86" s="20">
        <f>IF(AX63&gt;0,VLOOKUP(AX63,'[3]2020_HVAC'!$EY$7:$KA$83,83),"")</f>
        <v>22.637999999999998</v>
      </c>
      <c r="AY86" s="20">
        <f>IF(AY63&gt;0,VLOOKUP(AY63,'[3]2020_HVAC'!$EY$7:$KA$83,83),"")</f>
        <v>27.84</v>
      </c>
      <c r="AZ86" s="20">
        <f>IF(AZ63&gt;0,VLOOKUP(AZ63,'[3]2020_HVAC'!$EY$7:$KA$83,83),"")</f>
        <v>25.488681818181814</v>
      </c>
      <c r="BA86" s="55">
        <f>VLOOKUP($C86,[2]Performance!$A$3:$K$36,3)</f>
        <v>2</v>
      </c>
      <c r="BB86" s="55">
        <f t="shared" si="76"/>
        <v>85</v>
      </c>
      <c r="BC86" s="20">
        <f>IF(BC63&gt;0,VLOOKUP(BC63,'[3]2020_HVAC'!$EY$7:$KA$83,BB86),"")</f>
        <v>11.46702242278994</v>
      </c>
      <c r="BD86" s="20" t="str">
        <f>IF(BD63&gt;0,VLOOKUP(BD63,'[3]2020_HVAC'!$EY$7:$KA$83,$BB86),"")</f>
        <v/>
      </c>
      <c r="BE86" s="20">
        <f>IF(BE63&gt;0,VLOOKUP(BE63,'[3]2020_HVAC'!$EY$7:$KA$83,83),"")</f>
        <v>38.400000000000006</v>
      </c>
      <c r="BF86" s="20" t="str">
        <f>IF(BF63&gt;0,VLOOKUP(BF63,'[3]2020_HVAC'!$EY$7:$KA$83,83),"")</f>
        <v/>
      </c>
      <c r="BG86" s="20">
        <f>IF(BG63&gt;0,VLOOKUP(BG63,'[3]2020_HVAC'!$EY$7:$KA$83,83),"")</f>
        <v>1.4857142857142858</v>
      </c>
      <c r="BH86" s="20">
        <f>IF(BH63&gt;0,VLOOKUP(BH63,'[3]2020_HVAC'!$EY$7:$KA$83,83),"")</f>
        <v>7.2899047619047552</v>
      </c>
      <c r="BI86" s="20">
        <f>IF(BI63&gt;0,VLOOKUP(BI63,'[3]2020_HVAC'!$EY$7:$KA$83,83),"")</f>
        <v>10.326867816091955</v>
      </c>
      <c r="BJ86" s="13">
        <f t="shared" si="77"/>
        <v>898657.20090448204</v>
      </c>
      <c r="BK86" s="19">
        <f>IF($N86&gt;0,VLOOKUP($C86,[1]Prague!$AB$7:$AN$40,$N86))/((IF($P86=1,'3 PlantsCodes'!$D$26,IF($P86=2,'3 PlantsCodes'!$D$27,IF($P86=3,'3 PlantsCodes'!$D$28,IF($P86=4,'3 PlantsCodes'!$D$29)))))*IF($R86=1,'3 PlantsCodes'!$D$31,IF($R86=2,'3 PlantsCodes'!$D$32)))</f>
        <v>19.495054310649056</v>
      </c>
      <c r="BL86" s="19">
        <f>(IF($O86=20,VLOOKUP($C86,[1]Prague!$AB$7:$AN$40,12),IF($O86&gt;0,VLOOKUP($C86,[1]Prague!$AB$7:$AN$40,$O86),0))/(IF($Q86=1,'3 PlantsCodes'!$E$26,IF($Q86=3,'3 PlantsCodes'!$E$28,IF($Q86=4,'3 PlantsCodes'!$E$29,1)))*IF($R86=1,'3 PlantsCodes'!$E$31,IF($R86=2,'3 PlantsCodes'!$E$32))))</f>
        <v>0</v>
      </c>
      <c r="BM86" s="19">
        <f>VLOOKUP($C86,[1]Prague!$AB$6:$AZ$40,$S86)</f>
        <v>5.0854700854700852</v>
      </c>
      <c r="BN86" s="19">
        <f>VLOOKUP($C86,[1]Prague!$B$7:$Y$40,18)</f>
        <v>8.2855121203589217</v>
      </c>
      <c r="BO86" s="19">
        <f>VLOOKUP($C86,[1]Prague!$B$7:$AA$40,26)</f>
        <v>1.7565131483989274</v>
      </c>
      <c r="BP86" s="20">
        <f>IF($U86=1,-[4]Office!$E$5,0)</f>
        <v>-6.1786324786324789</v>
      </c>
      <c r="BQ86" s="57" t="s">
        <v>30</v>
      </c>
      <c r="BR86" s="19">
        <f>IF($N86&gt;0,VLOOKUP($C86,[2]Prague!$AB$7:$AN$40,$N86))/((IF($P86=1,'3 PlantsCodes'!$D$26,IF($P86=2,'3 PlantsCodes'!$D$27,IF($P86=3,'3 PlantsCodes'!$D$28,IF($P86=4,'3 PlantsCodes'!$D$29)))))*IF($R86=1,'3 PlantsCodes'!$D$31,IF($R86=2,'3 PlantsCodes'!$D$32)))</f>
        <v>16.061641839288381</v>
      </c>
      <c r="BS86" s="19">
        <f>(IF($O86=20,VLOOKUP($C86,[2]Prague!$AB$7:$AN$40,12),IF($O86&gt;0,VLOOKUP($C86,[2]Prague!$AB$7:$AN$40,$O86),0))/(IF($Q86=1,'3 PlantsCodes'!$E$26,IF($Q86=3,'3 PlantsCodes'!$E$28,IF($Q86=4,'3 PlantsCodes'!$E$29,1)))*IF($R86=1,'3 PlantsCodes'!$E$31,IF($R86=2,'3 PlantsCodes'!$E$32))))</f>
        <v>0</v>
      </c>
      <c r="BT86" s="19">
        <f>VLOOKUP($C86,[2]Prague!$AB$6:$AZ$40,$S86)</f>
        <v>8.4895572263993326</v>
      </c>
      <c r="BU86" s="19">
        <f>VLOOKUP($C86,[2]Prague!$B$7:$Y$40,18)</f>
        <v>8.3581008307184543</v>
      </c>
      <c r="BV86" s="19">
        <f>VLOOKUP($C86,[2]Prague!$B$7:$AA$40,26)</f>
        <v>4.6358862140313342</v>
      </c>
      <c r="BW86" s="20">
        <f>IF($U86=1,-[4]School!$E$5,0)</f>
        <v>-6.1057142857142859</v>
      </c>
      <c r="BX86" s="57" t="s">
        <v>30</v>
      </c>
    </row>
    <row r="87" spans="1:76" x14ac:dyDescent="0.25">
      <c r="A87" s="151"/>
      <c r="B87" s="17">
        <v>11</v>
      </c>
      <c r="C87" s="22">
        <f t="shared" si="73"/>
        <v>36</v>
      </c>
      <c r="D87" s="50" t="str">
        <f t="shared" si="73"/>
        <v>+</v>
      </c>
      <c r="E87" s="50" t="str">
        <f t="shared" si="73"/>
        <v>+</v>
      </c>
      <c r="F87" s="49" t="str">
        <f t="shared" si="73"/>
        <v>o+</v>
      </c>
      <c r="G87" s="49" t="str">
        <f t="shared" si="73"/>
        <v>+</v>
      </c>
      <c r="H87" s="49">
        <f t="shared" si="73"/>
        <v>1</v>
      </c>
      <c r="I87" s="49">
        <f t="shared" si="73"/>
        <v>4</v>
      </c>
      <c r="J87" s="49">
        <f t="shared" si="73"/>
        <v>3</v>
      </c>
      <c r="K87" s="49">
        <f t="shared" si="73"/>
        <v>3</v>
      </c>
      <c r="L87" s="49">
        <f t="shared" si="73"/>
        <v>2</v>
      </c>
      <c r="M87" s="49">
        <f t="shared" si="73"/>
        <v>4332</v>
      </c>
      <c r="N87" s="49">
        <f t="shared" si="73"/>
        <v>6</v>
      </c>
      <c r="O87" s="49">
        <f t="shared" si="73"/>
        <v>0</v>
      </c>
      <c r="P87" s="49">
        <f t="shared" si="73"/>
        <v>1</v>
      </c>
      <c r="Q87" s="49">
        <f t="shared" si="73"/>
        <v>0</v>
      </c>
      <c r="R87" s="49">
        <f t="shared" si="73"/>
        <v>2</v>
      </c>
      <c r="S87" s="22">
        <f t="shared" si="73"/>
        <v>21</v>
      </c>
      <c r="T87" s="49">
        <f t="shared" si="73"/>
        <v>1</v>
      </c>
      <c r="U87" s="49">
        <f t="shared" si="73"/>
        <v>1</v>
      </c>
      <c r="V87" s="18" t="str">
        <f t="shared" si="73"/>
        <v/>
      </c>
      <c r="W87" s="21">
        <f>IF(W64&gt;0,VLOOKUP(W64,'[3]2020_Envelope'!$BH$6:$CR$128,20),"")</f>
        <v>6.0559139784946243</v>
      </c>
      <c r="X87" s="21">
        <f>IF(X64&gt;0,VLOOKUP(X64,'[3]2020_Envelope'!$BH$6:$CR$128,20),"")</f>
        <v>14.427327451521</v>
      </c>
      <c r="Y87" s="21">
        <f>IF(Y64&gt;0,VLOOKUP(Y64,'[3]2020_Envelope'!$BH$6:$CR$128,20),"")</f>
        <v>11.102508960573475</v>
      </c>
      <c r="Z87" s="21">
        <f>IF(Z64&gt;0,VLOOKUP(Z64,'[3]2020_Envelope'!$BH$6:$CR$128,20),"")</f>
        <v>86.612159244264518</v>
      </c>
      <c r="AA87" s="21">
        <f>IF(AA64&gt;0,VLOOKUP(AA64,'[3]2020_Envelope'!$BH$6:$CR$128,20),"")</f>
        <v>73.085232668565993</v>
      </c>
      <c r="AB87" s="21">
        <f>IF(AB64&gt;0,VLOOKUP(AB64,'[3]2020_Envelope'!$BH$6:$CR$128,20),"")</f>
        <v>34.081196581196579</v>
      </c>
      <c r="AC87" s="20">
        <f>IF(AC64&gt;0,VLOOKUP(AC64,'[3]2020_HVAC'!$EY$7:$KA$83,80),"")</f>
        <v>8.9999999999999982</v>
      </c>
      <c r="AD87" s="20">
        <f>IF(AD64&gt;0,VLOOKUP(AD64,'[3]2020_HVAC'!$EY$7:$KA$83,80),"")</f>
        <v>22.637999999999998</v>
      </c>
      <c r="AE87" s="20">
        <f>IF(AE64&gt;0,VLOOKUP(AE64,'[3]2020_HVAC'!$EY$7:$KA$83,80),"")</f>
        <v>27.84</v>
      </c>
      <c r="AF87" s="20">
        <f>IF(AF64&gt;0,VLOOKUP(AF64,'[3]2020_HVAC'!$EY$7:$KA$83,80),"")</f>
        <v>25.488681818181817</v>
      </c>
      <c r="AG87" s="55">
        <f>VLOOKUP($C87,[1]Performance!$A$3:$K$38,3)</f>
        <v>2</v>
      </c>
      <c r="AH87" s="55">
        <f t="shared" si="74"/>
        <v>82</v>
      </c>
      <c r="AI87" s="20">
        <f>IF(AI64&gt;0,VLOOKUP(AI64,'[3]2020_HVAC'!$EY$7:$KA$83,AH87),"")</f>
        <v>6.2278557142093396</v>
      </c>
      <c r="AJ87" s="20" t="str">
        <f>IF(AJ64&gt;0,VLOOKUP(AJ64,'[3]2020_HVAC'!$EY$7:$KA$83,$AH87),"")</f>
        <v/>
      </c>
      <c r="AK87" s="20">
        <f>IF(AK64&gt;0,VLOOKUP(AK64,'[3]2020_HVAC'!$EY$7:$KA$83,80),"")</f>
        <v>38.400000000000006</v>
      </c>
      <c r="AL87" s="20" t="str">
        <f>IF(AL64&gt;0,VLOOKUP(AL64,'[3]2020_HVAC'!$EY$7:$KA$83,80),"")</f>
        <v/>
      </c>
      <c r="AM87" s="20">
        <f>IF(AM64&gt;0,VLOOKUP(AM64,'[3]2020_HVAC'!$EY$7:$KA$83,80),"")</f>
        <v>1.3333333333333333</v>
      </c>
      <c r="AN87" s="20">
        <f>IF(AN64&gt;0,VLOOKUP(AN64,'[3]2020_HVAC'!$EY$7:$KA$83,80),"")</f>
        <v>4.9066666666666618</v>
      </c>
      <c r="AO87" s="20">
        <f>IF(AO64&gt;0,VLOOKUP(AO64,'[3]2020_HVAC'!$EY$7:$KA$83,80),"")</f>
        <v>10.009118037135279</v>
      </c>
      <c r="AP87" s="13">
        <f t="shared" si="75"/>
        <v>868626.70702269359</v>
      </c>
      <c r="AQ87" s="21">
        <f>IF(AQ64&gt;0,VLOOKUP(AQ64,'[3]2020_Envelope'!$BH$6:$CR$128,21),"")</f>
        <v>15.770609318996417</v>
      </c>
      <c r="AR87" s="21">
        <f>IF(AR64&gt;0,VLOOKUP(AR64,'[3]2020_Envelope'!$BH$6:$CR$128,21),"")</f>
        <v>25.98497013142174</v>
      </c>
      <c r="AS87" s="21">
        <f>IF(AS64&gt;0,VLOOKUP(AS64,'[3]2020_Envelope'!$BH$6:$CR$128,21),"")</f>
        <v>28.912783751493428</v>
      </c>
      <c r="AT87" s="21">
        <f>IF(AT64&gt;0,VLOOKUP(AT64,'[3]2020_Envelope'!$BH$6:$CR$128,21),"")</f>
        <v>58.305769624060162</v>
      </c>
      <c r="AU87" s="21">
        <f>IF(AU64&gt;0,VLOOKUP(AU64,'[3]2020_Envelope'!$BH$6:$CR$128,21),"")</f>
        <v>49.199682539682541</v>
      </c>
      <c r="AV87" s="21">
        <f>IF(AV64&gt;0,VLOOKUP(AV64,'[3]2020_Envelope'!$BH$6:$CR$128,21),"")</f>
        <v>22.942857142857143</v>
      </c>
      <c r="AW87" s="20">
        <f>IF(AW64&gt;0,VLOOKUP(AW64,'[3]2020_HVAC'!$EY$7:$KA$83,83),"")</f>
        <v>8.9999999999999982</v>
      </c>
      <c r="AX87" s="20">
        <f>IF(AX64&gt;0,VLOOKUP(AX64,'[3]2020_HVAC'!$EY$7:$KA$83,83),"")</f>
        <v>22.637999999999998</v>
      </c>
      <c r="AY87" s="20">
        <f>IF(AY64&gt;0,VLOOKUP(AY64,'[3]2020_HVAC'!$EY$7:$KA$83,83),"")</f>
        <v>27.84</v>
      </c>
      <c r="AZ87" s="20">
        <f>IF(AZ64&gt;0,VLOOKUP(AZ64,'[3]2020_HVAC'!$EY$7:$KA$83,83),"")</f>
        <v>25.488681818181814</v>
      </c>
      <c r="BA87" s="55">
        <f>VLOOKUP($C87,[2]Performance!$A$3:$K$36,3)</f>
        <v>2</v>
      </c>
      <c r="BB87" s="55">
        <f t="shared" si="76"/>
        <v>85</v>
      </c>
      <c r="BC87" s="20">
        <f>IF(BC64&gt;0,VLOOKUP(BC64,'[3]2020_HVAC'!$EY$7:$KA$83,BB87),"")</f>
        <v>11.46702242278994</v>
      </c>
      <c r="BD87" s="20" t="str">
        <f>IF(BD64&gt;0,VLOOKUP(BD64,'[3]2020_HVAC'!$EY$7:$KA$83,$BB87),"")</f>
        <v/>
      </c>
      <c r="BE87" s="20">
        <f>IF(BE64&gt;0,VLOOKUP(BE64,'[3]2020_HVAC'!$EY$7:$KA$83,83),"")</f>
        <v>38.400000000000006</v>
      </c>
      <c r="BF87" s="20" t="str">
        <f>IF(BF64&gt;0,VLOOKUP(BF64,'[3]2020_HVAC'!$EY$7:$KA$83,83),"")</f>
        <v/>
      </c>
      <c r="BG87" s="20">
        <f>IF(BG64&gt;0,VLOOKUP(BG64,'[3]2020_HVAC'!$EY$7:$KA$83,83),"")</f>
        <v>1.4857142857142858</v>
      </c>
      <c r="BH87" s="20">
        <f>IF(BH64&gt;0,VLOOKUP(BH64,'[3]2020_HVAC'!$EY$7:$KA$83,83),"")</f>
        <v>7.2899047619047552</v>
      </c>
      <c r="BI87" s="20">
        <f>IF(BI64&gt;0,VLOOKUP(BI64,'[3]2020_HVAC'!$EY$7:$KA$83,83),"")</f>
        <v>10.326867816091955</v>
      </c>
      <c r="BJ87" s="13">
        <f t="shared" si="77"/>
        <v>1118416.5203815617</v>
      </c>
      <c r="BK87" s="19">
        <f>IF($N87&gt;0,VLOOKUP($C87,[1]Prague!$AB$7:$AN$40,$N87))/((IF($P87=1,'3 PlantsCodes'!$D$26,IF($P87=2,'3 PlantsCodes'!$D$27,IF($P87=3,'3 PlantsCodes'!$D$28,IF($P87=4,'3 PlantsCodes'!$D$29)))))*IF($R87=1,'3 PlantsCodes'!$D$31,IF($R87=2,'3 PlantsCodes'!$D$32)))</f>
        <v>55.981980159106257</v>
      </c>
      <c r="BL87" s="19">
        <f>(IF($O87=20,VLOOKUP($C87,[1]Prague!$AB$7:$AN$40,12),IF($O87&gt;0,VLOOKUP($C87,[1]Prague!$AB$7:$AN$40,$O87),0))/(IF($Q87=1,'3 PlantsCodes'!$E$26,IF($Q87=3,'3 PlantsCodes'!$E$28,IF($Q87=4,'3 PlantsCodes'!$E$29,1)))*IF($R87=1,'3 PlantsCodes'!$E$31,IF($R87=2,'3 PlantsCodes'!$E$32))))</f>
        <v>0</v>
      </c>
      <c r="BM87" s="19">
        <f>VLOOKUP($C87,[1]Prague!$AB$6:$AZ$40,$S87)</f>
        <v>5.0854700854700852</v>
      </c>
      <c r="BN87" s="19">
        <f>VLOOKUP($C87,[1]Prague!$B$7:$Y$40,18)</f>
        <v>7.824495392518247</v>
      </c>
      <c r="BO87" s="19">
        <f>VLOOKUP($C87,[1]Prague!$B$7:$AA$40,26)</f>
        <v>1.4924606728409924</v>
      </c>
      <c r="BP87" s="20">
        <f>IF($U87=1,-[4]Office!$E$5,0)</f>
        <v>-6.1786324786324789</v>
      </c>
      <c r="BQ87" s="57" t="s">
        <v>30</v>
      </c>
      <c r="BR87" s="19">
        <f>IF($N87&gt;0,VLOOKUP($C87,[2]Prague!$AB$7:$AN$40,$N87))/((IF($P87=1,'3 PlantsCodes'!$D$26,IF($P87=2,'3 PlantsCodes'!$D$27,IF($P87=3,'3 PlantsCodes'!$D$28,IF($P87=4,'3 PlantsCodes'!$D$29)))))*IF($R87=1,'3 PlantsCodes'!$D$31,IF($R87=2,'3 PlantsCodes'!$D$32)))</f>
        <v>33.168588383576505</v>
      </c>
      <c r="BS87" s="19">
        <f>(IF($O87=20,VLOOKUP($C87,[2]Prague!$AB$7:$AN$40,12),IF($O87&gt;0,VLOOKUP($C87,[2]Prague!$AB$7:$AN$40,$O87),0))/(IF($Q87=1,'3 PlantsCodes'!$E$26,IF($Q87=3,'3 PlantsCodes'!$E$28,IF($Q87=4,'3 PlantsCodes'!$E$29,1)))*IF($R87=1,'3 PlantsCodes'!$E$31,IF($R87=2,'3 PlantsCodes'!$E$32))))</f>
        <v>0</v>
      </c>
      <c r="BT87" s="19">
        <f>VLOOKUP($C87,[2]Prague!$AB$6:$AZ$40,$S87)</f>
        <v>8.4895572263993326</v>
      </c>
      <c r="BU87" s="19">
        <f>VLOOKUP($C87,[2]Prague!$B$7:$Y$40,18)</f>
        <v>8.0464429728231615</v>
      </c>
      <c r="BV87" s="19">
        <f>VLOOKUP($C87,[2]Prague!$B$7:$AA$40,26)</f>
        <v>4.4188652686819196</v>
      </c>
      <c r="BW87" s="20">
        <f>IF($U87=1,-[4]School!$E$5,0)</f>
        <v>-6.1057142857142859</v>
      </c>
      <c r="BX87" s="57" t="s">
        <v>30</v>
      </c>
    </row>
    <row r="88" spans="1:76" x14ac:dyDescent="0.25">
      <c r="A88" s="151"/>
      <c r="B88" s="17">
        <v>12</v>
      </c>
      <c r="C88" s="22">
        <f t="shared" si="73"/>
        <v>36</v>
      </c>
      <c r="D88" s="50" t="str">
        <f t="shared" si="73"/>
        <v>+</v>
      </c>
      <c r="E88" s="50" t="str">
        <f t="shared" si="73"/>
        <v>+</v>
      </c>
      <c r="F88" s="49" t="str">
        <f t="shared" si="73"/>
        <v>o+</v>
      </c>
      <c r="G88" s="49" t="str">
        <f t="shared" si="73"/>
        <v>+</v>
      </c>
      <c r="H88" s="49">
        <f t="shared" si="73"/>
        <v>1</v>
      </c>
      <c r="I88" s="49">
        <f t="shared" si="73"/>
        <v>4</v>
      </c>
      <c r="J88" s="49">
        <f t="shared" si="73"/>
        <v>3</v>
      </c>
      <c r="K88" s="49">
        <f t="shared" si="73"/>
        <v>3</v>
      </c>
      <c r="L88" s="49">
        <f t="shared" si="73"/>
        <v>2</v>
      </c>
      <c r="M88" s="49">
        <f t="shared" si="73"/>
        <v>4332</v>
      </c>
      <c r="N88" s="49">
        <f t="shared" si="73"/>
        <v>9</v>
      </c>
      <c r="O88" s="49">
        <f t="shared" si="73"/>
        <v>0</v>
      </c>
      <c r="P88" s="49">
        <f t="shared" si="73"/>
        <v>1</v>
      </c>
      <c r="Q88" s="49">
        <f t="shared" si="73"/>
        <v>0</v>
      </c>
      <c r="R88" s="49">
        <f t="shared" si="73"/>
        <v>2</v>
      </c>
      <c r="S88" s="22">
        <f t="shared" si="73"/>
        <v>24</v>
      </c>
      <c r="T88" s="49">
        <f t="shared" si="73"/>
        <v>1</v>
      </c>
      <c r="U88" s="49">
        <f t="shared" si="73"/>
        <v>1</v>
      </c>
      <c r="V88" s="18" t="str">
        <f t="shared" si="73"/>
        <v/>
      </c>
      <c r="W88" s="21">
        <f>IF(W65&gt;0,VLOOKUP(W65,'[3]2020_Envelope'!$BH$6:$CR$128,20),"")</f>
        <v>6.0559139784946243</v>
      </c>
      <c r="X88" s="21">
        <f>IF(X65&gt;0,VLOOKUP(X65,'[3]2020_Envelope'!$BH$6:$CR$128,20),"")</f>
        <v>14.427327451521</v>
      </c>
      <c r="Y88" s="21">
        <f>IF(Y65&gt;0,VLOOKUP(Y65,'[3]2020_Envelope'!$BH$6:$CR$128,20),"")</f>
        <v>11.102508960573475</v>
      </c>
      <c r="Z88" s="21">
        <f>IF(Z65&gt;0,VLOOKUP(Z65,'[3]2020_Envelope'!$BH$6:$CR$128,20),"")</f>
        <v>86.612159244264518</v>
      </c>
      <c r="AA88" s="21">
        <f>IF(AA65&gt;0,VLOOKUP(AA65,'[3]2020_Envelope'!$BH$6:$CR$128,20),"")</f>
        <v>73.085232668565993</v>
      </c>
      <c r="AB88" s="21">
        <f>IF(AB65&gt;0,VLOOKUP(AB65,'[3]2020_Envelope'!$BH$6:$CR$128,20),"")</f>
        <v>34.081196581196579</v>
      </c>
      <c r="AC88" s="20">
        <f>IF(AC65&gt;0,VLOOKUP(AC65,'[3]2020_HVAC'!$EY$7:$KA$83,80),"")</f>
        <v>8.9999999999999982</v>
      </c>
      <c r="AD88" s="20">
        <f>IF(AD65&gt;0,VLOOKUP(AD65,'[3]2020_HVAC'!$EY$7:$KA$83,80),"")</f>
        <v>22.637999999999998</v>
      </c>
      <c r="AE88" s="20">
        <f>IF(AE65&gt;0,VLOOKUP(AE65,'[3]2020_HVAC'!$EY$7:$KA$83,80),"")</f>
        <v>27.84</v>
      </c>
      <c r="AF88" s="20">
        <f>IF(AF65&gt;0,VLOOKUP(AF65,'[3]2020_HVAC'!$EY$7:$KA$83,80),"")</f>
        <v>25.488681818181817</v>
      </c>
      <c r="AG88" s="55">
        <f>VLOOKUP($C88,[1]Performance!$A$3:$K$38,3)</f>
        <v>2</v>
      </c>
      <c r="AH88" s="55">
        <f t="shared" si="74"/>
        <v>82</v>
      </c>
      <c r="AI88" s="20" t="str">
        <f>IF(AI65&gt;0,VLOOKUP(AI65,'[3]2020_HVAC'!$EY$7:$KA$83,AH88),"")</f>
        <v/>
      </c>
      <c r="AJ88" s="20" t="str">
        <f>IF(AJ65&gt;0,VLOOKUP(AJ65,'[3]2020_HVAC'!$EY$7:$KA$83,$AH88),"")</f>
        <v/>
      </c>
      <c r="AK88" s="20">
        <f>IF(AK65&gt;0,VLOOKUP(AK65,'[3]2020_HVAC'!$EY$7:$KA$83,80),"")</f>
        <v>38.400000000000006</v>
      </c>
      <c r="AL88" s="20" t="str">
        <f>IF(AL65&gt;0,VLOOKUP(AL65,'[3]2020_HVAC'!$EY$7:$KA$83,80),"")</f>
        <v/>
      </c>
      <c r="AM88" s="20">
        <f>IF(AM65&gt;0,VLOOKUP(AM65,'[3]2020_HVAC'!$EY$7:$KA$83,80),"")</f>
        <v>1.3333333333333333</v>
      </c>
      <c r="AN88" s="20">
        <f>IF(AN65&gt;0,VLOOKUP(AN65,'[3]2020_HVAC'!$EY$7:$KA$83,80),"")</f>
        <v>4.9066666666666618</v>
      </c>
      <c r="AO88" s="20">
        <f>IF(AO65&gt;0,VLOOKUP(AO65,'[3]2020_HVAC'!$EY$7:$KA$83,80),"")</f>
        <v>10.009118037135279</v>
      </c>
      <c r="AP88" s="13">
        <f t="shared" si="75"/>
        <v>854053.52465144382</v>
      </c>
      <c r="AQ88" s="21">
        <f>IF(AQ65&gt;0,VLOOKUP(AQ65,'[3]2020_Envelope'!$BH$6:$CR$128,21),"")</f>
        <v>15.770609318996417</v>
      </c>
      <c r="AR88" s="21">
        <f>IF(AR65&gt;0,VLOOKUP(AR65,'[3]2020_Envelope'!$BH$6:$CR$128,21),"")</f>
        <v>25.98497013142174</v>
      </c>
      <c r="AS88" s="21">
        <f>IF(AS65&gt;0,VLOOKUP(AS65,'[3]2020_Envelope'!$BH$6:$CR$128,21),"")</f>
        <v>28.912783751493428</v>
      </c>
      <c r="AT88" s="21">
        <f>IF(AT65&gt;0,VLOOKUP(AT65,'[3]2020_Envelope'!$BH$6:$CR$128,21),"")</f>
        <v>58.305769624060162</v>
      </c>
      <c r="AU88" s="21">
        <f>IF(AU65&gt;0,VLOOKUP(AU65,'[3]2020_Envelope'!$BH$6:$CR$128,21),"")</f>
        <v>49.199682539682541</v>
      </c>
      <c r="AV88" s="21">
        <f>IF(AV65&gt;0,VLOOKUP(AV65,'[3]2020_Envelope'!$BH$6:$CR$128,21),"")</f>
        <v>22.942857142857143</v>
      </c>
      <c r="AW88" s="20">
        <f>IF(AW65&gt;0,VLOOKUP(AW65,'[3]2020_HVAC'!$EY$7:$KA$83,83),"")</f>
        <v>8.9999999999999982</v>
      </c>
      <c r="AX88" s="20">
        <f>IF(AX65&gt;0,VLOOKUP(AX65,'[3]2020_HVAC'!$EY$7:$KA$83,83),"")</f>
        <v>22.637999999999998</v>
      </c>
      <c r="AY88" s="20">
        <f>IF(AY65&gt;0,VLOOKUP(AY65,'[3]2020_HVAC'!$EY$7:$KA$83,83),"")</f>
        <v>27.84</v>
      </c>
      <c r="AZ88" s="20">
        <f>IF(AZ65&gt;0,VLOOKUP(AZ65,'[3]2020_HVAC'!$EY$7:$KA$83,83),"")</f>
        <v>25.488681818181814</v>
      </c>
      <c r="BA88" s="55">
        <f>VLOOKUP($C88,[2]Performance!$A$3:$K$36,3)</f>
        <v>2</v>
      </c>
      <c r="BB88" s="55">
        <f t="shared" si="76"/>
        <v>85</v>
      </c>
      <c r="BC88" s="20" t="str">
        <f>IF(BC65&gt;0,VLOOKUP(BC65,'[3]2020_HVAC'!$EY$7:$KA$83,BB88),"")</f>
        <v/>
      </c>
      <c r="BD88" s="20" t="str">
        <f>IF(BD65&gt;0,VLOOKUP(BD65,'[3]2020_HVAC'!$EY$7:$KA$83,$BB88),"")</f>
        <v/>
      </c>
      <c r="BE88" s="20">
        <f>IF(BE65&gt;0,VLOOKUP(BE65,'[3]2020_HVAC'!$EY$7:$KA$83,83),"")</f>
        <v>38.400000000000006</v>
      </c>
      <c r="BF88" s="20" t="str">
        <f>IF(BF65&gt;0,VLOOKUP(BF65,'[3]2020_HVAC'!$EY$7:$KA$83,83),"")</f>
        <v/>
      </c>
      <c r="BG88" s="20">
        <f>IF(BG65&gt;0,VLOOKUP(BG65,'[3]2020_HVAC'!$EY$7:$KA$83,83),"")</f>
        <v>1.4857142857142858</v>
      </c>
      <c r="BH88" s="20">
        <f>IF(BH65&gt;0,VLOOKUP(BH65,'[3]2020_HVAC'!$EY$7:$KA$83,83),"")</f>
        <v>7.2899047619047552</v>
      </c>
      <c r="BI88" s="20">
        <f>IF(BI65&gt;0,VLOOKUP(BI65,'[3]2020_HVAC'!$EY$7:$KA$83,83),"")</f>
        <v>10.326867816091955</v>
      </c>
      <c r="BJ88" s="13">
        <f t="shared" si="77"/>
        <v>1082295.3997497733</v>
      </c>
      <c r="BK88" s="19">
        <f>IF($N88&gt;0,VLOOKUP($C88,[1]Prague!$AB$7:$AN$40,$N88))/((IF($P88=1,'3 PlantsCodes'!$D$26,IF($P88=2,'3 PlantsCodes'!$D$27,IF($P88=3,'3 PlantsCodes'!$D$28,IF($P88=4,'3 PlantsCodes'!$D$29)))))*IF($R88=1,'3 PlantsCodes'!$D$31,IF($R88=2,'3 PlantsCodes'!$D$32)))</f>
        <v>55.422160357515196</v>
      </c>
      <c r="BL88" s="19">
        <f>(IF($O88=20,VLOOKUP($C88,[1]Prague!$AB$7:$AN$40,12),IF($O88&gt;0,VLOOKUP($C88,[1]Prague!$AB$7:$AN$40,$O88),0))/(IF($Q88=1,'3 PlantsCodes'!$E$26,IF($Q88=3,'3 PlantsCodes'!$E$28,IF($Q88=4,'3 PlantsCodes'!$E$29,1)))*IF($R88=1,'3 PlantsCodes'!$E$31,IF($R88=2,'3 PlantsCodes'!$E$32))))</f>
        <v>0</v>
      </c>
      <c r="BM88" s="19">
        <f>VLOOKUP($C88,[1]Prague!$AB$6:$AZ$40,$S88)</f>
        <v>4.8311965811965809</v>
      </c>
      <c r="BN88" s="19">
        <f>VLOOKUP($C88,[1]Prague!$B$7:$Y$40,18)</f>
        <v>7.824495392518247</v>
      </c>
      <c r="BO88" s="19">
        <f>VLOOKUP($C88,[1]Prague!$B$7:$AA$40,26)</f>
        <v>1.4924606728409924</v>
      </c>
      <c r="BP88" s="20">
        <f>IF($U88=1,-[4]Office!$E$5,0)</f>
        <v>-6.1786324786324789</v>
      </c>
      <c r="BQ88" s="57" t="s">
        <v>30</v>
      </c>
      <c r="BR88" s="19">
        <f>IF($N88&gt;0,VLOOKUP($C88,[2]Prague!$AB$7:$AN$40,$N88))/((IF($P88=1,'3 PlantsCodes'!$D$26,IF($P88=2,'3 PlantsCodes'!$D$27,IF($P88=3,'3 PlantsCodes'!$D$28,IF($P88=4,'3 PlantsCodes'!$D$29)))))*IF($R88=1,'3 PlantsCodes'!$D$31,IF($R88=2,'3 PlantsCodes'!$D$32)))</f>
        <v>32.836902499740738</v>
      </c>
      <c r="BS88" s="19">
        <f>(IF($O88=20,VLOOKUP($C88,[2]Prague!$AB$7:$AN$40,12),IF($O88&gt;0,VLOOKUP($C88,[2]Prague!$AB$7:$AN$40,$O88),0))/(IF($Q88=1,'3 PlantsCodes'!$E$26,IF($Q88=3,'3 PlantsCodes'!$E$28,IF($Q88=4,'3 PlantsCodes'!$E$29,1)))*IF($R88=1,'3 PlantsCodes'!$E$31,IF($R88=2,'3 PlantsCodes'!$E$32))))</f>
        <v>0</v>
      </c>
      <c r="BT88" s="19">
        <f>VLOOKUP($C88,[2]Prague!$AB$6:$AZ$40,$S88)</f>
        <v>8.0650793650793648</v>
      </c>
      <c r="BU88" s="19">
        <f>VLOOKUP($C88,[2]Prague!$B$7:$Y$40,18)</f>
        <v>8.0464429728231615</v>
      </c>
      <c r="BV88" s="19">
        <f>VLOOKUP($C88,[2]Prague!$B$7:$AA$40,26)</f>
        <v>4.4188652686819196</v>
      </c>
      <c r="BW88" s="20">
        <f>IF($U88=1,-[4]School!$E$5,0)</f>
        <v>-6.1057142857142859</v>
      </c>
      <c r="BX88" s="57" t="s">
        <v>30</v>
      </c>
    </row>
    <row r="89" spans="1:76" x14ac:dyDescent="0.25">
      <c r="A89" s="151"/>
      <c r="B89" s="17">
        <v>13</v>
      </c>
      <c r="C89" s="22">
        <f t="shared" si="73"/>
        <v>17</v>
      </c>
      <c r="D89" s="50" t="str">
        <f t="shared" si="73"/>
        <v/>
      </c>
      <c r="E89" s="50" t="str">
        <f t="shared" si="73"/>
        <v/>
      </c>
      <c r="F89" s="49" t="str">
        <f t="shared" si="73"/>
        <v/>
      </c>
      <c r="G89" s="49" t="str">
        <f t="shared" si="73"/>
        <v/>
      </c>
      <c r="H89" s="49">
        <f t="shared" si="73"/>
        <v>0</v>
      </c>
      <c r="I89" s="49">
        <f t="shared" si="73"/>
        <v>4</v>
      </c>
      <c r="J89" s="49">
        <f t="shared" si="73"/>
        <v>3</v>
      </c>
      <c r="K89" s="49">
        <f t="shared" si="73"/>
        <v>2</v>
      </c>
      <c r="L89" s="49">
        <f t="shared" si="73"/>
        <v>1</v>
      </c>
      <c r="M89" s="49">
        <f t="shared" si="73"/>
        <v>4321</v>
      </c>
      <c r="N89" s="49">
        <f t="shared" si="73"/>
        <v>6</v>
      </c>
      <c r="O89" s="49">
        <f t="shared" si="73"/>
        <v>20</v>
      </c>
      <c r="P89" s="49">
        <f t="shared" si="73"/>
        <v>1</v>
      </c>
      <c r="Q89" s="49">
        <f t="shared" si="73"/>
        <v>1</v>
      </c>
      <c r="R89" s="49">
        <f t="shared" ref="R89:V89" si="78">IF(R66="","",R66)</f>
        <v>2</v>
      </c>
      <c r="S89" s="22">
        <f t="shared" si="78"/>
        <v>21</v>
      </c>
      <c r="T89" s="49">
        <f t="shared" si="78"/>
        <v>1</v>
      </c>
      <c r="U89" s="49">
        <f t="shared" si="78"/>
        <v>0</v>
      </c>
      <c r="V89" s="18" t="str">
        <f t="shared" si="78"/>
        <v/>
      </c>
      <c r="W89" s="21">
        <f>IF(W66&gt;0,VLOOKUP(W66,'[3]2020_Envelope'!$BH$6:$CR$128,20),"")</f>
        <v>6.0559139784946243</v>
      </c>
      <c r="X89" s="21">
        <f>IF(X66&gt;0,VLOOKUP(X66,'[3]2020_Envelope'!$BH$6:$CR$128,20),"")</f>
        <v>14.427327451521</v>
      </c>
      <c r="Y89" s="21">
        <f>IF(Y66&gt;0,VLOOKUP(Y66,'[3]2020_Envelope'!$BH$6:$CR$128,20),"")</f>
        <v>11.102508960573475</v>
      </c>
      <c r="Z89" s="21">
        <f>IF(Z66&gt;0,VLOOKUP(Z66,'[3]2020_Envelope'!$BH$6:$CR$128,20),"")</f>
        <v>86.612159244264518</v>
      </c>
      <c r="AA89" s="21" t="str">
        <f>IF(AA66&gt;0,VLOOKUP(AA66,'[3]2020_Envelope'!$BH$6:$CR$128,20),"")</f>
        <v/>
      </c>
      <c r="AB89" s="21">
        <f>IF(AB66&gt;0,VLOOKUP(AB66,'[3]2020_Envelope'!$BH$6:$CR$128,20),"")</f>
        <v>34.081196581196579</v>
      </c>
      <c r="AC89" s="20" t="str">
        <f>IF(AC66&gt;0,VLOOKUP(AC66,'[3]2020_HVAC'!$EY$7:$KA$83,80),"")</f>
        <v/>
      </c>
      <c r="AD89" s="20" t="str">
        <f>IF(AD66&gt;0,VLOOKUP(AD66,'[3]2020_HVAC'!$EY$7:$KA$83,80),"")</f>
        <v/>
      </c>
      <c r="AE89" s="20">
        <f>IF(AE66&gt;0,VLOOKUP(AE66,'[3]2020_HVAC'!$EY$7:$KA$83,80),"")</f>
        <v>22.799999999999997</v>
      </c>
      <c r="AF89" s="20" t="str">
        <f>IF(AF66&gt;0,VLOOKUP(AF66,'[3]2020_HVAC'!$EY$7:$KA$83,80),"")</f>
        <v/>
      </c>
      <c r="AG89" s="55">
        <f>VLOOKUP($C89,[1]Performance!$A$3:$K$38,3)</f>
        <v>2</v>
      </c>
      <c r="AH89" s="55">
        <f t="shared" si="74"/>
        <v>82</v>
      </c>
      <c r="AI89" s="20">
        <f>IF(AI66&gt;0,VLOOKUP(AI66,'[3]2020_HVAC'!$EY$7:$KA$83,AH89),"")</f>
        <v>6.2278557142093396</v>
      </c>
      <c r="AJ89" s="20">
        <f>IF(AJ66&gt;0,VLOOKUP(AJ66,'[3]2020_HVAC'!$EY$7:$KA$83,$AH89),"")</f>
        <v>23.97350463647253</v>
      </c>
      <c r="AK89" s="20">
        <f>IF(AK66&gt;0,VLOOKUP(AK66,'[3]2020_HVAC'!$EY$7:$KA$83,80),"")</f>
        <v>38.400000000000006</v>
      </c>
      <c r="AL89" s="20" t="str">
        <f>IF(AL66&gt;0,VLOOKUP(AL66,'[3]2020_HVAC'!$EY$7:$KA$83,80),"")</f>
        <v/>
      </c>
      <c r="AM89" s="20">
        <f>IF(AM66&gt;0,VLOOKUP(AM66,'[3]2020_HVAC'!$EY$7:$KA$83,80),"")</f>
        <v>1.3333333333333333</v>
      </c>
      <c r="AN89" s="20">
        <f>IF(AN66&gt;0,VLOOKUP(AN66,'[3]2020_HVAC'!$EY$7:$KA$83,80),"")</f>
        <v>4.9066666666666618</v>
      </c>
      <c r="AO89" s="20" t="str">
        <f>IF(AO66&gt;0,VLOOKUP(AO66,'[3]2020_HVAC'!$EY$7:$KA$83,80),"")</f>
        <v/>
      </c>
      <c r="AP89" s="13">
        <f t="shared" si="75"/>
        <v>584813.89176615304</v>
      </c>
      <c r="AQ89" s="21">
        <f>IF(AQ66&gt;0,VLOOKUP(AQ66,'[3]2020_Envelope'!$BH$6:$CR$128,21),"")</f>
        <v>15.770609318996417</v>
      </c>
      <c r="AR89" s="21">
        <f>IF(AR66&gt;0,VLOOKUP(AR66,'[3]2020_Envelope'!$BH$6:$CR$128,21),"")</f>
        <v>25.98497013142174</v>
      </c>
      <c r="AS89" s="21">
        <f>IF(AS66&gt;0,VLOOKUP(AS66,'[3]2020_Envelope'!$BH$6:$CR$128,21),"")</f>
        <v>28.912783751493428</v>
      </c>
      <c r="AT89" s="21" t="str">
        <f>IF(AT66&gt;0,VLOOKUP(AT66,'[3]2020_Envelope'!$BH$6:$CR$128,21),"")</f>
        <v/>
      </c>
      <c r="AU89" s="21" t="str">
        <f>IF(AU66&gt;0,VLOOKUP(AU66,'[3]2020_Envelope'!$BH$6:$CR$128,21),"")</f>
        <v/>
      </c>
      <c r="AV89" s="21">
        <f>IF(AV66&gt;0,VLOOKUP(AV66,'[3]2020_Envelope'!$BH$6:$CR$128,21),"")</f>
        <v>22.942857142857143</v>
      </c>
      <c r="AW89" s="20" t="str">
        <f>IF(AW66&gt;0,VLOOKUP(AW66,'[3]2020_HVAC'!$EY$7:$KA$83,83),"")</f>
        <v/>
      </c>
      <c r="AX89" s="20" t="str">
        <f>IF(AX66&gt;0,VLOOKUP(AX66,'[3]2020_HVAC'!$EY$7:$KA$83,83),"")</f>
        <v/>
      </c>
      <c r="AY89" s="20">
        <f>IF(AY66&gt;0,VLOOKUP(AY66,'[3]2020_HVAC'!$EY$7:$KA$83,83),"")</f>
        <v>22.799999999999994</v>
      </c>
      <c r="AZ89" s="20" t="str">
        <f>IF(AZ66&gt;0,VLOOKUP(AZ66,'[3]2020_HVAC'!$EY$7:$KA$83,83),"")</f>
        <v/>
      </c>
      <c r="BA89" s="55">
        <f>VLOOKUP($C89,[2]Performance!$A$3:$K$36,3)</f>
        <v>2</v>
      </c>
      <c r="BB89" s="55">
        <f t="shared" si="76"/>
        <v>85</v>
      </c>
      <c r="BC89" s="20">
        <f>IF(BC66&gt;0,VLOOKUP(BC66,'[3]2020_HVAC'!$EY$7:$KA$83,BB89),"")</f>
        <v>11.46702242278994</v>
      </c>
      <c r="BD89" s="20">
        <f>IF(BD66&gt;0,VLOOKUP(BD66,'[3]2020_HVAC'!$EY$7:$KA$83,$BB89),"")</f>
        <v>34.18796988403507</v>
      </c>
      <c r="BE89" s="20">
        <f>IF(BE66&gt;0,VLOOKUP(BE66,'[3]2020_HVAC'!$EY$7:$KA$83,83),"")</f>
        <v>38.400000000000006</v>
      </c>
      <c r="BF89" s="20" t="str">
        <f>IF(BF66&gt;0,VLOOKUP(BF66,'[3]2020_HVAC'!$EY$7:$KA$83,83),"")</f>
        <v/>
      </c>
      <c r="BG89" s="20">
        <f>IF(BG66&gt;0,VLOOKUP(BG66,'[3]2020_HVAC'!$EY$7:$KA$83,83),"")</f>
        <v>1.4857142857142858</v>
      </c>
      <c r="BH89" s="20">
        <f>IF(BH66&gt;0,VLOOKUP(BH66,'[3]2020_HVAC'!$EY$7:$KA$83,83),"")</f>
        <v>7.2899047619047552</v>
      </c>
      <c r="BI89" s="20" t="str">
        <f>IF(BI66&gt;0,VLOOKUP(BI66,'[3]2020_HVAC'!$EY$7:$KA$83,83),"")</f>
        <v/>
      </c>
      <c r="BJ89" s="13">
        <f t="shared" si="77"/>
        <v>659111.7698525202</v>
      </c>
      <c r="BK89" s="19">
        <f>IF($N89&gt;0,VLOOKUP($C89,[1]Prague!$AB$7:$AN$40,$N89))/((IF($P89=1,'3 PlantsCodes'!$D$26,IF($P89=2,'3 PlantsCodes'!$D$27,IF($P89=3,'3 PlantsCodes'!$D$28,IF($P89=4,'3 PlantsCodes'!$D$29)))))*IF($R89=1,'3 PlantsCodes'!$D$31,IF($R89=2,'3 PlantsCodes'!$D$32)))</f>
        <v>20.421550730188102</v>
      </c>
      <c r="BL89" s="19">
        <f>(IF($O89=20,VLOOKUP($C89,[1]Prague!$AB$7:$AN$40,12),IF($O89&gt;0,VLOOKUP($C89,[1]Prague!$AB$7:$AN$40,$O89),0))/(IF($Q89=1,'3 PlantsCodes'!$E$26,IF($Q89=3,'3 PlantsCodes'!$E$28,IF($Q89=4,'3 PlantsCodes'!$E$29,1)))*IF($R89=1,'3 PlantsCodes'!$E$31,IF($R89=2,'3 PlantsCodes'!$E$32))))</f>
        <v>4.3469275148629691</v>
      </c>
      <c r="BM89" s="19">
        <f>VLOOKUP($C89,[1]Prague!$AB$6:$AZ$40,$S89)</f>
        <v>5.0854700854700852</v>
      </c>
      <c r="BN89" s="19">
        <f>VLOOKUP($C89,[1]Prague!$B$7:$Y$40,18)</f>
        <v>22.636988281250002</v>
      </c>
      <c r="BO89" s="19">
        <f>VLOOKUP($C89,[1]Prague!$B$7:$AA$40,26)</f>
        <v>0.19952045955833822</v>
      </c>
      <c r="BP89" s="20">
        <f>IF($U89=1,-[4]Office!$E$5,0)</f>
        <v>0</v>
      </c>
      <c r="BQ89" s="57" t="s">
        <v>30</v>
      </c>
      <c r="BR89" s="19">
        <f>IF($N89&gt;0,VLOOKUP($C89,[2]Prague!$AB$7:$AN$40,$N89))/((IF($P89=1,'3 PlantsCodes'!$D$26,IF($P89=2,'3 PlantsCodes'!$D$27,IF($P89=3,'3 PlantsCodes'!$D$28,IF($P89=4,'3 PlantsCodes'!$D$29)))))*IF($R89=1,'3 PlantsCodes'!$D$31,IF($R89=2,'3 PlantsCodes'!$D$32)))</f>
        <v>29.013755700958924</v>
      </c>
      <c r="BS89" s="19">
        <f>(IF($O89=20,VLOOKUP($C89,[2]Prague!$AB$7:$AN$40,12),IF($O89&gt;0,VLOOKUP($C89,[2]Prague!$AB$7:$AN$40,$O89),0))/(IF($Q89=1,'3 PlantsCodes'!$E$26,IF($Q89=3,'3 PlantsCodes'!$E$28,IF($Q89=4,'3 PlantsCodes'!$E$29,1)))*IF($R89=1,'3 PlantsCodes'!$E$31,IF($R89=2,'3 PlantsCodes'!$E$32))))</f>
        <v>2.3493856931070765</v>
      </c>
      <c r="BT89" s="19">
        <f>VLOOKUP($C89,[2]Prague!$AB$6:$AZ$40,$S89)</f>
        <v>8.4895572263993326</v>
      </c>
      <c r="BU89" s="19">
        <f>VLOOKUP($C89,[2]Prague!$B$7:$Y$40,18)</f>
        <v>20.551026682539646</v>
      </c>
      <c r="BV89" s="19">
        <f>VLOOKUP($C89,[2]Prague!$B$7:$AA$40,26)</f>
        <v>0.40738678317024246</v>
      </c>
      <c r="BW89" s="20">
        <f>IF($U89=1,-[4]School!$E$5,0)</f>
        <v>0</v>
      </c>
      <c r="BX89" s="57" t="s">
        <v>30</v>
      </c>
    </row>
    <row r="90" spans="1:76" x14ac:dyDescent="0.25">
      <c r="A90" s="151"/>
      <c r="B90" s="17">
        <v>14</v>
      </c>
      <c r="C90" s="22">
        <f t="shared" ref="C90:V90" si="79">IF(C67="","",C67)</f>
        <v>13</v>
      </c>
      <c r="D90" s="50" t="str">
        <f t="shared" si="79"/>
        <v/>
      </c>
      <c r="E90" s="50" t="str">
        <f t="shared" si="79"/>
        <v/>
      </c>
      <c r="F90" s="49" t="str">
        <f t="shared" si="79"/>
        <v/>
      </c>
      <c r="G90" s="49" t="str">
        <f t="shared" si="79"/>
        <v/>
      </c>
      <c r="H90" s="49">
        <f t="shared" si="79"/>
        <v>0</v>
      </c>
      <c r="I90" s="49">
        <f t="shared" si="79"/>
        <v>3</v>
      </c>
      <c r="J90" s="49">
        <f t="shared" si="79"/>
        <v>3</v>
      </c>
      <c r="K90" s="49">
        <f t="shared" si="79"/>
        <v>2</v>
      </c>
      <c r="L90" s="49">
        <f t="shared" si="79"/>
        <v>1</v>
      </c>
      <c r="M90" s="49">
        <f t="shared" si="79"/>
        <v>3321</v>
      </c>
      <c r="N90" s="49">
        <f t="shared" si="79"/>
        <v>9</v>
      </c>
      <c r="O90" s="49">
        <f t="shared" si="79"/>
        <v>20</v>
      </c>
      <c r="P90" s="49">
        <f t="shared" si="79"/>
        <v>1</v>
      </c>
      <c r="Q90" s="49">
        <f t="shared" si="79"/>
        <v>1</v>
      </c>
      <c r="R90" s="49">
        <f t="shared" si="79"/>
        <v>2</v>
      </c>
      <c r="S90" s="22">
        <f t="shared" si="79"/>
        <v>18</v>
      </c>
      <c r="T90" s="49">
        <f t="shared" si="79"/>
        <v>0</v>
      </c>
      <c r="U90" s="49">
        <f t="shared" si="79"/>
        <v>1</v>
      </c>
      <c r="V90" s="18" t="str">
        <f t="shared" si="79"/>
        <v/>
      </c>
      <c r="W90" s="21">
        <f>IF(W67&gt;0,VLOOKUP(W67,'[3]2020_Envelope'!$BH$6:$CR$128,20),"")</f>
        <v>4.7942652329749107</v>
      </c>
      <c r="X90" s="21">
        <f>IF(X67&gt;0,VLOOKUP(X67,'[3]2020_Envelope'!$BH$6:$CR$128,20),"")</f>
        <v>12.807933553901295</v>
      </c>
      <c r="Y90" s="21">
        <f>IF(Y67&gt;0,VLOOKUP(Y67,'[3]2020_Envelope'!$BH$6:$CR$128,20),"")</f>
        <v>9.0838709677419356</v>
      </c>
      <c r="Z90" s="21">
        <f>IF(Z67&gt;0,VLOOKUP(Z67,'[3]2020_Envelope'!$BH$6:$CR$128,20),"")</f>
        <v>86.612159244264518</v>
      </c>
      <c r="AA90" s="21" t="str">
        <f>IF(AA67&gt;0,VLOOKUP(AA67,'[3]2020_Envelope'!$BH$6:$CR$128,20),"")</f>
        <v/>
      </c>
      <c r="AB90" s="21">
        <f>IF(AB67&gt;0,VLOOKUP(AB67,'[3]2020_Envelope'!$BH$6:$CR$128,20),"")</f>
        <v>34.081196581196579</v>
      </c>
      <c r="AC90" s="20" t="str">
        <f>IF(AC67&gt;0,VLOOKUP(AC67,'[3]2020_HVAC'!$EY$7:$KA$83,80),"")</f>
        <v/>
      </c>
      <c r="AD90" s="20" t="str">
        <f>IF(AD67&gt;0,VLOOKUP(AD67,'[3]2020_HVAC'!$EY$7:$KA$83,80),"")</f>
        <v/>
      </c>
      <c r="AE90" s="20">
        <f>IF(AE67&gt;0,VLOOKUP(AE67,'[3]2020_HVAC'!$EY$7:$KA$83,80),"")</f>
        <v>22.799999999999997</v>
      </c>
      <c r="AF90" s="20" t="str">
        <f>IF(AF67&gt;0,VLOOKUP(AF67,'[3]2020_HVAC'!$EY$7:$KA$83,80),"")</f>
        <v/>
      </c>
      <c r="AG90" s="55">
        <f>VLOOKUP($C90,[1]Performance!$A$3:$K$38,3)</f>
        <v>2</v>
      </c>
      <c r="AH90" s="55">
        <f t="shared" si="74"/>
        <v>82</v>
      </c>
      <c r="AI90" s="20" t="str">
        <f>IF(AI67&gt;0,VLOOKUP(AI67,'[3]2020_HVAC'!$EY$7:$KA$83,AH90),"")</f>
        <v/>
      </c>
      <c r="AJ90" s="20">
        <f>IF(AJ67&gt;0,VLOOKUP(AJ67,'[3]2020_HVAC'!$EY$7:$KA$83,$AH90),"")</f>
        <v>23.97350463647253</v>
      </c>
      <c r="AK90" s="20">
        <f>IF(AK67&gt;0,VLOOKUP(AK67,'[3]2020_HVAC'!$EY$7:$KA$83,80),"")</f>
        <v>38.400000000000006</v>
      </c>
      <c r="AL90" s="20" t="str">
        <f>IF(AL67&gt;0,VLOOKUP(AL67,'[3]2020_HVAC'!$EY$7:$KA$83,80),"")</f>
        <v/>
      </c>
      <c r="AM90" s="20">
        <f>IF(AM67&gt;0,VLOOKUP(AM67,'[3]2020_HVAC'!$EY$7:$KA$83,80),"")</f>
        <v>1.3333333333333333</v>
      </c>
      <c r="AN90" s="20" t="str">
        <f>IF(AN67&gt;0,VLOOKUP(AN67,'[3]2020_HVAC'!$EY$7:$KA$83,80),"")</f>
        <v/>
      </c>
      <c r="AO90" s="20">
        <f>IF(AO67&gt;0,VLOOKUP(AO67,'[3]2020_HVAC'!$EY$7:$KA$83,80),"")</f>
        <v>10.009118037135279</v>
      </c>
      <c r="AP90" s="13">
        <f t="shared" si="75"/>
        <v>570715.19291362772</v>
      </c>
      <c r="AQ90" s="21">
        <f>IF(AQ67&gt;0,VLOOKUP(AQ67,'[3]2020_Envelope'!$BH$6:$CR$128,21),"")</f>
        <v>12.485065710872162</v>
      </c>
      <c r="AR90" s="21">
        <f>IF(AR67&gt;0,VLOOKUP(AR67,'[3]2020_Envelope'!$BH$6:$CR$128,21),"")</f>
        <v>23.068289810547874</v>
      </c>
      <c r="AS90" s="21">
        <f>IF(AS67&gt;0,VLOOKUP(AS67,'[3]2020_Envelope'!$BH$6:$CR$128,21),"")</f>
        <v>23.655913978494624</v>
      </c>
      <c r="AT90" s="21" t="str">
        <f>IF(AT67&gt;0,VLOOKUP(AT67,'[3]2020_Envelope'!$BH$6:$CR$128,21),"")</f>
        <v/>
      </c>
      <c r="AU90" s="21" t="str">
        <f>IF(AU67&gt;0,VLOOKUP(AU67,'[3]2020_Envelope'!$BH$6:$CR$128,21),"")</f>
        <v/>
      </c>
      <c r="AV90" s="21">
        <f>IF(AV67&gt;0,VLOOKUP(AV67,'[3]2020_Envelope'!$BH$6:$CR$128,21),"")</f>
        <v>22.942857142857143</v>
      </c>
      <c r="AW90" s="20" t="str">
        <f>IF(AW67&gt;0,VLOOKUP(AW67,'[3]2020_HVAC'!$EY$7:$KA$83,83),"")</f>
        <v/>
      </c>
      <c r="AX90" s="20" t="str">
        <f>IF(AX67&gt;0,VLOOKUP(AX67,'[3]2020_HVAC'!$EY$7:$KA$83,83),"")</f>
        <v/>
      </c>
      <c r="AY90" s="20">
        <f>IF(AY67&gt;0,VLOOKUP(AY67,'[3]2020_HVAC'!$EY$7:$KA$83,83),"")</f>
        <v>22.799999999999994</v>
      </c>
      <c r="AZ90" s="20" t="str">
        <f>IF(AZ67&gt;0,VLOOKUP(AZ67,'[3]2020_HVAC'!$EY$7:$KA$83,83),"")</f>
        <v/>
      </c>
      <c r="BA90" s="55">
        <f>VLOOKUP($C90,[2]Performance!$A$3:$K$36,3)</f>
        <v>2</v>
      </c>
      <c r="BB90" s="55">
        <f t="shared" si="76"/>
        <v>85</v>
      </c>
      <c r="BC90" s="20" t="str">
        <f>IF(BC67&gt;0,VLOOKUP(BC67,'[3]2020_HVAC'!$EY$7:$KA$83,BB90),"")</f>
        <v/>
      </c>
      <c r="BD90" s="20">
        <f>IF(BD67&gt;0,VLOOKUP(BD67,'[3]2020_HVAC'!$EY$7:$KA$83,$BB90),"")</f>
        <v>34.18796988403507</v>
      </c>
      <c r="BE90" s="20">
        <f>IF(BE67&gt;0,VLOOKUP(BE67,'[3]2020_HVAC'!$EY$7:$KA$83,83),"")</f>
        <v>38.400000000000006</v>
      </c>
      <c r="BF90" s="20" t="str">
        <f>IF(BF67&gt;0,VLOOKUP(BF67,'[3]2020_HVAC'!$EY$7:$KA$83,83),"")</f>
        <v/>
      </c>
      <c r="BG90" s="20">
        <f>IF(BG67&gt;0,VLOOKUP(BG67,'[3]2020_HVAC'!$EY$7:$KA$83,83),"")</f>
        <v>1.4857142857142858</v>
      </c>
      <c r="BH90" s="20" t="str">
        <f>IF(BH67&gt;0,VLOOKUP(BH67,'[3]2020_HVAC'!$EY$7:$KA$83,83),"")</f>
        <v/>
      </c>
      <c r="BI90" s="20">
        <f>IF(BI67&gt;0,VLOOKUP(BI67,'[3]2020_HVAC'!$EY$7:$KA$83,83),"")</f>
        <v>10.326867816091955</v>
      </c>
      <c r="BJ90" s="13">
        <f t="shared" si="77"/>
        <v>596460.93768013129</v>
      </c>
      <c r="BK90" s="19">
        <f>IF($N90&gt;0,VLOOKUP($C90,[1]Prague!$AB$7:$AN$40,$N90))/((IF($P90=1,'3 PlantsCodes'!$D$26,IF($P90=2,'3 PlantsCodes'!$D$27,IF($P90=3,'3 PlantsCodes'!$D$28,IF($P90=4,'3 PlantsCodes'!$D$29)))))*IF($R90=1,'3 PlantsCodes'!$D$31,IF($R90=2,'3 PlantsCodes'!$D$32)))</f>
        <v>22.11694913053519</v>
      </c>
      <c r="BL90" s="19">
        <f>(IF($O90=20,VLOOKUP($C90,[1]Prague!$AB$7:$AN$40,12),IF($O90&gt;0,VLOOKUP($C90,[1]Prague!$AB$7:$AN$40,$O90),0))/(IF($Q90=1,'3 PlantsCodes'!$E$26,IF($Q90=3,'3 PlantsCodes'!$E$28,IF($Q90=4,'3 PlantsCodes'!$E$29,1)))*IF($R90=1,'3 PlantsCodes'!$E$31,IF($R90=2,'3 PlantsCodes'!$E$32))))</f>
        <v>4.2544581119718794</v>
      </c>
      <c r="BM90" s="19">
        <f>VLOOKUP($C90,[1]Prague!$AB$6:$AZ$40,$S90)</f>
        <v>8.1999999999999993</v>
      </c>
      <c r="BN90" s="19">
        <f>VLOOKUP($C90,[1]Prague!$B$7:$Y$40,18)</f>
        <v>22.621541992187499</v>
      </c>
      <c r="BO90" s="19">
        <f>VLOOKUP($C90,[1]Prague!$B$7:$AA$40,26)</f>
        <v>0.20056812061894433</v>
      </c>
      <c r="BP90" s="20">
        <f>IF($U90=1,-[4]Office!$E$5,0)</f>
        <v>-6.1786324786324789</v>
      </c>
      <c r="BQ90" s="57" t="s">
        <v>30</v>
      </c>
      <c r="BR90" s="19">
        <f>IF($N90&gt;0,VLOOKUP($C90,[2]Prague!$AB$7:$AN$40,$N90))/((IF($P90=1,'3 PlantsCodes'!$D$26,IF($P90=2,'3 PlantsCodes'!$D$27,IF($P90=3,'3 PlantsCodes'!$D$28,IF($P90=4,'3 PlantsCodes'!$D$29)))))*IF($R90=1,'3 PlantsCodes'!$D$31,IF($R90=2,'3 PlantsCodes'!$D$32)))</f>
        <v>32.670218296458899</v>
      </c>
      <c r="BS90" s="19">
        <f>(IF($O90=20,VLOOKUP($C90,[2]Prague!$AB$7:$AN$40,12),IF($O90&gt;0,VLOOKUP($C90,[2]Prague!$AB$7:$AN$40,$O90),0))/(IF($Q90=1,'3 PlantsCodes'!$E$26,IF($Q90=3,'3 PlantsCodes'!$E$28,IF($Q90=4,'3 PlantsCodes'!$E$29,1)))*IF($R90=1,'3 PlantsCodes'!$E$31,IF($R90=2,'3 PlantsCodes'!$E$32))))</f>
        <v>2.1927131232311066</v>
      </c>
      <c r="BT90" s="19">
        <f>VLOOKUP($C90,[2]Prague!$AB$6:$AZ$40,$S90)</f>
        <v>11.9</v>
      </c>
      <c r="BU90" s="19">
        <f>VLOOKUP($C90,[2]Prague!$B$7:$Y$40,18)</f>
        <v>20.553955771825393</v>
      </c>
      <c r="BV90" s="19">
        <f>VLOOKUP($C90,[2]Prague!$B$7:$AA$40,26)</f>
        <v>0.41058849553620852</v>
      </c>
      <c r="BW90" s="20">
        <f>IF($U90=1,-[4]School!$E$5,0)</f>
        <v>-6.1057142857142859</v>
      </c>
      <c r="BX90" s="57" t="s">
        <v>30</v>
      </c>
    </row>
    <row r="91" spans="1:76" x14ac:dyDescent="0.25">
      <c r="A91" s="151"/>
      <c r="B91" s="17">
        <v>15</v>
      </c>
      <c r="C91" s="22">
        <f t="shared" ref="C91:V91" si="80">IF(C68="","",C68)</f>
        <v>14</v>
      </c>
      <c r="D91" s="50" t="str">
        <f t="shared" si="80"/>
        <v/>
      </c>
      <c r="E91" s="50" t="str">
        <f t="shared" si="80"/>
        <v/>
      </c>
      <c r="F91" s="49" t="str">
        <f t="shared" si="80"/>
        <v/>
      </c>
      <c r="G91" s="49" t="str">
        <f t="shared" si="80"/>
        <v/>
      </c>
      <c r="H91" s="49">
        <f t="shared" si="80"/>
        <v>0</v>
      </c>
      <c r="I91" s="49">
        <f t="shared" si="80"/>
        <v>3</v>
      </c>
      <c r="J91" s="49">
        <f t="shared" si="80"/>
        <v>3</v>
      </c>
      <c r="K91" s="49">
        <f t="shared" si="80"/>
        <v>3</v>
      </c>
      <c r="L91" s="49">
        <f t="shared" si="80"/>
        <v>1</v>
      </c>
      <c r="M91" s="49">
        <f t="shared" si="80"/>
        <v>3331</v>
      </c>
      <c r="N91" s="49">
        <f t="shared" si="80"/>
        <v>9</v>
      </c>
      <c r="O91" s="49">
        <f t="shared" si="80"/>
        <v>0</v>
      </c>
      <c r="P91" s="49">
        <f t="shared" si="80"/>
        <v>1</v>
      </c>
      <c r="Q91" s="49">
        <f t="shared" si="80"/>
        <v>0</v>
      </c>
      <c r="R91" s="49">
        <f t="shared" si="80"/>
        <v>2</v>
      </c>
      <c r="S91" s="22">
        <f t="shared" si="80"/>
        <v>18</v>
      </c>
      <c r="T91" s="49">
        <f t="shared" si="80"/>
        <v>0</v>
      </c>
      <c r="U91" s="49">
        <f t="shared" si="80"/>
        <v>1</v>
      </c>
      <c r="V91" s="18" t="str">
        <f t="shared" si="80"/>
        <v/>
      </c>
      <c r="W91" s="21">
        <f>IF(W68&gt;0,VLOOKUP(W68,'[3]2020_Envelope'!$BH$6:$CR$128,20),"")</f>
        <v>4.7942652329749107</v>
      </c>
      <c r="X91" s="21">
        <f>IF(X68&gt;0,VLOOKUP(X68,'[3]2020_Envelope'!$BH$6:$CR$128,20),"")</f>
        <v>12.807933553901295</v>
      </c>
      <c r="Y91" s="21">
        <f>IF(Y68&gt;0,VLOOKUP(Y68,'[3]2020_Envelope'!$BH$6:$CR$128,20),"")</f>
        <v>9.0838709677419356</v>
      </c>
      <c r="Z91" s="21">
        <f>IF(Z68&gt;0,VLOOKUP(Z68,'[3]2020_Envelope'!$BH$6:$CR$128,20),"")</f>
        <v>86.612159244264518</v>
      </c>
      <c r="AA91" s="21">
        <f>IF(AA68&gt;0,VLOOKUP(AA68,'[3]2020_Envelope'!$BH$6:$CR$128,20),"")</f>
        <v>73.085232668565993</v>
      </c>
      <c r="AB91" s="21">
        <f>IF(AB68&gt;0,VLOOKUP(AB68,'[3]2020_Envelope'!$BH$6:$CR$128,20),"")</f>
        <v>34.081196581196579</v>
      </c>
      <c r="AC91" s="20" t="str">
        <f>IF(AC68&gt;0,VLOOKUP(AC68,'[3]2020_HVAC'!$EY$7:$KA$83,80),"")</f>
        <v/>
      </c>
      <c r="AD91" s="20" t="str">
        <f>IF(AD68&gt;0,VLOOKUP(AD68,'[3]2020_HVAC'!$EY$7:$KA$83,80),"")</f>
        <v/>
      </c>
      <c r="AE91" s="20">
        <f>IF(AE68&gt;0,VLOOKUP(AE68,'[3]2020_HVAC'!$EY$7:$KA$83,80),"")</f>
        <v>27.84</v>
      </c>
      <c r="AF91" s="20">
        <f>IF(AF68&gt;0,VLOOKUP(AF68,'[3]2020_HVAC'!$EY$7:$KA$83,80),"")</f>
        <v>25.488681818181817</v>
      </c>
      <c r="AG91" s="55">
        <f>VLOOKUP($C91,[1]Performance!$A$3:$K$38,3)</f>
        <v>2</v>
      </c>
      <c r="AH91" s="55">
        <f t="shared" si="74"/>
        <v>82</v>
      </c>
      <c r="AI91" s="20" t="str">
        <f>IF(AI68&gt;0,VLOOKUP(AI68,'[3]2020_HVAC'!$EY$7:$KA$83,AH91),"")</f>
        <v/>
      </c>
      <c r="AJ91" s="20" t="str">
        <f>IF(AJ68&gt;0,VLOOKUP(AJ68,'[3]2020_HVAC'!$EY$7:$KA$83,$AH91),"")</f>
        <v/>
      </c>
      <c r="AK91" s="20">
        <f>IF(AK68&gt;0,VLOOKUP(AK68,'[3]2020_HVAC'!$EY$7:$KA$83,80),"")</f>
        <v>38.400000000000006</v>
      </c>
      <c r="AL91" s="20" t="str">
        <f>IF(AL68&gt;0,VLOOKUP(AL68,'[3]2020_HVAC'!$EY$7:$KA$83,80),"")</f>
        <v/>
      </c>
      <c r="AM91" s="20">
        <f>IF(AM68&gt;0,VLOOKUP(AM68,'[3]2020_HVAC'!$EY$7:$KA$83,80),"")</f>
        <v>1.3333333333333333</v>
      </c>
      <c r="AN91" s="20" t="str">
        <f>IF(AN68&gt;0,VLOOKUP(AN68,'[3]2020_HVAC'!$EY$7:$KA$83,80),"")</f>
        <v/>
      </c>
      <c r="AO91" s="20">
        <f>IF(AO68&gt;0,VLOOKUP(AO68,'[3]2020_HVAC'!$EY$7:$KA$83,80),"")</f>
        <v>10.009118037135279</v>
      </c>
      <c r="AP91" s="13">
        <f t="shared" si="75"/>
        <v>757073.75196327176</v>
      </c>
      <c r="AQ91" s="21">
        <f>IF(AQ68&gt;0,VLOOKUP(AQ68,'[3]2020_Envelope'!$BH$6:$CR$128,21),"")</f>
        <v>12.485065710872162</v>
      </c>
      <c r="AR91" s="21">
        <f>IF(AR68&gt;0,VLOOKUP(AR68,'[3]2020_Envelope'!$BH$6:$CR$128,21),"")</f>
        <v>23.068289810547874</v>
      </c>
      <c r="AS91" s="21">
        <f>IF(AS68&gt;0,VLOOKUP(AS68,'[3]2020_Envelope'!$BH$6:$CR$128,21),"")</f>
        <v>23.655913978494624</v>
      </c>
      <c r="AT91" s="21" t="str">
        <f>IF(AT68&gt;0,VLOOKUP(AT68,'[3]2020_Envelope'!$BH$6:$CR$128,21),"")</f>
        <v/>
      </c>
      <c r="AU91" s="21">
        <f>IF(AU68&gt;0,VLOOKUP(AU68,'[3]2020_Envelope'!$BH$6:$CR$128,21),"")</f>
        <v>49.199682539682541</v>
      </c>
      <c r="AV91" s="21">
        <f>IF(AV68&gt;0,VLOOKUP(AV68,'[3]2020_Envelope'!$BH$6:$CR$128,21),"")</f>
        <v>22.942857142857143</v>
      </c>
      <c r="AW91" s="20" t="str">
        <f>IF(AW68&gt;0,VLOOKUP(AW68,'[3]2020_HVAC'!$EY$7:$KA$83,83),"")</f>
        <v/>
      </c>
      <c r="AX91" s="20" t="str">
        <f>IF(AX68&gt;0,VLOOKUP(AX68,'[3]2020_HVAC'!$EY$7:$KA$83,83),"")</f>
        <v/>
      </c>
      <c r="AY91" s="20">
        <f>IF(AY68&gt;0,VLOOKUP(AY68,'[3]2020_HVAC'!$EY$7:$KA$83,83),"")</f>
        <v>27.84</v>
      </c>
      <c r="AZ91" s="20">
        <f>IF(AZ68&gt;0,VLOOKUP(AZ68,'[3]2020_HVAC'!$EY$7:$KA$83,83),"")</f>
        <v>25.488681818181814</v>
      </c>
      <c r="BA91" s="55">
        <f>VLOOKUP($C91,[2]Performance!$A$3:$K$36,3)</f>
        <v>2</v>
      </c>
      <c r="BB91" s="55">
        <f t="shared" si="76"/>
        <v>85</v>
      </c>
      <c r="BC91" s="20" t="str">
        <f>IF(BC68&gt;0,VLOOKUP(BC68,'[3]2020_HVAC'!$EY$7:$KA$83,BB91),"")</f>
        <v/>
      </c>
      <c r="BD91" s="20" t="str">
        <f>IF(BD68&gt;0,VLOOKUP(BD68,'[3]2020_HVAC'!$EY$7:$KA$83,$BB91),"")</f>
        <v/>
      </c>
      <c r="BE91" s="20">
        <f>IF(BE68&gt;0,VLOOKUP(BE68,'[3]2020_HVAC'!$EY$7:$KA$83,83),"")</f>
        <v>38.400000000000006</v>
      </c>
      <c r="BF91" s="20" t="str">
        <f>IF(BF68&gt;0,VLOOKUP(BF68,'[3]2020_HVAC'!$EY$7:$KA$83,83),"")</f>
        <v/>
      </c>
      <c r="BG91" s="20">
        <f>IF(BG68&gt;0,VLOOKUP(BG68,'[3]2020_HVAC'!$EY$7:$KA$83,83),"")</f>
        <v>1.4857142857142858</v>
      </c>
      <c r="BH91" s="20" t="str">
        <f>IF(BH68&gt;0,VLOOKUP(BH68,'[3]2020_HVAC'!$EY$7:$KA$83,83),"")</f>
        <v/>
      </c>
      <c r="BI91" s="20">
        <f>IF(BI68&gt;0,VLOOKUP(BI68,'[3]2020_HVAC'!$EY$7:$KA$83,83),"")</f>
        <v>10.326867816091955</v>
      </c>
      <c r="BJ91" s="13">
        <f t="shared" si="77"/>
        <v>739913.18027269363</v>
      </c>
      <c r="BK91" s="19">
        <f>IF($N91&gt;0,VLOOKUP($C91,[1]Prague!$AB$7:$AN$40,$N91))/((IF($P91=1,'3 PlantsCodes'!$D$26,IF($P91=2,'3 PlantsCodes'!$D$27,IF($P91=3,'3 PlantsCodes'!$D$28,IF($P91=4,'3 PlantsCodes'!$D$29)))))*IF($R91=1,'3 PlantsCodes'!$D$31,IF($R91=2,'3 PlantsCodes'!$D$32)))</f>
        <v>29.174041825073211</v>
      </c>
      <c r="BL91" s="19">
        <f>(IF($O91=20,VLOOKUP($C91,[1]Prague!$AB$7:$AN$40,12),IF($O91&gt;0,VLOOKUP($C91,[1]Prague!$AB$7:$AN$40,$O91),0))/(IF($Q91=1,'3 PlantsCodes'!$E$26,IF($Q91=3,'3 PlantsCodes'!$E$28,IF($Q91=4,'3 PlantsCodes'!$E$29,1)))*IF($R91=1,'3 PlantsCodes'!$E$31,IF($R91=2,'3 PlantsCodes'!$E$32))))</f>
        <v>0</v>
      </c>
      <c r="BM91" s="19">
        <f>VLOOKUP($C91,[1]Prague!$AB$6:$AZ$40,$S91)</f>
        <v>8.1999999999999993</v>
      </c>
      <c r="BN91" s="19">
        <f>VLOOKUP($C91,[1]Prague!$B$7:$Y$40,18)</f>
        <v>8.2855121203589217</v>
      </c>
      <c r="BO91" s="19">
        <f>VLOOKUP($C91,[1]Prague!$B$7:$AA$40,26)</f>
        <v>0.16886804242784925</v>
      </c>
      <c r="BP91" s="20">
        <f>IF($U91=1,-[4]Office!$E$5,0)</f>
        <v>-6.1786324786324789</v>
      </c>
      <c r="BQ91" s="57" t="s">
        <v>30</v>
      </c>
      <c r="BR91" s="19">
        <f>IF($N91&gt;0,VLOOKUP($C91,[2]Prague!$AB$7:$AN$40,$N91))/((IF($P91=1,'3 PlantsCodes'!$D$26,IF($P91=2,'3 PlantsCodes'!$D$27,IF($P91=3,'3 PlantsCodes'!$D$28,IF($P91=4,'3 PlantsCodes'!$D$29)))))*IF($R91=1,'3 PlantsCodes'!$D$31,IF($R91=2,'3 PlantsCodes'!$D$32)))</f>
        <v>40.20013695680683</v>
      </c>
      <c r="BS91" s="19">
        <f>(IF($O91=20,VLOOKUP($C91,[2]Prague!$AB$7:$AN$40,12),IF($O91&gt;0,VLOOKUP($C91,[2]Prague!$AB$7:$AN$40,$O91),0))/(IF($Q91=1,'3 PlantsCodes'!$E$26,IF($Q91=3,'3 PlantsCodes'!$E$28,IF($Q91=4,'3 PlantsCodes'!$E$29,1)))*IF($R91=1,'3 PlantsCodes'!$E$31,IF($R91=2,'3 PlantsCodes'!$E$32))))</f>
        <v>0</v>
      </c>
      <c r="BT91" s="19">
        <f>VLOOKUP($C91,[2]Prague!$AB$6:$AZ$40,$S91)</f>
        <v>11.9</v>
      </c>
      <c r="BU91" s="19">
        <f>VLOOKUP($C91,[2]Prague!$B$7:$Y$40,18)</f>
        <v>8.3581008307184543</v>
      </c>
      <c r="BV91" s="19">
        <f>VLOOKUP($C91,[2]Prague!$B$7:$AA$40,26)</f>
        <v>0.39734569466357056</v>
      </c>
      <c r="BW91" s="20">
        <f>IF($U91=1,-[4]School!$E$5,0)</f>
        <v>-6.1057142857142859</v>
      </c>
      <c r="BX91" s="57" t="s">
        <v>30</v>
      </c>
    </row>
    <row r="92" spans="1:76" x14ac:dyDescent="0.25">
      <c r="A92" s="151"/>
      <c r="B92" s="17">
        <v>16</v>
      </c>
      <c r="C92" s="22">
        <f t="shared" ref="C92:V92" si="81">IF(C69="","",C69)</f>
        <v>18</v>
      </c>
      <c r="D92" s="50" t="str">
        <f t="shared" si="81"/>
        <v/>
      </c>
      <c r="E92" s="50" t="str">
        <f t="shared" si="81"/>
        <v/>
      </c>
      <c r="F92" s="49" t="str">
        <f t="shared" si="81"/>
        <v/>
      </c>
      <c r="G92" s="49" t="str">
        <f t="shared" si="81"/>
        <v/>
      </c>
      <c r="H92" s="49">
        <f t="shared" si="81"/>
        <v>0</v>
      </c>
      <c r="I92" s="49">
        <f t="shared" si="81"/>
        <v>4</v>
      </c>
      <c r="J92" s="49">
        <f t="shared" si="81"/>
        <v>3</v>
      </c>
      <c r="K92" s="49">
        <f t="shared" si="81"/>
        <v>3</v>
      </c>
      <c r="L92" s="49">
        <f t="shared" si="81"/>
        <v>1</v>
      </c>
      <c r="M92" s="49">
        <f t="shared" si="81"/>
        <v>4331</v>
      </c>
      <c r="N92" s="49">
        <f t="shared" si="81"/>
        <v>6</v>
      </c>
      <c r="O92" s="49">
        <f t="shared" si="81"/>
        <v>0</v>
      </c>
      <c r="P92" s="49">
        <f t="shared" si="81"/>
        <v>1</v>
      </c>
      <c r="Q92" s="49">
        <f t="shared" si="81"/>
        <v>0</v>
      </c>
      <c r="R92" s="49">
        <f t="shared" si="81"/>
        <v>2</v>
      </c>
      <c r="S92" s="22">
        <f t="shared" si="81"/>
        <v>15</v>
      </c>
      <c r="T92" s="49">
        <f t="shared" si="81"/>
        <v>0</v>
      </c>
      <c r="U92" s="49">
        <f t="shared" si="81"/>
        <v>1</v>
      </c>
      <c r="V92" s="18" t="str">
        <f t="shared" si="81"/>
        <v/>
      </c>
      <c r="W92" s="21">
        <f>IF(W69&gt;0,VLOOKUP(W69,'[3]2020_Envelope'!$BH$6:$CR$128,20),"")</f>
        <v>6.0559139784946243</v>
      </c>
      <c r="X92" s="21">
        <f>IF(X69&gt;0,VLOOKUP(X69,'[3]2020_Envelope'!$BH$6:$CR$128,20),"")</f>
        <v>14.427327451521</v>
      </c>
      <c r="Y92" s="21">
        <f>IF(Y69&gt;0,VLOOKUP(Y69,'[3]2020_Envelope'!$BH$6:$CR$128,20),"")</f>
        <v>11.102508960573475</v>
      </c>
      <c r="Z92" s="21">
        <f>IF(Z69&gt;0,VLOOKUP(Z69,'[3]2020_Envelope'!$BH$6:$CR$128,20),"")</f>
        <v>86.612159244264518</v>
      </c>
      <c r="AA92" s="21">
        <f>IF(AA69&gt;0,VLOOKUP(AA69,'[3]2020_Envelope'!$BH$6:$CR$128,20),"")</f>
        <v>73.085232668565993</v>
      </c>
      <c r="AB92" s="21">
        <f>IF(AB69&gt;0,VLOOKUP(AB69,'[3]2020_Envelope'!$BH$6:$CR$128,20),"")</f>
        <v>34.081196581196579</v>
      </c>
      <c r="AC92" s="20" t="str">
        <f>IF(AC69&gt;0,VLOOKUP(AC69,'[3]2020_HVAC'!$EY$7:$KA$83,80),"")</f>
        <v/>
      </c>
      <c r="AD92" s="20" t="str">
        <f>IF(AD69&gt;0,VLOOKUP(AD69,'[3]2020_HVAC'!$EY$7:$KA$83,80),"")</f>
        <v/>
      </c>
      <c r="AE92" s="20">
        <f>IF(AE69&gt;0,VLOOKUP(AE69,'[3]2020_HVAC'!$EY$7:$KA$83,80),"")</f>
        <v>27.84</v>
      </c>
      <c r="AF92" s="20">
        <f>IF(AF69&gt;0,VLOOKUP(AF69,'[3]2020_HVAC'!$EY$7:$KA$83,80),"")</f>
        <v>25.488681818181817</v>
      </c>
      <c r="AG92" s="55">
        <f>VLOOKUP($C92,[1]Performance!$A$3:$K$38,3)</f>
        <v>2</v>
      </c>
      <c r="AH92" s="55">
        <f t="shared" si="74"/>
        <v>82</v>
      </c>
      <c r="AI92" s="20">
        <f>IF(AI69&gt;0,VLOOKUP(AI69,'[3]2020_HVAC'!$EY$7:$KA$83,AH92),"")</f>
        <v>6.2278557142093396</v>
      </c>
      <c r="AJ92" s="20" t="str">
        <f>IF(AJ69&gt;0,VLOOKUP(AJ69,'[3]2020_HVAC'!$EY$7:$KA$83,$AH92),"")</f>
        <v/>
      </c>
      <c r="AK92" s="20">
        <f>IF(AK69&gt;0,VLOOKUP(AK69,'[3]2020_HVAC'!$EY$7:$KA$83,80),"")</f>
        <v>38.400000000000006</v>
      </c>
      <c r="AL92" s="20" t="str">
        <f>IF(AL69&gt;0,VLOOKUP(AL69,'[3]2020_HVAC'!$EY$7:$KA$83,80),"")</f>
        <v/>
      </c>
      <c r="AM92" s="20">
        <f>IF(AM69&gt;0,VLOOKUP(AM69,'[3]2020_HVAC'!$EY$7:$KA$83,80),"")</f>
        <v>1.3333333333333333</v>
      </c>
      <c r="AN92" s="20" t="str">
        <f>IF(AN69&gt;0,VLOOKUP(AN69,'[3]2020_HVAC'!$EY$7:$KA$83,80),"")</f>
        <v/>
      </c>
      <c r="AO92" s="20">
        <f>IF(AO69&gt;0,VLOOKUP(AO69,'[3]2020_HVAC'!$EY$7:$KA$83,80),"")</f>
        <v>10.009118037135279</v>
      </c>
      <c r="AP92" s="13">
        <f t="shared" si="75"/>
        <v>783112.1870226938</v>
      </c>
      <c r="AQ92" s="21">
        <f>IF(AQ69&gt;0,VLOOKUP(AQ69,'[3]2020_Envelope'!$BH$6:$CR$128,21),"")</f>
        <v>15.770609318996417</v>
      </c>
      <c r="AR92" s="21">
        <f>IF(AR69&gt;0,VLOOKUP(AR69,'[3]2020_Envelope'!$BH$6:$CR$128,21),"")</f>
        <v>25.98497013142174</v>
      </c>
      <c r="AS92" s="21">
        <f>IF(AS69&gt;0,VLOOKUP(AS69,'[3]2020_Envelope'!$BH$6:$CR$128,21),"")</f>
        <v>28.912783751493428</v>
      </c>
      <c r="AT92" s="21" t="str">
        <f>IF(AT69&gt;0,VLOOKUP(AT69,'[3]2020_Envelope'!$BH$6:$CR$128,21),"")</f>
        <v/>
      </c>
      <c r="AU92" s="21">
        <f>IF(AU69&gt;0,VLOOKUP(AU69,'[3]2020_Envelope'!$BH$6:$CR$128,21),"")</f>
        <v>49.199682539682541</v>
      </c>
      <c r="AV92" s="21">
        <f>IF(AV69&gt;0,VLOOKUP(AV69,'[3]2020_Envelope'!$BH$6:$CR$128,21),"")</f>
        <v>22.942857142857143</v>
      </c>
      <c r="AW92" s="20" t="str">
        <f>IF(AW69&gt;0,VLOOKUP(AW69,'[3]2020_HVAC'!$EY$7:$KA$83,83),"")</f>
        <v/>
      </c>
      <c r="AX92" s="20" t="str">
        <f>IF(AX69&gt;0,VLOOKUP(AX69,'[3]2020_HVAC'!$EY$7:$KA$83,83),"")</f>
        <v/>
      </c>
      <c r="AY92" s="20">
        <f>IF(AY69&gt;0,VLOOKUP(AY69,'[3]2020_HVAC'!$EY$7:$KA$83,83),"")</f>
        <v>27.84</v>
      </c>
      <c r="AZ92" s="20">
        <f>IF(AZ69&gt;0,VLOOKUP(AZ69,'[3]2020_HVAC'!$EY$7:$KA$83,83),"")</f>
        <v>25.488681818181814</v>
      </c>
      <c r="BA92" s="55">
        <f>VLOOKUP($C92,[2]Performance!$A$3:$K$36,3)</f>
        <v>2</v>
      </c>
      <c r="BB92" s="55">
        <f t="shared" si="76"/>
        <v>85</v>
      </c>
      <c r="BC92" s="20">
        <f>IF(BC69&gt;0,VLOOKUP(BC69,'[3]2020_HVAC'!$EY$7:$KA$83,BB92),"")</f>
        <v>11.46702242278994</v>
      </c>
      <c r="BD92" s="20" t="str">
        <f>IF(BD69&gt;0,VLOOKUP(BD69,'[3]2020_HVAC'!$EY$7:$KA$83,$BB92),"")</f>
        <v/>
      </c>
      <c r="BE92" s="20">
        <f>IF(BE69&gt;0,VLOOKUP(BE69,'[3]2020_HVAC'!$EY$7:$KA$83,83),"")</f>
        <v>38.400000000000006</v>
      </c>
      <c r="BF92" s="20" t="str">
        <f>IF(BF69&gt;0,VLOOKUP(BF69,'[3]2020_HVAC'!$EY$7:$KA$83,83),"")</f>
        <v/>
      </c>
      <c r="BG92" s="20">
        <f>IF(BG69&gt;0,VLOOKUP(BG69,'[3]2020_HVAC'!$EY$7:$KA$83,83),"")</f>
        <v>1.4857142857142858</v>
      </c>
      <c r="BH92" s="20" t="str">
        <f>IF(BH69&gt;0,VLOOKUP(BH69,'[3]2020_HVAC'!$EY$7:$KA$83,83),"")</f>
        <v/>
      </c>
      <c r="BI92" s="20">
        <f>IF(BI69&gt;0,VLOOKUP(BI69,'[3]2020_HVAC'!$EY$7:$KA$83,83),"")</f>
        <v>10.326867816091955</v>
      </c>
      <c r="BJ92" s="13">
        <f t="shared" si="77"/>
        <v>812130.44606577209</v>
      </c>
      <c r="BK92" s="19">
        <f>IF($N92&gt;0,VLOOKUP($C92,[1]Prague!$AB$7:$AN$40,$N92))/((IF($P92=1,'3 PlantsCodes'!$D$26,IF($P92=2,'3 PlantsCodes'!$D$27,IF($P92=3,'3 PlantsCodes'!$D$28,IF($P92=4,'3 PlantsCodes'!$D$29)))))*IF($R92=1,'3 PlantsCodes'!$D$31,IF($R92=2,'3 PlantsCodes'!$D$32)))</f>
        <v>27.366246874836204</v>
      </c>
      <c r="BL92" s="19">
        <f>(IF($O92=20,VLOOKUP($C92,[1]Prague!$AB$7:$AN$40,12),IF($O92&gt;0,VLOOKUP($C92,[1]Prague!$AB$7:$AN$40,$O92),0))/(IF($Q92=1,'3 PlantsCodes'!$E$26,IF($Q92=3,'3 PlantsCodes'!$E$28,IF($Q92=4,'3 PlantsCodes'!$E$29,1)))*IF($R92=1,'3 PlantsCodes'!$E$31,IF($R92=2,'3 PlantsCodes'!$E$32))))</f>
        <v>0</v>
      </c>
      <c r="BM92" s="19">
        <f>VLOOKUP($C92,[1]Prague!$AB$6:$AZ$40,$S92)</f>
        <v>8.6315789473684212</v>
      </c>
      <c r="BN92" s="19">
        <f>VLOOKUP($C92,[1]Prague!$B$7:$Y$40,18)</f>
        <v>8.2855121203589217</v>
      </c>
      <c r="BO92" s="19">
        <f>VLOOKUP($C92,[1]Prague!$B$7:$AA$40,26)</f>
        <v>0.16619249036824968</v>
      </c>
      <c r="BP92" s="20">
        <f>IF($U92=1,-[4]Office!$E$5,0)</f>
        <v>-6.1786324786324789</v>
      </c>
      <c r="BQ92" s="57" t="s">
        <v>30</v>
      </c>
      <c r="BR92" s="19">
        <f>IF($N92&gt;0,VLOOKUP($C92,[2]Prague!$AB$7:$AN$40,$N92))/((IF($P92=1,'3 PlantsCodes'!$D$26,IF($P92=2,'3 PlantsCodes'!$D$27,IF($P92=3,'3 PlantsCodes'!$D$28,IF($P92=4,'3 PlantsCodes'!$D$29)))))*IF($R92=1,'3 PlantsCodes'!$D$31,IF($R92=2,'3 PlantsCodes'!$D$32)))</f>
        <v>36.461809377692674</v>
      </c>
      <c r="BS92" s="19">
        <f>(IF($O92=20,VLOOKUP($C92,[2]Prague!$AB$7:$AN$40,12),IF($O92&gt;0,VLOOKUP($C92,[2]Prague!$AB$7:$AN$40,$O92),0))/(IF($Q92=1,'3 PlantsCodes'!$E$26,IF($Q92=3,'3 PlantsCodes'!$E$28,IF($Q92=4,'3 PlantsCodes'!$E$29,1)))*IF($R92=1,'3 PlantsCodes'!$E$31,IF($R92=2,'3 PlantsCodes'!$E$32))))</f>
        <v>0</v>
      </c>
      <c r="BT92" s="19">
        <f>VLOOKUP($C92,[2]Prague!$AB$6:$AZ$40,$S92)</f>
        <v>12.526315789473685</v>
      </c>
      <c r="BU92" s="19">
        <f>VLOOKUP($C92,[2]Prague!$B$7:$Y$40,18)</f>
        <v>8.3581008307184543</v>
      </c>
      <c r="BV92" s="19">
        <f>VLOOKUP($C92,[2]Prague!$B$7:$AA$40,26)</f>
        <v>0.39088353081253002</v>
      </c>
      <c r="BW92" s="20">
        <f>IF($U92=1,-[4]School!$E$5,0)</f>
        <v>-6.1057142857142859</v>
      </c>
      <c r="BX92" s="57" t="s">
        <v>30</v>
      </c>
    </row>
    <row r="93" spans="1:76" x14ac:dyDescent="0.25">
      <c r="A93" s="151"/>
      <c r="B93" s="17">
        <v>17</v>
      </c>
      <c r="C93" s="22">
        <f t="shared" ref="C93:V93" si="82">IF(C70="","",C70)</f>
        <v>17</v>
      </c>
      <c r="D93" s="50" t="str">
        <f t="shared" si="82"/>
        <v/>
      </c>
      <c r="E93" s="50" t="str">
        <f t="shared" si="82"/>
        <v/>
      </c>
      <c r="F93" s="49" t="str">
        <f t="shared" si="82"/>
        <v/>
      </c>
      <c r="G93" s="49" t="str">
        <f t="shared" si="82"/>
        <v/>
      </c>
      <c r="H93" s="49">
        <f t="shared" si="82"/>
        <v>0</v>
      </c>
      <c r="I93" s="49">
        <f t="shared" si="82"/>
        <v>4</v>
      </c>
      <c r="J93" s="49">
        <f t="shared" si="82"/>
        <v>3</v>
      </c>
      <c r="K93" s="49">
        <f t="shared" si="82"/>
        <v>2</v>
      </c>
      <c r="L93" s="49">
        <f t="shared" si="82"/>
        <v>1</v>
      </c>
      <c r="M93" s="49">
        <f t="shared" si="82"/>
        <v>4321</v>
      </c>
      <c r="N93" s="49">
        <f t="shared" si="82"/>
        <v>6</v>
      </c>
      <c r="O93" s="49">
        <f t="shared" si="82"/>
        <v>0</v>
      </c>
      <c r="P93" s="49">
        <f t="shared" si="82"/>
        <v>1</v>
      </c>
      <c r="Q93" s="49">
        <f t="shared" si="82"/>
        <v>0</v>
      </c>
      <c r="R93" s="49">
        <f t="shared" si="82"/>
        <v>2</v>
      </c>
      <c r="S93" s="22">
        <f t="shared" si="82"/>
        <v>21</v>
      </c>
      <c r="T93" s="49">
        <f t="shared" si="82"/>
        <v>1</v>
      </c>
      <c r="U93" s="49">
        <f t="shared" si="82"/>
        <v>0</v>
      </c>
      <c r="V93" s="18" t="str">
        <f t="shared" si="82"/>
        <v/>
      </c>
      <c r="W93" s="21">
        <f>IF(W70&gt;0,VLOOKUP(W70,'[3]2020_Envelope'!$BH$6:$CR$128,20),"")</f>
        <v>6.0559139784946243</v>
      </c>
      <c r="X93" s="21">
        <f>IF(X70&gt;0,VLOOKUP(X70,'[3]2020_Envelope'!$BH$6:$CR$128,20),"")</f>
        <v>14.427327451521</v>
      </c>
      <c r="Y93" s="21">
        <f>IF(Y70&gt;0,VLOOKUP(Y70,'[3]2020_Envelope'!$BH$6:$CR$128,20),"")</f>
        <v>11.102508960573475</v>
      </c>
      <c r="Z93" s="21">
        <f>IF(Z70&gt;0,VLOOKUP(Z70,'[3]2020_Envelope'!$BH$6:$CR$128,20),"")</f>
        <v>86.612159244264518</v>
      </c>
      <c r="AA93" s="21" t="str">
        <f>IF(AA70&gt;0,VLOOKUP(AA70,'[3]2020_Envelope'!$BH$6:$CR$128,20),"")</f>
        <v/>
      </c>
      <c r="AB93" s="21">
        <f>IF(AB70&gt;0,VLOOKUP(AB70,'[3]2020_Envelope'!$BH$6:$CR$128,20),"")</f>
        <v>34.081196581196579</v>
      </c>
      <c r="AC93" s="20" t="str">
        <f>IF(AC70&gt;0,VLOOKUP(AC70,'[3]2020_HVAC'!$EY$7:$KA$83,80),"")</f>
        <v/>
      </c>
      <c r="AD93" s="20" t="str">
        <f>IF(AD70&gt;0,VLOOKUP(AD70,'[3]2020_HVAC'!$EY$7:$KA$83,80),"")</f>
        <v/>
      </c>
      <c r="AE93" s="20">
        <f>IF(AE70&gt;0,VLOOKUP(AE70,'[3]2020_HVAC'!$EY$7:$KA$83,80),"")</f>
        <v>22.799999999999997</v>
      </c>
      <c r="AF93" s="20" t="str">
        <f>IF(AF70&gt;0,VLOOKUP(AF70,'[3]2020_HVAC'!$EY$7:$KA$83,80),"")</f>
        <v/>
      </c>
      <c r="AG93" s="55">
        <f>VLOOKUP($C93,[1]Performance!$A$3:$K$38,3)</f>
        <v>2</v>
      </c>
      <c r="AH93" s="55">
        <f t="shared" si="74"/>
        <v>82</v>
      </c>
      <c r="AI93" s="20">
        <f>IF(AI70&gt;0,VLOOKUP(AI70,'[3]2020_HVAC'!$EY$7:$KA$83,AH93),"")</f>
        <v>6.2278557142093396</v>
      </c>
      <c r="AJ93" s="20" t="str">
        <f>IF(AJ70&gt;0,VLOOKUP(AJ70,'[3]2020_HVAC'!$EY$7:$KA$83,$AH93),"")</f>
        <v/>
      </c>
      <c r="AK93" s="20">
        <f>IF(AK70&gt;0,VLOOKUP(AK70,'[3]2020_HVAC'!$EY$7:$KA$83,80),"")</f>
        <v>38.400000000000006</v>
      </c>
      <c r="AL93" s="20" t="str">
        <f>IF(AL70&gt;0,VLOOKUP(AL70,'[3]2020_HVAC'!$EY$7:$KA$83,80),"")</f>
        <v/>
      </c>
      <c r="AM93" s="20">
        <f>IF(AM70&gt;0,VLOOKUP(AM70,'[3]2020_HVAC'!$EY$7:$KA$83,80),"")</f>
        <v>1.3333333333333333</v>
      </c>
      <c r="AN93" s="20">
        <f>IF(AN70&gt;0,VLOOKUP(AN70,'[3]2020_HVAC'!$EY$7:$KA$83,80),"")</f>
        <v>4.9066666666666618</v>
      </c>
      <c r="AO93" s="20" t="str">
        <f>IF(AO70&gt;0,VLOOKUP(AO70,'[3]2020_HVAC'!$EY$7:$KA$83,80),"")</f>
        <v/>
      </c>
      <c r="AP93" s="13">
        <f t="shared" si="75"/>
        <v>528715.89091680734</v>
      </c>
      <c r="AQ93" s="21">
        <f>IF(AQ70&gt;0,VLOOKUP(AQ70,'[3]2020_Envelope'!$BH$6:$CR$128,21),"")</f>
        <v>15.770609318996417</v>
      </c>
      <c r="AR93" s="21">
        <f>IF(AR70&gt;0,VLOOKUP(AR70,'[3]2020_Envelope'!$BH$6:$CR$128,21),"")</f>
        <v>25.98497013142174</v>
      </c>
      <c r="AS93" s="21">
        <f>IF(AS70&gt;0,VLOOKUP(AS70,'[3]2020_Envelope'!$BH$6:$CR$128,21),"")</f>
        <v>28.912783751493428</v>
      </c>
      <c r="AT93" s="21" t="str">
        <f>IF(AT70&gt;0,VLOOKUP(AT70,'[3]2020_Envelope'!$BH$6:$CR$128,21),"")</f>
        <v/>
      </c>
      <c r="AU93" s="21" t="str">
        <f>IF(AU70&gt;0,VLOOKUP(AU70,'[3]2020_Envelope'!$BH$6:$CR$128,21),"")</f>
        <v/>
      </c>
      <c r="AV93" s="21">
        <f>IF(AV70&gt;0,VLOOKUP(AV70,'[3]2020_Envelope'!$BH$6:$CR$128,21),"")</f>
        <v>22.942857142857143</v>
      </c>
      <c r="AW93" s="20" t="str">
        <f>IF(AW70&gt;0,VLOOKUP(AW70,'[3]2020_HVAC'!$EY$7:$KA$83,83),"")</f>
        <v/>
      </c>
      <c r="AX93" s="20" t="str">
        <f>IF(AX70&gt;0,VLOOKUP(AX70,'[3]2020_HVAC'!$EY$7:$KA$83,83),"")</f>
        <v/>
      </c>
      <c r="AY93" s="20">
        <f>IF(AY70&gt;0,VLOOKUP(AY70,'[3]2020_HVAC'!$EY$7:$KA$83,83),"")</f>
        <v>22.799999999999994</v>
      </c>
      <c r="AZ93" s="20" t="str">
        <f>IF(AZ70&gt;0,VLOOKUP(AZ70,'[3]2020_HVAC'!$EY$7:$KA$83,83),"")</f>
        <v/>
      </c>
      <c r="BA93" s="55">
        <f>VLOOKUP($C93,[2]Performance!$A$3:$K$36,3)</f>
        <v>2</v>
      </c>
      <c r="BB93" s="55">
        <f t="shared" si="76"/>
        <v>85</v>
      </c>
      <c r="BC93" s="20">
        <f>IF(BC70&gt;0,VLOOKUP(BC70,'[3]2020_HVAC'!$EY$7:$KA$83,BB93),"")</f>
        <v>11.46702242278994</v>
      </c>
      <c r="BD93" s="20" t="str">
        <f>IF(BD70&gt;0,VLOOKUP(BD70,'[3]2020_HVAC'!$EY$7:$KA$83,$BB93),"")</f>
        <v/>
      </c>
      <c r="BE93" s="20">
        <f>IF(BE70&gt;0,VLOOKUP(BE70,'[3]2020_HVAC'!$EY$7:$KA$83,83),"")</f>
        <v>38.400000000000006</v>
      </c>
      <c r="BF93" s="20" t="str">
        <f>IF(BF70&gt;0,VLOOKUP(BF70,'[3]2020_HVAC'!$EY$7:$KA$83,83),"")</f>
        <v/>
      </c>
      <c r="BG93" s="20">
        <f>IF(BG70&gt;0,VLOOKUP(BG70,'[3]2020_HVAC'!$EY$7:$KA$83,83),"")</f>
        <v>1.4857142857142858</v>
      </c>
      <c r="BH93" s="20">
        <f>IF(BH70&gt;0,VLOOKUP(BH70,'[3]2020_HVAC'!$EY$7:$KA$83,83),"")</f>
        <v>7.2899047619047552</v>
      </c>
      <c r="BI93" s="20" t="str">
        <f>IF(BI70&gt;0,VLOOKUP(BI70,'[3]2020_HVAC'!$EY$7:$KA$83,83),"")</f>
        <v/>
      </c>
      <c r="BJ93" s="13">
        <f t="shared" si="77"/>
        <v>551419.66471780976</v>
      </c>
      <c r="BK93" s="19">
        <f>IF($N93&gt;0,VLOOKUP($C93,[1]Prague!$AB$7:$AN$40,$N93))/((IF($P93=1,'3 PlantsCodes'!$D$26,IF($P93=2,'3 PlantsCodes'!$D$27,IF($P93=3,'3 PlantsCodes'!$D$28,IF($P93=4,'3 PlantsCodes'!$D$29)))))*IF($R93=1,'3 PlantsCodes'!$D$31,IF($R93=2,'3 PlantsCodes'!$D$32)))</f>
        <v>20.421550730188102</v>
      </c>
      <c r="BL93" s="19">
        <f>(IF($O93=20,VLOOKUP($C93,[1]Prague!$AB$7:$AN$40,12),IF($O93&gt;0,VLOOKUP($C93,[1]Prague!$AB$7:$AN$40,$O93),0))/(IF($Q93=1,'3 PlantsCodes'!$E$26,IF($Q93=3,'3 PlantsCodes'!$E$28,IF($Q93=4,'3 PlantsCodes'!$E$29,1)))*IF($R93=1,'3 PlantsCodes'!$E$31,IF($R93=2,'3 PlantsCodes'!$E$32))))</f>
        <v>0</v>
      </c>
      <c r="BM93" s="19">
        <f>VLOOKUP($C93,[1]Prague!$AB$6:$AZ$40,$S93)</f>
        <v>5.0854700854700852</v>
      </c>
      <c r="BN93" s="19">
        <f>VLOOKUP($C93,[1]Prague!$B$7:$Y$40,18)</f>
        <v>22.636988281250002</v>
      </c>
      <c r="BO93" s="19">
        <f>VLOOKUP($C93,[1]Prague!$B$7:$AA$40,26)</f>
        <v>0.19952045955833822</v>
      </c>
      <c r="BP93" s="20">
        <f>IF($U93=1,-[4]Office!$E$5,0)</f>
        <v>0</v>
      </c>
      <c r="BQ93" s="57" t="s">
        <v>30</v>
      </c>
      <c r="BR93" s="19">
        <f>IF($N93&gt;0,VLOOKUP($C93,[2]Prague!$AB$7:$AN$40,$N93))/((IF($P93=1,'3 PlantsCodes'!$D$26,IF($P93=2,'3 PlantsCodes'!$D$27,IF($P93=3,'3 PlantsCodes'!$D$28,IF($P93=4,'3 PlantsCodes'!$D$29)))))*IF($R93=1,'3 PlantsCodes'!$D$31,IF($R93=2,'3 PlantsCodes'!$D$32)))</f>
        <v>29.013755700958924</v>
      </c>
      <c r="BS93" s="19">
        <f>(IF($O93=20,VLOOKUP($C93,[2]Prague!$AB$7:$AN$40,12),IF($O93&gt;0,VLOOKUP($C93,[2]Prague!$AB$7:$AN$40,$O93),0))/(IF($Q93=1,'3 PlantsCodes'!$E$26,IF($Q93=3,'3 PlantsCodes'!$E$28,IF($Q93=4,'3 PlantsCodes'!$E$29,1)))*IF($R93=1,'3 PlantsCodes'!$E$31,IF($R93=2,'3 PlantsCodes'!$E$32))))</f>
        <v>0</v>
      </c>
      <c r="BT93" s="19">
        <f>VLOOKUP($C93,[2]Prague!$AB$6:$AZ$40,$S93)</f>
        <v>8.4895572263993326</v>
      </c>
      <c r="BU93" s="19">
        <f>VLOOKUP($C93,[2]Prague!$B$7:$Y$40,18)</f>
        <v>20.551026682539646</v>
      </c>
      <c r="BV93" s="19">
        <f>VLOOKUP($C93,[2]Prague!$B$7:$AA$40,26)</f>
        <v>0.40738678317024246</v>
      </c>
      <c r="BW93" s="20">
        <f>IF($U93=1,-[4]School!$E$5,0)</f>
        <v>0</v>
      </c>
      <c r="BX93" s="57" t="s">
        <v>30</v>
      </c>
    </row>
    <row r="94" spans="1:76" x14ac:dyDescent="0.25">
      <c r="A94" s="151"/>
      <c r="B94" s="17">
        <v>18</v>
      </c>
      <c r="C94" s="22">
        <f t="shared" ref="C94:V94" si="83">IF(C71="","",C71)</f>
        <v>17</v>
      </c>
      <c r="D94" s="50" t="str">
        <f t="shared" si="83"/>
        <v/>
      </c>
      <c r="E94" s="50" t="str">
        <f t="shared" si="83"/>
        <v/>
      </c>
      <c r="F94" s="49" t="str">
        <f t="shared" si="83"/>
        <v/>
      </c>
      <c r="G94" s="49" t="str">
        <f t="shared" si="83"/>
        <v/>
      </c>
      <c r="H94" s="49">
        <f t="shared" si="83"/>
        <v>0</v>
      </c>
      <c r="I94" s="49">
        <f t="shared" si="83"/>
        <v>4</v>
      </c>
      <c r="J94" s="49">
        <f t="shared" si="83"/>
        <v>3</v>
      </c>
      <c r="K94" s="49">
        <f t="shared" si="83"/>
        <v>2</v>
      </c>
      <c r="L94" s="49">
        <f t="shared" si="83"/>
        <v>1</v>
      </c>
      <c r="M94" s="49">
        <f t="shared" si="83"/>
        <v>4321</v>
      </c>
      <c r="N94" s="49">
        <f t="shared" si="83"/>
        <v>6</v>
      </c>
      <c r="O94" s="49">
        <f t="shared" si="83"/>
        <v>0</v>
      </c>
      <c r="P94" s="49">
        <f t="shared" si="83"/>
        <v>1</v>
      </c>
      <c r="Q94" s="49">
        <f t="shared" si="83"/>
        <v>0</v>
      </c>
      <c r="R94" s="49">
        <f t="shared" si="83"/>
        <v>2</v>
      </c>
      <c r="S94" s="22">
        <f t="shared" si="83"/>
        <v>21</v>
      </c>
      <c r="T94" s="49">
        <f t="shared" si="83"/>
        <v>1</v>
      </c>
      <c r="U94" s="49">
        <f t="shared" si="83"/>
        <v>0</v>
      </c>
      <c r="V94" s="18" t="str">
        <f t="shared" si="83"/>
        <v/>
      </c>
      <c r="W94" s="21">
        <f>IF(W71&gt;0,VLOOKUP(W71,'[3]2020_Envelope'!$BH$6:$CR$128,20),"")</f>
        <v>6.0559139784946243</v>
      </c>
      <c r="X94" s="21">
        <f>IF(X71&gt;0,VLOOKUP(X71,'[3]2020_Envelope'!$BH$6:$CR$128,20),"")</f>
        <v>14.427327451521</v>
      </c>
      <c r="Y94" s="21">
        <f>IF(Y71&gt;0,VLOOKUP(Y71,'[3]2020_Envelope'!$BH$6:$CR$128,20),"")</f>
        <v>11.102508960573475</v>
      </c>
      <c r="Z94" s="21">
        <f>IF(Z71&gt;0,VLOOKUP(Z71,'[3]2020_Envelope'!$BH$6:$CR$128,20),"")</f>
        <v>86.612159244264518</v>
      </c>
      <c r="AA94" s="21" t="str">
        <f>IF(AA71&gt;0,VLOOKUP(AA71,'[3]2020_Envelope'!$BH$6:$CR$128,20),"")</f>
        <v/>
      </c>
      <c r="AB94" s="21">
        <f>IF(AB71&gt;0,VLOOKUP(AB71,'[3]2020_Envelope'!$BH$6:$CR$128,20),"")</f>
        <v>34.081196581196579</v>
      </c>
      <c r="AC94" s="20" t="str">
        <f>IF(AC71&gt;0,VLOOKUP(AC71,'[3]2020_HVAC'!$EY$7:$KA$83,80),"")</f>
        <v/>
      </c>
      <c r="AD94" s="20" t="str">
        <f>IF(AD71&gt;0,VLOOKUP(AD71,'[3]2020_HVAC'!$EY$7:$KA$83,80),"")</f>
        <v/>
      </c>
      <c r="AE94" s="20">
        <f>IF(AE71&gt;0,VLOOKUP(AE71,'[3]2020_HVAC'!$EY$7:$KA$83,80),"")</f>
        <v>22.799999999999997</v>
      </c>
      <c r="AF94" s="20" t="str">
        <f>IF(AF71&gt;0,VLOOKUP(AF71,'[3]2020_HVAC'!$EY$7:$KA$83,80),"")</f>
        <v/>
      </c>
      <c r="AG94" s="55">
        <f>VLOOKUP($C94,[1]Performance!$A$3:$K$38,3)</f>
        <v>2</v>
      </c>
      <c r="AH94" s="55">
        <f t="shared" si="74"/>
        <v>82</v>
      </c>
      <c r="AI94" s="20">
        <f>IF(AI71&gt;0,VLOOKUP(AI71,'[3]2020_HVAC'!$EY$7:$KA$83,AH94),"")</f>
        <v>6.2278557142093396</v>
      </c>
      <c r="AJ94" s="20" t="str">
        <f>IF(AJ71&gt;0,VLOOKUP(AJ71,'[3]2020_HVAC'!$EY$7:$KA$83,$AH94),"")</f>
        <v/>
      </c>
      <c r="AK94" s="20">
        <f>IF(AK71&gt;0,VLOOKUP(AK71,'[3]2020_HVAC'!$EY$7:$KA$83,80),"")</f>
        <v>38.400000000000006</v>
      </c>
      <c r="AL94" s="20" t="str">
        <f>IF(AL71&gt;0,VLOOKUP(AL71,'[3]2020_HVAC'!$EY$7:$KA$83,80),"")</f>
        <v/>
      </c>
      <c r="AM94" s="20">
        <f>IF(AM71&gt;0,VLOOKUP(AM71,'[3]2020_HVAC'!$EY$7:$KA$83,80),"")</f>
        <v>1.3333333333333333</v>
      </c>
      <c r="AN94" s="20">
        <f>IF(AN71&gt;0,VLOOKUP(AN71,'[3]2020_HVAC'!$EY$7:$KA$83,80),"")</f>
        <v>4.9066666666666618</v>
      </c>
      <c r="AO94" s="20" t="str">
        <f>IF(AO71&gt;0,VLOOKUP(AO71,'[3]2020_HVAC'!$EY$7:$KA$83,80),"")</f>
        <v/>
      </c>
      <c r="AP94" s="13">
        <f t="shared" si="75"/>
        <v>528715.89091680734</v>
      </c>
      <c r="AQ94" s="21">
        <f>IF(AQ71&gt;0,VLOOKUP(AQ71,'[3]2020_Envelope'!$BH$6:$CR$128,21),"")</f>
        <v>15.770609318996417</v>
      </c>
      <c r="AR94" s="21">
        <f>IF(AR71&gt;0,VLOOKUP(AR71,'[3]2020_Envelope'!$BH$6:$CR$128,21),"")</f>
        <v>25.98497013142174</v>
      </c>
      <c r="AS94" s="21">
        <f>IF(AS71&gt;0,VLOOKUP(AS71,'[3]2020_Envelope'!$BH$6:$CR$128,21),"")</f>
        <v>28.912783751493428</v>
      </c>
      <c r="AT94" s="21" t="str">
        <f>IF(AT71&gt;0,VLOOKUP(AT71,'[3]2020_Envelope'!$BH$6:$CR$128,21),"")</f>
        <v/>
      </c>
      <c r="AU94" s="21" t="str">
        <f>IF(AU71&gt;0,VLOOKUP(AU71,'[3]2020_Envelope'!$BH$6:$CR$128,21),"")</f>
        <v/>
      </c>
      <c r="AV94" s="21">
        <f>IF(AV71&gt;0,VLOOKUP(AV71,'[3]2020_Envelope'!$BH$6:$CR$128,21),"")</f>
        <v>22.942857142857143</v>
      </c>
      <c r="AW94" s="20" t="str">
        <f>IF(AW71&gt;0,VLOOKUP(AW71,'[3]2020_HVAC'!$EY$7:$KA$83,83),"")</f>
        <v/>
      </c>
      <c r="AX94" s="20" t="str">
        <f>IF(AX71&gt;0,VLOOKUP(AX71,'[3]2020_HVAC'!$EY$7:$KA$83,83),"")</f>
        <v/>
      </c>
      <c r="AY94" s="20">
        <f>IF(AY71&gt;0,VLOOKUP(AY71,'[3]2020_HVAC'!$EY$7:$KA$83,83),"")</f>
        <v>22.799999999999994</v>
      </c>
      <c r="AZ94" s="20" t="str">
        <f>IF(AZ71&gt;0,VLOOKUP(AZ71,'[3]2020_HVAC'!$EY$7:$KA$83,83),"")</f>
        <v/>
      </c>
      <c r="BA94" s="55">
        <f>VLOOKUP($C94,[2]Performance!$A$3:$K$36,3)</f>
        <v>2</v>
      </c>
      <c r="BB94" s="55">
        <f t="shared" si="76"/>
        <v>85</v>
      </c>
      <c r="BC94" s="20">
        <f>IF(BC71&gt;0,VLOOKUP(BC71,'[3]2020_HVAC'!$EY$7:$KA$83,BB94),"")</f>
        <v>11.46702242278994</v>
      </c>
      <c r="BD94" s="20" t="str">
        <f>IF(BD71&gt;0,VLOOKUP(BD71,'[3]2020_HVAC'!$EY$7:$KA$83,$BB94),"")</f>
        <v/>
      </c>
      <c r="BE94" s="20">
        <f>IF(BE71&gt;0,VLOOKUP(BE71,'[3]2020_HVAC'!$EY$7:$KA$83,83),"")</f>
        <v>38.400000000000006</v>
      </c>
      <c r="BF94" s="20" t="str">
        <f>IF(BF71&gt;0,VLOOKUP(BF71,'[3]2020_HVAC'!$EY$7:$KA$83,83),"")</f>
        <v/>
      </c>
      <c r="BG94" s="20">
        <f>IF(BG71&gt;0,VLOOKUP(BG71,'[3]2020_HVAC'!$EY$7:$KA$83,83),"")</f>
        <v>1.4857142857142858</v>
      </c>
      <c r="BH94" s="20">
        <f>IF(BH71&gt;0,VLOOKUP(BH71,'[3]2020_HVAC'!$EY$7:$KA$83,83),"")</f>
        <v>7.2899047619047552</v>
      </c>
      <c r="BI94" s="20" t="str">
        <f>IF(BI71&gt;0,VLOOKUP(BI71,'[3]2020_HVAC'!$EY$7:$KA$83,83),"")</f>
        <v/>
      </c>
      <c r="BJ94" s="13">
        <f t="shared" si="77"/>
        <v>551419.66471780976</v>
      </c>
      <c r="BK94" s="19">
        <f>IF($N94&gt;0,VLOOKUP($C94,[1]Prague!$AB$7:$AN$40,$N94))/((IF($P94=1,'3 PlantsCodes'!$D$26,IF($P94=2,'3 PlantsCodes'!$D$27,IF($P94=3,'3 PlantsCodes'!$D$28,IF($P94=4,'3 PlantsCodes'!$D$29)))))*IF($R94=1,'3 PlantsCodes'!$D$31,IF($R94=2,'3 PlantsCodes'!$D$32)))</f>
        <v>20.421550730188102</v>
      </c>
      <c r="BL94" s="19">
        <f>(IF($O94=20,VLOOKUP($C94,[1]Prague!$AB$7:$AN$40,12),IF($O94&gt;0,VLOOKUP($C94,[1]Prague!$AB$7:$AN$40,$O94),0))/(IF($Q94=1,'3 PlantsCodes'!$E$26,IF($Q94=3,'3 PlantsCodes'!$E$28,IF($Q94=4,'3 PlantsCodes'!$E$29,1)))*IF($R94=1,'3 PlantsCodes'!$E$31,IF($R94=2,'3 PlantsCodes'!$E$32))))</f>
        <v>0</v>
      </c>
      <c r="BM94" s="19">
        <f>VLOOKUP($C94,[1]Prague!$AB$6:$AZ$40,$S94)</f>
        <v>5.0854700854700852</v>
      </c>
      <c r="BN94" s="19">
        <f>VLOOKUP($C94,[1]Prague!$B$7:$Y$40,18)</f>
        <v>22.636988281250002</v>
      </c>
      <c r="BO94" s="19">
        <f>VLOOKUP($C94,[1]Prague!$B$7:$AA$40,26)</f>
        <v>0.19952045955833822</v>
      </c>
      <c r="BP94" s="20">
        <f>IF($U94=1,-[4]Office!$E$5,0)</f>
        <v>0</v>
      </c>
      <c r="BQ94" s="57" t="s">
        <v>30</v>
      </c>
      <c r="BR94" s="19">
        <f>IF($N94&gt;0,VLOOKUP($C94,[2]Prague!$AB$7:$AN$40,$N94))/((IF($P94=1,'3 PlantsCodes'!$D$26,IF($P94=2,'3 PlantsCodes'!$D$27,IF($P94=3,'3 PlantsCodes'!$D$28,IF($P94=4,'3 PlantsCodes'!$D$29)))))*IF($R94=1,'3 PlantsCodes'!$D$31,IF($R94=2,'3 PlantsCodes'!$D$32)))</f>
        <v>29.013755700958924</v>
      </c>
      <c r="BS94" s="19">
        <f>(IF($O94=20,VLOOKUP($C94,[2]Prague!$AB$7:$AN$40,12),IF($O94&gt;0,VLOOKUP($C94,[2]Prague!$AB$7:$AN$40,$O94),0))/(IF($Q94=1,'3 PlantsCodes'!$E$26,IF($Q94=3,'3 PlantsCodes'!$E$28,IF($Q94=4,'3 PlantsCodes'!$E$29,1)))*IF($R94=1,'3 PlantsCodes'!$E$31,IF($R94=2,'3 PlantsCodes'!$E$32))))</f>
        <v>0</v>
      </c>
      <c r="BT94" s="19">
        <f>VLOOKUP($C94,[2]Prague!$AB$6:$AZ$40,$S94)</f>
        <v>8.4895572263993326</v>
      </c>
      <c r="BU94" s="19">
        <f>VLOOKUP($C94,[2]Prague!$B$7:$Y$40,18)</f>
        <v>20.551026682539646</v>
      </c>
      <c r="BV94" s="19">
        <f>VLOOKUP($C94,[2]Prague!$B$7:$AA$40,26)</f>
        <v>0.40738678317024246</v>
      </c>
      <c r="BW94" s="20">
        <f>IF($U94=1,-[4]School!$E$5,0)</f>
        <v>0</v>
      </c>
      <c r="BX94" s="57" t="s">
        <v>30</v>
      </c>
    </row>
    <row r="95" spans="1:76" x14ac:dyDescent="0.25">
      <c r="A95" s="151"/>
      <c r="B95" s="17">
        <v>19</v>
      </c>
      <c r="C95" s="22">
        <f t="shared" ref="C95:V95" si="84">IF(C72="","",C72)</f>
        <v>17</v>
      </c>
      <c r="D95" s="50" t="str">
        <f t="shared" si="84"/>
        <v/>
      </c>
      <c r="E95" s="50" t="str">
        <f t="shared" si="84"/>
        <v/>
      </c>
      <c r="F95" s="49" t="str">
        <f t="shared" si="84"/>
        <v/>
      </c>
      <c r="G95" s="49" t="str">
        <f t="shared" si="84"/>
        <v/>
      </c>
      <c r="H95" s="49">
        <f t="shared" si="84"/>
        <v>0</v>
      </c>
      <c r="I95" s="49">
        <f t="shared" si="84"/>
        <v>4</v>
      </c>
      <c r="J95" s="49">
        <f t="shared" si="84"/>
        <v>3</v>
      </c>
      <c r="K95" s="49">
        <f t="shared" si="84"/>
        <v>2</v>
      </c>
      <c r="L95" s="49">
        <f t="shared" si="84"/>
        <v>1</v>
      </c>
      <c r="M95" s="49">
        <f t="shared" si="84"/>
        <v>4321</v>
      </c>
      <c r="N95" s="49">
        <f t="shared" si="84"/>
        <v>6</v>
      </c>
      <c r="O95" s="49">
        <f t="shared" si="84"/>
        <v>0</v>
      </c>
      <c r="P95" s="49">
        <f t="shared" si="84"/>
        <v>1</v>
      </c>
      <c r="Q95" s="49">
        <f t="shared" si="84"/>
        <v>0</v>
      </c>
      <c r="R95" s="49">
        <f t="shared" si="84"/>
        <v>2</v>
      </c>
      <c r="S95" s="22">
        <f t="shared" si="84"/>
        <v>15</v>
      </c>
      <c r="T95" s="49">
        <f t="shared" si="84"/>
        <v>0</v>
      </c>
      <c r="U95" s="49">
        <f t="shared" si="84"/>
        <v>1</v>
      </c>
      <c r="V95" s="18" t="str">
        <f t="shared" si="84"/>
        <v/>
      </c>
      <c r="W95" s="21">
        <f>IF(W72&gt;0,VLOOKUP(W72,'[3]2020_Envelope'!$BH$6:$CR$128,20),"")</f>
        <v>6.0559139784946243</v>
      </c>
      <c r="X95" s="21">
        <f>IF(X72&gt;0,VLOOKUP(X72,'[3]2020_Envelope'!$BH$6:$CR$128,20),"")</f>
        <v>14.427327451521</v>
      </c>
      <c r="Y95" s="21">
        <f>IF(Y72&gt;0,VLOOKUP(Y72,'[3]2020_Envelope'!$BH$6:$CR$128,20),"")</f>
        <v>11.102508960573475</v>
      </c>
      <c r="Z95" s="21">
        <f>IF(Z72&gt;0,VLOOKUP(Z72,'[3]2020_Envelope'!$BH$6:$CR$128,20),"")</f>
        <v>86.612159244264518</v>
      </c>
      <c r="AA95" s="21" t="str">
        <f>IF(AA72&gt;0,VLOOKUP(AA72,'[3]2020_Envelope'!$BH$6:$CR$128,20),"")</f>
        <v/>
      </c>
      <c r="AB95" s="21">
        <f>IF(AB72&gt;0,VLOOKUP(AB72,'[3]2020_Envelope'!$BH$6:$CR$128,20),"")</f>
        <v>34.081196581196579</v>
      </c>
      <c r="AC95" s="20" t="str">
        <f>IF(AC72&gt;0,VLOOKUP(AC72,'[3]2020_HVAC'!$EY$7:$KA$83,80),"")</f>
        <v/>
      </c>
      <c r="AD95" s="20" t="str">
        <f>IF(AD72&gt;0,VLOOKUP(AD72,'[3]2020_HVAC'!$EY$7:$KA$83,80),"")</f>
        <v/>
      </c>
      <c r="AE95" s="20">
        <f>IF(AE72&gt;0,VLOOKUP(AE72,'[3]2020_HVAC'!$EY$7:$KA$83,80),"")</f>
        <v>22.799999999999997</v>
      </c>
      <c r="AF95" s="20" t="str">
        <f>IF(AF72&gt;0,VLOOKUP(AF72,'[3]2020_HVAC'!$EY$7:$KA$83,80),"")</f>
        <v/>
      </c>
      <c r="AG95" s="55">
        <f>VLOOKUP($C95,[1]Performance!$A$3:$K$38,3)</f>
        <v>2</v>
      </c>
      <c r="AH95" s="55">
        <f t="shared" si="74"/>
        <v>82</v>
      </c>
      <c r="AI95" s="20">
        <f>IF(AI72&gt;0,VLOOKUP(AI72,'[3]2020_HVAC'!$EY$7:$KA$83,AH95),"")</f>
        <v>6.2278557142093396</v>
      </c>
      <c r="AJ95" s="20" t="str">
        <f>IF(AJ72&gt;0,VLOOKUP(AJ72,'[3]2020_HVAC'!$EY$7:$KA$83,$AH95),"")</f>
        <v/>
      </c>
      <c r="AK95" s="20">
        <f>IF(AK72&gt;0,VLOOKUP(AK72,'[3]2020_HVAC'!$EY$7:$KA$83,80),"")</f>
        <v>38.400000000000006</v>
      </c>
      <c r="AL95" s="20" t="str">
        <f>IF(AL72&gt;0,VLOOKUP(AL72,'[3]2020_HVAC'!$EY$7:$KA$83,80),"")</f>
        <v/>
      </c>
      <c r="AM95" s="20">
        <f>IF(AM72&gt;0,VLOOKUP(AM72,'[3]2020_HVAC'!$EY$7:$KA$83,80),"")</f>
        <v>1.3333333333333333</v>
      </c>
      <c r="AN95" s="20" t="str">
        <f>IF(AN72&gt;0,VLOOKUP(AN72,'[3]2020_HVAC'!$EY$7:$KA$83,80),"")</f>
        <v/>
      </c>
      <c r="AO95" s="20">
        <f>IF(AO72&gt;0,VLOOKUP(AO72,'[3]2020_HVAC'!$EY$7:$KA$83,80),"")</f>
        <v>10.009118037135279</v>
      </c>
      <c r="AP95" s="13">
        <f t="shared" si="75"/>
        <v>540655.62712370395</v>
      </c>
      <c r="AQ95" s="21">
        <f>IF(AQ72&gt;0,VLOOKUP(AQ72,'[3]2020_Envelope'!$BH$6:$CR$128,21),"")</f>
        <v>15.770609318996417</v>
      </c>
      <c r="AR95" s="21">
        <f>IF(AR72&gt;0,VLOOKUP(AR72,'[3]2020_Envelope'!$BH$6:$CR$128,21),"")</f>
        <v>25.98497013142174</v>
      </c>
      <c r="AS95" s="21">
        <f>IF(AS72&gt;0,VLOOKUP(AS72,'[3]2020_Envelope'!$BH$6:$CR$128,21),"")</f>
        <v>28.912783751493428</v>
      </c>
      <c r="AT95" s="21" t="str">
        <f>IF(AT72&gt;0,VLOOKUP(AT72,'[3]2020_Envelope'!$BH$6:$CR$128,21),"")</f>
        <v/>
      </c>
      <c r="AU95" s="21" t="str">
        <f>IF(AU72&gt;0,VLOOKUP(AU72,'[3]2020_Envelope'!$BH$6:$CR$128,21),"")</f>
        <v/>
      </c>
      <c r="AV95" s="21">
        <f>IF(AV72&gt;0,VLOOKUP(AV72,'[3]2020_Envelope'!$BH$6:$CR$128,21),"")</f>
        <v>22.942857142857143</v>
      </c>
      <c r="AW95" s="20" t="str">
        <f>IF(AW72&gt;0,VLOOKUP(AW72,'[3]2020_HVAC'!$EY$7:$KA$83,83),"")</f>
        <v/>
      </c>
      <c r="AX95" s="20" t="str">
        <f>IF(AX72&gt;0,VLOOKUP(AX72,'[3]2020_HVAC'!$EY$7:$KA$83,83),"")</f>
        <v/>
      </c>
      <c r="AY95" s="20">
        <f>IF(AY72&gt;0,VLOOKUP(AY72,'[3]2020_HVAC'!$EY$7:$KA$83,83),"")</f>
        <v>22.799999999999994</v>
      </c>
      <c r="AZ95" s="20" t="str">
        <f>IF(AZ72&gt;0,VLOOKUP(AZ72,'[3]2020_HVAC'!$EY$7:$KA$83,83),"")</f>
        <v/>
      </c>
      <c r="BA95" s="55">
        <f>VLOOKUP($C95,[2]Performance!$A$3:$K$36,3)</f>
        <v>2</v>
      </c>
      <c r="BB95" s="55">
        <f t="shared" si="76"/>
        <v>85</v>
      </c>
      <c r="BC95" s="20">
        <f>IF(BC72&gt;0,VLOOKUP(BC72,'[3]2020_HVAC'!$EY$7:$KA$83,BB95),"")</f>
        <v>11.46702242278994</v>
      </c>
      <c r="BD95" s="20" t="str">
        <f>IF(BD72&gt;0,VLOOKUP(BD72,'[3]2020_HVAC'!$EY$7:$KA$83,$BB95),"")</f>
        <v/>
      </c>
      <c r="BE95" s="20">
        <f>IF(BE72&gt;0,VLOOKUP(BE72,'[3]2020_HVAC'!$EY$7:$KA$83,83),"")</f>
        <v>38.400000000000006</v>
      </c>
      <c r="BF95" s="20" t="str">
        <f>IF(BF72&gt;0,VLOOKUP(BF72,'[3]2020_HVAC'!$EY$7:$KA$83,83),"")</f>
        <v/>
      </c>
      <c r="BG95" s="20">
        <f>IF(BG72&gt;0,VLOOKUP(BG72,'[3]2020_HVAC'!$EY$7:$KA$83,83),"")</f>
        <v>1.4857142857142858</v>
      </c>
      <c r="BH95" s="20" t="str">
        <f>IF(BH72&gt;0,VLOOKUP(BH72,'[3]2020_HVAC'!$EY$7:$KA$83,83),"")</f>
        <v/>
      </c>
      <c r="BI95" s="20">
        <f>IF(BI72&gt;0,VLOOKUP(BI72,'[3]2020_HVAC'!$EY$7:$KA$83,83),"")</f>
        <v>10.326867816091955</v>
      </c>
      <c r="BJ95" s="13">
        <f t="shared" si="77"/>
        <v>560986.09833849943</v>
      </c>
      <c r="BK95" s="19">
        <f>IF($N95&gt;0,VLOOKUP($C95,[1]Prague!$AB$7:$AN$40,$N95))/((IF($P95=1,'3 PlantsCodes'!$D$26,IF($P95=2,'3 PlantsCodes'!$D$27,IF($P95=3,'3 PlantsCodes'!$D$28,IF($P95=4,'3 PlantsCodes'!$D$29)))))*IF($R95=1,'3 PlantsCodes'!$D$31,IF($R95=2,'3 PlantsCodes'!$D$32)))</f>
        <v>20.421550730188102</v>
      </c>
      <c r="BL95" s="19">
        <f>(IF($O95=20,VLOOKUP($C95,[1]Prague!$AB$7:$AN$40,12),IF($O95&gt;0,VLOOKUP($C95,[1]Prague!$AB$7:$AN$40,$O95),0))/(IF($Q95=1,'3 PlantsCodes'!$E$26,IF($Q95=3,'3 PlantsCodes'!$E$28,IF($Q95=4,'3 PlantsCodes'!$E$29,1)))*IF($R95=1,'3 PlantsCodes'!$E$31,IF($R95=2,'3 PlantsCodes'!$E$32))))</f>
        <v>0</v>
      </c>
      <c r="BM95" s="19">
        <f>VLOOKUP($C95,[1]Prague!$AB$6:$AZ$40,$S95)</f>
        <v>8.6315789473684212</v>
      </c>
      <c r="BN95" s="19">
        <f>VLOOKUP($C95,[1]Prague!$B$7:$Y$40,18)</f>
        <v>22.636988281250002</v>
      </c>
      <c r="BO95" s="19">
        <f>VLOOKUP($C95,[1]Prague!$B$7:$AA$40,26)</f>
        <v>0.19952045955833822</v>
      </c>
      <c r="BP95" s="20">
        <f>IF($U95=1,-[4]Office!$E$5,0)</f>
        <v>-6.1786324786324789</v>
      </c>
      <c r="BQ95" s="57" t="s">
        <v>30</v>
      </c>
      <c r="BR95" s="19">
        <f>IF($N95&gt;0,VLOOKUP($C95,[2]Prague!$AB$7:$AN$40,$N95))/((IF($P95=1,'3 PlantsCodes'!$D$26,IF($P95=2,'3 PlantsCodes'!$D$27,IF($P95=3,'3 PlantsCodes'!$D$28,IF($P95=4,'3 PlantsCodes'!$D$29)))))*IF($R95=1,'3 PlantsCodes'!$D$31,IF($R95=2,'3 PlantsCodes'!$D$32)))</f>
        <v>29.013755700958924</v>
      </c>
      <c r="BS95" s="19">
        <f>(IF($O95=20,VLOOKUP($C95,[2]Prague!$AB$7:$AN$40,12),IF($O95&gt;0,VLOOKUP($C95,[2]Prague!$AB$7:$AN$40,$O95),0))/(IF($Q95=1,'3 PlantsCodes'!$E$26,IF($Q95=3,'3 PlantsCodes'!$E$28,IF($Q95=4,'3 PlantsCodes'!$E$29,1)))*IF($R95=1,'3 PlantsCodes'!$E$31,IF($R95=2,'3 PlantsCodes'!$E$32))))</f>
        <v>0</v>
      </c>
      <c r="BT95" s="19">
        <f>VLOOKUP($C95,[2]Prague!$AB$6:$AZ$40,$S95)</f>
        <v>12.526315789473685</v>
      </c>
      <c r="BU95" s="19">
        <f>VLOOKUP($C95,[2]Prague!$B$7:$Y$40,18)</f>
        <v>20.551026682539646</v>
      </c>
      <c r="BV95" s="19">
        <f>VLOOKUP($C95,[2]Prague!$B$7:$AA$40,26)</f>
        <v>0.40738678317024246</v>
      </c>
      <c r="BW95" s="20">
        <f>IF($U95=1,-[4]School!$E$5,0)</f>
        <v>-6.1057142857142859</v>
      </c>
      <c r="BX95" s="57" t="s">
        <v>30</v>
      </c>
    </row>
    <row r="96" spans="1:76" x14ac:dyDescent="0.25">
      <c r="A96" s="152"/>
      <c r="B96" s="32">
        <v>20</v>
      </c>
      <c r="C96" s="22">
        <f t="shared" ref="C96:V96" si="85">IF(C73="","",C73)</f>
        <v>18</v>
      </c>
      <c r="D96" s="50" t="str">
        <f t="shared" si="85"/>
        <v/>
      </c>
      <c r="E96" s="50" t="str">
        <f t="shared" si="85"/>
        <v/>
      </c>
      <c r="F96" s="49" t="str">
        <f t="shared" si="85"/>
        <v/>
      </c>
      <c r="G96" s="49" t="str">
        <f t="shared" si="85"/>
        <v/>
      </c>
      <c r="H96" s="49">
        <f t="shared" si="85"/>
        <v>0</v>
      </c>
      <c r="I96" s="49">
        <f t="shared" si="85"/>
        <v>4</v>
      </c>
      <c r="J96" s="49">
        <f t="shared" si="85"/>
        <v>3</v>
      </c>
      <c r="K96" s="49">
        <f t="shared" si="85"/>
        <v>3</v>
      </c>
      <c r="L96" s="49">
        <f t="shared" si="85"/>
        <v>1</v>
      </c>
      <c r="M96" s="49">
        <f t="shared" si="85"/>
        <v>4331</v>
      </c>
      <c r="N96" s="49">
        <f t="shared" si="85"/>
        <v>6</v>
      </c>
      <c r="O96" s="49">
        <f t="shared" si="85"/>
        <v>0</v>
      </c>
      <c r="P96" s="49">
        <f t="shared" si="85"/>
        <v>1</v>
      </c>
      <c r="Q96" s="49">
        <f t="shared" si="85"/>
        <v>0</v>
      </c>
      <c r="R96" s="49">
        <f t="shared" si="85"/>
        <v>2</v>
      </c>
      <c r="S96" s="22">
        <f t="shared" si="85"/>
        <v>21</v>
      </c>
      <c r="T96" s="49">
        <f t="shared" si="85"/>
        <v>1</v>
      </c>
      <c r="U96" s="49">
        <f t="shared" si="85"/>
        <v>1</v>
      </c>
      <c r="V96" s="18" t="str">
        <f t="shared" si="85"/>
        <v/>
      </c>
      <c r="W96" s="21">
        <f>IF(W73&gt;0,VLOOKUP(W73,'[3]2020_Envelope'!$BH$6:$CR$128,20),"")</f>
        <v>6.0559139784946243</v>
      </c>
      <c r="X96" s="21">
        <f>IF(X73&gt;0,VLOOKUP(X73,'[3]2020_Envelope'!$BH$6:$CR$128,20),"")</f>
        <v>14.427327451521</v>
      </c>
      <c r="Y96" s="21">
        <f>IF(Y73&gt;0,VLOOKUP(Y73,'[3]2020_Envelope'!$BH$6:$CR$128,20),"")</f>
        <v>11.102508960573475</v>
      </c>
      <c r="Z96" s="21">
        <f>IF(Z73&gt;0,VLOOKUP(Z73,'[3]2020_Envelope'!$BH$6:$CR$128,20),"")</f>
        <v>86.612159244264518</v>
      </c>
      <c r="AA96" s="21">
        <f>IF(AA73&gt;0,VLOOKUP(AA73,'[3]2020_Envelope'!$BH$6:$CR$128,20),"")</f>
        <v>73.085232668565993</v>
      </c>
      <c r="AB96" s="21">
        <f>IF(AB73&gt;0,VLOOKUP(AB73,'[3]2020_Envelope'!$BH$6:$CR$128,20),"")</f>
        <v>34.081196581196579</v>
      </c>
      <c r="AC96" s="20" t="str">
        <f>IF(AC73&gt;0,VLOOKUP(AC73,'[3]2020_HVAC'!$EY$7:$KA$83,80),"")</f>
        <v/>
      </c>
      <c r="AD96" s="20" t="str">
        <f>IF(AD73&gt;0,VLOOKUP(AD73,'[3]2020_HVAC'!$EY$7:$KA$83,80),"")</f>
        <v/>
      </c>
      <c r="AE96" s="20">
        <f>IF(AE73&gt;0,VLOOKUP(AE73,'[3]2020_HVAC'!$EY$7:$KA$83,80),"")</f>
        <v>27.84</v>
      </c>
      <c r="AF96" s="20">
        <f>IF(AF73&gt;0,VLOOKUP(AF73,'[3]2020_HVAC'!$EY$7:$KA$83,80),"")</f>
        <v>25.488681818181817</v>
      </c>
      <c r="AG96" s="55">
        <f>VLOOKUP($C96,[1]Performance!$A$3:$K$38,3)</f>
        <v>2</v>
      </c>
      <c r="AH96" s="55">
        <f t="shared" si="74"/>
        <v>82</v>
      </c>
      <c r="AI96" s="20">
        <f>IF(AI73&gt;0,VLOOKUP(AI73,'[3]2020_HVAC'!$EY$7:$KA$83,AH96),"")</f>
        <v>6.2278557142093396</v>
      </c>
      <c r="AJ96" s="20" t="str">
        <f>IF(AJ73&gt;0,VLOOKUP(AJ73,'[3]2020_HVAC'!$EY$7:$KA$83,$AH96),"")</f>
        <v/>
      </c>
      <c r="AK96" s="20">
        <f>IF(AK73&gt;0,VLOOKUP(AK73,'[3]2020_HVAC'!$EY$7:$KA$83,80),"")</f>
        <v>38.400000000000006</v>
      </c>
      <c r="AL96" s="20" t="str">
        <f>IF(AL73&gt;0,VLOOKUP(AL73,'[3]2020_HVAC'!$EY$7:$KA$83,80),"")</f>
        <v/>
      </c>
      <c r="AM96" s="20">
        <f>IF(AM73&gt;0,VLOOKUP(AM73,'[3]2020_HVAC'!$EY$7:$KA$83,80),"")</f>
        <v>1.3333333333333333</v>
      </c>
      <c r="AN96" s="20">
        <f>IF(AN73&gt;0,VLOOKUP(AN73,'[3]2020_HVAC'!$EY$7:$KA$83,80),"")</f>
        <v>4.9066666666666618</v>
      </c>
      <c r="AO96" s="20">
        <f>IF(AO73&gt;0,VLOOKUP(AO73,'[3]2020_HVAC'!$EY$7:$KA$83,80),"")</f>
        <v>10.009118037135279</v>
      </c>
      <c r="AP96" s="13">
        <f t="shared" ref="AP96" si="86">(SUM(W96:AF96)+SUM(AI96:AO96))*$AP$5</f>
        <v>794593.78702269366</v>
      </c>
      <c r="AQ96" s="21">
        <f>IF(AQ73&gt;0,VLOOKUP(AQ73,'[3]2020_Envelope'!$BH$6:$CR$128,21),"")</f>
        <v>15.770609318996417</v>
      </c>
      <c r="AR96" s="21">
        <f>IF(AR73&gt;0,VLOOKUP(AR73,'[3]2020_Envelope'!$BH$6:$CR$128,21),"")</f>
        <v>25.98497013142174</v>
      </c>
      <c r="AS96" s="21">
        <f>IF(AS73&gt;0,VLOOKUP(AS73,'[3]2020_Envelope'!$BH$6:$CR$128,21),"")</f>
        <v>28.912783751493428</v>
      </c>
      <c r="AT96" s="21" t="str">
        <f>IF(AT73&gt;0,VLOOKUP(AT73,'[3]2020_Envelope'!$BH$6:$CR$128,21),"")</f>
        <v/>
      </c>
      <c r="AU96" s="21">
        <f>IF(AU73&gt;0,VLOOKUP(AU73,'[3]2020_Envelope'!$BH$6:$CR$128,21),"")</f>
        <v>49.199682539682541</v>
      </c>
      <c r="AV96" s="21">
        <f>IF(AV73&gt;0,VLOOKUP(AV73,'[3]2020_Envelope'!$BH$6:$CR$128,21),"")</f>
        <v>22.942857142857143</v>
      </c>
      <c r="AW96" s="20" t="str">
        <f>IF(AW73&gt;0,VLOOKUP(AW73,'[3]2020_HVAC'!$EY$7:$KA$83,83),"")</f>
        <v/>
      </c>
      <c r="AX96" s="20" t="str">
        <f>IF(AX73&gt;0,VLOOKUP(AX73,'[3]2020_HVAC'!$EY$7:$KA$83,83),"")</f>
        <v/>
      </c>
      <c r="AY96" s="20">
        <f>IF(AY73&gt;0,VLOOKUP(AY73,'[3]2020_HVAC'!$EY$7:$KA$83,83),"")</f>
        <v>27.84</v>
      </c>
      <c r="AZ96" s="20">
        <f>IF(AZ73&gt;0,VLOOKUP(AZ73,'[3]2020_HVAC'!$EY$7:$KA$83,83),"")</f>
        <v>25.488681818181814</v>
      </c>
      <c r="BA96" s="55">
        <f>VLOOKUP($C96,[2]Performance!$A$3:$K$36,3)</f>
        <v>2</v>
      </c>
      <c r="BB96" s="55">
        <f t="shared" si="76"/>
        <v>85</v>
      </c>
      <c r="BC96" s="20">
        <f>IF(BC73&gt;0,VLOOKUP(BC73,'[3]2020_HVAC'!$EY$7:$KA$83,BB96),"")</f>
        <v>11.46702242278994</v>
      </c>
      <c r="BD96" s="20" t="str">
        <f>IF(BD73&gt;0,VLOOKUP(BD73,'[3]2020_HVAC'!$EY$7:$KA$83,$BB96),"")</f>
        <v/>
      </c>
      <c r="BE96" s="20">
        <f>IF(BE73&gt;0,VLOOKUP(BE73,'[3]2020_HVAC'!$EY$7:$KA$83,83),"")</f>
        <v>38.400000000000006</v>
      </c>
      <c r="BF96" s="20" t="str">
        <f>IF(BF73&gt;0,VLOOKUP(BF73,'[3]2020_HVAC'!$EY$7:$KA$83,83),"")</f>
        <v/>
      </c>
      <c r="BG96" s="20">
        <f>IF(BG73&gt;0,VLOOKUP(BG73,'[3]2020_HVAC'!$EY$7:$KA$83,83),"")</f>
        <v>1.4857142857142858</v>
      </c>
      <c r="BH96" s="20">
        <f>IF(BH73&gt;0,VLOOKUP(BH73,'[3]2020_HVAC'!$EY$7:$KA$83,83),"")</f>
        <v>7.2899047619047552</v>
      </c>
      <c r="BI96" s="20">
        <f>IF(BI73&gt;0,VLOOKUP(BI73,'[3]2020_HVAC'!$EY$7:$KA$83,83),"")</f>
        <v>10.326867816091955</v>
      </c>
      <c r="BJ96" s="13">
        <f t="shared" ref="BJ96" si="87">(SUM(AQ96:AZ96)+SUM(BC96:BI96))*$BJ$5</f>
        <v>835093.64606577216</v>
      </c>
      <c r="BK96" s="19">
        <f>IF($N96&gt;0,VLOOKUP($C96,[1]Prague!$AB$7:$AN$40,$N96))/((IF($P96=1,'3 PlantsCodes'!$D$26,IF($P96=2,'3 PlantsCodes'!$D$27,IF($P96=3,'3 PlantsCodes'!$D$28,IF($P96=4,'3 PlantsCodes'!$D$29)))))*IF($R96=1,'3 PlantsCodes'!$D$31,IF($R96=2,'3 PlantsCodes'!$D$32)))</f>
        <v>27.366246874836204</v>
      </c>
      <c r="BL96" s="19">
        <f>(IF($O96=20,VLOOKUP($C96,[1]Prague!$AB$7:$AN$40,12),IF($O96&gt;0,VLOOKUP($C96,[1]Prague!$AB$7:$AN$40,$O96),0))/(IF($Q96=1,'3 PlantsCodes'!$E$26,IF($Q96=3,'3 PlantsCodes'!$E$28,IF($Q96=4,'3 PlantsCodes'!$E$29,1)))*IF($R96=1,'3 PlantsCodes'!$E$31,IF($R96=2,'3 PlantsCodes'!$E$32))))</f>
        <v>0</v>
      </c>
      <c r="BM96" s="19">
        <f>VLOOKUP($C96,[1]Prague!$AB$6:$AZ$40,$S96)</f>
        <v>5.0854700854700852</v>
      </c>
      <c r="BN96" s="19">
        <f>VLOOKUP($C96,[1]Prague!$B$7:$Y$40,18)</f>
        <v>8.2855121203589217</v>
      </c>
      <c r="BO96" s="19">
        <f>VLOOKUP($C96,[1]Prague!$B$7:$AA$40,26)</f>
        <v>0.16619249036824968</v>
      </c>
      <c r="BP96" s="20">
        <f>IF($U96=1,-[4]Office!$E$5,0)</f>
        <v>-6.1786324786324789</v>
      </c>
      <c r="BQ96" s="57" t="s">
        <v>30</v>
      </c>
      <c r="BR96" s="19">
        <f>IF($N96&gt;0,VLOOKUP($C96,[2]Prague!$AB$7:$AN$40,$N96))/((IF($P96=1,'3 PlantsCodes'!$D$26,IF($P96=2,'3 PlantsCodes'!$D$27,IF($P96=3,'3 PlantsCodes'!$D$28,IF($P96=4,'3 PlantsCodes'!$D$29)))))*IF($R96=1,'3 PlantsCodes'!$D$31,IF($R96=2,'3 PlantsCodes'!$D$32)))</f>
        <v>36.461809377692674</v>
      </c>
      <c r="BS96" s="19">
        <f>(IF($O96=20,VLOOKUP($C96,[2]Prague!$AB$7:$AN$40,12),IF($O96&gt;0,VLOOKUP($C96,[2]Prague!$AB$7:$AN$40,$O96),0))/(IF($Q96=1,'3 PlantsCodes'!$E$26,IF($Q96=3,'3 PlantsCodes'!$E$28,IF($Q96=4,'3 PlantsCodes'!$E$29,1)))*IF($R96=1,'3 PlantsCodes'!$E$31,IF($R96=2,'3 PlantsCodes'!$E$32))))</f>
        <v>0</v>
      </c>
      <c r="BT96" s="19">
        <f>VLOOKUP($C96,[2]Prague!$AB$6:$AZ$40,$S96)</f>
        <v>8.4895572263993326</v>
      </c>
      <c r="BU96" s="19">
        <f>VLOOKUP($C96,[2]Prague!$B$7:$Y$40,18)</f>
        <v>8.3581008307184543</v>
      </c>
      <c r="BV96" s="19">
        <f>VLOOKUP($C96,[2]Prague!$B$7:$AA$40,26)</f>
        <v>0.39088353081253002</v>
      </c>
      <c r="BW96" s="20">
        <f>IF($U96=1,-[4]School!$E$5,0)</f>
        <v>-6.1057142857142859</v>
      </c>
      <c r="BX96" s="57" t="s">
        <v>30</v>
      </c>
    </row>
  </sheetData>
  <sheetProtection password="CDDA" sheet="1" objects="1" scenarios="1"/>
  <mergeCells count="27">
    <mergeCell ref="A54:A73"/>
    <mergeCell ref="BK75:BQ75"/>
    <mergeCell ref="BR75:BX75"/>
    <mergeCell ref="A77:A96"/>
    <mergeCell ref="B51:V51"/>
    <mergeCell ref="W51:BJ51"/>
    <mergeCell ref="BK51:BX51"/>
    <mergeCell ref="A52:A53"/>
    <mergeCell ref="D52:U52"/>
    <mergeCell ref="W52:AO52"/>
    <mergeCell ref="AQ52:BI52"/>
    <mergeCell ref="BK52:BP52"/>
    <mergeCell ref="BR52:BW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6:M25">
    <cfRule type="cellIs" dxfId="143" priority="13" operator="equal">
      <formula>4</formula>
    </cfRule>
    <cfRule type="cellIs" dxfId="142" priority="14" operator="equal">
      <formula>3</formula>
    </cfRule>
    <cfRule type="cellIs" dxfId="141" priority="15" operator="equal">
      <formula>2</formula>
    </cfRule>
    <cfRule type="cellIs" dxfId="140" priority="16" operator="equal">
      <formula>1</formula>
    </cfRule>
  </conditionalFormatting>
  <conditionalFormatting sqref="I29:M48">
    <cfRule type="cellIs" dxfId="139" priority="9" operator="equal">
      <formula>4</formula>
    </cfRule>
    <cfRule type="cellIs" dxfId="138" priority="10" operator="equal">
      <formula>3</formula>
    </cfRule>
    <cfRule type="cellIs" dxfId="137" priority="11" operator="equal">
      <formula>2</formula>
    </cfRule>
    <cfRule type="cellIs" dxfId="136" priority="12" operator="equal">
      <formula>1</formula>
    </cfRule>
  </conditionalFormatting>
  <conditionalFormatting sqref="I54:M73">
    <cfRule type="cellIs" dxfId="135" priority="5" operator="equal">
      <formula>4</formula>
    </cfRule>
    <cfRule type="cellIs" dxfId="134" priority="6" operator="equal">
      <formula>3</formula>
    </cfRule>
    <cfRule type="cellIs" dxfId="133" priority="7" operator="equal">
      <formula>2</formula>
    </cfRule>
    <cfRule type="cellIs" dxfId="132" priority="8" operator="equal">
      <formula>1</formula>
    </cfRule>
  </conditionalFormatting>
  <conditionalFormatting sqref="I77:M96">
    <cfRule type="cellIs" dxfId="131" priority="1" operator="equal">
      <formula>4</formula>
    </cfRule>
    <cfRule type="cellIs" dxfId="130" priority="2" operator="equal">
      <formula>3</formula>
    </cfRule>
    <cfRule type="cellIs" dxfId="129" priority="3" operator="equal">
      <formula>2</formula>
    </cfRule>
    <cfRule type="cellIs" dxfId="128" priority="4" operator="equal">
      <formula>1</formula>
    </cfRule>
  </conditionalFormatting>
  <pageMargins left="0.7" right="0.7" top="0.75" bottom="0.75" header="0.3" footer="0.3"/>
  <pageSetup paperSize="8"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W15" activePane="bottomRight" state="frozenSplit"/>
      <selection pane="topRight" activeCell="H1" sqref="H1"/>
      <selection pane="bottomLeft" activeCell="A7" sqref="A7"/>
      <selection pane="bottomRight" activeCell="B51" sqref="B51:V51"/>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11.28515625" style="14" customWidth="1"/>
    <col min="23" max="23" width="8" style="14" hidden="1" customWidth="1" outlineLevel="1"/>
    <col min="24" max="40" width="8.85546875" style="14" hidden="1" customWidth="1" outlineLevel="1"/>
    <col min="41" max="41" width="7.42578125" style="14" hidden="1" customWidth="1" outlineLevel="1"/>
    <col min="42" max="42" width="14.85546875"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0.710937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49</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6"/>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34</v>
      </c>
      <c r="F6" s="49" t="s">
        <v>34</v>
      </c>
      <c r="G6" s="49" t="s">
        <v>34</v>
      </c>
      <c r="H6" s="49">
        <v>0</v>
      </c>
      <c r="I6" s="49">
        <f>IF(D6="-",1,IF(D6="o",2,IF(D6="o+",3,IF(D6="+",4))))</f>
        <v>1</v>
      </c>
      <c r="J6" s="49">
        <f>IF(E6="o",1,IF(E6="o+",2,IF(E6="+",3)))</f>
        <v>1</v>
      </c>
      <c r="K6" s="49">
        <f>IF(G6="o",1,IF(G6="o+",2,IF(G6="+",3)))</f>
        <v>1</v>
      </c>
      <c r="L6" s="49">
        <f>IF(H6=0,1,IF(H6=1,2))</f>
        <v>1</v>
      </c>
      <c r="M6" s="49">
        <f>I6*1000+J6*100+K6*10+L6*1</f>
        <v>1111</v>
      </c>
      <c r="N6" s="49">
        <v>2</v>
      </c>
      <c r="O6" s="49">
        <v>0</v>
      </c>
      <c r="P6" s="49">
        <v>2</v>
      </c>
      <c r="Q6" s="49">
        <v>0</v>
      </c>
      <c r="R6" s="49">
        <v>1</v>
      </c>
      <c r="S6" s="22">
        <f t="shared" ref="S6:S25" si="0">IF(T6=0,IF(N6=3,14,IF(N6=7,16,IF(N6=8,17,IF(N6=9,18,IF(N6=10,19,15))))),IF(T6=1,IF(N6=3,20,IF(N6=7,22,IF(N6=8,23,IF(N6=9,24,IF(N6=10,25,21)))))))</f>
        <v>15</v>
      </c>
      <c r="T6" s="49">
        <v>0</v>
      </c>
      <c r="U6" s="49">
        <v>0</v>
      </c>
      <c r="V6" s="6"/>
      <c r="W6" s="10">
        <f>VLOOKUP($C6,[1]Helsinki!$BB$7:$BK$42,5)</f>
        <v>1</v>
      </c>
      <c r="X6" s="10">
        <f>VLOOKUP($C6,[1]Helsinki!$BB$7:$BK$42,6)</f>
        <v>24</v>
      </c>
      <c r="Y6" s="10">
        <f>VLOOKUP($C6,[1]Helsinki!$BB$7:$BK$42,7)</f>
        <v>0</v>
      </c>
      <c r="Z6" s="10">
        <f>VLOOKUP($C6,[1]Helsinki!$BB$7:$BK$42,8)</f>
        <v>81</v>
      </c>
      <c r="AA6" s="10">
        <f>VLOOKUP($C6,[1]Helsinki!$BB$7:$BK$42,9)</f>
        <v>0</v>
      </c>
      <c r="AB6" s="10">
        <f>VLOOKUP($C6,[1]Helsinki!$BB$7:$BK$42,10)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0</v>
      </c>
      <c r="AK6" s="11">
        <f>IF($P6=1,149,IF($P6=2,153,IF($P6=3,155,IF($P6=4,157,0))))</f>
        <v>153</v>
      </c>
      <c r="AL6" s="11">
        <f>IF($P6=$Q6,0,IF($Q6=1,149,IF($Q6=2,153,IF($Q6=3,155,IF($Q6=4,157,0)))))</f>
        <v>0</v>
      </c>
      <c r="AM6" s="11">
        <f>IF($R6=1,160,IF($R6=2,162))</f>
        <v>160</v>
      </c>
      <c r="AN6" s="11">
        <f>IF($T6=1,186,0)</f>
        <v>0</v>
      </c>
      <c r="AO6" s="11">
        <f>IF($U6=1,184,0)</f>
        <v>0</v>
      </c>
      <c r="AP6" s="13">
        <f t="shared" ref="AP6:AP25" si="1">AP29/$AP$5</f>
        <v>87.50288165631639</v>
      </c>
      <c r="AQ6" s="10">
        <f>VLOOKUP($C6,[2]Helsinki!$BB$7:$BK$40,5)</f>
        <v>2</v>
      </c>
      <c r="AR6" s="10">
        <f>VLOOKUP($C6,[2]Helsinki!$BB$7:$BK$40,6)</f>
        <v>24</v>
      </c>
      <c r="AS6" s="10">
        <f>VLOOKUP($C6,[2]Helsinki!$BB$7:$BK$40,7)</f>
        <v>0</v>
      </c>
      <c r="AT6" s="10">
        <f>VLOOKUP($C6,[2]Helsinki!$BB$7:$BK$40,8)</f>
        <v>0</v>
      </c>
      <c r="AU6" s="10">
        <f>VLOOKUP($C6,[2]Helsinki!$BB$7:$BK$40,9)</f>
        <v>0</v>
      </c>
      <c r="AV6" s="10">
        <f>VLOOKUP($C6,[2]Helsinki!$BB$7:$BK$40,10)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0</v>
      </c>
      <c r="BE6" s="11">
        <f>IF($P6=1,149,IF($P6=2,153,IF($P6=3,155,IF($P6=4,157,0))))</f>
        <v>153</v>
      </c>
      <c r="BF6" s="11">
        <f>IF($P6=$Q6,0,IF($Q6=1,149,IF($Q6=2,153,IF($Q6=3,155,IF($Q6=4,157,0)))))</f>
        <v>0</v>
      </c>
      <c r="BG6" s="11">
        <f>IF($R6=1,160,IF($R6=2,162))</f>
        <v>160</v>
      </c>
      <c r="BH6" s="11">
        <f>IF($T6=1,186,0)</f>
        <v>0</v>
      </c>
      <c r="BI6" s="11">
        <f>IF($U6=1,184,0)</f>
        <v>0</v>
      </c>
      <c r="BJ6" s="13">
        <f t="shared" ref="BJ6:BJ25" si="2">BJ29/$BJ$5</f>
        <v>102.16130390682321</v>
      </c>
      <c r="BK6" s="19">
        <f>IF($N6=2,BK29*'4 PEF'!$D$4,IF(OR($N6=3,$N6=4,$N6=5,$N6=6),BK29*'4 PEF'!$D$5,IF(OR($N6=7,$N6=8),BK29*'4 PEF'!$D$8,IF($N6=9,BK29*'4 PEF'!$D$7,IF($N6=10,BK29*'4 PEF'!$D$6)))))</f>
        <v>247.42997800066081</v>
      </c>
      <c r="BL6" s="19">
        <f>BL29*'4 PEF'!$D$8</f>
        <v>0</v>
      </c>
      <c r="BM6" s="19">
        <f>IF($N6=2,BM29*'4 PEF'!$D$4,IF(OR($N6=3,$N6=4,$N6=5,$N6=6),BM29*'4 PEF'!$D$5,IF(OR($N6=7,$N6=8),BM29*'4 PEF'!$D$8,IF($N6=9,BM29*'4 PEF'!$D$7,IF($N6=10,BM29*'4 PEF'!$D$6)))))</f>
        <v>6.6315789473684212</v>
      </c>
      <c r="BN6" s="19">
        <f>BN29*'4 PEF'!$D$8</f>
        <v>88.535665722649995</v>
      </c>
      <c r="BO6" s="19">
        <f>BO29*'4 PEF'!$D$8</f>
        <v>1.9666443983405186</v>
      </c>
      <c r="BP6" s="33">
        <f>BP29*'4 PEF'!$D$8</f>
        <v>0</v>
      </c>
      <c r="BQ6" s="34">
        <f>SUM(BK6:BP6)</f>
        <v>344.56386706901975</v>
      </c>
      <c r="BR6" s="19">
        <f>IF($N6=2,BR29*'4 PEF'!$D$4,IF(OR($N6=3,$N6=4,$N6=5,$N6=6),BR29*'4 PEF'!$D$5,IF(OR($N6=7,$N6=8),BR29*'4 PEF'!$D$8,IF($N6=9,BR29*'4 PEF'!$D$7,IF($N6=10,BR29*'4 PEF'!$D$6)))))</f>
        <v>212.34039615848454</v>
      </c>
      <c r="BS6" s="19">
        <f>BS29*'4 PEF'!$D$8</f>
        <v>0</v>
      </c>
      <c r="BT6" s="19">
        <f>IF($N6=2,BT29*'4 PEF'!$D$4,IF(OR($N6=3,$N6=4,$N6=5,$N6=6),BT29*'4 PEF'!$D$5,IF(OR($N6=7,$N6=8),BT29*'4 PEF'!$D$8,IF($N6=9,BT29*'4 PEF'!$D$7,IF($N6=10,BT29*'4 PEF'!$D$6)))))</f>
        <v>9.6526315789473678</v>
      </c>
      <c r="BU6" s="19">
        <f>BU29*'4 PEF'!$D$8</f>
        <v>78.660539078574914</v>
      </c>
      <c r="BV6" s="19">
        <f>BV29*'4 PEF'!$D$8</f>
        <v>2.4497750451790097</v>
      </c>
      <c r="BW6" s="33">
        <f>BW29*'4 PEF'!$D$8</f>
        <v>0</v>
      </c>
      <c r="BX6" s="34">
        <f>SUM(BR6:BW6)</f>
        <v>303.10334186118581</v>
      </c>
    </row>
    <row r="7" spans="1:76" ht="15" customHeight="1" x14ac:dyDescent="0.25">
      <c r="A7" s="151"/>
      <c r="B7" s="17">
        <v>2</v>
      </c>
      <c r="C7" s="97">
        <f>VLOOKUP(M7,[1]aux!$A$2:$B$37,2,FALSE)</f>
        <v>4</v>
      </c>
      <c r="D7" s="50" t="s">
        <v>30</v>
      </c>
      <c r="E7" s="50" t="s">
        <v>32</v>
      </c>
      <c r="F7" s="49" t="s">
        <v>34</v>
      </c>
      <c r="G7" s="49" t="s">
        <v>32</v>
      </c>
      <c r="H7" s="49">
        <v>0</v>
      </c>
      <c r="I7" s="49">
        <f t="shared" ref="I7:I17" si="3">IF(D7="-",1,IF(D7="o",2,IF(D7="o+",3,IF(D7="+",4))))</f>
        <v>1</v>
      </c>
      <c r="J7" s="49">
        <f t="shared" ref="J7:J17" si="4">IF(E7="o",1,IF(E7="o+",2,IF(E7="+",3)))</f>
        <v>2</v>
      </c>
      <c r="K7" s="49">
        <f t="shared" ref="K7:K17" si="5">IF(G7="o",1,IF(G7="o+",2,IF(G7="+",3)))</f>
        <v>2</v>
      </c>
      <c r="L7" s="49">
        <f t="shared" ref="L7:L17" si="6">IF(H7=0,1,IF(H7=1,2))</f>
        <v>1</v>
      </c>
      <c r="M7" s="49">
        <f t="shared" ref="M7:M24" si="7">I7*1000+J7*100+K7*10+L7*1</f>
        <v>1221</v>
      </c>
      <c r="N7" s="49">
        <v>10</v>
      </c>
      <c r="O7" s="49">
        <v>0</v>
      </c>
      <c r="P7" s="49">
        <v>2</v>
      </c>
      <c r="Q7" s="49">
        <v>0</v>
      </c>
      <c r="R7" s="49">
        <v>2</v>
      </c>
      <c r="S7" s="22">
        <f t="shared" si="0"/>
        <v>19</v>
      </c>
      <c r="T7" s="49">
        <v>0</v>
      </c>
      <c r="U7" s="49">
        <v>0</v>
      </c>
      <c r="V7" s="18"/>
      <c r="W7" s="10">
        <f>VLOOKUP($C7,[1]Helsinki!$BB$7:$BK$42,5)</f>
        <v>1</v>
      </c>
      <c r="X7" s="10">
        <f>VLOOKUP($C7,[1]Helsinki!$BB$7:$BK$42,6)</f>
        <v>24</v>
      </c>
      <c r="Y7" s="10">
        <f>VLOOKUP($C7,[1]Helsinki!$BB$7:$BK$42,7)</f>
        <v>0</v>
      </c>
      <c r="Z7" s="10">
        <f>VLOOKUP($C7,[1]Helsinki!$BB$7:$BK$42,8)</f>
        <v>91</v>
      </c>
      <c r="AA7" s="10">
        <f>VLOOKUP($C7,[1]Helsinki!$BB$7:$BK$42,9)</f>
        <v>0</v>
      </c>
      <c r="AB7" s="10">
        <f>VLOOKUP($C7,[1]Helsinki!$BB$7:$BK$42,10)</f>
        <v>109</v>
      </c>
      <c r="AC7" s="11">
        <f t="shared" ref="AC7:AC25" si="8">IF($H7=1,170,0)</f>
        <v>0</v>
      </c>
      <c r="AD7" s="11">
        <f t="shared" ref="AD7:AD25" si="9">IF($H7=1,168,0)</f>
        <v>0</v>
      </c>
      <c r="AE7" s="11">
        <f>VLOOKUP($C7,[1]Vienna!$BB$7:$BM$42,11)</f>
        <v>176</v>
      </c>
      <c r="AF7" s="11">
        <f>VLOOKUP($C7,[1]Vienna!$BB$7:$BM$42,12)</f>
        <v>0</v>
      </c>
      <c r="AG7" s="11" t="s">
        <v>30</v>
      </c>
      <c r="AH7" s="11" t="s">
        <v>30</v>
      </c>
      <c r="AI7" s="11">
        <f t="shared" ref="AI7:AI25" si="10">IF($N7=2,147,IF($N7=3,120,IF(OR($N7=4,$N7=5,$N7=6),123,IF($N7=7,129,IF($N7=8,135,IF($N7=9,138,IF($N7=10,191,0)))))))</f>
        <v>191</v>
      </c>
      <c r="AJ7" s="11">
        <f t="shared" ref="AJ7:AJ25" si="11">IF($O7=11,141,IF($O7=20,144,0))</f>
        <v>0</v>
      </c>
      <c r="AK7" s="11">
        <f t="shared" ref="AK7:AK25" si="12">IF($P7=1,149,IF($P7=2,153,IF($P7=3,155,IF($P7=4,157,0))))</f>
        <v>153</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265.65742974905663</v>
      </c>
      <c r="AQ7" s="10">
        <f>VLOOKUP($C7,[2]Helsinki!$BB$7:$BK$40,5)</f>
        <v>2</v>
      </c>
      <c r="AR7" s="10">
        <f>VLOOKUP($C7,[2]Helsinki!$BB$7:$BK$40,6)</f>
        <v>24</v>
      </c>
      <c r="AS7" s="10">
        <f>VLOOKUP($C7,[2]Helsinki!$BB$7:$BK$40,7)</f>
        <v>0</v>
      </c>
      <c r="AT7" s="10">
        <f>VLOOKUP($C7,[2]Helsinki!$BB$7:$BK$40,8)</f>
        <v>93</v>
      </c>
      <c r="AU7" s="10">
        <f>VLOOKUP($C7,[2]Helsinki!$BB$7:$BK$40,9)</f>
        <v>0</v>
      </c>
      <c r="AV7" s="10">
        <f>VLOOKUP($C7,[2]Helsinki!$BB$7:$BK$40,10)</f>
        <v>109</v>
      </c>
      <c r="AW7" s="11">
        <f t="shared" ref="AW7:AW25" si="17">IF($H7=1,170,0)</f>
        <v>0</v>
      </c>
      <c r="AX7" s="11">
        <f t="shared" ref="AX7:AX25" si="18">IF($H7=1,168,0)</f>
        <v>0</v>
      </c>
      <c r="AY7" s="11">
        <f>VLOOKUP($C7,[2]Vienna!$BB$7:$BM$42,11)</f>
        <v>176</v>
      </c>
      <c r="AZ7" s="11">
        <f>VLOOKUP($C7,[2]Vienna!$BB$7:$BM$42,12)</f>
        <v>0</v>
      </c>
      <c r="BA7" s="11" t="s">
        <v>30</v>
      </c>
      <c r="BB7" s="11" t="s">
        <v>30</v>
      </c>
      <c r="BC7" s="11">
        <f t="shared" ref="BC7:BC25" si="19">IF($N7=2,147,IF($N7=3,120,IF(OR($N7=4,$N7=5,$N7=6),123,IF($N7=7,129,IF($N7=8,135,IF($N7=9,138,IF($N7=10,191,0)))))))</f>
        <v>191</v>
      </c>
      <c r="BD7" s="11">
        <f t="shared" ref="BD7:BD25" si="20">IF($O7=11,141,IF($O7=20,144,0))</f>
        <v>0</v>
      </c>
      <c r="BE7" s="11">
        <f t="shared" ref="BE7:BE25" si="21">IF($P7=1,149,IF($P7=2,153,IF($P7=3,155,IF($P7=4,157,0))))</f>
        <v>153</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268.86362713895284</v>
      </c>
      <c r="BK7" s="19">
        <f>IF($N7=2,BK30*'4 PEF'!$D$4,IF(OR($N7=3,$N7=4,$N7=5,$N7=6),BK30*'4 PEF'!$D$5,IF(OR($N7=7,$N7=8),BK30*'4 PEF'!$D$8,IF($N7=9,BK30*'4 PEF'!$D$7,IF($N7=10,BK30*'4 PEF'!$D$6)))))</f>
        <v>57.311088315875431</v>
      </c>
      <c r="BL7" s="19">
        <f>BL30*'4 PEF'!$D$8</f>
        <v>0</v>
      </c>
      <c r="BM7" s="19">
        <f>IF($N7=2,BM30*'4 PEF'!$D$4,IF(OR($N7=3,$N7=4,$N7=5,$N7=6),BM30*'4 PEF'!$D$5,IF(OR($N7=7,$N7=8),BM30*'4 PEF'!$D$8,IF($N7=9,BM30*'4 PEF'!$D$7,IF($N7=10,BM30*'4 PEF'!$D$6)))))</f>
        <v>5</v>
      </c>
      <c r="BN7" s="19">
        <f>BN30*'4 PEF'!$D$8</f>
        <v>58.68391201171876</v>
      </c>
      <c r="BO7" s="19">
        <f>BO30*'4 PEF'!$D$8</f>
        <v>0.80694799444714094</v>
      </c>
      <c r="BP7" s="33">
        <f>BP30*'4 PEF'!$D$8</f>
        <v>0</v>
      </c>
      <c r="BQ7" s="34">
        <f t="shared" ref="BQ7:BQ24" si="26">SUM(BK7:BP7)</f>
        <v>121.80194832204134</v>
      </c>
      <c r="BR7" s="19">
        <f>IF($N7=2,BR30*'4 PEF'!$D$4,IF(OR($N7=3,$N7=4,$N7=5,$N7=6),BR30*'4 PEF'!$D$5,IF(OR($N7=7,$N7=8),BR30*'4 PEF'!$D$8,IF($N7=9,BR30*'4 PEF'!$D$7,IF($N7=10,BR30*'4 PEF'!$D$6)))))</f>
        <v>79.444554768363105</v>
      </c>
      <c r="BS7" s="19">
        <f>BS30*'4 PEF'!$D$8</f>
        <v>0</v>
      </c>
      <c r="BT7" s="19">
        <f>IF($N7=2,BT30*'4 PEF'!$D$4,IF(OR($N7=3,$N7=4,$N7=5,$N7=6),BT30*'4 PEF'!$D$5,IF(OR($N7=7,$N7=8),BT30*'4 PEF'!$D$8,IF($N7=9,BT30*'4 PEF'!$D$7,IF($N7=10,BT30*'4 PEF'!$D$6)))))</f>
        <v>7.2777777777777777</v>
      </c>
      <c r="BU7" s="19">
        <f>BU30*'4 PEF'!$D$8</f>
        <v>52.638490585714194</v>
      </c>
      <c r="BV7" s="19">
        <f>BV30*'4 PEF'!$D$8</f>
        <v>1.6169490048669166</v>
      </c>
      <c r="BW7" s="33">
        <f>BW30*'4 PEF'!$D$8</f>
        <v>0</v>
      </c>
      <c r="BX7" s="34">
        <f t="shared" ref="BX7:BX24" si="27">SUM(BR7:BW7)</f>
        <v>140.97777213672197</v>
      </c>
    </row>
    <row r="8" spans="1:76" ht="15" customHeight="1" x14ac:dyDescent="0.25">
      <c r="A8" s="151"/>
      <c r="B8" s="17">
        <v>3</v>
      </c>
      <c r="C8" s="97">
        <f>VLOOKUP(M8,[1]aux!$A$2:$B$37,2,FALSE)</f>
        <v>13</v>
      </c>
      <c r="D8" s="50" t="s">
        <v>32</v>
      </c>
      <c r="E8" s="50" t="s">
        <v>33</v>
      </c>
      <c r="F8" s="49" t="s">
        <v>34</v>
      </c>
      <c r="G8" s="49" t="s">
        <v>32</v>
      </c>
      <c r="H8" s="49">
        <v>0</v>
      </c>
      <c r="I8" s="49">
        <f t="shared" si="3"/>
        <v>3</v>
      </c>
      <c r="J8" s="49">
        <f t="shared" si="4"/>
        <v>3</v>
      </c>
      <c r="K8" s="49">
        <f t="shared" si="5"/>
        <v>2</v>
      </c>
      <c r="L8" s="49">
        <f t="shared" si="6"/>
        <v>1</v>
      </c>
      <c r="M8" s="49">
        <f t="shared" si="7"/>
        <v>3321</v>
      </c>
      <c r="N8" s="49">
        <v>10</v>
      </c>
      <c r="O8" s="49">
        <v>0</v>
      </c>
      <c r="P8" s="49">
        <v>2</v>
      </c>
      <c r="Q8" s="49">
        <v>0</v>
      </c>
      <c r="R8" s="49">
        <v>2</v>
      </c>
      <c r="S8" s="22">
        <f t="shared" si="0"/>
        <v>19</v>
      </c>
      <c r="T8" s="49">
        <v>0</v>
      </c>
      <c r="U8" s="49">
        <v>0</v>
      </c>
      <c r="V8" s="18"/>
      <c r="W8" s="10">
        <f>VLOOKUP($C8,[1]Helsinki!$BB$7:$BK$42,5)</f>
        <v>15</v>
      </c>
      <c r="X8" s="10">
        <f>VLOOKUP($C8,[1]Helsinki!$BB$7:$BK$42,6)</f>
        <v>38</v>
      </c>
      <c r="Y8" s="10">
        <f>VLOOKUP($C8,[1]Helsinki!$BB$7:$BK$42,7)</f>
        <v>65</v>
      </c>
      <c r="Z8" s="10">
        <f>VLOOKUP($C8,[1]Helsinki!$BB$7:$BK$42,8)</f>
        <v>93</v>
      </c>
      <c r="AA8" s="10">
        <f>VLOOKUP($C8,[1]Helsinki!$BB$7:$BK$42,9)</f>
        <v>0</v>
      </c>
      <c r="AB8" s="10">
        <f>VLOOKUP($C8,[1]Helsinki!$BB$7:$BK$42,10)</f>
        <v>109</v>
      </c>
      <c r="AC8" s="11">
        <f t="shared" si="8"/>
        <v>0</v>
      </c>
      <c r="AD8" s="11">
        <f t="shared" si="9"/>
        <v>0</v>
      </c>
      <c r="AE8" s="11">
        <f>VLOOKUP($C8,[1]Vienna!$BB$7:$BM$42,11)</f>
        <v>176</v>
      </c>
      <c r="AF8" s="11">
        <f>VLOOKUP($C8,[1]Vienna!$BB$7:$BM$42,12)</f>
        <v>0</v>
      </c>
      <c r="AG8" s="11" t="s">
        <v>30</v>
      </c>
      <c r="AH8" s="11" t="s">
        <v>30</v>
      </c>
      <c r="AI8" s="11">
        <f t="shared" si="10"/>
        <v>191</v>
      </c>
      <c r="AJ8" s="11">
        <f t="shared" si="11"/>
        <v>0</v>
      </c>
      <c r="AK8" s="11">
        <f t="shared" si="12"/>
        <v>153</v>
      </c>
      <c r="AL8" s="11">
        <f t="shared" si="13"/>
        <v>0</v>
      </c>
      <c r="AM8" s="11">
        <f t="shared" si="14"/>
        <v>162</v>
      </c>
      <c r="AN8" s="11">
        <f t="shared" si="15"/>
        <v>0</v>
      </c>
      <c r="AO8" s="11">
        <f t="shared" si="16"/>
        <v>0</v>
      </c>
      <c r="AP8" s="13">
        <f t="shared" si="1"/>
        <v>270.32400572450172</v>
      </c>
      <c r="AQ8" s="10">
        <f>VLOOKUP($C8,[2]Helsinki!$BB$7:$BK$40,5)</f>
        <v>16</v>
      </c>
      <c r="AR8" s="10">
        <f>VLOOKUP($C8,[2]Helsinki!$BB$7:$BK$40,6)</f>
        <v>38</v>
      </c>
      <c r="AS8" s="10">
        <f>VLOOKUP($C8,[2]Helsinki!$BB$7:$BK$40,7)</f>
        <v>66</v>
      </c>
      <c r="AT8" s="10">
        <f>VLOOKUP($C8,[2]Helsinki!$BB$7:$BK$40,8)</f>
        <v>95</v>
      </c>
      <c r="AU8" s="10">
        <f>VLOOKUP($C8,[2]Helsinki!$BB$7:$BK$40,9)</f>
        <v>0</v>
      </c>
      <c r="AV8" s="10">
        <f>VLOOKUP($C8,[2]Helsinki!$BB$7:$BK$40,10)</f>
        <v>109</v>
      </c>
      <c r="AW8" s="11">
        <f t="shared" si="17"/>
        <v>0</v>
      </c>
      <c r="AX8" s="11">
        <f t="shared" si="18"/>
        <v>0</v>
      </c>
      <c r="AY8" s="11">
        <f>VLOOKUP($C8,[2]Vienna!$BB$7:$BM$42,11)</f>
        <v>176</v>
      </c>
      <c r="AZ8" s="11">
        <f>VLOOKUP($C8,[2]Vienna!$BB$7:$BM$42,12)</f>
        <v>0</v>
      </c>
      <c r="BA8" s="11" t="s">
        <v>30</v>
      </c>
      <c r="BB8" s="11" t="s">
        <v>30</v>
      </c>
      <c r="BC8" s="11">
        <f t="shared" si="19"/>
        <v>191</v>
      </c>
      <c r="BD8" s="11">
        <f t="shared" si="20"/>
        <v>0</v>
      </c>
      <c r="BE8" s="11">
        <f t="shared" si="21"/>
        <v>153</v>
      </c>
      <c r="BF8" s="11">
        <f t="shared" si="22"/>
        <v>0</v>
      </c>
      <c r="BG8" s="11">
        <f t="shared" si="23"/>
        <v>162</v>
      </c>
      <c r="BH8" s="11">
        <f t="shared" si="24"/>
        <v>0</v>
      </c>
      <c r="BI8" s="11">
        <f t="shared" si="25"/>
        <v>0</v>
      </c>
      <c r="BJ8" s="13">
        <f t="shared" si="2"/>
        <v>304.50043289723294</v>
      </c>
      <c r="BK8" s="19">
        <f>IF($N8=2,BK31*'4 PEF'!$D$4,IF(OR($N8=3,$N8=4,$N8=5,$N8=6),BK31*'4 PEF'!$D$5,IF(OR($N8=7,$N8=8),BK31*'4 PEF'!$D$8,IF($N8=9,BK31*'4 PEF'!$D$7,IF($N8=10,BK31*'4 PEF'!$D$6)))))</f>
        <v>19.94680019639063</v>
      </c>
      <c r="BL8" s="19">
        <f>BL31*'4 PEF'!$D$8</f>
        <v>0</v>
      </c>
      <c r="BM8" s="19">
        <f>IF($N8=2,BM31*'4 PEF'!$D$4,IF(OR($N8=3,$N8=4,$N8=5,$N8=6),BM31*'4 PEF'!$D$5,IF(OR($N8=7,$N8=8),BM31*'4 PEF'!$D$8,IF($N8=9,BM31*'4 PEF'!$D$7,IF($N8=10,BM31*'4 PEF'!$D$6)))))</f>
        <v>5</v>
      </c>
      <c r="BN8" s="19">
        <f>BN31*'4 PEF'!$D$8</f>
        <v>61.248379394531256</v>
      </c>
      <c r="BO8" s="19">
        <f>BO31*'4 PEF'!$D$8</f>
        <v>0.5196281693728948</v>
      </c>
      <c r="BP8" s="33">
        <f>BP31*'4 PEF'!$D$8</f>
        <v>0</v>
      </c>
      <c r="BQ8" s="34">
        <f t="shared" si="26"/>
        <v>86.714807760294775</v>
      </c>
      <c r="BR8" s="19">
        <f>IF($N8=2,BR31*'4 PEF'!$D$4,IF(OR($N8=3,$N8=4,$N8=5,$N8=6),BR31*'4 PEF'!$D$5,IF(OR($N8=7,$N8=8),BR31*'4 PEF'!$D$8,IF($N8=9,BR31*'4 PEF'!$D$7,IF($N8=10,BR31*'4 PEF'!$D$6)))))</f>
        <v>29.424821173305677</v>
      </c>
      <c r="BS8" s="19">
        <f>BS31*'4 PEF'!$D$8</f>
        <v>0</v>
      </c>
      <c r="BT8" s="19">
        <f>IF($N8=2,BT31*'4 PEF'!$D$4,IF(OR($N8=3,$N8=4,$N8=5,$N8=6),BT31*'4 PEF'!$D$5,IF(OR($N8=7,$N8=8),BT31*'4 PEF'!$D$8,IF($N8=9,BT31*'4 PEF'!$D$7,IF($N8=10,BT31*'4 PEF'!$D$6)))))</f>
        <v>7.2777777777777777</v>
      </c>
      <c r="BU8" s="19">
        <f>BU31*'4 PEF'!$D$8</f>
        <v>54.217841041071523</v>
      </c>
      <c r="BV8" s="19">
        <f>BV31*'4 PEF'!$D$8</f>
        <v>1.106170928628303</v>
      </c>
      <c r="BW8" s="33">
        <f>BW31*'4 PEF'!$D$8</f>
        <v>0</v>
      </c>
      <c r="BX8" s="34">
        <f t="shared" si="27"/>
        <v>92.02661092078327</v>
      </c>
    </row>
    <row r="9" spans="1:76" ht="15" customHeight="1" x14ac:dyDescent="0.25">
      <c r="A9" s="151"/>
      <c r="B9" s="17">
        <v>4</v>
      </c>
      <c r="C9" s="97">
        <f>VLOOKUP(M9,[1]aux!$A$2:$B$37,2,FALSE)</f>
        <v>4</v>
      </c>
      <c r="D9" s="50" t="s">
        <v>30</v>
      </c>
      <c r="E9" s="50" t="s">
        <v>32</v>
      </c>
      <c r="F9" s="49" t="s">
        <v>34</v>
      </c>
      <c r="G9" s="49" t="s">
        <v>32</v>
      </c>
      <c r="H9" s="49">
        <v>0</v>
      </c>
      <c r="I9" s="49">
        <f t="shared" si="3"/>
        <v>1</v>
      </c>
      <c r="J9" s="49">
        <f t="shared" si="4"/>
        <v>2</v>
      </c>
      <c r="K9" s="49">
        <f t="shared" si="5"/>
        <v>2</v>
      </c>
      <c r="L9" s="49">
        <f t="shared" si="6"/>
        <v>1</v>
      </c>
      <c r="M9" s="49">
        <f t="shared" si="7"/>
        <v>1221</v>
      </c>
      <c r="N9" s="49">
        <v>10</v>
      </c>
      <c r="O9" s="49">
        <v>0</v>
      </c>
      <c r="P9" s="49">
        <v>2</v>
      </c>
      <c r="Q9" s="49">
        <v>0</v>
      </c>
      <c r="R9" s="49">
        <v>2</v>
      </c>
      <c r="S9" s="22">
        <f t="shared" si="0"/>
        <v>25</v>
      </c>
      <c r="T9" s="49">
        <v>1</v>
      </c>
      <c r="U9" s="49">
        <v>0</v>
      </c>
      <c r="V9" s="18"/>
      <c r="W9" s="10">
        <f>VLOOKUP($C9,[1]Helsinki!$BB$7:$BK$42,5)</f>
        <v>1</v>
      </c>
      <c r="X9" s="10">
        <f>VLOOKUP($C9,[1]Helsinki!$BB$7:$BK$42,6)</f>
        <v>24</v>
      </c>
      <c r="Y9" s="10">
        <f>VLOOKUP($C9,[1]Helsinki!$BB$7:$BK$42,7)</f>
        <v>0</v>
      </c>
      <c r="Z9" s="10">
        <f>VLOOKUP($C9,[1]Helsinki!$BB$7:$BK$42,8)</f>
        <v>91</v>
      </c>
      <c r="AA9" s="10">
        <f>VLOOKUP($C9,[1]Helsinki!$BB$7:$BK$42,9)</f>
        <v>0</v>
      </c>
      <c r="AB9" s="10">
        <f>VLOOKUP($C9,[1]Helsinki!$BB$7:$BK$42,10)</f>
        <v>109</v>
      </c>
      <c r="AC9" s="11">
        <f t="shared" si="8"/>
        <v>0</v>
      </c>
      <c r="AD9" s="11">
        <f t="shared" si="9"/>
        <v>0</v>
      </c>
      <c r="AE9" s="11">
        <f>VLOOKUP($C9,[1]Vienna!$BB$7:$BM$42,11)</f>
        <v>176</v>
      </c>
      <c r="AF9" s="11">
        <f>VLOOKUP($C9,[1]Vienna!$BB$7:$BM$42,12)</f>
        <v>0</v>
      </c>
      <c r="AG9" s="11" t="s">
        <v>30</v>
      </c>
      <c r="AH9" s="11" t="s">
        <v>30</v>
      </c>
      <c r="AI9" s="11">
        <f t="shared" si="10"/>
        <v>191</v>
      </c>
      <c r="AJ9" s="11">
        <f t="shared" si="11"/>
        <v>0</v>
      </c>
      <c r="AK9" s="11">
        <f t="shared" si="12"/>
        <v>153</v>
      </c>
      <c r="AL9" s="11">
        <f t="shared" si="13"/>
        <v>0</v>
      </c>
      <c r="AM9" s="11">
        <f t="shared" si="14"/>
        <v>162</v>
      </c>
      <c r="AN9" s="11">
        <f t="shared" si="15"/>
        <v>186</v>
      </c>
      <c r="AO9" s="11">
        <f t="shared" si="16"/>
        <v>0</v>
      </c>
      <c r="AP9" s="13">
        <f t="shared" si="1"/>
        <v>270.34119043281737</v>
      </c>
      <c r="AQ9" s="10">
        <f>VLOOKUP($C9,[2]Helsinki!$BB$7:$BK$40,5)</f>
        <v>2</v>
      </c>
      <c r="AR9" s="10">
        <f>VLOOKUP($C9,[2]Helsinki!$BB$7:$BK$40,6)</f>
        <v>24</v>
      </c>
      <c r="AS9" s="10">
        <f>VLOOKUP($C9,[2]Helsinki!$BB$7:$BK$40,7)</f>
        <v>0</v>
      </c>
      <c r="AT9" s="10">
        <f>VLOOKUP($C9,[2]Helsinki!$BB$7:$BK$40,8)</f>
        <v>93</v>
      </c>
      <c r="AU9" s="10">
        <f>VLOOKUP($C9,[2]Helsinki!$BB$7:$BK$40,9)</f>
        <v>0</v>
      </c>
      <c r="AV9" s="10">
        <f>VLOOKUP($C9,[2]Helsinki!$BB$7:$BK$40,10)</f>
        <v>109</v>
      </c>
      <c r="AW9" s="11">
        <f t="shared" si="17"/>
        <v>0</v>
      </c>
      <c r="AX9" s="11">
        <f t="shared" si="18"/>
        <v>0</v>
      </c>
      <c r="AY9" s="11">
        <f>VLOOKUP($C9,[2]Vienna!$BB$7:$BM$42,11)</f>
        <v>176</v>
      </c>
      <c r="AZ9" s="11">
        <f>VLOOKUP($C9,[2]Vienna!$BB$7:$BM$42,12)</f>
        <v>0</v>
      </c>
      <c r="BA9" s="11" t="s">
        <v>30</v>
      </c>
      <c r="BB9" s="11" t="s">
        <v>30</v>
      </c>
      <c r="BC9" s="11">
        <f t="shared" si="19"/>
        <v>191</v>
      </c>
      <c r="BD9" s="11">
        <f t="shared" si="20"/>
        <v>0</v>
      </c>
      <c r="BE9" s="11">
        <f t="shared" si="21"/>
        <v>153</v>
      </c>
      <c r="BF9" s="11">
        <f t="shared" si="22"/>
        <v>0</v>
      </c>
      <c r="BG9" s="11">
        <f t="shared" si="23"/>
        <v>162</v>
      </c>
      <c r="BH9" s="11">
        <f t="shared" si="24"/>
        <v>186</v>
      </c>
      <c r="BI9" s="11">
        <f t="shared" si="25"/>
        <v>0</v>
      </c>
      <c r="BJ9" s="13">
        <f t="shared" si="2"/>
        <v>275.82235729768297</v>
      </c>
      <c r="BK9" s="19">
        <f>IF($N9=2,BK32*'4 PEF'!$D$4,IF(OR($N9=3,$N9=4,$N9=5,$N9=6),BK32*'4 PEF'!$D$5,IF(OR($N9=7,$N9=8),BK32*'4 PEF'!$D$8,IF($N9=9,BK32*'4 PEF'!$D$7,IF($N9=10,BK32*'4 PEF'!$D$6)))))</f>
        <v>57.311088315875431</v>
      </c>
      <c r="BL9" s="19">
        <f>BL32*'4 PEF'!$D$8</f>
        <v>0</v>
      </c>
      <c r="BM9" s="19">
        <f>IF($N9=2,BM32*'4 PEF'!$D$4,IF(OR($N9=3,$N9=4,$N9=5,$N9=6),BM32*'4 PEF'!$D$5,IF(OR($N9=7,$N9=8),BM32*'4 PEF'!$D$8,IF($N9=9,BM32*'4 PEF'!$D$7,IF($N9=10,BM32*'4 PEF'!$D$6)))))</f>
        <v>3.0213675213675213</v>
      </c>
      <c r="BN9" s="19">
        <f>BN32*'4 PEF'!$D$8</f>
        <v>58.68391201171876</v>
      </c>
      <c r="BO9" s="19">
        <f>BO32*'4 PEF'!$D$8</f>
        <v>0.80694799444714094</v>
      </c>
      <c r="BP9" s="33">
        <f>BP32*'4 PEF'!$D$8</f>
        <v>0</v>
      </c>
      <c r="BQ9" s="34">
        <f t="shared" si="26"/>
        <v>119.82331584340886</v>
      </c>
      <c r="BR9" s="19">
        <f>IF($N9=2,BR32*'4 PEF'!$D$4,IF(OR($N9=3,$N9=4,$N9=5,$N9=6),BR32*'4 PEF'!$D$5,IF(OR($N9=7,$N9=8),BR32*'4 PEF'!$D$8,IF($N9=9,BR32*'4 PEF'!$D$7,IF($N9=10,BR32*'4 PEF'!$D$6)))))</f>
        <v>79.444554768363105</v>
      </c>
      <c r="BS9" s="19">
        <f>BS32*'4 PEF'!$D$8</f>
        <v>0</v>
      </c>
      <c r="BT9" s="19">
        <f>IF($N9=2,BT32*'4 PEF'!$D$4,IF(OR($N9=3,$N9=4,$N9=5,$N9=6),BT32*'4 PEF'!$D$5,IF(OR($N9=7,$N9=8),BT32*'4 PEF'!$D$8,IF($N9=9,BT32*'4 PEF'!$D$7,IF($N9=10,BT32*'4 PEF'!$D$6)))))</f>
        <v>5.0539682539682529</v>
      </c>
      <c r="BU9" s="19">
        <f>BU32*'4 PEF'!$D$8</f>
        <v>52.638490585714194</v>
      </c>
      <c r="BV9" s="19">
        <f>BV32*'4 PEF'!$D$8</f>
        <v>1.6169490048669166</v>
      </c>
      <c r="BW9" s="33">
        <f>BW32*'4 PEF'!$D$8</f>
        <v>0</v>
      </c>
      <c r="BX9" s="34">
        <f t="shared" si="27"/>
        <v>138.75396261291246</v>
      </c>
    </row>
    <row r="10" spans="1:76" ht="15" customHeight="1" x14ac:dyDescent="0.25">
      <c r="A10" s="151"/>
      <c r="B10" s="17">
        <v>5</v>
      </c>
      <c r="C10" s="97">
        <f>VLOOKUP(M10,[1]aux!$A$2:$B$37,2,FALSE)</f>
        <v>13</v>
      </c>
      <c r="D10" s="50" t="s">
        <v>32</v>
      </c>
      <c r="E10" s="50" t="s">
        <v>33</v>
      </c>
      <c r="F10" s="49" t="s">
        <v>34</v>
      </c>
      <c r="G10" s="49" t="s">
        <v>32</v>
      </c>
      <c r="H10" s="49">
        <v>0</v>
      </c>
      <c r="I10" s="49">
        <f t="shared" si="3"/>
        <v>3</v>
      </c>
      <c r="J10" s="49">
        <f t="shared" si="4"/>
        <v>3</v>
      </c>
      <c r="K10" s="49">
        <f t="shared" si="5"/>
        <v>2</v>
      </c>
      <c r="L10" s="49">
        <f t="shared" si="6"/>
        <v>1</v>
      </c>
      <c r="M10" s="49">
        <f t="shared" si="7"/>
        <v>3321</v>
      </c>
      <c r="N10" s="49">
        <v>10</v>
      </c>
      <c r="O10" s="49">
        <v>0</v>
      </c>
      <c r="P10" s="49">
        <v>2</v>
      </c>
      <c r="Q10" s="49">
        <v>0</v>
      </c>
      <c r="R10" s="49">
        <v>2</v>
      </c>
      <c r="S10" s="22">
        <f t="shared" si="0"/>
        <v>25</v>
      </c>
      <c r="T10" s="49">
        <v>1</v>
      </c>
      <c r="U10" s="49">
        <v>0</v>
      </c>
      <c r="V10" s="18"/>
      <c r="W10" s="10">
        <f>VLOOKUP($C10,[1]Helsinki!$BB$7:$BK$42,5)</f>
        <v>15</v>
      </c>
      <c r="X10" s="10">
        <f>VLOOKUP($C10,[1]Helsinki!$BB$7:$BK$42,6)</f>
        <v>38</v>
      </c>
      <c r="Y10" s="10">
        <f>VLOOKUP($C10,[1]Helsinki!$BB$7:$BK$42,7)</f>
        <v>65</v>
      </c>
      <c r="Z10" s="10">
        <f>VLOOKUP($C10,[1]Helsinki!$BB$7:$BK$42,8)</f>
        <v>93</v>
      </c>
      <c r="AA10" s="10">
        <f>VLOOKUP($C10,[1]Helsinki!$BB$7:$BK$42,9)</f>
        <v>0</v>
      </c>
      <c r="AB10" s="10">
        <f>VLOOKUP($C10,[1]Helsinki!$BB$7:$BK$42,10)</f>
        <v>109</v>
      </c>
      <c r="AC10" s="11">
        <f t="shared" si="8"/>
        <v>0</v>
      </c>
      <c r="AD10" s="11">
        <f t="shared" si="9"/>
        <v>0</v>
      </c>
      <c r="AE10" s="11">
        <f>VLOOKUP($C10,[1]Vienna!$BB$7:$BM$42,11)</f>
        <v>176</v>
      </c>
      <c r="AF10" s="11">
        <f>VLOOKUP($C10,[1]Vienna!$BB$7:$BM$42,12)</f>
        <v>0</v>
      </c>
      <c r="AG10" s="11" t="s">
        <v>30</v>
      </c>
      <c r="AH10" s="11" t="s">
        <v>30</v>
      </c>
      <c r="AI10" s="11">
        <f t="shared" si="10"/>
        <v>191</v>
      </c>
      <c r="AJ10" s="11">
        <f t="shared" si="11"/>
        <v>0</v>
      </c>
      <c r="AK10" s="11">
        <f t="shared" si="12"/>
        <v>153</v>
      </c>
      <c r="AL10" s="11">
        <f t="shared" si="13"/>
        <v>0</v>
      </c>
      <c r="AM10" s="11">
        <f t="shared" si="14"/>
        <v>162</v>
      </c>
      <c r="AN10" s="11">
        <f t="shared" si="15"/>
        <v>186</v>
      </c>
      <c r="AO10" s="11">
        <f t="shared" si="16"/>
        <v>0</v>
      </c>
      <c r="AP10" s="13">
        <f t="shared" si="1"/>
        <v>275.0077664082624</v>
      </c>
      <c r="AQ10" s="10">
        <f>VLOOKUP($C10,[2]Helsinki!$BB$7:$BK$40,5)</f>
        <v>16</v>
      </c>
      <c r="AR10" s="10">
        <f>VLOOKUP($C10,[2]Helsinki!$BB$7:$BK$40,6)</f>
        <v>38</v>
      </c>
      <c r="AS10" s="10">
        <f>VLOOKUP($C10,[2]Helsinki!$BB$7:$BK$40,7)</f>
        <v>66</v>
      </c>
      <c r="AT10" s="10">
        <f>VLOOKUP($C10,[2]Helsinki!$BB$7:$BK$40,8)</f>
        <v>95</v>
      </c>
      <c r="AU10" s="10">
        <f>VLOOKUP($C10,[2]Helsinki!$BB$7:$BK$40,9)</f>
        <v>0</v>
      </c>
      <c r="AV10" s="10">
        <f>VLOOKUP($C10,[2]Helsinki!$BB$7:$BK$40,10)</f>
        <v>109</v>
      </c>
      <c r="AW10" s="11">
        <f t="shared" si="17"/>
        <v>0</v>
      </c>
      <c r="AX10" s="11">
        <f t="shared" si="18"/>
        <v>0</v>
      </c>
      <c r="AY10" s="11">
        <f>VLOOKUP($C10,[2]Vienna!$BB$7:$BM$42,11)</f>
        <v>176</v>
      </c>
      <c r="AZ10" s="11">
        <f>VLOOKUP($C10,[2]Vienna!$BB$7:$BM$42,12)</f>
        <v>0</v>
      </c>
      <c r="BA10" s="11" t="s">
        <v>30</v>
      </c>
      <c r="BB10" s="11" t="s">
        <v>30</v>
      </c>
      <c r="BC10" s="11">
        <f t="shared" si="19"/>
        <v>191</v>
      </c>
      <c r="BD10" s="11">
        <f t="shared" si="20"/>
        <v>0</v>
      </c>
      <c r="BE10" s="11">
        <f t="shared" si="21"/>
        <v>153</v>
      </c>
      <c r="BF10" s="11">
        <f t="shared" si="22"/>
        <v>0</v>
      </c>
      <c r="BG10" s="11">
        <f t="shared" si="23"/>
        <v>162</v>
      </c>
      <c r="BH10" s="11">
        <f t="shared" si="24"/>
        <v>186</v>
      </c>
      <c r="BI10" s="11">
        <f t="shared" si="25"/>
        <v>0</v>
      </c>
      <c r="BJ10" s="13">
        <f t="shared" si="2"/>
        <v>311.45916305596307</v>
      </c>
      <c r="BK10" s="19">
        <f>IF($N10=2,BK33*'4 PEF'!$D$4,IF(OR($N10=3,$N10=4,$N10=5,$N10=6),BK33*'4 PEF'!$D$5,IF(OR($N10=7,$N10=8),BK33*'4 PEF'!$D$8,IF($N10=9,BK33*'4 PEF'!$D$7,IF($N10=10,BK33*'4 PEF'!$D$6)))))</f>
        <v>19.94680019639063</v>
      </c>
      <c r="BL10" s="19">
        <f>BL33*'4 PEF'!$D$8</f>
        <v>0</v>
      </c>
      <c r="BM10" s="19">
        <f>IF($N10=2,BM33*'4 PEF'!$D$4,IF(OR($N10=3,$N10=4,$N10=5,$N10=6),BM33*'4 PEF'!$D$5,IF(OR($N10=7,$N10=8),BM33*'4 PEF'!$D$8,IF($N10=9,BM33*'4 PEF'!$D$7,IF($N10=10,BM33*'4 PEF'!$D$6)))))</f>
        <v>3.0213675213675213</v>
      </c>
      <c r="BN10" s="19">
        <f>BN33*'4 PEF'!$D$8</f>
        <v>61.248379394531256</v>
      </c>
      <c r="BO10" s="19">
        <f>BO33*'4 PEF'!$D$8</f>
        <v>0.5196281693728948</v>
      </c>
      <c r="BP10" s="33">
        <f>BP33*'4 PEF'!$D$8</f>
        <v>0</v>
      </c>
      <c r="BQ10" s="34">
        <f t="shared" si="26"/>
        <v>84.736175281662298</v>
      </c>
      <c r="BR10" s="19">
        <f>IF($N10=2,BR33*'4 PEF'!$D$4,IF(OR($N10=3,$N10=4,$N10=5,$N10=6),BR33*'4 PEF'!$D$5,IF(OR($N10=7,$N10=8),BR33*'4 PEF'!$D$8,IF($N10=9,BR33*'4 PEF'!$D$7,IF($N10=10,BR33*'4 PEF'!$D$6)))))</f>
        <v>29.424821173305677</v>
      </c>
      <c r="BS10" s="19">
        <f>BS33*'4 PEF'!$D$8</f>
        <v>0</v>
      </c>
      <c r="BT10" s="19">
        <f>IF($N10=2,BT33*'4 PEF'!$D$4,IF(OR($N10=3,$N10=4,$N10=5,$N10=6),BT33*'4 PEF'!$D$5,IF(OR($N10=7,$N10=8),BT33*'4 PEF'!$D$8,IF($N10=9,BT33*'4 PEF'!$D$7,IF($N10=10,BT33*'4 PEF'!$D$6)))))</f>
        <v>5.0539682539682529</v>
      </c>
      <c r="BU10" s="19">
        <f>BU33*'4 PEF'!$D$8</f>
        <v>54.217841041071523</v>
      </c>
      <c r="BV10" s="19">
        <f>BV33*'4 PEF'!$D$8</f>
        <v>1.106170928628303</v>
      </c>
      <c r="BW10" s="33">
        <f>BW33*'4 PEF'!$D$8</f>
        <v>0</v>
      </c>
      <c r="BX10" s="34">
        <f t="shared" si="27"/>
        <v>89.802801396973763</v>
      </c>
    </row>
    <row r="11" spans="1:76" ht="15" customHeight="1" x14ac:dyDescent="0.25">
      <c r="A11" s="151"/>
      <c r="B11" s="17">
        <v>6</v>
      </c>
      <c r="C11" s="97">
        <f>VLOOKUP(M11,[1]aux!$A$2:$B$37,2,FALSE)</f>
        <v>4</v>
      </c>
      <c r="D11" s="50" t="s">
        <v>30</v>
      </c>
      <c r="E11" s="50" t="s">
        <v>32</v>
      </c>
      <c r="F11" s="49" t="s">
        <v>34</v>
      </c>
      <c r="G11" s="49" t="s">
        <v>32</v>
      </c>
      <c r="H11" s="49">
        <v>0</v>
      </c>
      <c r="I11" s="49">
        <f t="shared" si="3"/>
        <v>1</v>
      </c>
      <c r="J11" s="49">
        <f t="shared" si="4"/>
        <v>2</v>
      </c>
      <c r="K11" s="49">
        <f t="shared" si="5"/>
        <v>2</v>
      </c>
      <c r="L11" s="49">
        <f t="shared" si="6"/>
        <v>1</v>
      </c>
      <c r="M11" s="49">
        <f t="shared" si="7"/>
        <v>1221</v>
      </c>
      <c r="N11" s="49">
        <v>10</v>
      </c>
      <c r="O11" s="49">
        <v>0</v>
      </c>
      <c r="P11" s="49">
        <v>2</v>
      </c>
      <c r="Q11" s="49">
        <v>0</v>
      </c>
      <c r="R11" s="49">
        <v>2</v>
      </c>
      <c r="S11" s="22">
        <f t="shared" si="0"/>
        <v>25</v>
      </c>
      <c r="T11" s="49">
        <v>1</v>
      </c>
      <c r="U11" s="49">
        <v>1</v>
      </c>
      <c r="V11" s="18"/>
      <c r="W11" s="10">
        <f>VLOOKUP($C11,[1]Helsinki!$BB$7:$BK$42,5)</f>
        <v>1</v>
      </c>
      <c r="X11" s="10">
        <f>VLOOKUP($C11,[1]Helsinki!$BB$7:$BK$42,6)</f>
        <v>24</v>
      </c>
      <c r="Y11" s="10">
        <f>VLOOKUP($C11,[1]Helsinki!$BB$7:$BK$42,7)</f>
        <v>0</v>
      </c>
      <c r="Z11" s="10">
        <f>VLOOKUP($C11,[1]Helsinki!$BB$7:$BK$42,8)</f>
        <v>91</v>
      </c>
      <c r="AA11" s="10">
        <f>VLOOKUP($C11,[1]Helsinki!$BB$7:$BK$42,9)</f>
        <v>0</v>
      </c>
      <c r="AB11" s="10">
        <f>VLOOKUP($C11,[1]Helsinki!$BB$7:$BK$42,10)</f>
        <v>109</v>
      </c>
      <c r="AC11" s="11">
        <f t="shared" si="8"/>
        <v>0</v>
      </c>
      <c r="AD11" s="11">
        <f t="shared" si="9"/>
        <v>0</v>
      </c>
      <c r="AE11" s="11">
        <f>VLOOKUP($C11,[1]Vienna!$BB$7:$BM$42,11)</f>
        <v>176</v>
      </c>
      <c r="AF11" s="11">
        <f>VLOOKUP($C11,[1]Vienna!$BB$7:$BM$42,12)</f>
        <v>0</v>
      </c>
      <c r="AG11" s="11" t="s">
        <v>30</v>
      </c>
      <c r="AH11" s="11" t="s">
        <v>30</v>
      </c>
      <c r="AI11" s="11">
        <f t="shared" si="10"/>
        <v>191</v>
      </c>
      <c r="AJ11" s="11">
        <f t="shared" si="11"/>
        <v>0</v>
      </c>
      <c r="AK11" s="11">
        <f t="shared" si="12"/>
        <v>153</v>
      </c>
      <c r="AL11" s="11">
        <f t="shared" si="13"/>
        <v>0</v>
      </c>
      <c r="AM11" s="11">
        <f t="shared" si="14"/>
        <v>162</v>
      </c>
      <c r="AN11" s="11">
        <f t="shared" si="15"/>
        <v>186</v>
      </c>
      <c r="AO11" s="11">
        <f t="shared" si="16"/>
        <v>184</v>
      </c>
      <c r="AP11" s="13">
        <f t="shared" si="1"/>
        <v>289.06426735589423</v>
      </c>
      <c r="AQ11" s="10">
        <f>VLOOKUP($C11,[2]Helsinki!$BB$7:$BK$40,5)</f>
        <v>2</v>
      </c>
      <c r="AR11" s="10">
        <f>VLOOKUP($C11,[2]Helsinki!$BB$7:$BK$40,6)</f>
        <v>24</v>
      </c>
      <c r="AS11" s="10">
        <f>VLOOKUP($C11,[2]Helsinki!$BB$7:$BK$40,7)</f>
        <v>0</v>
      </c>
      <c r="AT11" s="10">
        <f>VLOOKUP($C11,[2]Helsinki!$BB$7:$BK$40,8)</f>
        <v>93</v>
      </c>
      <c r="AU11" s="10">
        <f>VLOOKUP($C11,[2]Helsinki!$BB$7:$BK$40,9)</f>
        <v>0</v>
      </c>
      <c r="AV11" s="10">
        <f>VLOOKUP($C11,[2]Helsinki!$BB$7:$BK$40,10)</f>
        <v>109</v>
      </c>
      <c r="AW11" s="11">
        <f t="shared" si="17"/>
        <v>0</v>
      </c>
      <c r="AX11" s="11">
        <f t="shared" si="18"/>
        <v>0</v>
      </c>
      <c r="AY11" s="11">
        <f>VLOOKUP($C11,[2]Vienna!$BB$7:$BM$42,11)</f>
        <v>176</v>
      </c>
      <c r="AZ11" s="11">
        <f>VLOOKUP($C11,[2]Vienna!$BB$7:$BM$42,12)</f>
        <v>0</v>
      </c>
      <c r="BA11" s="11" t="s">
        <v>30</v>
      </c>
      <c r="BB11" s="11" t="s">
        <v>30</v>
      </c>
      <c r="BC11" s="11">
        <f t="shared" si="19"/>
        <v>191</v>
      </c>
      <c r="BD11" s="11">
        <f t="shared" si="20"/>
        <v>0</v>
      </c>
      <c r="BE11" s="11">
        <f t="shared" si="21"/>
        <v>153</v>
      </c>
      <c r="BF11" s="11">
        <f t="shared" si="22"/>
        <v>0</v>
      </c>
      <c r="BG11" s="11">
        <f t="shared" si="23"/>
        <v>162</v>
      </c>
      <c r="BH11" s="11">
        <f t="shared" si="24"/>
        <v>186</v>
      </c>
      <c r="BI11" s="11">
        <f t="shared" si="25"/>
        <v>184</v>
      </c>
      <c r="BJ11" s="13">
        <f t="shared" si="2"/>
        <v>295.13981761514333</v>
      </c>
      <c r="BK11" s="19">
        <f>IF($N11=2,BK34*'4 PEF'!$D$4,IF(OR($N11=3,$N11=4,$N11=5,$N11=6),BK34*'4 PEF'!$D$5,IF(OR($N11=7,$N11=8),BK34*'4 PEF'!$D$8,IF($N11=9,BK34*'4 PEF'!$D$7,IF($N11=10,BK34*'4 PEF'!$D$6)))))</f>
        <v>57.311088315875431</v>
      </c>
      <c r="BL11" s="19">
        <f>BL34*'4 PEF'!$D$8</f>
        <v>0</v>
      </c>
      <c r="BM11" s="19">
        <f>IF($N11=2,BM34*'4 PEF'!$D$4,IF(OR($N11=3,$N11=4,$N11=5,$N11=6),BM34*'4 PEF'!$D$5,IF(OR($N11=7,$N11=8),BM34*'4 PEF'!$D$8,IF($N11=9,BM34*'4 PEF'!$D$7,IF($N11=10,BM34*'4 PEF'!$D$6)))))</f>
        <v>3.0213675213675213</v>
      </c>
      <c r="BN11" s="19">
        <f>BN34*'4 PEF'!$D$8</f>
        <v>58.68391201171876</v>
      </c>
      <c r="BO11" s="19">
        <f>BO34*'4 PEF'!$D$8</f>
        <v>0.80694799444714094</v>
      </c>
      <c r="BP11" s="33">
        <f>BP34*'4 PEF'!$D$8</f>
        <v>-17.493461538461538</v>
      </c>
      <c r="BQ11" s="34">
        <f t="shared" si="26"/>
        <v>102.32985430494733</v>
      </c>
      <c r="BR11" s="19">
        <f>IF($N11=2,BR34*'4 PEF'!$D$4,IF(OR($N11=3,$N11=4,$N11=5,$N11=6),BR34*'4 PEF'!$D$5,IF(OR($N11=7,$N11=8),BR34*'4 PEF'!$D$8,IF($N11=9,BR34*'4 PEF'!$D$7,IF($N11=10,BR34*'4 PEF'!$D$6)))))</f>
        <v>79.444554768363105</v>
      </c>
      <c r="BS11" s="19">
        <f>BS34*'4 PEF'!$D$8</f>
        <v>0</v>
      </c>
      <c r="BT11" s="19">
        <f>IF($N11=2,BT34*'4 PEF'!$D$4,IF(OR($N11=3,$N11=4,$N11=5,$N11=6),BT34*'4 PEF'!$D$5,IF(OR($N11=7,$N11=8),BT34*'4 PEF'!$D$8,IF($N11=9,BT34*'4 PEF'!$D$7,IF($N11=10,BT34*'4 PEF'!$D$6)))))</f>
        <v>5.0539682539682529</v>
      </c>
      <c r="BU11" s="19">
        <f>BU34*'4 PEF'!$D$8</f>
        <v>52.638490585714194</v>
      </c>
      <c r="BV11" s="19">
        <f>BV34*'4 PEF'!$D$8</f>
        <v>1.6169490048669166</v>
      </c>
      <c r="BW11" s="33">
        <f>BW34*'4 PEF'!$D$8</f>
        <v>-17.394857142857145</v>
      </c>
      <c r="BX11" s="34">
        <f t="shared" si="27"/>
        <v>121.35910547005531</v>
      </c>
    </row>
    <row r="12" spans="1:76" ht="15" customHeight="1" x14ac:dyDescent="0.25">
      <c r="A12" s="151"/>
      <c r="B12" s="17">
        <v>7</v>
      </c>
      <c r="C12" s="97">
        <f>VLOOKUP(M12,[1]aux!$A$2:$B$37,2,FALSE)</f>
        <v>13</v>
      </c>
      <c r="D12" s="50" t="s">
        <v>32</v>
      </c>
      <c r="E12" s="50" t="s">
        <v>33</v>
      </c>
      <c r="F12" s="49" t="s">
        <v>34</v>
      </c>
      <c r="G12" s="49" t="s">
        <v>32</v>
      </c>
      <c r="H12" s="49">
        <v>0</v>
      </c>
      <c r="I12" s="49">
        <f t="shared" si="3"/>
        <v>3</v>
      </c>
      <c r="J12" s="49">
        <f t="shared" si="4"/>
        <v>3</v>
      </c>
      <c r="K12" s="49">
        <f t="shared" si="5"/>
        <v>2</v>
      </c>
      <c r="L12" s="49">
        <f t="shared" si="6"/>
        <v>1</v>
      </c>
      <c r="M12" s="49">
        <f t="shared" si="7"/>
        <v>3321</v>
      </c>
      <c r="N12" s="49">
        <v>10</v>
      </c>
      <c r="O12" s="49">
        <v>0</v>
      </c>
      <c r="P12" s="49">
        <v>2</v>
      </c>
      <c r="Q12" s="49">
        <v>0</v>
      </c>
      <c r="R12" s="49">
        <v>2</v>
      </c>
      <c r="S12" s="22">
        <f t="shared" si="0"/>
        <v>25</v>
      </c>
      <c r="T12" s="49">
        <v>1</v>
      </c>
      <c r="U12" s="49">
        <v>1</v>
      </c>
      <c r="V12" s="18"/>
      <c r="W12" s="10">
        <f>VLOOKUP($C12,[1]Helsinki!$BB$7:$BK$42,5)</f>
        <v>15</v>
      </c>
      <c r="X12" s="10">
        <f>VLOOKUP($C12,[1]Helsinki!$BB$7:$BK$42,6)</f>
        <v>38</v>
      </c>
      <c r="Y12" s="10">
        <f>VLOOKUP($C12,[1]Helsinki!$BB$7:$BK$42,7)</f>
        <v>65</v>
      </c>
      <c r="Z12" s="10">
        <f>VLOOKUP($C12,[1]Helsinki!$BB$7:$BK$42,8)</f>
        <v>93</v>
      </c>
      <c r="AA12" s="10">
        <f>VLOOKUP($C12,[1]Helsinki!$BB$7:$BK$42,9)</f>
        <v>0</v>
      </c>
      <c r="AB12" s="10">
        <f>VLOOKUP($C12,[1]Helsinki!$BB$7:$BK$42,10)</f>
        <v>109</v>
      </c>
      <c r="AC12" s="11">
        <f t="shared" si="8"/>
        <v>0</v>
      </c>
      <c r="AD12" s="11">
        <f t="shared" si="9"/>
        <v>0</v>
      </c>
      <c r="AE12" s="11">
        <f>VLOOKUP($C12,[1]Vienna!$BB$7:$BM$42,11)</f>
        <v>176</v>
      </c>
      <c r="AF12" s="11">
        <f>VLOOKUP($C12,[1]Vienna!$BB$7:$BM$42,12)</f>
        <v>0</v>
      </c>
      <c r="AG12" s="11" t="s">
        <v>30</v>
      </c>
      <c r="AH12" s="11" t="s">
        <v>30</v>
      </c>
      <c r="AI12" s="11">
        <f t="shared" si="10"/>
        <v>191</v>
      </c>
      <c r="AJ12" s="11">
        <f t="shared" si="11"/>
        <v>0</v>
      </c>
      <c r="AK12" s="11">
        <f t="shared" si="12"/>
        <v>153</v>
      </c>
      <c r="AL12" s="11">
        <f t="shared" si="13"/>
        <v>0</v>
      </c>
      <c r="AM12" s="11">
        <f t="shared" si="14"/>
        <v>162</v>
      </c>
      <c r="AN12" s="11">
        <f t="shared" si="15"/>
        <v>186</v>
      </c>
      <c r="AO12" s="11">
        <f t="shared" si="16"/>
        <v>184</v>
      </c>
      <c r="AP12" s="13">
        <f t="shared" si="1"/>
        <v>293.73084333133932</v>
      </c>
      <c r="AQ12" s="10">
        <f>VLOOKUP($C12,[2]Helsinki!$BB$7:$BK$40,5)</f>
        <v>16</v>
      </c>
      <c r="AR12" s="10">
        <f>VLOOKUP($C12,[2]Helsinki!$BB$7:$BK$40,6)</f>
        <v>38</v>
      </c>
      <c r="AS12" s="10">
        <f>VLOOKUP($C12,[2]Helsinki!$BB$7:$BK$40,7)</f>
        <v>66</v>
      </c>
      <c r="AT12" s="10">
        <f>VLOOKUP($C12,[2]Helsinki!$BB$7:$BK$40,8)</f>
        <v>95</v>
      </c>
      <c r="AU12" s="10">
        <f>VLOOKUP($C12,[2]Helsinki!$BB$7:$BK$40,9)</f>
        <v>0</v>
      </c>
      <c r="AV12" s="10">
        <f>VLOOKUP($C12,[2]Helsinki!$BB$7:$BK$40,10)</f>
        <v>109</v>
      </c>
      <c r="AW12" s="11">
        <f t="shared" si="17"/>
        <v>0</v>
      </c>
      <c r="AX12" s="11">
        <f t="shared" si="18"/>
        <v>0</v>
      </c>
      <c r="AY12" s="11">
        <f>VLOOKUP($C12,[2]Vienna!$BB$7:$BM$42,11)</f>
        <v>176</v>
      </c>
      <c r="AZ12" s="11">
        <f>VLOOKUP($C12,[2]Vienna!$BB$7:$BM$42,12)</f>
        <v>0</v>
      </c>
      <c r="BA12" s="11" t="s">
        <v>30</v>
      </c>
      <c r="BB12" s="11" t="s">
        <v>30</v>
      </c>
      <c r="BC12" s="11">
        <f t="shared" si="19"/>
        <v>191</v>
      </c>
      <c r="BD12" s="11">
        <f t="shared" si="20"/>
        <v>0</v>
      </c>
      <c r="BE12" s="11">
        <f t="shared" si="21"/>
        <v>153</v>
      </c>
      <c r="BF12" s="11">
        <f t="shared" si="22"/>
        <v>0</v>
      </c>
      <c r="BG12" s="11">
        <f t="shared" si="23"/>
        <v>162</v>
      </c>
      <c r="BH12" s="11">
        <f t="shared" si="24"/>
        <v>186</v>
      </c>
      <c r="BI12" s="11">
        <f t="shared" si="25"/>
        <v>184</v>
      </c>
      <c r="BJ12" s="13">
        <f t="shared" si="2"/>
        <v>330.77662337342338</v>
      </c>
      <c r="BK12" s="19">
        <f>IF($N12=2,BK35*'4 PEF'!$D$4,IF(OR($N12=3,$N12=4,$N12=5,$N12=6),BK35*'4 PEF'!$D$5,IF(OR($N12=7,$N12=8),BK35*'4 PEF'!$D$8,IF($N12=9,BK35*'4 PEF'!$D$7,IF($N12=10,BK35*'4 PEF'!$D$6)))))</f>
        <v>19.94680019639063</v>
      </c>
      <c r="BL12" s="19">
        <f>BL35*'4 PEF'!$D$8</f>
        <v>0</v>
      </c>
      <c r="BM12" s="19">
        <f>IF($N12=2,BM35*'4 PEF'!$D$4,IF(OR($N12=3,$N12=4,$N12=5,$N12=6),BM35*'4 PEF'!$D$5,IF(OR($N12=7,$N12=8),BM35*'4 PEF'!$D$8,IF($N12=9,BM35*'4 PEF'!$D$7,IF($N12=10,BM35*'4 PEF'!$D$6)))))</f>
        <v>3.0213675213675213</v>
      </c>
      <c r="BN12" s="19">
        <f>BN35*'4 PEF'!$D$8</f>
        <v>61.248379394531256</v>
      </c>
      <c r="BO12" s="19">
        <f>BO35*'4 PEF'!$D$8</f>
        <v>0.5196281693728948</v>
      </c>
      <c r="BP12" s="33">
        <f>BP35*'4 PEF'!$D$8</f>
        <v>-17.493461538461538</v>
      </c>
      <c r="BQ12" s="34">
        <f t="shared" si="26"/>
        <v>67.242713743200767</v>
      </c>
      <c r="BR12" s="19">
        <f>IF($N12=2,BR35*'4 PEF'!$D$4,IF(OR($N12=3,$N12=4,$N12=5,$N12=6),BR35*'4 PEF'!$D$5,IF(OR($N12=7,$N12=8),BR35*'4 PEF'!$D$8,IF($N12=9,BR35*'4 PEF'!$D$7,IF($N12=10,BR35*'4 PEF'!$D$6)))))</f>
        <v>29.424821173305677</v>
      </c>
      <c r="BS12" s="19">
        <f>BS35*'4 PEF'!$D$8</f>
        <v>0</v>
      </c>
      <c r="BT12" s="19">
        <f>IF($N12=2,BT35*'4 PEF'!$D$4,IF(OR($N12=3,$N12=4,$N12=5,$N12=6),BT35*'4 PEF'!$D$5,IF(OR($N12=7,$N12=8),BT35*'4 PEF'!$D$8,IF($N12=9,BT35*'4 PEF'!$D$7,IF($N12=10,BT35*'4 PEF'!$D$6)))))</f>
        <v>5.0539682539682529</v>
      </c>
      <c r="BU12" s="19">
        <f>BU35*'4 PEF'!$D$8</f>
        <v>54.217841041071523</v>
      </c>
      <c r="BV12" s="19">
        <f>BV35*'4 PEF'!$D$8</f>
        <v>1.106170928628303</v>
      </c>
      <c r="BW12" s="33">
        <f>BW35*'4 PEF'!$D$8</f>
        <v>-17.394857142857145</v>
      </c>
      <c r="BX12" s="34">
        <f t="shared" si="27"/>
        <v>72.407944254116615</v>
      </c>
    </row>
    <row r="13" spans="1:76" ht="15" customHeight="1" x14ac:dyDescent="0.25">
      <c r="A13" s="151"/>
      <c r="B13" s="17">
        <v>8</v>
      </c>
      <c r="C13" s="97">
        <f>VLOOKUP(M13,[1]aux!$A$2:$B$37,2,FALSE)</f>
        <v>14</v>
      </c>
      <c r="D13" s="50" t="s">
        <v>32</v>
      </c>
      <c r="E13" s="50" t="s">
        <v>33</v>
      </c>
      <c r="F13" s="49" t="s">
        <v>32</v>
      </c>
      <c r="G13" s="49" t="s">
        <v>33</v>
      </c>
      <c r="H13" s="49">
        <v>0</v>
      </c>
      <c r="I13" s="49">
        <f t="shared" si="3"/>
        <v>3</v>
      </c>
      <c r="J13" s="49">
        <f t="shared" si="4"/>
        <v>3</v>
      </c>
      <c r="K13" s="49">
        <f t="shared" si="5"/>
        <v>3</v>
      </c>
      <c r="L13" s="49">
        <f t="shared" si="6"/>
        <v>1</v>
      </c>
      <c r="M13" s="49">
        <f t="shared" si="7"/>
        <v>3331</v>
      </c>
      <c r="N13" s="49">
        <v>9</v>
      </c>
      <c r="O13" s="49">
        <v>0</v>
      </c>
      <c r="P13" s="49">
        <v>1</v>
      </c>
      <c r="Q13" s="49">
        <v>0</v>
      </c>
      <c r="R13" s="49">
        <v>2</v>
      </c>
      <c r="S13" s="22">
        <f t="shared" si="0"/>
        <v>18</v>
      </c>
      <c r="T13" s="49">
        <v>0</v>
      </c>
      <c r="U13" s="49">
        <v>1</v>
      </c>
      <c r="V13" s="18"/>
      <c r="W13" s="10">
        <f>VLOOKUP($C13,[1]Helsinki!$BB$7:$BK$42,5)</f>
        <v>15</v>
      </c>
      <c r="X13" s="10">
        <f>VLOOKUP($C13,[1]Helsinki!$BB$7:$BK$42,6)</f>
        <v>38</v>
      </c>
      <c r="Y13" s="10">
        <f>VLOOKUP($C13,[1]Helsinki!$BB$7:$BK$42,7)</f>
        <v>65</v>
      </c>
      <c r="Z13" s="10">
        <f>VLOOKUP($C13,[1]Helsinki!$BB$7:$BK$42,8)</f>
        <v>93</v>
      </c>
      <c r="AA13" s="10">
        <f>VLOOKUP($C13,[1]Helsinki!$BB$7:$BK$42,9)</f>
        <v>117</v>
      </c>
      <c r="AB13" s="10">
        <f>VLOOKUP($C13,[1]Helsinki!$BB$7:$BK$42,10)</f>
        <v>109</v>
      </c>
      <c r="AC13" s="11">
        <f t="shared" si="8"/>
        <v>0</v>
      </c>
      <c r="AD13" s="11">
        <f t="shared" si="9"/>
        <v>0</v>
      </c>
      <c r="AE13" s="11">
        <f>VLOOKUP($C13,[1]Vienna!$BB$7:$BM$42,11)</f>
        <v>177</v>
      </c>
      <c r="AF13" s="11">
        <f>VLOOKUP($C13,[1]Vienna!$BB$7:$BM$42,12)</f>
        <v>182</v>
      </c>
      <c r="AG13" s="11" t="s">
        <v>30</v>
      </c>
      <c r="AH13" s="11" t="s">
        <v>30</v>
      </c>
      <c r="AI13" s="11">
        <f t="shared" si="10"/>
        <v>138</v>
      </c>
      <c r="AJ13" s="11">
        <f t="shared" si="11"/>
        <v>0</v>
      </c>
      <c r="AK13" s="11">
        <f t="shared" si="12"/>
        <v>149</v>
      </c>
      <c r="AL13" s="11">
        <f t="shared" si="13"/>
        <v>0</v>
      </c>
      <c r="AM13" s="11">
        <f t="shared" si="14"/>
        <v>162</v>
      </c>
      <c r="AN13" s="11">
        <f t="shared" si="15"/>
        <v>0</v>
      </c>
      <c r="AO13" s="11">
        <f t="shared" si="16"/>
        <v>184</v>
      </c>
      <c r="AP13" s="13">
        <f t="shared" si="1"/>
        <v>417.2326424360204</v>
      </c>
      <c r="AQ13" s="10">
        <f>VLOOKUP($C13,[2]Helsinki!$BB$7:$BK$40,5)</f>
        <v>16</v>
      </c>
      <c r="AR13" s="10">
        <f>VLOOKUP($C13,[2]Helsinki!$BB$7:$BK$40,6)</f>
        <v>38</v>
      </c>
      <c r="AS13" s="10">
        <f>VLOOKUP($C13,[2]Helsinki!$BB$7:$BK$40,7)</f>
        <v>66</v>
      </c>
      <c r="AT13" s="10">
        <f>VLOOKUP($C13,[2]Helsinki!$BB$7:$BK$40,8)</f>
        <v>95</v>
      </c>
      <c r="AU13" s="10">
        <f>VLOOKUP($C13,[2]Helsinki!$BB$7:$BK$40,9)</f>
        <v>117</v>
      </c>
      <c r="AV13" s="10">
        <f>VLOOKUP($C13,[2]Helsinki!$BB$7:$BK$40,10)</f>
        <v>109</v>
      </c>
      <c r="AW13" s="11">
        <f t="shared" si="17"/>
        <v>0</v>
      </c>
      <c r="AX13" s="11">
        <f t="shared" si="18"/>
        <v>0</v>
      </c>
      <c r="AY13" s="11">
        <f>VLOOKUP($C13,[2]Vienna!$BB$7:$BM$42,11)</f>
        <v>177</v>
      </c>
      <c r="AZ13" s="11">
        <f>VLOOKUP($C13,[2]Vienna!$BB$7:$BM$42,12)</f>
        <v>182</v>
      </c>
      <c r="BA13" s="11" t="s">
        <v>30</v>
      </c>
      <c r="BB13" s="11" t="s">
        <v>30</v>
      </c>
      <c r="BC13" s="11">
        <f t="shared" si="19"/>
        <v>138</v>
      </c>
      <c r="BD13" s="11">
        <f t="shared" si="20"/>
        <v>0</v>
      </c>
      <c r="BE13" s="11">
        <f t="shared" si="21"/>
        <v>149</v>
      </c>
      <c r="BF13" s="11">
        <f t="shared" si="22"/>
        <v>0</v>
      </c>
      <c r="BG13" s="11">
        <f t="shared" si="23"/>
        <v>162</v>
      </c>
      <c r="BH13" s="11">
        <f t="shared" si="24"/>
        <v>0</v>
      </c>
      <c r="BI13" s="11">
        <f t="shared" si="25"/>
        <v>184</v>
      </c>
      <c r="BJ13" s="13">
        <f t="shared" si="2"/>
        <v>399.69074298215207</v>
      </c>
      <c r="BK13" s="19">
        <f>IF($N13=2,BK36*'4 PEF'!$D$4,IF(OR($N13=3,$N13=4,$N13=5,$N13=6),BK36*'4 PEF'!$D$5,IF(OR($N13=7,$N13=8),BK36*'4 PEF'!$D$8,IF($N13=9,BK36*'4 PEF'!$D$7,IF($N13=10,BK36*'4 PEF'!$D$6)))))</f>
        <v>29.765846489469901</v>
      </c>
      <c r="BL13" s="19">
        <f>BL36*'4 PEF'!$D$8</f>
        <v>0</v>
      </c>
      <c r="BM13" s="19">
        <f>IF($N13=2,BM36*'4 PEF'!$D$4,IF(OR($N13=3,$N13=4,$N13=5,$N13=6),BM36*'4 PEF'!$D$5,IF(OR($N13=7,$N13=8),BM36*'4 PEF'!$D$8,IF($N13=9,BM36*'4 PEF'!$D$7,IF($N13=10,BM36*'4 PEF'!$D$6)))))</f>
        <v>6.3</v>
      </c>
      <c r="BN13" s="19">
        <f>BN36*'4 PEF'!$D$8</f>
        <v>22.282303131821887</v>
      </c>
      <c r="BO13" s="19">
        <f>BO36*'4 PEF'!$D$8</f>
        <v>0.48222343150314229</v>
      </c>
      <c r="BP13" s="33">
        <f>BP36*'4 PEF'!$D$8</f>
        <v>-17.493461538461538</v>
      </c>
      <c r="BQ13" s="34">
        <f t="shared" si="26"/>
        <v>41.336911514333387</v>
      </c>
      <c r="BR13" s="19">
        <f>IF($N13=2,BR36*'4 PEF'!$D$4,IF(OR($N13=3,$N13=4,$N13=5,$N13=6),BR36*'4 PEF'!$D$5,IF(OR($N13=7,$N13=8),BR36*'4 PEF'!$D$8,IF($N13=9,BR36*'4 PEF'!$D$7,IF($N13=10,BR36*'4 PEF'!$D$6)))))</f>
        <v>41.110580386241537</v>
      </c>
      <c r="BS13" s="19">
        <f>BS36*'4 PEF'!$D$8</f>
        <v>0</v>
      </c>
      <c r="BT13" s="19">
        <f>IF($N13=2,BT36*'4 PEF'!$D$4,IF(OR($N13=3,$N13=4,$N13=5,$N13=6),BT36*'4 PEF'!$D$5,IF(OR($N13=7,$N13=8),BT36*'4 PEF'!$D$8,IF($N13=9,BT36*'4 PEF'!$D$7,IF($N13=10,BT36*'4 PEF'!$D$6)))))</f>
        <v>9.17</v>
      </c>
      <c r="BU13" s="19">
        <f>BU36*'4 PEF'!$D$8</f>
        <v>21.441830613057363</v>
      </c>
      <c r="BV13" s="19">
        <f>BV36*'4 PEF'!$D$8</f>
        <v>1.1088154418241467</v>
      </c>
      <c r="BW13" s="33">
        <f>BW36*'4 PEF'!$D$8</f>
        <v>-17.394857142857145</v>
      </c>
      <c r="BX13" s="34">
        <f t="shared" si="27"/>
        <v>55.436369298265902</v>
      </c>
    </row>
    <row r="14" spans="1:76" ht="15" customHeight="1" x14ac:dyDescent="0.25">
      <c r="A14" s="151"/>
      <c r="B14" s="17">
        <v>9</v>
      </c>
      <c r="C14" s="97">
        <f>VLOOKUP(M14,[1]aux!$A$2:$B$37,2,FALSE)</f>
        <v>18</v>
      </c>
      <c r="D14" s="50" t="s">
        <v>33</v>
      </c>
      <c r="E14" s="50" t="s">
        <v>33</v>
      </c>
      <c r="F14" s="49" t="s">
        <v>32</v>
      </c>
      <c r="G14" s="49" t="s">
        <v>33</v>
      </c>
      <c r="H14" s="49">
        <v>0</v>
      </c>
      <c r="I14" s="49">
        <f t="shared" si="3"/>
        <v>4</v>
      </c>
      <c r="J14" s="49">
        <f t="shared" si="4"/>
        <v>3</v>
      </c>
      <c r="K14" s="49">
        <f t="shared" si="5"/>
        <v>3</v>
      </c>
      <c r="L14" s="49">
        <f t="shared" si="6"/>
        <v>1</v>
      </c>
      <c r="M14" s="49">
        <f t="shared" si="7"/>
        <v>4331</v>
      </c>
      <c r="N14" s="49">
        <v>9</v>
      </c>
      <c r="O14" s="49">
        <v>0</v>
      </c>
      <c r="P14" s="49">
        <v>1</v>
      </c>
      <c r="Q14" s="49">
        <v>0</v>
      </c>
      <c r="R14" s="49">
        <v>2</v>
      </c>
      <c r="S14" s="22">
        <f t="shared" si="0"/>
        <v>18</v>
      </c>
      <c r="T14" s="49">
        <v>0</v>
      </c>
      <c r="U14" s="49">
        <v>1</v>
      </c>
      <c r="V14" s="18"/>
      <c r="W14" s="10">
        <f>VLOOKUP($C14,[1]Helsinki!$BB$7:$BK$42,5)</f>
        <v>17</v>
      </c>
      <c r="X14" s="10" t="str">
        <f>VLOOKUP($C14,[1]Helsinki!$BB$7:$BK$42,6)</f>
        <v>f</v>
      </c>
      <c r="Y14" s="10">
        <f>VLOOKUP($C14,[1]Helsinki!$BB$7:$BK$42,7)</f>
        <v>67</v>
      </c>
      <c r="Z14" s="10">
        <f>VLOOKUP($C14,[1]Helsinki!$BB$7:$BK$42,8)</f>
        <v>93</v>
      </c>
      <c r="AA14" s="10">
        <f>VLOOKUP($C14,[1]Helsinki!$BB$7:$BK$42,9)</f>
        <v>117</v>
      </c>
      <c r="AB14" s="10">
        <f>VLOOKUP($C14,[1]Helsinki!$BB$7:$BK$42,10)</f>
        <v>109</v>
      </c>
      <c r="AC14" s="11">
        <f t="shared" si="8"/>
        <v>0</v>
      </c>
      <c r="AD14" s="11">
        <f t="shared" si="9"/>
        <v>0</v>
      </c>
      <c r="AE14" s="11">
        <f>VLOOKUP($C14,[1]Vienna!$BB$7:$BM$42,11)</f>
        <v>177</v>
      </c>
      <c r="AF14" s="11">
        <f>VLOOKUP($C14,[1]Vienna!$BB$7:$BM$42,12)</f>
        <v>182</v>
      </c>
      <c r="AG14" s="11" t="s">
        <v>30</v>
      </c>
      <c r="AH14" s="11" t="s">
        <v>30</v>
      </c>
      <c r="AI14" s="11">
        <f t="shared" si="10"/>
        <v>138</v>
      </c>
      <c r="AJ14" s="11">
        <f t="shared" si="11"/>
        <v>0</v>
      </c>
      <c r="AK14" s="11">
        <f t="shared" si="12"/>
        <v>149</v>
      </c>
      <c r="AL14" s="11">
        <f t="shared" si="13"/>
        <v>0</v>
      </c>
      <c r="AM14" s="11">
        <f t="shared" si="14"/>
        <v>162</v>
      </c>
      <c r="AN14" s="11">
        <f t="shared" si="15"/>
        <v>0</v>
      </c>
      <c r="AO14" s="11">
        <f t="shared" si="16"/>
        <v>184</v>
      </c>
      <c r="AP14" s="13">
        <f t="shared" si="1"/>
        <v>420.46487253719903</v>
      </c>
      <c r="AQ14" s="10">
        <f>VLOOKUP($C14,[2]Helsinki!$BB$7:$BK$40,5)</f>
        <v>18</v>
      </c>
      <c r="AR14" s="10" t="str">
        <f>VLOOKUP($C14,[2]Helsinki!$BB$7:$BK$40,6)</f>
        <v>f</v>
      </c>
      <c r="AS14" s="10">
        <f>VLOOKUP($C14,[2]Helsinki!$BB$7:$BK$40,7)</f>
        <v>68</v>
      </c>
      <c r="AT14" s="10">
        <f>VLOOKUP($C14,[2]Helsinki!$BB$7:$BK$40,8)</f>
        <v>95</v>
      </c>
      <c r="AU14" s="10">
        <f>VLOOKUP($C14,[2]Helsinki!$BB$7:$BK$40,9)</f>
        <v>117</v>
      </c>
      <c r="AV14" s="10">
        <f>VLOOKUP($C14,[2]Helsinki!$BB$7:$BK$40,10)</f>
        <v>109</v>
      </c>
      <c r="AW14" s="11">
        <f t="shared" si="17"/>
        <v>0</v>
      </c>
      <c r="AX14" s="11">
        <f t="shared" si="18"/>
        <v>0</v>
      </c>
      <c r="AY14" s="11">
        <f>VLOOKUP($C14,[2]Vienna!$BB$7:$BM$42,11)</f>
        <v>177</v>
      </c>
      <c r="AZ14" s="11">
        <f>VLOOKUP($C14,[2]Vienna!$BB$7:$BM$42,12)</f>
        <v>182</v>
      </c>
      <c r="BA14" s="11" t="s">
        <v>30</v>
      </c>
      <c r="BB14" s="11" t="s">
        <v>30</v>
      </c>
      <c r="BC14" s="11">
        <f t="shared" si="19"/>
        <v>138</v>
      </c>
      <c r="BD14" s="11">
        <f t="shared" si="20"/>
        <v>0</v>
      </c>
      <c r="BE14" s="11">
        <f t="shared" si="21"/>
        <v>149</v>
      </c>
      <c r="BF14" s="11">
        <f t="shared" si="22"/>
        <v>0</v>
      </c>
      <c r="BG14" s="11">
        <f t="shared" si="23"/>
        <v>162</v>
      </c>
      <c r="BH14" s="11">
        <f t="shared" si="24"/>
        <v>0</v>
      </c>
      <c r="BI14" s="11">
        <f t="shared" si="25"/>
        <v>184</v>
      </c>
      <c r="BJ14" s="13">
        <f t="shared" si="2"/>
        <v>406.90721690344742</v>
      </c>
      <c r="BK14" s="19">
        <f>IF($N14=2,BK37*'4 PEF'!$D$4,IF(OR($N14=3,$N14=4,$N14=5,$N14=6),BK37*'4 PEF'!$D$5,IF(OR($N14=7,$N14=8),BK37*'4 PEF'!$D$8,IF($N14=9,BK37*'4 PEF'!$D$7,IF($N14=10,BK37*'4 PEF'!$D$6)))))</f>
        <v>28.201683531448626</v>
      </c>
      <c r="BL14" s="19">
        <f>BL37*'4 PEF'!$D$8</f>
        <v>0</v>
      </c>
      <c r="BM14" s="19">
        <f>IF($N14=2,BM37*'4 PEF'!$D$4,IF(OR($N14=3,$N14=4,$N14=5,$N14=6),BM37*'4 PEF'!$D$5,IF(OR($N14=7,$N14=8),BM37*'4 PEF'!$D$8,IF($N14=9,BM37*'4 PEF'!$D$7,IF($N14=10,BM37*'4 PEF'!$D$6)))))</f>
        <v>6.3</v>
      </c>
      <c r="BN14" s="19">
        <f>BN37*'4 PEF'!$D$8</f>
        <v>22.282303131821887</v>
      </c>
      <c r="BO14" s="19">
        <f>BO37*'4 PEF'!$D$8</f>
        <v>0.47511534500254543</v>
      </c>
      <c r="BP14" s="33">
        <f>BP37*'4 PEF'!$D$8</f>
        <v>-17.493461538461538</v>
      </c>
      <c r="BQ14" s="34">
        <f t="shared" si="26"/>
        <v>39.765640469811515</v>
      </c>
      <c r="BR14" s="19">
        <f>IF($N14=2,BR37*'4 PEF'!$D$4,IF(OR($N14=3,$N14=4,$N14=5,$N14=6),BR37*'4 PEF'!$D$5,IF(OR($N14=7,$N14=8),BR37*'4 PEF'!$D$8,IF($N14=9,BR37*'4 PEF'!$D$7,IF($N14=10,BR37*'4 PEF'!$D$6)))))</f>
        <v>37.586406286959424</v>
      </c>
      <c r="BS14" s="19">
        <f>BS37*'4 PEF'!$D$8</f>
        <v>0</v>
      </c>
      <c r="BT14" s="19">
        <f>IF($N14=2,BT37*'4 PEF'!$D$4,IF(OR($N14=3,$N14=4,$N14=5,$N14=6),BT37*'4 PEF'!$D$5,IF(OR($N14=7,$N14=8),BT37*'4 PEF'!$D$8,IF($N14=9,BT37*'4 PEF'!$D$7,IF($N14=10,BT37*'4 PEF'!$D$6)))))</f>
        <v>9.17</v>
      </c>
      <c r="BU14" s="19">
        <f>BU37*'4 PEF'!$D$8</f>
        <v>21.441830613057363</v>
      </c>
      <c r="BV14" s="19">
        <f>BV37*'4 PEF'!$D$8</f>
        <v>1.0855784624908473</v>
      </c>
      <c r="BW14" s="33">
        <f>BW37*'4 PEF'!$D$8</f>
        <v>-17.394857142857145</v>
      </c>
      <c r="BX14" s="34">
        <f t="shared" si="27"/>
        <v>51.888958219650476</v>
      </c>
    </row>
    <row r="15" spans="1:76" ht="15" customHeight="1" x14ac:dyDescent="0.25">
      <c r="A15" s="151"/>
      <c r="B15" s="17">
        <v>10</v>
      </c>
      <c r="C15" s="97">
        <f>VLOOKUP(M15,[1]aux!$A$2:$B$37,2,FALSE)</f>
        <v>32</v>
      </c>
      <c r="D15" s="50" t="s">
        <v>32</v>
      </c>
      <c r="E15" s="50" t="s">
        <v>33</v>
      </c>
      <c r="F15" s="49" t="s">
        <v>32</v>
      </c>
      <c r="G15" s="49" t="s">
        <v>33</v>
      </c>
      <c r="H15" s="49">
        <v>1</v>
      </c>
      <c r="I15" s="49">
        <f t="shared" si="3"/>
        <v>3</v>
      </c>
      <c r="J15" s="49">
        <f t="shared" si="4"/>
        <v>3</v>
      </c>
      <c r="K15" s="49">
        <f t="shared" si="5"/>
        <v>3</v>
      </c>
      <c r="L15" s="49">
        <f t="shared" si="6"/>
        <v>2</v>
      </c>
      <c r="M15" s="49">
        <f t="shared" si="7"/>
        <v>3332</v>
      </c>
      <c r="N15" s="49">
        <v>9</v>
      </c>
      <c r="O15" s="49">
        <v>0</v>
      </c>
      <c r="P15" s="49">
        <v>1</v>
      </c>
      <c r="Q15" s="49">
        <v>0</v>
      </c>
      <c r="R15" s="49">
        <v>2</v>
      </c>
      <c r="S15" s="22">
        <f t="shared" si="0"/>
        <v>24</v>
      </c>
      <c r="T15" s="49">
        <v>1</v>
      </c>
      <c r="U15" s="49">
        <v>1</v>
      </c>
      <c r="V15" s="18"/>
      <c r="W15" s="10">
        <f>VLOOKUP($C15,[1]Helsinki!$BB$7:$BK$42,5)</f>
        <v>15</v>
      </c>
      <c r="X15" s="10">
        <f>VLOOKUP($C15,[1]Helsinki!$BB$7:$BK$42,6)</f>
        <v>38</v>
      </c>
      <c r="Y15" s="10">
        <f>VLOOKUP($C15,[1]Helsinki!$BB$7:$BK$42,7)</f>
        <v>65</v>
      </c>
      <c r="Z15" s="10">
        <f>VLOOKUP($C15,[1]Helsinki!$BB$7:$BK$42,8)</f>
        <v>93</v>
      </c>
      <c r="AA15" s="10">
        <f>VLOOKUP($C15,[1]Helsinki!$BB$7:$BK$42,9)</f>
        <v>117</v>
      </c>
      <c r="AB15" s="10">
        <f>VLOOKUP($C15,[1]Helsinki!$BB$7:$BK$42,10)</f>
        <v>109</v>
      </c>
      <c r="AC15" s="11">
        <f t="shared" si="8"/>
        <v>170</v>
      </c>
      <c r="AD15" s="11">
        <f t="shared" si="9"/>
        <v>168</v>
      </c>
      <c r="AE15" s="11">
        <f>VLOOKUP($C15,[1]Vienna!$BB$7:$BM$42,11)</f>
        <v>177</v>
      </c>
      <c r="AF15" s="11">
        <f>VLOOKUP($C15,[1]Vienna!$BB$7:$BM$42,12)</f>
        <v>182</v>
      </c>
      <c r="AG15" s="11" t="s">
        <v>30</v>
      </c>
      <c r="AH15" s="11" t="s">
        <v>30</v>
      </c>
      <c r="AI15" s="11">
        <f t="shared" si="10"/>
        <v>138</v>
      </c>
      <c r="AJ15" s="11">
        <f t="shared" si="11"/>
        <v>0</v>
      </c>
      <c r="AK15" s="11">
        <f t="shared" si="12"/>
        <v>149</v>
      </c>
      <c r="AL15" s="11">
        <f t="shared" si="13"/>
        <v>0</v>
      </c>
      <c r="AM15" s="11">
        <f t="shared" si="14"/>
        <v>162</v>
      </c>
      <c r="AN15" s="11">
        <f t="shared" si="15"/>
        <v>186</v>
      </c>
      <c r="AO15" s="11">
        <f t="shared" si="16"/>
        <v>184</v>
      </c>
      <c r="AP15" s="13">
        <f t="shared" si="1"/>
        <v>478.34839464520479</v>
      </c>
      <c r="AQ15" s="10">
        <f>VLOOKUP($C15,[2]Helsinki!$BB$7:$BK$40,5)</f>
        <v>16</v>
      </c>
      <c r="AR15" s="10">
        <f>VLOOKUP($C15,[2]Helsinki!$BB$7:$BK$40,6)</f>
        <v>38</v>
      </c>
      <c r="AS15" s="10">
        <f>VLOOKUP($C15,[2]Helsinki!$BB$7:$BK$40,7)</f>
        <v>66</v>
      </c>
      <c r="AT15" s="10">
        <f>VLOOKUP($C15,[2]Helsinki!$BB$7:$BK$40,8)</f>
        <v>95</v>
      </c>
      <c r="AU15" s="10">
        <f>VLOOKUP($C15,[2]Helsinki!$BB$7:$BK$40,9)</f>
        <v>117</v>
      </c>
      <c r="AV15" s="10">
        <f>VLOOKUP($C15,[2]Helsinki!$BB$7:$BK$40,10)</f>
        <v>109</v>
      </c>
      <c r="AW15" s="11">
        <f t="shared" si="17"/>
        <v>170</v>
      </c>
      <c r="AX15" s="11">
        <f t="shared" si="18"/>
        <v>168</v>
      </c>
      <c r="AY15" s="11">
        <f>VLOOKUP($C15,[2]Vienna!$BB$7:$BM$42,11)</f>
        <v>177</v>
      </c>
      <c r="AZ15" s="11">
        <f>VLOOKUP($C15,[2]Vienna!$BB$7:$BM$42,12)</f>
        <v>182</v>
      </c>
      <c r="BA15" s="11" t="s">
        <v>30</v>
      </c>
      <c r="BB15" s="11" t="s">
        <v>30</v>
      </c>
      <c r="BC15" s="11">
        <f t="shared" si="19"/>
        <v>138</v>
      </c>
      <c r="BD15" s="11">
        <f t="shared" si="20"/>
        <v>0</v>
      </c>
      <c r="BE15" s="11">
        <f t="shared" si="21"/>
        <v>149</v>
      </c>
      <c r="BF15" s="11">
        <f t="shared" si="22"/>
        <v>0</v>
      </c>
      <c r="BG15" s="11">
        <f t="shared" si="23"/>
        <v>162</v>
      </c>
      <c r="BH15" s="11">
        <f t="shared" si="24"/>
        <v>186</v>
      </c>
      <c r="BI15" s="11">
        <f t="shared" si="25"/>
        <v>184</v>
      </c>
      <c r="BJ15" s="13">
        <f t="shared" si="2"/>
        <v>463.08146466630598</v>
      </c>
      <c r="BK15" s="19">
        <f>IF($N15=2,BK38*'4 PEF'!$D$4,IF(OR($N15=3,$N15=4,$N15=5,$N15=6),BK38*'4 PEF'!$D$5,IF(OR($N15=7,$N15=8),BK38*'4 PEF'!$D$8,IF($N15=9,BK38*'4 PEF'!$D$7,IF($N15=10,BK38*'4 PEF'!$D$6)))))</f>
        <v>20.044437142401833</v>
      </c>
      <c r="BL15" s="19">
        <f>BL38*'4 PEF'!$D$8</f>
        <v>0</v>
      </c>
      <c r="BM15" s="19">
        <f>IF($N15=2,BM38*'4 PEF'!$D$4,IF(OR($N15=3,$N15=4,$N15=5,$N15=6),BM38*'4 PEF'!$D$5,IF(OR($N15=7,$N15=8),BM38*'4 PEF'!$D$8,IF($N15=9,BM38*'4 PEF'!$D$7,IF($N15=10,BM38*'4 PEF'!$D$6)))))</f>
        <v>3.8069230769230766</v>
      </c>
      <c r="BN15" s="19">
        <f>BN38*'4 PEF'!$D$8</f>
        <v>22.282303131821887</v>
      </c>
      <c r="BO15" s="19">
        <f>BO38*'4 PEF'!$D$8</f>
        <v>4.7326894330640723</v>
      </c>
      <c r="BP15" s="33">
        <f>BP38*'4 PEF'!$D$8</f>
        <v>-17.493461538461538</v>
      </c>
      <c r="BQ15" s="34">
        <f t="shared" si="26"/>
        <v>33.372891245749329</v>
      </c>
      <c r="BR15" s="19">
        <f>IF($N15=2,BR38*'4 PEF'!$D$4,IF(OR($N15=3,$N15=4,$N15=5,$N15=6),BR38*'4 PEF'!$D$5,IF(OR($N15=7,$N15=8),BR38*'4 PEF'!$D$8,IF($N15=9,BR38*'4 PEF'!$D$7,IF($N15=10,BR38*'4 PEF'!$D$6)))))</f>
        <v>17.059858394547739</v>
      </c>
      <c r="BS15" s="19">
        <f>BS38*'4 PEF'!$D$8</f>
        <v>0</v>
      </c>
      <c r="BT15" s="19">
        <f>IF($N15=2,BT38*'4 PEF'!$D$4,IF(OR($N15=3,$N15=4,$N15=5,$N15=6),BT38*'4 PEF'!$D$5,IF(OR($N15=7,$N15=8),BT38*'4 PEF'!$D$8,IF($N15=9,BT38*'4 PEF'!$D$7,IF($N15=10,BT38*'4 PEF'!$D$6)))))</f>
        <v>6.3679999999999986</v>
      </c>
      <c r="BU15" s="19">
        <f>BU38*'4 PEF'!$D$8</f>
        <v>21.441830613057363</v>
      </c>
      <c r="BV15" s="19">
        <f>BV38*'4 PEF'!$D$8</f>
        <v>12.411097148677255</v>
      </c>
      <c r="BW15" s="33">
        <f>BW38*'4 PEF'!$D$8</f>
        <v>-17.394857142857145</v>
      </c>
      <c r="BX15" s="34">
        <f t="shared" si="27"/>
        <v>39.885929013425212</v>
      </c>
    </row>
    <row r="16" spans="1:76" ht="15" customHeight="1" x14ac:dyDescent="0.25">
      <c r="A16" s="151"/>
      <c r="B16" s="17">
        <v>11</v>
      </c>
      <c r="C16" s="97">
        <f>VLOOKUP(M16,[1]aux!$A$2:$B$37,2,FALSE)</f>
        <v>36</v>
      </c>
      <c r="D16" s="50" t="s">
        <v>33</v>
      </c>
      <c r="E16" s="50" t="s">
        <v>33</v>
      </c>
      <c r="F16" s="49" t="s">
        <v>32</v>
      </c>
      <c r="G16" s="49" t="s">
        <v>33</v>
      </c>
      <c r="H16" s="49">
        <v>1</v>
      </c>
      <c r="I16" s="49">
        <f t="shared" si="3"/>
        <v>4</v>
      </c>
      <c r="J16" s="49">
        <f t="shared" si="4"/>
        <v>3</v>
      </c>
      <c r="K16" s="49">
        <f t="shared" si="5"/>
        <v>3</v>
      </c>
      <c r="L16" s="49">
        <f t="shared" si="6"/>
        <v>2</v>
      </c>
      <c r="M16" s="49">
        <f t="shared" si="7"/>
        <v>4332</v>
      </c>
      <c r="N16" s="49">
        <v>9</v>
      </c>
      <c r="O16" s="49">
        <v>0</v>
      </c>
      <c r="P16" s="49">
        <v>1</v>
      </c>
      <c r="Q16" s="49">
        <v>0</v>
      </c>
      <c r="R16" s="49">
        <v>2</v>
      </c>
      <c r="S16" s="22">
        <f t="shared" si="0"/>
        <v>24</v>
      </c>
      <c r="T16" s="49">
        <v>1</v>
      </c>
      <c r="U16" s="49">
        <v>1</v>
      </c>
      <c r="V16" s="18"/>
      <c r="W16" s="10">
        <f>VLOOKUP($C16,[1]Helsinki!$BB$7:$BK$42,5)</f>
        <v>17</v>
      </c>
      <c r="X16" s="10" t="str">
        <f>VLOOKUP($C16,[1]Helsinki!$BB$7:$BK$42,6)</f>
        <v>f</v>
      </c>
      <c r="Y16" s="10">
        <f>VLOOKUP($C16,[1]Helsinki!$BB$7:$BK$42,7)</f>
        <v>67</v>
      </c>
      <c r="Z16" s="10">
        <f>VLOOKUP($C16,[1]Helsinki!$BB$7:$BK$42,8)</f>
        <v>93</v>
      </c>
      <c r="AA16" s="10">
        <f>VLOOKUP($C16,[1]Helsinki!$BB$7:$BK$42,9)</f>
        <v>117</v>
      </c>
      <c r="AB16" s="10">
        <f>VLOOKUP($C16,[1]Helsinki!$BB$7:$BK$42,10)</f>
        <v>109</v>
      </c>
      <c r="AC16" s="11">
        <f t="shared" si="8"/>
        <v>170</v>
      </c>
      <c r="AD16" s="11">
        <f t="shared" si="9"/>
        <v>168</v>
      </c>
      <c r="AE16" s="11">
        <f>VLOOKUP($C16,[1]Vienna!$BB$7:$BM$42,11)</f>
        <v>177</v>
      </c>
      <c r="AF16" s="11">
        <f>VLOOKUP($C16,[1]Vienna!$BB$7:$BM$42,12)</f>
        <v>182</v>
      </c>
      <c r="AG16" s="11" t="s">
        <v>30</v>
      </c>
      <c r="AH16" s="11" t="s">
        <v>30</v>
      </c>
      <c r="AI16" s="11">
        <f t="shared" si="10"/>
        <v>138</v>
      </c>
      <c r="AJ16" s="11">
        <f t="shared" si="11"/>
        <v>0</v>
      </c>
      <c r="AK16" s="11">
        <f t="shared" si="12"/>
        <v>149</v>
      </c>
      <c r="AL16" s="11">
        <f t="shared" si="13"/>
        <v>0</v>
      </c>
      <c r="AM16" s="11">
        <f t="shared" si="14"/>
        <v>162</v>
      </c>
      <c r="AN16" s="11">
        <f t="shared" si="15"/>
        <v>186</v>
      </c>
      <c r="AO16" s="11">
        <f t="shared" si="16"/>
        <v>184</v>
      </c>
      <c r="AP16" s="13">
        <f t="shared" si="1"/>
        <v>481.58062474638336</v>
      </c>
      <c r="AQ16" s="10">
        <f>VLOOKUP($C16,[2]Helsinki!$BB$7:$BK$40,5)</f>
        <v>18</v>
      </c>
      <c r="AR16" s="10" t="str">
        <f>VLOOKUP($C16,[2]Helsinki!$BB$7:$BK$40,6)</f>
        <v>f</v>
      </c>
      <c r="AS16" s="10">
        <f>VLOOKUP($C16,[2]Helsinki!$BB$7:$BK$40,7)</f>
        <v>68</v>
      </c>
      <c r="AT16" s="10">
        <f>VLOOKUP($C16,[2]Helsinki!$BB$7:$BK$40,8)</f>
        <v>93</v>
      </c>
      <c r="AU16" s="10">
        <f>VLOOKUP($C16,[2]Helsinki!$BB$7:$BK$40,9)</f>
        <v>117</v>
      </c>
      <c r="AV16" s="10">
        <f>VLOOKUP($C16,[2]Helsinki!$BB$7:$BK$40,10)</f>
        <v>109</v>
      </c>
      <c r="AW16" s="11">
        <f t="shared" si="17"/>
        <v>170</v>
      </c>
      <c r="AX16" s="11">
        <f t="shared" si="18"/>
        <v>168</v>
      </c>
      <c r="AY16" s="11">
        <f>VLOOKUP($C16,[2]Vienna!$BB$7:$BM$42,11)</f>
        <v>177</v>
      </c>
      <c r="AZ16" s="11">
        <f>VLOOKUP($C16,[2]Vienna!$BB$7:$BM$42,12)</f>
        <v>182</v>
      </c>
      <c r="BA16" s="11" t="s">
        <v>30</v>
      </c>
      <c r="BB16" s="11" t="s">
        <v>30</v>
      </c>
      <c r="BC16" s="11">
        <f t="shared" si="19"/>
        <v>138</v>
      </c>
      <c r="BD16" s="11">
        <f t="shared" si="20"/>
        <v>0</v>
      </c>
      <c r="BE16" s="11">
        <f t="shared" si="21"/>
        <v>149</v>
      </c>
      <c r="BF16" s="11">
        <f t="shared" si="22"/>
        <v>0</v>
      </c>
      <c r="BG16" s="11">
        <f t="shared" si="23"/>
        <v>162</v>
      </c>
      <c r="BH16" s="11">
        <f t="shared" si="24"/>
        <v>186</v>
      </c>
      <c r="BI16" s="11">
        <f t="shared" si="25"/>
        <v>184</v>
      </c>
      <c r="BJ16" s="13">
        <f t="shared" si="2"/>
        <v>441.95808715902996</v>
      </c>
      <c r="BK16" s="19">
        <f>IF($N16=2,BK39*'4 PEF'!$D$4,IF(OR($N16=3,$N16=4,$N16=5,$N16=6),BK39*'4 PEF'!$D$5,IF(OR($N16=7,$N16=8),BK39*'4 PEF'!$D$8,IF($N16=9,BK39*'4 PEF'!$D$7,IF($N16=10,BK39*'4 PEF'!$D$6)))))</f>
        <v>44.254898002708245</v>
      </c>
      <c r="BL16" s="19">
        <f>BL39*'4 PEF'!$D$8</f>
        <v>0</v>
      </c>
      <c r="BM16" s="19">
        <f>IF($N16=2,BM39*'4 PEF'!$D$4,IF(OR($N16=3,$N16=4,$N16=5,$N16=6),BM39*'4 PEF'!$D$5,IF(OR($N16=7,$N16=8),BM39*'4 PEF'!$D$8,IF($N16=9,BM39*'4 PEF'!$D$7,IF($N16=10,BM39*'4 PEF'!$D$6)))))</f>
        <v>3.8069230769230766</v>
      </c>
      <c r="BN16" s="19">
        <f>BN39*'4 PEF'!$D$8</f>
        <v>21.332899387658181</v>
      </c>
      <c r="BO16" s="19">
        <f>BO39*'4 PEF'!$D$8</f>
        <v>4.2520595450448706</v>
      </c>
      <c r="BP16" s="33">
        <f>BP39*'4 PEF'!$D$8</f>
        <v>-17.493461538461538</v>
      </c>
      <c r="BQ16" s="34">
        <f t="shared" si="26"/>
        <v>56.153318473872837</v>
      </c>
      <c r="BR16" s="19">
        <f>IF($N16=2,BR39*'4 PEF'!$D$4,IF(OR($N16=3,$N16=4,$N16=5,$N16=6),BR39*'4 PEF'!$D$5,IF(OR($N16=7,$N16=8),BR39*'4 PEF'!$D$8,IF($N16=9,BR39*'4 PEF'!$D$7,IF($N16=10,BR39*'4 PEF'!$D$6)))))</f>
        <v>28.558161743116681</v>
      </c>
      <c r="BS16" s="19">
        <f>BS39*'4 PEF'!$D$8</f>
        <v>0</v>
      </c>
      <c r="BT16" s="19">
        <f>IF($N16=2,BT39*'4 PEF'!$D$4,IF(OR($N16=3,$N16=4,$N16=5,$N16=6),BT39*'4 PEF'!$D$5,IF(OR($N16=7,$N16=8),BT39*'4 PEF'!$D$8,IF($N16=9,BT39*'4 PEF'!$D$7,IF($N16=10,BT39*'4 PEF'!$D$6)))))</f>
        <v>6.3679999999999986</v>
      </c>
      <c r="BU16" s="19">
        <f>BU39*'4 PEF'!$D$8</f>
        <v>20.748140262629526</v>
      </c>
      <c r="BV16" s="19">
        <f>BV39*'4 PEF'!$D$8</f>
        <v>11.859399379957994</v>
      </c>
      <c r="BW16" s="33">
        <f>BW39*'4 PEF'!$D$8</f>
        <v>-17.394857142857145</v>
      </c>
      <c r="BX16" s="34">
        <f t="shared" si="27"/>
        <v>50.138844242847057</v>
      </c>
    </row>
    <row r="17" spans="1:77" ht="15" customHeight="1" x14ac:dyDescent="0.25">
      <c r="A17" s="151"/>
      <c r="B17" s="17">
        <v>12</v>
      </c>
      <c r="C17" s="97">
        <f>VLOOKUP(M17,[1]aux!$A$2:$B$37,2,FALSE)</f>
        <v>36</v>
      </c>
      <c r="D17" s="50" t="s">
        <v>33</v>
      </c>
      <c r="E17" s="50" t="s">
        <v>33</v>
      </c>
      <c r="F17" s="49" t="s">
        <v>32</v>
      </c>
      <c r="G17" s="49" t="s">
        <v>33</v>
      </c>
      <c r="H17" s="49">
        <v>1</v>
      </c>
      <c r="I17" s="49">
        <f t="shared" si="3"/>
        <v>4</v>
      </c>
      <c r="J17" s="49">
        <f t="shared" si="4"/>
        <v>3</v>
      </c>
      <c r="K17" s="49">
        <f t="shared" si="5"/>
        <v>3</v>
      </c>
      <c r="L17" s="49">
        <f t="shared" si="6"/>
        <v>2</v>
      </c>
      <c r="M17" s="49">
        <f t="shared" si="7"/>
        <v>4332</v>
      </c>
      <c r="N17" s="49">
        <v>8</v>
      </c>
      <c r="O17" s="49">
        <v>0</v>
      </c>
      <c r="P17" s="49">
        <v>1</v>
      </c>
      <c r="Q17" s="49">
        <v>0</v>
      </c>
      <c r="R17" s="49">
        <v>2</v>
      </c>
      <c r="S17" s="22">
        <f t="shared" si="0"/>
        <v>23</v>
      </c>
      <c r="T17" s="49">
        <v>1</v>
      </c>
      <c r="U17" s="49">
        <v>1</v>
      </c>
      <c r="V17" s="18"/>
      <c r="W17" s="10">
        <f>VLOOKUP($C17,[1]Helsinki!$BB$7:$BK$42,5)</f>
        <v>17</v>
      </c>
      <c r="X17" s="10" t="str">
        <f>VLOOKUP($C17,[1]Helsinki!$BB$7:$BK$42,6)</f>
        <v>f</v>
      </c>
      <c r="Y17" s="10">
        <f>VLOOKUP($C17,[1]Helsinki!$BB$7:$BK$42,7)</f>
        <v>67</v>
      </c>
      <c r="Z17" s="10">
        <f>VLOOKUP($C17,[1]Helsinki!$BB$7:$BK$42,8)</f>
        <v>93</v>
      </c>
      <c r="AA17" s="10">
        <f>VLOOKUP($C17,[1]Helsinki!$BB$7:$BK$42,9)</f>
        <v>117</v>
      </c>
      <c r="AB17" s="10">
        <f>VLOOKUP($C17,[1]Helsinki!$BB$7:$BK$42,10)</f>
        <v>109</v>
      </c>
      <c r="AC17" s="11">
        <f t="shared" si="8"/>
        <v>170</v>
      </c>
      <c r="AD17" s="11">
        <f t="shared" si="9"/>
        <v>168</v>
      </c>
      <c r="AE17" s="11">
        <f>VLOOKUP($C17,[1]Vienna!$BB$7:$BM$42,11)</f>
        <v>177</v>
      </c>
      <c r="AF17" s="11">
        <f>VLOOKUP($C17,[1]Vienna!$BB$7:$BM$42,12)</f>
        <v>182</v>
      </c>
      <c r="AG17" s="11" t="s">
        <v>30</v>
      </c>
      <c r="AH17" s="11" t="s">
        <v>30</v>
      </c>
      <c r="AI17" s="11">
        <f t="shared" si="10"/>
        <v>135</v>
      </c>
      <c r="AJ17" s="11">
        <f t="shared" si="11"/>
        <v>0</v>
      </c>
      <c r="AK17" s="11">
        <f t="shared" si="12"/>
        <v>149</v>
      </c>
      <c r="AL17" s="11">
        <f t="shared" si="13"/>
        <v>0</v>
      </c>
      <c r="AM17" s="11">
        <f t="shared" si="14"/>
        <v>162</v>
      </c>
      <c r="AN17" s="11">
        <f t="shared" si="15"/>
        <v>186</v>
      </c>
      <c r="AO17" s="11">
        <f t="shared" si="16"/>
        <v>184</v>
      </c>
      <c r="AP17" s="13">
        <f t="shared" si="1"/>
        <v>528.18387760091866</v>
      </c>
      <c r="AQ17" s="10">
        <f>VLOOKUP($C17,[2]Helsinki!$BB$7:$BK$40,5)</f>
        <v>18</v>
      </c>
      <c r="AR17" s="10" t="str">
        <f>VLOOKUP($C17,[2]Helsinki!$BB$7:$BK$40,6)</f>
        <v>f</v>
      </c>
      <c r="AS17" s="10">
        <f>VLOOKUP($C17,[2]Helsinki!$BB$7:$BK$40,7)</f>
        <v>68</v>
      </c>
      <c r="AT17" s="10">
        <f>VLOOKUP($C17,[2]Helsinki!$BB$7:$BK$40,8)</f>
        <v>93</v>
      </c>
      <c r="AU17" s="10">
        <f>VLOOKUP($C17,[2]Helsinki!$BB$7:$BK$40,9)</f>
        <v>117</v>
      </c>
      <c r="AV17" s="10">
        <f>VLOOKUP($C17,[2]Helsinki!$BB$7:$BK$40,10)</f>
        <v>109</v>
      </c>
      <c r="AW17" s="11">
        <f t="shared" si="17"/>
        <v>170</v>
      </c>
      <c r="AX17" s="11">
        <f t="shared" si="18"/>
        <v>168</v>
      </c>
      <c r="AY17" s="11">
        <f>VLOOKUP($C17,[2]Vienna!$BB$7:$BM$42,11)</f>
        <v>177</v>
      </c>
      <c r="AZ17" s="11">
        <f>VLOOKUP($C17,[2]Vienna!$BB$7:$BM$42,12)</f>
        <v>182</v>
      </c>
      <c r="BA17" s="11" t="s">
        <v>30</v>
      </c>
      <c r="BB17" s="11" t="s">
        <v>30</v>
      </c>
      <c r="BC17" s="11">
        <f t="shared" si="19"/>
        <v>135</v>
      </c>
      <c r="BD17" s="11">
        <f t="shared" si="20"/>
        <v>0</v>
      </c>
      <c r="BE17" s="11">
        <f t="shared" si="21"/>
        <v>149</v>
      </c>
      <c r="BF17" s="11">
        <f t="shared" si="22"/>
        <v>0</v>
      </c>
      <c r="BG17" s="11">
        <f t="shared" si="23"/>
        <v>162</v>
      </c>
      <c r="BH17" s="11">
        <f t="shared" si="24"/>
        <v>186</v>
      </c>
      <c r="BI17" s="11">
        <f t="shared" si="25"/>
        <v>184</v>
      </c>
      <c r="BJ17" s="13">
        <f t="shared" si="2"/>
        <v>506.21918795650441</v>
      </c>
      <c r="BK17" s="19">
        <f>IF($N17=2,BK40*'4 PEF'!$D$4,IF(OR($N17=3,$N17=4,$N17=5,$N17=6),BK40*'4 PEF'!$D$5,IF(OR($N17=7,$N17=8),BK40*'4 PEF'!$D$8,IF($N17=9,BK40*'4 PEF'!$D$7,IF($N17=10,BK40*'4 PEF'!$D$6)))))</f>
        <v>51.491810868000286</v>
      </c>
      <c r="BL17" s="19">
        <f>BL40*'4 PEF'!$D$8</f>
        <v>0</v>
      </c>
      <c r="BM17" s="19">
        <f>IF($N17=2,BM40*'4 PEF'!$D$4,IF(OR($N17=3,$N17=4,$N17=5,$N17=6),BM40*'4 PEF'!$D$5,IF(OR($N17=7,$N17=8),BM40*'4 PEF'!$D$8,IF($N17=9,BM40*'4 PEF'!$D$7,IF($N17=10,BM40*'4 PEF'!$D$6)))))</f>
        <v>4.4294614136033648</v>
      </c>
      <c r="BN17" s="19">
        <f>BN40*'4 PEF'!$D$8</f>
        <v>21.332899387658181</v>
      </c>
      <c r="BO17" s="19">
        <f>BO40*'4 PEF'!$D$8</f>
        <v>4.2520595450448706</v>
      </c>
      <c r="BP17" s="33">
        <f>BP40*'4 PEF'!$D$8</f>
        <v>-17.493461538461538</v>
      </c>
      <c r="BQ17" s="34">
        <f t="shared" si="26"/>
        <v>64.012769675845163</v>
      </c>
      <c r="BR17" s="19">
        <f>IF($N17=2,BR40*'4 PEF'!$D$4,IF(OR($N17=3,$N17=4,$N17=5,$N17=6),BR40*'4 PEF'!$D$5,IF(OR($N17=7,$N17=8),BR40*'4 PEF'!$D$8,IF($N17=9,BR40*'4 PEF'!$D$7,IF($N17=10,BR40*'4 PEF'!$D$6)))))</f>
        <v>35.564037481529695</v>
      </c>
      <c r="BS17" s="19">
        <f>BS40*'4 PEF'!$D$8</f>
        <v>0</v>
      </c>
      <c r="BT17" s="19">
        <f>IF($N17=2,BT40*'4 PEF'!$D$4,IF(OR($N17=3,$N17=4,$N17=5,$N17=6),BT40*'4 PEF'!$D$5,IF(OR($N17=7,$N17=8),BT40*'4 PEF'!$D$8,IF($N17=9,BT40*'4 PEF'!$D$7,IF($N17=10,BT40*'4 PEF'!$D$6)))))</f>
        <v>7.9301949726146894</v>
      </c>
      <c r="BU17" s="19">
        <f>BU40*'4 PEF'!$D$8</f>
        <v>20.748140262629526</v>
      </c>
      <c r="BV17" s="19">
        <f>BV40*'4 PEF'!$D$8</f>
        <v>11.859399379957994</v>
      </c>
      <c r="BW17" s="33">
        <f>BW40*'4 PEF'!$D$8</f>
        <v>-17.394857142857145</v>
      </c>
      <c r="BX17" s="34">
        <f t="shared" si="27"/>
        <v>58.706914953874744</v>
      </c>
    </row>
    <row r="18" spans="1:77" ht="15" customHeight="1" x14ac:dyDescent="0.25">
      <c r="A18" s="151"/>
      <c r="B18" s="17">
        <v>13</v>
      </c>
      <c r="C18" s="97">
        <f>VLOOKUP(M18,[1]aux!$A$2:$B$37,2,FALSE)</f>
        <v>17</v>
      </c>
      <c r="D18" s="50"/>
      <c r="E18" s="50"/>
      <c r="F18" s="49"/>
      <c r="G18" s="49"/>
      <c r="H18" s="31">
        <f>IF(L18=1,0,IF(L18=2,1))</f>
        <v>0</v>
      </c>
      <c r="I18" s="49">
        <v>4</v>
      </c>
      <c r="J18" s="49">
        <v>3</v>
      </c>
      <c r="K18" s="49">
        <v>2</v>
      </c>
      <c r="L18" s="49">
        <v>1</v>
      </c>
      <c r="M18" s="49">
        <f t="shared" si="7"/>
        <v>4321</v>
      </c>
      <c r="N18" s="49">
        <v>10</v>
      </c>
      <c r="O18" s="49">
        <v>0</v>
      </c>
      <c r="P18" s="49">
        <v>2</v>
      </c>
      <c r="Q18" s="49">
        <v>0</v>
      </c>
      <c r="R18" s="49">
        <v>2</v>
      </c>
      <c r="S18" s="22">
        <f t="shared" si="0"/>
        <v>19</v>
      </c>
      <c r="T18" s="49">
        <v>0</v>
      </c>
      <c r="U18" s="49">
        <v>1</v>
      </c>
      <c r="V18" s="18"/>
      <c r="W18" s="10">
        <f>VLOOKUP($C18,[1]Helsinki!$BB$7:$BK$42,5)</f>
        <v>17</v>
      </c>
      <c r="X18" s="10" t="str">
        <f>VLOOKUP($C18,[1]Helsinki!$BB$7:$BK$42,6)</f>
        <v>f</v>
      </c>
      <c r="Y18" s="10">
        <f>VLOOKUP($C18,[1]Helsinki!$BB$7:$BK$42,7)</f>
        <v>67</v>
      </c>
      <c r="Z18" s="10">
        <f>VLOOKUP($C18,[1]Helsinki!$BB$7:$BK$42,8)</f>
        <v>93</v>
      </c>
      <c r="AA18" s="10">
        <f>VLOOKUP($C18,[1]Helsinki!$BB$7:$BK$42,9)</f>
        <v>0</v>
      </c>
      <c r="AB18" s="10">
        <f>VLOOKUP($C18,[1]Helsinki!$BB$7:$BK$42,10)</f>
        <v>109</v>
      </c>
      <c r="AC18" s="11">
        <f t="shared" si="8"/>
        <v>0</v>
      </c>
      <c r="AD18" s="11">
        <f t="shared" si="9"/>
        <v>0</v>
      </c>
      <c r="AE18" s="11">
        <f>VLOOKUP($C18,[1]Vienna!$BB$7:$BM$42,11)</f>
        <v>176</v>
      </c>
      <c r="AF18" s="11">
        <f>VLOOKUP($C18,[1]Vienna!$BB$7:$BM$42,12)</f>
        <v>0</v>
      </c>
      <c r="AG18" s="11" t="s">
        <v>30</v>
      </c>
      <c r="AH18" s="11" t="s">
        <v>30</v>
      </c>
      <c r="AI18" s="11">
        <f t="shared" si="10"/>
        <v>191</v>
      </c>
      <c r="AJ18" s="11">
        <f t="shared" si="11"/>
        <v>0</v>
      </c>
      <c r="AK18" s="11">
        <f t="shared" si="12"/>
        <v>153</v>
      </c>
      <c r="AL18" s="11">
        <f t="shared" si="13"/>
        <v>0</v>
      </c>
      <c r="AM18" s="11">
        <f t="shared" si="14"/>
        <v>162</v>
      </c>
      <c r="AN18" s="11">
        <f t="shared" si="15"/>
        <v>0</v>
      </c>
      <c r="AO18" s="11">
        <f t="shared" si="16"/>
        <v>184</v>
      </c>
      <c r="AP18" s="13">
        <f t="shared" si="1"/>
        <v>292.27931274875726</v>
      </c>
      <c r="AQ18" s="10">
        <f>VLOOKUP($C18,[2]Helsinki!$BB$7:$BK$40,5)</f>
        <v>18</v>
      </c>
      <c r="AR18" s="10" t="str">
        <f>VLOOKUP($C18,[2]Helsinki!$BB$7:$BK$40,6)</f>
        <v>f</v>
      </c>
      <c r="AS18" s="10">
        <f>VLOOKUP($C18,[2]Helsinki!$BB$7:$BK$40,7)</f>
        <v>68</v>
      </c>
      <c r="AT18" s="10">
        <f>VLOOKUP($C18,[2]Helsinki!$BB$7:$BK$40,8)</f>
        <v>95</v>
      </c>
      <c r="AU18" s="10">
        <f>VLOOKUP($C18,[2]Helsinki!$BB$7:$BK$40,9)</f>
        <v>0</v>
      </c>
      <c r="AV18" s="10">
        <f>VLOOKUP($C18,[2]Helsinki!$BB$7:$BK$40,10)</f>
        <v>109</v>
      </c>
      <c r="AW18" s="11">
        <f t="shared" si="17"/>
        <v>0</v>
      </c>
      <c r="AX18" s="11">
        <f t="shared" si="18"/>
        <v>0</v>
      </c>
      <c r="AY18" s="11">
        <f>VLOOKUP($C18,[2]Vienna!$BB$7:$BM$42,11)</f>
        <v>176</v>
      </c>
      <c r="AZ18" s="11">
        <f>VLOOKUP($C18,[2]Vienna!$BB$7:$BM$42,12)</f>
        <v>0</v>
      </c>
      <c r="BA18" s="11" t="s">
        <v>30</v>
      </c>
      <c r="BB18" s="11" t="s">
        <v>30</v>
      </c>
      <c r="BC18" s="11">
        <f t="shared" si="19"/>
        <v>191</v>
      </c>
      <c r="BD18" s="11">
        <f t="shared" si="20"/>
        <v>0</v>
      </c>
      <c r="BE18" s="11">
        <f t="shared" si="21"/>
        <v>153</v>
      </c>
      <c r="BF18" s="11">
        <f t="shared" si="22"/>
        <v>0</v>
      </c>
      <c r="BG18" s="11">
        <f t="shared" si="23"/>
        <v>162</v>
      </c>
      <c r="BH18" s="11">
        <f t="shared" si="24"/>
        <v>0</v>
      </c>
      <c r="BI18" s="11">
        <f t="shared" si="25"/>
        <v>184</v>
      </c>
      <c r="BJ18" s="13">
        <f t="shared" si="2"/>
        <v>310.34578586958759</v>
      </c>
      <c r="BK18" s="19">
        <f>IF($N18=2,BK41*'4 PEF'!$D$4,IF(OR($N18=3,$N18=4,$N18=5,$N18=6),BK41*'4 PEF'!$D$5,IF(OR($N18=7,$N18=8),BK41*'4 PEF'!$D$8,IF($N18=9,BK41*'4 PEF'!$D$7,IF($N18=10,BK41*'4 PEF'!$D$6)))))</f>
        <v>18.719901213186262</v>
      </c>
      <c r="BL18" s="19">
        <f>BL41*'4 PEF'!$D$8</f>
        <v>0</v>
      </c>
      <c r="BM18" s="19">
        <f>IF($N18=2,BM41*'4 PEF'!$D$4,IF(OR($N18=3,$N18=4,$N18=5,$N18=6),BM41*'4 PEF'!$D$5,IF(OR($N18=7,$N18=8),BM41*'4 PEF'!$D$8,IF($N18=9,BM41*'4 PEF'!$D$7,IF($N18=10,BM41*'4 PEF'!$D$6)))))</f>
        <v>5</v>
      </c>
      <c r="BN18" s="19">
        <f>BN41*'4 PEF'!$D$8</f>
        <v>61.250557324218754</v>
      </c>
      <c r="BO18" s="19">
        <f>BO41*'4 PEF'!$D$8</f>
        <v>0.51668144547717698</v>
      </c>
      <c r="BP18" s="33">
        <f>BP41*'4 PEF'!$D$8</f>
        <v>-17.493461538461538</v>
      </c>
      <c r="BQ18" s="34">
        <f t="shared" si="26"/>
        <v>67.993678444420652</v>
      </c>
      <c r="BR18" s="19">
        <f>IF($N18=2,BR41*'4 PEF'!$D$4,IF(OR($N18=3,$N18=4,$N18=5,$N18=6),BR41*'4 PEF'!$D$5,IF(OR($N18=7,$N18=8),BR41*'4 PEF'!$D$8,IF($N18=9,BR41*'4 PEF'!$D$7,IF($N18=10,BR41*'4 PEF'!$D$6)))))</f>
        <v>25.821818545318752</v>
      </c>
      <c r="BS18" s="19">
        <f>BS41*'4 PEF'!$D$8</f>
        <v>0</v>
      </c>
      <c r="BT18" s="19">
        <f>IF($N18=2,BT41*'4 PEF'!$D$4,IF(OR($N18=3,$N18=4,$N18=5,$N18=6),BT41*'4 PEF'!$D$5,IF(OR($N18=7,$N18=8),BT41*'4 PEF'!$D$8,IF($N18=9,BT41*'4 PEF'!$D$7,IF($N18=10,BT41*'4 PEF'!$D$6)))))</f>
        <v>7.2777777777777777</v>
      </c>
      <c r="BU18" s="19">
        <f>BU41*'4 PEF'!$D$8</f>
        <v>54.209007846428619</v>
      </c>
      <c r="BV18" s="19">
        <f>BV41*'4 PEF'!$D$8</f>
        <v>1.0812395584403194</v>
      </c>
      <c r="BW18" s="33">
        <f>BW41*'4 PEF'!$D$8</f>
        <v>-17.394857142857145</v>
      </c>
      <c r="BX18" s="34">
        <f t="shared" si="27"/>
        <v>70.994986585108322</v>
      </c>
    </row>
    <row r="19" spans="1:77" ht="15" customHeight="1" x14ac:dyDescent="0.25">
      <c r="A19" s="151"/>
      <c r="B19" s="17">
        <v>14</v>
      </c>
      <c r="C19" s="97">
        <f>VLOOKUP(M19,[1]aux!$A$2:$B$37,2,FALSE)</f>
        <v>9</v>
      </c>
      <c r="D19" s="50"/>
      <c r="E19" s="50"/>
      <c r="F19" s="49"/>
      <c r="G19" s="49"/>
      <c r="H19" s="31">
        <f t="shared" ref="H19:H24" si="28">IF(L19=1,0,IF(L19=2,1))</f>
        <v>0</v>
      </c>
      <c r="I19" s="49">
        <v>2</v>
      </c>
      <c r="J19" s="49">
        <v>3</v>
      </c>
      <c r="K19" s="49">
        <v>2</v>
      </c>
      <c r="L19" s="49">
        <v>1</v>
      </c>
      <c r="M19" s="49">
        <f t="shared" si="7"/>
        <v>2321</v>
      </c>
      <c r="N19" s="49">
        <v>9</v>
      </c>
      <c r="O19" s="49">
        <v>0</v>
      </c>
      <c r="P19" s="49">
        <v>1</v>
      </c>
      <c r="Q19" s="49">
        <v>0</v>
      </c>
      <c r="R19" s="49">
        <v>2</v>
      </c>
      <c r="S19" s="22">
        <f t="shared" si="0"/>
        <v>18</v>
      </c>
      <c r="T19" s="49">
        <v>0</v>
      </c>
      <c r="U19" s="49">
        <v>0</v>
      </c>
      <c r="V19" s="18"/>
      <c r="W19" s="10">
        <f>VLOOKUP($C19,[1]Helsinki!$BB$7:$BK$42,5)</f>
        <v>11</v>
      </c>
      <c r="X19" s="10">
        <f>VLOOKUP($C19,[1]Helsinki!$BB$7:$BK$42,6)</f>
        <v>34</v>
      </c>
      <c r="Y19" s="10">
        <f>VLOOKUP($C19,[1]Helsinki!$BB$7:$BK$42,7)</f>
        <v>63</v>
      </c>
      <c r="Z19" s="10">
        <f>VLOOKUP($C19,[1]Helsinki!$BB$7:$BK$42,8)</f>
        <v>93</v>
      </c>
      <c r="AA19" s="10">
        <f>VLOOKUP($C19,[1]Helsinki!$BB$7:$BK$42,9)</f>
        <v>0</v>
      </c>
      <c r="AB19" s="10">
        <f>VLOOKUP($C19,[1]Helsinki!$BB$7:$BK$42,10)</f>
        <v>109</v>
      </c>
      <c r="AC19" s="11">
        <f t="shared" si="8"/>
        <v>0</v>
      </c>
      <c r="AD19" s="11">
        <f t="shared" si="9"/>
        <v>0</v>
      </c>
      <c r="AE19" s="11">
        <f>VLOOKUP($C19,[1]Vienna!$BB$7:$BM$42,11)</f>
        <v>176</v>
      </c>
      <c r="AF19" s="11">
        <f>VLOOKUP($C19,[1]Vienna!$BB$7:$BM$42,12)</f>
        <v>0</v>
      </c>
      <c r="AG19" s="11" t="s">
        <v>30</v>
      </c>
      <c r="AH19" s="11" t="s">
        <v>30</v>
      </c>
      <c r="AI19" s="11">
        <f t="shared" si="10"/>
        <v>138</v>
      </c>
      <c r="AJ19" s="11">
        <f t="shared" si="11"/>
        <v>0</v>
      </c>
      <c r="AK19" s="11">
        <f t="shared" si="12"/>
        <v>149</v>
      </c>
      <c r="AL19" s="11">
        <f t="shared" si="13"/>
        <v>0</v>
      </c>
      <c r="AM19" s="11">
        <f t="shared" si="14"/>
        <v>162</v>
      </c>
      <c r="AN19" s="11">
        <f t="shared" si="15"/>
        <v>0</v>
      </c>
      <c r="AO19" s="11">
        <f t="shared" si="16"/>
        <v>0</v>
      </c>
      <c r="AP19" s="13">
        <f t="shared" si="1"/>
        <v>257.10988463391607</v>
      </c>
      <c r="AQ19" s="10">
        <f>VLOOKUP($C19,[2]Helsinki!$BB$7:$BK$40,5)</f>
        <v>12</v>
      </c>
      <c r="AR19" s="10">
        <f>VLOOKUP($C19,[2]Helsinki!$BB$7:$BK$40,6)</f>
        <v>34</v>
      </c>
      <c r="AS19" s="10">
        <f>VLOOKUP($C19,[2]Helsinki!$BB$7:$BK$40,7)</f>
        <v>64</v>
      </c>
      <c r="AT19" s="10">
        <f>VLOOKUP($C19,[2]Helsinki!$BB$7:$BK$40,8)</f>
        <v>95</v>
      </c>
      <c r="AU19" s="10">
        <f>VLOOKUP($C19,[2]Helsinki!$BB$7:$BK$40,9)</f>
        <v>0</v>
      </c>
      <c r="AV19" s="10">
        <f>VLOOKUP($C19,[2]Helsinki!$BB$7:$BK$40,10)</f>
        <v>109</v>
      </c>
      <c r="AW19" s="11">
        <f t="shared" si="17"/>
        <v>0</v>
      </c>
      <c r="AX19" s="11">
        <f t="shared" si="18"/>
        <v>0</v>
      </c>
      <c r="AY19" s="11">
        <f>VLOOKUP($C19,[2]Vienna!$BB$7:$BM$42,11)</f>
        <v>176</v>
      </c>
      <c r="AZ19" s="11">
        <f>VLOOKUP($C19,[2]Vienna!$BB$7:$BM$42,12)</f>
        <v>0</v>
      </c>
      <c r="BA19" s="11" t="s">
        <v>30</v>
      </c>
      <c r="BB19" s="11" t="s">
        <v>30</v>
      </c>
      <c r="BC19" s="11">
        <f t="shared" si="19"/>
        <v>138</v>
      </c>
      <c r="BD19" s="11">
        <f t="shared" si="20"/>
        <v>0</v>
      </c>
      <c r="BE19" s="11">
        <f t="shared" si="21"/>
        <v>149</v>
      </c>
      <c r="BF19" s="11">
        <f t="shared" si="22"/>
        <v>0</v>
      </c>
      <c r="BG19" s="11">
        <f t="shared" si="23"/>
        <v>162</v>
      </c>
      <c r="BH19" s="11">
        <f t="shared" si="24"/>
        <v>0</v>
      </c>
      <c r="BI19" s="11">
        <f t="shared" si="25"/>
        <v>0</v>
      </c>
      <c r="BJ19" s="13">
        <f t="shared" si="2"/>
        <v>251.74546520079707</v>
      </c>
      <c r="BK19" s="19">
        <f>IF($N19=2,BK42*'4 PEF'!$D$4,IF(OR($N19=3,$N19=4,$N19=5,$N19=6),BK42*'4 PEF'!$D$5,IF(OR($N19=7,$N19=8),BK42*'4 PEF'!$D$8,IF($N19=9,BK42*'4 PEF'!$D$7,IF($N19=10,BK42*'4 PEF'!$D$6)))))</f>
        <v>26.988022511656599</v>
      </c>
      <c r="BL19" s="19">
        <f>BL42*'4 PEF'!$D$8</f>
        <v>0</v>
      </c>
      <c r="BM19" s="19">
        <f>IF($N19=2,BM42*'4 PEF'!$D$4,IF(OR($N19=3,$N19=4,$N19=5,$N19=6),BM42*'4 PEF'!$D$5,IF(OR($N19=7,$N19=8),BM42*'4 PEF'!$D$8,IF($N19=9,BM42*'4 PEF'!$D$7,IF($N19=10,BM42*'4 PEF'!$D$6)))))</f>
        <v>6.3</v>
      </c>
      <c r="BN19" s="19">
        <f>BN42*'4 PEF'!$D$8</f>
        <v>61.279790625000004</v>
      </c>
      <c r="BO19" s="19">
        <f>BO42*'4 PEF'!$D$8</f>
        <v>0.52849128624168462</v>
      </c>
      <c r="BP19" s="33">
        <f>BP42*'4 PEF'!$D$8</f>
        <v>0</v>
      </c>
      <c r="BQ19" s="34">
        <f t="shared" si="26"/>
        <v>95.096304422898299</v>
      </c>
      <c r="BR19" s="19">
        <f>IF($N19=2,BR42*'4 PEF'!$D$4,IF(OR($N19=3,$N19=4,$N19=5,$N19=6),BR42*'4 PEF'!$D$5,IF(OR($N19=7,$N19=8),BR42*'4 PEF'!$D$8,IF($N19=9,BR42*'4 PEF'!$D$7,IF($N19=10,BR42*'4 PEF'!$D$6)))))</f>
        <v>41.930098583293109</v>
      </c>
      <c r="BS19" s="19">
        <f>BS42*'4 PEF'!$D$8</f>
        <v>0</v>
      </c>
      <c r="BT19" s="19">
        <f>IF($N19=2,BT42*'4 PEF'!$D$4,IF(OR($N19=3,$N19=4,$N19=5,$N19=6),BT42*'4 PEF'!$D$5,IF(OR($N19=7,$N19=8),BT42*'4 PEF'!$D$8,IF($N19=9,BT42*'4 PEF'!$D$7,IF($N19=10,BT42*'4 PEF'!$D$6)))))</f>
        <v>9.17</v>
      </c>
      <c r="BU19" s="19">
        <f>BU42*'4 PEF'!$D$8</f>
        <v>54.217841041071523</v>
      </c>
      <c r="BV19" s="19">
        <f>BV42*'4 PEF'!$D$8</f>
        <v>1.1454917001402427</v>
      </c>
      <c r="BW19" s="33">
        <f>BW42*'4 PEF'!$D$8</f>
        <v>0</v>
      </c>
      <c r="BX19" s="34">
        <f t="shared" si="27"/>
        <v>106.46343132450488</v>
      </c>
    </row>
    <row r="20" spans="1:77" ht="15" customHeight="1" x14ac:dyDescent="0.25">
      <c r="A20" s="151"/>
      <c r="B20" s="17">
        <v>15</v>
      </c>
      <c r="C20" s="97">
        <f>VLOOKUP(M20,[1]aux!$A$2:$B$37,2,FALSE)</f>
        <v>28</v>
      </c>
      <c r="D20" s="50"/>
      <c r="E20" s="50"/>
      <c r="F20" s="49"/>
      <c r="G20" s="49"/>
      <c r="H20" s="31">
        <f t="shared" si="28"/>
        <v>1</v>
      </c>
      <c r="I20" s="49">
        <v>2</v>
      </c>
      <c r="J20" s="49">
        <v>3</v>
      </c>
      <c r="K20" s="49">
        <v>3</v>
      </c>
      <c r="L20" s="49">
        <v>2</v>
      </c>
      <c r="M20" s="49">
        <f t="shared" si="7"/>
        <v>2332</v>
      </c>
      <c r="N20" s="49">
        <v>8</v>
      </c>
      <c r="O20" s="49">
        <v>0</v>
      </c>
      <c r="P20" s="49">
        <v>4</v>
      </c>
      <c r="Q20" s="49">
        <v>0</v>
      </c>
      <c r="R20" s="49">
        <v>2</v>
      </c>
      <c r="S20" s="22">
        <f t="shared" si="0"/>
        <v>17</v>
      </c>
      <c r="T20" s="49">
        <v>0</v>
      </c>
      <c r="U20" s="49">
        <v>1</v>
      </c>
      <c r="V20" s="18"/>
      <c r="W20" s="10">
        <f>VLOOKUP($C20,[1]Helsinki!$BB$7:$BK$42,5)</f>
        <v>11</v>
      </c>
      <c r="X20" s="10">
        <f>VLOOKUP($C20,[1]Helsinki!$BB$7:$BK$42,6)</f>
        <v>34</v>
      </c>
      <c r="Y20" s="10">
        <f>VLOOKUP($C20,[1]Helsinki!$BB$7:$BK$42,7)</f>
        <v>63</v>
      </c>
      <c r="Z20" s="10">
        <f>VLOOKUP($C20,[1]Helsinki!$BB$7:$BK$42,8)</f>
        <v>93</v>
      </c>
      <c r="AA20" s="10">
        <f>VLOOKUP($C20,[1]Helsinki!$BB$7:$BK$42,9)</f>
        <v>117</v>
      </c>
      <c r="AB20" s="10">
        <f>VLOOKUP($C20,[1]Helsinki!$BB$7:$BK$42,10)</f>
        <v>109</v>
      </c>
      <c r="AC20" s="11">
        <f t="shared" si="8"/>
        <v>170</v>
      </c>
      <c r="AD20" s="11">
        <f t="shared" si="9"/>
        <v>168</v>
      </c>
      <c r="AE20" s="11">
        <f>VLOOKUP($C20,[1]Vienna!$BB$7:$BM$42,11)</f>
        <v>177</v>
      </c>
      <c r="AF20" s="11">
        <f>VLOOKUP($C20,[1]Vienna!$BB$7:$BM$42,12)</f>
        <v>182</v>
      </c>
      <c r="AG20" s="11" t="s">
        <v>30</v>
      </c>
      <c r="AH20" s="11" t="s">
        <v>30</v>
      </c>
      <c r="AI20" s="11">
        <f t="shared" si="10"/>
        <v>135</v>
      </c>
      <c r="AJ20" s="11">
        <f t="shared" si="11"/>
        <v>0</v>
      </c>
      <c r="AK20" s="11">
        <f t="shared" si="12"/>
        <v>157</v>
      </c>
      <c r="AL20" s="11">
        <f t="shared" si="13"/>
        <v>0</v>
      </c>
      <c r="AM20" s="11">
        <f t="shared" si="14"/>
        <v>162</v>
      </c>
      <c r="AN20" s="11">
        <f t="shared" si="15"/>
        <v>0</v>
      </c>
      <c r="AO20" s="11">
        <f t="shared" si="16"/>
        <v>184</v>
      </c>
      <c r="AP20" s="13">
        <f t="shared" si="1"/>
        <v>509.64804645462266</v>
      </c>
      <c r="AQ20" s="10">
        <f>VLOOKUP($C20,[2]Helsinki!$BB$7:$BK$40,5)</f>
        <v>12</v>
      </c>
      <c r="AR20" s="10">
        <f>VLOOKUP($C20,[2]Helsinki!$BB$7:$BK$40,6)</f>
        <v>34</v>
      </c>
      <c r="AS20" s="10">
        <f>VLOOKUP($C20,[2]Helsinki!$BB$7:$BK$40,7)</f>
        <v>64</v>
      </c>
      <c r="AT20" s="10">
        <f>VLOOKUP($C20,[2]Helsinki!$BB$7:$BK$40,8)</f>
        <v>95</v>
      </c>
      <c r="AU20" s="10">
        <f>VLOOKUP($C20,[2]Helsinki!$BB$7:$BK$40,9)</f>
        <v>117</v>
      </c>
      <c r="AV20" s="10">
        <f>VLOOKUP($C20,[2]Helsinki!$BB$7:$BK$40,10)</f>
        <v>109</v>
      </c>
      <c r="AW20" s="11">
        <f t="shared" si="17"/>
        <v>170</v>
      </c>
      <c r="AX20" s="11">
        <f t="shared" si="18"/>
        <v>168</v>
      </c>
      <c r="AY20" s="11">
        <f>VLOOKUP($C20,[2]Vienna!$BB$7:$BM$42,11)</f>
        <v>177</v>
      </c>
      <c r="AZ20" s="11">
        <f>VLOOKUP($C20,[2]Vienna!$BB$7:$BM$42,12)</f>
        <v>182</v>
      </c>
      <c r="BA20" s="11" t="s">
        <v>30</v>
      </c>
      <c r="BB20" s="11" t="s">
        <v>30</v>
      </c>
      <c r="BC20" s="11">
        <f t="shared" si="19"/>
        <v>135</v>
      </c>
      <c r="BD20" s="11">
        <f t="shared" si="20"/>
        <v>0</v>
      </c>
      <c r="BE20" s="11">
        <f t="shared" si="21"/>
        <v>157</v>
      </c>
      <c r="BF20" s="11">
        <f t="shared" si="22"/>
        <v>0</v>
      </c>
      <c r="BG20" s="11">
        <f t="shared" si="23"/>
        <v>162</v>
      </c>
      <c r="BH20" s="11">
        <f t="shared" si="24"/>
        <v>0</v>
      </c>
      <c r="BI20" s="11">
        <f t="shared" si="25"/>
        <v>184</v>
      </c>
      <c r="BJ20" s="13">
        <f t="shared" si="2"/>
        <v>498.26379660058461</v>
      </c>
      <c r="BK20" s="19">
        <f>IF($N20=2,BK43*'4 PEF'!$D$4,IF(OR($N20=3,$N20=4,$N20=5,$N20=6),BK43*'4 PEF'!$D$5,IF(OR($N20=7,$N20=8),BK43*'4 PEF'!$D$8,IF($N20=9,BK43*'4 PEF'!$D$7,IF($N20=10,BK43*'4 PEF'!$D$6)))))</f>
        <v>29.405145916757039</v>
      </c>
      <c r="BL20" s="19">
        <f>BL43*'4 PEF'!$D$8</f>
        <v>0</v>
      </c>
      <c r="BM20" s="19">
        <f>IF($N20=2,BM43*'4 PEF'!$D$4,IF(OR($N20=3,$N20=4,$N20=5,$N20=6),BM43*'4 PEF'!$D$5,IF(OR($N20=7,$N20=8),BM43*'4 PEF'!$D$8,IF($N20=9,BM43*'4 PEF'!$D$7,IF($N20=10,BM43*'4 PEF'!$D$6)))))</f>
        <v>7.5913766065421235</v>
      </c>
      <c r="BN20" s="19">
        <f>BN43*'4 PEF'!$D$8</f>
        <v>22.282303131821887</v>
      </c>
      <c r="BO20" s="19">
        <f>BO43*'4 PEF'!$D$8</f>
        <v>4.706450445816392</v>
      </c>
      <c r="BP20" s="33">
        <f>BP43*'4 PEF'!$D$8</f>
        <v>-17.493461538461538</v>
      </c>
      <c r="BQ20" s="34">
        <f t="shared" si="26"/>
        <v>46.491814562475909</v>
      </c>
      <c r="BR20" s="19">
        <f>IF($N20=2,BR43*'4 PEF'!$D$4,IF(OR($N20=3,$N20=4,$N20=5,$N20=6),BR43*'4 PEF'!$D$5,IF(OR($N20=7,$N20=8),BR43*'4 PEF'!$D$8,IF($N20=9,BR43*'4 PEF'!$D$7,IF($N20=10,BR43*'4 PEF'!$D$6)))))</f>
        <v>31.464813325048294</v>
      </c>
      <c r="BS20" s="19">
        <f>BS43*'4 PEF'!$D$8</f>
        <v>0</v>
      </c>
      <c r="BT20" s="19">
        <f>IF($N20=2,BT43*'4 PEF'!$D$4,IF(OR($N20=3,$N20=4,$N20=5,$N20=6),BT43*'4 PEF'!$D$5,IF(OR($N20=7,$N20=8),BT43*'4 PEF'!$D$8,IF($N20=9,BT43*'4 PEF'!$D$7,IF($N20=10,BT43*'4 PEF'!$D$6)))))</f>
        <v>11.961784824070667</v>
      </c>
      <c r="BU20" s="19">
        <f>BU43*'4 PEF'!$D$8</f>
        <v>21.441830613057363</v>
      </c>
      <c r="BV20" s="19">
        <f>BV43*'4 PEF'!$D$8</f>
        <v>12.459071290705721</v>
      </c>
      <c r="BW20" s="33">
        <f>BW43*'4 PEF'!$D$8</f>
        <v>-17.394857142857145</v>
      </c>
      <c r="BX20" s="34">
        <f t="shared" si="27"/>
        <v>59.932642910024896</v>
      </c>
    </row>
    <row r="21" spans="1:77" ht="15" customHeight="1" x14ac:dyDescent="0.25">
      <c r="A21" s="151"/>
      <c r="B21" s="17">
        <v>16</v>
      </c>
      <c r="C21" s="97">
        <f>VLOOKUP(M21,[1]aux!$A$2:$B$37,2,FALSE)</f>
        <v>32</v>
      </c>
      <c r="D21" s="50"/>
      <c r="E21" s="50"/>
      <c r="F21" s="49"/>
      <c r="G21" s="49"/>
      <c r="H21" s="31">
        <f t="shared" si="28"/>
        <v>1</v>
      </c>
      <c r="I21" s="49">
        <v>3</v>
      </c>
      <c r="J21" s="49">
        <v>3</v>
      </c>
      <c r="K21" s="49">
        <v>3</v>
      </c>
      <c r="L21" s="49">
        <v>2</v>
      </c>
      <c r="M21" s="49">
        <f t="shared" si="7"/>
        <v>3332</v>
      </c>
      <c r="N21" s="49">
        <v>9</v>
      </c>
      <c r="O21" s="49">
        <v>0</v>
      </c>
      <c r="P21" s="49">
        <v>4</v>
      </c>
      <c r="Q21" s="49">
        <v>0</v>
      </c>
      <c r="R21" s="49">
        <v>2</v>
      </c>
      <c r="S21" s="22">
        <f t="shared" si="0"/>
        <v>18</v>
      </c>
      <c r="T21" s="49">
        <v>0</v>
      </c>
      <c r="U21" s="49">
        <v>1</v>
      </c>
      <c r="V21" s="18"/>
      <c r="W21" s="10">
        <f>VLOOKUP($C21,[1]Helsinki!$BB$7:$BK$42,5)</f>
        <v>15</v>
      </c>
      <c r="X21" s="10">
        <f>VLOOKUP($C21,[1]Helsinki!$BB$7:$BK$42,6)</f>
        <v>38</v>
      </c>
      <c r="Y21" s="10">
        <f>VLOOKUP($C21,[1]Helsinki!$BB$7:$BK$42,7)</f>
        <v>65</v>
      </c>
      <c r="Z21" s="10">
        <f>VLOOKUP($C21,[1]Helsinki!$BB$7:$BK$42,8)</f>
        <v>93</v>
      </c>
      <c r="AA21" s="10">
        <f>VLOOKUP($C21,[1]Helsinki!$BB$7:$BK$42,9)</f>
        <v>117</v>
      </c>
      <c r="AB21" s="10">
        <f>VLOOKUP($C21,[1]Helsinki!$BB$7:$BK$42,10)</f>
        <v>109</v>
      </c>
      <c r="AC21" s="11">
        <f t="shared" si="8"/>
        <v>170</v>
      </c>
      <c r="AD21" s="11">
        <f t="shared" si="9"/>
        <v>168</v>
      </c>
      <c r="AE21" s="11">
        <f>VLOOKUP($C21,[1]Vienna!$BB$7:$BM$42,11)</f>
        <v>177</v>
      </c>
      <c r="AF21" s="11">
        <f>VLOOKUP($C21,[1]Vienna!$BB$7:$BM$42,12)</f>
        <v>182</v>
      </c>
      <c r="AG21" s="11" t="s">
        <v>30</v>
      </c>
      <c r="AH21" s="11" t="s">
        <v>30</v>
      </c>
      <c r="AI21" s="11">
        <f t="shared" si="10"/>
        <v>138</v>
      </c>
      <c r="AJ21" s="11">
        <f t="shared" si="11"/>
        <v>0</v>
      </c>
      <c r="AK21" s="11">
        <f t="shared" si="12"/>
        <v>157</v>
      </c>
      <c r="AL21" s="11">
        <f t="shared" si="13"/>
        <v>0</v>
      </c>
      <c r="AM21" s="11">
        <f t="shared" si="14"/>
        <v>162</v>
      </c>
      <c r="AN21" s="11">
        <f t="shared" si="15"/>
        <v>0</v>
      </c>
      <c r="AO21" s="11">
        <f t="shared" si="16"/>
        <v>184</v>
      </c>
      <c r="AP21" s="13">
        <f t="shared" si="1"/>
        <v>472.17658986373027</v>
      </c>
      <c r="AQ21" s="10">
        <f>VLOOKUP($C21,[2]Helsinki!$BB$7:$BK$40,5)</f>
        <v>16</v>
      </c>
      <c r="AR21" s="10">
        <f>VLOOKUP($C21,[2]Helsinki!$BB$7:$BK$40,6)</f>
        <v>38</v>
      </c>
      <c r="AS21" s="10">
        <f>VLOOKUP($C21,[2]Helsinki!$BB$7:$BK$40,7)</f>
        <v>66</v>
      </c>
      <c r="AT21" s="10">
        <f>VLOOKUP($C21,[2]Helsinki!$BB$7:$BK$40,8)</f>
        <v>95</v>
      </c>
      <c r="AU21" s="10">
        <f>VLOOKUP($C21,[2]Helsinki!$BB$7:$BK$40,9)</f>
        <v>117</v>
      </c>
      <c r="AV21" s="10">
        <f>VLOOKUP($C21,[2]Helsinki!$BB$7:$BK$40,10)</f>
        <v>109</v>
      </c>
      <c r="AW21" s="11">
        <f t="shared" si="17"/>
        <v>170</v>
      </c>
      <c r="AX21" s="11">
        <f t="shared" si="18"/>
        <v>168</v>
      </c>
      <c r="AY21" s="11">
        <f>VLOOKUP($C21,[2]Vienna!$BB$7:$BM$42,11)</f>
        <v>177</v>
      </c>
      <c r="AZ21" s="11">
        <f>VLOOKUP($C21,[2]Vienna!$BB$7:$BM$42,12)</f>
        <v>182</v>
      </c>
      <c r="BA21" s="11" t="s">
        <v>30</v>
      </c>
      <c r="BB21" s="11" t="s">
        <v>30</v>
      </c>
      <c r="BC21" s="11">
        <f t="shared" si="19"/>
        <v>138</v>
      </c>
      <c r="BD21" s="11">
        <f t="shared" si="20"/>
        <v>0</v>
      </c>
      <c r="BE21" s="11">
        <f t="shared" si="21"/>
        <v>157</v>
      </c>
      <c r="BF21" s="11">
        <f t="shared" si="22"/>
        <v>0</v>
      </c>
      <c r="BG21" s="11">
        <f t="shared" si="23"/>
        <v>162</v>
      </c>
      <c r="BH21" s="11">
        <f t="shared" si="24"/>
        <v>0</v>
      </c>
      <c r="BI21" s="11">
        <f t="shared" si="25"/>
        <v>184</v>
      </c>
      <c r="BJ21" s="13">
        <f t="shared" si="2"/>
        <v>454.63469040986195</v>
      </c>
      <c r="BK21" s="19">
        <f>IF($N21=2,BK44*'4 PEF'!$D$4,IF(OR($N21=3,$N21=4,$N21=5,$N21=6),BK44*'4 PEF'!$D$5,IF(OR($N21=7,$N21=8),BK44*'4 PEF'!$D$8,IF($N21=9,BK44*'4 PEF'!$D$7,IF($N21=10,BK44*'4 PEF'!$D$6)))))</f>
        <v>21.351683042993258</v>
      </c>
      <c r="BL21" s="19">
        <f>BL44*'4 PEF'!$D$8</f>
        <v>0</v>
      </c>
      <c r="BM21" s="19">
        <f>IF($N21=2,BM44*'4 PEF'!$D$4,IF(OR($N21=3,$N21=4,$N21=5,$N21=6),BM44*'4 PEF'!$D$5,IF(OR($N21=7,$N21=8),BM44*'4 PEF'!$D$8,IF($N21=9,BM44*'4 PEF'!$D$7,IF($N21=10,BM44*'4 PEF'!$D$6)))))</f>
        <v>6.3</v>
      </c>
      <c r="BN21" s="19">
        <f>BN44*'4 PEF'!$D$8</f>
        <v>22.282303131821887</v>
      </c>
      <c r="BO21" s="19">
        <f>BO44*'4 PEF'!$D$8</f>
        <v>4.7326894330640723</v>
      </c>
      <c r="BP21" s="33">
        <f>BP44*'4 PEF'!$D$8</f>
        <v>-17.493461538461538</v>
      </c>
      <c r="BQ21" s="34">
        <f t="shared" si="26"/>
        <v>37.173214069417682</v>
      </c>
      <c r="BR21" s="19">
        <f>IF($N21=2,BR44*'4 PEF'!$D$4,IF(OR($N21=3,$N21=4,$N21=5,$N21=6),BR44*'4 PEF'!$D$5,IF(OR($N21=7,$N21=8),BR44*'4 PEF'!$D$8,IF($N21=9,BR44*'4 PEF'!$D$7,IF($N21=10,BR44*'4 PEF'!$D$6)))))</f>
        <v>18.172457855061719</v>
      </c>
      <c r="BS21" s="19">
        <f>BS44*'4 PEF'!$D$8</f>
        <v>0</v>
      </c>
      <c r="BT21" s="19">
        <f>IF($N21=2,BT44*'4 PEF'!$D$4,IF(OR($N21=3,$N21=4,$N21=5,$N21=6),BT44*'4 PEF'!$D$5,IF(OR($N21=7,$N21=8),BT44*'4 PEF'!$D$8,IF($N21=9,BT44*'4 PEF'!$D$7,IF($N21=10,BT44*'4 PEF'!$D$6)))))</f>
        <v>9.17</v>
      </c>
      <c r="BU21" s="19">
        <f>BU44*'4 PEF'!$D$8</f>
        <v>21.441830613057363</v>
      </c>
      <c r="BV21" s="19">
        <f>BV44*'4 PEF'!$D$8</f>
        <v>12.411097148677255</v>
      </c>
      <c r="BW21" s="33">
        <f>BW44*'4 PEF'!$D$8</f>
        <v>-17.394857142857145</v>
      </c>
      <c r="BX21" s="34">
        <f t="shared" si="27"/>
        <v>43.800528473939195</v>
      </c>
    </row>
    <row r="22" spans="1:77" ht="15" customHeight="1" x14ac:dyDescent="0.25">
      <c r="A22" s="151"/>
      <c r="B22" s="17">
        <v>17</v>
      </c>
      <c r="C22" s="97">
        <f>VLOOKUP(M22,[1]aux!$A$2:$B$37,2,FALSE)</f>
        <v>13</v>
      </c>
      <c r="D22" s="50"/>
      <c r="E22" s="50"/>
      <c r="F22" s="49"/>
      <c r="G22" s="49"/>
      <c r="H22" s="31">
        <f t="shared" si="28"/>
        <v>0</v>
      </c>
      <c r="I22" s="49">
        <v>3</v>
      </c>
      <c r="J22" s="49">
        <v>3</v>
      </c>
      <c r="K22" s="49">
        <v>2</v>
      </c>
      <c r="L22" s="49">
        <v>1</v>
      </c>
      <c r="M22" s="49">
        <f t="shared" si="7"/>
        <v>3321</v>
      </c>
      <c r="N22" s="49">
        <v>10</v>
      </c>
      <c r="O22" s="49">
        <v>0</v>
      </c>
      <c r="P22" s="49">
        <v>2</v>
      </c>
      <c r="Q22" s="49">
        <v>0</v>
      </c>
      <c r="R22" s="49">
        <v>2</v>
      </c>
      <c r="S22" s="22">
        <f t="shared" si="0"/>
        <v>19</v>
      </c>
      <c r="T22" s="49">
        <v>0</v>
      </c>
      <c r="U22" s="49">
        <v>0</v>
      </c>
      <c r="V22" s="18"/>
      <c r="W22" s="10">
        <f>VLOOKUP($C22,[1]Helsinki!$BB$7:$BK$42,5)</f>
        <v>15</v>
      </c>
      <c r="X22" s="10">
        <f>VLOOKUP($C22,[1]Helsinki!$BB$7:$BK$42,6)</f>
        <v>38</v>
      </c>
      <c r="Y22" s="10">
        <f>VLOOKUP($C22,[1]Helsinki!$BB$7:$BK$42,7)</f>
        <v>65</v>
      </c>
      <c r="Z22" s="10">
        <f>VLOOKUP($C22,[1]Helsinki!$BB$7:$BK$42,8)</f>
        <v>93</v>
      </c>
      <c r="AA22" s="10">
        <f>VLOOKUP($C22,[1]Helsinki!$BB$7:$BK$42,9)</f>
        <v>0</v>
      </c>
      <c r="AB22" s="10">
        <f>VLOOKUP($C22,[1]Helsinki!$BB$7:$BK$42,10)</f>
        <v>109</v>
      </c>
      <c r="AC22" s="11">
        <f t="shared" si="8"/>
        <v>0</v>
      </c>
      <c r="AD22" s="11">
        <f t="shared" si="9"/>
        <v>0</v>
      </c>
      <c r="AE22" s="11">
        <f>VLOOKUP($C22,[1]Vienna!$BB$7:$BM$42,11)</f>
        <v>176</v>
      </c>
      <c r="AF22" s="11">
        <f>VLOOKUP($C22,[1]Vienna!$BB$7:$BM$42,12)</f>
        <v>0</v>
      </c>
      <c r="AG22" s="11" t="s">
        <v>30</v>
      </c>
      <c r="AH22" s="11" t="s">
        <v>30</v>
      </c>
      <c r="AI22" s="11">
        <f t="shared" si="10"/>
        <v>191</v>
      </c>
      <c r="AJ22" s="11">
        <f t="shared" si="11"/>
        <v>0</v>
      </c>
      <c r="AK22" s="11">
        <f t="shared" si="12"/>
        <v>153</v>
      </c>
      <c r="AL22" s="11">
        <f t="shared" si="13"/>
        <v>0</v>
      </c>
      <c r="AM22" s="11">
        <f t="shared" si="14"/>
        <v>162</v>
      </c>
      <c r="AN22" s="11">
        <f t="shared" si="15"/>
        <v>0</v>
      </c>
      <c r="AO22" s="11">
        <f t="shared" si="16"/>
        <v>0</v>
      </c>
      <c r="AP22" s="13">
        <f t="shared" si="1"/>
        <v>270.32400572450172</v>
      </c>
      <c r="AQ22" s="10">
        <f>VLOOKUP($C22,[2]Helsinki!$BB$7:$BK$40,5)</f>
        <v>16</v>
      </c>
      <c r="AR22" s="10">
        <f>VLOOKUP($C22,[2]Helsinki!$BB$7:$BK$40,6)</f>
        <v>38</v>
      </c>
      <c r="AS22" s="10">
        <f>VLOOKUP($C22,[2]Helsinki!$BB$7:$BK$40,7)</f>
        <v>66</v>
      </c>
      <c r="AT22" s="10">
        <f>VLOOKUP($C22,[2]Helsinki!$BB$7:$BK$40,8)</f>
        <v>95</v>
      </c>
      <c r="AU22" s="10">
        <f>VLOOKUP($C22,[2]Helsinki!$BB$7:$BK$40,9)</f>
        <v>0</v>
      </c>
      <c r="AV22" s="10">
        <f>VLOOKUP($C22,[2]Helsinki!$BB$7:$BK$40,10)</f>
        <v>109</v>
      </c>
      <c r="AW22" s="11">
        <f t="shared" si="17"/>
        <v>0</v>
      </c>
      <c r="AX22" s="11">
        <f t="shared" si="18"/>
        <v>0</v>
      </c>
      <c r="AY22" s="11">
        <f>VLOOKUP($C22,[2]Vienna!$BB$7:$BM$42,11)</f>
        <v>176</v>
      </c>
      <c r="AZ22" s="11">
        <f>VLOOKUP($C22,[2]Vienna!$BB$7:$BM$42,12)</f>
        <v>0</v>
      </c>
      <c r="BA22" s="11" t="s">
        <v>30</v>
      </c>
      <c r="BB22" s="11" t="s">
        <v>30</v>
      </c>
      <c r="BC22" s="11">
        <f t="shared" si="19"/>
        <v>191</v>
      </c>
      <c r="BD22" s="11">
        <f t="shared" si="20"/>
        <v>0</v>
      </c>
      <c r="BE22" s="11">
        <f t="shared" si="21"/>
        <v>153</v>
      </c>
      <c r="BF22" s="11">
        <f t="shared" si="22"/>
        <v>0</v>
      </c>
      <c r="BG22" s="11">
        <f t="shared" si="23"/>
        <v>162</v>
      </c>
      <c r="BH22" s="11">
        <f t="shared" si="24"/>
        <v>0</v>
      </c>
      <c r="BI22" s="11">
        <f t="shared" si="25"/>
        <v>0</v>
      </c>
      <c r="BJ22" s="13">
        <f t="shared" si="2"/>
        <v>304.50043289723294</v>
      </c>
      <c r="BK22" s="19">
        <f>IF($N22=2,BK45*'4 PEF'!$D$4,IF(OR($N22=3,$N22=4,$N22=5,$N22=6),BK45*'4 PEF'!$D$5,IF(OR($N22=7,$N22=8),BK45*'4 PEF'!$D$8,IF($N22=9,BK45*'4 PEF'!$D$7,IF($N22=10,BK45*'4 PEF'!$D$6)))))</f>
        <v>19.94680019639063</v>
      </c>
      <c r="BL22" s="19">
        <f>BL45*'4 PEF'!$D$8</f>
        <v>0</v>
      </c>
      <c r="BM22" s="19">
        <f>IF($N22=2,BM45*'4 PEF'!$D$4,IF(OR($N22=3,$N22=4,$N22=5,$N22=6),BM45*'4 PEF'!$D$5,IF(OR($N22=7,$N22=8),BM45*'4 PEF'!$D$8,IF($N22=9,BM45*'4 PEF'!$D$7,IF($N22=10,BM45*'4 PEF'!$D$6)))))</f>
        <v>5</v>
      </c>
      <c r="BN22" s="19">
        <f>BN45*'4 PEF'!$D$8</f>
        <v>61.248379394531256</v>
      </c>
      <c r="BO22" s="19">
        <f>BO45*'4 PEF'!$D$8</f>
        <v>0.5196281693728948</v>
      </c>
      <c r="BP22" s="33">
        <f>BP45*'4 PEF'!$D$8</f>
        <v>0</v>
      </c>
      <c r="BQ22" s="34">
        <f t="shared" si="26"/>
        <v>86.714807760294775</v>
      </c>
      <c r="BR22" s="19">
        <f>IF($N22=2,BR45*'4 PEF'!$D$4,IF(OR($N22=3,$N22=4,$N22=5,$N22=6),BR45*'4 PEF'!$D$5,IF(OR($N22=7,$N22=8),BR45*'4 PEF'!$D$8,IF($N22=9,BR45*'4 PEF'!$D$7,IF($N22=10,BR45*'4 PEF'!$D$6)))))</f>
        <v>29.424821173305677</v>
      </c>
      <c r="BS22" s="19">
        <f>BS45*'4 PEF'!$D$8</f>
        <v>0</v>
      </c>
      <c r="BT22" s="19">
        <f>IF($N22=2,BT45*'4 PEF'!$D$4,IF(OR($N22=3,$N22=4,$N22=5,$N22=6),BT45*'4 PEF'!$D$5,IF(OR($N22=7,$N22=8),BT45*'4 PEF'!$D$8,IF($N22=9,BT45*'4 PEF'!$D$7,IF($N22=10,BT45*'4 PEF'!$D$6)))))</f>
        <v>7.2777777777777777</v>
      </c>
      <c r="BU22" s="19">
        <f>BU45*'4 PEF'!$D$8</f>
        <v>54.217841041071523</v>
      </c>
      <c r="BV22" s="19">
        <f>BV45*'4 PEF'!$D$8</f>
        <v>1.106170928628303</v>
      </c>
      <c r="BW22" s="33">
        <f>BW45*'4 PEF'!$D$8</f>
        <v>0</v>
      </c>
      <c r="BX22" s="34">
        <f t="shared" si="27"/>
        <v>92.02661092078327</v>
      </c>
    </row>
    <row r="23" spans="1:77" ht="15" customHeight="1" x14ac:dyDescent="0.25">
      <c r="A23" s="151"/>
      <c r="B23" s="17">
        <v>18</v>
      </c>
      <c r="C23" s="97">
        <f>VLOOKUP(M23,[1]aux!$A$2:$B$37,2,FALSE)</f>
        <v>17</v>
      </c>
      <c r="D23" s="50"/>
      <c r="E23" s="50"/>
      <c r="F23" s="49"/>
      <c r="G23" s="49"/>
      <c r="H23" s="31">
        <f t="shared" si="28"/>
        <v>0</v>
      </c>
      <c r="I23" s="49">
        <v>4</v>
      </c>
      <c r="J23" s="49">
        <v>3</v>
      </c>
      <c r="K23" s="49">
        <v>2</v>
      </c>
      <c r="L23" s="49">
        <v>1</v>
      </c>
      <c r="M23" s="49">
        <f t="shared" si="7"/>
        <v>4321</v>
      </c>
      <c r="N23" s="49">
        <v>9</v>
      </c>
      <c r="O23" s="49">
        <v>0</v>
      </c>
      <c r="P23" s="49">
        <v>2</v>
      </c>
      <c r="Q23" s="49">
        <v>0</v>
      </c>
      <c r="R23" s="49">
        <v>2</v>
      </c>
      <c r="S23" s="22">
        <f t="shared" si="0"/>
        <v>18</v>
      </c>
      <c r="T23" s="49">
        <v>0</v>
      </c>
      <c r="U23" s="49">
        <v>0</v>
      </c>
      <c r="V23" s="18"/>
      <c r="W23" s="10">
        <f>VLOOKUP($C23,[1]Helsinki!$BB$7:$BK$42,5)</f>
        <v>17</v>
      </c>
      <c r="X23" s="10" t="str">
        <f>VLOOKUP($C23,[1]Helsinki!$BB$7:$BK$42,6)</f>
        <v>f</v>
      </c>
      <c r="Y23" s="10">
        <f>VLOOKUP($C23,[1]Helsinki!$BB$7:$BK$42,7)</f>
        <v>67</v>
      </c>
      <c r="Z23" s="10">
        <f>VLOOKUP($C23,[1]Helsinki!$BB$7:$BK$42,8)</f>
        <v>93</v>
      </c>
      <c r="AA23" s="10">
        <f>VLOOKUP($C23,[1]Helsinki!$BB$7:$BK$42,9)</f>
        <v>0</v>
      </c>
      <c r="AB23" s="10">
        <f>VLOOKUP($C23,[1]Helsinki!$BB$7:$BK$42,10)</f>
        <v>109</v>
      </c>
      <c r="AC23" s="11">
        <f t="shared" si="8"/>
        <v>0</v>
      </c>
      <c r="AD23" s="11">
        <f t="shared" si="9"/>
        <v>0</v>
      </c>
      <c r="AE23" s="11">
        <f>VLOOKUP($C23,[1]Vienna!$BB$7:$BM$42,11)</f>
        <v>176</v>
      </c>
      <c r="AF23" s="11">
        <f>VLOOKUP($C23,[1]Vienna!$BB$7:$BM$42,12)</f>
        <v>0</v>
      </c>
      <c r="AG23" s="11" t="s">
        <v>30</v>
      </c>
      <c r="AH23" s="11" t="s">
        <v>30</v>
      </c>
      <c r="AI23" s="11">
        <f t="shared" si="10"/>
        <v>138</v>
      </c>
      <c r="AJ23" s="11">
        <f t="shared" si="11"/>
        <v>0</v>
      </c>
      <c r="AK23" s="11">
        <f t="shared" si="12"/>
        <v>153</v>
      </c>
      <c r="AL23" s="11">
        <f t="shared" si="13"/>
        <v>0</v>
      </c>
      <c r="AM23" s="11">
        <f t="shared" si="14"/>
        <v>162</v>
      </c>
      <c r="AN23" s="11">
        <f t="shared" si="15"/>
        <v>0</v>
      </c>
      <c r="AO23" s="11">
        <f t="shared" si="16"/>
        <v>0</v>
      </c>
      <c r="AP23" s="13">
        <f t="shared" si="1"/>
        <v>254.15238557500868</v>
      </c>
      <c r="AQ23" s="10">
        <f>VLOOKUP($C23,[2]Helsinki!$BB$7:$BK$40,5)</f>
        <v>18</v>
      </c>
      <c r="AR23" s="10" t="str">
        <f>VLOOKUP($C23,[2]Helsinki!$BB$7:$BK$40,6)</f>
        <v>f</v>
      </c>
      <c r="AS23" s="10">
        <f>VLOOKUP($C23,[2]Helsinki!$BB$7:$BK$40,7)</f>
        <v>68</v>
      </c>
      <c r="AT23" s="10">
        <f>VLOOKUP($C23,[2]Helsinki!$BB$7:$BK$40,8)</f>
        <v>95</v>
      </c>
      <c r="AU23" s="10">
        <f>VLOOKUP($C23,[2]Helsinki!$BB$7:$BK$40,9)</f>
        <v>0</v>
      </c>
      <c r="AV23" s="10">
        <f>VLOOKUP($C23,[2]Helsinki!$BB$7:$BK$40,10)</f>
        <v>109</v>
      </c>
      <c r="AW23" s="11">
        <f t="shared" si="17"/>
        <v>0</v>
      </c>
      <c r="AX23" s="11">
        <f t="shared" si="18"/>
        <v>0</v>
      </c>
      <c r="AY23" s="11">
        <f>VLOOKUP($C23,[2]Vienna!$BB$7:$BM$42,11)</f>
        <v>176</v>
      </c>
      <c r="AZ23" s="11">
        <f>VLOOKUP($C23,[2]Vienna!$BB$7:$BM$42,12)</f>
        <v>0</v>
      </c>
      <c r="BA23" s="11" t="s">
        <v>30</v>
      </c>
      <c r="BB23" s="11" t="s">
        <v>30</v>
      </c>
      <c r="BC23" s="11">
        <f t="shared" si="19"/>
        <v>138</v>
      </c>
      <c r="BD23" s="11">
        <f t="shared" si="20"/>
        <v>0</v>
      </c>
      <c r="BE23" s="11">
        <f t="shared" si="21"/>
        <v>153</v>
      </c>
      <c r="BF23" s="11">
        <f t="shared" si="22"/>
        <v>0</v>
      </c>
      <c r="BG23" s="11">
        <f t="shared" si="23"/>
        <v>162</v>
      </c>
      <c r="BH23" s="11">
        <f t="shared" si="24"/>
        <v>0</v>
      </c>
      <c r="BI23" s="11">
        <f t="shared" si="25"/>
        <v>0</v>
      </c>
      <c r="BJ23" s="13">
        <f t="shared" si="2"/>
        <v>264.27240830511545</v>
      </c>
      <c r="BK23" s="19">
        <f>IF($N23=2,BK46*'4 PEF'!$D$4,IF(OR($N23=3,$N23=4,$N23=5,$N23=6),BK46*'4 PEF'!$D$5,IF(OR($N23=7,$N23=8),BK46*'4 PEF'!$D$8,IF($N23=9,BK46*'4 PEF'!$D$7,IF($N23=10,BK46*'4 PEF'!$D$6)))))</f>
        <v>23.58707552861469</v>
      </c>
      <c r="BL23" s="19">
        <f>BL46*'4 PEF'!$D$8</f>
        <v>0</v>
      </c>
      <c r="BM23" s="19">
        <f>IF($N23=2,BM46*'4 PEF'!$D$4,IF(OR($N23=3,$N23=4,$N23=5,$N23=6),BM46*'4 PEF'!$D$5,IF(OR($N23=7,$N23=8),BM46*'4 PEF'!$D$8,IF($N23=9,BM46*'4 PEF'!$D$7,IF($N23=10,BM46*'4 PEF'!$D$6)))))</f>
        <v>6.3</v>
      </c>
      <c r="BN23" s="19">
        <f>BN46*'4 PEF'!$D$8</f>
        <v>61.250557324218754</v>
      </c>
      <c r="BO23" s="19">
        <f>BO46*'4 PEF'!$D$8</f>
        <v>0.51668144547717698</v>
      </c>
      <c r="BP23" s="33">
        <f>BP46*'4 PEF'!$D$8</f>
        <v>0</v>
      </c>
      <c r="BQ23" s="34">
        <f t="shared" si="26"/>
        <v>91.654314298310624</v>
      </c>
      <c r="BR23" s="19">
        <f>IF($N23=2,BR46*'4 PEF'!$D$4,IF(OR($N23=3,$N23=4,$N23=5,$N23=6),BR46*'4 PEF'!$D$5,IF(OR($N23=7,$N23=8),BR46*'4 PEF'!$D$8,IF($N23=9,BR46*'4 PEF'!$D$7,IF($N23=10,BR46*'4 PEF'!$D$6)))))</f>
        <v>32.535491367101628</v>
      </c>
      <c r="BS23" s="19">
        <f>BS46*'4 PEF'!$D$8</f>
        <v>0</v>
      </c>
      <c r="BT23" s="19">
        <f>IF($N23=2,BT46*'4 PEF'!$D$4,IF(OR($N23=3,$N23=4,$N23=5,$N23=6),BT46*'4 PEF'!$D$5,IF(OR($N23=7,$N23=8),BT46*'4 PEF'!$D$8,IF($N23=9,BT46*'4 PEF'!$D$7,IF($N23=10,BT46*'4 PEF'!$D$6)))))</f>
        <v>9.17</v>
      </c>
      <c r="BU23" s="19">
        <f>BU46*'4 PEF'!$D$8</f>
        <v>54.209007846428619</v>
      </c>
      <c r="BV23" s="19">
        <f>BV46*'4 PEF'!$D$8</f>
        <v>1.0812395584403194</v>
      </c>
      <c r="BW23" s="33">
        <f>BW46*'4 PEF'!$D$8</f>
        <v>0</v>
      </c>
      <c r="BX23" s="34">
        <f t="shared" si="27"/>
        <v>96.995738771970565</v>
      </c>
    </row>
    <row r="24" spans="1:77" ht="15" customHeight="1" x14ac:dyDescent="0.25">
      <c r="A24" s="151"/>
      <c r="B24" s="17">
        <v>19</v>
      </c>
      <c r="C24" s="97">
        <f>VLOOKUP(M24,[1]aux!$A$2:$B$37,2,FALSE)</f>
        <v>17</v>
      </c>
      <c r="D24" s="50"/>
      <c r="E24" s="50"/>
      <c r="F24" s="49"/>
      <c r="G24" s="49"/>
      <c r="H24" s="31">
        <f t="shared" si="28"/>
        <v>0</v>
      </c>
      <c r="I24" s="49">
        <v>4</v>
      </c>
      <c r="J24" s="49">
        <v>3</v>
      </c>
      <c r="K24" s="49">
        <v>2</v>
      </c>
      <c r="L24" s="49">
        <v>1</v>
      </c>
      <c r="M24" s="49">
        <f t="shared" si="7"/>
        <v>4321</v>
      </c>
      <c r="N24" s="49">
        <v>9</v>
      </c>
      <c r="O24" s="49">
        <v>0</v>
      </c>
      <c r="P24" s="49">
        <v>2</v>
      </c>
      <c r="Q24" s="49">
        <v>0</v>
      </c>
      <c r="R24" s="49">
        <v>2</v>
      </c>
      <c r="S24" s="22">
        <f t="shared" si="0"/>
        <v>18</v>
      </c>
      <c r="T24" s="49">
        <v>0</v>
      </c>
      <c r="U24" s="49">
        <v>1</v>
      </c>
      <c r="V24" s="18"/>
      <c r="W24" s="10">
        <f>VLOOKUP($C24,[1]Helsinki!$BB$7:$BK$42,5)</f>
        <v>17</v>
      </c>
      <c r="X24" s="10" t="str">
        <f>VLOOKUP($C24,[1]Helsinki!$BB$7:$BK$42,6)</f>
        <v>f</v>
      </c>
      <c r="Y24" s="10">
        <f>VLOOKUP($C24,[1]Helsinki!$BB$7:$BK$42,7)</f>
        <v>67</v>
      </c>
      <c r="Z24" s="10">
        <f>VLOOKUP($C24,[1]Helsinki!$BB$7:$BK$42,8)</f>
        <v>93</v>
      </c>
      <c r="AA24" s="10">
        <f>VLOOKUP($C24,[1]Helsinki!$BB$7:$BK$42,9)</f>
        <v>0</v>
      </c>
      <c r="AB24" s="10">
        <f>VLOOKUP($C24,[1]Helsinki!$BB$7:$BK$42,10)</f>
        <v>109</v>
      </c>
      <c r="AC24" s="11">
        <f t="shared" si="8"/>
        <v>0</v>
      </c>
      <c r="AD24" s="11">
        <f t="shared" si="9"/>
        <v>0</v>
      </c>
      <c r="AE24" s="11">
        <f>VLOOKUP($C24,[1]Vienna!$BB$7:$BM$42,11)</f>
        <v>176</v>
      </c>
      <c r="AF24" s="11">
        <f>VLOOKUP($C24,[1]Vienna!$BB$7:$BM$42,12)</f>
        <v>0</v>
      </c>
      <c r="AG24" s="11" t="s">
        <v>30</v>
      </c>
      <c r="AH24" s="11" t="s">
        <v>30</v>
      </c>
      <c r="AI24" s="11">
        <f t="shared" si="10"/>
        <v>138</v>
      </c>
      <c r="AJ24" s="11">
        <f t="shared" si="11"/>
        <v>0</v>
      </c>
      <c r="AK24" s="11">
        <f t="shared" si="12"/>
        <v>153</v>
      </c>
      <c r="AL24" s="11">
        <f t="shared" si="13"/>
        <v>0</v>
      </c>
      <c r="AM24" s="11">
        <f t="shared" si="14"/>
        <v>162</v>
      </c>
      <c r="AN24" s="11">
        <f t="shared" si="15"/>
        <v>0</v>
      </c>
      <c r="AO24" s="11">
        <f t="shared" si="16"/>
        <v>184</v>
      </c>
      <c r="AP24" s="13">
        <f t="shared" si="1"/>
        <v>272.8754624980856</v>
      </c>
      <c r="AQ24" s="10">
        <f>VLOOKUP($C24,[2]Helsinki!$BB$7:$BK$40,5)</f>
        <v>18</v>
      </c>
      <c r="AR24" s="10" t="str">
        <f>VLOOKUP($C24,[2]Helsinki!$BB$7:$BK$40,6)</f>
        <v>f</v>
      </c>
      <c r="AS24" s="10">
        <f>VLOOKUP($C24,[2]Helsinki!$BB$7:$BK$40,7)</f>
        <v>68</v>
      </c>
      <c r="AT24" s="10">
        <f>VLOOKUP($C24,[2]Helsinki!$BB$7:$BK$40,8)</f>
        <v>95</v>
      </c>
      <c r="AU24" s="10">
        <f>VLOOKUP($C24,[2]Helsinki!$BB$7:$BK$40,9)</f>
        <v>0</v>
      </c>
      <c r="AV24" s="10">
        <f>VLOOKUP($C24,[2]Helsinki!$BB$7:$BK$40,10)</f>
        <v>109</v>
      </c>
      <c r="AW24" s="11">
        <f t="shared" si="17"/>
        <v>0</v>
      </c>
      <c r="AX24" s="11">
        <f t="shared" si="18"/>
        <v>0</v>
      </c>
      <c r="AY24" s="11">
        <f>VLOOKUP($C24,[2]Vienna!$BB$7:$BM$42,11)</f>
        <v>176</v>
      </c>
      <c r="AZ24" s="11">
        <f>VLOOKUP($C24,[2]Vienna!$BB$7:$BM$42,12)</f>
        <v>0</v>
      </c>
      <c r="BA24" s="11" t="s">
        <v>30</v>
      </c>
      <c r="BB24" s="11" t="s">
        <v>30</v>
      </c>
      <c r="BC24" s="11">
        <f t="shared" si="19"/>
        <v>138</v>
      </c>
      <c r="BD24" s="11">
        <f t="shared" si="20"/>
        <v>0</v>
      </c>
      <c r="BE24" s="11">
        <f t="shared" si="21"/>
        <v>153</v>
      </c>
      <c r="BF24" s="11">
        <f t="shared" si="22"/>
        <v>0</v>
      </c>
      <c r="BG24" s="11">
        <f t="shared" si="23"/>
        <v>162</v>
      </c>
      <c r="BH24" s="11">
        <f t="shared" si="24"/>
        <v>0</v>
      </c>
      <c r="BI24" s="11">
        <f t="shared" si="25"/>
        <v>184</v>
      </c>
      <c r="BJ24" s="13">
        <f t="shared" si="2"/>
        <v>283.58986862257575</v>
      </c>
      <c r="BK24" s="19">
        <f>IF($N24=2,BK47*'4 PEF'!$D$4,IF(OR($N24=3,$N24=4,$N24=5,$N24=6),BK47*'4 PEF'!$D$5,IF(OR($N24=7,$N24=8),BK47*'4 PEF'!$D$8,IF($N24=9,BK47*'4 PEF'!$D$7,IF($N24=10,BK47*'4 PEF'!$D$6)))))</f>
        <v>23.58707552861469</v>
      </c>
      <c r="BL24" s="19">
        <f>BL47*'4 PEF'!$D$8</f>
        <v>0</v>
      </c>
      <c r="BM24" s="19">
        <f>IF($N24=2,BM47*'4 PEF'!$D$4,IF(OR($N24=3,$N24=4,$N24=5,$N24=6),BM47*'4 PEF'!$D$5,IF(OR($N24=7,$N24=8),BM47*'4 PEF'!$D$8,IF($N24=9,BM47*'4 PEF'!$D$7,IF($N24=10,BM47*'4 PEF'!$D$6)))))</f>
        <v>6.3</v>
      </c>
      <c r="BN24" s="19">
        <f>BN47*'4 PEF'!$D$8</f>
        <v>61.250557324218754</v>
      </c>
      <c r="BO24" s="19">
        <f>BO47*'4 PEF'!$D$8</f>
        <v>0.51668144547717698</v>
      </c>
      <c r="BP24" s="33">
        <f>BP47*'4 PEF'!$D$8</f>
        <v>-17.493461538461538</v>
      </c>
      <c r="BQ24" s="34">
        <f t="shared" si="26"/>
        <v>74.160852759849092</v>
      </c>
      <c r="BR24" s="19">
        <f>IF($N24=2,BR47*'4 PEF'!$D$4,IF(OR($N24=3,$N24=4,$N24=5,$N24=6),BR47*'4 PEF'!$D$5,IF(OR($N24=7,$N24=8),BR47*'4 PEF'!$D$8,IF($N24=9,BR47*'4 PEF'!$D$7,IF($N24=10,BR47*'4 PEF'!$D$6)))))</f>
        <v>32.535491367101628</v>
      </c>
      <c r="BS24" s="19">
        <f>BS47*'4 PEF'!$D$8</f>
        <v>0</v>
      </c>
      <c r="BT24" s="19">
        <f>IF($N24=2,BT47*'4 PEF'!$D$4,IF(OR($N24=3,$N24=4,$N24=5,$N24=6),BT47*'4 PEF'!$D$5,IF(OR($N24=7,$N24=8),BT47*'4 PEF'!$D$8,IF($N24=9,BT47*'4 PEF'!$D$7,IF($N24=10,BT47*'4 PEF'!$D$6)))))</f>
        <v>9.17</v>
      </c>
      <c r="BU24" s="19">
        <f>BU47*'4 PEF'!$D$8</f>
        <v>54.209007846428619</v>
      </c>
      <c r="BV24" s="19">
        <f>BV47*'4 PEF'!$D$8</f>
        <v>1.0812395584403194</v>
      </c>
      <c r="BW24" s="33">
        <f>BW47*'4 PEF'!$D$8</f>
        <v>-17.394857142857145</v>
      </c>
      <c r="BX24" s="34">
        <f t="shared" si="27"/>
        <v>79.600881629113417</v>
      </c>
    </row>
    <row r="25" spans="1:77" ht="15" customHeight="1" x14ac:dyDescent="0.25">
      <c r="A25" s="152"/>
      <c r="B25" s="17">
        <v>20</v>
      </c>
      <c r="C25" s="97">
        <f>VLOOKUP(M25,[1]aux!$A$2:$B$37,2,FALSE)</f>
        <v>36</v>
      </c>
      <c r="D25" s="50"/>
      <c r="E25" s="50"/>
      <c r="F25" s="49"/>
      <c r="G25" s="49"/>
      <c r="H25" s="31">
        <f t="shared" ref="H25" si="29">IF(L25=1,0,IF(L25=2,1))</f>
        <v>1</v>
      </c>
      <c r="I25" s="49">
        <v>4</v>
      </c>
      <c r="J25" s="49">
        <v>3</v>
      </c>
      <c r="K25" s="49">
        <v>3</v>
      </c>
      <c r="L25" s="49">
        <v>2</v>
      </c>
      <c r="M25" s="49">
        <f t="shared" ref="M25" si="30">I25*1000+J25*100+K25*10+L25*1</f>
        <v>4332</v>
      </c>
      <c r="N25" s="49">
        <v>9</v>
      </c>
      <c r="O25" s="49">
        <v>0</v>
      </c>
      <c r="P25" s="49">
        <v>4</v>
      </c>
      <c r="Q25" s="49">
        <v>0</v>
      </c>
      <c r="R25" s="49">
        <v>2</v>
      </c>
      <c r="S25" s="22">
        <f t="shared" si="0"/>
        <v>18</v>
      </c>
      <c r="T25" s="49">
        <v>0</v>
      </c>
      <c r="U25" s="49">
        <v>1</v>
      </c>
      <c r="V25" s="7"/>
      <c r="W25" s="10">
        <f>VLOOKUP($C25,[1]Helsinki!$BB$7:$BK$42,5)</f>
        <v>17</v>
      </c>
      <c r="X25" s="10" t="str">
        <f>VLOOKUP($C25,[1]Helsinki!$BB$7:$BK$42,6)</f>
        <v>f</v>
      </c>
      <c r="Y25" s="10">
        <f>VLOOKUP($C25,[1]Helsinki!$BB$7:$BK$42,7)</f>
        <v>67</v>
      </c>
      <c r="Z25" s="10">
        <f>VLOOKUP($C25,[1]Helsinki!$BB$7:$BK$42,8)</f>
        <v>93</v>
      </c>
      <c r="AA25" s="10">
        <f>VLOOKUP($C25,[1]Helsinki!$BB$7:$BK$42,9)</f>
        <v>117</v>
      </c>
      <c r="AB25" s="10">
        <f>VLOOKUP($C25,[1]Helsinki!$BB$7:$BK$42,10)</f>
        <v>109</v>
      </c>
      <c r="AC25" s="11">
        <f t="shared" si="8"/>
        <v>170</v>
      </c>
      <c r="AD25" s="11">
        <f t="shared" si="9"/>
        <v>168</v>
      </c>
      <c r="AE25" s="11">
        <f>VLOOKUP($C25,[1]Vienna!$BB$7:$BM$42,11)</f>
        <v>177</v>
      </c>
      <c r="AF25" s="11">
        <f>VLOOKUP($C25,[1]Vienna!$BB$7:$BM$42,12)</f>
        <v>182</v>
      </c>
      <c r="AG25" s="11" t="s">
        <v>30</v>
      </c>
      <c r="AH25" s="11" t="s">
        <v>30</v>
      </c>
      <c r="AI25" s="11">
        <f t="shared" si="10"/>
        <v>138</v>
      </c>
      <c r="AJ25" s="11">
        <f t="shared" si="11"/>
        <v>0</v>
      </c>
      <c r="AK25" s="11">
        <f t="shared" si="12"/>
        <v>157</v>
      </c>
      <c r="AL25" s="11">
        <f t="shared" si="13"/>
        <v>0</v>
      </c>
      <c r="AM25" s="11">
        <f t="shared" si="14"/>
        <v>162</v>
      </c>
      <c r="AN25" s="11">
        <f t="shared" si="15"/>
        <v>0</v>
      </c>
      <c r="AO25" s="11">
        <f t="shared" si="16"/>
        <v>184</v>
      </c>
      <c r="AP25" s="13">
        <f t="shared" si="1"/>
        <v>475.40881996490884</v>
      </c>
      <c r="AQ25" s="10">
        <f>VLOOKUP($C25,[2]Helsinki!$BB$7:$BK$40,5)</f>
        <v>18</v>
      </c>
      <c r="AR25" s="10" t="str">
        <f>VLOOKUP($C25,[2]Helsinki!$BB$7:$BK$40,6)</f>
        <v>f</v>
      </c>
      <c r="AS25" s="10">
        <f>VLOOKUP($C25,[2]Helsinki!$BB$7:$BK$40,7)</f>
        <v>68</v>
      </c>
      <c r="AT25" s="10">
        <f>VLOOKUP($C25,[2]Helsinki!$BB$7:$BK$40,8)</f>
        <v>93</v>
      </c>
      <c r="AU25" s="10">
        <f>VLOOKUP($C25,[2]Helsinki!$BB$7:$BK$40,9)</f>
        <v>117</v>
      </c>
      <c r="AV25" s="10">
        <f>VLOOKUP($C25,[2]Helsinki!$BB$7:$BK$40,10)</f>
        <v>109</v>
      </c>
      <c r="AW25" s="11">
        <f t="shared" si="17"/>
        <v>170</v>
      </c>
      <c r="AX25" s="11">
        <f t="shared" si="18"/>
        <v>168</v>
      </c>
      <c r="AY25" s="11">
        <f>VLOOKUP($C25,[2]Vienna!$BB$7:$BM$42,11)</f>
        <v>177</v>
      </c>
      <c r="AZ25" s="11">
        <f>VLOOKUP($C25,[2]Vienna!$BB$7:$BM$42,12)</f>
        <v>182</v>
      </c>
      <c r="BA25" s="11" t="s">
        <v>30</v>
      </c>
      <c r="BB25" s="11" t="s">
        <v>30</v>
      </c>
      <c r="BC25" s="11">
        <f t="shared" si="19"/>
        <v>138</v>
      </c>
      <c r="BD25" s="11">
        <f t="shared" si="20"/>
        <v>0</v>
      </c>
      <c r="BE25" s="11">
        <f t="shared" si="21"/>
        <v>157</v>
      </c>
      <c r="BF25" s="11">
        <f t="shared" si="22"/>
        <v>0</v>
      </c>
      <c r="BG25" s="11">
        <f t="shared" si="23"/>
        <v>162</v>
      </c>
      <c r="BH25" s="11">
        <f t="shared" si="24"/>
        <v>0</v>
      </c>
      <c r="BI25" s="11">
        <f t="shared" si="25"/>
        <v>184</v>
      </c>
      <c r="BJ25" s="13">
        <f t="shared" si="2"/>
        <v>433.51131290258581</v>
      </c>
      <c r="BK25" s="19">
        <f>IF($N25=2,BK48*'4 PEF'!$D$4,IF(OR($N25=3,$N25=4,$N25=5,$N25=6),BK48*'4 PEF'!$D$5,IF(OR($N25=7,$N25=8),BK48*'4 PEF'!$D$8,IF($N25=9,BK48*'4 PEF'!$D$7,IF($N25=10,BK48*'4 PEF'!$D$6)))))</f>
        <v>47.141087002884866</v>
      </c>
      <c r="BL25" s="19">
        <f>BL48*'4 PEF'!$D$8</f>
        <v>0</v>
      </c>
      <c r="BM25" s="19">
        <f>IF($N25=2,BM48*'4 PEF'!$D$4,IF(OR($N25=3,$N25=4,$N25=5,$N25=6),BM48*'4 PEF'!$D$5,IF(OR($N25=7,$N25=8),BM48*'4 PEF'!$D$8,IF($N25=9,BM48*'4 PEF'!$D$7,IF($N25=10,BM48*'4 PEF'!$D$6)))))</f>
        <v>6.3</v>
      </c>
      <c r="BN25" s="19">
        <f>BN48*'4 PEF'!$D$8</f>
        <v>21.332899387658181</v>
      </c>
      <c r="BO25" s="19">
        <f>BO48*'4 PEF'!$D$8</f>
        <v>4.2520595450448706</v>
      </c>
      <c r="BP25" s="33">
        <f>BP48*'4 PEF'!$D$8</f>
        <v>-17.493461538461538</v>
      </c>
      <c r="BQ25" s="34">
        <f t="shared" ref="BQ25" si="31">SUM(BK25:BP25)</f>
        <v>61.532584397126378</v>
      </c>
      <c r="BR25" s="19">
        <f>IF($N25=2,BR48*'4 PEF'!$D$4,IF(OR($N25=3,$N25=4,$N25=5,$N25=6),BR48*'4 PEF'!$D$5,IF(OR($N25=7,$N25=8),BR48*'4 PEF'!$D$8,IF($N25=9,BR48*'4 PEF'!$D$7,IF($N25=10,BR48*'4 PEF'!$D$6)))))</f>
        <v>30.420650552450368</v>
      </c>
      <c r="BS25" s="19">
        <f>BS48*'4 PEF'!$D$8</f>
        <v>0</v>
      </c>
      <c r="BT25" s="19">
        <f>IF($N25=2,BT48*'4 PEF'!$D$4,IF(OR($N25=3,$N25=4,$N25=5,$N25=6),BT48*'4 PEF'!$D$5,IF(OR($N25=7,$N25=8),BT48*'4 PEF'!$D$8,IF($N25=9,BT48*'4 PEF'!$D$7,IF($N25=10,BT48*'4 PEF'!$D$6)))))</f>
        <v>9.17</v>
      </c>
      <c r="BU25" s="19">
        <f>BU48*'4 PEF'!$D$8</f>
        <v>20.748140262629526</v>
      </c>
      <c r="BV25" s="19">
        <f>BV48*'4 PEF'!$D$8</f>
        <v>11.859399379957994</v>
      </c>
      <c r="BW25" s="33">
        <f>BW48*'4 PEF'!$D$8</f>
        <v>-17.394857142857145</v>
      </c>
      <c r="BX25" s="34">
        <f t="shared" ref="BX25" si="32">SUM(BR25:BW25)</f>
        <v>54.803333052180747</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4"/>
      <c r="J28" s="24"/>
      <c r="K28" s="24"/>
      <c r="L28" s="24"/>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3">IF(C6="","",C6)</f>
        <v>1</v>
      </c>
      <c r="D29" s="49" t="str">
        <f t="shared" si="33"/>
        <v>-</v>
      </c>
      <c r="E29" s="49" t="str">
        <f t="shared" si="33"/>
        <v>o</v>
      </c>
      <c r="F29" s="49" t="str">
        <f t="shared" si="33"/>
        <v>o</v>
      </c>
      <c r="G29" s="49" t="str">
        <f t="shared" si="33"/>
        <v>o</v>
      </c>
      <c r="H29" s="49">
        <f t="shared" si="33"/>
        <v>0</v>
      </c>
      <c r="I29" s="49">
        <f t="shared" si="33"/>
        <v>1</v>
      </c>
      <c r="J29" s="49">
        <f t="shared" si="33"/>
        <v>1</v>
      </c>
      <c r="K29" s="49">
        <f t="shared" si="33"/>
        <v>1</v>
      </c>
      <c r="L29" s="49">
        <f t="shared" si="33"/>
        <v>1</v>
      </c>
      <c r="M29" s="49">
        <f t="shared" si="33"/>
        <v>1111</v>
      </c>
      <c r="N29" s="49">
        <f t="shared" si="33"/>
        <v>2</v>
      </c>
      <c r="O29" s="49">
        <f t="shared" si="33"/>
        <v>0</v>
      </c>
      <c r="P29" s="49">
        <f t="shared" si="33"/>
        <v>2</v>
      </c>
      <c r="Q29" s="49">
        <f t="shared" si="33"/>
        <v>0</v>
      </c>
      <c r="R29" s="49">
        <f t="shared" si="33"/>
        <v>1</v>
      </c>
      <c r="S29" s="22">
        <f t="shared" si="33"/>
        <v>15</v>
      </c>
      <c r="T29" s="49">
        <f t="shared" si="33"/>
        <v>0</v>
      </c>
      <c r="U29" s="49">
        <f t="shared" si="33"/>
        <v>0</v>
      </c>
      <c r="V29" s="6" t="str">
        <f t="shared" si="33"/>
        <v/>
      </c>
      <c r="W29" s="21">
        <f>IF(W6&gt;0,VLOOKUP(W6,'[3]2010_Envelope'!$BH$6:$CR$128,36),"")</f>
        <v>7.2439858098702228</v>
      </c>
      <c r="X29" s="21">
        <f>IF(X6&gt;0,VLOOKUP(X6,'[3]2010_Envelope'!$BH$6:$CR$128,36),"")</f>
        <v>23.625874125874127</v>
      </c>
      <c r="Y29" s="21" t="str">
        <f>IF(Y6&gt;0,VLOOKUP(Y6,'[3]2010_Envelope'!$BH$6:$CR$128,36),"")</f>
        <v/>
      </c>
      <c r="Z29" s="21">
        <f>IF(Z6&gt;0,VLOOKUP(Z6,'[3]2010_Envelope'!$BH$6:$CR$128,36),"")</f>
        <v>25.384294871794872</v>
      </c>
      <c r="AA29" s="21" t="str">
        <f>IF(AA6&gt;0,VLOOKUP(AA6,'[3]2010_Envelope'!$BH$6:$CR$128,36),"")</f>
        <v/>
      </c>
      <c r="AB29" s="21" t="str">
        <f>IF(AB6&gt;0,VLOOKUP(AB6,'[3]2010_Envelope'!$BH$6:$CR$128,36),"")</f>
        <v/>
      </c>
      <c r="AC29" s="20" t="str">
        <f>IF(AC6&gt;0,VLOOKUP(AC6,'[3]2010_HVAC'!$EY$7:$KA$83,128),"")</f>
        <v/>
      </c>
      <c r="AD29" s="20" t="str">
        <f>IF(AD6&gt;0,VLOOKUP(AD6,'[3]2010_HVAC'!$EY$7:$KA$83,128),"")</f>
        <v/>
      </c>
      <c r="AE29" s="20" t="str">
        <f>IF(AE6&gt;0,VLOOKUP(AE6,'[3]2010_HVAC'!$EY$7:$KA$83,128),"")</f>
        <v/>
      </c>
      <c r="AF29" s="20" t="str">
        <f>IF(AF6&gt;0,VLOOKUP(AF6,'[3]2010_HVAC'!$EY$7:$KA$83,128),"")</f>
        <v/>
      </c>
      <c r="AG29" s="55">
        <f>VLOOKUP($C29,[1]Performance!$A$3:$K$38,4)</f>
        <v>0</v>
      </c>
      <c r="AH29" s="55">
        <f>IF(AG29=0,128,IF(AG29=1,129,130))</f>
        <v>128</v>
      </c>
      <c r="AI29" s="20">
        <f>IF(AI6&gt;0,VLOOKUP(AI6,'[3]2010_HVAC'!$EY$7:$KA$83,AH29),"")</f>
        <v>15.200039102822739</v>
      </c>
      <c r="AJ29" s="20" t="str">
        <f>IF(AJ6&gt;0,VLOOKUP(AJ6,'[3]2010_HVAC'!$EY$7:$KA$83,$AH29),"")</f>
        <v/>
      </c>
      <c r="AK29" s="20">
        <f>IF(AK6&gt;0,VLOOKUP(AK6,'[3]2010_HVAC'!$EY$7:$KA$83,128),"")</f>
        <v>15.778474576271186</v>
      </c>
      <c r="AL29" s="20" t="str">
        <f>IF(AL6&gt;0,VLOOKUP(AL6,'[3]2010_HVAC'!$EY$7:$KA$83,128),"")</f>
        <v/>
      </c>
      <c r="AM29" s="20">
        <f>IF(AM6&gt;0,VLOOKUP(AM6,'[3]2010_HVAC'!$EY$7:$KA$83,128),"")</f>
        <v>0.2702131696832491</v>
      </c>
      <c r="AN29" s="20" t="str">
        <f>IF(AN6&gt;0,VLOOKUP(AN6,'[3]2010_HVAC'!$EY$7:$KA$83,128),"")</f>
        <v/>
      </c>
      <c r="AO29" s="20" t="str">
        <f>IF(AO6&gt;0,VLOOKUP(AO6,'[3]2010_HVAC'!$EY$7:$KA$83,128),"")</f>
        <v/>
      </c>
      <c r="AP29" s="13">
        <f>(SUM(W29:AF29)+SUM(AI29:AO29))*$AP$5</f>
        <v>204756.74307578037</v>
      </c>
      <c r="AQ29" s="21">
        <f>IF(AQ6&gt;0,VLOOKUP(AQ6,'[3]2010_Envelope'!$BH$6:$CR$128,37),"")</f>
        <v>19.61912823506519</v>
      </c>
      <c r="AR29" s="21">
        <f>IF(AR6&gt;0,VLOOKUP(AR6,'[3]2010_Envelope'!$BH$6:$CR$128,37),"")</f>
        <v>42.552415584415577</v>
      </c>
      <c r="AS29" s="21" t="str">
        <f>IF(AS6&gt;0,VLOOKUP(AS6,'[3]2010_Envelope'!$BH$6:$CR$128,37),"")</f>
        <v/>
      </c>
      <c r="AT29" s="21" t="str">
        <f>IF(AT6&gt;0,VLOOKUP(AT6,'[3]2010_Envelope'!$BH$6:$CR$128,37),"")</f>
        <v/>
      </c>
      <c r="AU29" s="21" t="str">
        <f>IF(AU6&gt;0,VLOOKUP(AU6,'[3]2010_Envelope'!$BH$6:$CR$128,37),"")</f>
        <v/>
      </c>
      <c r="AV29" s="21" t="str">
        <f>IF(AV6&gt;0,VLOOKUP(AV6,'[3]2010_Envelope'!$BH$6:$CR$128,37),"")</f>
        <v/>
      </c>
      <c r="AW29" s="20" t="str">
        <f>IF(AW6&gt;0,VLOOKUP(AW6,'[3]2010_HVAC'!$EY$7:$KA$83,131),"")</f>
        <v/>
      </c>
      <c r="AX29" s="20" t="str">
        <f>IF(AX6&gt;0,VLOOKUP(AX6,'[3]2010_HVAC'!$EY$7:$KA$83,131),"")</f>
        <v/>
      </c>
      <c r="AY29" s="20" t="str">
        <f>IF(AY6&gt;0,VLOOKUP(AY6,'[3]2010_HVAC'!$EY$7:$KA$83,131),"")</f>
        <v/>
      </c>
      <c r="AZ29" s="20" t="str">
        <f>IF(AZ6&gt;0,VLOOKUP(AZ6,'[3]2010_HVAC'!$EY$7:$KA$83,131),"")</f>
        <v/>
      </c>
      <c r="BA29" s="55">
        <f>VLOOKUP($C29,[2]Performance!$A$3:$K$36,4)</f>
        <v>0</v>
      </c>
      <c r="BB29" s="55">
        <f>IF(BA29=0,131,IF(BA29=1,132,133))</f>
        <v>131</v>
      </c>
      <c r="BC29" s="20">
        <f>IF(BC6&gt;0,VLOOKUP(BC6,'[3]2010_HVAC'!$EY$7:$KA$83,BB29),"")</f>
        <v>24.010555727877982</v>
      </c>
      <c r="BD29" s="20" t="str">
        <f>IF(BD6&gt;0,VLOOKUP(BD6,'[3]2010_HVAC'!$EY$7:$KA$83,$BB29),"")</f>
        <v/>
      </c>
      <c r="BE29" s="20">
        <f>IF(BE6&gt;0,VLOOKUP(BE6,'[3]2010_HVAC'!$EY$7:$KA$83,131),"")</f>
        <v>15.778474576271186</v>
      </c>
      <c r="BF29" s="20" t="str">
        <f>IF(BF6&gt;0,VLOOKUP(BF6,'[3]2010_HVAC'!$EY$7:$KA$83,131),"")</f>
        <v/>
      </c>
      <c r="BG29" s="20">
        <f>IF(BG6&gt;0,VLOOKUP(BG6,'[3]2010_HVAC'!$EY$7:$KA$83,131),"")</f>
        <v>0.20072978319327076</v>
      </c>
      <c r="BH29" s="20" t="str">
        <f>IF(BH6&gt;0,VLOOKUP(BH6,'[3]2010_HVAC'!$EY$7:$KA$83,131),"")</f>
        <v/>
      </c>
      <c r="BI29" s="20" t="str">
        <f>IF(BI6&gt;0,VLOOKUP(BI6,'[3]2010_HVAC'!$EY$7:$KA$83,131),"")</f>
        <v/>
      </c>
      <c r="BJ29" s="13">
        <f>(SUM(AQ29:AZ29)+SUM(BC29:BI29))*$BJ$5</f>
        <v>321808.1073064931</v>
      </c>
      <c r="BK29" s="19">
        <f>IF($N29&gt;0,VLOOKUP($C29,[1]Helsinki!$AB$7:$AN$40,$N29))/((IF($P29=1,'3 PlantsCodes'!$D$26,IF($P29=2,'3 PlantsCodes'!$D$27,IF($P29=3,'3 PlantsCodes'!$D$28,IF($P29=4,'3 PlantsCodes'!$D$29)))))*IF($R29=1,'3 PlantsCodes'!$D$31,IF($R29=2,'3 PlantsCodes'!$D$32)))</f>
        <v>353.4713971438012</v>
      </c>
      <c r="BL29" s="19">
        <f>(IF($O29=20,VLOOKUP($C29,[1]Helsinki!$AB$7:$AN$40,12),IF($O29&gt;0,VLOOKUP($C29,[1]Helsinki!$AB$7:$AN$40,$O29),0))/(IF($Q29=1,'3 PlantsCodes'!$E$26,IF($Q29=3,'3 PlantsCodes'!$E$28,IF($Q29=4,'3 PlantsCodes'!$E$29,1)))*IF($R29=1,'3 PlantsCodes'!$E$31,IF($R29=2,'3 PlantsCodes'!$E$32))))</f>
        <v>0</v>
      </c>
      <c r="BM29" s="19">
        <f>VLOOKUP($C29,[1]Helsinki!$AB$6:$AZ$40,$S29)</f>
        <v>9.4736842105263168</v>
      </c>
      <c r="BN29" s="19">
        <f>VLOOKUP($C29,[1]Helsinki!$B$7:$Y$40,18)</f>
        <v>32.790987304685181</v>
      </c>
      <c r="BO29" s="19">
        <f>VLOOKUP($C29,[1]Helsinki!$B$7:$AA$40,26)</f>
        <v>0.72838681420019202</v>
      </c>
      <c r="BP29" s="20">
        <f>IF($U29=1,-[4]Office!$E$6,0)</f>
        <v>0</v>
      </c>
      <c r="BQ29" s="57" t="s">
        <v>30</v>
      </c>
      <c r="BR29" s="19">
        <f>IF($N29&gt;0,VLOOKUP($C29,[2]Helsinki!$AB$7:$AN$40,$N29))/((IF($P29=1,'3 PlantsCodes'!$D$26,IF($P29=2,'3 PlantsCodes'!$D$27,IF($P29=3,'3 PlantsCodes'!$D$28,IF($P29=4,'3 PlantsCodes'!$D$29)))))*IF($R29=1,'3 PlantsCodes'!$D$31,IF($R29=2,'3 PlantsCodes'!$D$32)))</f>
        <v>303.34342308354934</v>
      </c>
      <c r="BS29" s="19">
        <f>(IF($O29=20,VLOOKUP($C29,[2]Helsinki!$AB$7:$AN$40,12),IF($O29&gt;0,VLOOKUP($C29,[2]Helsinki!$AB$7:$AN$40,$O29),0))/(IF($Q29=1,'3 PlantsCodes'!$E$26,IF($Q29=3,'3 PlantsCodes'!$E$28,IF($Q29=4,'3 PlantsCodes'!$E$29,1)))*IF($R29=1,'3 PlantsCodes'!$E$31,IF($R29=2,'3 PlantsCodes'!$E$32))))</f>
        <v>0</v>
      </c>
      <c r="BT29" s="19">
        <f>VLOOKUP($C29,[2]Helsinki!$AB$6:$AZ$40,$S29)</f>
        <v>13.789473684210527</v>
      </c>
      <c r="BU29" s="19">
        <f>VLOOKUP($C29,[2]Helsinki!$B$7:$Y$40,18)</f>
        <v>29.133532992064783</v>
      </c>
      <c r="BV29" s="19">
        <f>VLOOKUP($C29,[2]Helsinki!$B$7:$AA$40,26)</f>
        <v>0.90732409080704057</v>
      </c>
      <c r="BW29" s="20">
        <f>IF($U29=1,-[4]School!$E$6,0)</f>
        <v>0</v>
      </c>
      <c r="BX29" s="57" t="s">
        <v>30</v>
      </c>
    </row>
    <row r="30" spans="1:77" ht="15" customHeight="1" x14ac:dyDescent="0.25">
      <c r="A30" s="151"/>
      <c r="B30" s="17">
        <v>2</v>
      </c>
      <c r="C30" s="22">
        <f t="shared" si="33"/>
        <v>4</v>
      </c>
      <c r="D30" s="50" t="str">
        <f t="shared" si="33"/>
        <v>-</v>
      </c>
      <c r="E30" s="50" t="str">
        <f t="shared" si="33"/>
        <v>o+</v>
      </c>
      <c r="F30" s="49" t="str">
        <f t="shared" si="33"/>
        <v>o</v>
      </c>
      <c r="G30" s="49" t="str">
        <f t="shared" si="33"/>
        <v>o+</v>
      </c>
      <c r="H30" s="49">
        <f t="shared" si="33"/>
        <v>0</v>
      </c>
      <c r="I30" s="49">
        <f t="shared" si="33"/>
        <v>1</v>
      </c>
      <c r="J30" s="49">
        <f t="shared" si="33"/>
        <v>2</v>
      </c>
      <c r="K30" s="49">
        <f t="shared" si="33"/>
        <v>2</v>
      </c>
      <c r="L30" s="49">
        <f t="shared" si="33"/>
        <v>1</v>
      </c>
      <c r="M30" s="49">
        <f t="shared" si="33"/>
        <v>1221</v>
      </c>
      <c r="N30" s="49">
        <f t="shared" si="33"/>
        <v>10</v>
      </c>
      <c r="O30" s="49">
        <f t="shared" si="33"/>
        <v>0</v>
      </c>
      <c r="P30" s="49">
        <v>2</v>
      </c>
      <c r="Q30" s="49">
        <f t="shared" si="33"/>
        <v>0</v>
      </c>
      <c r="R30" s="49">
        <f t="shared" si="33"/>
        <v>2</v>
      </c>
      <c r="S30" s="22">
        <f t="shared" si="33"/>
        <v>19</v>
      </c>
      <c r="T30" s="49">
        <f t="shared" si="33"/>
        <v>0</v>
      </c>
      <c r="U30" s="49">
        <f t="shared" si="33"/>
        <v>0</v>
      </c>
      <c r="V30" s="18" t="str">
        <f t="shared" si="33"/>
        <v/>
      </c>
      <c r="W30" s="21">
        <f>IF(W7&gt;0,VLOOKUP(W7,'[3]2010_Envelope'!$BH$6:$CR$128,36),"")</f>
        <v>7.2439858098702228</v>
      </c>
      <c r="X30" s="21">
        <f>IF(X7&gt;0,VLOOKUP(X7,'[3]2010_Envelope'!$BH$6:$CR$128,36),"")</f>
        <v>23.625874125874127</v>
      </c>
      <c r="Y30" s="21" t="str">
        <f>IF(Y7&gt;0,VLOOKUP(Y7,'[3]2010_Envelope'!$BH$6:$CR$128,36),"")</f>
        <v/>
      </c>
      <c r="Z30" s="21">
        <f>IF(Z7&gt;0,VLOOKUP(Z7,'[3]2010_Envelope'!$BH$6:$CR$128,36),"")</f>
        <v>122.69230769230769</v>
      </c>
      <c r="AA30" s="21" t="str">
        <f>IF(AA7&gt;0,VLOOKUP(AA7,'[3]2010_Envelope'!$BH$6:$CR$128,36),"")</f>
        <v/>
      </c>
      <c r="AB30" s="21">
        <f>IF(AB7&gt;0,VLOOKUP(AB7,'[3]2010_Envelope'!$BH$6:$CR$128,36),"")</f>
        <v>36.342948717948715</v>
      </c>
      <c r="AC30" s="20" t="str">
        <f>IF(AC7&gt;0,VLOOKUP(AC7,'[3]2010_HVAC'!$EY$7:$KA$83,128),"")</f>
        <v/>
      </c>
      <c r="AD30" s="20" t="str">
        <f>IF(AD7&gt;0,VLOOKUP(AD7,'[3]2010_HVAC'!$EY$7:$KA$83,128),"")</f>
        <v/>
      </c>
      <c r="AE30" s="20">
        <f>IF(AE7&gt;0,VLOOKUP(AE7,'[3]2010_HVAC'!$EY$7:$KA$83,128),"")</f>
        <v>27</v>
      </c>
      <c r="AF30" s="20" t="str">
        <f>IF(AF7&gt;0,VLOOKUP(AF7,'[3]2010_HVAC'!$EY$7:$KA$83,128),"")</f>
        <v/>
      </c>
      <c r="AG30" s="55">
        <f>VLOOKUP($C30,[1]Performance!$A$3:$K$38,4)</f>
        <v>1</v>
      </c>
      <c r="AH30" s="55">
        <f t="shared" ref="AH30:AH47" si="34">IF(AG30=0,128,IF(AG30=1,129,130))</f>
        <v>129</v>
      </c>
      <c r="AI30" s="20">
        <f>IF(AI7&gt;0,VLOOKUP(AI7,'[3]2010_HVAC'!$EY$7:$KA$83,AH30),"")</f>
        <v>31.267970671846761</v>
      </c>
      <c r="AJ30" s="20" t="str">
        <f>IF(AJ7&gt;0,VLOOKUP(AJ7,'[3]2010_HVAC'!$EY$7:$KA$83,$AH30),"")</f>
        <v/>
      </c>
      <c r="AK30" s="20">
        <f>IF(AK7&gt;0,VLOOKUP(AK7,'[3]2010_HVAC'!$EY$7:$KA$83,128),"")</f>
        <v>15.778474576271186</v>
      </c>
      <c r="AL30" s="20" t="str">
        <f>IF(AL7&gt;0,VLOOKUP(AL7,'[3]2010_HVAC'!$EY$7:$KA$83,128),"")</f>
        <v/>
      </c>
      <c r="AM30" s="20">
        <f>IF(AM7&gt;0,VLOOKUP(AM7,'[3]2010_HVAC'!$EY$7:$KA$83,128),"")</f>
        <v>1.7058681549379746</v>
      </c>
      <c r="AN30" s="20" t="str">
        <f>IF(AN7&gt;0,VLOOKUP(AN7,'[3]2010_HVAC'!$EY$7:$KA$83,128),"")</f>
        <v/>
      </c>
      <c r="AO30" s="20" t="str">
        <f>IF(AO7&gt;0,VLOOKUP(AO7,'[3]2010_HVAC'!$EY$7:$KA$83,128),"")</f>
        <v/>
      </c>
      <c r="AP30" s="13">
        <f t="shared" ref="AP30:AP47" si="35">(SUM(W30:AF30)+SUM(AI30:AO30))*$AP$5</f>
        <v>621638.38561279257</v>
      </c>
      <c r="AQ30" s="21">
        <f>IF(AQ7&gt;0,VLOOKUP(AQ7,'[3]2010_Envelope'!$BH$6:$CR$128,37),"")</f>
        <v>19.61912823506519</v>
      </c>
      <c r="AR30" s="21">
        <f>IF(AR7&gt;0,VLOOKUP(AR7,'[3]2010_Envelope'!$BH$6:$CR$128,37),"")</f>
        <v>42.552415584415577</v>
      </c>
      <c r="AS30" s="21" t="str">
        <f>IF(AS7&gt;0,VLOOKUP(AS7,'[3]2010_Envelope'!$BH$6:$CR$128,37),"")</f>
        <v/>
      </c>
      <c r="AT30" s="21">
        <f>IF(AT7&gt;0,VLOOKUP(AT7,'[3]2010_Envelope'!$BH$6:$CR$128,37),"")</f>
        <v>90.102857142857161</v>
      </c>
      <c r="AU30" s="21" t="str">
        <f>IF(AU7&gt;0,VLOOKUP(AU7,'[3]2010_Envelope'!$BH$6:$CR$128,37),"")</f>
        <v/>
      </c>
      <c r="AV30" s="21">
        <f>IF(AV7&gt;0,VLOOKUP(AV7,'[3]2010_Envelope'!$BH$6:$CR$128,37),"")</f>
        <v>24.465428571428575</v>
      </c>
      <c r="AW30" s="20" t="str">
        <f>IF(AW7&gt;0,VLOOKUP(AW7,'[3]2010_HVAC'!$EY$7:$KA$83,131),"")</f>
        <v/>
      </c>
      <c r="AX30" s="20" t="str">
        <f>IF(AX7&gt;0,VLOOKUP(AX7,'[3]2010_HVAC'!$EY$7:$KA$83,131),"")</f>
        <v/>
      </c>
      <c r="AY30" s="20">
        <f>IF(AY7&gt;0,VLOOKUP(AY7,'[3]2010_HVAC'!$EY$7:$KA$83,131),"")</f>
        <v>27</v>
      </c>
      <c r="AZ30" s="20" t="str">
        <f>IF(AZ7&gt;0,VLOOKUP(AZ7,'[3]2010_HVAC'!$EY$7:$KA$83,131),"")</f>
        <v/>
      </c>
      <c r="BA30" s="55">
        <f>VLOOKUP($C30,[2]Performance!$A$3:$K$36,4)</f>
        <v>1</v>
      </c>
      <c r="BB30" s="55">
        <f t="shared" ref="BB30:BB47" si="36">IF(BA30=0,131,IF(BA30=1,132,133))</f>
        <v>132</v>
      </c>
      <c r="BC30" s="20">
        <f>IF(BC7&gt;0,VLOOKUP(BC7,'[3]2010_HVAC'!$EY$7:$KA$83,BB30),"")</f>
        <v>47.44449851341281</v>
      </c>
      <c r="BD30" s="20" t="str">
        <f>IF(BD7&gt;0,VLOOKUP(BD7,'[3]2010_HVAC'!$EY$7:$KA$83,$BB30),"")</f>
        <v/>
      </c>
      <c r="BE30" s="20">
        <f>IF(BE7&gt;0,VLOOKUP(BE7,'[3]2010_HVAC'!$EY$7:$KA$83,131),"")</f>
        <v>15.778474576271186</v>
      </c>
      <c r="BF30" s="20" t="str">
        <f>IF(BF7&gt;0,VLOOKUP(BF7,'[3]2010_HVAC'!$EY$7:$KA$83,131),"")</f>
        <v/>
      </c>
      <c r="BG30" s="20">
        <f>IF(BG7&gt;0,VLOOKUP(BG7,'[3]2010_HVAC'!$EY$7:$KA$83,131),"")</f>
        <v>1.9008245155023147</v>
      </c>
      <c r="BH30" s="20" t="str">
        <f>IF(BH7&gt;0,VLOOKUP(BH7,'[3]2010_HVAC'!$EY$7:$KA$83,131),"")</f>
        <v/>
      </c>
      <c r="BI30" s="20" t="str">
        <f>IF(BI7&gt;0,VLOOKUP(BI7,'[3]2010_HVAC'!$EY$7:$KA$83,131),"")</f>
        <v/>
      </c>
      <c r="BJ30" s="13">
        <f t="shared" ref="BJ30:BJ47" si="37">(SUM(AQ30:AZ30)+SUM(BC30:BI30))*$BJ$5</f>
        <v>846920.42548770143</v>
      </c>
      <c r="BK30" s="19">
        <f>IF($N30&gt;0,VLOOKUP($C30,[1]Helsinki!$AB$7:$AN$40,$N30))/((IF($P30=1,'3 PlantsCodes'!$D$26,IF($P30=2,'3 PlantsCodes'!$D$27,IF($P30=3,'3 PlantsCodes'!$D$28,IF($P30=4,'3 PlantsCodes'!$D$29)))))*IF($R30=1,'3 PlantsCodes'!$D$31,IF($R30=2,'3 PlantsCodes'!$D$32)))</f>
        <v>114.62217663175086</v>
      </c>
      <c r="BL30" s="19">
        <f>(IF($O30=20,VLOOKUP($C30,[1]Helsinki!$AB$7:$AN$40,12),IF($O30&gt;0,VLOOKUP($C30,[1]Helsinki!$AB$7:$AN$40,$O30),0))/(IF($Q30=1,'3 PlantsCodes'!$E$26,IF($Q30=3,'3 PlantsCodes'!$E$28,IF($Q30=4,'3 PlantsCodes'!$E$29,1)))*IF($R30=1,'3 PlantsCodes'!$E$31,IF($R30=2,'3 PlantsCodes'!$E$32))))</f>
        <v>0</v>
      </c>
      <c r="BM30" s="19">
        <f>VLOOKUP($C30,[1]Helsinki!$AB$6:$AZ$40,$S30)</f>
        <v>10</v>
      </c>
      <c r="BN30" s="19">
        <f>VLOOKUP($C30,[1]Helsinki!$B$7:$Y$40,18)</f>
        <v>21.734782226562501</v>
      </c>
      <c r="BO30" s="19">
        <f>VLOOKUP($C30,[1]Helsinki!$B$7:$AA$40,26)</f>
        <v>0.29886962757301516</v>
      </c>
      <c r="BP30" s="20">
        <f>IF($U30=1,-[4]Office!$E$6,0)</f>
        <v>0</v>
      </c>
      <c r="BQ30" s="57" t="s">
        <v>30</v>
      </c>
      <c r="BR30" s="19">
        <f>IF($N30&gt;0,VLOOKUP($C30,[2]Helsinki!$AB$7:$AN$40,$N30))/((IF($P30=1,'3 PlantsCodes'!$D$26,IF($P30=2,'3 PlantsCodes'!$D$27,IF($P30=3,'3 PlantsCodes'!$D$28,IF($P30=4,'3 PlantsCodes'!$D$29)))))*IF($R30=1,'3 PlantsCodes'!$D$31,IF($R30=2,'3 PlantsCodes'!$D$32)))</f>
        <v>158.88910953672621</v>
      </c>
      <c r="BS30" s="19">
        <f>(IF($O30=20,VLOOKUP($C30,[2]Helsinki!$AB$7:$AN$40,12),IF($O30&gt;0,VLOOKUP($C30,[2]Helsinki!$AB$7:$AN$40,$O30),0))/(IF($Q30=1,'3 PlantsCodes'!$E$26,IF($Q30=3,'3 PlantsCodes'!$E$28,IF($Q30=4,'3 PlantsCodes'!$E$29,1)))*IF($R30=1,'3 PlantsCodes'!$E$31,IF($R30=2,'3 PlantsCodes'!$E$32))))</f>
        <v>0</v>
      </c>
      <c r="BT30" s="19">
        <f>VLOOKUP($C30,[2]Helsinki!$AB$6:$AZ$40,$S30)</f>
        <v>14.555555555555555</v>
      </c>
      <c r="BU30" s="19">
        <f>VLOOKUP($C30,[2]Helsinki!$B$7:$Y$40,18)</f>
        <v>19.495737253968219</v>
      </c>
      <c r="BV30" s="19">
        <f>VLOOKUP($C30,[2]Helsinki!$B$7:$AA$40,26)</f>
        <v>0.59887000180256167</v>
      </c>
      <c r="BW30" s="20">
        <f>IF($U30=1,-[4]School!$E$6,0)</f>
        <v>0</v>
      </c>
      <c r="BX30" s="57" t="s">
        <v>30</v>
      </c>
    </row>
    <row r="31" spans="1:77" ht="15" customHeight="1" x14ac:dyDescent="0.25">
      <c r="A31" s="151"/>
      <c r="B31" s="17">
        <v>3</v>
      </c>
      <c r="C31" s="22">
        <f t="shared" si="33"/>
        <v>13</v>
      </c>
      <c r="D31" s="50" t="str">
        <f t="shared" si="33"/>
        <v>o+</v>
      </c>
      <c r="E31" s="50" t="str">
        <f t="shared" si="33"/>
        <v>+</v>
      </c>
      <c r="F31" s="49" t="str">
        <f t="shared" si="33"/>
        <v>o</v>
      </c>
      <c r="G31" s="49" t="str">
        <f t="shared" si="33"/>
        <v>o+</v>
      </c>
      <c r="H31" s="49">
        <f t="shared" si="33"/>
        <v>0</v>
      </c>
      <c r="I31" s="49">
        <f t="shared" si="33"/>
        <v>3</v>
      </c>
      <c r="J31" s="49">
        <f t="shared" si="33"/>
        <v>3</v>
      </c>
      <c r="K31" s="49">
        <f t="shared" si="33"/>
        <v>2</v>
      </c>
      <c r="L31" s="49">
        <f t="shared" si="33"/>
        <v>1</v>
      </c>
      <c r="M31" s="49">
        <f t="shared" si="33"/>
        <v>3321</v>
      </c>
      <c r="N31" s="49">
        <f t="shared" si="33"/>
        <v>10</v>
      </c>
      <c r="O31" s="49">
        <f t="shared" si="33"/>
        <v>0</v>
      </c>
      <c r="P31" s="49">
        <f t="shared" si="33"/>
        <v>2</v>
      </c>
      <c r="Q31" s="49">
        <f t="shared" si="33"/>
        <v>0</v>
      </c>
      <c r="R31" s="49">
        <f t="shared" si="33"/>
        <v>2</v>
      </c>
      <c r="S31" s="22">
        <f t="shared" si="33"/>
        <v>19</v>
      </c>
      <c r="T31" s="49">
        <f t="shared" si="33"/>
        <v>0</v>
      </c>
      <c r="U31" s="49">
        <f t="shared" si="33"/>
        <v>0</v>
      </c>
      <c r="V31" s="18" t="str">
        <f t="shared" si="33"/>
        <v/>
      </c>
      <c r="W31" s="21">
        <f>IF(W8&gt;0,VLOOKUP(W8,'[3]2010_Envelope'!$BH$6:$CR$128,36),"")</f>
        <v>4.6126439444968348</v>
      </c>
      <c r="X31" s="21">
        <f>IF(X8&gt;0,VLOOKUP(X8,'[3]2010_Envelope'!$BH$6:$CR$128,36),"")</f>
        <v>31.634066234021478</v>
      </c>
      <c r="Y31" s="21" t="str">
        <f>IF(Y8&gt;0,VLOOKUP(Y8,'[3]2010_Envelope'!$BH$6:$CR$128,36),"")</f>
        <v/>
      </c>
      <c r="Z31" s="21">
        <f>IF(Z8&gt;0,VLOOKUP(Z8,'[3]2010_Envelope'!$BH$6:$CR$128,36),"")</f>
        <v>133.84615384615384</v>
      </c>
      <c r="AA31" s="21" t="str">
        <f>IF(AA8&gt;0,VLOOKUP(AA8,'[3]2010_Envelope'!$BH$6:$CR$128,36),"")</f>
        <v/>
      </c>
      <c r="AB31" s="21">
        <f>IF(AB8&gt;0,VLOOKUP(AB8,'[3]2010_Envelope'!$BH$6:$CR$128,36),"")</f>
        <v>36.342948717948715</v>
      </c>
      <c r="AC31" s="20" t="str">
        <f>IF(AC8&gt;0,VLOOKUP(AC8,'[3]2010_HVAC'!$EY$7:$KA$83,128),"")</f>
        <v/>
      </c>
      <c r="AD31" s="20" t="str">
        <f>IF(AD8&gt;0,VLOOKUP(AD8,'[3]2010_HVAC'!$EY$7:$KA$83,128),"")</f>
        <v/>
      </c>
      <c r="AE31" s="20">
        <f>IF(AE8&gt;0,VLOOKUP(AE8,'[3]2010_HVAC'!$EY$7:$KA$83,128),"")</f>
        <v>27</v>
      </c>
      <c r="AF31" s="20" t="str">
        <f>IF(AF8&gt;0,VLOOKUP(AF8,'[3]2010_HVAC'!$EY$7:$KA$83,128),"")</f>
        <v/>
      </c>
      <c r="AG31" s="55">
        <f>VLOOKUP($C31,[1]Performance!$A$3:$K$38,4)</f>
        <v>2</v>
      </c>
      <c r="AH31" s="55">
        <f t="shared" si="34"/>
        <v>130</v>
      </c>
      <c r="AI31" s="20">
        <f>IF(AI8&gt;0,VLOOKUP(AI8,'[3]2010_HVAC'!$EY$7:$KA$83,AH31),"")</f>
        <v>19.403850250671645</v>
      </c>
      <c r="AJ31" s="20" t="str">
        <f>IF(AJ8&gt;0,VLOOKUP(AJ8,'[3]2010_HVAC'!$EY$7:$KA$83,$AH31),"")</f>
        <v/>
      </c>
      <c r="AK31" s="20">
        <f>IF(AK8&gt;0,VLOOKUP(AK8,'[3]2010_HVAC'!$EY$7:$KA$83,128),"")</f>
        <v>15.778474576271186</v>
      </c>
      <c r="AL31" s="20" t="str">
        <f>IF(AL8&gt;0,VLOOKUP(AL8,'[3]2010_HVAC'!$EY$7:$KA$83,128),"")</f>
        <v/>
      </c>
      <c r="AM31" s="20">
        <f>IF(AM8&gt;0,VLOOKUP(AM8,'[3]2010_HVAC'!$EY$7:$KA$83,128),"")</f>
        <v>1.7058681549379746</v>
      </c>
      <c r="AN31" s="20" t="str">
        <f>IF(AN8&gt;0,VLOOKUP(AN8,'[3]2010_HVAC'!$EY$7:$KA$83,128),"")</f>
        <v/>
      </c>
      <c r="AO31" s="20" t="str">
        <f>IF(AO8&gt;0,VLOOKUP(AO8,'[3]2010_HVAC'!$EY$7:$KA$83,128),"")</f>
        <v/>
      </c>
      <c r="AP31" s="13">
        <f t="shared" si="35"/>
        <v>632558.17339533404</v>
      </c>
      <c r="AQ31" s="21">
        <f>IF(AQ8&gt;0,VLOOKUP(AQ8,'[3]2010_Envelope'!$BH$6:$CR$128,37),"")</f>
        <v>12.492577349678927</v>
      </c>
      <c r="AR31" s="21">
        <f>IF(AR8&gt;0,VLOOKUP(AR8,'[3]2010_Envelope'!$BH$6:$CR$128,37),"")</f>
        <v>56.975920799510575</v>
      </c>
      <c r="AS31" s="21" t="str">
        <f>IF(AS8&gt;0,VLOOKUP(AS8,'[3]2010_Envelope'!$BH$6:$CR$128,37),"")</f>
        <v/>
      </c>
      <c r="AT31" s="21">
        <f>IF(AT8&gt;0,VLOOKUP(AT8,'[3]2010_Envelope'!$BH$6:$CR$128,37),"")</f>
        <v>118.44270857142857</v>
      </c>
      <c r="AU31" s="21" t="str">
        <f>IF(AU8&gt;0,VLOOKUP(AU8,'[3]2010_Envelope'!$BH$6:$CR$128,37),"")</f>
        <v/>
      </c>
      <c r="AV31" s="21">
        <f>IF(AV8&gt;0,VLOOKUP(AV8,'[3]2010_Envelope'!$BH$6:$CR$128,37),"")</f>
        <v>24.465428571428575</v>
      </c>
      <c r="AW31" s="20" t="str">
        <f>IF(AW8&gt;0,VLOOKUP(AW8,'[3]2010_HVAC'!$EY$7:$KA$83,131),"")</f>
        <v/>
      </c>
      <c r="AX31" s="20" t="str">
        <f>IF(AX8&gt;0,VLOOKUP(AX8,'[3]2010_HVAC'!$EY$7:$KA$83,131),"")</f>
        <v/>
      </c>
      <c r="AY31" s="20">
        <f>IF(AY8&gt;0,VLOOKUP(AY8,'[3]2010_HVAC'!$EY$7:$KA$83,131),"")</f>
        <v>27</v>
      </c>
      <c r="AZ31" s="20" t="str">
        <f>IF(AZ8&gt;0,VLOOKUP(AZ8,'[3]2010_HVAC'!$EY$7:$KA$83,131),"")</f>
        <v/>
      </c>
      <c r="BA31" s="55">
        <f>VLOOKUP($C31,[2]Performance!$A$3:$K$36,4)</f>
        <v>1</v>
      </c>
      <c r="BB31" s="55">
        <f t="shared" si="36"/>
        <v>132</v>
      </c>
      <c r="BC31" s="20">
        <f>IF(BC8&gt;0,VLOOKUP(BC8,'[3]2010_HVAC'!$EY$7:$KA$83,BB31),"")</f>
        <v>47.44449851341281</v>
      </c>
      <c r="BD31" s="20" t="str">
        <f>IF(BD8&gt;0,VLOOKUP(BD8,'[3]2010_HVAC'!$EY$7:$KA$83,$BB31),"")</f>
        <v/>
      </c>
      <c r="BE31" s="20">
        <f>IF(BE8&gt;0,VLOOKUP(BE8,'[3]2010_HVAC'!$EY$7:$KA$83,131),"")</f>
        <v>15.778474576271186</v>
      </c>
      <c r="BF31" s="20" t="str">
        <f>IF(BF8&gt;0,VLOOKUP(BF8,'[3]2010_HVAC'!$EY$7:$KA$83,131),"")</f>
        <v/>
      </c>
      <c r="BG31" s="20">
        <f>IF(BG8&gt;0,VLOOKUP(BG8,'[3]2010_HVAC'!$EY$7:$KA$83,131),"")</f>
        <v>1.9008245155023147</v>
      </c>
      <c r="BH31" s="20" t="str">
        <f>IF(BH8&gt;0,VLOOKUP(BH8,'[3]2010_HVAC'!$EY$7:$KA$83,131),"")</f>
        <v/>
      </c>
      <c r="BI31" s="20" t="str">
        <f>IF(BI8&gt;0,VLOOKUP(BI8,'[3]2010_HVAC'!$EY$7:$KA$83,131),"")</f>
        <v/>
      </c>
      <c r="BJ31" s="13">
        <f t="shared" si="37"/>
        <v>959176.36362628371</v>
      </c>
      <c r="BK31" s="19">
        <f>IF($N31&gt;0,VLOOKUP($C31,[1]Helsinki!$AB$7:$AN$40,$N31))/((IF($P31=1,'3 PlantsCodes'!$D$26,IF($P31=2,'3 PlantsCodes'!$D$27,IF($P31=3,'3 PlantsCodes'!$D$28,IF($P31=4,'3 PlantsCodes'!$D$29)))))*IF($R31=1,'3 PlantsCodes'!$D$31,IF($R31=2,'3 PlantsCodes'!$D$32)))</f>
        <v>39.893600392781259</v>
      </c>
      <c r="BL31" s="19">
        <f>(IF($O31=20,VLOOKUP($C31,[1]Helsinki!$AB$7:$AN$40,12),IF($O31&gt;0,VLOOKUP($C31,[1]Helsinki!$AB$7:$AN$40,$O31),0))/(IF($Q31=1,'3 PlantsCodes'!$E$26,IF($Q31=3,'3 PlantsCodes'!$E$28,IF($Q31=4,'3 PlantsCodes'!$E$29,1)))*IF($R31=1,'3 PlantsCodes'!$E$31,IF($R31=2,'3 PlantsCodes'!$E$32))))</f>
        <v>0</v>
      </c>
      <c r="BM31" s="19">
        <f>VLOOKUP($C31,[1]Helsinki!$AB$6:$AZ$40,$S31)</f>
        <v>10</v>
      </c>
      <c r="BN31" s="19">
        <f>VLOOKUP($C31,[1]Helsinki!$B$7:$Y$40,18)</f>
        <v>22.684584960937499</v>
      </c>
      <c r="BO31" s="19">
        <f>VLOOKUP($C31,[1]Helsinki!$B$7:$AA$40,26)</f>
        <v>0.19245487754551657</v>
      </c>
      <c r="BP31" s="20">
        <f>IF($U31=1,-[4]Office!$E$6,0)</f>
        <v>0</v>
      </c>
      <c r="BQ31" s="57" t="s">
        <v>30</v>
      </c>
      <c r="BR31" s="19">
        <f>IF($N31&gt;0,VLOOKUP($C31,[2]Helsinki!$AB$7:$AN$40,$N31))/((IF($P31=1,'3 PlantsCodes'!$D$26,IF($P31=2,'3 PlantsCodes'!$D$27,IF($P31=3,'3 PlantsCodes'!$D$28,IF($P31=4,'3 PlantsCodes'!$D$29)))))*IF($R31=1,'3 PlantsCodes'!$D$31,IF($R31=2,'3 PlantsCodes'!$D$32)))</f>
        <v>58.849642346611354</v>
      </c>
      <c r="BS31" s="19">
        <f>(IF($O31=20,VLOOKUP($C31,[2]Helsinki!$AB$7:$AN$40,12),IF($O31&gt;0,VLOOKUP($C31,[2]Helsinki!$AB$7:$AN$40,$O31),0))/(IF($Q31=1,'3 PlantsCodes'!$E$26,IF($Q31=3,'3 PlantsCodes'!$E$28,IF($Q31=4,'3 PlantsCodes'!$E$29,1)))*IF($R31=1,'3 PlantsCodes'!$E$31,IF($R31=2,'3 PlantsCodes'!$E$32))))</f>
        <v>0</v>
      </c>
      <c r="BT31" s="19">
        <f>VLOOKUP($C31,[2]Helsinki!$AB$6:$AZ$40,$S31)</f>
        <v>14.555555555555555</v>
      </c>
      <c r="BU31" s="19">
        <f>VLOOKUP($C31,[2]Helsinki!$B$7:$Y$40,18)</f>
        <v>20.080681867063525</v>
      </c>
      <c r="BV31" s="19">
        <f>VLOOKUP($C31,[2]Helsinki!$B$7:$AA$40,26)</f>
        <v>0.40969293652900113</v>
      </c>
      <c r="BW31" s="20">
        <f>IF($U31=1,-[4]School!$E$6,0)</f>
        <v>0</v>
      </c>
      <c r="BX31" s="57" t="s">
        <v>30</v>
      </c>
    </row>
    <row r="32" spans="1:77" ht="15" customHeight="1" x14ac:dyDescent="0.25">
      <c r="A32" s="151"/>
      <c r="B32" s="17">
        <v>4</v>
      </c>
      <c r="C32" s="22">
        <f t="shared" si="33"/>
        <v>4</v>
      </c>
      <c r="D32" s="50" t="str">
        <f t="shared" si="33"/>
        <v>-</v>
      </c>
      <c r="E32" s="50" t="str">
        <f t="shared" si="33"/>
        <v>o+</v>
      </c>
      <c r="F32" s="49" t="str">
        <f t="shared" si="33"/>
        <v>o</v>
      </c>
      <c r="G32" s="49" t="str">
        <f t="shared" si="33"/>
        <v>o+</v>
      </c>
      <c r="H32" s="49">
        <f t="shared" si="33"/>
        <v>0</v>
      </c>
      <c r="I32" s="49">
        <f t="shared" si="33"/>
        <v>1</v>
      </c>
      <c r="J32" s="49">
        <f t="shared" si="33"/>
        <v>2</v>
      </c>
      <c r="K32" s="49">
        <f t="shared" si="33"/>
        <v>2</v>
      </c>
      <c r="L32" s="49">
        <f t="shared" si="33"/>
        <v>1</v>
      </c>
      <c r="M32" s="49">
        <f t="shared" si="33"/>
        <v>1221</v>
      </c>
      <c r="N32" s="49">
        <f t="shared" si="33"/>
        <v>10</v>
      </c>
      <c r="O32" s="49">
        <f t="shared" si="33"/>
        <v>0</v>
      </c>
      <c r="P32" s="49">
        <f t="shared" si="33"/>
        <v>2</v>
      </c>
      <c r="Q32" s="49">
        <f t="shared" si="33"/>
        <v>0</v>
      </c>
      <c r="R32" s="49">
        <f t="shared" si="33"/>
        <v>2</v>
      </c>
      <c r="S32" s="22">
        <f t="shared" si="33"/>
        <v>25</v>
      </c>
      <c r="T32" s="49">
        <f t="shared" si="33"/>
        <v>1</v>
      </c>
      <c r="U32" s="49">
        <f t="shared" si="33"/>
        <v>0</v>
      </c>
      <c r="V32" s="18" t="str">
        <f t="shared" si="33"/>
        <v/>
      </c>
      <c r="W32" s="21">
        <f>IF(W9&gt;0,VLOOKUP(W9,'[3]2010_Envelope'!$BH$6:$CR$128,36),"")</f>
        <v>7.2439858098702228</v>
      </c>
      <c r="X32" s="21">
        <f>IF(X9&gt;0,VLOOKUP(X9,'[3]2010_Envelope'!$BH$6:$CR$128,36),"")</f>
        <v>23.625874125874127</v>
      </c>
      <c r="Y32" s="21" t="str">
        <f>IF(Y9&gt;0,VLOOKUP(Y9,'[3]2010_Envelope'!$BH$6:$CR$128,36),"")</f>
        <v/>
      </c>
      <c r="Z32" s="21">
        <f>IF(Z9&gt;0,VLOOKUP(Z9,'[3]2010_Envelope'!$BH$6:$CR$128,36),"")</f>
        <v>122.69230769230769</v>
      </c>
      <c r="AA32" s="21" t="str">
        <f>IF(AA9&gt;0,VLOOKUP(AA9,'[3]2010_Envelope'!$BH$6:$CR$128,36),"")</f>
        <v/>
      </c>
      <c r="AB32" s="21">
        <f>IF(AB9&gt;0,VLOOKUP(AB9,'[3]2010_Envelope'!$BH$6:$CR$128,36),"")</f>
        <v>36.342948717948715</v>
      </c>
      <c r="AC32" s="20" t="str">
        <f>IF(AC9&gt;0,VLOOKUP(AC9,'[3]2010_HVAC'!$EY$7:$KA$83,128),"")</f>
        <v/>
      </c>
      <c r="AD32" s="20" t="str">
        <f>IF(AD9&gt;0,VLOOKUP(AD9,'[3]2010_HVAC'!$EY$7:$KA$83,128),"")</f>
        <v/>
      </c>
      <c r="AE32" s="20">
        <f>IF(AE9&gt;0,VLOOKUP(AE9,'[3]2010_HVAC'!$EY$7:$KA$83,128),"")</f>
        <v>27</v>
      </c>
      <c r="AF32" s="20" t="str">
        <f>IF(AF9&gt;0,VLOOKUP(AF9,'[3]2010_HVAC'!$EY$7:$KA$83,128),"")</f>
        <v/>
      </c>
      <c r="AG32" s="55">
        <f>VLOOKUP($C32,[1]Performance!$A$3:$K$38,4)</f>
        <v>1</v>
      </c>
      <c r="AH32" s="55">
        <f t="shared" si="34"/>
        <v>129</v>
      </c>
      <c r="AI32" s="20">
        <f>IF(AI9&gt;0,VLOOKUP(AI9,'[3]2010_HVAC'!$EY$7:$KA$83,AH32),"")</f>
        <v>31.267970671846761</v>
      </c>
      <c r="AJ32" s="20" t="str">
        <f>IF(AJ9&gt;0,VLOOKUP(AJ9,'[3]2010_HVAC'!$EY$7:$KA$83,$AH32),"")</f>
        <v/>
      </c>
      <c r="AK32" s="20">
        <f>IF(AK9&gt;0,VLOOKUP(AK9,'[3]2010_HVAC'!$EY$7:$KA$83,128),"")</f>
        <v>15.778474576271186</v>
      </c>
      <c r="AL32" s="20" t="str">
        <f>IF(AL9&gt;0,VLOOKUP(AL9,'[3]2010_HVAC'!$EY$7:$KA$83,128),"")</f>
        <v/>
      </c>
      <c r="AM32" s="20">
        <f>IF(AM9&gt;0,VLOOKUP(AM9,'[3]2010_HVAC'!$EY$7:$KA$83,128),"")</f>
        <v>1.7058681549379746</v>
      </c>
      <c r="AN32" s="20">
        <f>IF(AN9&gt;0,VLOOKUP(AN9,'[3]2010_HVAC'!$EY$7:$KA$83,128),"")</f>
        <v>4.683760683760684</v>
      </c>
      <c r="AO32" s="20" t="str">
        <f>IF(AO9&gt;0,VLOOKUP(AO9,'[3]2010_HVAC'!$EY$7:$KA$83,128),"")</f>
        <v/>
      </c>
      <c r="AP32" s="13">
        <f t="shared" si="35"/>
        <v>632598.38561279268</v>
      </c>
      <c r="AQ32" s="21">
        <f>IF(AQ9&gt;0,VLOOKUP(AQ9,'[3]2010_Envelope'!$BH$6:$CR$128,37),"")</f>
        <v>19.61912823506519</v>
      </c>
      <c r="AR32" s="21">
        <f>IF(AR9&gt;0,VLOOKUP(AR9,'[3]2010_Envelope'!$BH$6:$CR$128,37),"")</f>
        <v>42.552415584415577</v>
      </c>
      <c r="AS32" s="21" t="str">
        <f>IF(AS9&gt;0,VLOOKUP(AS9,'[3]2010_Envelope'!$BH$6:$CR$128,37),"")</f>
        <v/>
      </c>
      <c r="AT32" s="21">
        <f>IF(AT9&gt;0,VLOOKUP(AT9,'[3]2010_Envelope'!$BH$6:$CR$128,37),"")</f>
        <v>90.102857142857161</v>
      </c>
      <c r="AU32" s="21" t="str">
        <f>IF(AU9&gt;0,VLOOKUP(AU9,'[3]2010_Envelope'!$BH$6:$CR$128,37),"")</f>
        <v/>
      </c>
      <c r="AV32" s="21">
        <f>IF(AV9&gt;0,VLOOKUP(AV9,'[3]2010_Envelope'!$BH$6:$CR$128,37),"")</f>
        <v>24.465428571428575</v>
      </c>
      <c r="AW32" s="20" t="str">
        <f>IF(AW9&gt;0,VLOOKUP(AW9,'[3]2010_HVAC'!$EY$7:$KA$83,131),"")</f>
        <v/>
      </c>
      <c r="AX32" s="20" t="str">
        <f>IF(AX9&gt;0,VLOOKUP(AX9,'[3]2010_HVAC'!$EY$7:$KA$83,131),"")</f>
        <v/>
      </c>
      <c r="AY32" s="20">
        <f>IF(AY9&gt;0,VLOOKUP(AY9,'[3]2010_HVAC'!$EY$7:$KA$83,131),"")</f>
        <v>27</v>
      </c>
      <c r="AZ32" s="20" t="str">
        <f>IF(AZ9&gt;0,VLOOKUP(AZ9,'[3]2010_HVAC'!$EY$7:$KA$83,131),"")</f>
        <v/>
      </c>
      <c r="BA32" s="55">
        <f>VLOOKUP($C32,[2]Performance!$A$3:$K$36,4)</f>
        <v>1</v>
      </c>
      <c r="BB32" s="55">
        <f t="shared" si="36"/>
        <v>132</v>
      </c>
      <c r="BC32" s="20">
        <f>IF(BC9&gt;0,VLOOKUP(BC9,'[3]2010_HVAC'!$EY$7:$KA$83,BB32),"")</f>
        <v>47.44449851341281</v>
      </c>
      <c r="BD32" s="20" t="str">
        <f>IF(BD9&gt;0,VLOOKUP(BD9,'[3]2010_HVAC'!$EY$7:$KA$83,$BB32),"")</f>
        <v/>
      </c>
      <c r="BE32" s="20">
        <f>IF(BE9&gt;0,VLOOKUP(BE9,'[3]2010_HVAC'!$EY$7:$KA$83,131),"")</f>
        <v>15.778474576271186</v>
      </c>
      <c r="BF32" s="20" t="str">
        <f>IF(BF9&gt;0,VLOOKUP(BF9,'[3]2010_HVAC'!$EY$7:$KA$83,131),"")</f>
        <v/>
      </c>
      <c r="BG32" s="20">
        <f>IF(BG9&gt;0,VLOOKUP(BG9,'[3]2010_HVAC'!$EY$7:$KA$83,131),"")</f>
        <v>1.9008245155023147</v>
      </c>
      <c r="BH32" s="20">
        <f>IF(BH9&gt;0,VLOOKUP(BH9,'[3]2010_HVAC'!$EY$7:$KA$83,131),"")</f>
        <v>6.9587301587301589</v>
      </c>
      <c r="BI32" s="20" t="str">
        <f>IF(BI9&gt;0,VLOOKUP(BI9,'[3]2010_HVAC'!$EY$7:$KA$83,131),"")</f>
        <v/>
      </c>
      <c r="BJ32" s="13">
        <f t="shared" si="37"/>
        <v>868840.42548770132</v>
      </c>
      <c r="BK32" s="19">
        <f>IF($N32&gt;0,VLOOKUP($C32,[1]Helsinki!$AB$7:$AN$40,$N32))/((IF($P32=1,'3 PlantsCodes'!$D$26,IF($P32=2,'3 PlantsCodes'!$D$27,IF($P32=3,'3 PlantsCodes'!$D$28,IF($P32=4,'3 PlantsCodes'!$D$29)))))*IF($R32=1,'3 PlantsCodes'!$D$31,IF($R32=2,'3 PlantsCodes'!$D$32)))</f>
        <v>114.62217663175086</v>
      </c>
      <c r="BL32" s="19">
        <f>(IF($O32=20,VLOOKUP($C32,[1]Helsinki!$AB$7:$AN$40,12),IF($O32&gt;0,VLOOKUP($C32,[1]Helsinki!$AB$7:$AN$40,$O32),0))/(IF($Q32=1,'3 PlantsCodes'!$E$26,IF($Q32=3,'3 PlantsCodes'!$E$28,IF($Q32=4,'3 PlantsCodes'!$E$29,1)))*IF($R32=1,'3 PlantsCodes'!$E$31,IF($R32=2,'3 PlantsCodes'!$E$32))))</f>
        <v>0</v>
      </c>
      <c r="BM32" s="19">
        <f>VLOOKUP($C32,[1]Helsinki!$AB$6:$AZ$40,$S32)</f>
        <v>6.0427350427350426</v>
      </c>
      <c r="BN32" s="19">
        <f>VLOOKUP($C32,[1]Helsinki!$B$7:$Y$40,18)</f>
        <v>21.734782226562501</v>
      </c>
      <c r="BO32" s="19">
        <f>VLOOKUP($C32,[1]Helsinki!$B$7:$AA$40,26)</f>
        <v>0.29886962757301516</v>
      </c>
      <c r="BP32" s="20">
        <f>IF($U32=1,-[4]Office!$E$6,0)</f>
        <v>0</v>
      </c>
      <c r="BQ32" s="57" t="s">
        <v>30</v>
      </c>
      <c r="BR32" s="19">
        <f>IF($N32&gt;0,VLOOKUP($C32,[2]Helsinki!$AB$7:$AN$40,$N32))/((IF($P32=1,'3 PlantsCodes'!$D$26,IF($P32=2,'3 PlantsCodes'!$D$27,IF($P32=3,'3 PlantsCodes'!$D$28,IF($P32=4,'3 PlantsCodes'!$D$29)))))*IF($R32=1,'3 PlantsCodes'!$D$31,IF($R32=2,'3 PlantsCodes'!$D$32)))</f>
        <v>158.88910953672621</v>
      </c>
      <c r="BS32" s="19">
        <f>(IF($O32=20,VLOOKUP($C32,[2]Helsinki!$AB$7:$AN$40,12),IF($O32&gt;0,VLOOKUP($C32,[2]Helsinki!$AB$7:$AN$40,$O32),0))/(IF($Q32=1,'3 PlantsCodes'!$E$26,IF($Q32=3,'3 PlantsCodes'!$E$28,IF($Q32=4,'3 PlantsCodes'!$E$29,1)))*IF($R32=1,'3 PlantsCodes'!$E$31,IF($R32=2,'3 PlantsCodes'!$E$32))))</f>
        <v>0</v>
      </c>
      <c r="BT32" s="19">
        <f>VLOOKUP($C32,[2]Helsinki!$AB$6:$AZ$40,$S32)</f>
        <v>10.107936507936506</v>
      </c>
      <c r="BU32" s="19">
        <f>VLOOKUP($C32,[2]Helsinki!$B$7:$Y$40,18)</f>
        <v>19.495737253968219</v>
      </c>
      <c r="BV32" s="19">
        <f>VLOOKUP($C32,[2]Helsinki!$B$7:$AA$40,26)</f>
        <v>0.59887000180256167</v>
      </c>
      <c r="BW32" s="20">
        <f>IF($U32=1,-[4]School!$E$6,0)</f>
        <v>0</v>
      </c>
      <c r="BX32" s="57" t="s">
        <v>30</v>
      </c>
    </row>
    <row r="33" spans="1:76" ht="15" customHeight="1" x14ac:dyDescent="0.25">
      <c r="A33" s="151"/>
      <c r="B33" s="17">
        <v>5</v>
      </c>
      <c r="C33" s="22">
        <f t="shared" si="33"/>
        <v>13</v>
      </c>
      <c r="D33" s="50" t="str">
        <f t="shared" si="33"/>
        <v>o+</v>
      </c>
      <c r="E33" s="50" t="str">
        <f t="shared" si="33"/>
        <v>+</v>
      </c>
      <c r="F33" s="49" t="str">
        <f t="shared" si="33"/>
        <v>o</v>
      </c>
      <c r="G33" s="49" t="str">
        <f t="shared" si="33"/>
        <v>o+</v>
      </c>
      <c r="H33" s="49">
        <f t="shared" si="33"/>
        <v>0</v>
      </c>
      <c r="I33" s="49">
        <f t="shared" si="33"/>
        <v>3</v>
      </c>
      <c r="J33" s="49">
        <f t="shared" si="33"/>
        <v>3</v>
      </c>
      <c r="K33" s="49">
        <f t="shared" si="33"/>
        <v>2</v>
      </c>
      <c r="L33" s="49">
        <f t="shared" si="33"/>
        <v>1</v>
      </c>
      <c r="M33" s="49">
        <f t="shared" si="33"/>
        <v>3321</v>
      </c>
      <c r="N33" s="49">
        <f t="shared" si="33"/>
        <v>10</v>
      </c>
      <c r="O33" s="49">
        <f t="shared" si="33"/>
        <v>0</v>
      </c>
      <c r="P33" s="49">
        <f t="shared" si="33"/>
        <v>2</v>
      </c>
      <c r="Q33" s="49">
        <f t="shared" si="33"/>
        <v>0</v>
      </c>
      <c r="R33" s="49">
        <f t="shared" si="33"/>
        <v>2</v>
      </c>
      <c r="S33" s="22">
        <f t="shared" si="33"/>
        <v>25</v>
      </c>
      <c r="T33" s="49">
        <f t="shared" si="33"/>
        <v>1</v>
      </c>
      <c r="U33" s="49">
        <f t="shared" si="33"/>
        <v>0</v>
      </c>
      <c r="V33" s="18" t="str">
        <f t="shared" si="33"/>
        <v/>
      </c>
      <c r="W33" s="21">
        <f>IF(W10&gt;0,VLOOKUP(W10,'[3]2010_Envelope'!$BH$6:$CR$128,36),"")</f>
        <v>4.6126439444968348</v>
      </c>
      <c r="X33" s="21">
        <f>IF(X10&gt;0,VLOOKUP(X10,'[3]2010_Envelope'!$BH$6:$CR$128,36),"")</f>
        <v>31.634066234021478</v>
      </c>
      <c r="Y33" s="21" t="str">
        <f>IF(Y10&gt;0,VLOOKUP(Y10,'[3]2010_Envelope'!$BH$6:$CR$128,36),"")</f>
        <v/>
      </c>
      <c r="Z33" s="21">
        <f>IF(Z10&gt;0,VLOOKUP(Z10,'[3]2010_Envelope'!$BH$6:$CR$128,36),"")</f>
        <v>133.84615384615384</v>
      </c>
      <c r="AA33" s="21" t="str">
        <f>IF(AA10&gt;0,VLOOKUP(AA10,'[3]2010_Envelope'!$BH$6:$CR$128,36),"")</f>
        <v/>
      </c>
      <c r="AB33" s="21">
        <f>IF(AB10&gt;0,VLOOKUP(AB10,'[3]2010_Envelope'!$BH$6:$CR$128,36),"")</f>
        <v>36.342948717948715</v>
      </c>
      <c r="AC33" s="20" t="str">
        <f>IF(AC10&gt;0,VLOOKUP(AC10,'[3]2010_HVAC'!$EY$7:$KA$83,128),"")</f>
        <v/>
      </c>
      <c r="AD33" s="20" t="str">
        <f>IF(AD10&gt;0,VLOOKUP(AD10,'[3]2010_HVAC'!$EY$7:$KA$83,128),"")</f>
        <v/>
      </c>
      <c r="AE33" s="20">
        <f>IF(AE10&gt;0,VLOOKUP(AE10,'[3]2010_HVAC'!$EY$7:$KA$83,128),"")</f>
        <v>27</v>
      </c>
      <c r="AF33" s="20" t="str">
        <f>IF(AF10&gt;0,VLOOKUP(AF10,'[3]2010_HVAC'!$EY$7:$KA$83,128),"")</f>
        <v/>
      </c>
      <c r="AG33" s="55">
        <f>VLOOKUP($C33,[1]Performance!$A$3:$K$38,4)</f>
        <v>2</v>
      </c>
      <c r="AH33" s="55">
        <f t="shared" si="34"/>
        <v>130</v>
      </c>
      <c r="AI33" s="20">
        <f>IF(AI10&gt;0,VLOOKUP(AI10,'[3]2010_HVAC'!$EY$7:$KA$83,AH33),"")</f>
        <v>19.403850250671645</v>
      </c>
      <c r="AJ33" s="20" t="str">
        <f>IF(AJ10&gt;0,VLOOKUP(AJ10,'[3]2010_HVAC'!$EY$7:$KA$83,$AH33),"")</f>
        <v/>
      </c>
      <c r="AK33" s="20">
        <f>IF(AK10&gt;0,VLOOKUP(AK10,'[3]2010_HVAC'!$EY$7:$KA$83,128),"")</f>
        <v>15.778474576271186</v>
      </c>
      <c r="AL33" s="20" t="str">
        <f>IF(AL10&gt;0,VLOOKUP(AL10,'[3]2010_HVAC'!$EY$7:$KA$83,128),"")</f>
        <v/>
      </c>
      <c r="AM33" s="20">
        <f>IF(AM10&gt;0,VLOOKUP(AM10,'[3]2010_HVAC'!$EY$7:$KA$83,128),"")</f>
        <v>1.7058681549379746</v>
      </c>
      <c r="AN33" s="20">
        <f>IF(AN10&gt;0,VLOOKUP(AN10,'[3]2010_HVAC'!$EY$7:$KA$83,128),"")</f>
        <v>4.683760683760684</v>
      </c>
      <c r="AO33" s="20" t="str">
        <f>IF(AO10&gt;0,VLOOKUP(AO10,'[3]2010_HVAC'!$EY$7:$KA$83,128),"")</f>
        <v/>
      </c>
      <c r="AP33" s="13">
        <f t="shared" si="35"/>
        <v>643518.17339533404</v>
      </c>
      <c r="AQ33" s="21">
        <f>IF(AQ10&gt;0,VLOOKUP(AQ10,'[3]2010_Envelope'!$BH$6:$CR$128,37),"")</f>
        <v>12.492577349678927</v>
      </c>
      <c r="AR33" s="21">
        <f>IF(AR10&gt;0,VLOOKUP(AR10,'[3]2010_Envelope'!$BH$6:$CR$128,37),"")</f>
        <v>56.975920799510575</v>
      </c>
      <c r="AS33" s="21" t="str">
        <f>IF(AS10&gt;0,VLOOKUP(AS10,'[3]2010_Envelope'!$BH$6:$CR$128,37),"")</f>
        <v/>
      </c>
      <c r="AT33" s="21">
        <f>IF(AT10&gt;0,VLOOKUP(AT10,'[3]2010_Envelope'!$BH$6:$CR$128,37),"")</f>
        <v>118.44270857142857</v>
      </c>
      <c r="AU33" s="21" t="str">
        <f>IF(AU10&gt;0,VLOOKUP(AU10,'[3]2010_Envelope'!$BH$6:$CR$128,37),"")</f>
        <v/>
      </c>
      <c r="AV33" s="21">
        <f>IF(AV10&gt;0,VLOOKUP(AV10,'[3]2010_Envelope'!$BH$6:$CR$128,37),"")</f>
        <v>24.465428571428575</v>
      </c>
      <c r="AW33" s="20" t="str">
        <f>IF(AW10&gt;0,VLOOKUP(AW10,'[3]2010_HVAC'!$EY$7:$KA$83,131),"")</f>
        <v/>
      </c>
      <c r="AX33" s="20" t="str">
        <f>IF(AX10&gt;0,VLOOKUP(AX10,'[3]2010_HVAC'!$EY$7:$KA$83,131),"")</f>
        <v/>
      </c>
      <c r="AY33" s="20">
        <f>IF(AY10&gt;0,VLOOKUP(AY10,'[3]2010_HVAC'!$EY$7:$KA$83,131),"")</f>
        <v>27</v>
      </c>
      <c r="AZ33" s="20" t="str">
        <f>IF(AZ10&gt;0,VLOOKUP(AZ10,'[3]2010_HVAC'!$EY$7:$KA$83,131),"")</f>
        <v/>
      </c>
      <c r="BA33" s="55">
        <f>VLOOKUP($C33,[2]Performance!$A$3:$K$36,4)</f>
        <v>1</v>
      </c>
      <c r="BB33" s="55">
        <f t="shared" si="36"/>
        <v>132</v>
      </c>
      <c r="BC33" s="20">
        <f>IF(BC10&gt;0,VLOOKUP(BC10,'[3]2010_HVAC'!$EY$7:$KA$83,BB33),"")</f>
        <v>47.44449851341281</v>
      </c>
      <c r="BD33" s="20" t="str">
        <f>IF(BD10&gt;0,VLOOKUP(BD10,'[3]2010_HVAC'!$EY$7:$KA$83,$BB33),"")</f>
        <v/>
      </c>
      <c r="BE33" s="20">
        <f>IF(BE10&gt;0,VLOOKUP(BE10,'[3]2010_HVAC'!$EY$7:$KA$83,131),"")</f>
        <v>15.778474576271186</v>
      </c>
      <c r="BF33" s="20" t="str">
        <f>IF(BF10&gt;0,VLOOKUP(BF10,'[3]2010_HVAC'!$EY$7:$KA$83,131),"")</f>
        <v/>
      </c>
      <c r="BG33" s="20">
        <f>IF(BG10&gt;0,VLOOKUP(BG10,'[3]2010_HVAC'!$EY$7:$KA$83,131),"")</f>
        <v>1.9008245155023147</v>
      </c>
      <c r="BH33" s="20">
        <f>IF(BH10&gt;0,VLOOKUP(BH10,'[3]2010_HVAC'!$EY$7:$KA$83,131),"")</f>
        <v>6.9587301587301589</v>
      </c>
      <c r="BI33" s="20" t="str">
        <f>IF(BI10&gt;0,VLOOKUP(BI10,'[3]2010_HVAC'!$EY$7:$KA$83,131),"")</f>
        <v/>
      </c>
      <c r="BJ33" s="13">
        <f t="shared" si="37"/>
        <v>981096.36362628371</v>
      </c>
      <c r="BK33" s="19">
        <f>IF($N33&gt;0,VLOOKUP($C33,[1]Helsinki!$AB$7:$AN$40,$N33))/((IF($P33=1,'3 PlantsCodes'!$D$26,IF($P33=2,'3 PlantsCodes'!$D$27,IF($P33=3,'3 PlantsCodes'!$D$28,IF($P33=4,'3 PlantsCodes'!$D$29)))))*IF($R33=1,'3 PlantsCodes'!$D$31,IF($R33=2,'3 PlantsCodes'!$D$32)))</f>
        <v>39.893600392781259</v>
      </c>
      <c r="BL33" s="19">
        <f>(IF($O33=20,VLOOKUP($C33,[1]Helsinki!$AB$7:$AN$40,12),IF($O33&gt;0,VLOOKUP($C33,[1]Helsinki!$AB$7:$AN$40,$O33),0))/(IF($Q33=1,'3 PlantsCodes'!$E$26,IF($Q33=3,'3 PlantsCodes'!$E$28,IF($Q33=4,'3 PlantsCodes'!$E$29,1)))*IF($R33=1,'3 PlantsCodes'!$E$31,IF($R33=2,'3 PlantsCodes'!$E$32))))</f>
        <v>0</v>
      </c>
      <c r="BM33" s="19">
        <f>VLOOKUP($C33,[1]Helsinki!$AB$6:$AZ$40,$S33)</f>
        <v>6.0427350427350426</v>
      </c>
      <c r="BN33" s="19">
        <f>VLOOKUP($C33,[1]Helsinki!$B$7:$Y$40,18)</f>
        <v>22.684584960937499</v>
      </c>
      <c r="BO33" s="19">
        <f>VLOOKUP($C33,[1]Helsinki!$B$7:$AA$40,26)</f>
        <v>0.19245487754551657</v>
      </c>
      <c r="BP33" s="20">
        <f>IF($U33=1,-[4]Office!$E$6,0)</f>
        <v>0</v>
      </c>
      <c r="BQ33" s="57" t="s">
        <v>30</v>
      </c>
      <c r="BR33" s="19">
        <f>IF($N33&gt;0,VLOOKUP($C33,[2]Helsinki!$AB$7:$AN$40,$N33))/((IF($P33=1,'3 PlantsCodes'!$D$26,IF($P33=2,'3 PlantsCodes'!$D$27,IF($P33=3,'3 PlantsCodes'!$D$28,IF($P33=4,'3 PlantsCodes'!$D$29)))))*IF($R33=1,'3 PlantsCodes'!$D$31,IF($R33=2,'3 PlantsCodes'!$D$32)))</f>
        <v>58.849642346611354</v>
      </c>
      <c r="BS33" s="19">
        <f>(IF($O33=20,VLOOKUP($C33,[2]Helsinki!$AB$7:$AN$40,12),IF($O33&gt;0,VLOOKUP($C33,[2]Helsinki!$AB$7:$AN$40,$O33),0))/(IF($Q33=1,'3 PlantsCodes'!$E$26,IF($Q33=3,'3 PlantsCodes'!$E$28,IF($Q33=4,'3 PlantsCodes'!$E$29,1)))*IF($R33=1,'3 PlantsCodes'!$E$31,IF($R33=2,'3 PlantsCodes'!$E$32))))</f>
        <v>0</v>
      </c>
      <c r="BT33" s="19">
        <f>VLOOKUP($C33,[2]Helsinki!$AB$6:$AZ$40,$S33)</f>
        <v>10.107936507936506</v>
      </c>
      <c r="BU33" s="19">
        <f>VLOOKUP($C33,[2]Helsinki!$B$7:$Y$40,18)</f>
        <v>20.080681867063525</v>
      </c>
      <c r="BV33" s="19">
        <f>VLOOKUP($C33,[2]Helsinki!$B$7:$AA$40,26)</f>
        <v>0.40969293652900113</v>
      </c>
      <c r="BW33" s="20">
        <f>IF($U33=1,-[4]School!$E$6,0)</f>
        <v>0</v>
      </c>
      <c r="BX33" s="57" t="s">
        <v>30</v>
      </c>
    </row>
    <row r="34" spans="1:76" ht="15" customHeight="1" x14ac:dyDescent="0.25">
      <c r="A34" s="151"/>
      <c r="B34" s="17">
        <v>6</v>
      </c>
      <c r="C34" s="22">
        <f t="shared" si="33"/>
        <v>4</v>
      </c>
      <c r="D34" s="50" t="str">
        <f t="shared" si="33"/>
        <v>-</v>
      </c>
      <c r="E34" s="50" t="str">
        <f t="shared" si="33"/>
        <v>o+</v>
      </c>
      <c r="F34" s="49" t="str">
        <f t="shared" si="33"/>
        <v>o</v>
      </c>
      <c r="G34" s="49" t="str">
        <f t="shared" si="33"/>
        <v>o+</v>
      </c>
      <c r="H34" s="49">
        <f t="shared" si="33"/>
        <v>0</v>
      </c>
      <c r="I34" s="49">
        <f t="shared" si="33"/>
        <v>1</v>
      </c>
      <c r="J34" s="49">
        <f t="shared" si="33"/>
        <v>2</v>
      </c>
      <c r="K34" s="49">
        <f t="shared" si="33"/>
        <v>2</v>
      </c>
      <c r="L34" s="49">
        <f t="shared" si="33"/>
        <v>1</v>
      </c>
      <c r="M34" s="49">
        <f t="shared" si="33"/>
        <v>1221</v>
      </c>
      <c r="N34" s="49">
        <f t="shared" si="33"/>
        <v>10</v>
      </c>
      <c r="O34" s="49">
        <f t="shared" si="33"/>
        <v>0</v>
      </c>
      <c r="P34" s="49">
        <f t="shared" si="33"/>
        <v>2</v>
      </c>
      <c r="Q34" s="49">
        <f t="shared" si="33"/>
        <v>0</v>
      </c>
      <c r="R34" s="49">
        <f t="shared" si="33"/>
        <v>2</v>
      </c>
      <c r="S34" s="22">
        <f t="shared" si="33"/>
        <v>25</v>
      </c>
      <c r="T34" s="49">
        <f t="shared" si="33"/>
        <v>1</v>
      </c>
      <c r="U34" s="49">
        <f t="shared" si="33"/>
        <v>1</v>
      </c>
      <c r="V34" s="18" t="str">
        <f t="shared" si="33"/>
        <v/>
      </c>
      <c r="W34" s="21">
        <f>IF(W11&gt;0,VLOOKUP(W11,'[3]2010_Envelope'!$BH$6:$CR$128,36),"")</f>
        <v>7.2439858098702228</v>
      </c>
      <c r="X34" s="21">
        <f>IF(X11&gt;0,VLOOKUP(X11,'[3]2010_Envelope'!$BH$6:$CR$128,36),"")</f>
        <v>23.625874125874127</v>
      </c>
      <c r="Y34" s="21" t="str">
        <f>IF(Y11&gt;0,VLOOKUP(Y11,'[3]2010_Envelope'!$BH$6:$CR$128,36),"")</f>
        <v/>
      </c>
      <c r="Z34" s="21">
        <f>IF(Z11&gt;0,VLOOKUP(Z11,'[3]2010_Envelope'!$BH$6:$CR$128,36),"")</f>
        <v>122.69230769230769</v>
      </c>
      <c r="AA34" s="21" t="str">
        <f>IF(AA11&gt;0,VLOOKUP(AA11,'[3]2010_Envelope'!$BH$6:$CR$128,36),"")</f>
        <v/>
      </c>
      <c r="AB34" s="21">
        <f>IF(AB11&gt;0,VLOOKUP(AB11,'[3]2010_Envelope'!$BH$6:$CR$128,36),"")</f>
        <v>36.342948717948715</v>
      </c>
      <c r="AC34" s="20" t="str">
        <f>IF(AC11&gt;0,VLOOKUP(AC11,'[3]2010_HVAC'!$EY$7:$KA$83,128),"")</f>
        <v/>
      </c>
      <c r="AD34" s="20" t="str">
        <f>IF(AD11&gt;0,VLOOKUP(AD11,'[3]2010_HVAC'!$EY$7:$KA$83,128),"")</f>
        <v/>
      </c>
      <c r="AE34" s="20">
        <f>IF(AE11&gt;0,VLOOKUP(AE11,'[3]2010_HVAC'!$EY$7:$KA$83,128),"")</f>
        <v>27</v>
      </c>
      <c r="AF34" s="20" t="str">
        <f>IF(AF11&gt;0,VLOOKUP(AF11,'[3]2010_HVAC'!$EY$7:$KA$83,128),"")</f>
        <v/>
      </c>
      <c r="AG34" s="55">
        <f>VLOOKUP($C34,[1]Performance!$A$3:$K$38,4)</f>
        <v>1</v>
      </c>
      <c r="AH34" s="55">
        <f t="shared" si="34"/>
        <v>129</v>
      </c>
      <c r="AI34" s="20">
        <f>IF(AI11&gt;0,VLOOKUP(AI11,'[3]2010_HVAC'!$EY$7:$KA$83,AH34),"")</f>
        <v>31.267970671846761</v>
      </c>
      <c r="AJ34" s="20" t="str">
        <f>IF(AJ11&gt;0,VLOOKUP(AJ11,'[3]2010_HVAC'!$EY$7:$KA$83,$AH34),"")</f>
        <v/>
      </c>
      <c r="AK34" s="20">
        <f>IF(AK11&gt;0,VLOOKUP(AK11,'[3]2010_HVAC'!$EY$7:$KA$83,128),"")</f>
        <v>15.778474576271186</v>
      </c>
      <c r="AL34" s="20" t="str">
        <f>IF(AL11&gt;0,VLOOKUP(AL11,'[3]2010_HVAC'!$EY$7:$KA$83,128),"")</f>
        <v/>
      </c>
      <c r="AM34" s="20">
        <f>IF(AM11&gt;0,VLOOKUP(AM11,'[3]2010_HVAC'!$EY$7:$KA$83,128),"")</f>
        <v>1.7058681549379746</v>
      </c>
      <c r="AN34" s="20">
        <f>IF(AN11&gt;0,VLOOKUP(AN11,'[3]2010_HVAC'!$EY$7:$KA$83,128),"")</f>
        <v>4.683760683760684</v>
      </c>
      <c r="AO34" s="20">
        <f>IF(AO11&gt;0,VLOOKUP(AO11,'[3]2010_HVAC'!$EY$7:$KA$83,128),"")</f>
        <v>18.723076923076924</v>
      </c>
      <c r="AP34" s="13">
        <f t="shared" si="35"/>
        <v>676410.38561279245</v>
      </c>
      <c r="AQ34" s="21">
        <f>IF(AQ11&gt;0,VLOOKUP(AQ11,'[3]2010_Envelope'!$BH$6:$CR$128,37),"")</f>
        <v>19.61912823506519</v>
      </c>
      <c r="AR34" s="21">
        <f>IF(AR11&gt;0,VLOOKUP(AR11,'[3]2010_Envelope'!$BH$6:$CR$128,37),"")</f>
        <v>42.552415584415577</v>
      </c>
      <c r="AS34" s="21" t="str">
        <f>IF(AS11&gt;0,VLOOKUP(AS11,'[3]2010_Envelope'!$BH$6:$CR$128,37),"")</f>
        <v/>
      </c>
      <c r="AT34" s="21">
        <f>IF(AT11&gt;0,VLOOKUP(AT11,'[3]2010_Envelope'!$BH$6:$CR$128,37),"")</f>
        <v>90.102857142857161</v>
      </c>
      <c r="AU34" s="21" t="str">
        <f>IF(AU11&gt;0,VLOOKUP(AU11,'[3]2010_Envelope'!$BH$6:$CR$128,37),"")</f>
        <v/>
      </c>
      <c r="AV34" s="21">
        <f>IF(AV11&gt;0,VLOOKUP(AV11,'[3]2010_Envelope'!$BH$6:$CR$128,37),"")</f>
        <v>24.465428571428575</v>
      </c>
      <c r="AW34" s="20" t="str">
        <f>IF(AW11&gt;0,VLOOKUP(AW11,'[3]2010_HVAC'!$EY$7:$KA$83,131),"")</f>
        <v/>
      </c>
      <c r="AX34" s="20" t="str">
        <f>IF(AX11&gt;0,VLOOKUP(AX11,'[3]2010_HVAC'!$EY$7:$KA$83,131),"")</f>
        <v/>
      </c>
      <c r="AY34" s="20">
        <f>IF(AY11&gt;0,VLOOKUP(AY11,'[3]2010_HVAC'!$EY$7:$KA$83,131),"")</f>
        <v>27</v>
      </c>
      <c r="AZ34" s="20" t="str">
        <f>IF(AZ11&gt;0,VLOOKUP(AZ11,'[3]2010_HVAC'!$EY$7:$KA$83,131),"")</f>
        <v/>
      </c>
      <c r="BA34" s="55">
        <f>VLOOKUP($C34,[2]Performance!$A$3:$K$36,4)</f>
        <v>1</v>
      </c>
      <c r="BB34" s="55">
        <f t="shared" si="36"/>
        <v>132</v>
      </c>
      <c r="BC34" s="20">
        <f>IF(BC11&gt;0,VLOOKUP(BC11,'[3]2010_HVAC'!$EY$7:$KA$83,BB34),"")</f>
        <v>47.44449851341281</v>
      </c>
      <c r="BD34" s="20" t="str">
        <f>IF(BD11&gt;0,VLOOKUP(BD11,'[3]2010_HVAC'!$EY$7:$KA$83,$BB34),"")</f>
        <v/>
      </c>
      <c r="BE34" s="20">
        <f>IF(BE11&gt;0,VLOOKUP(BE11,'[3]2010_HVAC'!$EY$7:$KA$83,131),"")</f>
        <v>15.778474576271186</v>
      </c>
      <c r="BF34" s="20" t="str">
        <f>IF(BF11&gt;0,VLOOKUP(BF11,'[3]2010_HVAC'!$EY$7:$KA$83,131),"")</f>
        <v/>
      </c>
      <c r="BG34" s="20">
        <f>IF(BG11&gt;0,VLOOKUP(BG11,'[3]2010_HVAC'!$EY$7:$KA$83,131),"")</f>
        <v>1.9008245155023147</v>
      </c>
      <c r="BH34" s="20">
        <f>IF(BH11&gt;0,VLOOKUP(BH11,'[3]2010_HVAC'!$EY$7:$KA$83,131),"")</f>
        <v>6.9587301587301589</v>
      </c>
      <c r="BI34" s="20">
        <f>IF(BI11&gt;0,VLOOKUP(BI11,'[3]2010_HVAC'!$EY$7:$KA$83,131),"")</f>
        <v>19.317460317460316</v>
      </c>
      <c r="BJ34" s="13">
        <f t="shared" si="37"/>
        <v>929690.42548770143</v>
      </c>
      <c r="BK34" s="19">
        <f>IF($N34&gt;0,VLOOKUP($C34,[1]Helsinki!$AB$7:$AN$40,$N34))/((IF($P34=1,'3 PlantsCodes'!$D$26,IF($P34=2,'3 PlantsCodes'!$D$27,IF($P34=3,'3 PlantsCodes'!$D$28,IF($P34=4,'3 PlantsCodes'!$D$29)))))*IF($R34=1,'3 PlantsCodes'!$D$31,IF($R34=2,'3 PlantsCodes'!$D$32)))</f>
        <v>114.62217663175086</v>
      </c>
      <c r="BL34" s="19">
        <f>(IF($O34=20,VLOOKUP($C34,[1]Helsinki!$AB$7:$AN$40,12),IF($O34&gt;0,VLOOKUP($C34,[1]Helsinki!$AB$7:$AN$40,$O34),0))/(IF($Q34=1,'3 PlantsCodes'!$E$26,IF($Q34=3,'3 PlantsCodes'!$E$28,IF($Q34=4,'3 PlantsCodes'!$E$29,1)))*IF($R34=1,'3 PlantsCodes'!$E$31,IF($R34=2,'3 PlantsCodes'!$E$32))))</f>
        <v>0</v>
      </c>
      <c r="BM34" s="19">
        <f>VLOOKUP($C34,[1]Helsinki!$AB$6:$AZ$40,$S34)</f>
        <v>6.0427350427350426</v>
      </c>
      <c r="BN34" s="19">
        <f>VLOOKUP($C34,[1]Helsinki!$B$7:$Y$40,18)</f>
        <v>21.734782226562501</v>
      </c>
      <c r="BO34" s="19">
        <f>VLOOKUP($C34,[1]Helsinki!$B$7:$AA$40,26)</f>
        <v>0.29886962757301516</v>
      </c>
      <c r="BP34" s="20">
        <f>IF($U34=1,-[4]Office!$E$6,0)</f>
        <v>-6.4790598290598291</v>
      </c>
      <c r="BQ34" s="57" t="s">
        <v>30</v>
      </c>
      <c r="BR34" s="19">
        <f>IF($N34&gt;0,VLOOKUP($C34,[2]Helsinki!$AB$7:$AN$40,$N34))/((IF($P34=1,'3 PlantsCodes'!$D$26,IF($P34=2,'3 PlantsCodes'!$D$27,IF($P34=3,'3 PlantsCodes'!$D$28,IF($P34=4,'3 PlantsCodes'!$D$29)))))*IF($R34=1,'3 PlantsCodes'!$D$31,IF($R34=2,'3 PlantsCodes'!$D$32)))</f>
        <v>158.88910953672621</v>
      </c>
      <c r="BS34" s="19">
        <f>(IF($O34=20,VLOOKUP($C34,[2]Helsinki!$AB$7:$AN$40,12),IF($O34&gt;0,VLOOKUP($C34,[2]Helsinki!$AB$7:$AN$40,$O34),0))/(IF($Q34=1,'3 PlantsCodes'!$E$26,IF($Q34=3,'3 PlantsCodes'!$E$28,IF($Q34=4,'3 PlantsCodes'!$E$29,1)))*IF($R34=1,'3 PlantsCodes'!$E$31,IF($R34=2,'3 PlantsCodes'!$E$32))))</f>
        <v>0</v>
      </c>
      <c r="BT34" s="19">
        <f>VLOOKUP($C34,[2]Helsinki!$AB$6:$AZ$40,$S34)</f>
        <v>10.107936507936506</v>
      </c>
      <c r="BU34" s="19">
        <f>VLOOKUP($C34,[2]Helsinki!$B$7:$Y$40,18)</f>
        <v>19.495737253968219</v>
      </c>
      <c r="BV34" s="19">
        <f>VLOOKUP($C34,[2]Helsinki!$B$7:$AA$40,26)</f>
        <v>0.59887000180256167</v>
      </c>
      <c r="BW34" s="20">
        <f>IF($U34=1,-[4]School!$E$6,0)</f>
        <v>-6.4425396825396826</v>
      </c>
      <c r="BX34" s="57" t="s">
        <v>30</v>
      </c>
    </row>
    <row r="35" spans="1:76" ht="15" customHeight="1" x14ac:dyDescent="0.25">
      <c r="A35" s="151"/>
      <c r="B35" s="17">
        <v>7</v>
      </c>
      <c r="C35" s="22">
        <f t="shared" si="33"/>
        <v>13</v>
      </c>
      <c r="D35" s="50" t="str">
        <f t="shared" si="33"/>
        <v>o+</v>
      </c>
      <c r="E35" s="50" t="str">
        <f t="shared" si="33"/>
        <v>+</v>
      </c>
      <c r="F35" s="49" t="str">
        <f t="shared" si="33"/>
        <v>o</v>
      </c>
      <c r="G35" s="49" t="str">
        <f t="shared" si="33"/>
        <v>o+</v>
      </c>
      <c r="H35" s="49">
        <f t="shared" si="33"/>
        <v>0</v>
      </c>
      <c r="I35" s="49">
        <f t="shared" si="33"/>
        <v>3</v>
      </c>
      <c r="J35" s="49">
        <f t="shared" si="33"/>
        <v>3</v>
      </c>
      <c r="K35" s="49">
        <f t="shared" si="33"/>
        <v>2</v>
      </c>
      <c r="L35" s="49">
        <f t="shared" si="33"/>
        <v>1</v>
      </c>
      <c r="M35" s="49">
        <f t="shared" si="33"/>
        <v>3321</v>
      </c>
      <c r="N35" s="49">
        <f t="shared" si="33"/>
        <v>10</v>
      </c>
      <c r="O35" s="49">
        <f t="shared" si="33"/>
        <v>0</v>
      </c>
      <c r="P35" s="49">
        <f t="shared" si="33"/>
        <v>2</v>
      </c>
      <c r="Q35" s="49">
        <f t="shared" si="33"/>
        <v>0</v>
      </c>
      <c r="R35" s="49">
        <f t="shared" si="33"/>
        <v>2</v>
      </c>
      <c r="S35" s="22">
        <f t="shared" si="33"/>
        <v>25</v>
      </c>
      <c r="T35" s="49">
        <f t="shared" si="33"/>
        <v>1</v>
      </c>
      <c r="U35" s="49">
        <f t="shared" si="33"/>
        <v>1</v>
      </c>
      <c r="V35" s="18" t="str">
        <f t="shared" si="33"/>
        <v/>
      </c>
      <c r="W35" s="21">
        <f>IF(W12&gt;0,VLOOKUP(W12,'[3]2010_Envelope'!$BH$6:$CR$128,36),"")</f>
        <v>4.6126439444968348</v>
      </c>
      <c r="X35" s="21">
        <f>IF(X12&gt;0,VLOOKUP(X12,'[3]2010_Envelope'!$BH$6:$CR$128,36),"")</f>
        <v>31.634066234021478</v>
      </c>
      <c r="Y35" s="21" t="str">
        <f>IF(Y12&gt;0,VLOOKUP(Y12,'[3]2010_Envelope'!$BH$6:$CR$128,36),"")</f>
        <v/>
      </c>
      <c r="Z35" s="21">
        <f>IF(Z12&gt;0,VLOOKUP(Z12,'[3]2010_Envelope'!$BH$6:$CR$128,36),"")</f>
        <v>133.84615384615384</v>
      </c>
      <c r="AA35" s="21" t="str">
        <f>IF(AA12&gt;0,VLOOKUP(AA12,'[3]2010_Envelope'!$BH$6:$CR$128,36),"")</f>
        <v/>
      </c>
      <c r="AB35" s="21">
        <f>IF(AB12&gt;0,VLOOKUP(AB12,'[3]2010_Envelope'!$BH$6:$CR$128,36),"")</f>
        <v>36.342948717948715</v>
      </c>
      <c r="AC35" s="20" t="str">
        <f>IF(AC12&gt;0,VLOOKUP(AC12,'[3]2010_HVAC'!$EY$7:$KA$83,128),"")</f>
        <v/>
      </c>
      <c r="AD35" s="20" t="str">
        <f>IF(AD12&gt;0,VLOOKUP(AD12,'[3]2010_HVAC'!$EY$7:$KA$83,128),"")</f>
        <v/>
      </c>
      <c r="AE35" s="20">
        <f>IF(AE12&gt;0,VLOOKUP(AE12,'[3]2010_HVAC'!$EY$7:$KA$83,128),"")</f>
        <v>27</v>
      </c>
      <c r="AF35" s="20" t="str">
        <f>IF(AF12&gt;0,VLOOKUP(AF12,'[3]2010_HVAC'!$EY$7:$KA$83,128),"")</f>
        <v/>
      </c>
      <c r="AG35" s="55">
        <f>VLOOKUP($C35,[1]Performance!$A$3:$K$38,4)</f>
        <v>2</v>
      </c>
      <c r="AH35" s="55">
        <f t="shared" si="34"/>
        <v>130</v>
      </c>
      <c r="AI35" s="20">
        <f>IF(AI12&gt;0,VLOOKUP(AI12,'[3]2010_HVAC'!$EY$7:$KA$83,AH35),"")</f>
        <v>19.403850250671645</v>
      </c>
      <c r="AJ35" s="20" t="str">
        <f>IF(AJ12&gt;0,VLOOKUP(AJ12,'[3]2010_HVAC'!$EY$7:$KA$83,$AH35),"")</f>
        <v/>
      </c>
      <c r="AK35" s="20">
        <f>IF(AK12&gt;0,VLOOKUP(AK12,'[3]2010_HVAC'!$EY$7:$KA$83,128),"")</f>
        <v>15.778474576271186</v>
      </c>
      <c r="AL35" s="20" t="str">
        <f>IF(AL12&gt;0,VLOOKUP(AL12,'[3]2010_HVAC'!$EY$7:$KA$83,128),"")</f>
        <v/>
      </c>
      <c r="AM35" s="20">
        <f>IF(AM12&gt;0,VLOOKUP(AM12,'[3]2010_HVAC'!$EY$7:$KA$83,128),"")</f>
        <v>1.7058681549379746</v>
      </c>
      <c r="AN35" s="20">
        <f>IF(AN12&gt;0,VLOOKUP(AN12,'[3]2010_HVAC'!$EY$7:$KA$83,128),"")</f>
        <v>4.683760683760684</v>
      </c>
      <c r="AO35" s="20">
        <f>IF(AO12&gt;0,VLOOKUP(AO12,'[3]2010_HVAC'!$EY$7:$KA$83,128),"")</f>
        <v>18.723076923076924</v>
      </c>
      <c r="AP35" s="13">
        <f t="shared" si="35"/>
        <v>687330.17339533404</v>
      </c>
      <c r="AQ35" s="21">
        <f>IF(AQ12&gt;0,VLOOKUP(AQ12,'[3]2010_Envelope'!$BH$6:$CR$128,37),"")</f>
        <v>12.492577349678927</v>
      </c>
      <c r="AR35" s="21">
        <f>IF(AR12&gt;0,VLOOKUP(AR12,'[3]2010_Envelope'!$BH$6:$CR$128,37),"")</f>
        <v>56.975920799510575</v>
      </c>
      <c r="AS35" s="21" t="str">
        <f>IF(AS12&gt;0,VLOOKUP(AS12,'[3]2010_Envelope'!$BH$6:$CR$128,37),"")</f>
        <v/>
      </c>
      <c r="AT35" s="21">
        <f>IF(AT12&gt;0,VLOOKUP(AT12,'[3]2010_Envelope'!$BH$6:$CR$128,37),"")</f>
        <v>118.44270857142857</v>
      </c>
      <c r="AU35" s="21" t="str">
        <f>IF(AU12&gt;0,VLOOKUP(AU12,'[3]2010_Envelope'!$BH$6:$CR$128,37),"")</f>
        <v/>
      </c>
      <c r="AV35" s="21">
        <f>IF(AV12&gt;0,VLOOKUP(AV12,'[3]2010_Envelope'!$BH$6:$CR$128,37),"")</f>
        <v>24.465428571428575</v>
      </c>
      <c r="AW35" s="20" t="str">
        <f>IF(AW12&gt;0,VLOOKUP(AW12,'[3]2010_HVAC'!$EY$7:$KA$83,131),"")</f>
        <v/>
      </c>
      <c r="AX35" s="20" t="str">
        <f>IF(AX12&gt;0,VLOOKUP(AX12,'[3]2010_HVAC'!$EY$7:$KA$83,131),"")</f>
        <v/>
      </c>
      <c r="AY35" s="20">
        <f>IF(AY12&gt;0,VLOOKUP(AY12,'[3]2010_HVAC'!$EY$7:$KA$83,131),"")</f>
        <v>27</v>
      </c>
      <c r="AZ35" s="20" t="str">
        <f>IF(AZ12&gt;0,VLOOKUP(AZ12,'[3]2010_HVAC'!$EY$7:$KA$83,131),"")</f>
        <v/>
      </c>
      <c r="BA35" s="55">
        <f>VLOOKUP($C35,[2]Performance!$A$3:$K$36,4)</f>
        <v>1</v>
      </c>
      <c r="BB35" s="55">
        <f t="shared" si="36"/>
        <v>132</v>
      </c>
      <c r="BC35" s="20">
        <f>IF(BC12&gt;0,VLOOKUP(BC12,'[3]2010_HVAC'!$EY$7:$KA$83,BB35),"")</f>
        <v>47.44449851341281</v>
      </c>
      <c r="BD35" s="20" t="str">
        <f>IF(BD12&gt;0,VLOOKUP(BD12,'[3]2010_HVAC'!$EY$7:$KA$83,$BB35),"")</f>
        <v/>
      </c>
      <c r="BE35" s="20">
        <f>IF(BE12&gt;0,VLOOKUP(BE12,'[3]2010_HVAC'!$EY$7:$KA$83,131),"")</f>
        <v>15.778474576271186</v>
      </c>
      <c r="BF35" s="20" t="str">
        <f>IF(BF12&gt;0,VLOOKUP(BF12,'[3]2010_HVAC'!$EY$7:$KA$83,131),"")</f>
        <v/>
      </c>
      <c r="BG35" s="20">
        <f>IF(BG12&gt;0,VLOOKUP(BG12,'[3]2010_HVAC'!$EY$7:$KA$83,131),"")</f>
        <v>1.9008245155023147</v>
      </c>
      <c r="BH35" s="20">
        <f>IF(BH12&gt;0,VLOOKUP(BH12,'[3]2010_HVAC'!$EY$7:$KA$83,131),"")</f>
        <v>6.9587301587301589</v>
      </c>
      <c r="BI35" s="20">
        <f>IF(BI12&gt;0,VLOOKUP(BI12,'[3]2010_HVAC'!$EY$7:$KA$83,131),"")</f>
        <v>19.317460317460316</v>
      </c>
      <c r="BJ35" s="13">
        <f t="shared" si="37"/>
        <v>1041946.3636262836</v>
      </c>
      <c r="BK35" s="19">
        <f>IF($N35&gt;0,VLOOKUP($C35,[1]Helsinki!$AB$7:$AN$40,$N35))/((IF($P35=1,'3 PlantsCodes'!$D$26,IF($P35=2,'3 PlantsCodes'!$D$27,IF($P35=3,'3 PlantsCodes'!$D$28,IF($P35=4,'3 PlantsCodes'!$D$29)))))*IF($R35=1,'3 PlantsCodes'!$D$31,IF($R35=2,'3 PlantsCodes'!$D$32)))</f>
        <v>39.893600392781259</v>
      </c>
      <c r="BL35" s="19">
        <f>(IF($O35=20,VLOOKUP($C35,[1]Helsinki!$AB$7:$AN$40,12),IF($O35&gt;0,VLOOKUP($C35,[1]Helsinki!$AB$7:$AN$40,$O35),0))/(IF($Q35=1,'3 PlantsCodes'!$E$26,IF($Q35=3,'3 PlantsCodes'!$E$28,IF($Q35=4,'3 PlantsCodes'!$E$29,1)))*IF($R35=1,'3 PlantsCodes'!$E$31,IF($R35=2,'3 PlantsCodes'!$E$32))))</f>
        <v>0</v>
      </c>
      <c r="BM35" s="19">
        <f>VLOOKUP($C35,[1]Helsinki!$AB$6:$AZ$40,$S35)</f>
        <v>6.0427350427350426</v>
      </c>
      <c r="BN35" s="19">
        <f>VLOOKUP($C35,[1]Helsinki!$B$7:$Y$40,18)</f>
        <v>22.684584960937499</v>
      </c>
      <c r="BO35" s="19">
        <f>VLOOKUP($C35,[1]Helsinki!$B$7:$AA$40,26)</f>
        <v>0.19245487754551657</v>
      </c>
      <c r="BP35" s="20">
        <f>IF($U35=1,-[4]Office!$E$6,0)</f>
        <v>-6.4790598290598291</v>
      </c>
      <c r="BQ35" s="57" t="s">
        <v>30</v>
      </c>
      <c r="BR35" s="19">
        <f>IF($N35&gt;0,VLOOKUP($C35,[2]Helsinki!$AB$7:$AN$40,$N35))/((IF($P35=1,'3 PlantsCodes'!$D$26,IF($P35=2,'3 PlantsCodes'!$D$27,IF($P35=3,'3 PlantsCodes'!$D$28,IF($P35=4,'3 PlantsCodes'!$D$29)))))*IF($R35=1,'3 PlantsCodes'!$D$31,IF($R35=2,'3 PlantsCodes'!$D$32)))</f>
        <v>58.849642346611354</v>
      </c>
      <c r="BS35" s="19">
        <f>(IF($O35=20,VLOOKUP($C35,[2]Helsinki!$AB$7:$AN$40,12),IF($O35&gt;0,VLOOKUP($C35,[2]Helsinki!$AB$7:$AN$40,$O35),0))/(IF($Q35=1,'3 PlantsCodes'!$E$26,IF($Q35=3,'3 PlantsCodes'!$E$28,IF($Q35=4,'3 PlantsCodes'!$E$29,1)))*IF($R35=1,'3 PlantsCodes'!$E$31,IF($R35=2,'3 PlantsCodes'!$E$32))))</f>
        <v>0</v>
      </c>
      <c r="BT35" s="19">
        <f>VLOOKUP($C35,[2]Helsinki!$AB$6:$AZ$40,$S35)</f>
        <v>10.107936507936506</v>
      </c>
      <c r="BU35" s="19">
        <f>VLOOKUP($C35,[2]Helsinki!$B$7:$Y$40,18)</f>
        <v>20.080681867063525</v>
      </c>
      <c r="BV35" s="19">
        <f>VLOOKUP($C35,[2]Helsinki!$B$7:$AA$40,26)</f>
        <v>0.40969293652900113</v>
      </c>
      <c r="BW35" s="20">
        <f>IF($U35=1,-[4]School!$E$6,0)</f>
        <v>-6.4425396825396826</v>
      </c>
      <c r="BX35" s="57" t="s">
        <v>30</v>
      </c>
    </row>
    <row r="36" spans="1:76" ht="15" customHeight="1" x14ac:dyDescent="0.25">
      <c r="A36" s="151"/>
      <c r="B36" s="17">
        <v>8</v>
      </c>
      <c r="C36" s="22">
        <f t="shared" si="33"/>
        <v>14</v>
      </c>
      <c r="D36" s="50" t="str">
        <f t="shared" si="33"/>
        <v>o+</v>
      </c>
      <c r="E36" s="50" t="str">
        <f t="shared" si="33"/>
        <v>+</v>
      </c>
      <c r="F36" s="49" t="str">
        <f t="shared" si="33"/>
        <v>o+</v>
      </c>
      <c r="G36" s="49" t="str">
        <f t="shared" si="33"/>
        <v>+</v>
      </c>
      <c r="H36" s="49">
        <f t="shared" si="33"/>
        <v>0</v>
      </c>
      <c r="I36" s="49">
        <f t="shared" si="33"/>
        <v>3</v>
      </c>
      <c r="J36" s="49">
        <f t="shared" si="33"/>
        <v>3</v>
      </c>
      <c r="K36" s="49">
        <f t="shared" si="33"/>
        <v>3</v>
      </c>
      <c r="L36" s="49">
        <f t="shared" si="33"/>
        <v>1</v>
      </c>
      <c r="M36" s="49">
        <f t="shared" si="33"/>
        <v>3331</v>
      </c>
      <c r="N36" s="49">
        <f t="shared" si="33"/>
        <v>9</v>
      </c>
      <c r="O36" s="49">
        <f t="shared" si="33"/>
        <v>0</v>
      </c>
      <c r="P36" s="49">
        <f t="shared" si="33"/>
        <v>1</v>
      </c>
      <c r="Q36" s="49">
        <f t="shared" si="33"/>
        <v>0</v>
      </c>
      <c r="R36" s="49">
        <f t="shared" si="33"/>
        <v>2</v>
      </c>
      <c r="S36" s="22">
        <f t="shared" si="33"/>
        <v>18</v>
      </c>
      <c r="T36" s="49">
        <f t="shared" si="33"/>
        <v>0</v>
      </c>
      <c r="U36" s="49">
        <f t="shared" si="33"/>
        <v>1</v>
      </c>
      <c r="V36" s="18" t="str">
        <f t="shared" si="33"/>
        <v/>
      </c>
      <c r="W36" s="21">
        <f>IF(W13&gt;0,VLOOKUP(W13,'[3]2010_Envelope'!$BH$6:$CR$128,36),"")</f>
        <v>4.6126439444968348</v>
      </c>
      <c r="X36" s="21">
        <f>IF(X13&gt;0,VLOOKUP(X13,'[3]2010_Envelope'!$BH$6:$CR$128,36),"")</f>
        <v>31.634066234021478</v>
      </c>
      <c r="Y36" s="21" t="str">
        <f>IF(Y13&gt;0,VLOOKUP(Y13,'[3]2010_Envelope'!$BH$6:$CR$128,36),"")</f>
        <v/>
      </c>
      <c r="Z36" s="21">
        <f>IF(Z13&gt;0,VLOOKUP(Z13,'[3]2010_Envelope'!$BH$6:$CR$128,36),"")</f>
        <v>133.84615384615384</v>
      </c>
      <c r="AA36" s="21">
        <f>IF(AA13&gt;0,VLOOKUP(AA13,'[3]2010_Envelope'!$BH$6:$CR$128,36),"")</f>
        <v>74.267884615384617</v>
      </c>
      <c r="AB36" s="21">
        <f>IF(AB13&gt;0,VLOOKUP(AB13,'[3]2010_Envelope'!$BH$6:$CR$128,36),"")</f>
        <v>36.342948717948715</v>
      </c>
      <c r="AC36" s="20" t="str">
        <f>IF(AC13&gt;0,VLOOKUP(AC13,'[3]2010_HVAC'!$EY$7:$KA$83,128),"")</f>
        <v/>
      </c>
      <c r="AD36" s="20" t="str">
        <f>IF(AD13&gt;0,VLOOKUP(AD13,'[3]2010_HVAC'!$EY$7:$KA$83,128),"")</f>
        <v/>
      </c>
      <c r="AE36" s="20">
        <f>IF(AE13&gt;0,VLOOKUP(AE13,'[3]2010_HVAC'!$EY$7:$KA$83,128),"")</f>
        <v>47</v>
      </c>
      <c r="AF36" s="20">
        <f>IF(AF13&gt;0,VLOOKUP(AF13,'[3]2010_HVAC'!$EY$7:$KA$83,128),"")</f>
        <v>38</v>
      </c>
      <c r="AG36" s="55">
        <f>VLOOKUP($C36,[1]Performance!$A$3:$K$38,4)</f>
        <v>2</v>
      </c>
      <c r="AH36" s="55">
        <f t="shared" si="34"/>
        <v>130</v>
      </c>
      <c r="AI36" s="20" t="str">
        <f>IF(AI13&gt;0,VLOOKUP(AI13,'[3]2010_HVAC'!$EY$7:$KA$83,AH36),"")</f>
        <v/>
      </c>
      <c r="AJ36" s="20" t="str">
        <f>IF(AJ13&gt;0,VLOOKUP(AJ13,'[3]2010_HVAC'!$EY$7:$KA$83,$AH36),"")</f>
        <v/>
      </c>
      <c r="AK36" s="20">
        <f>IF(AK13&gt;0,VLOOKUP(AK13,'[3]2010_HVAC'!$EY$7:$KA$83,128),"")</f>
        <v>31.1</v>
      </c>
      <c r="AL36" s="20" t="str">
        <f>IF(AL13&gt;0,VLOOKUP(AL13,'[3]2010_HVAC'!$EY$7:$KA$83,128),"")</f>
        <v/>
      </c>
      <c r="AM36" s="20">
        <f>IF(AM13&gt;0,VLOOKUP(AM13,'[3]2010_HVAC'!$EY$7:$KA$83,128),"")</f>
        <v>1.7058681549379746</v>
      </c>
      <c r="AN36" s="20" t="str">
        <f>IF(AN13&gt;0,VLOOKUP(AN13,'[3]2010_HVAC'!$EY$7:$KA$83,128),"")</f>
        <v/>
      </c>
      <c r="AO36" s="20">
        <f>IF(AO13&gt;0,VLOOKUP(AO13,'[3]2010_HVAC'!$EY$7:$KA$83,128),"")</f>
        <v>18.723076923076924</v>
      </c>
      <c r="AP36" s="13">
        <f t="shared" si="35"/>
        <v>976324.38330028777</v>
      </c>
      <c r="AQ36" s="21">
        <f>IF(AQ13&gt;0,VLOOKUP(AQ13,'[3]2010_Envelope'!$BH$6:$CR$128,37),"")</f>
        <v>12.492577349678927</v>
      </c>
      <c r="AR36" s="21">
        <f>IF(AR13&gt;0,VLOOKUP(AR13,'[3]2010_Envelope'!$BH$6:$CR$128,37),"")</f>
        <v>56.975920799510575</v>
      </c>
      <c r="AS36" s="21" t="str">
        <f>IF(AS13&gt;0,VLOOKUP(AS13,'[3]2010_Envelope'!$BH$6:$CR$128,37),"")</f>
        <v/>
      </c>
      <c r="AT36" s="21">
        <f>IF(AT13&gt;0,VLOOKUP(AT13,'[3]2010_Envelope'!$BH$6:$CR$128,37),"")</f>
        <v>118.44270857142857</v>
      </c>
      <c r="AU36" s="21">
        <f>IF(AU13&gt;0,VLOOKUP(AU13,'[3]2010_Envelope'!$BH$6:$CR$128,37),"")</f>
        <v>49.995822857142862</v>
      </c>
      <c r="AV36" s="21">
        <f>IF(AV13&gt;0,VLOOKUP(AV13,'[3]2010_Envelope'!$BH$6:$CR$128,37),"")</f>
        <v>24.465428571428575</v>
      </c>
      <c r="AW36" s="20" t="str">
        <f>IF(AW13&gt;0,VLOOKUP(AW13,'[3]2010_HVAC'!$EY$7:$KA$83,131),"")</f>
        <v/>
      </c>
      <c r="AX36" s="20" t="str">
        <f>IF(AX13&gt;0,VLOOKUP(AX13,'[3]2010_HVAC'!$EY$7:$KA$83,131),"")</f>
        <v/>
      </c>
      <c r="AY36" s="20">
        <f>IF(AY13&gt;0,VLOOKUP(AY13,'[3]2010_HVAC'!$EY$7:$KA$83,131),"")</f>
        <v>47</v>
      </c>
      <c r="AZ36" s="20">
        <f>IF(AZ13&gt;0,VLOOKUP(AZ13,'[3]2010_HVAC'!$EY$7:$KA$83,131),"")</f>
        <v>38</v>
      </c>
      <c r="BA36" s="55">
        <f>VLOOKUP($C36,[2]Performance!$A$3:$K$36,4)</f>
        <v>1</v>
      </c>
      <c r="BB36" s="55">
        <f t="shared" si="36"/>
        <v>132</v>
      </c>
      <c r="BC36" s="20" t="str">
        <f>IF(BC13&gt;0,VLOOKUP(BC13,'[3]2010_HVAC'!$EY$7:$KA$83,BB36),"")</f>
        <v/>
      </c>
      <c r="BD36" s="20" t="str">
        <f>IF(BD13&gt;0,VLOOKUP(BD13,'[3]2010_HVAC'!$EY$7:$KA$83,$BB36),"")</f>
        <v/>
      </c>
      <c r="BE36" s="20">
        <f>IF(BE13&gt;0,VLOOKUP(BE13,'[3]2010_HVAC'!$EY$7:$KA$83,131),"")</f>
        <v>31.1</v>
      </c>
      <c r="BF36" s="20" t="str">
        <f>IF(BF13&gt;0,VLOOKUP(BF13,'[3]2010_HVAC'!$EY$7:$KA$83,131),"")</f>
        <v/>
      </c>
      <c r="BG36" s="20">
        <f>IF(BG13&gt;0,VLOOKUP(BG13,'[3]2010_HVAC'!$EY$7:$KA$83,131),"")</f>
        <v>1.9008245155023147</v>
      </c>
      <c r="BH36" s="20" t="str">
        <f>IF(BH13&gt;0,VLOOKUP(BH13,'[3]2010_HVAC'!$EY$7:$KA$83,131),"")</f>
        <v/>
      </c>
      <c r="BI36" s="20">
        <f>IF(BI13&gt;0,VLOOKUP(BI13,'[3]2010_HVAC'!$EY$7:$KA$83,131),"")</f>
        <v>19.317460317460316</v>
      </c>
      <c r="BJ36" s="13">
        <f t="shared" si="37"/>
        <v>1259025.8403937791</v>
      </c>
      <c r="BK36" s="19">
        <f>IF($N36&gt;0,VLOOKUP($C36,[1]Helsinki!$AB$7:$AN$40,$N36))/((IF($P36=1,'3 PlantsCodes'!$D$26,IF($P36=2,'3 PlantsCodes'!$D$27,IF($P36=3,'3 PlantsCodes'!$D$28,IF($P36=4,'3 PlantsCodes'!$D$29)))))*IF($R36=1,'3 PlantsCodes'!$D$31,IF($R36=2,'3 PlantsCodes'!$D$32)))</f>
        <v>42.522637842099861</v>
      </c>
      <c r="BL36" s="19">
        <f>(IF($O36=20,VLOOKUP($C36,[1]Helsinki!$AB$7:$AN$40,12),IF($O36&gt;0,VLOOKUP($C36,[1]Helsinki!$AB$7:$AN$40,$O36),0))/(IF($Q36=1,'3 PlantsCodes'!$E$26,IF($Q36=3,'3 PlantsCodes'!$E$28,IF($Q36=4,'3 PlantsCodes'!$E$29,1)))*IF($R36=1,'3 PlantsCodes'!$E$31,IF($R36=2,'3 PlantsCodes'!$E$32))))</f>
        <v>0</v>
      </c>
      <c r="BM36" s="19">
        <f>VLOOKUP($C36,[1]Helsinki!$AB$6:$AZ$40,$S36)</f>
        <v>9</v>
      </c>
      <c r="BN36" s="19">
        <f>VLOOKUP($C36,[1]Helsinki!$B$7:$Y$40,18)</f>
        <v>8.2527048636377351</v>
      </c>
      <c r="BO36" s="19">
        <f>VLOOKUP($C36,[1]Helsinki!$B$7:$AA$40,26)</f>
        <v>0.17860127092708972</v>
      </c>
      <c r="BP36" s="20">
        <f>IF($U36=1,-[4]Office!$E$6,0)</f>
        <v>-6.4790598290598291</v>
      </c>
      <c r="BQ36" s="57" t="s">
        <v>30</v>
      </c>
      <c r="BR36" s="19">
        <f>IF($N36&gt;0,VLOOKUP($C36,[2]Helsinki!$AB$7:$AN$40,$N36))/((IF($P36=1,'3 PlantsCodes'!$D$26,IF($P36=2,'3 PlantsCodes'!$D$27,IF($P36=3,'3 PlantsCodes'!$D$28,IF($P36=4,'3 PlantsCodes'!$D$29)))))*IF($R36=1,'3 PlantsCodes'!$D$31,IF($R36=2,'3 PlantsCodes'!$D$32)))</f>
        <v>58.72940055177363</v>
      </c>
      <c r="BS36" s="19">
        <f>(IF($O36=20,VLOOKUP($C36,[2]Helsinki!$AB$7:$AN$40,12),IF($O36&gt;0,VLOOKUP($C36,[2]Helsinki!$AB$7:$AN$40,$O36),0))/(IF($Q36=1,'3 PlantsCodes'!$E$26,IF($Q36=3,'3 PlantsCodes'!$E$28,IF($Q36=4,'3 PlantsCodes'!$E$29,1)))*IF($R36=1,'3 PlantsCodes'!$E$31,IF($R36=2,'3 PlantsCodes'!$E$32))))</f>
        <v>0</v>
      </c>
      <c r="BT36" s="19">
        <f>VLOOKUP($C36,[2]Helsinki!$AB$6:$AZ$40,$S36)</f>
        <v>13.1</v>
      </c>
      <c r="BU36" s="19">
        <f>VLOOKUP($C36,[2]Helsinki!$B$7:$Y$40,18)</f>
        <v>7.9414187455767999</v>
      </c>
      <c r="BV36" s="19">
        <f>VLOOKUP($C36,[2]Helsinki!$B$7:$AA$40,26)</f>
        <v>0.41067238586079508</v>
      </c>
      <c r="BW36" s="20">
        <f>IF($U36=1,-[4]School!$E$6,0)</f>
        <v>-6.4425396825396826</v>
      </c>
      <c r="BX36" s="57" t="s">
        <v>30</v>
      </c>
    </row>
    <row r="37" spans="1:76" ht="15" customHeight="1" x14ac:dyDescent="0.25">
      <c r="A37" s="151"/>
      <c r="B37" s="17">
        <v>9</v>
      </c>
      <c r="C37" s="22">
        <f t="shared" si="33"/>
        <v>18</v>
      </c>
      <c r="D37" s="50" t="str">
        <f t="shared" si="33"/>
        <v>+</v>
      </c>
      <c r="E37" s="50" t="str">
        <f t="shared" si="33"/>
        <v>+</v>
      </c>
      <c r="F37" s="49" t="str">
        <f t="shared" si="33"/>
        <v>o+</v>
      </c>
      <c r="G37" s="49" t="str">
        <f t="shared" si="33"/>
        <v>+</v>
      </c>
      <c r="H37" s="49">
        <f t="shared" si="33"/>
        <v>0</v>
      </c>
      <c r="I37" s="49">
        <f t="shared" si="33"/>
        <v>4</v>
      </c>
      <c r="J37" s="49">
        <f t="shared" si="33"/>
        <v>3</v>
      </c>
      <c r="K37" s="49">
        <f t="shared" si="33"/>
        <v>3</v>
      </c>
      <c r="L37" s="49">
        <f t="shared" si="33"/>
        <v>1</v>
      </c>
      <c r="M37" s="49">
        <f t="shared" si="33"/>
        <v>4331</v>
      </c>
      <c r="N37" s="49">
        <f t="shared" si="33"/>
        <v>9</v>
      </c>
      <c r="O37" s="49">
        <f t="shared" si="33"/>
        <v>0</v>
      </c>
      <c r="P37" s="49">
        <f t="shared" si="33"/>
        <v>1</v>
      </c>
      <c r="Q37" s="49">
        <f t="shared" si="33"/>
        <v>0</v>
      </c>
      <c r="R37" s="49">
        <f t="shared" si="33"/>
        <v>2</v>
      </c>
      <c r="S37" s="22">
        <f t="shared" si="33"/>
        <v>18</v>
      </c>
      <c r="T37" s="49">
        <f t="shared" si="33"/>
        <v>0</v>
      </c>
      <c r="U37" s="49">
        <f t="shared" si="33"/>
        <v>1</v>
      </c>
      <c r="V37" s="18" t="str">
        <f t="shared" si="33"/>
        <v/>
      </c>
      <c r="W37" s="21">
        <f>IF(W14&gt;0,VLOOKUP(W14,'[3]2010_Envelope'!$BH$6:$CR$128,36),"")</f>
        <v>6.1501919259957782</v>
      </c>
      <c r="X37" s="21">
        <f>IF(X14&gt;0,VLOOKUP(X14,'[3]2010_Envelope'!$BH$6:$CR$128,36),"")</f>
        <v>33.328748353701208</v>
      </c>
      <c r="Y37" s="21" t="str">
        <f>IF(Y14&gt;0,VLOOKUP(Y14,'[3]2010_Envelope'!$BH$6:$CR$128,36),"")</f>
        <v/>
      </c>
      <c r="Z37" s="21">
        <f>IF(Z14&gt;0,VLOOKUP(Z14,'[3]2010_Envelope'!$BH$6:$CR$128,36),"")</f>
        <v>133.84615384615384</v>
      </c>
      <c r="AA37" s="21">
        <f>IF(AA14&gt;0,VLOOKUP(AA14,'[3]2010_Envelope'!$BH$6:$CR$128,36),"")</f>
        <v>74.267884615384617</v>
      </c>
      <c r="AB37" s="21">
        <f>IF(AB14&gt;0,VLOOKUP(AB14,'[3]2010_Envelope'!$BH$6:$CR$128,36),"")</f>
        <v>36.342948717948715</v>
      </c>
      <c r="AC37" s="20" t="str">
        <f>IF(AC14&gt;0,VLOOKUP(AC14,'[3]2010_HVAC'!$EY$7:$KA$83,128),"")</f>
        <v/>
      </c>
      <c r="AD37" s="20" t="str">
        <f>IF(AD14&gt;0,VLOOKUP(AD14,'[3]2010_HVAC'!$EY$7:$KA$83,128),"")</f>
        <v/>
      </c>
      <c r="AE37" s="20">
        <f>IF(AE14&gt;0,VLOOKUP(AE14,'[3]2010_HVAC'!$EY$7:$KA$83,128),"")</f>
        <v>47</v>
      </c>
      <c r="AF37" s="20">
        <f>IF(AF14&gt;0,VLOOKUP(AF14,'[3]2010_HVAC'!$EY$7:$KA$83,128),"")</f>
        <v>38</v>
      </c>
      <c r="AG37" s="55">
        <f>VLOOKUP($C37,[1]Performance!$A$3:$K$38,4)</f>
        <v>2</v>
      </c>
      <c r="AH37" s="55">
        <f t="shared" si="34"/>
        <v>130</v>
      </c>
      <c r="AI37" s="20" t="str">
        <f>IF(AI14&gt;0,VLOOKUP(AI14,'[3]2010_HVAC'!$EY$7:$KA$83,AH37),"")</f>
        <v/>
      </c>
      <c r="AJ37" s="20" t="str">
        <f>IF(AJ14&gt;0,VLOOKUP(AJ14,'[3]2010_HVAC'!$EY$7:$KA$83,$AH37),"")</f>
        <v/>
      </c>
      <c r="AK37" s="20">
        <f>IF(AK14&gt;0,VLOOKUP(AK14,'[3]2010_HVAC'!$EY$7:$KA$83,128),"")</f>
        <v>31.1</v>
      </c>
      <c r="AL37" s="20" t="str">
        <f>IF(AL14&gt;0,VLOOKUP(AL14,'[3]2010_HVAC'!$EY$7:$KA$83,128),"")</f>
        <v/>
      </c>
      <c r="AM37" s="20">
        <f>IF(AM14&gt;0,VLOOKUP(AM14,'[3]2010_HVAC'!$EY$7:$KA$83,128),"")</f>
        <v>1.7058681549379746</v>
      </c>
      <c r="AN37" s="20" t="str">
        <f>IF(AN14&gt;0,VLOOKUP(AN14,'[3]2010_HVAC'!$EY$7:$KA$83,128),"")</f>
        <v/>
      </c>
      <c r="AO37" s="20">
        <f>IF(AO14&gt;0,VLOOKUP(AO14,'[3]2010_HVAC'!$EY$7:$KA$83,128),"")</f>
        <v>18.723076923076924</v>
      </c>
      <c r="AP37" s="13">
        <f t="shared" si="35"/>
        <v>983887.80173704575</v>
      </c>
      <c r="AQ37" s="21">
        <f>IF(AQ14&gt;0,VLOOKUP(AQ14,'[3]2010_Envelope'!$BH$6:$CR$128,37),"")</f>
        <v>16.656769799571901</v>
      </c>
      <c r="AR37" s="21">
        <f>IF(AR14&gt;0,VLOOKUP(AR14,'[3]2010_Envelope'!$BH$6:$CR$128,37),"")</f>
        <v>60.028202270912928</v>
      </c>
      <c r="AS37" s="21" t="str">
        <f>IF(AS14&gt;0,VLOOKUP(AS14,'[3]2010_Envelope'!$BH$6:$CR$128,37),"")</f>
        <v/>
      </c>
      <c r="AT37" s="21">
        <f>IF(AT14&gt;0,VLOOKUP(AT14,'[3]2010_Envelope'!$BH$6:$CR$128,37),"")</f>
        <v>118.44270857142857</v>
      </c>
      <c r="AU37" s="21">
        <f>IF(AU14&gt;0,VLOOKUP(AU14,'[3]2010_Envelope'!$BH$6:$CR$128,37),"")</f>
        <v>49.995822857142862</v>
      </c>
      <c r="AV37" s="21">
        <f>IF(AV14&gt;0,VLOOKUP(AV14,'[3]2010_Envelope'!$BH$6:$CR$128,37),"")</f>
        <v>24.465428571428575</v>
      </c>
      <c r="AW37" s="20" t="str">
        <f>IF(AW14&gt;0,VLOOKUP(AW14,'[3]2010_HVAC'!$EY$7:$KA$83,131),"")</f>
        <v/>
      </c>
      <c r="AX37" s="20" t="str">
        <f>IF(AX14&gt;0,VLOOKUP(AX14,'[3]2010_HVAC'!$EY$7:$KA$83,131),"")</f>
        <v/>
      </c>
      <c r="AY37" s="20">
        <f>IF(AY14&gt;0,VLOOKUP(AY14,'[3]2010_HVAC'!$EY$7:$KA$83,131),"")</f>
        <v>47</v>
      </c>
      <c r="AZ37" s="20">
        <f>IF(AZ14&gt;0,VLOOKUP(AZ14,'[3]2010_HVAC'!$EY$7:$KA$83,131),"")</f>
        <v>38</v>
      </c>
      <c r="BA37" s="55">
        <f>VLOOKUP($C37,[2]Performance!$A$3:$K$36,4)</f>
        <v>1</v>
      </c>
      <c r="BB37" s="55">
        <f t="shared" si="36"/>
        <v>132</v>
      </c>
      <c r="BC37" s="20" t="str">
        <f>IF(BC14&gt;0,VLOOKUP(BC14,'[3]2010_HVAC'!$EY$7:$KA$83,BB37),"")</f>
        <v/>
      </c>
      <c r="BD37" s="20" t="str">
        <f>IF(BD14&gt;0,VLOOKUP(BD14,'[3]2010_HVAC'!$EY$7:$KA$83,$BB37),"")</f>
        <v/>
      </c>
      <c r="BE37" s="20">
        <f>IF(BE14&gt;0,VLOOKUP(BE14,'[3]2010_HVAC'!$EY$7:$KA$83,131),"")</f>
        <v>31.1</v>
      </c>
      <c r="BF37" s="20" t="str">
        <f>IF(BF14&gt;0,VLOOKUP(BF14,'[3]2010_HVAC'!$EY$7:$KA$83,131),"")</f>
        <v/>
      </c>
      <c r="BG37" s="20">
        <f>IF(BG14&gt;0,VLOOKUP(BG14,'[3]2010_HVAC'!$EY$7:$KA$83,131),"")</f>
        <v>1.9008245155023147</v>
      </c>
      <c r="BH37" s="20" t="str">
        <f>IF(BH14&gt;0,VLOOKUP(BH14,'[3]2010_HVAC'!$EY$7:$KA$83,131),"")</f>
        <v/>
      </c>
      <c r="BI37" s="20">
        <f>IF(BI14&gt;0,VLOOKUP(BI14,'[3]2010_HVAC'!$EY$7:$KA$83,131),"")</f>
        <v>19.317460317460316</v>
      </c>
      <c r="BJ37" s="13">
        <f t="shared" si="37"/>
        <v>1281757.7332458594</v>
      </c>
      <c r="BK37" s="19">
        <f>IF($N37&gt;0,VLOOKUP($C37,[1]Helsinki!$AB$7:$AN$40,$N37))/((IF($P37=1,'3 PlantsCodes'!$D$26,IF($P37=2,'3 PlantsCodes'!$D$27,IF($P37=3,'3 PlantsCodes'!$D$28,IF($P37=4,'3 PlantsCodes'!$D$29)))))*IF($R37=1,'3 PlantsCodes'!$D$31,IF($R37=2,'3 PlantsCodes'!$D$32)))</f>
        <v>40.288119330640896</v>
      </c>
      <c r="BL37" s="19">
        <f>(IF($O37=20,VLOOKUP($C37,[1]Helsinki!$AB$7:$AN$40,12),IF($O37&gt;0,VLOOKUP($C37,[1]Helsinki!$AB$7:$AN$40,$O37),0))/(IF($Q37=1,'3 PlantsCodes'!$E$26,IF($Q37=3,'3 PlantsCodes'!$E$28,IF($Q37=4,'3 PlantsCodes'!$E$29,1)))*IF($R37=1,'3 PlantsCodes'!$E$31,IF($R37=2,'3 PlantsCodes'!$E$32))))</f>
        <v>0</v>
      </c>
      <c r="BM37" s="19">
        <f>VLOOKUP($C37,[1]Helsinki!$AB$6:$AZ$40,$S37)</f>
        <v>9</v>
      </c>
      <c r="BN37" s="19">
        <f>VLOOKUP($C37,[1]Helsinki!$B$7:$Y$40,18)</f>
        <v>8.2527048636377351</v>
      </c>
      <c r="BO37" s="19">
        <f>VLOOKUP($C37,[1]Helsinki!$B$7:$AA$40,26)</f>
        <v>0.17596864629723905</v>
      </c>
      <c r="BP37" s="20">
        <f>IF($U37=1,-[4]Office!$E$6,0)</f>
        <v>-6.4790598290598291</v>
      </c>
      <c r="BQ37" s="57" t="s">
        <v>30</v>
      </c>
      <c r="BR37" s="19">
        <f>IF($N37&gt;0,VLOOKUP($C37,[2]Helsinki!$AB$7:$AN$40,$N37))/((IF($P37=1,'3 PlantsCodes'!$D$26,IF($P37=2,'3 PlantsCodes'!$D$27,IF($P37=3,'3 PlantsCodes'!$D$28,IF($P37=4,'3 PlantsCodes'!$D$29)))))*IF($R37=1,'3 PlantsCodes'!$D$31,IF($R37=2,'3 PlantsCodes'!$D$32)))</f>
        <v>53.694866124227751</v>
      </c>
      <c r="BS37" s="19">
        <f>(IF($O37=20,VLOOKUP($C37,[2]Helsinki!$AB$7:$AN$40,12),IF($O37&gt;0,VLOOKUP($C37,[2]Helsinki!$AB$7:$AN$40,$O37),0))/(IF($Q37=1,'3 PlantsCodes'!$E$26,IF($Q37=3,'3 PlantsCodes'!$E$28,IF($Q37=4,'3 PlantsCodes'!$E$29,1)))*IF($R37=1,'3 PlantsCodes'!$E$31,IF($R37=2,'3 PlantsCodes'!$E$32))))</f>
        <v>0</v>
      </c>
      <c r="BT37" s="19">
        <f>VLOOKUP($C37,[2]Helsinki!$AB$6:$AZ$40,$S37)</f>
        <v>13.1</v>
      </c>
      <c r="BU37" s="19">
        <f>VLOOKUP($C37,[2]Helsinki!$B$7:$Y$40,18)</f>
        <v>7.9414187455767999</v>
      </c>
      <c r="BV37" s="19">
        <f>VLOOKUP($C37,[2]Helsinki!$B$7:$AA$40,26)</f>
        <v>0.40206609721883235</v>
      </c>
      <c r="BW37" s="20">
        <f>IF($U37=1,-[4]School!$E$6,0)</f>
        <v>-6.4425396825396826</v>
      </c>
      <c r="BX37" s="57" t="s">
        <v>30</v>
      </c>
    </row>
    <row r="38" spans="1:76" ht="15" customHeight="1" x14ac:dyDescent="0.25">
      <c r="A38" s="151"/>
      <c r="B38" s="17">
        <v>10</v>
      </c>
      <c r="C38" s="22">
        <f t="shared" si="33"/>
        <v>32</v>
      </c>
      <c r="D38" s="50" t="str">
        <f t="shared" si="33"/>
        <v>o+</v>
      </c>
      <c r="E38" s="50" t="str">
        <f t="shared" si="33"/>
        <v>+</v>
      </c>
      <c r="F38" s="49" t="str">
        <f t="shared" si="33"/>
        <v>o+</v>
      </c>
      <c r="G38" s="49" t="str">
        <f t="shared" si="33"/>
        <v>+</v>
      </c>
      <c r="H38" s="49">
        <f t="shared" si="33"/>
        <v>1</v>
      </c>
      <c r="I38" s="49">
        <f t="shared" si="33"/>
        <v>3</v>
      </c>
      <c r="J38" s="49">
        <f t="shared" si="33"/>
        <v>3</v>
      </c>
      <c r="K38" s="49">
        <f t="shared" si="33"/>
        <v>3</v>
      </c>
      <c r="L38" s="49">
        <f t="shared" si="33"/>
        <v>2</v>
      </c>
      <c r="M38" s="49">
        <f t="shared" si="33"/>
        <v>3332</v>
      </c>
      <c r="N38" s="49">
        <f t="shared" si="33"/>
        <v>9</v>
      </c>
      <c r="O38" s="49">
        <f t="shared" si="33"/>
        <v>0</v>
      </c>
      <c r="P38" s="49">
        <f t="shared" si="33"/>
        <v>1</v>
      </c>
      <c r="Q38" s="49">
        <f t="shared" si="33"/>
        <v>0</v>
      </c>
      <c r="R38" s="49">
        <f t="shared" si="33"/>
        <v>2</v>
      </c>
      <c r="S38" s="22">
        <f t="shared" si="33"/>
        <v>24</v>
      </c>
      <c r="T38" s="49">
        <f t="shared" si="33"/>
        <v>1</v>
      </c>
      <c r="U38" s="49">
        <f t="shared" si="33"/>
        <v>1</v>
      </c>
      <c r="V38" s="18" t="str">
        <f t="shared" si="33"/>
        <v/>
      </c>
      <c r="W38" s="21">
        <f>IF(W15&gt;0,VLOOKUP(W15,'[3]2010_Envelope'!$BH$6:$CR$128,36),"")</f>
        <v>4.6126439444968348</v>
      </c>
      <c r="X38" s="21">
        <f>IF(X15&gt;0,VLOOKUP(X15,'[3]2010_Envelope'!$BH$6:$CR$128,36),"")</f>
        <v>31.634066234021478</v>
      </c>
      <c r="Y38" s="21" t="str">
        <f>IF(Y15&gt;0,VLOOKUP(Y15,'[3]2010_Envelope'!$BH$6:$CR$128,36),"")</f>
        <v/>
      </c>
      <c r="Z38" s="21">
        <f>IF(Z15&gt;0,VLOOKUP(Z15,'[3]2010_Envelope'!$BH$6:$CR$128,36),"")</f>
        <v>133.84615384615384</v>
      </c>
      <c r="AA38" s="21">
        <f>IF(AA15&gt;0,VLOOKUP(AA15,'[3]2010_Envelope'!$BH$6:$CR$128,36),"")</f>
        <v>74.267884615384617</v>
      </c>
      <c r="AB38" s="21">
        <f>IF(AB15&gt;0,VLOOKUP(AB15,'[3]2010_Envelope'!$BH$6:$CR$128,36),"")</f>
        <v>36.342948717948715</v>
      </c>
      <c r="AC38" s="20">
        <f>IF(AC15&gt;0,VLOOKUP(AC15,'[3]2010_HVAC'!$EY$7:$KA$83,128),"")</f>
        <v>28.431991525423729</v>
      </c>
      <c r="AD38" s="20">
        <f>IF(AD15&gt;0,VLOOKUP(AD15,'[3]2010_HVAC'!$EY$7:$KA$83,128),"")</f>
        <v>27.999999999999996</v>
      </c>
      <c r="AE38" s="20">
        <f>IF(AE15&gt;0,VLOOKUP(AE15,'[3]2010_HVAC'!$EY$7:$KA$83,128),"")</f>
        <v>47</v>
      </c>
      <c r="AF38" s="20">
        <f>IF(AF15&gt;0,VLOOKUP(AF15,'[3]2010_HVAC'!$EY$7:$KA$83,128),"")</f>
        <v>38</v>
      </c>
      <c r="AG38" s="55">
        <f>VLOOKUP($C38,[1]Performance!$A$3:$K$38,4)</f>
        <v>2</v>
      </c>
      <c r="AH38" s="55">
        <f t="shared" si="34"/>
        <v>130</v>
      </c>
      <c r="AI38" s="20" t="str">
        <f>IF(AI15&gt;0,VLOOKUP(AI15,'[3]2010_HVAC'!$EY$7:$KA$83,AH38),"")</f>
        <v/>
      </c>
      <c r="AJ38" s="20" t="str">
        <f>IF(AJ15&gt;0,VLOOKUP(AJ15,'[3]2010_HVAC'!$EY$7:$KA$83,$AH38),"")</f>
        <v/>
      </c>
      <c r="AK38" s="20">
        <f>IF(AK15&gt;0,VLOOKUP(AK15,'[3]2010_HVAC'!$EY$7:$KA$83,128),"")</f>
        <v>31.1</v>
      </c>
      <c r="AL38" s="20" t="str">
        <f>IF(AL15&gt;0,VLOOKUP(AL15,'[3]2010_HVAC'!$EY$7:$KA$83,128),"")</f>
        <v/>
      </c>
      <c r="AM38" s="20">
        <f>IF(AM15&gt;0,VLOOKUP(AM15,'[3]2010_HVAC'!$EY$7:$KA$83,128),"")</f>
        <v>1.7058681549379746</v>
      </c>
      <c r="AN38" s="20">
        <f>IF(AN15&gt;0,VLOOKUP(AN15,'[3]2010_HVAC'!$EY$7:$KA$83,128),"")</f>
        <v>4.683760683760684</v>
      </c>
      <c r="AO38" s="20">
        <f>IF(AO15&gt;0,VLOOKUP(AO15,'[3]2010_HVAC'!$EY$7:$KA$83,128),"")</f>
        <v>18.723076923076924</v>
      </c>
      <c r="AP38" s="13">
        <f t="shared" si="35"/>
        <v>1119335.2434697791</v>
      </c>
      <c r="AQ38" s="21">
        <f>IF(AQ15&gt;0,VLOOKUP(AQ15,'[3]2010_Envelope'!$BH$6:$CR$128,37),"")</f>
        <v>12.492577349678927</v>
      </c>
      <c r="AR38" s="21">
        <f>IF(AR15&gt;0,VLOOKUP(AR15,'[3]2010_Envelope'!$BH$6:$CR$128,37),"")</f>
        <v>56.975920799510575</v>
      </c>
      <c r="AS38" s="21" t="str">
        <f>IF(AS15&gt;0,VLOOKUP(AS15,'[3]2010_Envelope'!$BH$6:$CR$128,37),"")</f>
        <v/>
      </c>
      <c r="AT38" s="21">
        <f>IF(AT15&gt;0,VLOOKUP(AT15,'[3]2010_Envelope'!$BH$6:$CR$128,37),"")</f>
        <v>118.44270857142857</v>
      </c>
      <c r="AU38" s="21">
        <f>IF(AU15&gt;0,VLOOKUP(AU15,'[3]2010_Envelope'!$BH$6:$CR$128,37),"")</f>
        <v>49.995822857142862</v>
      </c>
      <c r="AV38" s="21">
        <f>IF(AV15&gt;0,VLOOKUP(AV15,'[3]2010_Envelope'!$BH$6:$CR$128,37),"")</f>
        <v>24.465428571428575</v>
      </c>
      <c r="AW38" s="20">
        <f>IF(AW15&gt;0,VLOOKUP(AW15,'[3]2010_HVAC'!$EY$7:$KA$83,131),"")</f>
        <v>28.431991525423729</v>
      </c>
      <c r="AX38" s="20">
        <f>IF(AX15&gt;0,VLOOKUP(AX15,'[3]2010_HVAC'!$EY$7:$KA$83,131),"")</f>
        <v>28</v>
      </c>
      <c r="AY38" s="20">
        <f>IF(AY15&gt;0,VLOOKUP(AY15,'[3]2010_HVAC'!$EY$7:$KA$83,131),"")</f>
        <v>47</v>
      </c>
      <c r="AZ38" s="20">
        <f>IF(AZ15&gt;0,VLOOKUP(AZ15,'[3]2010_HVAC'!$EY$7:$KA$83,131),"")</f>
        <v>38</v>
      </c>
      <c r="BA38" s="55">
        <f>VLOOKUP($C38,[2]Performance!$A$3:$K$36,4)</f>
        <v>2</v>
      </c>
      <c r="BB38" s="55">
        <f t="shared" si="36"/>
        <v>133</v>
      </c>
      <c r="BC38" s="20" t="str">
        <f>IF(BC15&gt;0,VLOOKUP(BC15,'[3]2010_HVAC'!$EY$7:$KA$83,BB38),"")</f>
        <v/>
      </c>
      <c r="BD38" s="20" t="str">
        <f>IF(BD15&gt;0,VLOOKUP(BD15,'[3]2010_HVAC'!$EY$7:$KA$83,$BB38),"")</f>
        <v/>
      </c>
      <c r="BE38" s="20">
        <f>IF(BE15&gt;0,VLOOKUP(BE15,'[3]2010_HVAC'!$EY$7:$KA$83,131),"")</f>
        <v>31.1</v>
      </c>
      <c r="BF38" s="20" t="str">
        <f>IF(BF15&gt;0,VLOOKUP(BF15,'[3]2010_HVAC'!$EY$7:$KA$83,131),"")</f>
        <v/>
      </c>
      <c r="BG38" s="20">
        <f>IF(BG15&gt;0,VLOOKUP(BG15,'[3]2010_HVAC'!$EY$7:$KA$83,131),"")</f>
        <v>1.9008245155023147</v>
      </c>
      <c r="BH38" s="20">
        <f>IF(BH15&gt;0,VLOOKUP(BH15,'[3]2010_HVAC'!$EY$7:$KA$83,131),"")</f>
        <v>6.9587301587301589</v>
      </c>
      <c r="BI38" s="20">
        <f>IF(BI15&gt;0,VLOOKUP(BI15,'[3]2010_HVAC'!$EY$7:$KA$83,131),"")</f>
        <v>19.317460317460316</v>
      </c>
      <c r="BJ38" s="13">
        <f t="shared" si="37"/>
        <v>1458706.6136988639</v>
      </c>
      <c r="BK38" s="19">
        <f>IF($N38&gt;0,VLOOKUP($C38,[1]Helsinki!$AB$7:$AN$40,$N38))/((IF($P38=1,'3 PlantsCodes'!$D$26,IF($P38=2,'3 PlantsCodes'!$D$27,IF($P38=3,'3 PlantsCodes'!$D$28,IF($P38=4,'3 PlantsCodes'!$D$29)))))*IF($R38=1,'3 PlantsCodes'!$D$31,IF($R38=2,'3 PlantsCodes'!$D$32)))</f>
        <v>28.634910203431193</v>
      </c>
      <c r="BL38" s="19">
        <f>(IF($O38=20,VLOOKUP($C38,[1]Helsinki!$AB$7:$AN$40,12),IF($O38&gt;0,VLOOKUP($C38,[1]Helsinki!$AB$7:$AN$40,$O38),0))/(IF($Q38=1,'3 PlantsCodes'!$E$26,IF($Q38=3,'3 PlantsCodes'!$E$28,IF($Q38=4,'3 PlantsCodes'!$E$29,1)))*IF($R38=1,'3 PlantsCodes'!$E$31,IF($R38=2,'3 PlantsCodes'!$E$32))))</f>
        <v>0</v>
      </c>
      <c r="BM38" s="19">
        <f>VLOOKUP($C38,[1]Helsinki!$AB$6:$AZ$40,$S38)</f>
        <v>5.4384615384615387</v>
      </c>
      <c r="BN38" s="19">
        <f>VLOOKUP($C38,[1]Helsinki!$B$7:$Y$40,18)</f>
        <v>8.2527048636377351</v>
      </c>
      <c r="BO38" s="19">
        <f>VLOOKUP($C38,[1]Helsinki!$B$7:$AA$40,26)</f>
        <v>1.7528479381718787</v>
      </c>
      <c r="BP38" s="20">
        <f>IF($U38=1,-[4]Office!$E$6,0)</f>
        <v>-6.4790598290598291</v>
      </c>
      <c r="BQ38" s="57" t="s">
        <v>30</v>
      </c>
      <c r="BR38" s="19">
        <f>IF($N38&gt;0,VLOOKUP($C38,[2]Helsinki!$AB$7:$AN$40,$N38))/((IF($P38=1,'3 PlantsCodes'!$D$26,IF($P38=2,'3 PlantsCodes'!$D$27,IF($P38=3,'3 PlantsCodes'!$D$28,IF($P38=4,'3 PlantsCodes'!$D$29)))))*IF($R38=1,'3 PlantsCodes'!$D$31,IF($R38=2,'3 PlantsCodes'!$D$32)))</f>
        <v>24.371226277925341</v>
      </c>
      <c r="BS38" s="19">
        <f>(IF($O38=20,VLOOKUP($C38,[2]Helsinki!$AB$7:$AN$40,12),IF($O38&gt;0,VLOOKUP($C38,[2]Helsinki!$AB$7:$AN$40,$O38),0))/(IF($Q38=1,'3 PlantsCodes'!$E$26,IF($Q38=3,'3 PlantsCodes'!$E$28,IF($Q38=4,'3 PlantsCodes'!$E$29,1)))*IF($R38=1,'3 PlantsCodes'!$E$31,IF($R38=2,'3 PlantsCodes'!$E$32))))</f>
        <v>0</v>
      </c>
      <c r="BT38" s="19">
        <f>VLOOKUP($C38,[2]Helsinki!$AB$6:$AZ$40,$S38)</f>
        <v>9.0971428571428561</v>
      </c>
      <c r="BU38" s="19">
        <f>VLOOKUP($C38,[2]Helsinki!$B$7:$Y$40,18)</f>
        <v>7.9414187455767999</v>
      </c>
      <c r="BV38" s="19">
        <f>VLOOKUP($C38,[2]Helsinki!$B$7:$AA$40,26)</f>
        <v>4.5967026476582422</v>
      </c>
      <c r="BW38" s="20">
        <f>IF($U38=1,-[4]School!$E$6,0)</f>
        <v>-6.4425396825396826</v>
      </c>
      <c r="BX38" s="57" t="s">
        <v>30</v>
      </c>
    </row>
    <row r="39" spans="1:76" ht="15" customHeight="1" x14ac:dyDescent="0.25">
      <c r="A39" s="151"/>
      <c r="B39" s="17">
        <v>11</v>
      </c>
      <c r="C39" s="22">
        <f t="shared" si="33"/>
        <v>36</v>
      </c>
      <c r="D39" s="50" t="str">
        <f t="shared" si="33"/>
        <v>+</v>
      </c>
      <c r="E39" s="50" t="str">
        <f t="shared" si="33"/>
        <v>+</v>
      </c>
      <c r="F39" s="49" t="str">
        <f t="shared" si="33"/>
        <v>o+</v>
      </c>
      <c r="G39" s="49" t="str">
        <f t="shared" si="33"/>
        <v>+</v>
      </c>
      <c r="H39" s="49">
        <f t="shared" si="33"/>
        <v>1</v>
      </c>
      <c r="I39" s="49">
        <f t="shared" si="33"/>
        <v>4</v>
      </c>
      <c r="J39" s="49">
        <f t="shared" si="33"/>
        <v>3</v>
      </c>
      <c r="K39" s="49">
        <f t="shared" si="33"/>
        <v>3</v>
      </c>
      <c r="L39" s="49">
        <f t="shared" si="33"/>
        <v>2</v>
      </c>
      <c r="M39" s="49">
        <f t="shared" si="33"/>
        <v>4332</v>
      </c>
      <c r="N39" s="49">
        <f t="shared" si="33"/>
        <v>9</v>
      </c>
      <c r="O39" s="49">
        <f t="shared" si="33"/>
        <v>0</v>
      </c>
      <c r="P39" s="49">
        <f t="shared" si="33"/>
        <v>1</v>
      </c>
      <c r="Q39" s="49">
        <f t="shared" si="33"/>
        <v>0</v>
      </c>
      <c r="R39" s="49">
        <f t="shared" si="33"/>
        <v>2</v>
      </c>
      <c r="S39" s="22">
        <f t="shared" si="33"/>
        <v>24</v>
      </c>
      <c r="T39" s="49">
        <f t="shared" si="33"/>
        <v>1</v>
      </c>
      <c r="U39" s="49">
        <f t="shared" si="33"/>
        <v>1</v>
      </c>
      <c r="V39" s="18" t="str">
        <f t="shared" si="33"/>
        <v/>
      </c>
      <c r="W39" s="21">
        <f>IF(W16&gt;0,VLOOKUP(W16,'[3]2010_Envelope'!$BH$6:$CR$128,36),"")</f>
        <v>6.1501919259957782</v>
      </c>
      <c r="X39" s="21">
        <f>IF(X16&gt;0,VLOOKUP(X16,'[3]2010_Envelope'!$BH$6:$CR$128,36),"")</f>
        <v>33.328748353701208</v>
      </c>
      <c r="Y39" s="21" t="str">
        <f>IF(Y16&gt;0,VLOOKUP(Y16,'[3]2010_Envelope'!$BH$6:$CR$128,36),"")</f>
        <v/>
      </c>
      <c r="Z39" s="21">
        <f>IF(Z16&gt;0,VLOOKUP(Z16,'[3]2010_Envelope'!$BH$6:$CR$128,36),"")</f>
        <v>133.84615384615384</v>
      </c>
      <c r="AA39" s="21">
        <f>IF(AA16&gt;0,VLOOKUP(AA16,'[3]2010_Envelope'!$BH$6:$CR$128,36),"")</f>
        <v>74.267884615384617</v>
      </c>
      <c r="AB39" s="21">
        <f>IF(AB16&gt;0,VLOOKUP(AB16,'[3]2010_Envelope'!$BH$6:$CR$128,36),"")</f>
        <v>36.342948717948715</v>
      </c>
      <c r="AC39" s="20">
        <f>IF(AC16&gt;0,VLOOKUP(AC16,'[3]2010_HVAC'!$EY$7:$KA$83,128),"")</f>
        <v>28.431991525423729</v>
      </c>
      <c r="AD39" s="20">
        <f>IF(AD16&gt;0,VLOOKUP(AD16,'[3]2010_HVAC'!$EY$7:$KA$83,128),"")</f>
        <v>27.999999999999996</v>
      </c>
      <c r="AE39" s="20">
        <f>IF(AE16&gt;0,VLOOKUP(AE16,'[3]2010_HVAC'!$EY$7:$KA$83,128),"")</f>
        <v>47</v>
      </c>
      <c r="AF39" s="20">
        <f>IF(AF16&gt;0,VLOOKUP(AF16,'[3]2010_HVAC'!$EY$7:$KA$83,128),"")</f>
        <v>38</v>
      </c>
      <c r="AG39" s="55">
        <f>VLOOKUP($C39,[1]Performance!$A$3:$K$38,4)</f>
        <v>2</v>
      </c>
      <c r="AH39" s="55">
        <f t="shared" si="34"/>
        <v>130</v>
      </c>
      <c r="AI39" s="20" t="str">
        <f>IF(AI16&gt;0,VLOOKUP(AI16,'[3]2010_HVAC'!$EY$7:$KA$83,AH39),"")</f>
        <v/>
      </c>
      <c r="AJ39" s="20" t="str">
        <f>IF(AJ16&gt;0,VLOOKUP(AJ16,'[3]2010_HVAC'!$EY$7:$KA$83,$AH39),"")</f>
        <v/>
      </c>
      <c r="AK39" s="20">
        <f>IF(AK16&gt;0,VLOOKUP(AK16,'[3]2010_HVAC'!$EY$7:$KA$83,128),"")</f>
        <v>31.1</v>
      </c>
      <c r="AL39" s="20" t="str">
        <f>IF(AL16&gt;0,VLOOKUP(AL16,'[3]2010_HVAC'!$EY$7:$KA$83,128),"")</f>
        <v/>
      </c>
      <c r="AM39" s="20">
        <f>IF(AM16&gt;0,VLOOKUP(AM16,'[3]2010_HVAC'!$EY$7:$KA$83,128),"")</f>
        <v>1.7058681549379746</v>
      </c>
      <c r="AN39" s="20">
        <f>IF(AN16&gt;0,VLOOKUP(AN16,'[3]2010_HVAC'!$EY$7:$KA$83,128),"")</f>
        <v>4.683760683760684</v>
      </c>
      <c r="AO39" s="20">
        <f>IF(AO16&gt;0,VLOOKUP(AO16,'[3]2010_HVAC'!$EY$7:$KA$83,128),"")</f>
        <v>18.723076923076924</v>
      </c>
      <c r="AP39" s="13">
        <f t="shared" si="35"/>
        <v>1126898.6619065371</v>
      </c>
      <c r="AQ39" s="21">
        <f>IF(AQ16&gt;0,VLOOKUP(AQ16,'[3]2010_Envelope'!$BH$6:$CR$128,37),"")</f>
        <v>16.656769799571901</v>
      </c>
      <c r="AR39" s="21">
        <f>IF(AR16&gt;0,VLOOKUP(AR16,'[3]2010_Envelope'!$BH$6:$CR$128,37),"")</f>
        <v>60.028202270912928</v>
      </c>
      <c r="AS39" s="21" t="str">
        <f>IF(AS16&gt;0,VLOOKUP(AS16,'[3]2010_Envelope'!$BH$6:$CR$128,37),"")</f>
        <v/>
      </c>
      <c r="AT39" s="21">
        <f>IF(AT16&gt;0,VLOOKUP(AT16,'[3]2010_Envelope'!$BH$6:$CR$128,37),"")</f>
        <v>90.102857142857161</v>
      </c>
      <c r="AU39" s="21">
        <f>IF(AU16&gt;0,VLOOKUP(AU16,'[3]2010_Envelope'!$BH$6:$CR$128,37),"")</f>
        <v>49.995822857142862</v>
      </c>
      <c r="AV39" s="21">
        <f>IF(AV16&gt;0,VLOOKUP(AV16,'[3]2010_Envelope'!$BH$6:$CR$128,37),"")</f>
        <v>24.465428571428575</v>
      </c>
      <c r="AW39" s="20">
        <f>IF(AW16&gt;0,VLOOKUP(AW16,'[3]2010_HVAC'!$EY$7:$KA$83,131),"")</f>
        <v>28.431991525423729</v>
      </c>
      <c r="AX39" s="20">
        <f>IF(AX16&gt;0,VLOOKUP(AX16,'[3]2010_HVAC'!$EY$7:$KA$83,131),"")</f>
        <v>28</v>
      </c>
      <c r="AY39" s="20">
        <f>IF(AY16&gt;0,VLOOKUP(AY16,'[3]2010_HVAC'!$EY$7:$KA$83,131),"")</f>
        <v>47</v>
      </c>
      <c r="AZ39" s="20">
        <f>IF(AZ16&gt;0,VLOOKUP(AZ16,'[3]2010_HVAC'!$EY$7:$KA$83,131),"")</f>
        <v>38</v>
      </c>
      <c r="BA39" s="55">
        <f>VLOOKUP($C39,[2]Performance!$A$3:$K$36,4)</f>
        <v>2</v>
      </c>
      <c r="BB39" s="55">
        <f t="shared" si="36"/>
        <v>133</v>
      </c>
      <c r="BC39" s="20" t="str">
        <f>IF(BC16&gt;0,VLOOKUP(BC16,'[3]2010_HVAC'!$EY$7:$KA$83,BB39),"")</f>
        <v/>
      </c>
      <c r="BD39" s="20" t="str">
        <f>IF(BD16&gt;0,VLOOKUP(BD16,'[3]2010_HVAC'!$EY$7:$KA$83,$BB39),"")</f>
        <v/>
      </c>
      <c r="BE39" s="20">
        <f>IF(BE16&gt;0,VLOOKUP(BE16,'[3]2010_HVAC'!$EY$7:$KA$83,131),"")</f>
        <v>31.1</v>
      </c>
      <c r="BF39" s="20" t="str">
        <f>IF(BF16&gt;0,VLOOKUP(BF16,'[3]2010_HVAC'!$EY$7:$KA$83,131),"")</f>
        <v/>
      </c>
      <c r="BG39" s="20">
        <f>IF(BG16&gt;0,VLOOKUP(BG16,'[3]2010_HVAC'!$EY$7:$KA$83,131),"")</f>
        <v>1.9008245155023147</v>
      </c>
      <c r="BH39" s="20">
        <f>IF(BH16&gt;0,VLOOKUP(BH16,'[3]2010_HVAC'!$EY$7:$KA$83,131),"")</f>
        <v>6.9587301587301589</v>
      </c>
      <c r="BI39" s="20">
        <f>IF(BI16&gt;0,VLOOKUP(BI16,'[3]2010_HVAC'!$EY$7:$KA$83,131),"")</f>
        <v>19.317460317460316</v>
      </c>
      <c r="BJ39" s="13">
        <f t="shared" si="37"/>
        <v>1392167.9745509443</v>
      </c>
      <c r="BK39" s="19">
        <f>IF($N39&gt;0,VLOOKUP($C39,[1]Helsinki!$AB$7:$AN$40,$N39))/((IF($P39=1,'3 PlantsCodes'!$D$26,IF($P39=2,'3 PlantsCodes'!$D$27,IF($P39=3,'3 PlantsCodes'!$D$28,IF($P39=4,'3 PlantsCodes'!$D$29)))))*IF($R39=1,'3 PlantsCodes'!$D$31,IF($R39=2,'3 PlantsCodes'!$D$32)))</f>
        <v>63.221282861011787</v>
      </c>
      <c r="BL39" s="19">
        <f>(IF($O39=20,VLOOKUP($C39,[1]Helsinki!$AB$7:$AN$40,12),IF($O39&gt;0,VLOOKUP($C39,[1]Helsinki!$AB$7:$AN$40,$O39),0))/(IF($Q39=1,'3 PlantsCodes'!$E$26,IF($Q39=3,'3 PlantsCodes'!$E$28,IF($Q39=4,'3 PlantsCodes'!$E$29,1)))*IF($R39=1,'3 PlantsCodes'!$E$31,IF($R39=2,'3 PlantsCodes'!$E$32))))</f>
        <v>0</v>
      </c>
      <c r="BM39" s="19">
        <f>VLOOKUP($C39,[1]Helsinki!$AB$6:$AZ$40,$S39)</f>
        <v>5.4384615384615387</v>
      </c>
      <c r="BN39" s="19">
        <f>VLOOKUP($C39,[1]Helsinki!$B$7:$Y$40,18)</f>
        <v>7.9010738472808066</v>
      </c>
      <c r="BO39" s="19">
        <f>VLOOKUP($C39,[1]Helsinki!$B$7:$AA$40,26)</f>
        <v>1.574836868535137</v>
      </c>
      <c r="BP39" s="20">
        <f>IF($U39=1,-[4]Office!$E$6,0)</f>
        <v>-6.4790598290598291</v>
      </c>
      <c r="BQ39" s="57" t="s">
        <v>30</v>
      </c>
      <c r="BR39" s="19">
        <f>IF($N39&gt;0,VLOOKUP($C39,[2]Helsinki!$AB$7:$AN$40,$N39))/((IF($P39=1,'3 PlantsCodes'!$D$26,IF($P39=2,'3 PlantsCodes'!$D$27,IF($P39=3,'3 PlantsCodes'!$D$28,IF($P39=4,'3 PlantsCodes'!$D$29)))))*IF($R39=1,'3 PlantsCodes'!$D$31,IF($R39=2,'3 PlantsCodes'!$D$32)))</f>
        <v>40.797373918738117</v>
      </c>
      <c r="BS39" s="19">
        <f>(IF($O39=20,VLOOKUP($C39,[2]Helsinki!$AB$7:$AN$40,12),IF($O39&gt;0,VLOOKUP($C39,[2]Helsinki!$AB$7:$AN$40,$O39),0))/(IF($Q39=1,'3 PlantsCodes'!$E$26,IF($Q39=3,'3 PlantsCodes'!$E$28,IF($Q39=4,'3 PlantsCodes'!$E$29,1)))*IF($R39=1,'3 PlantsCodes'!$E$31,IF($R39=2,'3 PlantsCodes'!$E$32))))</f>
        <v>0</v>
      </c>
      <c r="BT39" s="19">
        <f>VLOOKUP($C39,[2]Helsinki!$AB$6:$AZ$40,$S39)</f>
        <v>9.0971428571428561</v>
      </c>
      <c r="BU39" s="19">
        <f>VLOOKUP($C39,[2]Helsinki!$B$7:$Y$40,18)</f>
        <v>7.6844963935664907</v>
      </c>
      <c r="BV39" s="19">
        <f>VLOOKUP($C39,[2]Helsinki!$B$7:$AA$40,26)</f>
        <v>4.3923701407251823</v>
      </c>
      <c r="BW39" s="20">
        <f>IF($U39=1,-[4]School!$E$6,0)</f>
        <v>-6.4425396825396826</v>
      </c>
      <c r="BX39" s="57" t="s">
        <v>30</v>
      </c>
    </row>
    <row r="40" spans="1:76" ht="15" customHeight="1" x14ac:dyDescent="0.25">
      <c r="A40" s="151"/>
      <c r="B40" s="17">
        <v>12</v>
      </c>
      <c r="C40" s="22">
        <f t="shared" si="33"/>
        <v>36</v>
      </c>
      <c r="D40" s="50" t="str">
        <f t="shared" si="33"/>
        <v>+</v>
      </c>
      <c r="E40" s="50" t="str">
        <f t="shared" si="33"/>
        <v>+</v>
      </c>
      <c r="F40" s="49" t="str">
        <f t="shared" si="33"/>
        <v>o+</v>
      </c>
      <c r="G40" s="49" t="str">
        <f t="shared" si="33"/>
        <v>+</v>
      </c>
      <c r="H40" s="49">
        <f t="shared" si="33"/>
        <v>1</v>
      </c>
      <c r="I40" s="49">
        <f t="shared" si="33"/>
        <v>4</v>
      </c>
      <c r="J40" s="49">
        <f t="shared" si="33"/>
        <v>3</v>
      </c>
      <c r="K40" s="49">
        <f t="shared" si="33"/>
        <v>3</v>
      </c>
      <c r="L40" s="49">
        <f t="shared" si="33"/>
        <v>2</v>
      </c>
      <c r="M40" s="49">
        <f t="shared" si="33"/>
        <v>4332</v>
      </c>
      <c r="N40" s="49">
        <f t="shared" si="33"/>
        <v>8</v>
      </c>
      <c r="O40" s="49">
        <f t="shared" si="33"/>
        <v>0</v>
      </c>
      <c r="P40" s="49">
        <f t="shared" si="33"/>
        <v>1</v>
      </c>
      <c r="Q40" s="49">
        <f t="shared" si="33"/>
        <v>0</v>
      </c>
      <c r="R40" s="49">
        <f t="shared" si="33"/>
        <v>2</v>
      </c>
      <c r="S40" s="22">
        <f t="shared" si="33"/>
        <v>23</v>
      </c>
      <c r="T40" s="49">
        <f t="shared" si="33"/>
        <v>1</v>
      </c>
      <c r="U40" s="49">
        <f t="shared" si="33"/>
        <v>1</v>
      </c>
      <c r="V40" s="18" t="str">
        <f t="shared" si="33"/>
        <v/>
      </c>
      <c r="W40" s="21">
        <f>IF(W17&gt;0,VLOOKUP(W17,'[3]2010_Envelope'!$BH$6:$CR$128,36),"")</f>
        <v>6.1501919259957782</v>
      </c>
      <c r="X40" s="21">
        <f>IF(X17&gt;0,VLOOKUP(X17,'[3]2010_Envelope'!$BH$6:$CR$128,36),"")</f>
        <v>33.328748353701208</v>
      </c>
      <c r="Y40" s="21" t="str">
        <f>IF(Y17&gt;0,VLOOKUP(Y17,'[3]2010_Envelope'!$BH$6:$CR$128,36),"")</f>
        <v/>
      </c>
      <c r="Z40" s="21">
        <f>IF(Z17&gt;0,VLOOKUP(Z17,'[3]2010_Envelope'!$BH$6:$CR$128,36),"")</f>
        <v>133.84615384615384</v>
      </c>
      <c r="AA40" s="21">
        <f>IF(AA17&gt;0,VLOOKUP(AA17,'[3]2010_Envelope'!$BH$6:$CR$128,36),"")</f>
        <v>74.267884615384617</v>
      </c>
      <c r="AB40" s="21">
        <f>IF(AB17&gt;0,VLOOKUP(AB17,'[3]2010_Envelope'!$BH$6:$CR$128,36),"")</f>
        <v>36.342948717948715</v>
      </c>
      <c r="AC40" s="20">
        <f>IF(AC17&gt;0,VLOOKUP(AC17,'[3]2010_HVAC'!$EY$7:$KA$83,128),"")</f>
        <v>28.431991525423729</v>
      </c>
      <c r="AD40" s="20">
        <f>IF(AD17&gt;0,VLOOKUP(AD17,'[3]2010_HVAC'!$EY$7:$KA$83,128),"")</f>
        <v>27.999999999999996</v>
      </c>
      <c r="AE40" s="20">
        <f>IF(AE17&gt;0,VLOOKUP(AE17,'[3]2010_HVAC'!$EY$7:$KA$83,128),"")</f>
        <v>47</v>
      </c>
      <c r="AF40" s="20">
        <f>IF(AF17&gt;0,VLOOKUP(AF17,'[3]2010_HVAC'!$EY$7:$KA$83,128),"")</f>
        <v>38</v>
      </c>
      <c r="AG40" s="55">
        <f>VLOOKUP($C40,[1]Performance!$A$3:$K$38,4)</f>
        <v>2</v>
      </c>
      <c r="AH40" s="55">
        <f t="shared" si="34"/>
        <v>130</v>
      </c>
      <c r="AI40" s="20">
        <f>IF(AI17&gt;0,VLOOKUP(AI17,'[3]2010_HVAC'!$EY$7:$KA$83,AH40),"")</f>
        <v>46.603252854535256</v>
      </c>
      <c r="AJ40" s="20" t="str">
        <f>IF(AJ17&gt;0,VLOOKUP(AJ17,'[3]2010_HVAC'!$EY$7:$KA$83,$AH40),"")</f>
        <v/>
      </c>
      <c r="AK40" s="20">
        <f>IF(AK17&gt;0,VLOOKUP(AK17,'[3]2010_HVAC'!$EY$7:$KA$83,128),"")</f>
        <v>31.1</v>
      </c>
      <c r="AL40" s="20" t="str">
        <f>IF(AL17&gt;0,VLOOKUP(AL17,'[3]2010_HVAC'!$EY$7:$KA$83,128),"")</f>
        <v/>
      </c>
      <c r="AM40" s="20">
        <f>IF(AM17&gt;0,VLOOKUP(AM17,'[3]2010_HVAC'!$EY$7:$KA$83,128),"")</f>
        <v>1.7058681549379746</v>
      </c>
      <c r="AN40" s="20">
        <f>IF(AN17&gt;0,VLOOKUP(AN17,'[3]2010_HVAC'!$EY$7:$KA$83,128),"")</f>
        <v>4.683760683760684</v>
      </c>
      <c r="AO40" s="20">
        <f>IF(AO17&gt;0,VLOOKUP(AO17,'[3]2010_HVAC'!$EY$7:$KA$83,128),"")</f>
        <v>18.723076923076924</v>
      </c>
      <c r="AP40" s="13">
        <f t="shared" si="35"/>
        <v>1235950.2735861496</v>
      </c>
      <c r="AQ40" s="21">
        <f>IF(AQ17&gt;0,VLOOKUP(AQ17,'[3]2010_Envelope'!$BH$6:$CR$128,37),"")</f>
        <v>16.656769799571901</v>
      </c>
      <c r="AR40" s="21">
        <f>IF(AR17&gt;0,VLOOKUP(AR17,'[3]2010_Envelope'!$BH$6:$CR$128,37),"")</f>
        <v>60.028202270912928</v>
      </c>
      <c r="AS40" s="21" t="str">
        <f>IF(AS17&gt;0,VLOOKUP(AS17,'[3]2010_Envelope'!$BH$6:$CR$128,37),"")</f>
        <v/>
      </c>
      <c r="AT40" s="21">
        <f>IF(AT17&gt;0,VLOOKUP(AT17,'[3]2010_Envelope'!$BH$6:$CR$128,37),"")</f>
        <v>90.102857142857161</v>
      </c>
      <c r="AU40" s="21">
        <f>IF(AU17&gt;0,VLOOKUP(AU17,'[3]2010_Envelope'!$BH$6:$CR$128,37),"")</f>
        <v>49.995822857142862</v>
      </c>
      <c r="AV40" s="21">
        <f>IF(AV17&gt;0,VLOOKUP(AV17,'[3]2010_Envelope'!$BH$6:$CR$128,37),"")</f>
        <v>24.465428571428575</v>
      </c>
      <c r="AW40" s="20">
        <f>IF(AW17&gt;0,VLOOKUP(AW17,'[3]2010_HVAC'!$EY$7:$KA$83,131),"")</f>
        <v>28.431991525423729</v>
      </c>
      <c r="AX40" s="20">
        <f>IF(AX17&gt;0,VLOOKUP(AX17,'[3]2010_HVAC'!$EY$7:$KA$83,131),"")</f>
        <v>28</v>
      </c>
      <c r="AY40" s="20">
        <f>IF(AY17&gt;0,VLOOKUP(AY17,'[3]2010_HVAC'!$EY$7:$KA$83,131),"")</f>
        <v>47</v>
      </c>
      <c r="AZ40" s="20">
        <f>IF(AZ17&gt;0,VLOOKUP(AZ17,'[3]2010_HVAC'!$EY$7:$KA$83,131),"")</f>
        <v>38</v>
      </c>
      <c r="BA40" s="55">
        <f>VLOOKUP($C40,[2]Performance!$A$3:$K$36,4)</f>
        <v>2</v>
      </c>
      <c r="BB40" s="55">
        <f t="shared" si="36"/>
        <v>133</v>
      </c>
      <c r="BC40" s="20">
        <f>IF(BC17&gt;0,VLOOKUP(BC17,'[3]2010_HVAC'!$EY$7:$KA$83,BB40),"")</f>
        <v>64.261100797474541</v>
      </c>
      <c r="BD40" s="20" t="str">
        <f>IF(BD17&gt;0,VLOOKUP(BD17,'[3]2010_HVAC'!$EY$7:$KA$83,$BB40),"")</f>
        <v/>
      </c>
      <c r="BE40" s="20">
        <f>IF(BE17&gt;0,VLOOKUP(BE17,'[3]2010_HVAC'!$EY$7:$KA$83,131),"")</f>
        <v>31.1</v>
      </c>
      <c r="BF40" s="20" t="str">
        <f>IF(BF17&gt;0,VLOOKUP(BF17,'[3]2010_HVAC'!$EY$7:$KA$83,131),"")</f>
        <v/>
      </c>
      <c r="BG40" s="20">
        <f>IF(BG17&gt;0,VLOOKUP(BG17,'[3]2010_HVAC'!$EY$7:$KA$83,131),"")</f>
        <v>1.9008245155023147</v>
      </c>
      <c r="BH40" s="20">
        <f>IF(BH17&gt;0,VLOOKUP(BH17,'[3]2010_HVAC'!$EY$7:$KA$83,131),"")</f>
        <v>6.9587301587301589</v>
      </c>
      <c r="BI40" s="20">
        <f>IF(BI17&gt;0,VLOOKUP(BI17,'[3]2010_HVAC'!$EY$7:$KA$83,131),"")</f>
        <v>19.317460317460316</v>
      </c>
      <c r="BJ40" s="13">
        <f t="shared" si="37"/>
        <v>1594590.4420629889</v>
      </c>
      <c r="BK40" s="19">
        <f>IF($N40&gt;0,VLOOKUP($C40,[1]Helsinki!$AB$7:$AN$40,$N40))/((IF($P40=1,'3 PlantsCodes'!$D$26,IF($P40=2,'3 PlantsCodes'!$D$27,IF($P40=3,'3 PlantsCodes'!$D$28,IF($P40=4,'3 PlantsCodes'!$D$29)))))*IF($R40=1,'3 PlantsCodes'!$D$31,IF($R40=2,'3 PlantsCodes'!$D$32)))</f>
        <v>19.071041062222328</v>
      </c>
      <c r="BL40" s="19">
        <f>(IF($O40=20,VLOOKUP($C40,[1]Helsinki!$AB$7:$AN$40,12),IF($O40&gt;0,VLOOKUP($C40,[1]Helsinki!$AB$7:$AN$40,$O40),0))/(IF($Q40=1,'3 PlantsCodes'!$E$26,IF($Q40=3,'3 PlantsCodes'!$E$28,IF($Q40=4,'3 PlantsCodes'!$E$29,1)))*IF($R40=1,'3 PlantsCodes'!$E$31,IF($R40=2,'3 PlantsCodes'!$E$32))))</f>
        <v>0</v>
      </c>
      <c r="BM40" s="19">
        <f>VLOOKUP($C40,[1]Helsinki!$AB$6:$AZ$40,$S40)</f>
        <v>1.6405412642975425</v>
      </c>
      <c r="BN40" s="19">
        <f>VLOOKUP($C40,[1]Helsinki!$B$7:$Y$40,18)</f>
        <v>7.9010738472808066</v>
      </c>
      <c r="BO40" s="19">
        <f>VLOOKUP($C40,[1]Helsinki!$B$7:$AA$40,26)</f>
        <v>1.574836868535137</v>
      </c>
      <c r="BP40" s="20">
        <f>IF($U40=1,-[4]Office!$E$6,0)</f>
        <v>-6.4790598290598291</v>
      </c>
      <c r="BQ40" s="57" t="s">
        <v>30</v>
      </c>
      <c r="BR40" s="19">
        <f>IF($N40&gt;0,VLOOKUP($C40,[2]Helsinki!$AB$7:$AN$40,$N40))/((IF($P40=1,'3 PlantsCodes'!$D$26,IF($P40=2,'3 PlantsCodes'!$D$27,IF($P40=3,'3 PlantsCodes'!$D$28,IF($P40=4,'3 PlantsCodes'!$D$29)))))*IF($R40=1,'3 PlantsCodes'!$D$31,IF($R40=2,'3 PlantsCodes'!$D$32)))</f>
        <v>13.171865733899885</v>
      </c>
      <c r="BS40" s="19">
        <f>(IF($O40=20,VLOOKUP($C40,[2]Helsinki!$AB$7:$AN$40,12),IF($O40&gt;0,VLOOKUP($C40,[2]Helsinki!$AB$7:$AN$40,$O40),0))/(IF($Q40=1,'3 PlantsCodes'!$E$26,IF($Q40=3,'3 PlantsCodes'!$E$28,IF($Q40=4,'3 PlantsCodes'!$E$29,1)))*IF($R40=1,'3 PlantsCodes'!$E$31,IF($R40=2,'3 PlantsCodes'!$E$32))))</f>
        <v>0</v>
      </c>
      <c r="BT40" s="19">
        <f>VLOOKUP($C40,[2]Helsinki!$AB$6:$AZ$40,$S40)</f>
        <v>2.9371092491165514</v>
      </c>
      <c r="BU40" s="19">
        <f>VLOOKUP($C40,[2]Helsinki!$B$7:$Y$40,18)</f>
        <v>7.6844963935664907</v>
      </c>
      <c r="BV40" s="19">
        <f>VLOOKUP($C40,[2]Helsinki!$B$7:$AA$40,26)</f>
        <v>4.3923701407251823</v>
      </c>
      <c r="BW40" s="20">
        <f>IF($U40=1,-[4]School!$E$6,0)</f>
        <v>-6.4425396825396826</v>
      </c>
      <c r="BX40" s="57" t="s">
        <v>30</v>
      </c>
    </row>
    <row r="41" spans="1:76" ht="15" customHeight="1" x14ac:dyDescent="0.25">
      <c r="A41" s="151"/>
      <c r="B41" s="17">
        <v>13</v>
      </c>
      <c r="C41" s="22">
        <f t="shared" si="33"/>
        <v>17</v>
      </c>
      <c r="D41" s="50" t="str">
        <f t="shared" si="33"/>
        <v/>
      </c>
      <c r="E41" s="50" t="str">
        <f t="shared" si="33"/>
        <v/>
      </c>
      <c r="F41" s="49" t="str">
        <f t="shared" si="33"/>
        <v/>
      </c>
      <c r="G41" s="49" t="str">
        <f t="shared" ref="G41:V48" si="38">IF(G18="","",G18)</f>
        <v/>
      </c>
      <c r="H41" s="49">
        <f t="shared" si="38"/>
        <v>0</v>
      </c>
      <c r="I41" s="49">
        <f t="shared" si="38"/>
        <v>4</v>
      </c>
      <c r="J41" s="49">
        <f t="shared" si="38"/>
        <v>3</v>
      </c>
      <c r="K41" s="49">
        <f t="shared" si="38"/>
        <v>2</v>
      </c>
      <c r="L41" s="49">
        <f t="shared" si="38"/>
        <v>1</v>
      </c>
      <c r="M41" s="49">
        <f t="shared" si="38"/>
        <v>4321</v>
      </c>
      <c r="N41" s="49">
        <f t="shared" si="38"/>
        <v>10</v>
      </c>
      <c r="O41" s="49">
        <f t="shared" si="38"/>
        <v>0</v>
      </c>
      <c r="P41" s="49">
        <f t="shared" si="38"/>
        <v>2</v>
      </c>
      <c r="Q41" s="49">
        <f t="shared" si="38"/>
        <v>0</v>
      </c>
      <c r="R41" s="49">
        <f t="shared" si="38"/>
        <v>2</v>
      </c>
      <c r="S41" s="22">
        <f t="shared" si="38"/>
        <v>19</v>
      </c>
      <c r="T41" s="49">
        <f t="shared" si="38"/>
        <v>0</v>
      </c>
      <c r="U41" s="49">
        <f t="shared" si="38"/>
        <v>1</v>
      </c>
      <c r="V41" s="18" t="str">
        <f t="shared" si="38"/>
        <v/>
      </c>
      <c r="W41" s="21">
        <f>IF(W18&gt;0,VLOOKUP(W18,'[3]2010_Envelope'!$BH$6:$CR$128,36),"")</f>
        <v>6.1501919259957782</v>
      </c>
      <c r="X41" s="21">
        <f>IF(X18&gt;0,VLOOKUP(X18,'[3]2010_Envelope'!$BH$6:$CR$128,36),"")</f>
        <v>33.328748353701208</v>
      </c>
      <c r="Y41" s="21" t="str">
        <f>IF(Y18&gt;0,VLOOKUP(Y18,'[3]2010_Envelope'!$BH$6:$CR$128,36),"")</f>
        <v/>
      </c>
      <c r="Z41" s="21">
        <f>IF(Z18&gt;0,VLOOKUP(Z18,'[3]2010_Envelope'!$BH$6:$CR$128,36),"")</f>
        <v>133.84615384615384</v>
      </c>
      <c r="AA41" s="21" t="str">
        <f>IF(AA18&gt;0,VLOOKUP(AA18,'[3]2010_Envelope'!$BH$6:$CR$128,36),"")</f>
        <v/>
      </c>
      <c r="AB41" s="21">
        <f>IF(AB18&gt;0,VLOOKUP(AB18,'[3]2010_Envelope'!$BH$6:$CR$128,36),"")</f>
        <v>36.342948717948715</v>
      </c>
      <c r="AC41" s="20" t="str">
        <f>IF(AC18&gt;0,VLOOKUP(AC18,'[3]2010_HVAC'!$EY$7:$KA$83,128),"")</f>
        <v/>
      </c>
      <c r="AD41" s="20" t="str">
        <f>IF(AD18&gt;0,VLOOKUP(AD18,'[3]2010_HVAC'!$EY$7:$KA$83,128),"")</f>
        <v/>
      </c>
      <c r="AE41" s="20">
        <f>IF(AE18&gt;0,VLOOKUP(AE18,'[3]2010_HVAC'!$EY$7:$KA$83,128),"")</f>
        <v>27</v>
      </c>
      <c r="AF41" s="20" t="str">
        <f>IF(AF18&gt;0,VLOOKUP(AF18,'[3]2010_HVAC'!$EY$7:$KA$83,128),"")</f>
        <v/>
      </c>
      <c r="AG41" s="55">
        <f>VLOOKUP($C41,[1]Performance!$A$3:$K$38,4)</f>
        <v>2</v>
      </c>
      <c r="AH41" s="55">
        <f t="shared" si="34"/>
        <v>130</v>
      </c>
      <c r="AI41" s="20">
        <f>IF(AI18&gt;0,VLOOKUP(AI18,'[3]2010_HVAC'!$EY$7:$KA$83,AH41),"")</f>
        <v>19.403850250671645</v>
      </c>
      <c r="AJ41" s="20" t="str">
        <f>IF(AJ18&gt;0,VLOOKUP(AJ18,'[3]2010_HVAC'!$EY$7:$KA$83,$AH41),"")</f>
        <v/>
      </c>
      <c r="AK41" s="20">
        <f>IF(AK18&gt;0,VLOOKUP(AK18,'[3]2010_HVAC'!$EY$7:$KA$83,128),"")</f>
        <v>15.778474576271186</v>
      </c>
      <c r="AL41" s="20" t="str">
        <f>IF(AL18&gt;0,VLOOKUP(AL18,'[3]2010_HVAC'!$EY$7:$KA$83,128),"")</f>
        <v/>
      </c>
      <c r="AM41" s="20">
        <f>IF(AM18&gt;0,VLOOKUP(AM18,'[3]2010_HVAC'!$EY$7:$KA$83,128),"")</f>
        <v>1.7058681549379746</v>
      </c>
      <c r="AN41" s="20" t="str">
        <f>IF(AN18&gt;0,VLOOKUP(AN18,'[3]2010_HVAC'!$EY$7:$KA$83,128),"")</f>
        <v/>
      </c>
      <c r="AO41" s="20">
        <f>IF(AO18&gt;0,VLOOKUP(AO18,'[3]2010_HVAC'!$EY$7:$KA$83,128),"")</f>
        <v>18.723076923076924</v>
      </c>
      <c r="AP41" s="13">
        <f t="shared" si="35"/>
        <v>683933.59183209203</v>
      </c>
      <c r="AQ41" s="21">
        <f>IF(AQ18&gt;0,VLOOKUP(AQ18,'[3]2010_Envelope'!$BH$6:$CR$128,37),"")</f>
        <v>16.656769799571901</v>
      </c>
      <c r="AR41" s="21">
        <f>IF(AR18&gt;0,VLOOKUP(AR18,'[3]2010_Envelope'!$BH$6:$CR$128,37),"")</f>
        <v>60.028202270912928</v>
      </c>
      <c r="AS41" s="21" t="str">
        <f>IF(AS18&gt;0,VLOOKUP(AS18,'[3]2010_Envelope'!$BH$6:$CR$128,37),"")</f>
        <v/>
      </c>
      <c r="AT41" s="21">
        <f>IF(AT18&gt;0,VLOOKUP(AT18,'[3]2010_Envelope'!$BH$6:$CR$128,37),"")</f>
        <v>118.44270857142857</v>
      </c>
      <c r="AU41" s="21" t="str">
        <f>IF(AU18&gt;0,VLOOKUP(AU18,'[3]2010_Envelope'!$BH$6:$CR$128,37),"")</f>
        <v/>
      </c>
      <c r="AV41" s="21">
        <f>IF(AV18&gt;0,VLOOKUP(AV18,'[3]2010_Envelope'!$BH$6:$CR$128,37),"")</f>
        <v>24.465428571428575</v>
      </c>
      <c r="AW41" s="20" t="str">
        <f>IF(AW18&gt;0,VLOOKUP(AW18,'[3]2010_HVAC'!$EY$7:$KA$83,131),"")</f>
        <v/>
      </c>
      <c r="AX41" s="20" t="str">
        <f>IF(AX18&gt;0,VLOOKUP(AX18,'[3]2010_HVAC'!$EY$7:$KA$83,131),"")</f>
        <v/>
      </c>
      <c r="AY41" s="20">
        <f>IF(AY18&gt;0,VLOOKUP(AY18,'[3]2010_HVAC'!$EY$7:$KA$83,131),"")</f>
        <v>27</v>
      </c>
      <c r="AZ41" s="20" t="str">
        <f>IF(AZ18&gt;0,VLOOKUP(AZ18,'[3]2010_HVAC'!$EY$7:$KA$83,131),"")</f>
        <v/>
      </c>
      <c r="BA41" s="55">
        <f>VLOOKUP($C41,[2]Performance!$A$3:$K$36,4)</f>
        <v>2</v>
      </c>
      <c r="BB41" s="55">
        <f t="shared" si="36"/>
        <v>133</v>
      </c>
      <c r="BC41" s="20">
        <f>IF(BC18&gt;0,VLOOKUP(BC18,'[3]2010_HVAC'!$EY$7:$KA$83,BB41),"")</f>
        <v>26.755917247011809</v>
      </c>
      <c r="BD41" s="20" t="str">
        <f>IF(BD18&gt;0,VLOOKUP(BD18,'[3]2010_HVAC'!$EY$7:$KA$83,$BB41),"")</f>
        <v/>
      </c>
      <c r="BE41" s="20">
        <f>IF(BE18&gt;0,VLOOKUP(BE18,'[3]2010_HVAC'!$EY$7:$KA$83,131),"")</f>
        <v>15.778474576271186</v>
      </c>
      <c r="BF41" s="20" t="str">
        <f>IF(BF18&gt;0,VLOOKUP(BF18,'[3]2010_HVAC'!$EY$7:$KA$83,131),"")</f>
        <v/>
      </c>
      <c r="BG41" s="20">
        <f>IF(BG18&gt;0,VLOOKUP(BG18,'[3]2010_HVAC'!$EY$7:$KA$83,131),"")</f>
        <v>1.9008245155023147</v>
      </c>
      <c r="BH41" s="20" t="str">
        <f>IF(BH18&gt;0,VLOOKUP(BH18,'[3]2010_HVAC'!$EY$7:$KA$83,131),"")</f>
        <v/>
      </c>
      <c r="BI41" s="20">
        <f>IF(BI18&gt;0,VLOOKUP(BI18,'[3]2010_HVAC'!$EY$7:$KA$83,131),"")</f>
        <v>19.317460317460316</v>
      </c>
      <c r="BJ41" s="13">
        <f t="shared" si="37"/>
        <v>977589.22548920091</v>
      </c>
      <c r="BK41" s="19">
        <f>IF($N41&gt;0,VLOOKUP($C41,[1]Helsinki!$AB$7:$AN$40,$N41))/((IF($P41=1,'3 PlantsCodes'!$D$26,IF($P41=2,'3 PlantsCodes'!$D$27,IF($P41=3,'3 PlantsCodes'!$D$28,IF($P41=4,'3 PlantsCodes'!$D$29)))))*IF($R41=1,'3 PlantsCodes'!$D$31,IF($R41=2,'3 PlantsCodes'!$D$32)))</f>
        <v>37.439802426372523</v>
      </c>
      <c r="BL41" s="19">
        <f>(IF($O41=20,VLOOKUP($C41,[1]Helsinki!$AB$7:$AN$40,12),IF($O41&gt;0,VLOOKUP($C41,[1]Helsinki!$AB$7:$AN$40,$O41),0))/(IF($Q41=1,'3 PlantsCodes'!$E$26,IF($Q41=3,'3 PlantsCodes'!$E$28,IF($Q41=4,'3 PlantsCodes'!$E$29,1)))*IF($R41=1,'3 PlantsCodes'!$E$31,IF($R41=2,'3 PlantsCodes'!$E$32))))</f>
        <v>0</v>
      </c>
      <c r="BM41" s="19">
        <f>VLOOKUP($C41,[1]Helsinki!$AB$6:$AZ$40,$S41)</f>
        <v>10</v>
      </c>
      <c r="BN41" s="19">
        <f>VLOOKUP($C41,[1]Helsinki!$B$7:$Y$40,18)</f>
        <v>22.6853916015625</v>
      </c>
      <c r="BO41" s="19">
        <f>VLOOKUP($C41,[1]Helsinki!$B$7:$AA$40,26)</f>
        <v>0.19136349832488034</v>
      </c>
      <c r="BP41" s="20">
        <f>IF($U41=1,-[4]Office!$E$6,0)</f>
        <v>-6.4790598290598291</v>
      </c>
      <c r="BQ41" s="57" t="s">
        <v>30</v>
      </c>
      <c r="BR41" s="19">
        <f>IF($N41&gt;0,VLOOKUP($C41,[2]Helsinki!$AB$7:$AN$40,$N41))/((IF($P41=1,'3 PlantsCodes'!$D$26,IF($P41=2,'3 PlantsCodes'!$D$27,IF($P41=3,'3 PlantsCodes'!$D$28,IF($P41=4,'3 PlantsCodes'!$D$29)))))*IF($R41=1,'3 PlantsCodes'!$D$31,IF($R41=2,'3 PlantsCodes'!$D$32)))</f>
        <v>51.643637090637505</v>
      </c>
      <c r="BS41" s="19">
        <f>(IF($O41=20,VLOOKUP($C41,[2]Helsinki!$AB$7:$AN$40,12),IF($O41&gt;0,VLOOKUP($C41,[2]Helsinki!$AB$7:$AN$40,$O41),0))/(IF($Q41=1,'3 PlantsCodes'!$E$26,IF($Q41=3,'3 PlantsCodes'!$E$28,IF($Q41=4,'3 PlantsCodes'!$E$29,1)))*IF($R41=1,'3 PlantsCodes'!$E$31,IF($R41=2,'3 PlantsCodes'!$E$32))))</f>
        <v>0</v>
      </c>
      <c r="BT41" s="19">
        <f>VLOOKUP($C41,[2]Helsinki!$AB$6:$AZ$40,$S41)</f>
        <v>14.555555555555555</v>
      </c>
      <c r="BU41" s="19">
        <f>VLOOKUP($C41,[2]Helsinki!$B$7:$Y$40,18)</f>
        <v>20.077410313492081</v>
      </c>
      <c r="BV41" s="19">
        <f>VLOOKUP($C41,[2]Helsinki!$B$7:$AA$40,26)</f>
        <v>0.40045909571863675</v>
      </c>
      <c r="BW41" s="20">
        <f>IF($U41=1,-[4]School!$E$6,0)</f>
        <v>-6.4425396825396826</v>
      </c>
      <c r="BX41" s="57" t="s">
        <v>30</v>
      </c>
    </row>
    <row r="42" spans="1:76" ht="15" customHeight="1" x14ac:dyDescent="0.25">
      <c r="A42" s="151"/>
      <c r="B42" s="17">
        <v>14</v>
      </c>
      <c r="C42" s="22">
        <f t="shared" ref="C42:N48" si="39">IF(C19="","",C19)</f>
        <v>9</v>
      </c>
      <c r="D42" s="50" t="str">
        <f t="shared" si="39"/>
        <v/>
      </c>
      <c r="E42" s="50" t="str">
        <f t="shared" si="39"/>
        <v/>
      </c>
      <c r="F42" s="49" t="str">
        <f t="shared" si="39"/>
        <v/>
      </c>
      <c r="G42" s="49" t="str">
        <f t="shared" si="39"/>
        <v/>
      </c>
      <c r="H42" s="49">
        <f t="shared" si="39"/>
        <v>0</v>
      </c>
      <c r="I42" s="49">
        <f t="shared" si="39"/>
        <v>2</v>
      </c>
      <c r="J42" s="49">
        <f t="shared" si="39"/>
        <v>3</v>
      </c>
      <c r="K42" s="49">
        <f t="shared" si="39"/>
        <v>2</v>
      </c>
      <c r="L42" s="49">
        <f t="shared" si="39"/>
        <v>1</v>
      </c>
      <c r="M42" s="49">
        <f t="shared" si="39"/>
        <v>2321</v>
      </c>
      <c r="N42" s="49">
        <f t="shared" si="39"/>
        <v>9</v>
      </c>
      <c r="O42" s="49">
        <f t="shared" si="38"/>
        <v>0</v>
      </c>
      <c r="P42" s="49">
        <f t="shared" si="38"/>
        <v>1</v>
      </c>
      <c r="Q42" s="49">
        <f t="shared" si="38"/>
        <v>0</v>
      </c>
      <c r="R42" s="49">
        <f t="shared" si="38"/>
        <v>2</v>
      </c>
      <c r="S42" s="22">
        <f t="shared" si="38"/>
        <v>18</v>
      </c>
      <c r="T42" s="49">
        <f t="shared" si="38"/>
        <v>0</v>
      </c>
      <c r="U42" s="49">
        <f t="shared" si="38"/>
        <v>0</v>
      </c>
      <c r="V42" s="18" t="str">
        <f t="shared" si="38"/>
        <v/>
      </c>
      <c r="W42" s="21" t="str">
        <f>IF(W19&gt;0,VLOOKUP(W19,'[3]2010_Envelope'!$BH$6:$CR$128,36),"")</f>
        <v/>
      </c>
      <c r="X42" s="21">
        <f>IF(X19&gt;0,VLOOKUP(X19,'[3]2010_Envelope'!$BH$6:$CR$128,36),"")</f>
        <v>27.114913914875554</v>
      </c>
      <c r="Y42" s="21" t="str">
        <f>IF(Y19&gt;0,VLOOKUP(Y19,'[3]2010_Envelope'!$BH$6:$CR$128,36),"")</f>
        <v/>
      </c>
      <c r="Z42" s="21">
        <f>IF(Z19&gt;0,VLOOKUP(Z19,'[3]2010_Envelope'!$BH$6:$CR$128,36),"")</f>
        <v>133.84615384615384</v>
      </c>
      <c r="AA42" s="21" t="str">
        <f>IF(AA19&gt;0,VLOOKUP(AA19,'[3]2010_Envelope'!$BH$6:$CR$128,36),"")</f>
        <v/>
      </c>
      <c r="AB42" s="21">
        <f>IF(AB19&gt;0,VLOOKUP(AB19,'[3]2010_Envelope'!$BH$6:$CR$128,36),"")</f>
        <v>36.342948717948715</v>
      </c>
      <c r="AC42" s="20" t="str">
        <f>IF(AC19&gt;0,VLOOKUP(AC19,'[3]2010_HVAC'!$EY$7:$KA$83,128),"")</f>
        <v/>
      </c>
      <c r="AD42" s="20" t="str">
        <f>IF(AD19&gt;0,VLOOKUP(AD19,'[3]2010_HVAC'!$EY$7:$KA$83,128),"")</f>
        <v/>
      </c>
      <c r="AE42" s="20">
        <f>IF(AE19&gt;0,VLOOKUP(AE19,'[3]2010_HVAC'!$EY$7:$KA$83,128),"")</f>
        <v>27</v>
      </c>
      <c r="AF42" s="20" t="str">
        <f>IF(AF19&gt;0,VLOOKUP(AF19,'[3]2010_HVAC'!$EY$7:$KA$83,128),"")</f>
        <v/>
      </c>
      <c r="AG42" s="55">
        <f>VLOOKUP($C42,[1]Performance!$A$3:$K$38,4)</f>
        <v>2</v>
      </c>
      <c r="AH42" s="55">
        <f t="shared" si="34"/>
        <v>130</v>
      </c>
      <c r="AI42" s="20" t="str">
        <f>IF(AI19&gt;0,VLOOKUP(AI19,'[3]2010_HVAC'!$EY$7:$KA$83,AH42),"")</f>
        <v/>
      </c>
      <c r="AJ42" s="20" t="str">
        <f>IF(AJ19&gt;0,VLOOKUP(AJ19,'[3]2010_HVAC'!$EY$7:$KA$83,$AH42),"")</f>
        <v/>
      </c>
      <c r="AK42" s="20">
        <f>IF(AK19&gt;0,VLOOKUP(AK19,'[3]2010_HVAC'!$EY$7:$KA$83,128),"")</f>
        <v>31.1</v>
      </c>
      <c r="AL42" s="20" t="str">
        <f>IF(AL19&gt;0,VLOOKUP(AL19,'[3]2010_HVAC'!$EY$7:$KA$83,128),"")</f>
        <v/>
      </c>
      <c r="AM42" s="20">
        <f>IF(AM19&gt;0,VLOOKUP(AM19,'[3]2010_HVAC'!$EY$7:$KA$83,128),"")</f>
        <v>1.7058681549379746</v>
      </c>
      <c r="AN42" s="20" t="str">
        <f>IF(AN19&gt;0,VLOOKUP(AN19,'[3]2010_HVAC'!$EY$7:$KA$83,128),"")</f>
        <v/>
      </c>
      <c r="AO42" s="20" t="str">
        <f>IF(AO19&gt;0,VLOOKUP(AO19,'[3]2010_HVAC'!$EY$7:$KA$83,128),"")</f>
        <v/>
      </c>
      <c r="AP42" s="13">
        <f t="shared" si="35"/>
        <v>601637.13004336355</v>
      </c>
      <c r="AQ42" s="21" t="str">
        <f>IF(AQ19&gt;0,VLOOKUP(AQ19,'[3]2010_Envelope'!$BH$6:$CR$128,37),"")</f>
        <v/>
      </c>
      <c r="AR42" s="21">
        <f>IF(AR19&gt;0,VLOOKUP(AR19,'[3]2010_Envelope'!$BH$6:$CR$128,37),"")</f>
        <v>48.836503542437633</v>
      </c>
      <c r="AS42" s="21" t="str">
        <f>IF(AS19&gt;0,VLOOKUP(AS19,'[3]2010_Envelope'!$BH$6:$CR$128,37),"")</f>
        <v/>
      </c>
      <c r="AT42" s="21">
        <f>IF(AT19&gt;0,VLOOKUP(AT19,'[3]2010_Envelope'!$BH$6:$CR$128,37),"")</f>
        <v>118.44270857142857</v>
      </c>
      <c r="AU42" s="21" t="str">
        <f>IF(AU19&gt;0,VLOOKUP(AU19,'[3]2010_Envelope'!$BH$6:$CR$128,37),"")</f>
        <v/>
      </c>
      <c r="AV42" s="21">
        <f>IF(AV19&gt;0,VLOOKUP(AV19,'[3]2010_Envelope'!$BH$6:$CR$128,37),"")</f>
        <v>24.465428571428575</v>
      </c>
      <c r="AW42" s="20" t="str">
        <f>IF(AW19&gt;0,VLOOKUP(AW19,'[3]2010_HVAC'!$EY$7:$KA$83,131),"")</f>
        <v/>
      </c>
      <c r="AX42" s="20" t="str">
        <f>IF(AX19&gt;0,VLOOKUP(AX19,'[3]2010_HVAC'!$EY$7:$KA$83,131),"")</f>
        <v/>
      </c>
      <c r="AY42" s="20">
        <f>IF(AY19&gt;0,VLOOKUP(AY19,'[3]2010_HVAC'!$EY$7:$KA$83,131),"")</f>
        <v>27</v>
      </c>
      <c r="AZ42" s="20" t="str">
        <f>IF(AZ19&gt;0,VLOOKUP(AZ19,'[3]2010_HVAC'!$EY$7:$KA$83,131),"")</f>
        <v/>
      </c>
      <c r="BA42" s="55">
        <f>VLOOKUP($C42,[2]Performance!$A$3:$K$36,4)</f>
        <v>1</v>
      </c>
      <c r="BB42" s="55">
        <f t="shared" si="36"/>
        <v>132</v>
      </c>
      <c r="BC42" s="20" t="str">
        <f>IF(BC19&gt;0,VLOOKUP(BC19,'[3]2010_HVAC'!$EY$7:$KA$83,BB42),"")</f>
        <v/>
      </c>
      <c r="BD42" s="20" t="str">
        <f>IF(BD19&gt;0,VLOOKUP(BD19,'[3]2010_HVAC'!$EY$7:$KA$83,$BB42),"")</f>
        <v/>
      </c>
      <c r="BE42" s="20">
        <f>IF(BE19&gt;0,VLOOKUP(BE19,'[3]2010_HVAC'!$EY$7:$KA$83,131),"")</f>
        <v>31.1</v>
      </c>
      <c r="BF42" s="20" t="str">
        <f>IF(BF19&gt;0,VLOOKUP(BF19,'[3]2010_HVAC'!$EY$7:$KA$83,131),"")</f>
        <v/>
      </c>
      <c r="BG42" s="20">
        <f>IF(BG19&gt;0,VLOOKUP(BG19,'[3]2010_HVAC'!$EY$7:$KA$83,131),"")</f>
        <v>1.9008245155023147</v>
      </c>
      <c r="BH42" s="20" t="str">
        <f>IF(BH19&gt;0,VLOOKUP(BH19,'[3]2010_HVAC'!$EY$7:$KA$83,131),"")</f>
        <v/>
      </c>
      <c r="BI42" s="20" t="str">
        <f>IF(BI19&gt;0,VLOOKUP(BI19,'[3]2010_HVAC'!$EY$7:$KA$83,131),"")</f>
        <v/>
      </c>
      <c r="BJ42" s="13">
        <f t="shared" si="37"/>
        <v>792998.2153825108</v>
      </c>
      <c r="BK42" s="19">
        <f>IF($N42&gt;0,VLOOKUP($C42,[1]Helsinki!$AB$7:$AN$40,$N42))/((IF($P42=1,'3 PlantsCodes'!$D$26,IF($P42=2,'3 PlantsCodes'!$D$27,IF($P42=3,'3 PlantsCodes'!$D$28,IF($P42=4,'3 PlantsCodes'!$D$29)))))*IF($R42=1,'3 PlantsCodes'!$D$31,IF($R42=2,'3 PlantsCodes'!$D$32)))</f>
        <v>38.554317873795142</v>
      </c>
      <c r="BL42" s="19">
        <f>(IF($O42=20,VLOOKUP($C42,[1]Helsinki!$AB$7:$AN$40,12),IF($O42&gt;0,VLOOKUP($C42,[1]Helsinki!$AB$7:$AN$40,$O42),0))/(IF($Q42=1,'3 PlantsCodes'!$E$26,IF($Q42=3,'3 PlantsCodes'!$E$28,IF($Q42=4,'3 PlantsCodes'!$E$29,1)))*IF($R42=1,'3 PlantsCodes'!$E$31,IF($R42=2,'3 PlantsCodes'!$E$32))))</f>
        <v>0</v>
      </c>
      <c r="BM42" s="19">
        <f>VLOOKUP($C42,[1]Helsinki!$AB$6:$AZ$40,$S42)</f>
        <v>9</v>
      </c>
      <c r="BN42" s="19">
        <f>VLOOKUP($C42,[1]Helsinki!$B$7:$Y$40,18)</f>
        <v>22.69621875</v>
      </c>
      <c r="BO42" s="19">
        <f>VLOOKUP($C42,[1]Helsinki!$B$7:$AA$40,26)</f>
        <v>0.19573751342284615</v>
      </c>
      <c r="BP42" s="20">
        <f>IF($U42=1,-[4]Office!$E$6,0)</f>
        <v>0</v>
      </c>
      <c r="BQ42" s="57" t="s">
        <v>30</v>
      </c>
      <c r="BR42" s="19">
        <f>IF($N42&gt;0,VLOOKUP($C42,[2]Helsinki!$AB$7:$AN$40,$N42))/((IF($P42=1,'3 PlantsCodes'!$D$26,IF($P42=2,'3 PlantsCodes'!$D$27,IF($P42=3,'3 PlantsCodes'!$D$28,IF($P42=4,'3 PlantsCodes'!$D$29)))))*IF($R42=1,'3 PlantsCodes'!$D$31,IF($R42=2,'3 PlantsCodes'!$D$32)))</f>
        <v>59.900140833275877</v>
      </c>
      <c r="BS42" s="19">
        <f>(IF($O42=20,VLOOKUP($C42,[2]Helsinki!$AB$7:$AN$40,12),IF($O42&gt;0,VLOOKUP($C42,[2]Helsinki!$AB$7:$AN$40,$O42),0))/(IF($Q42=1,'3 PlantsCodes'!$E$26,IF($Q42=3,'3 PlantsCodes'!$E$28,IF($Q42=4,'3 PlantsCodes'!$E$29,1)))*IF($R42=1,'3 PlantsCodes'!$E$31,IF($R42=2,'3 PlantsCodes'!$E$32))))</f>
        <v>0</v>
      </c>
      <c r="BT42" s="19">
        <f>VLOOKUP($C42,[2]Helsinki!$AB$6:$AZ$40,$S42)</f>
        <v>13.1</v>
      </c>
      <c r="BU42" s="19">
        <f>VLOOKUP($C42,[2]Helsinki!$B$7:$Y$40,18)</f>
        <v>20.080681867063525</v>
      </c>
      <c r="BV42" s="19">
        <f>VLOOKUP($C42,[2]Helsinki!$B$7:$AA$40,26)</f>
        <v>0.42425618523712694</v>
      </c>
      <c r="BW42" s="20">
        <f>IF($U42=1,-[4]School!$E$6,0)</f>
        <v>0</v>
      </c>
      <c r="BX42" s="57" t="s">
        <v>30</v>
      </c>
    </row>
    <row r="43" spans="1:76" ht="15" customHeight="1" x14ac:dyDescent="0.25">
      <c r="A43" s="151"/>
      <c r="B43" s="17">
        <v>15</v>
      </c>
      <c r="C43" s="22">
        <f t="shared" si="39"/>
        <v>28</v>
      </c>
      <c r="D43" s="50" t="str">
        <f t="shared" si="39"/>
        <v/>
      </c>
      <c r="E43" s="50" t="str">
        <f t="shared" si="39"/>
        <v/>
      </c>
      <c r="F43" s="49" t="str">
        <f t="shared" si="39"/>
        <v/>
      </c>
      <c r="G43" s="49" t="str">
        <f t="shared" si="39"/>
        <v/>
      </c>
      <c r="H43" s="49">
        <f t="shared" si="39"/>
        <v>1</v>
      </c>
      <c r="I43" s="49">
        <f t="shared" si="39"/>
        <v>2</v>
      </c>
      <c r="J43" s="49">
        <f t="shared" si="39"/>
        <v>3</v>
      </c>
      <c r="K43" s="49">
        <f t="shared" si="39"/>
        <v>3</v>
      </c>
      <c r="L43" s="49">
        <f t="shared" si="39"/>
        <v>2</v>
      </c>
      <c r="M43" s="49">
        <f t="shared" si="39"/>
        <v>2332</v>
      </c>
      <c r="N43" s="49">
        <f t="shared" si="39"/>
        <v>8</v>
      </c>
      <c r="O43" s="49">
        <f t="shared" si="38"/>
        <v>0</v>
      </c>
      <c r="P43" s="49">
        <f t="shared" si="38"/>
        <v>4</v>
      </c>
      <c r="Q43" s="49">
        <f t="shared" si="38"/>
        <v>0</v>
      </c>
      <c r="R43" s="49">
        <f t="shared" si="38"/>
        <v>2</v>
      </c>
      <c r="S43" s="22">
        <f t="shared" si="38"/>
        <v>17</v>
      </c>
      <c r="T43" s="49">
        <f t="shared" si="38"/>
        <v>0</v>
      </c>
      <c r="U43" s="49">
        <f t="shared" si="38"/>
        <v>1</v>
      </c>
      <c r="V43" s="18" t="str">
        <f t="shared" si="38"/>
        <v/>
      </c>
      <c r="W43" s="21" t="str">
        <f>IF(W20&gt;0,VLOOKUP(W20,'[3]2010_Envelope'!$BH$6:$CR$128,36),"")</f>
        <v/>
      </c>
      <c r="X43" s="21">
        <f>IF(X20&gt;0,VLOOKUP(X20,'[3]2010_Envelope'!$BH$6:$CR$128,36),"")</f>
        <v>27.114913914875554</v>
      </c>
      <c r="Y43" s="21" t="str">
        <f>IF(Y20&gt;0,VLOOKUP(Y20,'[3]2010_Envelope'!$BH$6:$CR$128,36),"")</f>
        <v/>
      </c>
      <c r="Z43" s="21">
        <f>IF(Z20&gt;0,VLOOKUP(Z20,'[3]2010_Envelope'!$BH$6:$CR$128,36),"")</f>
        <v>133.84615384615384</v>
      </c>
      <c r="AA43" s="21">
        <f>IF(AA20&gt;0,VLOOKUP(AA20,'[3]2010_Envelope'!$BH$6:$CR$128,36),"")</f>
        <v>74.267884615384617</v>
      </c>
      <c r="AB43" s="21">
        <f>IF(AB20&gt;0,VLOOKUP(AB20,'[3]2010_Envelope'!$BH$6:$CR$128,36),"")</f>
        <v>36.342948717948715</v>
      </c>
      <c r="AC43" s="20">
        <f>IF(AC20&gt;0,VLOOKUP(AC20,'[3]2010_HVAC'!$EY$7:$KA$83,128),"")</f>
        <v>28.431991525423729</v>
      </c>
      <c r="AD43" s="20">
        <f>IF(AD20&gt;0,VLOOKUP(AD20,'[3]2010_HVAC'!$EY$7:$KA$83,128),"")</f>
        <v>27.999999999999996</v>
      </c>
      <c r="AE43" s="20">
        <f>IF(AE20&gt;0,VLOOKUP(AE20,'[3]2010_HVAC'!$EY$7:$KA$83,128),"")</f>
        <v>47</v>
      </c>
      <c r="AF43" s="20">
        <f>IF(AF20&gt;0,VLOOKUP(AF20,'[3]2010_HVAC'!$EY$7:$KA$83,128),"")</f>
        <v>38</v>
      </c>
      <c r="AG43" s="55">
        <f>VLOOKUP($C43,[1]Performance!$A$3:$K$38,4)</f>
        <v>2</v>
      </c>
      <c r="AH43" s="55">
        <f t="shared" si="34"/>
        <v>130</v>
      </c>
      <c r="AI43" s="20">
        <f>IF(AI20&gt;0,VLOOKUP(AI20,'[3]2010_HVAC'!$EY$7:$KA$83,AH43),"")</f>
        <v>46.603252854535256</v>
      </c>
      <c r="AJ43" s="20" t="str">
        <f>IF(AJ20&gt;0,VLOOKUP(AJ20,'[3]2010_HVAC'!$EY$7:$KA$83,$AH43),"")</f>
        <v/>
      </c>
      <c r="AK43" s="20">
        <f>IF(AK20&gt;0,VLOOKUP(AK20,'[3]2010_HVAC'!$EY$7:$KA$83,128),"")</f>
        <v>29.611955902286109</v>
      </c>
      <c r="AL43" s="20" t="str">
        <f>IF(AL20&gt;0,VLOOKUP(AL20,'[3]2010_HVAC'!$EY$7:$KA$83,128),"")</f>
        <v/>
      </c>
      <c r="AM43" s="20">
        <f>IF(AM20&gt;0,VLOOKUP(AM20,'[3]2010_HVAC'!$EY$7:$KA$83,128),"")</f>
        <v>1.7058681549379746</v>
      </c>
      <c r="AN43" s="20" t="str">
        <f>IF(AN20&gt;0,VLOOKUP(AN20,'[3]2010_HVAC'!$EY$7:$KA$83,128),"")</f>
        <v/>
      </c>
      <c r="AO43" s="20">
        <f>IF(AO20&gt;0,VLOOKUP(AO20,'[3]2010_HVAC'!$EY$7:$KA$83,128),"")</f>
        <v>18.723076923076924</v>
      </c>
      <c r="AP43" s="13">
        <f t="shared" si="35"/>
        <v>1192576.4287038171</v>
      </c>
      <c r="AQ43" s="21" t="str">
        <f>IF(AQ20&gt;0,VLOOKUP(AQ20,'[3]2010_Envelope'!$BH$6:$CR$128,37),"")</f>
        <v/>
      </c>
      <c r="AR43" s="21">
        <f>IF(AR20&gt;0,VLOOKUP(AR20,'[3]2010_Envelope'!$BH$6:$CR$128,37),"")</f>
        <v>48.836503542437633</v>
      </c>
      <c r="AS43" s="21" t="str">
        <f>IF(AS20&gt;0,VLOOKUP(AS20,'[3]2010_Envelope'!$BH$6:$CR$128,37),"")</f>
        <v/>
      </c>
      <c r="AT43" s="21">
        <f>IF(AT20&gt;0,VLOOKUP(AT20,'[3]2010_Envelope'!$BH$6:$CR$128,37),"")</f>
        <v>118.44270857142857</v>
      </c>
      <c r="AU43" s="21">
        <f>IF(AU20&gt;0,VLOOKUP(AU20,'[3]2010_Envelope'!$BH$6:$CR$128,37),"")</f>
        <v>49.995822857142862</v>
      </c>
      <c r="AV43" s="21">
        <f>IF(AV20&gt;0,VLOOKUP(AV20,'[3]2010_Envelope'!$BH$6:$CR$128,37),"")</f>
        <v>24.465428571428575</v>
      </c>
      <c r="AW43" s="20">
        <f>IF(AW20&gt;0,VLOOKUP(AW20,'[3]2010_HVAC'!$EY$7:$KA$83,131),"")</f>
        <v>28.431991525423729</v>
      </c>
      <c r="AX43" s="20">
        <f>IF(AX20&gt;0,VLOOKUP(AX20,'[3]2010_HVAC'!$EY$7:$KA$83,131),"")</f>
        <v>28</v>
      </c>
      <c r="AY43" s="20">
        <f>IF(AY20&gt;0,VLOOKUP(AY20,'[3]2010_HVAC'!$EY$7:$KA$83,131),"")</f>
        <v>47</v>
      </c>
      <c r="AZ43" s="20">
        <f>IF(AZ20&gt;0,VLOOKUP(AZ20,'[3]2010_HVAC'!$EY$7:$KA$83,131),"")</f>
        <v>38</v>
      </c>
      <c r="BA43" s="55">
        <f>VLOOKUP($C43,[2]Performance!$A$3:$K$36,4)</f>
        <v>2</v>
      </c>
      <c r="BB43" s="55">
        <f t="shared" si="36"/>
        <v>133</v>
      </c>
      <c r="BC43" s="20">
        <f>IF(BC20&gt;0,VLOOKUP(BC20,'[3]2010_HVAC'!$EY$7:$KA$83,BB43),"")</f>
        <v>64.261100797474541</v>
      </c>
      <c r="BD43" s="20" t="str">
        <f>IF(BD20&gt;0,VLOOKUP(BD20,'[3]2010_HVAC'!$EY$7:$KA$83,$BB43),"")</f>
        <v/>
      </c>
      <c r="BE43" s="20">
        <f>IF(BE20&gt;0,VLOOKUP(BE20,'[3]2010_HVAC'!$EY$7:$KA$83,131),"")</f>
        <v>29.611955902286105</v>
      </c>
      <c r="BF43" s="20" t="str">
        <f>IF(BF20&gt;0,VLOOKUP(BF20,'[3]2010_HVAC'!$EY$7:$KA$83,131),"")</f>
        <v/>
      </c>
      <c r="BG43" s="20">
        <f>IF(BG20&gt;0,VLOOKUP(BG20,'[3]2010_HVAC'!$EY$7:$KA$83,131),"")</f>
        <v>1.9008245155023147</v>
      </c>
      <c r="BH43" s="20" t="str">
        <f>IF(BH20&gt;0,VLOOKUP(BH20,'[3]2010_HVAC'!$EY$7:$KA$83,131),"")</f>
        <v/>
      </c>
      <c r="BI43" s="20">
        <f>IF(BI20&gt;0,VLOOKUP(BI20,'[3]2010_HVAC'!$EY$7:$KA$83,131),"")</f>
        <v>19.317460317460316</v>
      </c>
      <c r="BJ43" s="13">
        <f t="shared" si="37"/>
        <v>1569530.9592918416</v>
      </c>
      <c r="BK43" s="19">
        <f>IF($N43&gt;0,VLOOKUP($C43,[1]Helsinki!$AB$7:$AN$40,$N43))/((IF($P43=1,'3 PlantsCodes'!$D$26,IF($P43=2,'3 PlantsCodes'!$D$27,IF($P43=3,'3 PlantsCodes'!$D$28,IF($P43=4,'3 PlantsCodes'!$D$29)))))*IF($R43=1,'3 PlantsCodes'!$D$31,IF($R43=2,'3 PlantsCodes'!$D$32)))</f>
        <v>10.890794783984088</v>
      </c>
      <c r="BL43" s="19">
        <f>(IF($O43=20,VLOOKUP($C43,[1]Helsinki!$AB$7:$AN$40,12),IF($O43&gt;0,VLOOKUP($C43,[1]Helsinki!$AB$7:$AN$40,$O43),0))/(IF($Q43=1,'3 PlantsCodes'!$E$26,IF($Q43=3,'3 PlantsCodes'!$E$28,IF($Q43=4,'3 PlantsCodes'!$E$29,1)))*IF($R43=1,'3 PlantsCodes'!$E$31,IF($R43=2,'3 PlantsCodes'!$E$32))))</f>
        <v>0</v>
      </c>
      <c r="BM43" s="19">
        <f>VLOOKUP($C43,[1]Helsinki!$AB$6:$AZ$40,$S43)</f>
        <v>2.8116209653859716</v>
      </c>
      <c r="BN43" s="19">
        <f>VLOOKUP($C43,[1]Helsinki!$B$7:$Y$40,18)</f>
        <v>8.2527048636377351</v>
      </c>
      <c r="BO43" s="19">
        <f>VLOOKUP($C43,[1]Helsinki!$B$7:$AA$40,26)</f>
        <v>1.7431297947468118</v>
      </c>
      <c r="BP43" s="20">
        <f>IF($U43=1,-[4]Office!$E$6,0)</f>
        <v>-6.4790598290598291</v>
      </c>
      <c r="BQ43" s="57" t="s">
        <v>30</v>
      </c>
      <c r="BR43" s="19">
        <f>IF($N43&gt;0,VLOOKUP($C43,[2]Helsinki!$AB$7:$AN$40,$N43))/((IF($P43=1,'3 PlantsCodes'!$D$26,IF($P43=2,'3 PlantsCodes'!$D$27,IF($P43=3,'3 PlantsCodes'!$D$28,IF($P43=4,'3 PlantsCodes'!$D$29)))))*IF($R43=1,'3 PlantsCodes'!$D$31,IF($R43=2,'3 PlantsCodes'!$D$32)))</f>
        <v>11.6536345648327</v>
      </c>
      <c r="BS43" s="19">
        <f>(IF($O43=20,VLOOKUP($C43,[2]Helsinki!$AB$7:$AN$40,12),IF($O43&gt;0,VLOOKUP($C43,[2]Helsinki!$AB$7:$AN$40,$O43),0))/(IF($Q43=1,'3 PlantsCodes'!$E$26,IF($Q43=3,'3 PlantsCodes'!$E$28,IF($Q43=4,'3 PlantsCodes'!$E$29,1)))*IF($R43=1,'3 PlantsCodes'!$E$31,IF($R43=2,'3 PlantsCodes'!$E$32))))</f>
        <v>0</v>
      </c>
      <c r="BT43" s="19">
        <f>VLOOKUP($C43,[2]Helsinki!$AB$6:$AZ$40,$S43)</f>
        <v>4.4302906755817286</v>
      </c>
      <c r="BU43" s="19">
        <f>VLOOKUP($C43,[2]Helsinki!$B$7:$Y$40,18)</f>
        <v>7.9414187455767999</v>
      </c>
      <c r="BV43" s="19">
        <f>VLOOKUP($C43,[2]Helsinki!$B$7:$AA$40,26)</f>
        <v>4.6144708484095256</v>
      </c>
      <c r="BW43" s="20">
        <f>IF($U43=1,-[4]School!$E$6,0)</f>
        <v>-6.4425396825396826</v>
      </c>
      <c r="BX43" s="57" t="s">
        <v>30</v>
      </c>
    </row>
    <row r="44" spans="1:76" ht="15" customHeight="1" x14ac:dyDescent="0.25">
      <c r="A44" s="151"/>
      <c r="B44" s="17">
        <v>16</v>
      </c>
      <c r="C44" s="22">
        <f t="shared" si="39"/>
        <v>32</v>
      </c>
      <c r="D44" s="50" t="str">
        <f t="shared" si="39"/>
        <v/>
      </c>
      <c r="E44" s="50" t="str">
        <f t="shared" si="39"/>
        <v/>
      </c>
      <c r="F44" s="49" t="str">
        <f t="shared" si="39"/>
        <v/>
      </c>
      <c r="G44" s="49" t="str">
        <f t="shared" si="39"/>
        <v/>
      </c>
      <c r="H44" s="49">
        <f t="shared" si="39"/>
        <v>1</v>
      </c>
      <c r="I44" s="49">
        <f t="shared" si="39"/>
        <v>3</v>
      </c>
      <c r="J44" s="49">
        <f t="shared" si="39"/>
        <v>3</v>
      </c>
      <c r="K44" s="49">
        <f t="shared" si="39"/>
        <v>3</v>
      </c>
      <c r="L44" s="49">
        <f t="shared" si="39"/>
        <v>2</v>
      </c>
      <c r="M44" s="49">
        <f t="shared" si="39"/>
        <v>3332</v>
      </c>
      <c r="N44" s="49">
        <f t="shared" si="39"/>
        <v>9</v>
      </c>
      <c r="O44" s="49">
        <f t="shared" si="38"/>
        <v>0</v>
      </c>
      <c r="P44" s="49">
        <f t="shared" si="38"/>
        <v>4</v>
      </c>
      <c r="Q44" s="49">
        <f t="shared" si="38"/>
        <v>0</v>
      </c>
      <c r="R44" s="49">
        <f t="shared" si="38"/>
        <v>2</v>
      </c>
      <c r="S44" s="22">
        <f t="shared" si="38"/>
        <v>18</v>
      </c>
      <c r="T44" s="49">
        <f t="shared" si="38"/>
        <v>0</v>
      </c>
      <c r="U44" s="49">
        <f t="shared" si="38"/>
        <v>1</v>
      </c>
      <c r="V44" s="18" t="str">
        <f t="shared" si="38"/>
        <v/>
      </c>
      <c r="W44" s="21">
        <f>IF(W21&gt;0,VLOOKUP(W21,'[3]2010_Envelope'!$BH$6:$CR$128,36),"")</f>
        <v>4.6126439444968348</v>
      </c>
      <c r="X44" s="21">
        <f>IF(X21&gt;0,VLOOKUP(X21,'[3]2010_Envelope'!$BH$6:$CR$128,36),"")</f>
        <v>31.634066234021478</v>
      </c>
      <c r="Y44" s="21" t="str">
        <f>IF(Y21&gt;0,VLOOKUP(Y21,'[3]2010_Envelope'!$BH$6:$CR$128,36),"")</f>
        <v/>
      </c>
      <c r="Z44" s="21">
        <f>IF(Z21&gt;0,VLOOKUP(Z21,'[3]2010_Envelope'!$BH$6:$CR$128,36),"")</f>
        <v>133.84615384615384</v>
      </c>
      <c r="AA44" s="21">
        <f>IF(AA21&gt;0,VLOOKUP(AA21,'[3]2010_Envelope'!$BH$6:$CR$128,36),"")</f>
        <v>74.267884615384617</v>
      </c>
      <c r="AB44" s="21">
        <f>IF(AB21&gt;0,VLOOKUP(AB21,'[3]2010_Envelope'!$BH$6:$CR$128,36),"")</f>
        <v>36.342948717948715</v>
      </c>
      <c r="AC44" s="20">
        <f>IF(AC21&gt;0,VLOOKUP(AC21,'[3]2010_HVAC'!$EY$7:$KA$83,128),"")</f>
        <v>28.431991525423729</v>
      </c>
      <c r="AD44" s="20">
        <f>IF(AD21&gt;0,VLOOKUP(AD21,'[3]2010_HVAC'!$EY$7:$KA$83,128),"")</f>
        <v>27.999999999999996</v>
      </c>
      <c r="AE44" s="20">
        <f>IF(AE21&gt;0,VLOOKUP(AE21,'[3]2010_HVAC'!$EY$7:$KA$83,128),"")</f>
        <v>47</v>
      </c>
      <c r="AF44" s="20">
        <f>IF(AF21&gt;0,VLOOKUP(AF21,'[3]2010_HVAC'!$EY$7:$KA$83,128),"")</f>
        <v>38</v>
      </c>
      <c r="AG44" s="55">
        <f>VLOOKUP($C44,[1]Performance!$A$3:$K$38,4)</f>
        <v>2</v>
      </c>
      <c r="AH44" s="55">
        <f t="shared" si="34"/>
        <v>130</v>
      </c>
      <c r="AI44" s="20" t="str">
        <f>IF(AI21&gt;0,VLOOKUP(AI21,'[3]2010_HVAC'!$EY$7:$KA$83,AH44),"")</f>
        <v/>
      </c>
      <c r="AJ44" s="20" t="str">
        <f>IF(AJ21&gt;0,VLOOKUP(AJ21,'[3]2010_HVAC'!$EY$7:$KA$83,$AH44),"")</f>
        <v/>
      </c>
      <c r="AK44" s="20">
        <f>IF(AK21&gt;0,VLOOKUP(AK21,'[3]2010_HVAC'!$EY$7:$KA$83,128),"")</f>
        <v>29.611955902286109</v>
      </c>
      <c r="AL44" s="20" t="str">
        <f>IF(AL21&gt;0,VLOOKUP(AL21,'[3]2010_HVAC'!$EY$7:$KA$83,128),"")</f>
        <v/>
      </c>
      <c r="AM44" s="20">
        <f>IF(AM21&gt;0,VLOOKUP(AM21,'[3]2010_HVAC'!$EY$7:$KA$83,128),"")</f>
        <v>1.7058681549379746</v>
      </c>
      <c r="AN44" s="20" t="str">
        <f>IF(AN21&gt;0,VLOOKUP(AN21,'[3]2010_HVAC'!$EY$7:$KA$83,128),"")</f>
        <v/>
      </c>
      <c r="AO44" s="20">
        <f>IF(AO21&gt;0,VLOOKUP(AO21,'[3]2010_HVAC'!$EY$7:$KA$83,128),"")</f>
        <v>18.723076923076924</v>
      </c>
      <c r="AP44" s="13">
        <f t="shared" si="35"/>
        <v>1104893.2202811288</v>
      </c>
      <c r="AQ44" s="21">
        <f>IF(AQ21&gt;0,VLOOKUP(AQ21,'[3]2010_Envelope'!$BH$6:$CR$128,37),"")</f>
        <v>12.492577349678927</v>
      </c>
      <c r="AR44" s="21">
        <f>IF(AR21&gt;0,VLOOKUP(AR21,'[3]2010_Envelope'!$BH$6:$CR$128,37),"")</f>
        <v>56.975920799510575</v>
      </c>
      <c r="AS44" s="21" t="str">
        <f>IF(AS21&gt;0,VLOOKUP(AS21,'[3]2010_Envelope'!$BH$6:$CR$128,37),"")</f>
        <v/>
      </c>
      <c r="AT44" s="21">
        <f>IF(AT21&gt;0,VLOOKUP(AT21,'[3]2010_Envelope'!$BH$6:$CR$128,37),"")</f>
        <v>118.44270857142857</v>
      </c>
      <c r="AU44" s="21">
        <f>IF(AU21&gt;0,VLOOKUP(AU21,'[3]2010_Envelope'!$BH$6:$CR$128,37),"")</f>
        <v>49.995822857142862</v>
      </c>
      <c r="AV44" s="21">
        <f>IF(AV21&gt;0,VLOOKUP(AV21,'[3]2010_Envelope'!$BH$6:$CR$128,37),"")</f>
        <v>24.465428571428575</v>
      </c>
      <c r="AW44" s="20">
        <f>IF(AW21&gt;0,VLOOKUP(AW21,'[3]2010_HVAC'!$EY$7:$KA$83,131),"")</f>
        <v>28.431991525423729</v>
      </c>
      <c r="AX44" s="20">
        <f>IF(AX21&gt;0,VLOOKUP(AX21,'[3]2010_HVAC'!$EY$7:$KA$83,131),"")</f>
        <v>28</v>
      </c>
      <c r="AY44" s="20">
        <f>IF(AY21&gt;0,VLOOKUP(AY21,'[3]2010_HVAC'!$EY$7:$KA$83,131),"")</f>
        <v>47</v>
      </c>
      <c r="AZ44" s="20">
        <f>IF(AZ21&gt;0,VLOOKUP(AZ21,'[3]2010_HVAC'!$EY$7:$KA$83,131),"")</f>
        <v>38</v>
      </c>
      <c r="BA44" s="55">
        <f>VLOOKUP($C44,[2]Performance!$A$3:$K$36,4)</f>
        <v>2</v>
      </c>
      <c r="BB44" s="55">
        <f t="shared" si="36"/>
        <v>133</v>
      </c>
      <c r="BC44" s="20" t="str">
        <f>IF(BC21&gt;0,VLOOKUP(BC21,'[3]2010_HVAC'!$EY$7:$KA$83,BB44),"")</f>
        <v/>
      </c>
      <c r="BD44" s="20" t="str">
        <f>IF(BD21&gt;0,VLOOKUP(BD21,'[3]2010_HVAC'!$EY$7:$KA$83,$BB44),"")</f>
        <v/>
      </c>
      <c r="BE44" s="20">
        <f>IF(BE21&gt;0,VLOOKUP(BE21,'[3]2010_HVAC'!$EY$7:$KA$83,131),"")</f>
        <v>29.611955902286105</v>
      </c>
      <c r="BF44" s="20" t="str">
        <f>IF(BF21&gt;0,VLOOKUP(BF21,'[3]2010_HVAC'!$EY$7:$KA$83,131),"")</f>
        <v/>
      </c>
      <c r="BG44" s="20">
        <f>IF(BG21&gt;0,VLOOKUP(BG21,'[3]2010_HVAC'!$EY$7:$KA$83,131),"")</f>
        <v>1.9008245155023147</v>
      </c>
      <c r="BH44" s="20" t="str">
        <f>IF(BH21&gt;0,VLOOKUP(BH21,'[3]2010_HVAC'!$EY$7:$KA$83,131),"")</f>
        <v/>
      </c>
      <c r="BI44" s="20">
        <f>IF(BI21&gt;0,VLOOKUP(BI21,'[3]2010_HVAC'!$EY$7:$KA$83,131),"")</f>
        <v>19.317460317460316</v>
      </c>
      <c r="BJ44" s="13">
        <f t="shared" si="37"/>
        <v>1432099.2747910651</v>
      </c>
      <c r="BK44" s="19">
        <f>IF($N44&gt;0,VLOOKUP($C44,[1]Helsinki!$AB$7:$AN$40,$N44))/((IF($P44=1,'3 PlantsCodes'!$D$26,IF($P44=2,'3 PlantsCodes'!$D$27,IF($P44=3,'3 PlantsCodes'!$D$28,IF($P44=4,'3 PlantsCodes'!$D$29)))))*IF($R44=1,'3 PlantsCodes'!$D$31,IF($R44=2,'3 PlantsCodes'!$D$32)))</f>
        <v>30.502404347133226</v>
      </c>
      <c r="BL44" s="19">
        <f>(IF($O44=20,VLOOKUP($C44,[1]Helsinki!$AB$7:$AN$40,12),IF($O44&gt;0,VLOOKUP($C44,[1]Helsinki!$AB$7:$AN$40,$O44),0))/(IF($Q44=1,'3 PlantsCodes'!$E$26,IF($Q44=3,'3 PlantsCodes'!$E$28,IF($Q44=4,'3 PlantsCodes'!$E$29,1)))*IF($R44=1,'3 PlantsCodes'!$E$31,IF($R44=2,'3 PlantsCodes'!$E$32))))</f>
        <v>0</v>
      </c>
      <c r="BM44" s="19">
        <f>VLOOKUP($C44,[1]Helsinki!$AB$6:$AZ$40,$S44)</f>
        <v>9</v>
      </c>
      <c r="BN44" s="19">
        <f>VLOOKUP($C44,[1]Helsinki!$B$7:$Y$40,18)</f>
        <v>8.2527048636377351</v>
      </c>
      <c r="BO44" s="19">
        <f>VLOOKUP($C44,[1]Helsinki!$B$7:$AA$40,26)</f>
        <v>1.7528479381718787</v>
      </c>
      <c r="BP44" s="20">
        <f>IF($U44=1,-[4]Office!$E$6,0)</f>
        <v>-6.4790598290598291</v>
      </c>
      <c r="BQ44" s="57" t="s">
        <v>30</v>
      </c>
      <c r="BR44" s="19">
        <f>IF($N44&gt;0,VLOOKUP($C44,[2]Helsinki!$AB$7:$AN$40,$N44))/((IF($P44=1,'3 PlantsCodes'!$D$26,IF($P44=2,'3 PlantsCodes'!$D$27,IF($P44=3,'3 PlantsCodes'!$D$28,IF($P44=4,'3 PlantsCodes'!$D$29)))))*IF($R44=1,'3 PlantsCodes'!$D$31,IF($R44=2,'3 PlantsCodes'!$D$32)))</f>
        <v>25.960654078659601</v>
      </c>
      <c r="BS44" s="19">
        <f>(IF($O44=20,VLOOKUP($C44,[2]Helsinki!$AB$7:$AN$40,12),IF($O44&gt;0,VLOOKUP($C44,[2]Helsinki!$AB$7:$AN$40,$O44),0))/(IF($Q44=1,'3 PlantsCodes'!$E$26,IF($Q44=3,'3 PlantsCodes'!$E$28,IF($Q44=4,'3 PlantsCodes'!$E$29,1)))*IF($R44=1,'3 PlantsCodes'!$E$31,IF($R44=2,'3 PlantsCodes'!$E$32))))</f>
        <v>0</v>
      </c>
      <c r="BT44" s="19">
        <f>VLOOKUP($C44,[2]Helsinki!$AB$6:$AZ$40,$S44)</f>
        <v>13.1</v>
      </c>
      <c r="BU44" s="19">
        <f>VLOOKUP($C44,[2]Helsinki!$B$7:$Y$40,18)</f>
        <v>7.9414187455767999</v>
      </c>
      <c r="BV44" s="19">
        <f>VLOOKUP($C44,[2]Helsinki!$B$7:$AA$40,26)</f>
        <v>4.5967026476582422</v>
      </c>
      <c r="BW44" s="20">
        <f>IF($U44=1,-[4]School!$E$6,0)</f>
        <v>-6.4425396825396826</v>
      </c>
      <c r="BX44" s="57" t="s">
        <v>30</v>
      </c>
    </row>
    <row r="45" spans="1:76" ht="15" customHeight="1" x14ac:dyDescent="0.25">
      <c r="A45" s="151"/>
      <c r="B45" s="17">
        <v>17</v>
      </c>
      <c r="C45" s="22">
        <f t="shared" si="39"/>
        <v>13</v>
      </c>
      <c r="D45" s="50" t="str">
        <f t="shared" si="39"/>
        <v/>
      </c>
      <c r="E45" s="50" t="str">
        <f t="shared" si="39"/>
        <v/>
      </c>
      <c r="F45" s="49" t="str">
        <f t="shared" si="39"/>
        <v/>
      </c>
      <c r="G45" s="49" t="str">
        <f t="shared" si="39"/>
        <v/>
      </c>
      <c r="H45" s="49">
        <f t="shared" si="39"/>
        <v>0</v>
      </c>
      <c r="I45" s="49">
        <f t="shared" si="39"/>
        <v>3</v>
      </c>
      <c r="J45" s="49">
        <f t="shared" si="39"/>
        <v>3</v>
      </c>
      <c r="K45" s="49">
        <f t="shared" si="39"/>
        <v>2</v>
      </c>
      <c r="L45" s="49">
        <f t="shared" si="39"/>
        <v>1</v>
      </c>
      <c r="M45" s="49">
        <f t="shared" si="39"/>
        <v>3321</v>
      </c>
      <c r="N45" s="49">
        <f t="shared" si="39"/>
        <v>10</v>
      </c>
      <c r="O45" s="49">
        <f t="shared" si="38"/>
        <v>0</v>
      </c>
      <c r="P45" s="49">
        <f t="shared" si="38"/>
        <v>2</v>
      </c>
      <c r="Q45" s="49">
        <f t="shared" si="38"/>
        <v>0</v>
      </c>
      <c r="R45" s="49">
        <f t="shared" si="38"/>
        <v>2</v>
      </c>
      <c r="S45" s="22">
        <f t="shared" si="38"/>
        <v>19</v>
      </c>
      <c r="T45" s="49">
        <f t="shared" si="38"/>
        <v>0</v>
      </c>
      <c r="U45" s="49">
        <f t="shared" si="38"/>
        <v>0</v>
      </c>
      <c r="V45" s="18" t="str">
        <f t="shared" si="38"/>
        <v/>
      </c>
      <c r="W45" s="21">
        <f>IF(W22&gt;0,VLOOKUP(W22,'[3]2010_Envelope'!$BH$6:$CR$128,36),"")</f>
        <v>4.6126439444968348</v>
      </c>
      <c r="X45" s="21">
        <f>IF(X22&gt;0,VLOOKUP(X22,'[3]2010_Envelope'!$BH$6:$CR$128,36),"")</f>
        <v>31.634066234021478</v>
      </c>
      <c r="Y45" s="21" t="str">
        <f>IF(Y22&gt;0,VLOOKUP(Y22,'[3]2010_Envelope'!$BH$6:$CR$128,36),"")</f>
        <v/>
      </c>
      <c r="Z45" s="21">
        <f>IF(Z22&gt;0,VLOOKUP(Z22,'[3]2010_Envelope'!$BH$6:$CR$128,36),"")</f>
        <v>133.84615384615384</v>
      </c>
      <c r="AA45" s="21" t="str">
        <f>IF(AA22&gt;0,VLOOKUP(AA22,'[3]2010_Envelope'!$BH$6:$CR$128,36),"")</f>
        <v/>
      </c>
      <c r="AB45" s="21">
        <f>IF(AB22&gt;0,VLOOKUP(AB22,'[3]2010_Envelope'!$BH$6:$CR$128,36),"")</f>
        <v>36.342948717948715</v>
      </c>
      <c r="AC45" s="20" t="str">
        <f>IF(AC22&gt;0,VLOOKUP(AC22,'[3]2010_HVAC'!$EY$7:$KA$83,128),"")</f>
        <v/>
      </c>
      <c r="AD45" s="20" t="str">
        <f>IF(AD22&gt;0,VLOOKUP(AD22,'[3]2010_HVAC'!$EY$7:$KA$83,128),"")</f>
        <v/>
      </c>
      <c r="AE45" s="20">
        <f>IF(AE22&gt;0,VLOOKUP(AE22,'[3]2010_HVAC'!$EY$7:$KA$83,128),"")</f>
        <v>27</v>
      </c>
      <c r="AF45" s="20" t="str">
        <f>IF(AF22&gt;0,VLOOKUP(AF22,'[3]2010_HVAC'!$EY$7:$KA$83,128),"")</f>
        <v/>
      </c>
      <c r="AG45" s="55">
        <f>VLOOKUP($C45,[1]Performance!$A$3:$K$38,4)</f>
        <v>2</v>
      </c>
      <c r="AH45" s="55">
        <f t="shared" si="34"/>
        <v>130</v>
      </c>
      <c r="AI45" s="20">
        <f>IF(AI22&gt;0,VLOOKUP(AI22,'[3]2010_HVAC'!$EY$7:$KA$83,AH45),"")</f>
        <v>19.403850250671645</v>
      </c>
      <c r="AJ45" s="20" t="str">
        <f>IF(AJ22&gt;0,VLOOKUP(AJ22,'[3]2010_HVAC'!$EY$7:$KA$83,$AH45),"")</f>
        <v/>
      </c>
      <c r="AK45" s="20">
        <f>IF(AK22&gt;0,VLOOKUP(AK22,'[3]2010_HVAC'!$EY$7:$KA$83,128),"")</f>
        <v>15.778474576271186</v>
      </c>
      <c r="AL45" s="20" t="str">
        <f>IF(AL22&gt;0,VLOOKUP(AL22,'[3]2010_HVAC'!$EY$7:$KA$83,128),"")</f>
        <v/>
      </c>
      <c r="AM45" s="20">
        <f>IF(AM22&gt;0,VLOOKUP(AM22,'[3]2010_HVAC'!$EY$7:$KA$83,128),"")</f>
        <v>1.7058681549379746</v>
      </c>
      <c r="AN45" s="20" t="str">
        <f>IF(AN22&gt;0,VLOOKUP(AN22,'[3]2010_HVAC'!$EY$7:$KA$83,128),"")</f>
        <v/>
      </c>
      <c r="AO45" s="20" t="str">
        <f>IF(AO22&gt;0,VLOOKUP(AO22,'[3]2010_HVAC'!$EY$7:$KA$83,128),"")</f>
        <v/>
      </c>
      <c r="AP45" s="13">
        <f t="shared" si="35"/>
        <v>632558.17339533404</v>
      </c>
      <c r="AQ45" s="21">
        <f>IF(AQ22&gt;0,VLOOKUP(AQ22,'[3]2010_Envelope'!$BH$6:$CR$128,37),"")</f>
        <v>12.492577349678927</v>
      </c>
      <c r="AR45" s="21">
        <f>IF(AR22&gt;0,VLOOKUP(AR22,'[3]2010_Envelope'!$BH$6:$CR$128,37),"")</f>
        <v>56.975920799510575</v>
      </c>
      <c r="AS45" s="21" t="str">
        <f>IF(AS22&gt;0,VLOOKUP(AS22,'[3]2010_Envelope'!$BH$6:$CR$128,37),"")</f>
        <v/>
      </c>
      <c r="AT45" s="21">
        <f>IF(AT22&gt;0,VLOOKUP(AT22,'[3]2010_Envelope'!$BH$6:$CR$128,37),"")</f>
        <v>118.44270857142857</v>
      </c>
      <c r="AU45" s="21" t="str">
        <f>IF(AU22&gt;0,VLOOKUP(AU22,'[3]2010_Envelope'!$BH$6:$CR$128,37),"")</f>
        <v/>
      </c>
      <c r="AV45" s="21">
        <f>IF(AV22&gt;0,VLOOKUP(AV22,'[3]2010_Envelope'!$BH$6:$CR$128,37),"")</f>
        <v>24.465428571428575</v>
      </c>
      <c r="AW45" s="20" t="str">
        <f>IF(AW22&gt;0,VLOOKUP(AW22,'[3]2010_HVAC'!$EY$7:$KA$83,131),"")</f>
        <v/>
      </c>
      <c r="AX45" s="20" t="str">
        <f>IF(AX22&gt;0,VLOOKUP(AX22,'[3]2010_HVAC'!$EY$7:$KA$83,131),"")</f>
        <v/>
      </c>
      <c r="AY45" s="20">
        <f>IF(AY22&gt;0,VLOOKUP(AY22,'[3]2010_HVAC'!$EY$7:$KA$83,131),"")</f>
        <v>27</v>
      </c>
      <c r="AZ45" s="20" t="str">
        <f>IF(AZ22&gt;0,VLOOKUP(AZ22,'[3]2010_HVAC'!$EY$7:$KA$83,131),"")</f>
        <v/>
      </c>
      <c r="BA45" s="55">
        <f>VLOOKUP($C45,[2]Performance!$A$3:$K$36,4)</f>
        <v>1</v>
      </c>
      <c r="BB45" s="55">
        <f t="shared" si="36"/>
        <v>132</v>
      </c>
      <c r="BC45" s="20">
        <f>IF(BC22&gt;0,VLOOKUP(BC22,'[3]2010_HVAC'!$EY$7:$KA$83,BB45),"")</f>
        <v>47.44449851341281</v>
      </c>
      <c r="BD45" s="20" t="str">
        <f>IF(BD22&gt;0,VLOOKUP(BD22,'[3]2010_HVAC'!$EY$7:$KA$83,$BB45),"")</f>
        <v/>
      </c>
      <c r="BE45" s="20">
        <f>IF(BE22&gt;0,VLOOKUP(BE22,'[3]2010_HVAC'!$EY$7:$KA$83,131),"")</f>
        <v>15.778474576271186</v>
      </c>
      <c r="BF45" s="20" t="str">
        <f>IF(BF22&gt;0,VLOOKUP(BF22,'[3]2010_HVAC'!$EY$7:$KA$83,131),"")</f>
        <v/>
      </c>
      <c r="BG45" s="20">
        <f>IF(BG22&gt;0,VLOOKUP(BG22,'[3]2010_HVAC'!$EY$7:$KA$83,131),"")</f>
        <v>1.9008245155023147</v>
      </c>
      <c r="BH45" s="20" t="str">
        <f>IF(BH22&gt;0,VLOOKUP(BH22,'[3]2010_HVAC'!$EY$7:$KA$83,131),"")</f>
        <v/>
      </c>
      <c r="BI45" s="20" t="str">
        <f>IF(BI22&gt;0,VLOOKUP(BI22,'[3]2010_HVAC'!$EY$7:$KA$83,131),"")</f>
        <v/>
      </c>
      <c r="BJ45" s="13">
        <f t="shared" si="37"/>
        <v>959176.36362628371</v>
      </c>
      <c r="BK45" s="19">
        <f>IF($N45&gt;0,VLOOKUP($C45,[1]Helsinki!$AB$7:$AN$40,$N45))/((IF($P45=1,'3 PlantsCodes'!$D$26,IF($P45=2,'3 PlantsCodes'!$D$27,IF($P45=3,'3 PlantsCodes'!$D$28,IF($P45=4,'3 PlantsCodes'!$D$29)))))*IF($R45=1,'3 PlantsCodes'!$D$31,IF($R45=2,'3 PlantsCodes'!$D$32)))</f>
        <v>39.893600392781259</v>
      </c>
      <c r="BL45" s="19">
        <f>(IF($O45=20,VLOOKUP($C45,[1]Helsinki!$AB$7:$AN$40,12),IF($O45&gt;0,VLOOKUP($C45,[1]Helsinki!$AB$7:$AN$40,$O45),0))/(IF($Q45=1,'3 PlantsCodes'!$E$26,IF($Q45=3,'3 PlantsCodes'!$E$28,IF($Q45=4,'3 PlantsCodes'!$E$29,1)))*IF($R45=1,'3 PlantsCodes'!$E$31,IF($R45=2,'3 PlantsCodes'!$E$32))))</f>
        <v>0</v>
      </c>
      <c r="BM45" s="19">
        <f>VLOOKUP($C45,[1]Helsinki!$AB$6:$AZ$40,$S45)</f>
        <v>10</v>
      </c>
      <c r="BN45" s="19">
        <f>VLOOKUP($C45,[1]Helsinki!$B$7:$Y$40,18)</f>
        <v>22.684584960937499</v>
      </c>
      <c r="BO45" s="19">
        <f>VLOOKUP($C45,[1]Helsinki!$B$7:$AA$40,26)</f>
        <v>0.19245487754551657</v>
      </c>
      <c r="BP45" s="20">
        <f>IF($U45=1,-[4]Office!$E$6,0)</f>
        <v>0</v>
      </c>
      <c r="BQ45" s="57" t="s">
        <v>30</v>
      </c>
      <c r="BR45" s="19">
        <f>IF($N45&gt;0,VLOOKUP($C45,[2]Helsinki!$AB$7:$AN$40,$N45))/((IF($P45=1,'3 PlantsCodes'!$D$26,IF($P45=2,'3 PlantsCodes'!$D$27,IF($P45=3,'3 PlantsCodes'!$D$28,IF($P45=4,'3 PlantsCodes'!$D$29)))))*IF($R45=1,'3 PlantsCodes'!$D$31,IF($R45=2,'3 PlantsCodes'!$D$32)))</f>
        <v>58.849642346611354</v>
      </c>
      <c r="BS45" s="19">
        <f>(IF($O45=20,VLOOKUP($C45,[2]Helsinki!$AB$7:$AN$40,12),IF($O45&gt;0,VLOOKUP($C45,[2]Helsinki!$AB$7:$AN$40,$O45),0))/(IF($Q45=1,'3 PlantsCodes'!$E$26,IF($Q45=3,'3 PlantsCodes'!$E$28,IF($Q45=4,'3 PlantsCodes'!$E$29,1)))*IF($R45=1,'3 PlantsCodes'!$E$31,IF($R45=2,'3 PlantsCodes'!$E$32))))</f>
        <v>0</v>
      </c>
      <c r="BT45" s="19">
        <f>VLOOKUP($C45,[2]Helsinki!$AB$6:$AZ$40,$S45)</f>
        <v>14.555555555555555</v>
      </c>
      <c r="BU45" s="19">
        <f>VLOOKUP($C45,[2]Helsinki!$B$7:$Y$40,18)</f>
        <v>20.080681867063525</v>
      </c>
      <c r="BV45" s="19">
        <f>VLOOKUP($C45,[2]Helsinki!$B$7:$AA$40,26)</f>
        <v>0.40969293652900113</v>
      </c>
      <c r="BW45" s="20">
        <f>IF($U45=1,-[4]School!$E$6,0)</f>
        <v>0</v>
      </c>
      <c r="BX45" s="57" t="s">
        <v>30</v>
      </c>
    </row>
    <row r="46" spans="1:76" ht="15" customHeight="1" x14ac:dyDescent="0.25">
      <c r="A46" s="151"/>
      <c r="B46" s="17">
        <v>18</v>
      </c>
      <c r="C46" s="22">
        <f t="shared" si="39"/>
        <v>17</v>
      </c>
      <c r="D46" s="50" t="str">
        <f t="shared" si="39"/>
        <v/>
      </c>
      <c r="E46" s="50" t="str">
        <f t="shared" si="39"/>
        <v/>
      </c>
      <c r="F46" s="49" t="str">
        <f t="shared" si="39"/>
        <v/>
      </c>
      <c r="G46" s="49" t="str">
        <f t="shared" si="39"/>
        <v/>
      </c>
      <c r="H46" s="49">
        <f t="shared" si="39"/>
        <v>0</v>
      </c>
      <c r="I46" s="49">
        <f t="shared" si="39"/>
        <v>4</v>
      </c>
      <c r="J46" s="49">
        <f t="shared" si="39"/>
        <v>3</v>
      </c>
      <c r="K46" s="49">
        <f t="shared" si="39"/>
        <v>2</v>
      </c>
      <c r="L46" s="49">
        <f t="shared" si="39"/>
        <v>1</v>
      </c>
      <c r="M46" s="49">
        <f t="shared" si="39"/>
        <v>4321</v>
      </c>
      <c r="N46" s="49">
        <f t="shared" si="39"/>
        <v>9</v>
      </c>
      <c r="O46" s="49">
        <f t="shared" si="38"/>
        <v>0</v>
      </c>
      <c r="P46" s="49">
        <f t="shared" si="38"/>
        <v>2</v>
      </c>
      <c r="Q46" s="49">
        <f t="shared" si="38"/>
        <v>0</v>
      </c>
      <c r="R46" s="49">
        <f t="shared" si="38"/>
        <v>2</v>
      </c>
      <c r="S46" s="22">
        <f t="shared" si="38"/>
        <v>18</v>
      </c>
      <c r="T46" s="49">
        <f t="shared" si="38"/>
        <v>0</v>
      </c>
      <c r="U46" s="49">
        <f t="shared" si="38"/>
        <v>0</v>
      </c>
      <c r="V46" s="18" t="str">
        <f t="shared" si="38"/>
        <v/>
      </c>
      <c r="W46" s="21">
        <f>IF(W23&gt;0,VLOOKUP(W23,'[3]2010_Envelope'!$BH$6:$CR$128,36),"")</f>
        <v>6.1501919259957782</v>
      </c>
      <c r="X46" s="21">
        <f>IF(X23&gt;0,VLOOKUP(X23,'[3]2010_Envelope'!$BH$6:$CR$128,36),"")</f>
        <v>33.328748353701208</v>
      </c>
      <c r="Y46" s="21" t="str">
        <f>IF(Y23&gt;0,VLOOKUP(Y23,'[3]2010_Envelope'!$BH$6:$CR$128,36),"")</f>
        <v/>
      </c>
      <c r="Z46" s="21">
        <f>IF(Z23&gt;0,VLOOKUP(Z23,'[3]2010_Envelope'!$BH$6:$CR$128,36),"")</f>
        <v>133.84615384615384</v>
      </c>
      <c r="AA46" s="21" t="str">
        <f>IF(AA23&gt;0,VLOOKUP(AA23,'[3]2010_Envelope'!$BH$6:$CR$128,36),"")</f>
        <v/>
      </c>
      <c r="AB46" s="21">
        <f>IF(AB23&gt;0,VLOOKUP(AB23,'[3]2010_Envelope'!$BH$6:$CR$128,36),"")</f>
        <v>36.342948717948715</v>
      </c>
      <c r="AC46" s="20" t="str">
        <f>IF(AC23&gt;0,VLOOKUP(AC23,'[3]2010_HVAC'!$EY$7:$KA$83,128),"")</f>
        <v/>
      </c>
      <c r="AD46" s="20" t="str">
        <f>IF(AD23&gt;0,VLOOKUP(AD23,'[3]2010_HVAC'!$EY$7:$KA$83,128),"")</f>
        <v/>
      </c>
      <c r="AE46" s="20">
        <f>IF(AE23&gt;0,VLOOKUP(AE23,'[3]2010_HVAC'!$EY$7:$KA$83,128),"")</f>
        <v>27</v>
      </c>
      <c r="AF46" s="20" t="str">
        <f>IF(AF23&gt;0,VLOOKUP(AF23,'[3]2010_HVAC'!$EY$7:$KA$83,128),"")</f>
        <v/>
      </c>
      <c r="AG46" s="55">
        <f>VLOOKUP($C46,[1]Performance!$A$3:$K$38,4)</f>
        <v>2</v>
      </c>
      <c r="AH46" s="55">
        <f t="shared" si="34"/>
        <v>130</v>
      </c>
      <c r="AI46" s="20" t="str">
        <f>IF(AI23&gt;0,VLOOKUP(AI23,'[3]2010_HVAC'!$EY$7:$KA$83,AH46),"")</f>
        <v/>
      </c>
      <c r="AJ46" s="20" t="str">
        <f>IF(AJ23&gt;0,VLOOKUP(AJ23,'[3]2010_HVAC'!$EY$7:$KA$83,$AH46),"")</f>
        <v/>
      </c>
      <c r="AK46" s="20">
        <f>IF(AK23&gt;0,VLOOKUP(AK23,'[3]2010_HVAC'!$EY$7:$KA$83,128),"")</f>
        <v>15.778474576271186</v>
      </c>
      <c r="AL46" s="20" t="str">
        <f>IF(AL23&gt;0,VLOOKUP(AL23,'[3]2010_HVAC'!$EY$7:$KA$83,128),"")</f>
        <v/>
      </c>
      <c r="AM46" s="20">
        <f>IF(AM23&gt;0,VLOOKUP(AM23,'[3]2010_HVAC'!$EY$7:$KA$83,128),"")</f>
        <v>1.7058681549379746</v>
      </c>
      <c r="AN46" s="20" t="str">
        <f>IF(AN23&gt;0,VLOOKUP(AN23,'[3]2010_HVAC'!$EY$7:$KA$83,128),"")</f>
        <v/>
      </c>
      <c r="AO46" s="20" t="str">
        <f>IF(AO23&gt;0,VLOOKUP(AO23,'[3]2010_HVAC'!$EY$7:$KA$83,128),"")</f>
        <v/>
      </c>
      <c r="AP46" s="13">
        <f t="shared" si="35"/>
        <v>594716.58224552032</v>
      </c>
      <c r="AQ46" s="21">
        <f>IF(AQ23&gt;0,VLOOKUP(AQ23,'[3]2010_Envelope'!$BH$6:$CR$128,37),"")</f>
        <v>16.656769799571901</v>
      </c>
      <c r="AR46" s="21">
        <f>IF(AR23&gt;0,VLOOKUP(AR23,'[3]2010_Envelope'!$BH$6:$CR$128,37),"")</f>
        <v>60.028202270912928</v>
      </c>
      <c r="AS46" s="21" t="str">
        <f>IF(AS23&gt;0,VLOOKUP(AS23,'[3]2010_Envelope'!$BH$6:$CR$128,37),"")</f>
        <v/>
      </c>
      <c r="AT46" s="21">
        <f>IF(AT23&gt;0,VLOOKUP(AT23,'[3]2010_Envelope'!$BH$6:$CR$128,37),"")</f>
        <v>118.44270857142857</v>
      </c>
      <c r="AU46" s="21" t="str">
        <f>IF(AU23&gt;0,VLOOKUP(AU23,'[3]2010_Envelope'!$BH$6:$CR$128,37),"")</f>
        <v/>
      </c>
      <c r="AV46" s="21">
        <f>IF(AV23&gt;0,VLOOKUP(AV23,'[3]2010_Envelope'!$BH$6:$CR$128,37),"")</f>
        <v>24.465428571428575</v>
      </c>
      <c r="AW46" s="20" t="str">
        <f>IF(AW23&gt;0,VLOOKUP(AW23,'[3]2010_HVAC'!$EY$7:$KA$83,131),"")</f>
        <v/>
      </c>
      <c r="AX46" s="20" t="str">
        <f>IF(AX23&gt;0,VLOOKUP(AX23,'[3]2010_HVAC'!$EY$7:$KA$83,131),"")</f>
        <v/>
      </c>
      <c r="AY46" s="20">
        <f>IF(AY23&gt;0,VLOOKUP(AY23,'[3]2010_HVAC'!$EY$7:$KA$83,131),"")</f>
        <v>27</v>
      </c>
      <c r="AZ46" s="20" t="str">
        <f>IF(AZ23&gt;0,VLOOKUP(AZ23,'[3]2010_HVAC'!$EY$7:$KA$83,131),"")</f>
        <v/>
      </c>
      <c r="BA46" s="55">
        <f>VLOOKUP($C46,[2]Performance!$A$3:$K$36,4)</f>
        <v>2</v>
      </c>
      <c r="BB46" s="55">
        <f t="shared" si="36"/>
        <v>133</v>
      </c>
      <c r="BC46" s="20" t="str">
        <f>IF(BC23&gt;0,VLOOKUP(BC23,'[3]2010_HVAC'!$EY$7:$KA$83,BB46),"")</f>
        <v/>
      </c>
      <c r="BD46" s="20" t="str">
        <f>IF(BD23&gt;0,VLOOKUP(BD23,'[3]2010_HVAC'!$EY$7:$KA$83,$BB46),"")</f>
        <v/>
      </c>
      <c r="BE46" s="20">
        <f>IF(BE23&gt;0,VLOOKUP(BE23,'[3]2010_HVAC'!$EY$7:$KA$83,131),"")</f>
        <v>15.778474576271186</v>
      </c>
      <c r="BF46" s="20" t="str">
        <f>IF(BF23&gt;0,VLOOKUP(BF23,'[3]2010_HVAC'!$EY$7:$KA$83,131),"")</f>
        <v/>
      </c>
      <c r="BG46" s="20">
        <f>IF(BG23&gt;0,VLOOKUP(BG23,'[3]2010_HVAC'!$EY$7:$KA$83,131),"")</f>
        <v>1.9008245155023147</v>
      </c>
      <c r="BH46" s="20" t="str">
        <f>IF(BH23&gt;0,VLOOKUP(BH23,'[3]2010_HVAC'!$EY$7:$KA$83,131),"")</f>
        <v/>
      </c>
      <c r="BI46" s="20" t="str">
        <f>IF(BI23&gt;0,VLOOKUP(BI23,'[3]2010_HVAC'!$EY$7:$KA$83,131),"")</f>
        <v/>
      </c>
      <c r="BJ46" s="13">
        <f t="shared" si="37"/>
        <v>832458.08616111369</v>
      </c>
      <c r="BK46" s="19">
        <f>IF($N46&gt;0,VLOOKUP($C46,[1]Helsinki!$AB$7:$AN$40,$N46))/((IF($P46=1,'3 PlantsCodes'!$D$26,IF($P46=2,'3 PlantsCodes'!$D$27,IF($P46=3,'3 PlantsCodes'!$D$28,IF($P46=4,'3 PlantsCodes'!$D$29)))))*IF($R46=1,'3 PlantsCodes'!$D$31,IF($R46=2,'3 PlantsCodes'!$D$32)))</f>
        <v>33.695822183735274</v>
      </c>
      <c r="BL46" s="19">
        <f>(IF($O46=20,VLOOKUP($C46,[1]Helsinki!$AB$7:$AN$40,12),IF($O46&gt;0,VLOOKUP($C46,[1]Helsinki!$AB$7:$AN$40,$O46),0))/(IF($Q46=1,'3 PlantsCodes'!$E$26,IF($Q46=3,'3 PlantsCodes'!$E$28,IF($Q46=4,'3 PlantsCodes'!$E$29,1)))*IF($R46=1,'3 PlantsCodes'!$E$31,IF($R46=2,'3 PlantsCodes'!$E$32))))</f>
        <v>0</v>
      </c>
      <c r="BM46" s="19">
        <f>VLOOKUP($C46,[1]Helsinki!$AB$6:$AZ$40,$S46)</f>
        <v>9</v>
      </c>
      <c r="BN46" s="19">
        <f>VLOOKUP($C46,[1]Helsinki!$B$7:$Y$40,18)</f>
        <v>22.6853916015625</v>
      </c>
      <c r="BO46" s="19">
        <f>VLOOKUP($C46,[1]Helsinki!$B$7:$AA$40,26)</f>
        <v>0.19136349832488034</v>
      </c>
      <c r="BP46" s="20">
        <f>IF($U46=1,-[4]Office!$E$6,0)</f>
        <v>0</v>
      </c>
      <c r="BQ46" s="57" t="s">
        <v>30</v>
      </c>
      <c r="BR46" s="19">
        <f>IF($N46&gt;0,VLOOKUP($C46,[2]Helsinki!$AB$7:$AN$40,$N46))/((IF($P46=1,'3 PlantsCodes'!$D$26,IF($P46=2,'3 PlantsCodes'!$D$27,IF($P46=3,'3 PlantsCodes'!$D$28,IF($P46=4,'3 PlantsCodes'!$D$29)))))*IF($R46=1,'3 PlantsCodes'!$D$31,IF($R46=2,'3 PlantsCodes'!$D$32)))</f>
        <v>46.479273381573755</v>
      </c>
      <c r="BS46" s="19">
        <f>(IF($O46=20,VLOOKUP($C46,[2]Helsinki!$AB$7:$AN$40,12),IF($O46&gt;0,VLOOKUP($C46,[2]Helsinki!$AB$7:$AN$40,$O46),0))/(IF($Q46=1,'3 PlantsCodes'!$E$26,IF($Q46=3,'3 PlantsCodes'!$E$28,IF($Q46=4,'3 PlantsCodes'!$E$29,1)))*IF($R46=1,'3 PlantsCodes'!$E$31,IF($R46=2,'3 PlantsCodes'!$E$32))))</f>
        <v>0</v>
      </c>
      <c r="BT46" s="19">
        <f>VLOOKUP($C46,[2]Helsinki!$AB$6:$AZ$40,$S46)</f>
        <v>13.1</v>
      </c>
      <c r="BU46" s="19">
        <f>VLOOKUP($C46,[2]Helsinki!$B$7:$Y$40,18)</f>
        <v>20.077410313492081</v>
      </c>
      <c r="BV46" s="19">
        <f>VLOOKUP($C46,[2]Helsinki!$B$7:$AA$40,26)</f>
        <v>0.40045909571863675</v>
      </c>
      <c r="BW46" s="20">
        <f>IF($U46=1,-[4]School!$E$6,0)</f>
        <v>0</v>
      </c>
      <c r="BX46" s="57" t="s">
        <v>30</v>
      </c>
    </row>
    <row r="47" spans="1:76" ht="15" customHeight="1" x14ac:dyDescent="0.25">
      <c r="A47" s="151"/>
      <c r="B47" s="17">
        <v>19</v>
      </c>
      <c r="C47" s="22">
        <f t="shared" si="39"/>
        <v>17</v>
      </c>
      <c r="D47" s="50" t="str">
        <f t="shared" si="39"/>
        <v/>
      </c>
      <c r="E47" s="50" t="str">
        <f t="shared" si="39"/>
        <v/>
      </c>
      <c r="F47" s="49" t="str">
        <f t="shared" si="39"/>
        <v/>
      </c>
      <c r="G47" s="49" t="str">
        <f t="shared" si="39"/>
        <v/>
      </c>
      <c r="H47" s="49">
        <f t="shared" si="39"/>
        <v>0</v>
      </c>
      <c r="I47" s="49">
        <f t="shared" si="39"/>
        <v>4</v>
      </c>
      <c r="J47" s="49">
        <f t="shared" si="39"/>
        <v>3</v>
      </c>
      <c r="K47" s="49">
        <f t="shared" si="39"/>
        <v>2</v>
      </c>
      <c r="L47" s="49">
        <f t="shared" si="39"/>
        <v>1</v>
      </c>
      <c r="M47" s="49">
        <f t="shared" si="39"/>
        <v>4321</v>
      </c>
      <c r="N47" s="49">
        <f t="shared" si="39"/>
        <v>9</v>
      </c>
      <c r="O47" s="49">
        <f t="shared" si="38"/>
        <v>0</v>
      </c>
      <c r="P47" s="49">
        <f t="shared" si="38"/>
        <v>2</v>
      </c>
      <c r="Q47" s="49">
        <f t="shared" si="38"/>
        <v>0</v>
      </c>
      <c r="R47" s="49">
        <f t="shared" si="38"/>
        <v>2</v>
      </c>
      <c r="S47" s="22">
        <f t="shared" si="38"/>
        <v>18</v>
      </c>
      <c r="T47" s="49">
        <f t="shared" si="38"/>
        <v>0</v>
      </c>
      <c r="U47" s="49">
        <f t="shared" si="38"/>
        <v>1</v>
      </c>
      <c r="V47" s="18" t="str">
        <f t="shared" si="38"/>
        <v/>
      </c>
      <c r="W47" s="21">
        <f>IF(W24&gt;0,VLOOKUP(W24,'[3]2010_Envelope'!$BH$6:$CR$128,36),"")</f>
        <v>6.1501919259957782</v>
      </c>
      <c r="X47" s="21">
        <f>IF(X24&gt;0,VLOOKUP(X24,'[3]2010_Envelope'!$BH$6:$CR$128,36),"")</f>
        <v>33.328748353701208</v>
      </c>
      <c r="Y47" s="21" t="str">
        <f>IF(Y24&gt;0,VLOOKUP(Y24,'[3]2010_Envelope'!$BH$6:$CR$128,36),"")</f>
        <v/>
      </c>
      <c r="Z47" s="21">
        <f>IF(Z24&gt;0,VLOOKUP(Z24,'[3]2010_Envelope'!$BH$6:$CR$128,36),"")</f>
        <v>133.84615384615384</v>
      </c>
      <c r="AA47" s="21" t="str">
        <f>IF(AA24&gt;0,VLOOKUP(AA24,'[3]2010_Envelope'!$BH$6:$CR$128,36),"")</f>
        <v/>
      </c>
      <c r="AB47" s="21">
        <f>IF(AB24&gt;0,VLOOKUP(AB24,'[3]2010_Envelope'!$BH$6:$CR$128,36),"")</f>
        <v>36.342948717948715</v>
      </c>
      <c r="AC47" s="20" t="str">
        <f>IF(AC24&gt;0,VLOOKUP(AC24,'[3]2010_HVAC'!$EY$7:$KA$83,128),"")</f>
        <v/>
      </c>
      <c r="AD47" s="20" t="str">
        <f>IF(AD24&gt;0,VLOOKUP(AD24,'[3]2010_HVAC'!$EY$7:$KA$83,128),"")</f>
        <v/>
      </c>
      <c r="AE47" s="20">
        <f>IF(AE24&gt;0,VLOOKUP(AE24,'[3]2010_HVAC'!$EY$7:$KA$83,128),"")</f>
        <v>27</v>
      </c>
      <c r="AF47" s="20" t="str">
        <f>IF(AF24&gt;0,VLOOKUP(AF24,'[3]2010_HVAC'!$EY$7:$KA$83,128),"")</f>
        <v/>
      </c>
      <c r="AG47" s="55">
        <f>VLOOKUP($C47,[1]Performance!$A$3:$K$38,4)</f>
        <v>2</v>
      </c>
      <c r="AH47" s="55">
        <f t="shared" si="34"/>
        <v>130</v>
      </c>
      <c r="AI47" s="20" t="str">
        <f>IF(AI24&gt;0,VLOOKUP(AI24,'[3]2010_HVAC'!$EY$7:$KA$83,AH47),"")</f>
        <v/>
      </c>
      <c r="AJ47" s="20" t="str">
        <f>IF(AJ24&gt;0,VLOOKUP(AJ24,'[3]2010_HVAC'!$EY$7:$KA$83,$AH47),"")</f>
        <v/>
      </c>
      <c r="AK47" s="20">
        <f>IF(AK24&gt;0,VLOOKUP(AK24,'[3]2010_HVAC'!$EY$7:$KA$83,128),"")</f>
        <v>15.778474576271186</v>
      </c>
      <c r="AL47" s="20" t="str">
        <f>IF(AL24&gt;0,VLOOKUP(AL24,'[3]2010_HVAC'!$EY$7:$KA$83,128),"")</f>
        <v/>
      </c>
      <c r="AM47" s="20">
        <f>IF(AM24&gt;0,VLOOKUP(AM24,'[3]2010_HVAC'!$EY$7:$KA$83,128),"")</f>
        <v>1.7058681549379746</v>
      </c>
      <c r="AN47" s="20" t="str">
        <f>IF(AN24&gt;0,VLOOKUP(AN24,'[3]2010_HVAC'!$EY$7:$KA$83,128),"")</f>
        <v/>
      </c>
      <c r="AO47" s="20">
        <f>IF(AO24&gt;0,VLOOKUP(AO24,'[3]2010_HVAC'!$EY$7:$KA$83,128),"")</f>
        <v>18.723076923076924</v>
      </c>
      <c r="AP47" s="13">
        <f t="shared" si="35"/>
        <v>638528.58224552032</v>
      </c>
      <c r="AQ47" s="21">
        <f>IF(AQ24&gt;0,VLOOKUP(AQ24,'[3]2010_Envelope'!$BH$6:$CR$128,37),"")</f>
        <v>16.656769799571901</v>
      </c>
      <c r="AR47" s="21">
        <f>IF(AR24&gt;0,VLOOKUP(AR24,'[3]2010_Envelope'!$BH$6:$CR$128,37),"")</f>
        <v>60.028202270912928</v>
      </c>
      <c r="AS47" s="21" t="str">
        <f>IF(AS24&gt;0,VLOOKUP(AS24,'[3]2010_Envelope'!$BH$6:$CR$128,37),"")</f>
        <v/>
      </c>
      <c r="AT47" s="21">
        <f>IF(AT24&gt;0,VLOOKUP(AT24,'[3]2010_Envelope'!$BH$6:$CR$128,37),"")</f>
        <v>118.44270857142857</v>
      </c>
      <c r="AU47" s="21" t="str">
        <f>IF(AU24&gt;0,VLOOKUP(AU24,'[3]2010_Envelope'!$BH$6:$CR$128,37),"")</f>
        <v/>
      </c>
      <c r="AV47" s="21">
        <f>IF(AV24&gt;0,VLOOKUP(AV24,'[3]2010_Envelope'!$BH$6:$CR$128,37),"")</f>
        <v>24.465428571428575</v>
      </c>
      <c r="AW47" s="20" t="str">
        <f>IF(AW24&gt;0,VLOOKUP(AW24,'[3]2010_HVAC'!$EY$7:$KA$83,131),"")</f>
        <v/>
      </c>
      <c r="AX47" s="20" t="str">
        <f>IF(AX24&gt;0,VLOOKUP(AX24,'[3]2010_HVAC'!$EY$7:$KA$83,131),"")</f>
        <v/>
      </c>
      <c r="AY47" s="20">
        <f>IF(AY24&gt;0,VLOOKUP(AY24,'[3]2010_HVAC'!$EY$7:$KA$83,131),"")</f>
        <v>27</v>
      </c>
      <c r="AZ47" s="20" t="str">
        <f>IF(AZ24&gt;0,VLOOKUP(AZ24,'[3]2010_HVAC'!$EY$7:$KA$83,131),"")</f>
        <v/>
      </c>
      <c r="BA47" s="55">
        <f>VLOOKUP($C47,[2]Performance!$A$3:$K$36,4)</f>
        <v>2</v>
      </c>
      <c r="BB47" s="55">
        <f t="shared" si="36"/>
        <v>133</v>
      </c>
      <c r="BC47" s="20" t="str">
        <f>IF(BC24&gt;0,VLOOKUP(BC24,'[3]2010_HVAC'!$EY$7:$KA$83,BB47),"")</f>
        <v/>
      </c>
      <c r="BD47" s="20" t="str">
        <f>IF(BD24&gt;0,VLOOKUP(BD24,'[3]2010_HVAC'!$EY$7:$KA$83,$BB47),"")</f>
        <v/>
      </c>
      <c r="BE47" s="20">
        <f>IF(BE24&gt;0,VLOOKUP(BE24,'[3]2010_HVAC'!$EY$7:$KA$83,131),"")</f>
        <v>15.778474576271186</v>
      </c>
      <c r="BF47" s="20" t="str">
        <f>IF(BF24&gt;0,VLOOKUP(BF24,'[3]2010_HVAC'!$EY$7:$KA$83,131),"")</f>
        <v/>
      </c>
      <c r="BG47" s="20">
        <f>IF(BG24&gt;0,VLOOKUP(BG24,'[3]2010_HVAC'!$EY$7:$KA$83,131),"")</f>
        <v>1.9008245155023147</v>
      </c>
      <c r="BH47" s="20" t="str">
        <f>IF(BH24&gt;0,VLOOKUP(BH24,'[3]2010_HVAC'!$EY$7:$KA$83,131),"")</f>
        <v/>
      </c>
      <c r="BI47" s="20">
        <f>IF(BI24&gt;0,VLOOKUP(BI24,'[3]2010_HVAC'!$EY$7:$KA$83,131),"")</f>
        <v>19.317460317460316</v>
      </c>
      <c r="BJ47" s="13">
        <f t="shared" si="37"/>
        <v>893308.08616111358</v>
      </c>
      <c r="BK47" s="19">
        <f>IF($N47&gt;0,VLOOKUP($C47,[1]Helsinki!$AB$7:$AN$40,$N47))/((IF($P47=1,'3 PlantsCodes'!$D$26,IF($P47=2,'3 PlantsCodes'!$D$27,IF($P47=3,'3 PlantsCodes'!$D$28,IF($P47=4,'3 PlantsCodes'!$D$29)))))*IF($R47=1,'3 PlantsCodes'!$D$31,IF($R47=2,'3 PlantsCodes'!$D$32)))</f>
        <v>33.695822183735274</v>
      </c>
      <c r="BL47" s="19">
        <f>(IF($O47=20,VLOOKUP($C47,[1]Helsinki!$AB$7:$AN$40,12),IF($O47&gt;0,VLOOKUP($C47,[1]Helsinki!$AB$7:$AN$40,$O47),0))/(IF($Q47=1,'3 PlantsCodes'!$E$26,IF($Q47=3,'3 PlantsCodes'!$E$28,IF($Q47=4,'3 PlantsCodes'!$E$29,1)))*IF($R47=1,'3 PlantsCodes'!$E$31,IF($R47=2,'3 PlantsCodes'!$E$32))))</f>
        <v>0</v>
      </c>
      <c r="BM47" s="19">
        <f>VLOOKUP($C47,[1]Helsinki!$AB$6:$AZ$40,$S47)</f>
        <v>9</v>
      </c>
      <c r="BN47" s="19">
        <f>VLOOKUP($C47,[1]Helsinki!$B$7:$Y$40,18)</f>
        <v>22.6853916015625</v>
      </c>
      <c r="BO47" s="19">
        <f>VLOOKUP($C47,[1]Helsinki!$B$7:$AA$40,26)</f>
        <v>0.19136349832488034</v>
      </c>
      <c r="BP47" s="20">
        <f>IF($U47=1,-[4]Office!$E$6,0)</f>
        <v>-6.4790598290598291</v>
      </c>
      <c r="BQ47" s="57" t="s">
        <v>30</v>
      </c>
      <c r="BR47" s="19">
        <f>IF($N47&gt;0,VLOOKUP($C47,[2]Helsinki!$AB$7:$AN$40,$N47))/((IF($P47=1,'3 PlantsCodes'!$D$26,IF($P47=2,'3 PlantsCodes'!$D$27,IF($P47=3,'3 PlantsCodes'!$D$28,IF($P47=4,'3 PlantsCodes'!$D$29)))))*IF($R47=1,'3 PlantsCodes'!$D$31,IF($R47=2,'3 PlantsCodes'!$D$32)))</f>
        <v>46.479273381573755</v>
      </c>
      <c r="BS47" s="19">
        <f>(IF($O47=20,VLOOKUP($C47,[2]Helsinki!$AB$7:$AN$40,12),IF($O47&gt;0,VLOOKUP($C47,[2]Helsinki!$AB$7:$AN$40,$O47),0))/(IF($Q47=1,'3 PlantsCodes'!$E$26,IF($Q47=3,'3 PlantsCodes'!$E$28,IF($Q47=4,'3 PlantsCodes'!$E$29,1)))*IF($R47=1,'3 PlantsCodes'!$E$31,IF($R47=2,'3 PlantsCodes'!$E$32))))</f>
        <v>0</v>
      </c>
      <c r="BT47" s="19">
        <f>VLOOKUP($C47,[2]Helsinki!$AB$6:$AZ$40,$S47)</f>
        <v>13.1</v>
      </c>
      <c r="BU47" s="19">
        <f>VLOOKUP($C47,[2]Helsinki!$B$7:$Y$40,18)</f>
        <v>20.077410313492081</v>
      </c>
      <c r="BV47" s="19">
        <f>VLOOKUP($C47,[2]Helsinki!$B$7:$AA$40,26)</f>
        <v>0.40045909571863675</v>
      </c>
      <c r="BW47" s="20">
        <f>IF($U47=1,-[4]School!$E$6,0)</f>
        <v>-6.4425396825396826</v>
      </c>
      <c r="BX47" s="57" t="s">
        <v>30</v>
      </c>
    </row>
    <row r="48" spans="1:76" ht="15" customHeight="1" x14ac:dyDescent="0.25">
      <c r="A48" s="152"/>
      <c r="B48" s="32">
        <v>20</v>
      </c>
      <c r="C48" s="22">
        <f t="shared" si="39"/>
        <v>36</v>
      </c>
      <c r="D48" s="50" t="str">
        <f t="shared" si="39"/>
        <v/>
      </c>
      <c r="E48" s="50" t="str">
        <f t="shared" si="39"/>
        <v/>
      </c>
      <c r="F48" s="49" t="str">
        <f t="shared" si="39"/>
        <v/>
      </c>
      <c r="G48" s="49" t="str">
        <f t="shared" si="39"/>
        <v/>
      </c>
      <c r="H48" s="49">
        <f t="shared" si="39"/>
        <v>1</v>
      </c>
      <c r="I48" s="49">
        <f t="shared" si="39"/>
        <v>4</v>
      </c>
      <c r="J48" s="49">
        <f t="shared" si="39"/>
        <v>3</v>
      </c>
      <c r="K48" s="49">
        <f t="shared" si="39"/>
        <v>3</v>
      </c>
      <c r="L48" s="49">
        <f t="shared" si="39"/>
        <v>2</v>
      </c>
      <c r="M48" s="49">
        <f t="shared" si="39"/>
        <v>4332</v>
      </c>
      <c r="N48" s="49">
        <f t="shared" si="39"/>
        <v>9</v>
      </c>
      <c r="O48" s="49">
        <f t="shared" si="38"/>
        <v>0</v>
      </c>
      <c r="P48" s="49">
        <f t="shared" si="38"/>
        <v>4</v>
      </c>
      <c r="Q48" s="49">
        <f t="shared" si="38"/>
        <v>0</v>
      </c>
      <c r="R48" s="49">
        <f t="shared" si="38"/>
        <v>2</v>
      </c>
      <c r="S48" s="22">
        <f t="shared" si="38"/>
        <v>18</v>
      </c>
      <c r="T48" s="49">
        <f t="shared" si="38"/>
        <v>0</v>
      </c>
      <c r="U48" s="49">
        <f t="shared" si="38"/>
        <v>1</v>
      </c>
      <c r="V48" s="18" t="str">
        <f t="shared" si="38"/>
        <v/>
      </c>
      <c r="W48" s="21">
        <f>IF(W25&gt;0,VLOOKUP(W25,'[3]2010_Envelope'!$BH$6:$CR$128,36),"")</f>
        <v>6.1501919259957782</v>
      </c>
      <c r="X48" s="21">
        <f>IF(X25&gt;0,VLOOKUP(X25,'[3]2010_Envelope'!$BH$6:$CR$128,36),"")</f>
        <v>33.328748353701208</v>
      </c>
      <c r="Y48" s="21" t="str">
        <f>IF(Y25&gt;0,VLOOKUP(Y25,'[3]2010_Envelope'!$BH$6:$CR$128,36),"")</f>
        <v/>
      </c>
      <c r="Z48" s="21">
        <f>IF(Z25&gt;0,VLOOKUP(Z25,'[3]2010_Envelope'!$BH$6:$CR$128,36),"")</f>
        <v>133.84615384615384</v>
      </c>
      <c r="AA48" s="21">
        <f>IF(AA25&gt;0,VLOOKUP(AA25,'[3]2010_Envelope'!$BH$6:$CR$128,36),"")</f>
        <v>74.267884615384617</v>
      </c>
      <c r="AB48" s="21">
        <f>IF(AB25&gt;0,VLOOKUP(AB25,'[3]2010_Envelope'!$BH$6:$CR$128,36),"")</f>
        <v>36.342948717948715</v>
      </c>
      <c r="AC48" s="20">
        <f>IF(AC25&gt;0,VLOOKUP(AC25,'[3]2010_HVAC'!$EY$7:$KA$83,128),"")</f>
        <v>28.431991525423729</v>
      </c>
      <c r="AD48" s="20">
        <f>IF(AD25&gt;0,VLOOKUP(AD25,'[3]2010_HVAC'!$EY$7:$KA$83,128),"")</f>
        <v>27.999999999999996</v>
      </c>
      <c r="AE48" s="20">
        <f>IF(AE25&gt;0,VLOOKUP(AE25,'[3]2010_HVAC'!$EY$7:$KA$83,128),"")</f>
        <v>47</v>
      </c>
      <c r="AF48" s="20">
        <f>IF(AF25&gt;0,VLOOKUP(AF25,'[3]2010_HVAC'!$EY$7:$KA$83,128),"")</f>
        <v>38</v>
      </c>
      <c r="AG48" s="55">
        <f>VLOOKUP($C48,[1]Performance!$A$3:$K$38,4)</f>
        <v>2</v>
      </c>
      <c r="AH48" s="55">
        <f t="shared" ref="AH48" si="40">IF(AG48=0,128,IF(AG48=1,129,130))</f>
        <v>130</v>
      </c>
      <c r="AI48" s="20" t="str">
        <f>IF(AI25&gt;0,VLOOKUP(AI25,'[3]2010_HVAC'!$EY$7:$KA$83,AH48),"")</f>
        <v/>
      </c>
      <c r="AJ48" s="20" t="str">
        <f>IF(AJ25&gt;0,VLOOKUP(AJ25,'[3]2010_HVAC'!$EY$7:$KA$83,$AH48),"")</f>
        <v/>
      </c>
      <c r="AK48" s="20">
        <f>IF(AK25&gt;0,VLOOKUP(AK25,'[3]2010_HVAC'!$EY$7:$KA$83,128),"")</f>
        <v>29.611955902286109</v>
      </c>
      <c r="AL48" s="20" t="str">
        <f>IF(AL25&gt;0,VLOOKUP(AL25,'[3]2010_HVAC'!$EY$7:$KA$83,128),"")</f>
        <v/>
      </c>
      <c r="AM48" s="20">
        <f>IF(AM25&gt;0,VLOOKUP(AM25,'[3]2010_HVAC'!$EY$7:$KA$83,128),"")</f>
        <v>1.7058681549379746</v>
      </c>
      <c r="AN48" s="20" t="str">
        <f>IF(AN25&gt;0,VLOOKUP(AN25,'[3]2010_HVAC'!$EY$7:$KA$83,128),"")</f>
        <v/>
      </c>
      <c r="AO48" s="20">
        <f>IF(AO25&gt;0,VLOOKUP(AO25,'[3]2010_HVAC'!$EY$7:$KA$83,128),"")</f>
        <v>18.723076923076924</v>
      </c>
      <c r="AP48" s="13">
        <f t="shared" ref="AP48" si="41">(SUM(W48:AF48)+SUM(AI48:AO48))*$AP$5</f>
        <v>1112456.6387178868</v>
      </c>
      <c r="AQ48" s="21">
        <f>IF(AQ25&gt;0,VLOOKUP(AQ25,'[3]2010_Envelope'!$BH$6:$CR$128,37),"")</f>
        <v>16.656769799571901</v>
      </c>
      <c r="AR48" s="21">
        <f>IF(AR25&gt;0,VLOOKUP(AR25,'[3]2010_Envelope'!$BH$6:$CR$128,37),"")</f>
        <v>60.028202270912928</v>
      </c>
      <c r="AS48" s="21" t="str">
        <f>IF(AS25&gt;0,VLOOKUP(AS25,'[3]2010_Envelope'!$BH$6:$CR$128,37),"")</f>
        <v/>
      </c>
      <c r="AT48" s="21">
        <f>IF(AT25&gt;0,VLOOKUP(AT25,'[3]2010_Envelope'!$BH$6:$CR$128,37),"")</f>
        <v>90.102857142857161</v>
      </c>
      <c r="AU48" s="21">
        <f>IF(AU25&gt;0,VLOOKUP(AU25,'[3]2010_Envelope'!$BH$6:$CR$128,37),"")</f>
        <v>49.995822857142862</v>
      </c>
      <c r="AV48" s="21">
        <f>IF(AV25&gt;0,VLOOKUP(AV25,'[3]2010_Envelope'!$BH$6:$CR$128,37),"")</f>
        <v>24.465428571428575</v>
      </c>
      <c r="AW48" s="20">
        <f>IF(AW25&gt;0,VLOOKUP(AW25,'[3]2010_HVAC'!$EY$7:$KA$83,131),"")</f>
        <v>28.431991525423729</v>
      </c>
      <c r="AX48" s="20">
        <f>IF(AX25&gt;0,VLOOKUP(AX25,'[3]2010_HVAC'!$EY$7:$KA$83,131),"")</f>
        <v>28</v>
      </c>
      <c r="AY48" s="20">
        <f>IF(AY25&gt;0,VLOOKUP(AY25,'[3]2010_HVAC'!$EY$7:$KA$83,131),"")</f>
        <v>47</v>
      </c>
      <c r="AZ48" s="20">
        <f>IF(AZ25&gt;0,VLOOKUP(AZ25,'[3]2010_HVAC'!$EY$7:$KA$83,131),"")</f>
        <v>38</v>
      </c>
      <c r="BA48" s="55">
        <f>VLOOKUP($C48,[2]Performance!$A$3:$K$36,4)</f>
        <v>2</v>
      </c>
      <c r="BB48" s="55">
        <f t="shared" ref="BB48" si="42">IF(BA48=0,131,IF(BA48=1,132,133))</f>
        <v>133</v>
      </c>
      <c r="BC48" s="20" t="str">
        <f>IF(BC25&gt;0,VLOOKUP(BC25,'[3]2010_HVAC'!$EY$7:$KA$83,BB48),"")</f>
        <v/>
      </c>
      <c r="BD48" s="20" t="str">
        <f>IF(BD25&gt;0,VLOOKUP(BD25,'[3]2010_HVAC'!$EY$7:$KA$83,$BB48),"")</f>
        <v/>
      </c>
      <c r="BE48" s="20">
        <f>IF(BE25&gt;0,VLOOKUP(BE25,'[3]2010_HVAC'!$EY$7:$KA$83,131),"")</f>
        <v>29.611955902286105</v>
      </c>
      <c r="BF48" s="20" t="str">
        <f>IF(BF25&gt;0,VLOOKUP(BF25,'[3]2010_HVAC'!$EY$7:$KA$83,131),"")</f>
        <v/>
      </c>
      <c r="BG48" s="20">
        <f>IF(BG25&gt;0,VLOOKUP(BG25,'[3]2010_HVAC'!$EY$7:$KA$83,131),"")</f>
        <v>1.9008245155023147</v>
      </c>
      <c r="BH48" s="20" t="str">
        <f>IF(BH25&gt;0,VLOOKUP(BH25,'[3]2010_HVAC'!$EY$7:$KA$83,131),"")</f>
        <v/>
      </c>
      <c r="BI48" s="20">
        <f>IF(BI25&gt;0,VLOOKUP(BI25,'[3]2010_HVAC'!$EY$7:$KA$83,131),"")</f>
        <v>19.317460317460316</v>
      </c>
      <c r="BJ48" s="13">
        <f t="shared" ref="BJ48" si="43">(SUM(AQ48:AZ48)+SUM(BC48:BI48))*$BJ$5</f>
        <v>1365560.6356431453</v>
      </c>
      <c r="BK48" s="19">
        <f>IF($N48&gt;0,VLOOKUP($C48,[1]Helsinki!$AB$7:$AN$40,$N48))/((IF($P48=1,'3 PlantsCodes'!$D$26,IF($P48=2,'3 PlantsCodes'!$D$27,IF($P48=3,'3 PlantsCodes'!$D$28,IF($P48=4,'3 PlantsCodes'!$D$29)))))*IF($R48=1,'3 PlantsCodes'!$D$31,IF($R48=2,'3 PlantsCodes'!$D$32)))</f>
        <v>67.344410004121244</v>
      </c>
      <c r="BL48" s="19">
        <f>(IF($O48=20,VLOOKUP($C48,[1]Helsinki!$AB$7:$AN$40,12),IF($O48&gt;0,VLOOKUP($C48,[1]Helsinki!$AB$7:$AN$40,$O48),0))/(IF($Q48=1,'3 PlantsCodes'!$E$26,IF($Q48=3,'3 PlantsCodes'!$E$28,IF($Q48=4,'3 PlantsCodes'!$E$29,1)))*IF($R48=1,'3 PlantsCodes'!$E$31,IF($R48=2,'3 PlantsCodes'!$E$32))))</f>
        <v>0</v>
      </c>
      <c r="BM48" s="19">
        <f>VLOOKUP($C48,[1]Helsinki!$AB$6:$AZ$40,$S48)</f>
        <v>9</v>
      </c>
      <c r="BN48" s="19">
        <f>VLOOKUP($C48,[1]Helsinki!$B$7:$Y$40,18)</f>
        <v>7.9010738472808066</v>
      </c>
      <c r="BO48" s="19">
        <f>VLOOKUP($C48,[1]Helsinki!$B$7:$AA$40,26)</f>
        <v>1.574836868535137</v>
      </c>
      <c r="BP48" s="20">
        <f>IF($U48=1,-[4]Office!$E$6,0)</f>
        <v>-6.4790598290598291</v>
      </c>
      <c r="BQ48" s="57" t="s">
        <v>30</v>
      </c>
      <c r="BR48" s="19">
        <f>IF($N48&gt;0,VLOOKUP($C48,[2]Helsinki!$AB$7:$AN$40,$N48))/((IF($P48=1,'3 PlantsCodes'!$D$26,IF($P48=2,'3 PlantsCodes'!$D$27,IF($P48=3,'3 PlantsCodes'!$D$28,IF($P48=4,'3 PlantsCodes'!$D$29)))))*IF($R48=1,'3 PlantsCodes'!$D$31,IF($R48=2,'3 PlantsCodes'!$D$32)))</f>
        <v>43.458072217786246</v>
      </c>
      <c r="BS48" s="19">
        <f>(IF($O48=20,VLOOKUP($C48,[2]Helsinki!$AB$7:$AN$40,12),IF($O48&gt;0,VLOOKUP($C48,[2]Helsinki!$AB$7:$AN$40,$O48),0))/(IF($Q48=1,'3 PlantsCodes'!$E$26,IF($Q48=3,'3 PlantsCodes'!$E$28,IF($Q48=4,'3 PlantsCodes'!$E$29,1)))*IF($R48=1,'3 PlantsCodes'!$E$31,IF($R48=2,'3 PlantsCodes'!$E$32))))</f>
        <v>0</v>
      </c>
      <c r="BT48" s="19">
        <f>VLOOKUP($C48,[2]Helsinki!$AB$6:$AZ$40,$S48)</f>
        <v>13.1</v>
      </c>
      <c r="BU48" s="19">
        <f>VLOOKUP($C48,[2]Helsinki!$B$7:$Y$40,18)</f>
        <v>7.6844963935664907</v>
      </c>
      <c r="BV48" s="19">
        <f>VLOOKUP($C48,[2]Helsinki!$B$7:$AA$40,26)</f>
        <v>4.3923701407251823</v>
      </c>
      <c r="BW48" s="20">
        <f>IF($U48=1,-[4]School!$E$6,0)</f>
        <v>-6.4425396825396826</v>
      </c>
      <c r="BX48" s="57" t="s">
        <v>30</v>
      </c>
    </row>
    <row r="50" spans="1:76" ht="15.75" thickBot="1" x14ac:dyDescent="0.3"/>
    <row r="51" spans="1:76" ht="55.5"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34</v>
      </c>
      <c r="F54" s="49" t="s">
        <v>34</v>
      </c>
      <c r="G54" s="49" t="s">
        <v>34</v>
      </c>
      <c r="H54" s="49">
        <v>0</v>
      </c>
      <c r="I54" s="49">
        <f>IF(D54="-",1,IF(D54="o",2,IF(D54="o+",3,IF(D54="+",4))))</f>
        <v>1</v>
      </c>
      <c r="J54" s="49">
        <f>IF(E54="o",1,IF(E54="o+",2,IF(E54="+",3)))</f>
        <v>1</v>
      </c>
      <c r="K54" s="49">
        <f>IF(G54="o",1,IF(G54="o+",2,IF(G54="+",3)))</f>
        <v>1</v>
      </c>
      <c r="L54" s="49">
        <f>IF(H54=0,1,IF(H54=1,2))</f>
        <v>1</v>
      </c>
      <c r="M54" s="49">
        <f>I54*1000+J54*100+K54*10+L54*1</f>
        <v>1111</v>
      </c>
      <c r="N54" s="49">
        <v>2</v>
      </c>
      <c r="O54" s="49">
        <v>0</v>
      </c>
      <c r="P54" s="49">
        <v>2</v>
      </c>
      <c r="Q54" s="49">
        <v>0</v>
      </c>
      <c r="R54" s="49">
        <v>1</v>
      </c>
      <c r="S54" s="22">
        <f t="shared" ref="S54:S73" si="44">IF(T54=0,IF(N54=3,14,IF(N54=7,16,IF(N54=8,17,IF(N54=9,18,IF(N54=10,19,15))))),IF(T54=1,IF(N54=3,20,IF(N54=7,22,IF(N54=8,23,IF(N54=9,24,IF(N54=10,25,21)))))))</f>
        <v>15</v>
      </c>
      <c r="T54" s="49">
        <v>0</v>
      </c>
      <c r="U54" s="49">
        <v>0</v>
      </c>
      <c r="V54" s="6"/>
      <c r="W54" s="10">
        <f>VLOOKUP($C54,[1]Helsinki!$BB$7:$BK$42,5)</f>
        <v>1</v>
      </c>
      <c r="X54" s="10">
        <f>VLOOKUP($C54,[1]Helsinki!$BB$7:$BK$42,6)</f>
        <v>24</v>
      </c>
      <c r="Y54" s="10">
        <f>VLOOKUP($C54,[1]Helsinki!$BB$7:$BK$42,7)</f>
        <v>0</v>
      </c>
      <c r="Z54" s="10">
        <f>VLOOKUP($C54,[1]Helsinki!$BB$7:$BK$42,8)</f>
        <v>81</v>
      </c>
      <c r="AA54" s="10">
        <f>VLOOKUP($C54,[1]Helsinki!$BB$7:$BK$42,9)</f>
        <v>0</v>
      </c>
      <c r="AB54" s="10">
        <f>VLOOKUP($C54,[1]Helsinki!$BB$7:$BK$42,10)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0</v>
      </c>
      <c r="AK54" s="11">
        <f>IF($P54=1,149,IF($P54=2,153,IF($P54=3,155,IF($P54=4,157,0))))</f>
        <v>153</v>
      </c>
      <c r="AL54" s="11">
        <f>IF($P54=$Q54,0,IF($Q54=1,149,IF($Q54=2,153,IF($Q54=3,155,IF($Q54=4,157,0)))))</f>
        <v>0</v>
      </c>
      <c r="AM54" s="11">
        <f>IF($R54=1,160,IF($R54=2,162))</f>
        <v>160</v>
      </c>
      <c r="AN54" s="11">
        <f>IF($T54=1,186,0)</f>
        <v>0</v>
      </c>
      <c r="AO54" s="11">
        <f>IF($U54=1,184,0)</f>
        <v>0</v>
      </c>
      <c r="AP54" s="13">
        <f t="shared" ref="AP54:AP73" si="45">AP77/$AP$5</f>
        <v>85.308805559470613</v>
      </c>
      <c r="AQ54" s="10">
        <f>VLOOKUP($C54,[2]Helsinki!$BB$7:$BK$40,5)</f>
        <v>2</v>
      </c>
      <c r="AR54" s="10">
        <f>VLOOKUP($C54,[2]Helsinki!$BB$7:$BK$40,6)</f>
        <v>24</v>
      </c>
      <c r="AS54" s="10">
        <f>VLOOKUP($C54,[2]Helsinki!$BB$7:$BK$40,7)</f>
        <v>0</v>
      </c>
      <c r="AT54" s="10">
        <f>VLOOKUP($C54,[2]Helsinki!$BB$7:$BK$40,8)</f>
        <v>0</v>
      </c>
      <c r="AU54" s="10">
        <f>VLOOKUP($C54,[2]Helsinki!$BB$7:$BK$40,9)</f>
        <v>0</v>
      </c>
      <c r="AV54" s="10">
        <f>VLOOKUP($C54,[2]Helsinki!$BB$7:$BK$40,10)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0</v>
      </c>
      <c r="BE54" s="11">
        <f>IF($P54=1,149,IF($P54=2,153,IF($P54=3,155,IF($P54=4,157,0))))</f>
        <v>153</v>
      </c>
      <c r="BF54" s="11">
        <f>IF($P54=$Q54,0,IF($Q54=1,149,IF($Q54=2,153,IF($Q54=3,155,IF($Q54=4,157,0)))))</f>
        <v>0</v>
      </c>
      <c r="BG54" s="11">
        <f>IF($R54=1,160,IF($R54=2,162))</f>
        <v>160</v>
      </c>
      <c r="BH54" s="11">
        <f>IF($T54=1,186,0)</f>
        <v>0</v>
      </c>
      <c r="BI54" s="11">
        <f>IF($U54=1,184,0)</f>
        <v>0</v>
      </c>
      <c r="BJ54" s="13">
        <f t="shared" ref="BJ54:BJ73" si="46">BJ77/$BJ$5</f>
        <v>98.818747787496278</v>
      </c>
      <c r="BK54" s="19">
        <f>IF($N54=2,BK77*'4 PEF'!$D$4,IF(OR($N54=3,$N54=4,$N54=5,$N54=6),BK77*'4 PEF'!$D$5,IF(OR($N54=7,$N54=8),BK77*'4 PEF'!$D$10,IF($N54=9,BK77*'4 PEF'!$D$7,IF($N54=10,BK77*'4 PEF'!$D$6)))))</f>
        <v>247.42997800066081</v>
      </c>
      <c r="BL54" s="19">
        <f>BL77*'4 PEF'!$D$10</f>
        <v>0</v>
      </c>
      <c r="BM54" s="19">
        <f>IF($N54=2,BM77*'4 PEF'!$D$4,IF(OR($N54=3,$N54=4,$N54=5,$N54=6),BM77*'4 PEF'!$D$5,IF(OR($N54=7,$N54=8),BM77*'4 PEF'!$D$10,IF($N54=9,BM77*'4 PEF'!$D$7,IF($N54=10,BM77*'4 PEF'!$D$6)))))</f>
        <v>6.6315789473684212</v>
      </c>
      <c r="BN54" s="19">
        <f>BN77*'4 PEF'!$D$10</f>
        <v>85.912386738275174</v>
      </c>
      <c r="BO54" s="19">
        <f>BO77*'4 PEF'!$D$10</f>
        <v>1.9083734532045031</v>
      </c>
      <c r="BP54" s="33">
        <f>BP77*'4 PEF'!$D$10</f>
        <v>0</v>
      </c>
      <c r="BQ54" s="34">
        <f>SUM(BK54:BP54)</f>
        <v>341.88231713950887</v>
      </c>
      <c r="BR54" s="19">
        <f>IF($N54=2,BR77*'4 PEF'!$D$4,IF(OR($N54=3,$N54=4,$N54=5,$N54=6),BR77*'4 PEF'!$D$5,IF(OR($N54=7,$N54=8),BR77*'4 PEF'!$D$10,IF($N54=9,BR77*'4 PEF'!$D$7,IF($N54=10,BR77*'4 PEF'!$D$6)))))</f>
        <v>212.34039615848454</v>
      </c>
      <c r="BS54" s="19">
        <f>BS77*'4 PEF'!$D$10</f>
        <v>0</v>
      </c>
      <c r="BT54" s="19">
        <f>IF($N54=2,BT77*'4 PEF'!$D$4,IF(OR($N54=3,$N54=4,$N54=5,$N54=6),BT77*'4 PEF'!$D$5,IF(OR($N54=7,$N54=8),BT77*'4 PEF'!$D$10,IF($N54=9,BT77*'4 PEF'!$D$7,IF($N54=10,BT77*'4 PEF'!$D$6)))))</f>
        <v>9.6526315789473678</v>
      </c>
      <c r="BU54" s="19">
        <f>BU77*'4 PEF'!$D$10</f>
        <v>76.329856439209735</v>
      </c>
      <c r="BV54" s="19">
        <f>BV77*'4 PEF'!$D$10</f>
        <v>2.3771891179144462</v>
      </c>
      <c r="BW54" s="33">
        <f>BW77*'4 PEF'!$D$10</f>
        <v>0</v>
      </c>
      <c r="BX54" s="34">
        <f>SUM(BR54:BW54)</f>
        <v>300.70007329455609</v>
      </c>
    </row>
    <row r="55" spans="1:76" x14ac:dyDescent="0.25">
      <c r="A55" s="151"/>
      <c r="B55" s="17">
        <v>2</v>
      </c>
      <c r="C55" s="97">
        <f>VLOOKUP(M55,[1]aux!$A$2:$B$37,2,FALSE)</f>
        <v>4</v>
      </c>
      <c r="D55" s="50" t="s">
        <v>30</v>
      </c>
      <c r="E55" s="50" t="s">
        <v>32</v>
      </c>
      <c r="F55" s="49" t="s">
        <v>34</v>
      </c>
      <c r="G55" s="49" t="s">
        <v>32</v>
      </c>
      <c r="H55" s="49">
        <v>0</v>
      </c>
      <c r="I55" s="49">
        <f t="shared" ref="I55:I65" si="47">IF(D55="-",1,IF(D55="o",2,IF(D55="o+",3,IF(D55="+",4))))</f>
        <v>1</v>
      </c>
      <c r="J55" s="49">
        <f t="shared" ref="J55:J65" si="48">IF(E55="o",1,IF(E55="o+",2,IF(E55="+",3)))</f>
        <v>2</v>
      </c>
      <c r="K55" s="49">
        <f t="shared" ref="K55:K65" si="49">IF(G55="o",1,IF(G55="o+",2,IF(G55="+",3)))</f>
        <v>2</v>
      </c>
      <c r="L55" s="49">
        <f t="shared" ref="L55:L65" si="50">IF(H55=0,1,IF(H55=1,2))</f>
        <v>1</v>
      </c>
      <c r="M55" s="49">
        <f t="shared" ref="M55:M73" si="51">I55*1000+J55*100+K55*10+L55*1</f>
        <v>1221</v>
      </c>
      <c r="N55" s="49">
        <v>10</v>
      </c>
      <c r="O55" s="49">
        <v>0</v>
      </c>
      <c r="P55" s="49">
        <v>2</v>
      </c>
      <c r="Q55" s="49">
        <v>0</v>
      </c>
      <c r="R55" s="49">
        <v>2</v>
      </c>
      <c r="S55" s="22">
        <f t="shared" si="44"/>
        <v>19</v>
      </c>
      <c r="T55" s="49">
        <v>0</v>
      </c>
      <c r="U55" s="49">
        <v>0</v>
      </c>
      <c r="V55" s="18"/>
      <c r="W55" s="10">
        <f>VLOOKUP($C55,[1]Helsinki!$BB$7:$BK$42,5)</f>
        <v>1</v>
      </c>
      <c r="X55" s="10">
        <f>VLOOKUP($C55,[1]Helsinki!$BB$7:$BK$42,6)</f>
        <v>24</v>
      </c>
      <c r="Y55" s="10">
        <f>VLOOKUP($C55,[1]Helsinki!$BB$7:$BK$42,7)</f>
        <v>0</v>
      </c>
      <c r="Z55" s="10">
        <f>VLOOKUP($C55,[1]Helsinki!$BB$7:$BK$42,8)</f>
        <v>91</v>
      </c>
      <c r="AA55" s="10">
        <f>VLOOKUP($C55,[1]Helsinki!$BB$7:$BK$42,9)</f>
        <v>0</v>
      </c>
      <c r="AB55" s="10">
        <f>VLOOKUP($C55,[1]Helsinki!$BB$7:$BK$42,10)</f>
        <v>109</v>
      </c>
      <c r="AC55" s="11">
        <f t="shared" ref="AC55:AC73" si="52">IF($H55=1,170,0)</f>
        <v>0</v>
      </c>
      <c r="AD55" s="11">
        <f t="shared" ref="AD55:AD73" si="53">IF($H55=1,168,0)</f>
        <v>0</v>
      </c>
      <c r="AE55" s="11">
        <f>VLOOKUP($C55,[1]Vienna!$BB$7:$BM$42,11)</f>
        <v>176</v>
      </c>
      <c r="AF55" s="11">
        <f>VLOOKUP($C55,[1]Vienna!$BB$7:$BM$42,12)</f>
        <v>0</v>
      </c>
      <c r="AG55" s="11" t="s">
        <v>30</v>
      </c>
      <c r="AH55" s="11" t="s">
        <v>30</v>
      </c>
      <c r="AI55" s="11">
        <f t="shared" ref="AI55:AI73" si="54">IF($N55=2,147,IF($N55=3,120,IF(OR($N55=4,$N55=5,$N55=6),123,IF($N55=7,129,IF($N55=8,135,IF($N55=9,138,IF($N55=10,191,0)))))))</f>
        <v>191</v>
      </c>
      <c r="AJ55" s="11">
        <f t="shared" ref="AJ55:AJ73" si="55">IF($O55=11,141,IF($O55=20,144,0))</f>
        <v>0</v>
      </c>
      <c r="AK55" s="11">
        <f t="shared" ref="AK55:AK73" si="56">IF($P55=1,149,IF($P55=2,153,IF($P55=3,155,IF($P55=4,157,0))))</f>
        <v>153</v>
      </c>
      <c r="AL55" s="11">
        <f t="shared" ref="AL55:AL73" si="57">IF(P55=Q55,0,IF($Q55=1,149,IF($Q55=2,153,IF($Q55=3,155,IF($Q55=4,157,0)))))</f>
        <v>0</v>
      </c>
      <c r="AM55" s="11">
        <f t="shared" ref="AM55:AM73" si="58">IF($R55=1,160,IF($R55=2,162))</f>
        <v>162</v>
      </c>
      <c r="AN55" s="11">
        <f t="shared" ref="AN55:AN73" si="59">IF($T55=1,186,0)</f>
        <v>0</v>
      </c>
      <c r="AO55" s="11">
        <f t="shared" ref="AO55:AO73" si="60">IF($U55=1,184,0)</f>
        <v>0</v>
      </c>
      <c r="AP55" s="13">
        <f t="shared" si="45"/>
        <v>258.57222112027142</v>
      </c>
      <c r="AQ55" s="10">
        <f>VLOOKUP($C55,[2]Helsinki!$BB$7:$BK$40,5)</f>
        <v>2</v>
      </c>
      <c r="AR55" s="10">
        <f>VLOOKUP($C55,[2]Helsinki!$BB$7:$BK$40,6)</f>
        <v>24</v>
      </c>
      <c r="AS55" s="10">
        <f>VLOOKUP($C55,[2]Helsinki!$BB$7:$BK$40,7)</f>
        <v>0</v>
      </c>
      <c r="AT55" s="10">
        <f>VLOOKUP($C55,[2]Helsinki!$BB$7:$BK$40,8)</f>
        <v>93</v>
      </c>
      <c r="AU55" s="10">
        <f>VLOOKUP($C55,[2]Helsinki!$BB$7:$BK$40,9)</f>
        <v>0</v>
      </c>
      <c r="AV55" s="10">
        <f>VLOOKUP($C55,[2]Helsinki!$BB$7:$BK$40,10)</f>
        <v>109</v>
      </c>
      <c r="AW55" s="11">
        <f t="shared" ref="AW55:AW73" si="61">IF($H55=1,170,0)</f>
        <v>0</v>
      </c>
      <c r="AX55" s="11">
        <f t="shared" ref="AX55:AX73" si="62">IF($H55=1,168,0)</f>
        <v>0</v>
      </c>
      <c r="AY55" s="11">
        <f>VLOOKUP($C55,[2]Vienna!$BB$7:$BM$42,11)</f>
        <v>176</v>
      </c>
      <c r="AZ55" s="11">
        <f>VLOOKUP($C55,[2]Vienna!$BB$7:$BM$42,12)</f>
        <v>0</v>
      </c>
      <c r="BA55" s="11" t="s">
        <v>30</v>
      </c>
      <c r="BB55" s="11" t="s">
        <v>30</v>
      </c>
      <c r="BC55" s="11">
        <f t="shared" ref="BC55:BC73" si="63">IF($N55=2,147,IF($N55=3,120,IF(OR($N55=4,$N55=5,$N55=6),123,IF($N55=7,129,IF($N55=8,135,IF($N55=9,138,IF($N55=10,191,0)))))))</f>
        <v>191</v>
      </c>
      <c r="BD55" s="11">
        <f t="shared" ref="BD55:BD73" si="64">IF($O55=11,141,IF($O55=20,144,0))</f>
        <v>0</v>
      </c>
      <c r="BE55" s="11">
        <f t="shared" ref="BE55:BE73" si="65">IF($P55=1,149,IF($P55=2,153,IF($P55=3,155,IF($P55=4,157,0))))</f>
        <v>153</v>
      </c>
      <c r="BF55" s="11">
        <f t="shared" ref="BF55:BF73" si="66">IF($P55=$Q55,0,IF($Q55=1,149,IF($Q55=2,153,IF($Q55=3,155,IF($Q55=4,157,0)))))</f>
        <v>0</v>
      </c>
      <c r="BG55" s="11">
        <f t="shared" ref="BG55:BG73" si="67">IF($R55=1,160,IF($R55=2,162))</f>
        <v>162</v>
      </c>
      <c r="BH55" s="11">
        <f t="shared" ref="BH55:BH73" si="68">IF($T55=1,186,0)</f>
        <v>0</v>
      </c>
      <c r="BI55" s="11">
        <f t="shared" ref="BI55:BI73" si="69">IF($U55=1,184,0)</f>
        <v>0</v>
      </c>
      <c r="BJ55" s="13">
        <f t="shared" si="46"/>
        <v>259.31103253549469</v>
      </c>
      <c r="BK55" s="19">
        <f>IF($N55=2,BK78*'4 PEF'!$D$4,IF(OR($N55=3,$N55=4,$N55=5,$N55=6),BK78*'4 PEF'!$D$5,IF(OR($N55=7,$N55=8),BK78*'4 PEF'!$D$10,IF($N55=9,BK78*'4 PEF'!$D$7,IF($N55=10,BK78*'4 PEF'!$D$6)))))</f>
        <v>57.311088315875431</v>
      </c>
      <c r="BL55" s="19">
        <f>BL78*'4 PEF'!$D$10</f>
        <v>0</v>
      </c>
      <c r="BM55" s="19">
        <f>IF($N55=2,BM78*'4 PEF'!$D$4,IF(OR($N55=3,$N55=4,$N55=5,$N55=6),BM78*'4 PEF'!$D$5,IF(OR($N55=7,$N55=8),BM78*'4 PEF'!$D$10,IF($N55=9,BM78*'4 PEF'!$D$7,IF($N55=10,BM78*'4 PEF'!$D$6)))))</f>
        <v>5</v>
      </c>
      <c r="BN55" s="19">
        <f>BN78*'4 PEF'!$D$10</f>
        <v>56.945129433593756</v>
      </c>
      <c r="BO55" s="19">
        <f>BO78*'4 PEF'!$D$10</f>
        <v>0.78303842424129977</v>
      </c>
      <c r="BP55" s="33">
        <f>BP78*'4 PEF'!$D$10</f>
        <v>0</v>
      </c>
      <c r="BQ55" s="34">
        <f t="shared" ref="BQ55:BQ73" si="70">SUM(BK55:BP55)</f>
        <v>120.03925617371048</v>
      </c>
      <c r="BR55" s="19">
        <f>IF($N55=2,BR78*'4 PEF'!$D$4,IF(OR($N55=3,$N55=4,$N55=5,$N55=6),BR78*'4 PEF'!$D$5,IF(OR($N55=7,$N55=8),BR78*'4 PEF'!$D$10,IF($N55=9,BR78*'4 PEF'!$D$7,IF($N55=10,BR78*'4 PEF'!$D$6)))))</f>
        <v>79.444554768363105</v>
      </c>
      <c r="BS55" s="19">
        <f>BS78*'4 PEF'!$D$10</f>
        <v>0</v>
      </c>
      <c r="BT55" s="19">
        <f>IF($N55=2,BT78*'4 PEF'!$D$4,IF(OR($N55=3,$N55=4,$N55=5,$N55=6),BT78*'4 PEF'!$D$5,IF(OR($N55=7,$N55=8),BT78*'4 PEF'!$D$10,IF($N55=9,BT78*'4 PEF'!$D$7,IF($N55=10,BT78*'4 PEF'!$D$6)))))</f>
        <v>7.2777777777777777</v>
      </c>
      <c r="BU55" s="19">
        <f>BU78*'4 PEF'!$D$10</f>
        <v>51.078831605396736</v>
      </c>
      <c r="BV55" s="19">
        <f>BV78*'4 PEF'!$D$10</f>
        <v>1.5690394047227116</v>
      </c>
      <c r="BW55" s="33">
        <f>BW78*'4 PEF'!$D$10</f>
        <v>0</v>
      </c>
      <c r="BX55" s="34">
        <f t="shared" ref="BX55:BX73" si="71">SUM(BR55:BW55)</f>
        <v>139.37020355626032</v>
      </c>
    </row>
    <row r="56" spans="1:76" x14ac:dyDescent="0.25">
      <c r="A56" s="151"/>
      <c r="B56" s="17">
        <v>3</v>
      </c>
      <c r="C56" s="97">
        <f>VLOOKUP(M56,[1]aux!$A$2:$B$37,2,FALSE)</f>
        <v>13</v>
      </c>
      <c r="D56" s="50" t="s">
        <v>32</v>
      </c>
      <c r="E56" s="50" t="s">
        <v>33</v>
      </c>
      <c r="F56" s="49" t="s">
        <v>34</v>
      </c>
      <c r="G56" s="49" t="s">
        <v>32</v>
      </c>
      <c r="H56" s="49">
        <v>0</v>
      </c>
      <c r="I56" s="49">
        <f t="shared" si="47"/>
        <v>3</v>
      </c>
      <c r="J56" s="49">
        <f t="shared" si="48"/>
        <v>3</v>
      </c>
      <c r="K56" s="49">
        <f t="shared" si="49"/>
        <v>2</v>
      </c>
      <c r="L56" s="49">
        <f t="shared" si="50"/>
        <v>1</v>
      </c>
      <c r="M56" s="49">
        <f t="shared" si="51"/>
        <v>3321</v>
      </c>
      <c r="N56" s="49">
        <v>10</v>
      </c>
      <c r="O56" s="49">
        <v>0</v>
      </c>
      <c r="P56" s="49">
        <v>2</v>
      </c>
      <c r="Q56" s="49">
        <v>0</v>
      </c>
      <c r="R56" s="49">
        <v>2</v>
      </c>
      <c r="S56" s="22">
        <f t="shared" si="44"/>
        <v>19</v>
      </c>
      <c r="T56" s="49">
        <v>0</v>
      </c>
      <c r="U56" s="49">
        <v>0</v>
      </c>
      <c r="V56" s="18"/>
      <c r="W56" s="10">
        <f>VLOOKUP($C56,[1]Helsinki!$BB$7:$BK$42,5)</f>
        <v>15</v>
      </c>
      <c r="X56" s="10">
        <f>VLOOKUP($C56,[1]Helsinki!$BB$7:$BK$42,6)</f>
        <v>38</v>
      </c>
      <c r="Y56" s="10">
        <f>VLOOKUP($C56,[1]Helsinki!$BB$7:$BK$42,7)</f>
        <v>65</v>
      </c>
      <c r="Z56" s="10">
        <f>VLOOKUP($C56,[1]Helsinki!$BB$7:$BK$42,8)</f>
        <v>93</v>
      </c>
      <c r="AA56" s="10">
        <f>VLOOKUP($C56,[1]Helsinki!$BB$7:$BK$42,9)</f>
        <v>0</v>
      </c>
      <c r="AB56" s="10">
        <f>VLOOKUP($C56,[1]Helsinki!$BB$7:$BK$42,10)</f>
        <v>109</v>
      </c>
      <c r="AC56" s="11">
        <f t="shared" si="52"/>
        <v>0</v>
      </c>
      <c r="AD56" s="11">
        <f t="shared" si="53"/>
        <v>0</v>
      </c>
      <c r="AE56" s="11">
        <f>VLOOKUP($C56,[1]Vienna!$BB$7:$BM$42,11)</f>
        <v>176</v>
      </c>
      <c r="AF56" s="11">
        <f>VLOOKUP($C56,[1]Vienna!$BB$7:$BM$42,12)</f>
        <v>0</v>
      </c>
      <c r="AG56" s="11" t="s">
        <v>30</v>
      </c>
      <c r="AH56" s="11" t="s">
        <v>30</v>
      </c>
      <c r="AI56" s="11">
        <f t="shared" si="54"/>
        <v>191</v>
      </c>
      <c r="AJ56" s="11">
        <f t="shared" si="55"/>
        <v>0</v>
      </c>
      <c r="AK56" s="11">
        <f t="shared" si="56"/>
        <v>153</v>
      </c>
      <c r="AL56" s="11">
        <f t="shared" si="57"/>
        <v>0</v>
      </c>
      <c r="AM56" s="11">
        <f t="shared" si="58"/>
        <v>162</v>
      </c>
      <c r="AN56" s="11">
        <f t="shared" si="59"/>
        <v>0</v>
      </c>
      <c r="AO56" s="11">
        <f t="shared" si="60"/>
        <v>0</v>
      </c>
      <c r="AP56" s="13">
        <f t="shared" si="45"/>
        <v>263.7934577138347</v>
      </c>
      <c r="AQ56" s="10">
        <f>VLOOKUP($C56,[2]Helsinki!$BB$7:$BK$40,5)</f>
        <v>16</v>
      </c>
      <c r="AR56" s="10">
        <f>VLOOKUP($C56,[2]Helsinki!$BB$7:$BK$40,6)</f>
        <v>38</v>
      </c>
      <c r="AS56" s="10">
        <f>VLOOKUP($C56,[2]Helsinki!$BB$7:$BK$40,7)</f>
        <v>66</v>
      </c>
      <c r="AT56" s="10">
        <f>VLOOKUP($C56,[2]Helsinki!$BB$7:$BK$40,8)</f>
        <v>95</v>
      </c>
      <c r="AU56" s="10">
        <f>VLOOKUP($C56,[2]Helsinki!$BB$7:$BK$40,9)</f>
        <v>0</v>
      </c>
      <c r="AV56" s="10">
        <f>VLOOKUP($C56,[2]Helsinki!$BB$7:$BK$40,10)</f>
        <v>109</v>
      </c>
      <c r="AW56" s="11">
        <f t="shared" si="61"/>
        <v>0</v>
      </c>
      <c r="AX56" s="11">
        <f t="shared" si="62"/>
        <v>0</v>
      </c>
      <c r="AY56" s="11">
        <f>VLOOKUP($C56,[2]Vienna!$BB$7:$BM$42,11)</f>
        <v>176</v>
      </c>
      <c r="AZ56" s="11">
        <f>VLOOKUP($C56,[2]Vienna!$BB$7:$BM$42,12)</f>
        <v>0</v>
      </c>
      <c r="BA56" s="11" t="s">
        <v>30</v>
      </c>
      <c r="BB56" s="11" t="s">
        <v>30</v>
      </c>
      <c r="BC56" s="11">
        <f t="shared" si="63"/>
        <v>191</v>
      </c>
      <c r="BD56" s="11">
        <f t="shared" si="64"/>
        <v>0</v>
      </c>
      <c r="BE56" s="11">
        <f t="shared" si="65"/>
        <v>153</v>
      </c>
      <c r="BF56" s="11">
        <f t="shared" si="66"/>
        <v>0</v>
      </c>
      <c r="BG56" s="11">
        <f t="shared" si="67"/>
        <v>162</v>
      </c>
      <c r="BH56" s="11">
        <f t="shared" si="68"/>
        <v>0</v>
      </c>
      <c r="BI56" s="11">
        <f t="shared" si="69"/>
        <v>0</v>
      </c>
      <c r="BJ56" s="13">
        <f t="shared" si="46"/>
        <v>293.95890047008203</v>
      </c>
      <c r="BK56" s="19">
        <f>IF($N56=2,BK79*'4 PEF'!$D$4,IF(OR($N56=3,$N56=4,$N56=5,$N56=6),BK79*'4 PEF'!$D$5,IF(OR($N56=7,$N56=8),BK79*'4 PEF'!$D$10,IF($N56=9,BK79*'4 PEF'!$D$7,IF($N56=10,BK79*'4 PEF'!$D$6)))))</f>
        <v>19.94680019639063</v>
      </c>
      <c r="BL56" s="19">
        <f>BL79*'4 PEF'!$D$10</f>
        <v>0</v>
      </c>
      <c r="BM56" s="19">
        <f>IF($N56=2,BM79*'4 PEF'!$D$4,IF(OR($N56=3,$N56=4,$N56=5,$N56=6),BM79*'4 PEF'!$D$5,IF(OR($N56=7,$N56=8),BM79*'4 PEF'!$D$10,IF($N56=9,BM79*'4 PEF'!$D$7,IF($N56=10,BM79*'4 PEF'!$D$6)))))</f>
        <v>5</v>
      </c>
      <c r="BN56" s="19">
        <f>BN79*'4 PEF'!$D$10</f>
        <v>59.43361259765625</v>
      </c>
      <c r="BO56" s="19">
        <f>BO79*'4 PEF'!$D$10</f>
        <v>0.50423177916925344</v>
      </c>
      <c r="BP56" s="33">
        <f>BP79*'4 PEF'!$D$10</f>
        <v>0</v>
      </c>
      <c r="BQ56" s="34">
        <f t="shared" si="70"/>
        <v>84.884644573216136</v>
      </c>
      <c r="BR56" s="19">
        <f>IF($N56=2,BR79*'4 PEF'!$D$4,IF(OR($N56=3,$N56=4,$N56=5,$N56=6),BR79*'4 PEF'!$D$5,IF(OR($N56=7,$N56=8),BR79*'4 PEF'!$D$10,IF($N56=9,BR79*'4 PEF'!$D$7,IF($N56=10,BR79*'4 PEF'!$D$6)))))</f>
        <v>29.424821173305677</v>
      </c>
      <c r="BS56" s="19">
        <f>BS79*'4 PEF'!$D$10</f>
        <v>0</v>
      </c>
      <c r="BT56" s="19">
        <f>IF($N56=2,BT79*'4 PEF'!$D$4,IF(OR($N56=3,$N56=4,$N56=5,$N56=6),BT79*'4 PEF'!$D$5,IF(OR($N56=7,$N56=8),BT79*'4 PEF'!$D$10,IF($N56=9,BT79*'4 PEF'!$D$7,IF($N56=10,BT79*'4 PEF'!$D$6)))))</f>
        <v>7.2777777777777777</v>
      </c>
      <c r="BU56" s="19">
        <f>BU79*'4 PEF'!$D$10</f>
        <v>52.61138649170644</v>
      </c>
      <c r="BV56" s="19">
        <f>BV79*'4 PEF'!$D$10</f>
        <v>1.0733954937059831</v>
      </c>
      <c r="BW56" s="33">
        <f>BW79*'4 PEF'!$D$10</f>
        <v>0</v>
      </c>
      <c r="BX56" s="34">
        <f t="shared" si="71"/>
        <v>90.387380936495873</v>
      </c>
    </row>
    <row r="57" spans="1:76" x14ac:dyDescent="0.25">
      <c r="A57" s="151"/>
      <c r="B57" s="17">
        <v>4</v>
      </c>
      <c r="C57" s="97">
        <f>VLOOKUP(M57,[1]aux!$A$2:$B$37,2,FALSE)</f>
        <v>4</v>
      </c>
      <c r="D57" s="50" t="s">
        <v>30</v>
      </c>
      <c r="E57" s="50" t="s">
        <v>32</v>
      </c>
      <c r="F57" s="49" t="s">
        <v>34</v>
      </c>
      <c r="G57" s="49" t="s">
        <v>32</v>
      </c>
      <c r="H57" s="49">
        <v>0</v>
      </c>
      <c r="I57" s="49">
        <f t="shared" si="47"/>
        <v>1</v>
      </c>
      <c r="J57" s="49">
        <f t="shared" si="48"/>
        <v>2</v>
      </c>
      <c r="K57" s="49">
        <f t="shared" si="49"/>
        <v>2</v>
      </c>
      <c r="L57" s="49">
        <f t="shared" si="50"/>
        <v>1</v>
      </c>
      <c r="M57" s="49">
        <f t="shared" si="51"/>
        <v>1221</v>
      </c>
      <c r="N57" s="49">
        <v>10</v>
      </c>
      <c r="O57" s="49">
        <v>0</v>
      </c>
      <c r="P57" s="49">
        <v>2</v>
      </c>
      <c r="Q57" s="49">
        <v>0</v>
      </c>
      <c r="R57" s="49">
        <v>2</v>
      </c>
      <c r="S57" s="22">
        <f t="shared" si="44"/>
        <v>25</v>
      </c>
      <c r="T57" s="49">
        <v>1</v>
      </c>
      <c r="U57" s="49">
        <v>0</v>
      </c>
      <c r="V57" s="18"/>
      <c r="W57" s="10">
        <f>VLOOKUP($C57,[1]Helsinki!$BB$7:$BK$42,5)</f>
        <v>1</v>
      </c>
      <c r="X57" s="10">
        <f>VLOOKUP($C57,[1]Helsinki!$BB$7:$BK$42,6)</f>
        <v>24</v>
      </c>
      <c r="Y57" s="10">
        <f>VLOOKUP($C57,[1]Helsinki!$BB$7:$BK$42,7)</f>
        <v>0</v>
      </c>
      <c r="Z57" s="10">
        <f>VLOOKUP($C57,[1]Helsinki!$BB$7:$BK$42,8)</f>
        <v>91</v>
      </c>
      <c r="AA57" s="10">
        <f>VLOOKUP($C57,[1]Helsinki!$BB$7:$BK$42,9)</f>
        <v>0</v>
      </c>
      <c r="AB57" s="10">
        <f>VLOOKUP($C57,[1]Helsinki!$BB$7:$BK$42,10)</f>
        <v>109</v>
      </c>
      <c r="AC57" s="11">
        <f t="shared" si="52"/>
        <v>0</v>
      </c>
      <c r="AD57" s="11">
        <f t="shared" si="53"/>
        <v>0</v>
      </c>
      <c r="AE57" s="11">
        <f>VLOOKUP($C57,[1]Vienna!$BB$7:$BM$42,11)</f>
        <v>176</v>
      </c>
      <c r="AF57" s="11">
        <f>VLOOKUP($C57,[1]Vienna!$BB$7:$BM$42,12)</f>
        <v>0</v>
      </c>
      <c r="AG57" s="11" t="s">
        <v>30</v>
      </c>
      <c r="AH57" s="11" t="s">
        <v>30</v>
      </c>
      <c r="AI57" s="11">
        <f t="shared" si="54"/>
        <v>191</v>
      </c>
      <c r="AJ57" s="11">
        <f t="shared" si="55"/>
        <v>0</v>
      </c>
      <c r="AK57" s="11">
        <f t="shared" si="56"/>
        <v>153</v>
      </c>
      <c r="AL57" s="11">
        <f t="shared" si="57"/>
        <v>0</v>
      </c>
      <c r="AM57" s="11">
        <f t="shared" si="58"/>
        <v>162</v>
      </c>
      <c r="AN57" s="11">
        <f t="shared" si="59"/>
        <v>186</v>
      </c>
      <c r="AO57" s="11">
        <f t="shared" si="60"/>
        <v>0</v>
      </c>
      <c r="AP57" s="13">
        <f t="shared" si="45"/>
        <v>263.06863137668171</v>
      </c>
      <c r="AQ57" s="10">
        <f>VLOOKUP($C57,[2]Helsinki!$BB$7:$BK$40,5)</f>
        <v>2</v>
      </c>
      <c r="AR57" s="10">
        <f>VLOOKUP($C57,[2]Helsinki!$BB$7:$BK$40,6)</f>
        <v>24</v>
      </c>
      <c r="AS57" s="10">
        <f>VLOOKUP($C57,[2]Helsinki!$BB$7:$BK$40,7)</f>
        <v>0</v>
      </c>
      <c r="AT57" s="10">
        <f>VLOOKUP($C57,[2]Helsinki!$BB$7:$BK$40,8)</f>
        <v>93</v>
      </c>
      <c r="AU57" s="10">
        <f>VLOOKUP($C57,[2]Helsinki!$BB$7:$BK$40,9)</f>
        <v>0</v>
      </c>
      <c r="AV57" s="10">
        <f>VLOOKUP($C57,[2]Helsinki!$BB$7:$BK$40,10)</f>
        <v>109</v>
      </c>
      <c r="AW57" s="11">
        <f t="shared" si="61"/>
        <v>0</v>
      </c>
      <c r="AX57" s="11">
        <f t="shared" si="62"/>
        <v>0</v>
      </c>
      <c r="AY57" s="11">
        <f>VLOOKUP($C57,[2]Vienna!$BB$7:$BM$42,11)</f>
        <v>176</v>
      </c>
      <c r="AZ57" s="11">
        <f>VLOOKUP($C57,[2]Vienna!$BB$7:$BM$42,12)</f>
        <v>0</v>
      </c>
      <c r="BA57" s="11" t="s">
        <v>30</v>
      </c>
      <c r="BB57" s="11" t="s">
        <v>30</v>
      </c>
      <c r="BC57" s="11">
        <f t="shared" si="63"/>
        <v>191</v>
      </c>
      <c r="BD57" s="11">
        <f t="shared" si="64"/>
        <v>0</v>
      </c>
      <c r="BE57" s="11">
        <f t="shared" si="65"/>
        <v>153</v>
      </c>
      <c r="BF57" s="11">
        <f t="shared" si="66"/>
        <v>0</v>
      </c>
      <c r="BG57" s="11">
        <f t="shared" si="67"/>
        <v>162</v>
      </c>
      <c r="BH57" s="11">
        <f t="shared" si="68"/>
        <v>186</v>
      </c>
      <c r="BI57" s="11">
        <f t="shared" si="69"/>
        <v>0</v>
      </c>
      <c r="BJ57" s="13">
        <f t="shared" si="46"/>
        <v>265.99141348787566</v>
      </c>
      <c r="BK57" s="19">
        <f>IF($N57=2,BK80*'4 PEF'!$D$4,IF(OR($N57=3,$N57=4,$N57=5,$N57=6),BK80*'4 PEF'!$D$5,IF(OR($N57=7,$N57=8),BK80*'4 PEF'!$D$10,IF($N57=9,BK80*'4 PEF'!$D$7,IF($N57=10,BK80*'4 PEF'!$D$6)))))</f>
        <v>57.311088315875431</v>
      </c>
      <c r="BL57" s="19">
        <f>BL80*'4 PEF'!$D$10</f>
        <v>0</v>
      </c>
      <c r="BM57" s="19">
        <f>IF($N57=2,BM80*'4 PEF'!$D$4,IF(OR($N57=3,$N57=4,$N57=5,$N57=6),BM80*'4 PEF'!$D$5,IF(OR($N57=7,$N57=8),BM80*'4 PEF'!$D$10,IF($N57=9,BM80*'4 PEF'!$D$7,IF($N57=10,BM80*'4 PEF'!$D$6)))))</f>
        <v>3.0213675213675213</v>
      </c>
      <c r="BN57" s="19">
        <f>BN80*'4 PEF'!$D$10</f>
        <v>56.945129433593756</v>
      </c>
      <c r="BO57" s="19">
        <f>BO80*'4 PEF'!$D$10</f>
        <v>0.78303842424129977</v>
      </c>
      <c r="BP57" s="33">
        <f>BP80*'4 PEF'!$D$10</f>
        <v>0</v>
      </c>
      <c r="BQ57" s="34">
        <f t="shared" si="70"/>
        <v>118.06062369507801</v>
      </c>
      <c r="BR57" s="19">
        <f>IF($N57=2,BR80*'4 PEF'!$D$4,IF(OR($N57=3,$N57=4,$N57=5,$N57=6),BR80*'4 PEF'!$D$5,IF(OR($N57=7,$N57=8),BR80*'4 PEF'!$D$10,IF($N57=9,BR80*'4 PEF'!$D$7,IF($N57=10,BR80*'4 PEF'!$D$6)))))</f>
        <v>79.444554768363105</v>
      </c>
      <c r="BS57" s="19">
        <f>BS80*'4 PEF'!$D$10</f>
        <v>0</v>
      </c>
      <c r="BT57" s="19">
        <f>IF($N57=2,BT80*'4 PEF'!$D$4,IF(OR($N57=3,$N57=4,$N57=5,$N57=6),BT80*'4 PEF'!$D$5,IF(OR($N57=7,$N57=8),BT80*'4 PEF'!$D$10,IF($N57=9,BT80*'4 PEF'!$D$7,IF($N57=10,BT80*'4 PEF'!$D$6)))))</f>
        <v>5.0539682539682529</v>
      </c>
      <c r="BU57" s="19">
        <f>BU80*'4 PEF'!$D$10</f>
        <v>51.078831605396736</v>
      </c>
      <c r="BV57" s="19">
        <f>BV80*'4 PEF'!$D$10</f>
        <v>1.5690394047227116</v>
      </c>
      <c r="BW57" s="33">
        <f>BW80*'4 PEF'!$D$10</f>
        <v>0</v>
      </c>
      <c r="BX57" s="34">
        <f t="shared" si="71"/>
        <v>137.14639403245079</v>
      </c>
    </row>
    <row r="58" spans="1:76" x14ac:dyDescent="0.25">
      <c r="A58" s="151"/>
      <c r="B58" s="17">
        <v>5</v>
      </c>
      <c r="C58" s="97">
        <f>VLOOKUP(M58,[1]aux!$A$2:$B$37,2,FALSE)</f>
        <v>13</v>
      </c>
      <c r="D58" s="50" t="s">
        <v>32</v>
      </c>
      <c r="E58" s="50" t="s">
        <v>33</v>
      </c>
      <c r="F58" s="49" t="s">
        <v>34</v>
      </c>
      <c r="G58" s="49" t="s">
        <v>32</v>
      </c>
      <c r="H58" s="49">
        <v>0</v>
      </c>
      <c r="I58" s="49">
        <f t="shared" si="47"/>
        <v>3</v>
      </c>
      <c r="J58" s="49">
        <f t="shared" si="48"/>
        <v>3</v>
      </c>
      <c r="K58" s="49">
        <f t="shared" si="49"/>
        <v>2</v>
      </c>
      <c r="L58" s="49">
        <f t="shared" si="50"/>
        <v>1</v>
      </c>
      <c r="M58" s="49">
        <f t="shared" si="51"/>
        <v>3321</v>
      </c>
      <c r="N58" s="49">
        <v>10</v>
      </c>
      <c r="O58" s="49">
        <v>0</v>
      </c>
      <c r="P58" s="49">
        <v>2</v>
      </c>
      <c r="Q58" s="49">
        <v>0</v>
      </c>
      <c r="R58" s="49">
        <v>2</v>
      </c>
      <c r="S58" s="22">
        <f t="shared" si="44"/>
        <v>25</v>
      </c>
      <c r="T58" s="49">
        <v>1</v>
      </c>
      <c r="U58" s="49">
        <v>0</v>
      </c>
      <c r="V58" s="18"/>
      <c r="W58" s="10">
        <f>VLOOKUP($C58,[1]Helsinki!$BB$7:$BK$42,5)</f>
        <v>15</v>
      </c>
      <c r="X58" s="10">
        <f>VLOOKUP($C58,[1]Helsinki!$BB$7:$BK$42,6)</f>
        <v>38</v>
      </c>
      <c r="Y58" s="10">
        <f>VLOOKUP($C58,[1]Helsinki!$BB$7:$BK$42,7)</f>
        <v>65</v>
      </c>
      <c r="Z58" s="10">
        <f>VLOOKUP($C58,[1]Helsinki!$BB$7:$BK$42,8)</f>
        <v>93</v>
      </c>
      <c r="AA58" s="10">
        <f>VLOOKUP($C58,[1]Helsinki!$BB$7:$BK$42,9)</f>
        <v>0</v>
      </c>
      <c r="AB58" s="10">
        <f>VLOOKUP($C58,[1]Helsinki!$BB$7:$BK$42,10)</f>
        <v>109</v>
      </c>
      <c r="AC58" s="11">
        <f t="shared" si="52"/>
        <v>0</v>
      </c>
      <c r="AD58" s="11">
        <f t="shared" si="53"/>
        <v>0</v>
      </c>
      <c r="AE58" s="11">
        <f>VLOOKUP($C58,[1]Vienna!$BB$7:$BM$42,11)</f>
        <v>176</v>
      </c>
      <c r="AF58" s="11">
        <f>VLOOKUP($C58,[1]Vienna!$BB$7:$BM$42,12)</f>
        <v>0</v>
      </c>
      <c r="AG58" s="11" t="s">
        <v>30</v>
      </c>
      <c r="AH58" s="11" t="s">
        <v>30</v>
      </c>
      <c r="AI58" s="11">
        <f t="shared" si="54"/>
        <v>191</v>
      </c>
      <c r="AJ58" s="11">
        <f t="shared" si="55"/>
        <v>0</v>
      </c>
      <c r="AK58" s="11">
        <f t="shared" si="56"/>
        <v>153</v>
      </c>
      <c r="AL58" s="11">
        <f t="shared" si="57"/>
        <v>0</v>
      </c>
      <c r="AM58" s="11">
        <f t="shared" si="58"/>
        <v>162</v>
      </c>
      <c r="AN58" s="11">
        <f t="shared" si="59"/>
        <v>186</v>
      </c>
      <c r="AO58" s="11">
        <f t="shared" si="60"/>
        <v>0</v>
      </c>
      <c r="AP58" s="13">
        <f t="shared" si="45"/>
        <v>268.28986797024498</v>
      </c>
      <c r="AQ58" s="10">
        <f>VLOOKUP($C58,[2]Helsinki!$BB$7:$BK$40,5)</f>
        <v>16</v>
      </c>
      <c r="AR58" s="10">
        <f>VLOOKUP($C58,[2]Helsinki!$BB$7:$BK$40,6)</f>
        <v>38</v>
      </c>
      <c r="AS58" s="10">
        <f>VLOOKUP($C58,[2]Helsinki!$BB$7:$BK$40,7)</f>
        <v>66</v>
      </c>
      <c r="AT58" s="10">
        <f>VLOOKUP($C58,[2]Helsinki!$BB$7:$BK$40,8)</f>
        <v>95</v>
      </c>
      <c r="AU58" s="10">
        <f>VLOOKUP($C58,[2]Helsinki!$BB$7:$BK$40,9)</f>
        <v>0</v>
      </c>
      <c r="AV58" s="10">
        <f>VLOOKUP($C58,[2]Helsinki!$BB$7:$BK$40,10)</f>
        <v>109</v>
      </c>
      <c r="AW58" s="11">
        <f t="shared" si="61"/>
        <v>0</v>
      </c>
      <c r="AX58" s="11">
        <f t="shared" si="62"/>
        <v>0</v>
      </c>
      <c r="AY58" s="11">
        <f>VLOOKUP($C58,[2]Vienna!$BB$7:$BM$42,11)</f>
        <v>176</v>
      </c>
      <c r="AZ58" s="11">
        <f>VLOOKUP($C58,[2]Vienna!$BB$7:$BM$42,12)</f>
        <v>0</v>
      </c>
      <c r="BA58" s="11" t="s">
        <v>30</v>
      </c>
      <c r="BB58" s="11" t="s">
        <v>30</v>
      </c>
      <c r="BC58" s="11">
        <f t="shared" si="63"/>
        <v>191</v>
      </c>
      <c r="BD58" s="11">
        <f t="shared" si="64"/>
        <v>0</v>
      </c>
      <c r="BE58" s="11">
        <f t="shared" si="65"/>
        <v>153</v>
      </c>
      <c r="BF58" s="11">
        <f t="shared" si="66"/>
        <v>0</v>
      </c>
      <c r="BG58" s="11">
        <f t="shared" si="67"/>
        <v>162</v>
      </c>
      <c r="BH58" s="11">
        <f t="shared" si="68"/>
        <v>186</v>
      </c>
      <c r="BI58" s="11">
        <f t="shared" si="69"/>
        <v>0</v>
      </c>
      <c r="BJ58" s="13">
        <f t="shared" si="46"/>
        <v>300.639281422463</v>
      </c>
      <c r="BK58" s="19">
        <f>IF($N58=2,BK81*'4 PEF'!$D$4,IF(OR($N58=3,$N58=4,$N58=5,$N58=6),BK81*'4 PEF'!$D$5,IF(OR($N58=7,$N58=8),BK81*'4 PEF'!$D$10,IF($N58=9,BK81*'4 PEF'!$D$7,IF($N58=10,BK81*'4 PEF'!$D$6)))))</f>
        <v>19.94680019639063</v>
      </c>
      <c r="BL58" s="19">
        <f>BL81*'4 PEF'!$D$10</f>
        <v>0</v>
      </c>
      <c r="BM58" s="19">
        <f>IF($N58=2,BM81*'4 PEF'!$D$4,IF(OR($N58=3,$N58=4,$N58=5,$N58=6),BM81*'4 PEF'!$D$5,IF(OR($N58=7,$N58=8),BM81*'4 PEF'!$D$10,IF($N58=9,BM81*'4 PEF'!$D$7,IF($N58=10,BM81*'4 PEF'!$D$6)))))</f>
        <v>3.0213675213675213</v>
      </c>
      <c r="BN58" s="19">
        <f>BN81*'4 PEF'!$D$10</f>
        <v>59.43361259765625</v>
      </c>
      <c r="BO58" s="19">
        <f>BO81*'4 PEF'!$D$10</f>
        <v>0.50423177916925344</v>
      </c>
      <c r="BP58" s="33">
        <f>BP81*'4 PEF'!$D$10</f>
        <v>0</v>
      </c>
      <c r="BQ58" s="34">
        <f t="shared" si="70"/>
        <v>82.906012094583659</v>
      </c>
      <c r="BR58" s="19">
        <f>IF($N58=2,BR81*'4 PEF'!$D$4,IF(OR($N58=3,$N58=4,$N58=5,$N58=6),BR81*'4 PEF'!$D$5,IF(OR($N58=7,$N58=8),BR81*'4 PEF'!$D$10,IF($N58=9,BR81*'4 PEF'!$D$7,IF($N58=10,BR81*'4 PEF'!$D$6)))))</f>
        <v>29.424821173305677</v>
      </c>
      <c r="BS58" s="19">
        <f>BS81*'4 PEF'!$D$10</f>
        <v>0</v>
      </c>
      <c r="BT58" s="19">
        <f>IF($N58=2,BT81*'4 PEF'!$D$4,IF(OR($N58=3,$N58=4,$N58=5,$N58=6),BT81*'4 PEF'!$D$5,IF(OR($N58=7,$N58=8),BT81*'4 PEF'!$D$10,IF($N58=9,BT81*'4 PEF'!$D$7,IF($N58=10,BT81*'4 PEF'!$D$6)))))</f>
        <v>5.0539682539682529</v>
      </c>
      <c r="BU58" s="19">
        <f>BU81*'4 PEF'!$D$10</f>
        <v>52.61138649170644</v>
      </c>
      <c r="BV58" s="19">
        <f>BV81*'4 PEF'!$D$10</f>
        <v>1.0733954937059831</v>
      </c>
      <c r="BW58" s="33">
        <f>BW81*'4 PEF'!$D$10</f>
        <v>0</v>
      </c>
      <c r="BX58" s="34">
        <f t="shared" si="71"/>
        <v>88.163571412686366</v>
      </c>
    </row>
    <row r="59" spans="1:76" x14ac:dyDescent="0.25">
      <c r="A59" s="151"/>
      <c r="B59" s="17">
        <v>6</v>
      </c>
      <c r="C59" s="97">
        <f>VLOOKUP(M59,[1]aux!$A$2:$B$37,2,FALSE)</f>
        <v>4</v>
      </c>
      <c r="D59" s="50" t="s">
        <v>30</v>
      </c>
      <c r="E59" s="50" t="s">
        <v>32</v>
      </c>
      <c r="F59" s="49" t="s">
        <v>34</v>
      </c>
      <c r="G59" s="49" t="s">
        <v>32</v>
      </c>
      <c r="H59" s="49">
        <v>0</v>
      </c>
      <c r="I59" s="49">
        <f t="shared" si="47"/>
        <v>1</v>
      </c>
      <c r="J59" s="49">
        <f t="shared" si="48"/>
        <v>2</v>
      </c>
      <c r="K59" s="49">
        <f t="shared" si="49"/>
        <v>2</v>
      </c>
      <c r="L59" s="49">
        <f t="shared" si="50"/>
        <v>1</v>
      </c>
      <c r="M59" s="49">
        <f t="shared" si="51"/>
        <v>1221</v>
      </c>
      <c r="N59" s="49">
        <v>10</v>
      </c>
      <c r="O59" s="49">
        <v>0</v>
      </c>
      <c r="P59" s="49">
        <v>2</v>
      </c>
      <c r="Q59" s="49">
        <v>0</v>
      </c>
      <c r="R59" s="49">
        <v>2</v>
      </c>
      <c r="S59" s="22">
        <f t="shared" si="44"/>
        <v>25</v>
      </c>
      <c r="T59" s="49">
        <v>1</v>
      </c>
      <c r="U59" s="49">
        <v>1</v>
      </c>
      <c r="V59" s="18"/>
      <c r="W59" s="10">
        <f>VLOOKUP($C59,[1]Helsinki!$BB$7:$BK$42,5)</f>
        <v>1</v>
      </c>
      <c r="X59" s="10">
        <f>VLOOKUP($C59,[1]Helsinki!$BB$7:$BK$42,6)</f>
        <v>24</v>
      </c>
      <c r="Y59" s="10">
        <f>VLOOKUP($C59,[1]Helsinki!$BB$7:$BK$42,7)</f>
        <v>0</v>
      </c>
      <c r="Z59" s="10">
        <f>VLOOKUP($C59,[1]Helsinki!$BB$7:$BK$42,8)</f>
        <v>91</v>
      </c>
      <c r="AA59" s="10">
        <f>VLOOKUP($C59,[1]Helsinki!$BB$7:$BK$42,9)</f>
        <v>0</v>
      </c>
      <c r="AB59" s="10">
        <f>VLOOKUP($C59,[1]Helsinki!$BB$7:$BK$42,10)</f>
        <v>109</v>
      </c>
      <c r="AC59" s="11">
        <f t="shared" si="52"/>
        <v>0</v>
      </c>
      <c r="AD59" s="11">
        <f t="shared" si="53"/>
        <v>0</v>
      </c>
      <c r="AE59" s="11">
        <f>VLOOKUP($C59,[1]Vienna!$BB$7:$BM$42,11)</f>
        <v>176</v>
      </c>
      <c r="AF59" s="11">
        <f>VLOOKUP($C59,[1]Vienna!$BB$7:$BM$42,12)</f>
        <v>0</v>
      </c>
      <c r="AG59" s="11" t="s">
        <v>30</v>
      </c>
      <c r="AH59" s="11" t="s">
        <v>30</v>
      </c>
      <c r="AI59" s="11">
        <f t="shared" si="54"/>
        <v>191</v>
      </c>
      <c r="AJ59" s="11">
        <f t="shared" si="55"/>
        <v>0</v>
      </c>
      <c r="AK59" s="11">
        <f t="shared" si="56"/>
        <v>153</v>
      </c>
      <c r="AL59" s="11">
        <f t="shared" si="57"/>
        <v>0</v>
      </c>
      <c r="AM59" s="11">
        <f t="shared" si="58"/>
        <v>162</v>
      </c>
      <c r="AN59" s="11">
        <f t="shared" si="59"/>
        <v>186</v>
      </c>
      <c r="AO59" s="11">
        <f t="shared" si="60"/>
        <v>184</v>
      </c>
      <c r="AP59" s="13">
        <f t="shared" si="45"/>
        <v>272.34946692044826</v>
      </c>
      <c r="AQ59" s="10">
        <f>VLOOKUP($C59,[2]Helsinki!$BB$7:$BK$40,5)</f>
        <v>2</v>
      </c>
      <c r="AR59" s="10">
        <f>VLOOKUP($C59,[2]Helsinki!$BB$7:$BK$40,6)</f>
        <v>24</v>
      </c>
      <c r="AS59" s="10">
        <f>VLOOKUP($C59,[2]Helsinki!$BB$7:$BK$40,7)</f>
        <v>0</v>
      </c>
      <c r="AT59" s="10">
        <f>VLOOKUP($C59,[2]Helsinki!$BB$7:$BK$40,8)</f>
        <v>93</v>
      </c>
      <c r="AU59" s="10">
        <f>VLOOKUP($C59,[2]Helsinki!$BB$7:$BK$40,9)</f>
        <v>0</v>
      </c>
      <c r="AV59" s="10">
        <f>VLOOKUP($C59,[2]Helsinki!$BB$7:$BK$40,10)</f>
        <v>109</v>
      </c>
      <c r="AW59" s="11">
        <f t="shared" si="61"/>
        <v>0</v>
      </c>
      <c r="AX59" s="11">
        <f t="shared" si="62"/>
        <v>0</v>
      </c>
      <c r="AY59" s="11">
        <f>VLOOKUP($C59,[2]Vienna!$BB$7:$BM$42,11)</f>
        <v>176</v>
      </c>
      <c r="AZ59" s="11">
        <f>VLOOKUP($C59,[2]Vienna!$BB$7:$BM$42,12)</f>
        <v>0</v>
      </c>
      <c r="BA59" s="11" t="s">
        <v>30</v>
      </c>
      <c r="BB59" s="11" t="s">
        <v>30</v>
      </c>
      <c r="BC59" s="11">
        <f t="shared" si="63"/>
        <v>191</v>
      </c>
      <c r="BD59" s="11">
        <f t="shared" si="64"/>
        <v>0</v>
      </c>
      <c r="BE59" s="11">
        <f t="shared" si="65"/>
        <v>153</v>
      </c>
      <c r="BF59" s="11">
        <f t="shared" si="66"/>
        <v>0</v>
      </c>
      <c r="BG59" s="11">
        <f t="shared" si="67"/>
        <v>162</v>
      </c>
      <c r="BH59" s="11">
        <f t="shared" si="68"/>
        <v>186</v>
      </c>
      <c r="BI59" s="11">
        <f t="shared" si="69"/>
        <v>184</v>
      </c>
      <c r="BJ59" s="13">
        <f t="shared" si="46"/>
        <v>275.56687873144438</v>
      </c>
      <c r="BK59" s="19">
        <f>IF($N59=2,BK82*'4 PEF'!$D$4,IF(OR($N59=3,$N59=4,$N59=5,$N59=6),BK82*'4 PEF'!$D$5,IF(OR($N59=7,$N59=8),BK82*'4 PEF'!$D$10,IF($N59=9,BK82*'4 PEF'!$D$7,IF($N59=10,BK82*'4 PEF'!$D$6)))))</f>
        <v>57.311088315875431</v>
      </c>
      <c r="BL59" s="19">
        <f>BL82*'4 PEF'!$D$10</f>
        <v>0</v>
      </c>
      <c r="BM59" s="19">
        <f>IF($N59=2,BM82*'4 PEF'!$D$4,IF(OR($N59=3,$N59=4,$N59=5,$N59=6),BM82*'4 PEF'!$D$5,IF(OR($N59=7,$N59=8),BM82*'4 PEF'!$D$10,IF($N59=9,BM82*'4 PEF'!$D$7,IF($N59=10,BM82*'4 PEF'!$D$6)))))</f>
        <v>3.0213675213675213</v>
      </c>
      <c r="BN59" s="19">
        <f>BN82*'4 PEF'!$D$10</f>
        <v>56.945129433593756</v>
      </c>
      <c r="BO59" s="19">
        <f>BO82*'4 PEF'!$D$10</f>
        <v>0.78303842424129977</v>
      </c>
      <c r="BP59" s="33">
        <f>BP82*'4 PEF'!$D$10</f>
        <v>-16.975136752136752</v>
      </c>
      <c r="BQ59" s="34">
        <f t="shared" si="70"/>
        <v>101.08548694294126</v>
      </c>
      <c r="BR59" s="19">
        <f>IF($N59=2,BR82*'4 PEF'!$D$4,IF(OR($N59=3,$N59=4,$N59=5,$N59=6),BR82*'4 PEF'!$D$5,IF(OR($N59=7,$N59=8),BR82*'4 PEF'!$D$10,IF($N59=9,BR82*'4 PEF'!$D$7,IF($N59=10,BR82*'4 PEF'!$D$6)))))</f>
        <v>79.444554768363105</v>
      </c>
      <c r="BS59" s="19">
        <f>BS82*'4 PEF'!$D$10</f>
        <v>0</v>
      </c>
      <c r="BT59" s="19">
        <f>IF($N59=2,BT82*'4 PEF'!$D$4,IF(OR($N59=3,$N59=4,$N59=5,$N59=6),BT82*'4 PEF'!$D$5,IF(OR($N59=7,$N59=8),BT82*'4 PEF'!$D$10,IF($N59=9,BT82*'4 PEF'!$D$7,IF($N59=10,BT82*'4 PEF'!$D$6)))))</f>
        <v>5.0539682539682529</v>
      </c>
      <c r="BU59" s="19">
        <f>BU82*'4 PEF'!$D$10</f>
        <v>51.078831605396736</v>
      </c>
      <c r="BV59" s="19">
        <f>BV82*'4 PEF'!$D$10</f>
        <v>1.5690394047227116</v>
      </c>
      <c r="BW59" s="33">
        <f>BW82*'4 PEF'!$D$10</f>
        <v>-16.879453968253969</v>
      </c>
      <c r="BX59" s="34">
        <f t="shared" si="71"/>
        <v>120.26694006419682</v>
      </c>
    </row>
    <row r="60" spans="1:76" x14ac:dyDescent="0.25">
      <c r="A60" s="151"/>
      <c r="B60" s="17">
        <v>7</v>
      </c>
      <c r="C60" s="97">
        <f>VLOOKUP(M60,[1]aux!$A$2:$B$37,2,FALSE)</f>
        <v>13</v>
      </c>
      <c r="D60" s="50" t="s">
        <v>32</v>
      </c>
      <c r="E60" s="50" t="s">
        <v>33</v>
      </c>
      <c r="F60" s="49" t="s">
        <v>34</v>
      </c>
      <c r="G60" s="49" t="s">
        <v>32</v>
      </c>
      <c r="H60" s="49">
        <v>0</v>
      </c>
      <c r="I60" s="49">
        <f t="shared" si="47"/>
        <v>3</v>
      </c>
      <c r="J60" s="49">
        <f t="shared" si="48"/>
        <v>3</v>
      </c>
      <c r="K60" s="49">
        <f t="shared" si="49"/>
        <v>2</v>
      </c>
      <c r="L60" s="49">
        <f t="shared" si="50"/>
        <v>1</v>
      </c>
      <c r="M60" s="49">
        <f t="shared" si="51"/>
        <v>3321</v>
      </c>
      <c r="N60" s="49">
        <v>10</v>
      </c>
      <c r="O60" s="49">
        <v>0</v>
      </c>
      <c r="P60" s="49">
        <v>2</v>
      </c>
      <c r="Q60" s="49">
        <v>0</v>
      </c>
      <c r="R60" s="49">
        <v>2</v>
      </c>
      <c r="S60" s="22">
        <f t="shared" si="44"/>
        <v>25</v>
      </c>
      <c r="T60" s="49">
        <v>1</v>
      </c>
      <c r="U60" s="49">
        <v>1</v>
      </c>
      <c r="V60" s="18"/>
      <c r="W60" s="10">
        <f>VLOOKUP($C60,[1]Helsinki!$BB$7:$BK$42,5)</f>
        <v>15</v>
      </c>
      <c r="X60" s="10">
        <f>VLOOKUP($C60,[1]Helsinki!$BB$7:$BK$42,6)</f>
        <v>38</v>
      </c>
      <c r="Y60" s="10">
        <f>VLOOKUP($C60,[1]Helsinki!$BB$7:$BK$42,7)</f>
        <v>65</v>
      </c>
      <c r="Z60" s="10">
        <f>VLOOKUP($C60,[1]Helsinki!$BB$7:$BK$42,8)</f>
        <v>93</v>
      </c>
      <c r="AA60" s="10">
        <f>VLOOKUP($C60,[1]Helsinki!$BB$7:$BK$42,9)</f>
        <v>0</v>
      </c>
      <c r="AB60" s="10">
        <f>VLOOKUP($C60,[1]Helsinki!$BB$7:$BK$42,10)</f>
        <v>109</v>
      </c>
      <c r="AC60" s="11">
        <f t="shared" si="52"/>
        <v>0</v>
      </c>
      <c r="AD60" s="11">
        <f t="shared" si="53"/>
        <v>0</v>
      </c>
      <c r="AE60" s="11">
        <f>VLOOKUP($C60,[1]Vienna!$BB$7:$BM$42,11)</f>
        <v>176</v>
      </c>
      <c r="AF60" s="11">
        <f>VLOOKUP($C60,[1]Vienna!$BB$7:$BM$42,12)</f>
        <v>0</v>
      </c>
      <c r="AG60" s="11" t="s">
        <v>30</v>
      </c>
      <c r="AH60" s="11" t="s">
        <v>30</v>
      </c>
      <c r="AI60" s="11">
        <f t="shared" si="54"/>
        <v>191</v>
      </c>
      <c r="AJ60" s="11">
        <f t="shared" si="55"/>
        <v>0</v>
      </c>
      <c r="AK60" s="11">
        <f t="shared" si="56"/>
        <v>153</v>
      </c>
      <c r="AL60" s="11">
        <f t="shared" si="57"/>
        <v>0</v>
      </c>
      <c r="AM60" s="11">
        <f t="shared" si="58"/>
        <v>162</v>
      </c>
      <c r="AN60" s="11">
        <f t="shared" si="59"/>
        <v>186</v>
      </c>
      <c r="AO60" s="11">
        <f t="shared" si="60"/>
        <v>184</v>
      </c>
      <c r="AP60" s="13">
        <f t="shared" si="45"/>
        <v>277.57070351401154</v>
      </c>
      <c r="AQ60" s="10">
        <f>VLOOKUP($C60,[2]Helsinki!$BB$7:$BK$40,5)</f>
        <v>16</v>
      </c>
      <c r="AR60" s="10">
        <f>VLOOKUP($C60,[2]Helsinki!$BB$7:$BK$40,6)</f>
        <v>38</v>
      </c>
      <c r="AS60" s="10">
        <f>VLOOKUP($C60,[2]Helsinki!$BB$7:$BK$40,7)</f>
        <v>66</v>
      </c>
      <c r="AT60" s="10">
        <f>VLOOKUP($C60,[2]Helsinki!$BB$7:$BK$40,8)</f>
        <v>95</v>
      </c>
      <c r="AU60" s="10">
        <f>VLOOKUP($C60,[2]Helsinki!$BB$7:$BK$40,9)</f>
        <v>0</v>
      </c>
      <c r="AV60" s="10">
        <f>VLOOKUP($C60,[2]Helsinki!$BB$7:$BK$40,10)</f>
        <v>109</v>
      </c>
      <c r="AW60" s="11">
        <f t="shared" si="61"/>
        <v>0</v>
      </c>
      <c r="AX60" s="11">
        <f t="shared" si="62"/>
        <v>0</v>
      </c>
      <c r="AY60" s="11">
        <f>VLOOKUP($C60,[2]Vienna!$BB$7:$BM$42,11)</f>
        <v>176</v>
      </c>
      <c r="AZ60" s="11">
        <f>VLOOKUP($C60,[2]Vienna!$BB$7:$BM$42,12)</f>
        <v>0</v>
      </c>
      <c r="BA60" s="11" t="s">
        <v>30</v>
      </c>
      <c r="BB60" s="11" t="s">
        <v>30</v>
      </c>
      <c r="BC60" s="11">
        <f t="shared" si="63"/>
        <v>191</v>
      </c>
      <c r="BD60" s="11">
        <f t="shared" si="64"/>
        <v>0</v>
      </c>
      <c r="BE60" s="11">
        <f t="shared" si="65"/>
        <v>153</v>
      </c>
      <c r="BF60" s="11">
        <f t="shared" si="66"/>
        <v>0</v>
      </c>
      <c r="BG60" s="11">
        <f t="shared" si="67"/>
        <v>162</v>
      </c>
      <c r="BH60" s="11">
        <f t="shared" si="68"/>
        <v>186</v>
      </c>
      <c r="BI60" s="11">
        <f t="shared" si="69"/>
        <v>184</v>
      </c>
      <c r="BJ60" s="13">
        <f t="shared" si="46"/>
        <v>310.21474666603171</v>
      </c>
      <c r="BK60" s="19">
        <f>IF($N60=2,BK83*'4 PEF'!$D$4,IF(OR($N60=3,$N60=4,$N60=5,$N60=6),BK83*'4 PEF'!$D$5,IF(OR($N60=7,$N60=8),BK83*'4 PEF'!$D$10,IF($N60=9,BK83*'4 PEF'!$D$7,IF($N60=10,BK83*'4 PEF'!$D$6)))))</f>
        <v>19.94680019639063</v>
      </c>
      <c r="BL60" s="19">
        <f>BL83*'4 PEF'!$D$10</f>
        <v>0</v>
      </c>
      <c r="BM60" s="19">
        <f>IF($N60=2,BM83*'4 PEF'!$D$4,IF(OR($N60=3,$N60=4,$N60=5,$N60=6),BM83*'4 PEF'!$D$5,IF(OR($N60=7,$N60=8),BM83*'4 PEF'!$D$10,IF($N60=9,BM83*'4 PEF'!$D$7,IF($N60=10,BM83*'4 PEF'!$D$6)))))</f>
        <v>3.0213675213675213</v>
      </c>
      <c r="BN60" s="19">
        <f>BN83*'4 PEF'!$D$10</f>
        <v>59.43361259765625</v>
      </c>
      <c r="BO60" s="19">
        <f>BO83*'4 PEF'!$D$10</f>
        <v>0.50423177916925344</v>
      </c>
      <c r="BP60" s="33">
        <f>BP83*'4 PEF'!$D$10</f>
        <v>-16.975136752136752</v>
      </c>
      <c r="BQ60" s="34">
        <f t="shared" si="70"/>
        <v>65.93087534244691</v>
      </c>
      <c r="BR60" s="19">
        <f>IF($N60=2,BR83*'4 PEF'!$D$4,IF(OR($N60=3,$N60=4,$N60=5,$N60=6),BR83*'4 PEF'!$D$5,IF(OR($N60=7,$N60=8),BR83*'4 PEF'!$D$10,IF($N60=9,BR83*'4 PEF'!$D$7,IF($N60=10,BR83*'4 PEF'!$D$6)))))</f>
        <v>29.424821173305677</v>
      </c>
      <c r="BS60" s="19">
        <f>BS83*'4 PEF'!$D$10</f>
        <v>0</v>
      </c>
      <c r="BT60" s="19">
        <f>IF($N60=2,BT83*'4 PEF'!$D$4,IF(OR($N60=3,$N60=4,$N60=5,$N60=6),BT83*'4 PEF'!$D$5,IF(OR($N60=7,$N60=8),BT83*'4 PEF'!$D$10,IF($N60=9,BT83*'4 PEF'!$D$7,IF($N60=10,BT83*'4 PEF'!$D$6)))))</f>
        <v>5.0539682539682529</v>
      </c>
      <c r="BU60" s="19">
        <f>BU83*'4 PEF'!$D$10</f>
        <v>52.61138649170644</v>
      </c>
      <c r="BV60" s="19">
        <f>BV83*'4 PEF'!$D$10</f>
        <v>1.0733954937059831</v>
      </c>
      <c r="BW60" s="33">
        <f>BW83*'4 PEF'!$D$10</f>
        <v>-16.879453968253969</v>
      </c>
      <c r="BX60" s="34">
        <f t="shared" si="71"/>
        <v>71.284117444432397</v>
      </c>
    </row>
    <row r="61" spans="1:76" x14ac:dyDescent="0.25">
      <c r="A61" s="151"/>
      <c r="B61" s="17">
        <v>8</v>
      </c>
      <c r="C61" s="97">
        <f>VLOOKUP(M61,[1]aux!$A$2:$B$37,2,FALSE)</f>
        <v>14</v>
      </c>
      <c r="D61" s="50" t="s">
        <v>32</v>
      </c>
      <c r="E61" s="50" t="s">
        <v>33</v>
      </c>
      <c r="F61" s="49" t="s">
        <v>32</v>
      </c>
      <c r="G61" s="49" t="s">
        <v>33</v>
      </c>
      <c r="H61" s="49">
        <v>0</v>
      </c>
      <c r="I61" s="49">
        <f t="shared" si="47"/>
        <v>3</v>
      </c>
      <c r="J61" s="49">
        <f t="shared" si="48"/>
        <v>3</v>
      </c>
      <c r="K61" s="49">
        <f t="shared" si="49"/>
        <v>3</v>
      </c>
      <c r="L61" s="49">
        <f t="shared" si="50"/>
        <v>1</v>
      </c>
      <c r="M61" s="49">
        <f t="shared" si="51"/>
        <v>3331</v>
      </c>
      <c r="N61" s="49">
        <v>9</v>
      </c>
      <c r="O61" s="49">
        <v>0</v>
      </c>
      <c r="P61" s="49">
        <v>1</v>
      </c>
      <c r="Q61" s="49">
        <v>0</v>
      </c>
      <c r="R61" s="49">
        <v>2</v>
      </c>
      <c r="S61" s="22">
        <f t="shared" si="44"/>
        <v>18</v>
      </c>
      <c r="T61" s="49">
        <v>0</v>
      </c>
      <c r="U61" s="49">
        <v>1</v>
      </c>
      <c r="V61" s="18"/>
      <c r="W61" s="10">
        <f>VLOOKUP($C61,[1]Helsinki!$BB$7:$BK$42,5)</f>
        <v>15</v>
      </c>
      <c r="X61" s="10">
        <f>VLOOKUP($C61,[1]Helsinki!$BB$7:$BK$42,6)</f>
        <v>38</v>
      </c>
      <c r="Y61" s="10">
        <f>VLOOKUP($C61,[1]Helsinki!$BB$7:$BK$42,7)</f>
        <v>65</v>
      </c>
      <c r="Z61" s="10">
        <f>VLOOKUP($C61,[1]Helsinki!$BB$7:$BK$42,8)</f>
        <v>93</v>
      </c>
      <c r="AA61" s="10">
        <f>VLOOKUP($C61,[1]Helsinki!$BB$7:$BK$42,9)</f>
        <v>117</v>
      </c>
      <c r="AB61" s="10">
        <f>VLOOKUP($C61,[1]Helsinki!$BB$7:$BK$42,10)</f>
        <v>109</v>
      </c>
      <c r="AC61" s="11">
        <f t="shared" si="52"/>
        <v>0</v>
      </c>
      <c r="AD61" s="11">
        <f t="shared" si="53"/>
        <v>0</v>
      </c>
      <c r="AE61" s="11">
        <f>VLOOKUP($C61,[1]Vienna!$BB$7:$BM$42,11)</f>
        <v>177</v>
      </c>
      <c r="AF61" s="11">
        <f>VLOOKUP($C61,[1]Vienna!$BB$7:$BM$42,12)</f>
        <v>182</v>
      </c>
      <c r="AG61" s="11" t="s">
        <v>30</v>
      </c>
      <c r="AH61" s="11" t="s">
        <v>30</v>
      </c>
      <c r="AI61" s="11">
        <f t="shared" si="54"/>
        <v>138</v>
      </c>
      <c r="AJ61" s="11">
        <f t="shared" si="55"/>
        <v>0</v>
      </c>
      <c r="AK61" s="11">
        <f t="shared" si="56"/>
        <v>149</v>
      </c>
      <c r="AL61" s="11">
        <f t="shared" si="57"/>
        <v>0</v>
      </c>
      <c r="AM61" s="11">
        <f t="shared" si="58"/>
        <v>162</v>
      </c>
      <c r="AN61" s="11">
        <f t="shared" si="59"/>
        <v>0</v>
      </c>
      <c r="AO61" s="11">
        <f t="shared" si="60"/>
        <v>184</v>
      </c>
      <c r="AP61" s="13">
        <f t="shared" si="45"/>
        <v>393.62383943246778</v>
      </c>
      <c r="AQ61" s="10">
        <f>VLOOKUP($C61,[2]Helsinki!$BB$7:$BK$40,5)</f>
        <v>16</v>
      </c>
      <c r="AR61" s="10">
        <f>VLOOKUP($C61,[2]Helsinki!$BB$7:$BK$40,6)</f>
        <v>38</v>
      </c>
      <c r="AS61" s="10">
        <f>VLOOKUP($C61,[2]Helsinki!$BB$7:$BK$40,7)</f>
        <v>66</v>
      </c>
      <c r="AT61" s="10">
        <f>VLOOKUP($C61,[2]Helsinki!$BB$7:$BK$40,8)</f>
        <v>95</v>
      </c>
      <c r="AU61" s="10">
        <f>VLOOKUP($C61,[2]Helsinki!$BB$7:$BK$40,9)</f>
        <v>117</v>
      </c>
      <c r="AV61" s="10">
        <f>VLOOKUP($C61,[2]Helsinki!$BB$7:$BK$40,10)</f>
        <v>109</v>
      </c>
      <c r="AW61" s="11">
        <f t="shared" si="61"/>
        <v>0</v>
      </c>
      <c r="AX61" s="11">
        <f t="shared" si="62"/>
        <v>0</v>
      </c>
      <c r="AY61" s="11">
        <f>VLOOKUP($C61,[2]Vienna!$BB$7:$BM$42,11)</f>
        <v>177</v>
      </c>
      <c r="AZ61" s="11">
        <f>VLOOKUP($C61,[2]Vienna!$BB$7:$BM$42,12)</f>
        <v>182</v>
      </c>
      <c r="BA61" s="11" t="s">
        <v>30</v>
      </c>
      <c r="BB61" s="11" t="s">
        <v>30</v>
      </c>
      <c r="BC61" s="11">
        <f t="shared" si="63"/>
        <v>138</v>
      </c>
      <c r="BD61" s="11">
        <f t="shared" si="64"/>
        <v>0</v>
      </c>
      <c r="BE61" s="11">
        <f t="shared" si="65"/>
        <v>149</v>
      </c>
      <c r="BF61" s="11">
        <f t="shared" si="66"/>
        <v>0</v>
      </c>
      <c r="BG61" s="11">
        <f t="shared" si="67"/>
        <v>162</v>
      </c>
      <c r="BH61" s="11">
        <f t="shared" si="68"/>
        <v>0</v>
      </c>
      <c r="BI61" s="11">
        <f t="shared" si="69"/>
        <v>184</v>
      </c>
      <c r="BJ61" s="13">
        <f t="shared" si="46"/>
        <v>374.32035170960171</v>
      </c>
      <c r="BK61" s="19">
        <f>IF($N61=2,BK84*'4 PEF'!$D$4,IF(OR($N61=3,$N61=4,$N61=5,$N61=6),BK84*'4 PEF'!$D$5,IF(OR($N61=7,$N61=8),BK84*'4 PEF'!$D$10,IF($N61=9,BK84*'4 PEF'!$D$7,IF($N61=10,BK84*'4 PEF'!$D$6)))))</f>
        <v>29.765846489469901</v>
      </c>
      <c r="BL61" s="19">
        <f>BL84*'4 PEF'!$D$10</f>
        <v>0</v>
      </c>
      <c r="BM61" s="19">
        <f>IF($N61=2,BM84*'4 PEF'!$D$4,IF(OR($N61=3,$N61=4,$N61=5,$N61=6),BM84*'4 PEF'!$D$5,IF(OR($N61=7,$N61=8),BM84*'4 PEF'!$D$10,IF($N61=9,BM84*'4 PEF'!$D$7,IF($N61=10,BM84*'4 PEF'!$D$6)))))</f>
        <v>6.3</v>
      </c>
      <c r="BN61" s="19">
        <f>BN84*'4 PEF'!$D$10</f>
        <v>21.622086742730868</v>
      </c>
      <c r="BO61" s="19">
        <f>BO84*'4 PEF'!$D$10</f>
        <v>0.46793532982897507</v>
      </c>
      <c r="BP61" s="33">
        <f>BP84*'4 PEF'!$D$10</f>
        <v>-16.975136752136752</v>
      </c>
      <c r="BQ61" s="34">
        <f t="shared" si="70"/>
        <v>41.18073180989299</v>
      </c>
      <c r="BR61" s="19">
        <f>IF($N61=2,BR84*'4 PEF'!$D$4,IF(OR($N61=3,$N61=4,$N61=5,$N61=6),BR84*'4 PEF'!$D$5,IF(OR($N61=7,$N61=8),BR84*'4 PEF'!$D$10,IF($N61=9,BR84*'4 PEF'!$D$7,IF($N61=10,BR84*'4 PEF'!$D$6)))))</f>
        <v>41.110580386241537</v>
      </c>
      <c r="BS61" s="19">
        <f>BS84*'4 PEF'!$D$10</f>
        <v>0</v>
      </c>
      <c r="BT61" s="19">
        <f>IF($N61=2,BT84*'4 PEF'!$D$4,IF(OR($N61=3,$N61=4,$N61=5,$N61=6),BT84*'4 PEF'!$D$5,IF(OR($N61=7,$N61=8),BT84*'4 PEF'!$D$10,IF($N61=9,BT84*'4 PEF'!$D$7,IF($N61=10,BT84*'4 PEF'!$D$6)))))</f>
        <v>9.17</v>
      </c>
      <c r="BU61" s="19">
        <f>BU84*'4 PEF'!$D$10</f>
        <v>20.806517113411218</v>
      </c>
      <c r="BV61" s="19">
        <f>BV84*'4 PEF'!$D$10</f>
        <v>1.0759616509552832</v>
      </c>
      <c r="BW61" s="33">
        <f>BW84*'4 PEF'!$D$10</f>
        <v>-16.879453968253969</v>
      </c>
      <c r="BX61" s="34">
        <f t="shared" si="71"/>
        <v>55.283605182354066</v>
      </c>
    </row>
    <row r="62" spans="1:76" x14ac:dyDescent="0.25">
      <c r="A62" s="151"/>
      <c r="B62" s="17">
        <v>9</v>
      </c>
      <c r="C62" s="97">
        <f>VLOOKUP(M62,[1]aux!$A$2:$B$37,2,FALSE)</f>
        <v>18</v>
      </c>
      <c r="D62" s="50" t="s">
        <v>33</v>
      </c>
      <c r="E62" s="50" t="s">
        <v>33</v>
      </c>
      <c r="F62" s="49" t="s">
        <v>32</v>
      </c>
      <c r="G62" s="49" t="s">
        <v>33</v>
      </c>
      <c r="H62" s="49">
        <v>0</v>
      </c>
      <c r="I62" s="49">
        <f t="shared" si="47"/>
        <v>4</v>
      </c>
      <c r="J62" s="49">
        <f t="shared" si="48"/>
        <v>3</v>
      </c>
      <c r="K62" s="49">
        <f t="shared" si="49"/>
        <v>3</v>
      </c>
      <c r="L62" s="49">
        <f t="shared" si="50"/>
        <v>1</v>
      </c>
      <c r="M62" s="49">
        <f t="shared" si="51"/>
        <v>4331</v>
      </c>
      <c r="N62" s="49">
        <v>9</v>
      </c>
      <c r="O62" s="49">
        <v>0</v>
      </c>
      <c r="P62" s="49">
        <v>1</v>
      </c>
      <c r="Q62" s="49">
        <v>0</v>
      </c>
      <c r="R62" s="49">
        <v>2</v>
      </c>
      <c r="S62" s="22">
        <f t="shared" si="44"/>
        <v>18</v>
      </c>
      <c r="T62" s="49">
        <v>0</v>
      </c>
      <c r="U62" s="49">
        <v>1</v>
      </c>
      <c r="V62" s="18"/>
      <c r="W62" s="10">
        <f>VLOOKUP($C62,[1]Helsinki!$BB$7:$BK$42,5)</f>
        <v>17</v>
      </c>
      <c r="X62" s="10" t="str">
        <f>VLOOKUP($C62,[1]Helsinki!$BB$7:$BK$42,6)</f>
        <v>f</v>
      </c>
      <c r="Y62" s="10">
        <f>VLOOKUP($C62,[1]Helsinki!$BB$7:$BK$42,7)</f>
        <v>67</v>
      </c>
      <c r="Z62" s="10">
        <f>VLOOKUP($C62,[1]Helsinki!$BB$7:$BK$42,8)</f>
        <v>93</v>
      </c>
      <c r="AA62" s="10">
        <f>VLOOKUP($C62,[1]Helsinki!$BB$7:$BK$42,9)</f>
        <v>117</v>
      </c>
      <c r="AB62" s="10">
        <f>VLOOKUP($C62,[1]Helsinki!$BB$7:$BK$42,10)</f>
        <v>109</v>
      </c>
      <c r="AC62" s="11">
        <f t="shared" si="52"/>
        <v>0</v>
      </c>
      <c r="AD62" s="11">
        <f t="shared" si="53"/>
        <v>0</v>
      </c>
      <c r="AE62" s="11">
        <f>VLOOKUP($C62,[1]Vienna!$BB$7:$BM$42,11)</f>
        <v>177</v>
      </c>
      <c r="AF62" s="11">
        <f>VLOOKUP($C62,[1]Vienna!$BB$7:$BM$42,12)</f>
        <v>182</v>
      </c>
      <c r="AG62" s="11" t="s">
        <v>30</v>
      </c>
      <c r="AH62" s="11" t="s">
        <v>30</v>
      </c>
      <c r="AI62" s="11">
        <f t="shared" si="54"/>
        <v>138</v>
      </c>
      <c r="AJ62" s="11">
        <f t="shared" si="55"/>
        <v>0</v>
      </c>
      <c r="AK62" s="11">
        <f t="shared" si="56"/>
        <v>149</v>
      </c>
      <c r="AL62" s="11">
        <f t="shared" si="57"/>
        <v>0</v>
      </c>
      <c r="AM62" s="11">
        <f t="shared" si="58"/>
        <v>162</v>
      </c>
      <c r="AN62" s="11">
        <f t="shared" si="59"/>
        <v>0</v>
      </c>
      <c r="AO62" s="11">
        <f t="shared" si="60"/>
        <v>184</v>
      </c>
      <c r="AP62" s="13">
        <f t="shared" si="45"/>
        <v>396.68229372175506</v>
      </c>
      <c r="AQ62" s="10">
        <f>VLOOKUP($C62,[2]Helsinki!$BB$7:$BK$40,5)</f>
        <v>18</v>
      </c>
      <c r="AR62" s="10" t="str">
        <f>VLOOKUP($C62,[2]Helsinki!$BB$7:$BK$40,6)</f>
        <v>f</v>
      </c>
      <c r="AS62" s="10">
        <f>VLOOKUP($C62,[2]Helsinki!$BB$7:$BK$40,7)</f>
        <v>68</v>
      </c>
      <c r="AT62" s="10">
        <f>VLOOKUP($C62,[2]Helsinki!$BB$7:$BK$40,8)</f>
        <v>95</v>
      </c>
      <c r="AU62" s="10">
        <f>VLOOKUP($C62,[2]Helsinki!$BB$7:$BK$40,9)</f>
        <v>117</v>
      </c>
      <c r="AV62" s="10">
        <f>VLOOKUP($C62,[2]Helsinki!$BB$7:$BK$40,10)</f>
        <v>109</v>
      </c>
      <c r="AW62" s="11">
        <f t="shared" si="61"/>
        <v>0</v>
      </c>
      <c r="AX62" s="11">
        <f t="shared" si="62"/>
        <v>0</v>
      </c>
      <c r="AY62" s="11">
        <f>VLOOKUP($C62,[2]Vienna!$BB$7:$BM$42,11)</f>
        <v>177</v>
      </c>
      <c r="AZ62" s="11">
        <f>VLOOKUP($C62,[2]Vienna!$BB$7:$BM$42,12)</f>
        <v>182</v>
      </c>
      <c r="BA62" s="11" t="s">
        <v>30</v>
      </c>
      <c r="BB62" s="11" t="s">
        <v>30</v>
      </c>
      <c r="BC62" s="11">
        <f t="shared" si="63"/>
        <v>138</v>
      </c>
      <c r="BD62" s="11">
        <f t="shared" si="64"/>
        <v>0</v>
      </c>
      <c r="BE62" s="11">
        <f t="shared" si="65"/>
        <v>149</v>
      </c>
      <c r="BF62" s="11">
        <f t="shared" si="66"/>
        <v>0</v>
      </c>
      <c r="BG62" s="11">
        <f t="shared" si="67"/>
        <v>162</v>
      </c>
      <c r="BH62" s="11">
        <f t="shared" si="68"/>
        <v>0</v>
      </c>
      <c r="BI62" s="11">
        <f t="shared" si="69"/>
        <v>184</v>
      </c>
      <c r="BJ62" s="13">
        <f t="shared" si="46"/>
        <v>381.14884316201017</v>
      </c>
      <c r="BK62" s="19">
        <f>IF($N62=2,BK85*'4 PEF'!$D$4,IF(OR($N62=3,$N62=4,$N62=5,$N62=6),BK85*'4 PEF'!$D$5,IF(OR($N62=7,$N62=8),BK85*'4 PEF'!$D$10,IF($N62=9,BK85*'4 PEF'!$D$7,IF($N62=10,BK85*'4 PEF'!$D$6)))))</f>
        <v>28.201683531448626</v>
      </c>
      <c r="BL62" s="19">
        <f>BL85*'4 PEF'!$D$10</f>
        <v>0</v>
      </c>
      <c r="BM62" s="19">
        <f>IF($N62=2,BM85*'4 PEF'!$D$4,IF(OR($N62=3,$N62=4,$N62=5,$N62=6),BM85*'4 PEF'!$D$5,IF(OR($N62=7,$N62=8),BM85*'4 PEF'!$D$10,IF($N62=9,BM85*'4 PEF'!$D$7,IF($N62=10,BM85*'4 PEF'!$D$6)))))</f>
        <v>6.3</v>
      </c>
      <c r="BN62" s="19">
        <f>BN85*'4 PEF'!$D$10</f>
        <v>21.622086742730868</v>
      </c>
      <c r="BO62" s="19">
        <f>BO85*'4 PEF'!$D$10</f>
        <v>0.46103785329876634</v>
      </c>
      <c r="BP62" s="33">
        <f>BP85*'4 PEF'!$D$10</f>
        <v>-16.975136752136752</v>
      </c>
      <c r="BQ62" s="34">
        <f t="shared" si="70"/>
        <v>39.609671375341506</v>
      </c>
      <c r="BR62" s="19">
        <f>IF($N62=2,BR85*'4 PEF'!$D$4,IF(OR($N62=3,$N62=4,$N62=5,$N62=6),BR85*'4 PEF'!$D$5,IF(OR($N62=7,$N62=8),BR85*'4 PEF'!$D$10,IF($N62=9,BR85*'4 PEF'!$D$7,IF($N62=10,BR85*'4 PEF'!$D$6)))))</f>
        <v>37.586406286959424</v>
      </c>
      <c r="BS62" s="19">
        <f>BS85*'4 PEF'!$D$10</f>
        <v>0</v>
      </c>
      <c r="BT62" s="19">
        <f>IF($N62=2,BT85*'4 PEF'!$D$4,IF(OR($N62=3,$N62=4,$N62=5,$N62=6),BT85*'4 PEF'!$D$5,IF(OR($N62=7,$N62=8),BT85*'4 PEF'!$D$10,IF($N62=9,BT85*'4 PEF'!$D$7,IF($N62=10,BT85*'4 PEF'!$D$6)))))</f>
        <v>9.17</v>
      </c>
      <c r="BU62" s="19">
        <f>BU85*'4 PEF'!$D$10</f>
        <v>20.806517113411218</v>
      </c>
      <c r="BV62" s="19">
        <f>BV85*'4 PEF'!$D$10</f>
        <v>1.0534131747133408</v>
      </c>
      <c r="BW62" s="33">
        <f>BW85*'4 PEF'!$D$10</f>
        <v>-16.879453968253969</v>
      </c>
      <c r="BX62" s="34">
        <f t="shared" si="71"/>
        <v>51.736882606830008</v>
      </c>
    </row>
    <row r="63" spans="1:76" x14ac:dyDescent="0.25">
      <c r="A63" s="151"/>
      <c r="B63" s="17">
        <v>10</v>
      </c>
      <c r="C63" s="97">
        <f>VLOOKUP(M63,[1]aux!$A$2:$B$37,2,FALSE)</f>
        <v>32</v>
      </c>
      <c r="D63" s="50" t="s">
        <v>32</v>
      </c>
      <c r="E63" s="50" t="s">
        <v>33</v>
      </c>
      <c r="F63" s="49" t="s">
        <v>32</v>
      </c>
      <c r="G63" s="49" t="s">
        <v>33</v>
      </c>
      <c r="H63" s="49">
        <v>1</v>
      </c>
      <c r="I63" s="49">
        <f t="shared" si="47"/>
        <v>3</v>
      </c>
      <c r="J63" s="49">
        <f t="shared" si="48"/>
        <v>3</v>
      </c>
      <c r="K63" s="49">
        <f t="shared" si="49"/>
        <v>3</v>
      </c>
      <c r="L63" s="49">
        <f t="shared" si="50"/>
        <v>2</v>
      </c>
      <c r="M63" s="49">
        <f t="shared" si="51"/>
        <v>3332</v>
      </c>
      <c r="N63" s="49">
        <v>9</v>
      </c>
      <c r="O63" s="49">
        <v>0</v>
      </c>
      <c r="P63" s="49">
        <v>1</v>
      </c>
      <c r="Q63" s="49">
        <v>0</v>
      </c>
      <c r="R63" s="49">
        <v>2</v>
      </c>
      <c r="S63" s="22">
        <f t="shared" si="44"/>
        <v>24</v>
      </c>
      <c r="T63" s="49">
        <v>1</v>
      </c>
      <c r="U63" s="49">
        <v>1</v>
      </c>
      <c r="V63" s="18"/>
      <c r="W63" s="10">
        <f>VLOOKUP($C63,[1]Helsinki!$BB$7:$BK$42,5)</f>
        <v>15</v>
      </c>
      <c r="X63" s="10">
        <f>VLOOKUP($C63,[1]Helsinki!$BB$7:$BK$42,6)</f>
        <v>38</v>
      </c>
      <c r="Y63" s="10">
        <f>VLOOKUP($C63,[1]Helsinki!$BB$7:$BK$42,7)</f>
        <v>65</v>
      </c>
      <c r="Z63" s="10">
        <f>VLOOKUP($C63,[1]Helsinki!$BB$7:$BK$42,8)</f>
        <v>93</v>
      </c>
      <c r="AA63" s="10">
        <f>VLOOKUP($C63,[1]Helsinki!$BB$7:$BK$42,9)</f>
        <v>117</v>
      </c>
      <c r="AB63" s="10">
        <f>VLOOKUP($C63,[1]Helsinki!$BB$7:$BK$42,10)</f>
        <v>109</v>
      </c>
      <c r="AC63" s="11">
        <f t="shared" si="52"/>
        <v>170</v>
      </c>
      <c r="AD63" s="11">
        <f t="shared" si="53"/>
        <v>168</v>
      </c>
      <c r="AE63" s="11">
        <f>VLOOKUP($C63,[1]Vienna!$BB$7:$BM$42,11)</f>
        <v>177</v>
      </c>
      <c r="AF63" s="11">
        <f>VLOOKUP($C63,[1]Vienna!$BB$7:$BM$42,12)</f>
        <v>182</v>
      </c>
      <c r="AG63" s="11" t="s">
        <v>30</v>
      </c>
      <c r="AH63" s="11" t="s">
        <v>30</v>
      </c>
      <c r="AI63" s="11">
        <f t="shared" si="54"/>
        <v>138</v>
      </c>
      <c r="AJ63" s="11">
        <f t="shared" si="55"/>
        <v>0</v>
      </c>
      <c r="AK63" s="11">
        <f t="shared" si="56"/>
        <v>149</v>
      </c>
      <c r="AL63" s="11">
        <f t="shared" si="57"/>
        <v>0</v>
      </c>
      <c r="AM63" s="11">
        <f t="shared" si="58"/>
        <v>162</v>
      </c>
      <c r="AN63" s="11">
        <f t="shared" si="59"/>
        <v>186</v>
      </c>
      <c r="AO63" s="11">
        <f t="shared" si="60"/>
        <v>184</v>
      </c>
      <c r="AP63" s="13">
        <f t="shared" si="45"/>
        <v>453.99224121430171</v>
      </c>
      <c r="AQ63" s="10">
        <f>VLOOKUP($C63,[2]Helsinki!$BB$7:$BK$40,5)</f>
        <v>16</v>
      </c>
      <c r="AR63" s="10">
        <f>VLOOKUP($C63,[2]Helsinki!$BB$7:$BK$40,6)</f>
        <v>38</v>
      </c>
      <c r="AS63" s="10">
        <f>VLOOKUP($C63,[2]Helsinki!$BB$7:$BK$40,7)</f>
        <v>66</v>
      </c>
      <c r="AT63" s="10">
        <f>VLOOKUP($C63,[2]Helsinki!$BB$7:$BK$40,8)</f>
        <v>95</v>
      </c>
      <c r="AU63" s="10">
        <f>VLOOKUP($C63,[2]Helsinki!$BB$7:$BK$40,9)</f>
        <v>117</v>
      </c>
      <c r="AV63" s="10">
        <f>VLOOKUP($C63,[2]Helsinki!$BB$7:$BK$40,10)</f>
        <v>109</v>
      </c>
      <c r="AW63" s="11">
        <f t="shared" si="61"/>
        <v>170</v>
      </c>
      <c r="AX63" s="11">
        <f t="shared" si="62"/>
        <v>168</v>
      </c>
      <c r="AY63" s="11">
        <f>VLOOKUP($C63,[2]Vienna!$BB$7:$BM$42,11)</f>
        <v>177</v>
      </c>
      <c r="AZ63" s="11">
        <f>VLOOKUP($C63,[2]Vienna!$BB$7:$BM$42,12)</f>
        <v>182</v>
      </c>
      <c r="BA63" s="11" t="s">
        <v>30</v>
      </c>
      <c r="BB63" s="11" t="s">
        <v>30</v>
      </c>
      <c r="BC63" s="11">
        <f t="shared" si="63"/>
        <v>138</v>
      </c>
      <c r="BD63" s="11">
        <f t="shared" si="64"/>
        <v>0</v>
      </c>
      <c r="BE63" s="11">
        <f t="shared" si="65"/>
        <v>149</v>
      </c>
      <c r="BF63" s="11">
        <f t="shared" si="66"/>
        <v>0</v>
      </c>
      <c r="BG63" s="11">
        <f t="shared" si="67"/>
        <v>162</v>
      </c>
      <c r="BH63" s="11">
        <f t="shared" si="68"/>
        <v>186</v>
      </c>
      <c r="BI63" s="11">
        <f t="shared" si="69"/>
        <v>184</v>
      </c>
      <c r="BJ63" s="13">
        <f t="shared" si="46"/>
        <v>436.87272418740633</v>
      </c>
      <c r="BK63" s="19">
        <f>IF($N63=2,BK86*'4 PEF'!$D$4,IF(OR($N63=3,$N63=4,$N63=5,$N63=6),BK86*'4 PEF'!$D$5,IF(OR($N63=7,$N63=8),BK86*'4 PEF'!$D$10,IF($N63=9,BK86*'4 PEF'!$D$7,IF($N63=10,BK86*'4 PEF'!$D$6)))))</f>
        <v>20.044437142401833</v>
      </c>
      <c r="BL63" s="19">
        <f>BL86*'4 PEF'!$D$10</f>
        <v>0</v>
      </c>
      <c r="BM63" s="19">
        <f>IF($N63=2,BM86*'4 PEF'!$D$4,IF(OR($N63=3,$N63=4,$N63=5,$N63=6),BM86*'4 PEF'!$D$5,IF(OR($N63=7,$N63=8),BM86*'4 PEF'!$D$10,IF($N63=9,BM86*'4 PEF'!$D$7,IF($N63=10,BM86*'4 PEF'!$D$6)))))</f>
        <v>3.8069230769230766</v>
      </c>
      <c r="BN63" s="19">
        <f>BN86*'4 PEF'!$D$10</f>
        <v>21.622086742730868</v>
      </c>
      <c r="BO63" s="19">
        <f>BO86*'4 PEF'!$D$10</f>
        <v>4.5924615980103223</v>
      </c>
      <c r="BP63" s="33">
        <f>BP86*'4 PEF'!$D$10</f>
        <v>-16.975136752136752</v>
      </c>
      <c r="BQ63" s="34">
        <f t="shared" si="70"/>
        <v>33.090771807929343</v>
      </c>
      <c r="BR63" s="19">
        <f>IF($N63=2,BR86*'4 PEF'!$D$4,IF(OR($N63=3,$N63=4,$N63=5,$N63=6),BR86*'4 PEF'!$D$5,IF(OR($N63=7,$N63=8),BR86*'4 PEF'!$D$10,IF($N63=9,BR86*'4 PEF'!$D$7,IF($N63=10,BR86*'4 PEF'!$D$6)))))</f>
        <v>17.059858394547739</v>
      </c>
      <c r="BS63" s="19">
        <f>BS86*'4 PEF'!$D$10</f>
        <v>0</v>
      </c>
      <c r="BT63" s="19">
        <f>IF($N63=2,BT86*'4 PEF'!$D$4,IF(OR($N63=3,$N63=4,$N63=5,$N63=6),BT86*'4 PEF'!$D$5,IF(OR($N63=7,$N63=8),BT86*'4 PEF'!$D$10,IF($N63=9,BT86*'4 PEF'!$D$7,IF($N63=10,BT86*'4 PEF'!$D$6)))))</f>
        <v>6.3679999999999986</v>
      </c>
      <c r="BU63" s="19">
        <f>BU86*'4 PEF'!$D$10</f>
        <v>20.806517113411218</v>
      </c>
      <c r="BV63" s="19">
        <f>BV86*'4 PEF'!$D$10</f>
        <v>12.043360936864595</v>
      </c>
      <c r="BW63" s="33">
        <f>BW86*'4 PEF'!$D$10</f>
        <v>-16.879453968253969</v>
      </c>
      <c r="BX63" s="34">
        <f t="shared" si="71"/>
        <v>39.398282476569584</v>
      </c>
    </row>
    <row r="64" spans="1:76" x14ac:dyDescent="0.25">
      <c r="A64" s="151"/>
      <c r="B64" s="17">
        <v>11</v>
      </c>
      <c r="C64" s="97">
        <f>VLOOKUP(M64,[1]aux!$A$2:$B$37,2,FALSE)</f>
        <v>36</v>
      </c>
      <c r="D64" s="50" t="s">
        <v>33</v>
      </c>
      <c r="E64" s="50" t="s">
        <v>33</v>
      </c>
      <c r="F64" s="49" t="s">
        <v>32</v>
      </c>
      <c r="G64" s="49" t="s">
        <v>33</v>
      </c>
      <c r="H64" s="49">
        <v>1</v>
      </c>
      <c r="I64" s="49">
        <f t="shared" si="47"/>
        <v>4</v>
      </c>
      <c r="J64" s="49">
        <f t="shared" si="48"/>
        <v>3</v>
      </c>
      <c r="K64" s="49">
        <f t="shared" si="49"/>
        <v>3</v>
      </c>
      <c r="L64" s="49">
        <f t="shared" si="50"/>
        <v>2</v>
      </c>
      <c r="M64" s="49">
        <f t="shared" si="51"/>
        <v>4332</v>
      </c>
      <c r="N64" s="49">
        <v>9</v>
      </c>
      <c r="O64" s="49">
        <v>0</v>
      </c>
      <c r="P64" s="49">
        <v>1</v>
      </c>
      <c r="Q64" s="49">
        <v>0</v>
      </c>
      <c r="R64" s="49">
        <v>2</v>
      </c>
      <c r="S64" s="22">
        <f t="shared" si="44"/>
        <v>24</v>
      </c>
      <c r="T64" s="49">
        <v>1</v>
      </c>
      <c r="U64" s="49">
        <v>1</v>
      </c>
      <c r="V64" s="18"/>
      <c r="W64" s="10">
        <f>VLOOKUP($C64,[1]Helsinki!$BB$7:$BK$42,5)</f>
        <v>17</v>
      </c>
      <c r="X64" s="10" t="str">
        <f>VLOOKUP($C64,[1]Helsinki!$BB$7:$BK$42,6)</f>
        <v>f</v>
      </c>
      <c r="Y64" s="10">
        <f>VLOOKUP($C64,[1]Helsinki!$BB$7:$BK$42,7)</f>
        <v>67</v>
      </c>
      <c r="Z64" s="10">
        <f>VLOOKUP($C64,[1]Helsinki!$BB$7:$BK$42,8)</f>
        <v>93</v>
      </c>
      <c r="AA64" s="10">
        <f>VLOOKUP($C64,[1]Helsinki!$BB$7:$BK$42,9)</f>
        <v>117</v>
      </c>
      <c r="AB64" s="10">
        <f>VLOOKUP($C64,[1]Helsinki!$BB$7:$BK$42,10)</f>
        <v>109</v>
      </c>
      <c r="AC64" s="11">
        <f t="shared" si="52"/>
        <v>170</v>
      </c>
      <c r="AD64" s="11">
        <f t="shared" si="53"/>
        <v>168</v>
      </c>
      <c r="AE64" s="11">
        <f>VLOOKUP($C64,[1]Vienna!$BB$7:$BM$42,11)</f>
        <v>177</v>
      </c>
      <c r="AF64" s="11">
        <f>VLOOKUP($C64,[1]Vienna!$BB$7:$BM$42,12)</f>
        <v>182</v>
      </c>
      <c r="AG64" s="11" t="s">
        <v>30</v>
      </c>
      <c r="AH64" s="11" t="s">
        <v>30</v>
      </c>
      <c r="AI64" s="11">
        <f t="shared" si="54"/>
        <v>138</v>
      </c>
      <c r="AJ64" s="11">
        <f t="shared" si="55"/>
        <v>0</v>
      </c>
      <c r="AK64" s="11">
        <f t="shared" si="56"/>
        <v>149</v>
      </c>
      <c r="AL64" s="11">
        <f t="shared" si="57"/>
        <v>0</v>
      </c>
      <c r="AM64" s="11">
        <f t="shared" si="58"/>
        <v>162</v>
      </c>
      <c r="AN64" s="11">
        <f t="shared" si="59"/>
        <v>186</v>
      </c>
      <c r="AO64" s="11">
        <f t="shared" si="60"/>
        <v>184</v>
      </c>
      <c r="AP64" s="13">
        <f t="shared" si="45"/>
        <v>457.05069550358905</v>
      </c>
      <c r="AQ64" s="10">
        <f>VLOOKUP($C64,[2]Helsinki!$BB$7:$BK$40,5)</f>
        <v>18</v>
      </c>
      <c r="AR64" s="10" t="str">
        <f>VLOOKUP($C64,[2]Helsinki!$BB$7:$BK$40,6)</f>
        <v>f</v>
      </c>
      <c r="AS64" s="10">
        <f>VLOOKUP($C64,[2]Helsinki!$BB$7:$BK$40,7)</f>
        <v>68</v>
      </c>
      <c r="AT64" s="10">
        <f>VLOOKUP($C64,[2]Helsinki!$BB$7:$BK$40,8)</f>
        <v>93</v>
      </c>
      <c r="AU64" s="10">
        <f>VLOOKUP($C64,[2]Helsinki!$BB$7:$BK$40,9)</f>
        <v>117</v>
      </c>
      <c r="AV64" s="10">
        <f>VLOOKUP($C64,[2]Helsinki!$BB$7:$BK$40,10)</f>
        <v>109</v>
      </c>
      <c r="AW64" s="11">
        <f t="shared" si="61"/>
        <v>170</v>
      </c>
      <c r="AX64" s="11">
        <f t="shared" si="62"/>
        <v>168</v>
      </c>
      <c r="AY64" s="11">
        <f>VLOOKUP($C64,[2]Vienna!$BB$7:$BM$42,11)</f>
        <v>177</v>
      </c>
      <c r="AZ64" s="11">
        <f>VLOOKUP($C64,[2]Vienna!$BB$7:$BM$42,12)</f>
        <v>182</v>
      </c>
      <c r="BA64" s="11" t="s">
        <v>30</v>
      </c>
      <c r="BB64" s="11" t="s">
        <v>30</v>
      </c>
      <c r="BC64" s="11">
        <f t="shared" si="63"/>
        <v>138</v>
      </c>
      <c r="BD64" s="11">
        <f t="shared" si="64"/>
        <v>0</v>
      </c>
      <c r="BE64" s="11">
        <f t="shared" si="65"/>
        <v>149</v>
      </c>
      <c r="BF64" s="11">
        <f t="shared" si="66"/>
        <v>0</v>
      </c>
      <c r="BG64" s="11">
        <f t="shared" si="67"/>
        <v>162</v>
      </c>
      <c r="BH64" s="11">
        <f t="shared" si="68"/>
        <v>186</v>
      </c>
      <c r="BI64" s="11">
        <f t="shared" si="69"/>
        <v>184</v>
      </c>
      <c r="BJ64" s="13">
        <f t="shared" si="46"/>
        <v>415.95799266237123</v>
      </c>
      <c r="BK64" s="19">
        <f>IF($N64=2,BK87*'4 PEF'!$D$4,IF(OR($N64=3,$N64=4,$N64=5,$N64=6),BK87*'4 PEF'!$D$5,IF(OR($N64=7,$N64=8),BK87*'4 PEF'!$D$10,IF($N64=9,BK87*'4 PEF'!$D$7,IF($N64=10,BK87*'4 PEF'!$D$6)))))</f>
        <v>44.254898002708245</v>
      </c>
      <c r="BL64" s="19">
        <f>BL87*'4 PEF'!$D$10</f>
        <v>0</v>
      </c>
      <c r="BM64" s="19">
        <f>IF($N64=2,BM87*'4 PEF'!$D$4,IF(OR($N64=3,$N64=4,$N64=5,$N64=6),BM87*'4 PEF'!$D$5,IF(OR($N64=7,$N64=8),BM87*'4 PEF'!$D$10,IF($N64=9,BM87*'4 PEF'!$D$7,IF($N64=10,BM87*'4 PEF'!$D$6)))))</f>
        <v>3.8069230769230766</v>
      </c>
      <c r="BN64" s="19">
        <f>BN87*'4 PEF'!$D$10</f>
        <v>20.700813479875713</v>
      </c>
      <c r="BO64" s="19">
        <f>BO87*'4 PEF'!$D$10</f>
        <v>4.126072595562059</v>
      </c>
      <c r="BP64" s="33">
        <f>BP87*'4 PEF'!$D$10</f>
        <v>-16.975136752136752</v>
      </c>
      <c r="BQ64" s="34">
        <f t="shared" si="70"/>
        <v>55.913570402932351</v>
      </c>
      <c r="BR64" s="19">
        <f>IF($N64=2,BR87*'4 PEF'!$D$4,IF(OR($N64=3,$N64=4,$N64=5,$N64=6),BR87*'4 PEF'!$D$5,IF(OR($N64=7,$N64=8),BR87*'4 PEF'!$D$10,IF($N64=9,BR87*'4 PEF'!$D$7,IF($N64=10,BR87*'4 PEF'!$D$6)))))</f>
        <v>28.558161743116681</v>
      </c>
      <c r="BS64" s="19">
        <f>BS87*'4 PEF'!$D$10</f>
        <v>0</v>
      </c>
      <c r="BT64" s="19">
        <f>IF($N64=2,BT87*'4 PEF'!$D$4,IF(OR($N64=3,$N64=4,$N64=5,$N64=6),BT87*'4 PEF'!$D$5,IF(OR($N64=7,$N64=8),BT87*'4 PEF'!$D$10,IF($N64=9,BT87*'4 PEF'!$D$7,IF($N64=10,BT87*'4 PEF'!$D$6)))))</f>
        <v>6.3679999999999986</v>
      </c>
      <c r="BU64" s="19">
        <f>BU87*'4 PEF'!$D$10</f>
        <v>20.133380551144207</v>
      </c>
      <c r="BV64" s="19">
        <f>BV87*'4 PEF'!$D$10</f>
        <v>11.508009768699978</v>
      </c>
      <c r="BW64" s="33">
        <f>BW87*'4 PEF'!$D$10</f>
        <v>-16.879453968253969</v>
      </c>
      <c r="BX64" s="34">
        <f t="shared" si="71"/>
        <v>49.688098094706888</v>
      </c>
    </row>
    <row r="65" spans="1:76" x14ac:dyDescent="0.25">
      <c r="A65" s="151"/>
      <c r="B65" s="17">
        <v>12</v>
      </c>
      <c r="C65" s="97">
        <f>VLOOKUP(M65,[1]aux!$A$2:$B$37,2,FALSE)</f>
        <v>36</v>
      </c>
      <c r="D65" s="50" t="s">
        <v>33</v>
      </c>
      <c r="E65" s="50" t="s">
        <v>33</v>
      </c>
      <c r="F65" s="49" t="s">
        <v>32</v>
      </c>
      <c r="G65" s="49" t="s">
        <v>33</v>
      </c>
      <c r="H65" s="49">
        <v>1</v>
      </c>
      <c r="I65" s="49">
        <f t="shared" si="47"/>
        <v>4</v>
      </c>
      <c r="J65" s="49">
        <f t="shared" si="48"/>
        <v>3</v>
      </c>
      <c r="K65" s="49">
        <f t="shared" si="49"/>
        <v>3</v>
      </c>
      <c r="L65" s="49">
        <f t="shared" si="50"/>
        <v>2</v>
      </c>
      <c r="M65" s="49">
        <f t="shared" si="51"/>
        <v>4332</v>
      </c>
      <c r="N65" s="49">
        <v>8</v>
      </c>
      <c r="O65" s="49">
        <v>0</v>
      </c>
      <c r="P65" s="49">
        <v>1</v>
      </c>
      <c r="Q65" s="49">
        <v>0</v>
      </c>
      <c r="R65" s="49">
        <v>2</v>
      </c>
      <c r="S65" s="22">
        <f t="shared" si="44"/>
        <v>23</v>
      </c>
      <c r="T65" s="49">
        <v>1</v>
      </c>
      <c r="U65" s="49">
        <v>1</v>
      </c>
      <c r="V65" s="18"/>
      <c r="W65" s="10">
        <f>VLOOKUP($C65,[1]Helsinki!$BB$7:$BK$42,5)</f>
        <v>17</v>
      </c>
      <c r="X65" s="10" t="str">
        <f>VLOOKUP($C65,[1]Helsinki!$BB$7:$BK$42,6)</f>
        <v>f</v>
      </c>
      <c r="Y65" s="10">
        <f>VLOOKUP($C65,[1]Helsinki!$BB$7:$BK$42,7)</f>
        <v>67</v>
      </c>
      <c r="Z65" s="10">
        <f>VLOOKUP($C65,[1]Helsinki!$BB$7:$BK$42,8)</f>
        <v>93</v>
      </c>
      <c r="AA65" s="10">
        <f>VLOOKUP($C65,[1]Helsinki!$BB$7:$BK$42,9)</f>
        <v>117</v>
      </c>
      <c r="AB65" s="10">
        <f>VLOOKUP($C65,[1]Helsinki!$BB$7:$BK$42,10)</f>
        <v>109</v>
      </c>
      <c r="AC65" s="11">
        <f t="shared" si="52"/>
        <v>170</v>
      </c>
      <c r="AD65" s="11">
        <f t="shared" si="53"/>
        <v>168</v>
      </c>
      <c r="AE65" s="11">
        <f>VLOOKUP($C65,[1]Vienna!$BB$7:$BM$42,11)</f>
        <v>177</v>
      </c>
      <c r="AF65" s="11">
        <f>VLOOKUP($C65,[1]Vienna!$BB$7:$BM$42,12)</f>
        <v>182</v>
      </c>
      <c r="AG65" s="11" t="s">
        <v>30</v>
      </c>
      <c r="AH65" s="11" t="s">
        <v>30</v>
      </c>
      <c r="AI65" s="11">
        <f t="shared" si="54"/>
        <v>135</v>
      </c>
      <c r="AJ65" s="11">
        <f t="shared" si="55"/>
        <v>0</v>
      </c>
      <c r="AK65" s="11">
        <f t="shared" si="56"/>
        <v>149</v>
      </c>
      <c r="AL65" s="11">
        <f t="shared" si="57"/>
        <v>0</v>
      </c>
      <c r="AM65" s="11">
        <f t="shared" si="58"/>
        <v>162</v>
      </c>
      <c r="AN65" s="11">
        <f t="shared" si="59"/>
        <v>186</v>
      </c>
      <c r="AO65" s="11">
        <f t="shared" si="60"/>
        <v>184</v>
      </c>
      <c r="AP65" s="13">
        <f t="shared" si="45"/>
        <v>501.17465530626305</v>
      </c>
      <c r="AQ65" s="10">
        <f>VLOOKUP($C65,[2]Helsinki!$BB$7:$BK$40,5)</f>
        <v>18</v>
      </c>
      <c r="AR65" s="10" t="str">
        <f>VLOOKUP($C65,[2]Helsinki!$BB$7:$BK$40,6)</f>
        <v>f</v>
      </c>
      <c r="AS65" s="10">
        <f>VLOOKUP($C65,[2]Helsinki!$BB$7:$BK$40,7)</f>
        <v>68</v>
      </c>
      <c r="AT65" s="10">
        <f>VLOOKUP($C65,[2]Helsinki!$BB$7:$BK$40,8)</f>
        <v>93</v>
      </c>
      <c r="AU65" s="10">
        <f>VLOOKUP($C65,[2]Helsinki!$BB$7:$BK$40,9)</f>
        <v>117</v>
      </c>
      <c r="AV65" s="10">
        <f>VLOOKUP($C65,[2]Helsinki!$BB$7:$BK$40,10)</f>
        <v>109</v>
      </c>
      <c r="AW65" s="11">
        <f t="shared" si="61"/>
        <v>170</v>
      </c>
      <c r="AX65" s="11">
        <f t="shared" si="62"/>
        <v>168</v>
      </c>
      <c r="AY65" s="11">
        <f>VLOOKUP($C65,[2]Vienna!$BB$7:$BM$42,11)</f>
        <v>177</v>
      </c>
      <c r="AZ65" s="11">
        <f>VLOOKUP($C65,[2]Vienna!$BB$7:$BM$42,12)</f>
        <v>182</v>
      </c>
      <c r="BA65" s="11" t="s">
        <v>30</v>
      </c>
      <c r="BB65" s="11" t="s">
        <v>30</v>
      </c>
      <c r="BC65" s="11">
        <f t="shared" si="63"/>
        <v>135</v>
      </c>
      <c r="BD65" s="11">
        <f t="shared" si="64"/>
        <v>0</v>
      </c>
      <c r="BE65" s="11">
        <f t="shared" si="65"/>
        <v>149</v>
      </c>
      <c r="BF65" s="11">
        <f t="shared" si="66"/>
        <v>0</v>
      </c>
      <c r="BG65" s="11">
        <f t="shared" si="67"/>
        <v>162</v>
      </c>
      <c r="BH65" s="11">
        <f t="shared" si="68"/>
        <v>186</v>
      </c>
      <c r="BI65" s="11">
        <f t="shared" si="69"/>
        <v>184</v>
      </c>
      <c r="BJ65" s="13">
        <f t="shared" si="46"/>
        <v>476.8004028974201</v>
      </c>
      <c r="BK65" s="19">
        <f>IF($N65=2,BK88*'4 PEF'!$D$4,IF(OR($N65=3,$N65=4,$N65=5,$N65=6),BK88*'4 PEF'!$D$5,IF(OR($N65=7,$N65=8),BK88*'4 PEF'!$D$10,IF($N65=9,BK88*'4 PEF'!$D$7,IF($N65=10,BK88*'4 PEF'!$D$6)))))</f>
        <v>49.966127583022498</v>
      </c>
      <c r="BL65" s="19">
        <f>BL88*'4 PEF'!$D$10</f>
        <v>0</v>
      </c>
      <c r="BM65" s="19">
        <f>IF($N65=2,BM88*'4 PEF'!$D$4,IF(OR($N65=3,$N65=4,$N65=5,$N65=6),BM88*'4 PEF'!$D$5,IF(OR($N65=7,$N65=8),BM88*'4 PEF'!$D$10,IF($N65=9,BM88*'4 PEF'!$D$7,IF($N65=10,BM88*'4 PEF'!$D$6)))))</f>
        <v>4.298218112459562</v>
      </c>
      <c r="BN65" s="19">
        <f>BN88*'4 PEF'!$D$10</f>
        <v>20.700813479875713</v>
      </c>
      <c r="BO65" s="19">
        <f>BO88*'4 PEF'!$D$10</f>
        <v>4.126072595562059</v>
      </c>
      <c r="BP65" s="33">
        <f>BP88*'4 PEF'!$D$10</f>
        <v>-16.975136752136752</v>
      </c>
      <c r="BQ65" s="34">
        <f t="shared" si="70"/>
        <v>62.116095018783085</v>
      </c>
      <c r="BR65" s="19">
        <f>IF($N65=2,BR88*'4 PEF'!$D$4,IF(OR($N65=3,$N65=4,$N65=5,$N65=6),BR88*'4 PEF'!$D$5,IF(OR($N65=7,$N65=8),BR88*'4 PEF'!$D$10,IF($N65=9,BR88*'4 PEF'!$D$7,IF($N65=10,BR88*'4 PEF'!$D$6)))))</f>
        <v>34.510288222817699</v>
      </c>
      <c r="BS65" s="19">
        <f>BS88*'4 PEF'!$D$10</f>
        <v>0</v>
      </c>
      <c r="BT65" s="19">
        <f>IF($N65=2,BT88*'4 PEF'!$D$4,IF(OR($N65=3,$N65=4,$N65=5,$N65=6),BT88*'4 PEF'!$D$5,IF(OR($N65=7,$N65=8),BT88*'4 PEF'!$D$10,IF($N65=9,BT88*'4 PEF'!$D$7,IF($N65=10,BT88*'4 PEF'!$D$6)))))</f>
        <v>7.6952262326853651</v>
      </c>
      <c r="BU65" s="19">
        <f>BU88*'4 PEF'!$D$10</f>
        <v>20.133380551144207</v>
      </c>
      <c r="BV65" s="19">
        <f>BV88*'4 PEF'!$D$10</f>
        <v>11.508009768699978</v>
      </c>
      <c r="BW65" s="33">
        <f>BW88*'4 PEF'!$D$10</f>
        <v>-16.879453968253969</v>
      </c>
      <c r="BX65" s="34">
        <f t="shared" si="71"/>
        <v>56.967450807093272</v>
      </c>
    </row>
    <row r="66" spans="1:76" x14ac:dyDescent="0.25">
      <c r="A66" s="151"/>
      <c r="B66" s="17">
        <v>13</v>
      </c>
      <c r="C66" s="97">
        <f>VLOOKUP(M66,[1]aux!$A$2:$B$37,2,FALSE)</f>
        <v>17</v>
      </c>
      <c r="D66" s="50"/>
      <c r="E66" s="50"/>
      <c r="F66" s="49"/>
      <c r="G66" s="49"/>
      <c r="H66" s="31">
        <f>IF(L66=1,0,IF(L66=2,1))</f>
        <v>0</v>
      </c>
      <c r="I66" s="49">
        <v>4</v>
      </c>
      <c r="J66" s="49">
        <v>3</v>
      </c>
      <c r="K66" s="49">
        <v>2</v>
      </c>
      <c r="L66" s="49">
        <v>1</v>
      </c>
      <c r="M66" s="49">
        <f t="shared" si="51"/>
        <v>4321</v>
      </c>
      <c r="N66" s="49">
        <v>10</v>
      </c>
      <c r="O66" s="49">
        <v>0</v>
      </c>
      <c r="P66" s="49">
        <v>2</v>
      </c>
      <c r="Q66" s="49">
        <v>0</v>
      </c>
      <c r="R66" s="49">
        <v>2</v>
      </c>
      <c r="S66" s="22">
        <f t="shared" si="44"/>
        <v>19</v>
      </c>
      <c r="T66" s="49">
        <v>0</v>
      </c>
      <c r="U66" s="49">
        <v>1</v>
      </c>
      <c r="V66" s="18"/>
      <c r="W66" s="10">
        <f>VLOOKUP($C66,[1]Helsinki!$BB$7:$BK$42,5)</f>
        <v>17</v>
      </c>
      <c r="X66" s="10" t="str">
        <f>VLOOKUP($C66,[1]Helsinki!$BB$7:$BK$42,6)</f>
        <v>f</v>
      </c>
      <c r="Y66" s="10">
        <f>VLOOKUP($C66,[1]Helsinki!$BB$7:$BK$42,7)</f>
        <v>67</v>
      </c>
      <c r="Z66" s="10">
        <f>VLOOKUP($C66,[1]Helsinki!$BB$7:$BK$42,8)</f>
        <v>93</v>
      </c>
      <c r="AA66" s="10">
        <f>VLOOKUP($C66,[1]Helsinki!$BB$7:$BK$42,9)</f>
        <v>0</v>
      </c>
      <c r="AB66" s="10">
        <f>VLOOKUP($C66,[1]Helsinki!$BB$7:$BK$42,10)</f>
        <v>109</v>
      </c>
      <c r="AC66" s="11">
        <f t="shared" si="52"/>
        <v>0</v>
      </c>
      <c r="AD66" s="11">
        <f t="shared" si="53"/>
        <v>0</v>
      </c>
      <c r="AE66" s="11">
        <f>VLOOKUP($C66,[1]Vienna!$BB$7:$BM$42,11)</f>
        <v>176</v>
      </c>
      <c r="AF66" s="11">
        <f>VLOOKUP($C66,[1]Vienna!$BB$7:$BM$42,12)</f>
        <v>0</v>
      </c>
      <c r="AG66" s="11" t="s">
        <v>30</v>
      </c>
      <c r="AH66" s="11" t="s">
        <v>30</v>
      </c>
      <c r="AI66" s="11">
        <f t="shared" si="54"/>
        <v>191</v>
      </c>
      <c r="AJ66" s="11">
        <f t="shared" si="55"/>
        <v>0</v>
      </c>
      <c r="AK66" s="11">
        <f t="shared" si="56"/>
        <v>153</v>
      </c>
      <c r="AL66" s="11">
        <f t="shared" si="57"/>
        <v>0</v>
      </c>
      <c r="AM66" s="11">
        <f t="shared" si="58"/>
        <v>162</v>
      </c>
      <c r="AN66" s="11">
        <f t="shared" si="59"/>
        <v>0</v>
      </c>
      <c r="AO66" s="11">
        <f t="shared" si="60"/>
        <v>184</v>
      </c>
      <c r="AP66" s="13">
        <f t="shared" si="45"/>
        <v>276.1327475468886</v>
      </c>
      <c r="AQ66" s="10">
        <f>VLOOKUP($C66,[2]Helsinki!$BB$7:$BK$40,5)</f>
        <v>18</v>
      </c>
      <c r="AR66" s="10" t="str">
        <f>VLOOKUP($C66,[2]Helsinki!$BB$7:$BK$40,6)</f>
        <v>f</v>
      </c>
      <c r="AS66" s="10">
        <f>VLOOKUP($C66,[2]Helsinki!$BB$7:$BK$40,7)</f>
        <v>68</v>
      </c>
      <c r="AT66" s="10">
        <f>VLOOKUP($C66,[2]Helsinki!$BB$7:$BK$40,8)</f>
        <v>95</v>
      </c>
      <c r="AU66" s="10">
        <f>VLOOKUP($C66,[2]Helsinki!$BB$7:$BK$40,9)</f>
        <v>0</v>
      </c>
      <c r="AV66" s="10">
        <f>VLOOKUP($C66,[2]Helsinki!$BB$7:$BK$40,10)</f>
        <v>109</v>
      </c>
      <c r="AW66" s="11">
        <f t="shared" si="61"/>
        <v>0</v>
      </c>
      <c r="AX66" s="11">
        <f t="shared" si="62"/>
        <v>0</v>
      </c>
      <c r="AY66" s="11">
        <f>VLOOKUP($C66,[2]Vienna!$BB$7:$BM$42,11)</f>
        <v>176</v>
      </c>
      <c r="AZ66" s="11">
        <f>VLOOKUP($C66,[2]Vienna!$BB$7:$BM$42,12)</f>
        <v>0</v>
      </c>
      <c r="BA66" s="11" t="s">
        <v>30</v>
      </c>
      <c r="BB66" s="11" t="s">
        <v>30</v>
      </c>
      <c r="BC66" s="11">
        <f t="shared" si="63"/>
        <v>191</v>
      </c>
      <c r="BD66" s="11">
        <f t="shared" si="64"/>
        <v>0</v>
      </c>
      <c r="BE66" s="11">
        <f t="shared" si="65"/>
        <v>153</v>
      </c>
      <c r="BF66" s="11">
        <f t="shared" si="66"/>
        <v>0</v>
      </c>
      <c r="BG66" s="11">
        <f t="shared" si="67"/>
        <v>162</v>
      </c>
      <c r="BH66" s="11">
        <f t="shared" si="68"/>
        <v>0</v>
      </c>
      <c r="BI66" s="11">
        <f t="shared" si="69"/>
        <v>184</v>
      </c>
      <c r="BJ66" s="13">
        <f t="shared" si="46"/>
        <v>291.55505601478563</v>
      </c>
      <c r="BK66" s="19">
        <f>IF($N66=2,BK89*'4 PEF'!$D$4,IF(OR($N66=3,$N66=4,$N66=5,$N66=6),BK89*'4 PEF'!$D$5,IF(OR($N66=7,$N66=8),BK89*'4 PEF'!$D$10,IF($N66=9,BK89*'4 PEF'!$D$7,IF($N66=10,BK89*'4 PEF'!$D$6)))))</f>
        <v>18.719901213186262</v>
      </c>
      <c r="BL66" s="19">
        <f>BL89*'4 PEF'!$D$10</f>
        <v>0</v>
      </c>
      <c r="BM66" s="19">
        <f>IF($N66=2,BM89*'4 PEF'!$D$4,IF(OR($N66=3,$N66=4,$N66=5,$N66=6),BM89*'4 PEF'!$D$5,IF(OR($N66=7,$N66=8),BM89*'4 PEF'!$D$10,IF($N66=9,BM89*'4 PEF'!$D$7,IF($N66=10,BM89*'4 PEF'!$D$6)))))</f>
        <v>5</v>
      </c>
      <c r="BN66" s="19">
        <f>BN89*'4 PEF'!$D$10</f>
        <v>59.435725996093751</v>
      </c>
      <c r="BO66" s="19">
        <f>BO89*'4 PEF'!$D$10</f>
        <v>0.50137236561118648</v>
      </c>
      <c r="BP66" s="33">
        <f>BP89*'4 PEF'!$D$10</f>
        <v>-16.975136752136752</v>
      </c>
      <c r="BQ66" s="34">
        <f t="shared" si="70"/>
        <v>66.681862822754454</v>
      </c>
      <c r="BR66" s="19">
        <f>IF($N66=2,BR89*'4 PEF'!$D$4,IF(OR($N66=3,$N66=4,$N66=5,$N66=6),BR89*'4 PEF'!$D$5,IF(OR($N66=7,$N66=8),BR89*'4 PEF'!$D$10,IF($N66=9,BR89*'4 PEF'!$D$7,IF($N66=10,BR89*'4 PEF'!$D$6)))))</f>
        <v>25.821818545318752</v>
      </c>
      <c r="BS66" s="19">
        <f>BS89*'4 PEF'!$D$10</f>
        <v>0</v>
      </c>
      <c r="BT66" s="19">
        <f>IF($N66=2,BT89*'4 PEF'!$D$4,IF(OR($N66=3,$N66=4,$N66=5,$N66=6),BT89*'4 PEF'!$D$5,IF(OR($N66=7,$N66=8),BT89*'4 PEF'!$D$10,IF($N66=9,BT89*'4 PEF'!$D$7,IF($N66=10,BT89*'4 PEF'!$D$6)))))</f>
        <v>7.2777777777777777</v>
      </c>
      <c r="BU66" s="19">
        <f>BU89*'4 PEF'!$D$10</f>
        <v>52.602815021349251</v>
      </c>
      <c r="BV66" s="19">
        <f>BV89*'4 PEF'!$D$10</f>
        <v>1.0492028307828283</v>
      </c>
      <c r="BW66" s="33">
        <f>BW89*'4 PEF'!$D$10</f>
        <v>-16.879453968253969</v>
      </c>
      <c r="BX66" s="34">
        <f t="shared" si="71"/>
        <v>69.872160206974641</v>
      </c>
    </row>
    <row r="67" spans="1:76" x14ac:dyDescent="0.25">
      <c r="A67" s="151"/>
      <c r="B67" s="17">
        <v>14</v>
      </c>
      <c r="C67" s="97">
        <f>VLOOKUP(M67,[1]aux!$A$2:$B$37,2,FALSE)</f>
        <v>9</v>
      </c>
      <c r="D67" s="50"/>
      <c r="E67" s="50"/>
      <c r="F67" s="49"/>
      <c r="G67" s="49"/>
      <c r="H67" s="31">
        <f t="shared" ref="H67:H73" si="72">IF(L67=1,0,IF(L67=2,1))</f>
        <v>0</v>
      </c>
      <c r="I67" s="49">
        <v>2</v>
      </c>
      <c r="J67" s="49">
        <v>3</v>
      </c>
      <c r="K67" s="49">
        <v>2</v>
      </c>
      <c r="L67" s="49">
        <v>1</v>
      </c>
      <c r="M67" s="49">
        <f t="shared" si="51"/>
        <v>2321</v>
      </c>
      <c r="N67" s="49">
        <v>9</v>
      </c>
      <c r="O67" s="49">
        <v>0</v>
      </c>
      <c r="P67" s="49">
        <v>1</v>
      </c>
      <c r="Q67" s="49">
        <v>0</v>
      </c>
      <c r="R67" s="49">
        <v>2</v>
      </c>
      <c r="S67" s="22">
        <f t="shared" si="44"/>
        <v>18</v>
      </c>
      <c r="T67" s="49">
        <v>0</v>
      </c>
      <c r="U67" s="49">
        <v>0</v>
      </c>
      <c r="V67" s="18"/>
      <c r="W67" s="10">
        <f>VLOOKUP($C67,[1]Helsinki!$BB$7:$BK$42,5)</f>
        <v>11</v>
      </c>
      <c r="X67" s="10">
        <f>VLOOKUP($C67,[1]Helsinki!$BB$7:$BK$42,6)</f>
        <v>34</v>
      </c>
      <c r="Y67" s="10">
        <f>VLOOKUP($C67,[1]Helsinki!$BB$7:$BK$42,7)</f>
        <v>63</v>
      </c>
      <c r="Z67" s="10">
        <f>VLOOKUP($C67,[1]Helsinki!$BB$7:$BK$42,8)</f>
        <v>93</v>
      </c>
      <c r="AA67" s="10">
        <f>VLOOKUP($C67,[1]Helsinki!$BB$7:$BK$42,9)</f>
        <v>0</v>
      </c>
      <c r="AB67" s="10">
        <f>VLOOKUP($C67,[1]Helsinki!$BB$7:$BK$42,10)</f>
        <v>109</v>
      </c>
      <c r="AC67" s="11">
        <f t="shared" si="52"/>
        <v>0</v>
      </c>
      <c r="AD67" s="11">
        <f t="shared" si="53"/>
        <v>0</v>
      </c>
      <c r="AE67" s="11">
        <f>VLOOKUP($C67,[1]Vienna!$BB$7:$BM$42,11)</f>
        <v>176</v>
      </c>
      <c r="AF67" s="11">
        <f>VLOOKUP($C67,[1]Vienna!$BB$7:$BM$42,12)</f>
        <v>0</v>
      </c>
      <c r="AG67" s="11" t="s">
        <v>30</v>
      </c>
      <c r="AH67" s="11" t="s">
        <v>30</v>
      </c>
      <c r="AI67" s="11">
        <f t="shared" si="54"/>
        <v>138</v>
      </c>
      <c r="AJ67" s="11">
        <f t="shared" si="55"/>
        <v>0</v>
      </c>
      <c r="AK67" s="11">
        <f t="shared" si="56"/>
        <v>149</v>
      </c>
      <c r="AL67" s="11">
        <f t="shared" si="57"/>
        <v>0</v>
      </c>
      <c r="AM67" s="11">
        <f t="shared" si="58"/>
        <v>162</v>
      </c>
      <c r="AN67" s="11">
        <f t="shared" si="59"/>
        <v>0</v>
      </c>
      <c r="AO67" s="11">
        <f t="shared" si="60"/>
        <v>0</v>
      </c>
      <c r="AP67" s="13">
        <f t="shared" si="45"/>
        <v>252.83427979804171</v>
      </c>
      <c r="AQ67" s="10">
        <f>VLOOKUP($C67,[2]Helsinki!$BB$7:$BK$40,5)</f>
        <v>12</v>
      </c>
      <c r="AR67" s="10">
        <f>VLOOKUP($C67,[2]Helsinki!$BB$7:$BK$40,6)</f>
        <v>34</v>
      </c>
      <c r="AS67" s="10">
        <f>VLOOKUP($C67,[2]Helsinki!$BB$7:$BK$40,7)</f>
        <v>64</v>
      </c>
      <c r="AT67" s="10">
        <f>VLOOKUP($C67,[2]Helsinki!$BB$7:$BK$40,8)</f>
        <v>95</v>
      </c>
      <c r="AU67" s="10">
        <f>VLOOKUP($C67,[2]Helsinki!$BB$7:$BK$40,9)</f>
        <v>0</v>
      </c>
      <c r="AV67" s="10">
        <f>VLOOKUP($C67,[2]Helsinki!$BB$7:$BK$40,10)</f>
        <v>109</v>
      </c>
      <c r="AW67" s="11">
        <f t="shared" si="61"/>
        <v>0</v>
      </c>
      <c r="AX67" s="11">
        <f t="shared" si="62"/>
        <v>0</v>
      </c>
      <c r="AY67" s="11">
        <f>VLOOKUP($C67,[2]Vienna!$BB$7:$BM$42,11)</f>
        <v>176</v>
      </c>
      <c r="AZ67" s="11">
        <f>VLOOKUP($C67,[2]Vienna!$BB$7:$BM$42,12)</f>
        <v>0</v>
      </c>
      <c r="BA67" s="11" t="s">
        <v>30</v>
      </c>
      <c r="BB67" s="11" t="s">
        <v>30</v>
      </c>
      <c r="BC67" s="11">
        <f t="shared" si="63"/>
        <v>138</v>
      </c>
      <c r="BD67" s="11">
        <f t="shared" si="64"/>
        <v>0</v>
      </c>
      <c r="BE67" s="11">
        <f t="shared" si="65"/>
        <v>149</v>
      </c>
      <c r="BF67" s="11">
        <f t="shared" si="66"/>
        <v>0</v>
      </c>
      <c r="BG67" s="11">
        <f t="shared" si="67"/>
        <v>162</v>
      </c>
      <c r="BH67" s="11">
        <f t="shared" si="68"/>
        <v>0</v>
      </c>
      <c r="BI67" s="11">
        <f t="shared" si="69"/>
        <v>0</v>
      </c>
      <c r="BJ67" s="13">
        <f t="shared" si="46"/>
        <v>246.62631602400666</v>
      </c>
      <c r="BK67" s="19">
        <f>IF($N67=2,BK90*'4 PEF'!$D$4,IF(OR($N67=3,$N67=4,$N67=5,$N67=6),BK90*'4 PEF'!$D$5,IF(OR($N67=7,$N67=8),BK90*'4 PEF'!$D$10,IF($N67=9,BK90*'4 PEF'!$D$7,IF($N67=10,BK90*'4 PEF'!$D$6)))))</f>
        <v>26.988022511656599</v>
      </c>
      <c r="BL67" s="19">
        <f>BL90*'4 PEF'!$D$10</f>
        <v>0</v>
      </c>
      <c r="BM67" s="19">
        <f>IF($N67=2,BM90*'4 PEF'!$D$4,IF(OR($N67=3,$N67=4,$N67=5,$N67=6),BM90*'4 PEF'!$D$5,IF(OR($N67=7,$N67=8),BM90*'4 PEF'!$D$10,IF($N67=9,BM90*'4 PEF'!$D$7,IF($N67=10,BM90*'4 PEF'!$D$6)))))</f>
        <v>6.3</v>
      </c>
      <c r="BN67" s="19">
        <f>BN90*'4 PEF'!$D$10</f>
        <v>59.464093125000005</v>
      </c>
      <c r="BO67" s="19">
        <f>BO90*'4 PEF'!$D$10</f>
        <v>0.51283228516785695</v>
      </c>
      <c r="BP67" s="33">
        <f>BP90*'4 PEF'!$D$10</f>
        <v>0</v>
      </c>
      <c r="BQ67" s="34">
        <f t="shared" si="70"/>
        <v>93.264947921824472</v>
      </c>
      <c r="BR67" s="19">
        <f>IF($N67=2,BR90*'4 PEF'!$D$4,IF(OR($N67=3,$N67=4,$N67=5,$N67=6),BR90*'4 PEF'!$D$5,IF(OR($N67=7,$N67=8),BR90*'4 PEF'!$D$10,IF($N67=9,BR90*'4 PEF'!$D$7,IF($N67=10,BR90*'4 PEF'!$D$6)))))</f>
        <v>41.930098583293109</v>
      </c>
      <c r="BS67" s="19">
        <f>BS90*'4 PEF'!$D$10</f>
        <v>0</v>
      </c>
      <c r="BT67" s="19">
        <f>IF($N67=2,BT90*'4 PEF'!$D$4,IF(OR($N67=3,$N67=4,$N67=5,$N67=6),BT90*'4 PEF'!$D$5,IF(OR($N67=7,$N67=8),BT90*'4 PEF'!$D$10,IF($N67=9,BT90*'4 PEF'!$D$7,IF($N67=10,BT90*'4 PEF'!$D$6)))))</f>
        <v>9.17</v>
      </c>
      <c r="BU67" s="19">
        <f>BU90*'4 PEF'!$D$10</f>
        <v>52.61138649170644</v>
      </c>
      <c r="BV67" s="19">
        <f>BV90*'4 PEF'!$D$10</f>
        <v>1.1115512053212726</v>
      </c>
      <c r="BW67" s="33">
        <f>BW90*'4 PEF'!$D$10</f>
        <v>0</v>
      </c>
      <c r="BX67" s="34">
        <f t="shared" si="71"/>
        <v>104.82303628032084</v>
      </c>
    </row>
    <row r="68" spans="1:76" x14ac:dyDescent="0.25">
      <c r="A68" s="151"/>
      <c r="B68" s="17">
        <v>15</v>
      </c>
      <c r="C68" s="97">
        <f>VLOOKUP(M68,[1]aux!$A$2:$B$37,2,FALSE)</f>
        <v>28</v>
      </c>
      <c r="D68" s="50"/>
      <c r="E68" s="50"/>
      <c r="F68" s="49"/>
      <c r="G68" s="49"/>
      <c r="H68" s="31">
        <f t="shared" si="72"/>
        <v>1</v>
      </c>
      <c r="I68" s="49">
        <v>2</v>
      </c>
      <c r="J68" s="49">
        <v>3</v>
      </c>
      <c r="K68" s="49">
        <v>3</v>
      </c>
      <c r="L68" s="49">
        <v>2</v>
      </c>
      <c r="M68" s="49">
        <f t="shared" si="51"/>
        <v>2332</v>
      </c>
      <c r="N68" s="49">
        <v>8</v>
      </c>
      <c r="O68" s="49">
        <v>0</v>
      </c>
      <c r="P68" s="49">
        <v>4</v>
      </c>
      <c r="Q68" s="49">
        <v>0</v>
      </c>
      <c r="R68" s="49">
        <v>2</v>
      </c>
      <c r="S68" s="22">
        <f t="shared" si="44"/>
        <v>17</v>
      </c>
      <c r="T68" s="49">
        <v>0</v>
      </c>
      <c r="U68" s="49">
        <v>1</v>
      </c>
      <c r="V68" s="18"/>
      <c r="W68" s="10">
        <f>VLOOKUP($C68,[1]Helsinki!$BB$7:$BK$42,5)</f>
        <v>11</v>
      </c>
      <c r="X68" s="10">
        <f>VLOOKUP($C68,[1]Helsinki!$BB$7:$BK$42,6)</f>
        <v>34</v>
      </c>
      <c r="Y68" s="10">
        <f>VLOOKUP($C68,[1]Helsinki!$BB$7:$BK$42,7)</f>
        <v>63</v>
      </c>
      <c r="Z68" s="10">
        <f>VLOOKUP($C68,[1]Helsinki!$BB$7:$BK$42,8)</f>
        <v>93</v>
      </c>
      <c r="AA68" s="10">
        <f>VLOOKUP($C68,[1]Helsinki!$BB$7:$BK$42,9)</f>
        <v>117</v>
      </c>
      <c r="AB68" s="10">
        <f>VLOOKUP($C68,[1]Helsinki!$BB$7:$BK$42,10)</f>
        <v>109</v>
      </c>
      <c r="AC68" s="11">
        <f t="shared" si="52"/>
        <v>170</v>
      </c>
      <c r="AD68" s="11">
        <f t="shared" si="53"/>
        <v>168</v>
      </c>
      <c r="AE68" s="11">
        <f>VLOOKUP($C68,[1]Vienna!$BB$7:$BM$42,11)</f>
        <v>177</v>
      </c>
      <c r="AF68" s="11">
        <f>VLOOKUP($C68,[1]Vienna!$BB$7:$BM$42,12)</f>
        <v>182</v>
      </c>
      <c r="AG68" s="11" t="s">
        <v>30</v>
      </c>
      <c r="AH68" s="11" t="s">
        <v>30</v>
      </c>
      <c r="AI68" s="11">
        <f t="shared" si="54"/>
        <v>135</v>
      </c>
      <c r="AJ68" s="11">
        <f t="shared" si="55"/>
        <v>0</v>
      </c>
      <c r="AK68" s="11">
        <f t="shared" si="56"/>
        <v>157</v>
      </c>
      <c r="AL68" s="11">
        <f t="shared" si="57"/>
        <v>0</v>
      </c>
      <c r="AM68" s="11">
        <f t="shared" si="58"/>
        <v>162</v>
      </c>
      <c r="AN68" s="11">
        <f t="shared" si="59"/>
        <v>0</v>
      </c>
      <c r="AO68" s="11">
        <f t="shared" si="60"/>
        <v>184</v>
      </c>
      <c r="AP68" s="13">
        <f t="shared" si="45"/>
        <v>483.49090718757668</v>
      </c>
      <c r="AQ68" s="10">
        <f>VLOOKUP($C68,[2]Helsinki!$BB$7:$BK$40,5)</f>
        <v>12</v>
      </c>
      <c r="AR68" s="10">
        <f>VLOOKUP($C68,[2]Helsinki!$BB$7:$BK$40,6)</f>
        <v>34</v>
      </c>
      <c r="AS68" s="10">
        <f>VLOOKUP($C68,[2]Helsinki!$BB$7:$BK$40,7)</f>
        <v>64</v>
      </c>
      <c r="AT68" s="10">
        <f>VLOOKUP($C68,[2]Helsinki!$BB$7:$BK$40,8)</f>
        <v>95</v>
      </c>
      <c r="AU68" s="10">
        <f>VLOOKUP($C68,[2]Helsinki!$BB$7:$BK$40,9)</f>
        <v>117</v>
      </c>
      <c r="AV68" s="10">
        <f>VLOOKUP($C68,[2]Helsinki!$BB$7:$BK$40,10)</f>
        <v>109</v>
      </c>
      <c r="AW68" s="11">
        <f t="shared" si="61"/>
        <v>170</v>
      </c>
      <c r="AX68" s="11">
        <f t="shared" si="62"/>
        <v>168</v>
      </c>
      <c r="AY68" s="11">
        <f>VLOOKUP($C68,[2]Vienna!$BB$7:$BM$42,11)</f>
        <v>177</v>
      </c>
      <c r="AZ68" s="11">
        <f>VLOOKUP($C68,[2]Vienna!$BB$7:$BM$42,12)</f>
        <v>182</v>
      </c>
      <c r="BA68" s="11" t="s">
        <v>30</v>
      </c>
      <c r="BB68" s="11" t="s">
        <v>30</v>
      </c>
      <c r="BC68" s="11">
        <f t="shared" si="63"/>
        <v>135</v>
      </c>
      <c r="BD68" s="11">
        <f t="shared" si="64"/>
        <v>0</v>
      </c>
      <c r="BE68" s="11">
        <f t="shared" si="65"/>
        <v>157</v>
      </c>
      <c r="BF68" s="11">
        <f t="shared" si="66"/>
        <v>0</v>
      </c>
      <c r="BG68" s="11">
        <f t="shared" si="67"/>
        <v>162</v>
      </c>
      <c r="BH68" s="11">
        <f t="shared" si="68"/>
        <v>0</v>
      </c>
      <c r="BI68" s="11">
        <f t="shared" si="69"/>
        <v>184</v>
      </c>
      <c r="BJ68" s="13">
        <f t="shared" si="46"/>
        <v>470.02396178747688</v>
      </c>
      <c r="BK68" s="19">
        <f>IF($N68=2,BK91*'4 PEF'!$D$4,IF(OR($N68=3,$N68=4,$N68=5,$N68=6),BK91*'4 PEF'!$D$5,IF(OR($N68=7,$N68=8),BK91*'4 PEF'!$D$10,IF($N68=9,BK91*'4 PEF'!$D$7,IF($N68=10,BK91*'4 PEF'!$D$6)))))</f>
        <v>28.53388233403831</v>
      </c>
      <c r="BL68" s="19">
        <f>BL91*'4 PEF'!$D$10</f>
        <v>0</v>
      </c>
      <c r="BM68" s="19">
        <f>IF($N68=2,BM91*'4 PEF'!$D$4,IF(OR($N68=3,$N68=4,$N68=5,$N68=6),BM91*'4 PEF'!$D$5,IF(OR($N68=7,$N68=8),BM91*'4 PEF'!$D$10,IF($N68=9,BM91*'4 PEF'!$D$7,IF($N68=10,BM91*'4 PEF'!$D$6)))))</f>
        <v>7.3664469293112456</v>
      </c>
      <c r="BN68" s="19">
        <f>BN91*'4 PEF'!$D$10</f>
        <v>21.622086742730868</v>
      </c>
      <c r="BO68" s="19">
        <f>BO91*'4 PEF'!$D$10</f>
        <v>4.5670000622366471</v>
      </c>
      <c r="BP68" s="33">
        <f>BP91*'4 PEF'!$D$10</f>
        <v>-16.975136752136752</v>
      </c>
      <c r="BQ68" s="34">
        <f t="shared" si="70"/>
        <v>45.114279316180316</v>
      </c>
      <c r="BR68" s="19">
        <f>IF($N68=2,BR91*'4 PEF'!$D$4,IF(OR($N68=3,$N68=4,$N68=5,$N68=6),BR91*'4 PEF'!$D$5,IF(OR($N68=7,$N68=8),BR91*'4 PEF'!$D$10,IF($N68=9,BR91*'4 PEF'!$D$7,IF($N68=10,BR91*'4 PEF'!$D$6)))))</f>
        <v>30.532522559861675</v>
      </c>
      <c r="BS68" s="19">
        <f>BS91*'4 PEF'!$D$10</f>
        <v>0</v>
      </c>
      <c r="BT68" s="19">
        <f>IF($N68=2,BT91*'4 PEF'!$D$4,IF(OR($N68=3,$N68=4,$N68=5,$N68=6),BT91*'4 PEF'!$D$5,IF(OR($N68=7,$N68=8),BT91*'4 PEF'!$D$10,IF($N68=9,BT91*'4 PEF'!$D$7,IF($N68=10,BT91*'4 PEF'!$D$6)))))</f>
        <v>11.60736157002413</v>
      </c>
      <c r="BU68" s="19">
        <f>BU91*'4 PEF'!$D$10</f>
        <v>20.806517113411218</v>
      </c>
      <c r="BV68" s="19">
        <f>BV91*'4 PEF'!$D$10</f>
        <v>12.089913622832958</v>
      </c>
      <c r="BW68" s="33">
        <f>BW91*'4 PEF'!$D$10</f>
        <v>-16.879453968253969</v>
      </c>
      <c r="BX68" s="34">
        <f t="shared" si="71"/>
        <v>58.156860897876015</v>
      </c>
    </row>
    <row r="69" spans="1:76" x14ac:dyDescent="0.25">
      <c r="A69" s="151"/>
      <c r="B69" s="17">
        <v>16</v>
      </c>
      <c r="C69" s="97">
        <f>VLOOKUP(M69,[1]aux!$A$2:$B$37,2,FALSE)</f>
        <v>32</v>
      </c>
      <c r="D69" s="50"/>
      <c r="E69" s="50"/>
      <c r="F69" s="49"/>
      <c r="G69" s="49"/>
      <c r="H69" s="31">
        <f t="shared" si="72"/>
        <v>1</v>
      </c>
      <c r="I69" s="49">
        <v>3</v>
      </c>
      <c r="J69" s="49">
        <v>3</v>
      </c>
      <c r="K69" s="49">
        <v>3</v>
      </c>
      <c r="L69" s="49">
        <v>2</v>
      </c>
      <c r="M69" s="49">
        <f t="shared" si="51"/>
        <v>3332</v>
      </c>
      <c r="N69" s="49">
        <v>9</v>
      </c>
      <c r="O69" s="49">
        <v>0</v>
      </c>
      <c r="P69" s="49">
        <v>4</v>
      </c>
      <c r="Q69" s="49">
        <v>0</v>
      </c>
      <c r="R69" s="49">
        <v>2</v>
      </c>
      <c r="S69" s="22">
        <f t="shared" si="44"/>
        <v>18</v>
      </c>
      <c r="T69" s="49">
        <v>0</v>
      </c>
      <c r="U69" s="49">
        <v>1</v>
      </c>
      <c r="V69" s="18"/>
      <c r="W69" s="10">
        <f>VLOOKUP($C69,[1]Helsinki!$BB$7:$BK$42,5)</f>
        <v>15</v>
      </c>
      <c r="X69" s="10">
        <f>VLOOKUP($C69,[1]Helsinki!$BB$7:$BK$42,6)</f>
        <v>38</v>
      </c>
      <c r="Y69" s="10">
        <f>VLOOKUP($C69,[1]Helsinki!$BB$7:$BK$42,7)</f>
        <v>65</v>
      </c>
      <c r="Z69" s="10">
        <f>VLOOKUP($C69,[1]Helsinki!$BB$7:$BK$42,8)</f>
        <v>93</v>
      </c>
      <c r="AA69" s="10">
        <f>VLOOKUP($C69,[1]Helsinki!$BB$7:$BK$42,9)</f>
        <v>117</v>
      </c>
      <c r="AB69" s="10">
        <f>VLOOKUP($C69,[1]Helsinki!$BB$7:$BK$42,10)</f>
        <v>109</v>
      </c>
      <c r="AC69" s="11">
        <f t="shared" si="52"/>
        <v>170</v>
      </c>
      <c r="AD69" s="11">
        <f t="shared" si="53"/>
        <v>168</v>
      </c>
      <c r="AE69" s="11">
        <f>VLOOKUP($C69,[1]Vienna!$BB$7:$BM$42,11)</f>
        <v>177</v>
      </c>
      <c r="AF69" s="11">
        <f>VLOOKUP($C69,[1]Vienna!$BB$7:$BM$42,12)</f>
        <v>182</v>
      </c>
      <c r="AG69" s="11" t="s">
        <v>30</v>
      </c>
      <c r="AH69" s="11" t="s">
        <v>30</v>
      </c>
      <c r="AI69" s="11">
        <f t="shared" si="54"/>
        <v>138</v>
      </c>
      <c r="AJ69" s="11">
        <f t="shared" si="55"/>
        <v>0</v>
      </c>
      <c r="AK69" s="11">
        <f t="shared" si="56"/>
        <v>157</v>
      </c>
      <c r="AL69" s="11">
        <f t="shared" si="57"/>
        <v>0</v>
      </c>
      <c r="AM69" s="11">
        <f t="shared" si="58"/>
        <v>162</v>
      </c>
      <c r="AN69" s="11">
        <f t="shared" si="59"/>
        <v>0</v>
      </c>
      <c r="AO69" s="11">
        <f t="shared" si="60"/>
        <v>184</v>
      </c>
      <c r="AP69" s="13">
        <f t="shared" si="45"/>
        <v>448.00778686017759</v>
      </c>
      <c r="AQ69" s="10">
        <f>VLOOKUP($C69,[2]Helsinki!$BB$7:$BK$40,5)</f>
        <v>16</v>
      </c>
      <c r="AR69" s="10">
        <f>VLOOKUP($C69,[2]Helsinki!$BB$7:$BK$40,6)</f>
        <v>38</v>
      </c>
      <c r="AS69" s="10">
        <f>VLOOKUP($C69,[2]Helsinki!$BB$7:$BK$40,7)</f>
        <v>66</v>
      </c>
      <c r="AT69" s="10">
        <f>VLOOKUP($C69,[2]Helsinki!$BB$7:$BK$40,8)</f>
        <v>95</v>
      </c>
      <c r="AU69" s="10">
        <f>VLOOKUP($C69,[2]Helsinki!$BB$7:$BK$40,9)</f>
        <v>117</v>
      </c>
      <c r="AV69" s="10">
        <f>VLOOKUP($C69,[2]Helsinki!$BB$7:$BK$40,10)</f>
        <v>109</v>
      </c>
      <c r="AW69" s="11">
        <f t="shared" si="61"/>
        <v>170</v>
      </c>
      <c r="AX69" s="11">
        <f t="shared" si="62"/>
        <v>168</v>
      </c>
      <c r="AY69" s="11">
        <f>VLOOKUP($C69,[2]Vienna!$BB$7:$BM$42,11)</f>
        <v>177</v>
      </c>
      <c r="AZ69" s="11">
        <f>VLOOKUP($C69,[2]Vienna!$BB$7:$BM$42,12)</f>
        <v>182</v>
      </c>
      <c r="BA69" s="11" t="s">
        <v>30</v>
      </c>
      <c r="BB69" s="11" t="s">
        <v>30</v>
      </c>
      <c r="BC69" s="11">
        <f t="shared" si="63"/>
        <v>138</v>
      </c>
      <c r="BD69" s="11">
        <f t="shared" si="64"/>
        <v>0</v>
      </c>
      <c r="BE69" s="11">
        <f t="shared" si="65"/>
        <v>157</v>
      </c>
      <c r="BF69" s="11">
        <f t="shared" si="66"/>
        <v>0</v>
      </c>
      <c r="BG69" s="11">
        <f t="shared" si="67"/>
        <v>162</v>
      </c>
      <c r="BH69" s="11">
        <f t="shared" si="68"/>
        <v>0</v>
      </c>
      <c r="BI69" s="11">
        <f t="shared" si="69"/>
        <v>184</v>
      </c>
      <c r="BJ69" s="13">
        <f t="shared" si="46"/>
        <v>428.70429913731152</v>
      </c>
      <c r="BK69" s="19">
        <f>IF($N69=2,BK92*'4 PEF'!$D$4,IF(OR($N69=3,$N69=4,$N69=5,$N69=6),BK92*'4 PEF'!$D$5,IF(OR($N69=7,$N69=8),BK92*'4 PEF'!$D$10,IF($N69=9,BK92*'4 PEF'!$D$7,IF($N69=10,BK92*'4 PEF'!$D$6)))))</f>
        <v>21.351683042993258</v>
      </c>
      <c r="BL69" s="19">
        <f>BL92*'4 PEF'!$D$10</f>
        <v>0</v>
      </c>
      <c r="BM69" s="19">
        <f>IF($N69=2,BM92*'4 PEF'!$D$4,IF(OR($N69=3,$N69=4,$N69=5,$N69=6),BM92*'4 PEF'!$D$5,IF(OR($N69=7,$N69=8),BM92*'4 PEF'!$D$10,IF($N69=9,BM92*'4 PEF'!$D$7,IF($N69=10,BM92*'4 PEF'!$D$6)))))</f>
        <v>6.3</v>
      </c>
      <c r="BN69" s="19">
        <f>BN92*'4 PEF'!$D$10</f>
        <v>21.622086742730868</v>
      </c>
      <c r="BO69" s="19">
        <f>BO92*'4 PEF'!$D$10</f>
        <v>4.5924615980103223</v>
      </c>
      <c r="BP69" s="33">
        <f>BP92*'4 PEF'!$D$10</f>
        <v>-16.975136752136752</v>
      </c>
      <c r="BQ69" s="34">
        <f t="shared" si="70"/>
        <v>36.891094631597696</v>
      </c>
      <c r="BR69" s="19">
        <f>IF($N69=2,BR92*'4 PEF'!$D$4,IF(OR($N69=3,$N69=4,$N69=5,$N69=6),BR92*'4 PEF'!$D$5,IF(OR($N69=7,$N69=8),BR92*'4 PEF'!$D$10,IF($N69=9,BR92*'4 PEF'!$D$7,IF($N69=10,BR92*'4 PEF'!$D$6)))))</f>
        <v>18.172457855061719</v>
      </c>
      <c r="BS69" s="19">
        <f>BS92*'4 PEF'!$D$10</f>
        <v>0</v>
      </c>
      <c r="BT69" s="19">
        <f>IF($N69=2,BT92*'4 PEF'!$D$4,IF(OR($N69=3,$N69=4,$N69=5,$N69=6),BT92*'4 PEF'!$D$5,IF(OR($N69=7,$N69=8),BT92*'4 PEF'!$D$10,IF($N69=9,BT92*'4 PEF'!$D$7,IF($N69=10,BT92*'4 PEF'!$D$6)))))</f>
        <v>9.17</v>
      </c>
      <c r="BU69" s="19">
        <f>BU92*'4 PEF'!$D$10</f>
        <v>20.806517113411218</v>
      </c>
      <c r="BV69" s="19">
        <f>BV92*'4 PEF'!$D$10</f>
        <v>12.043360936864595</v>
      </c>
      <c r="BW69" s="33">
        <f>BW92*'4 PEF'!$D$10</f>
        <v>-16.879453968253969</v>
      </c>
      <c r="BX69" s="34">
        <f t="shared" si="71"/>
        <v>43.31288193708356</v>
      </c>
    </row>
    <row r="70" spans="1:76" x14ac:dyDescent="0.25">
      <c r="A70" s="151"/>
      <c r="B70" s="17">
        <v>17</v>
      </c>
      <c r="C70" s="97">
        <f>VLOOKUP(M70,[1]aux!$A$2:$B$37,2,FALSE)</f>
        <v>13</v>
      </c>
      <c r="D70" s="50"/>
      <c r="E70" s="50"/>
      <c r="F70" s="49"/>
      <c r="G70" s="49"/>
      <c r="H70" s="31">
        <f t="shared" si="72"/>
        <v>0</v>
      </c>
      <c r="I70" s="49">
        <v>3</v>
      </c>
      <c r="J70" s="49">
        <v>3</v>
      </c>
      <c r="K70" s="49">
        <v>2</v>
      </c>
      <c r="L70" s="49">
        <v>1</v>
      </c>
      <c r="M70" s="49">
        <f t="shared" si="51"/>
        <v>3321</v>
      </c>
      <c r="N70" s="49">
        <v>10</v>
      </c>
      <c r="O70" s="49">
        <v>0</v>
      </c>
      <c r="P70" s="49">
        <v>2</v>
      </c>
      <c r="Q70" s="49">
        <v>0</v>
      </c>
      <c r="R70" s="49">
        <v>2</v>
      </c>
      <c r="S70" s="22">
        <f t="shared" si="44"/>
        <v>19</v>
      </c>
      <c r="T70" s="49">
        <v>0</v>
      </c>
      <c r="U70" s="49">
        <v>0</v>
      </c>
      <c r="V70" s="18"/>
      <c r="W70" s="10">
        <f>VLOOKUP($C70,[1]Helsinki!$BB$7:$BK$42,5)</f>
        <v>15</v>
      </c>
      <c r="X70" s="10">
        <f>VLOOKUP($C70,[1]Helsinki!$BB$7:$BK$42,6)</f>
        <v>38</v>
      </c>
      <c r="Y70" s="10">
        <f>VLOOKUP($C70,[1]Helsinki!$BB$7:$BK$42,7)</f>
        <v>65</v>
      </c>
      <c r="Z70" s="10">
        <f>VLOOKUP($C70,[1]Helsinki!$BB$7:$BK$42,8)</f>
        <v>93</v>
      </c>
      <c r="AA70" s="10">
        <f>VLOOKUP($C70,[1]Helsinki!$BB$7:$BK$42,9)</f>
        <v>0</v>
      </c>
      <c r="AB70" s="10">
        <f>VLOOKUP($C70,[1]Helsinki!$BB$7:$BK$42,10)</f>
        <v>109</v>
      </c>
      <c r="AC70" s="11">
        <f t="shared" si="52"/>
        <v>0</v>
      </c>
      <c r="AD70" s="11">
        <f t="shared" si="53"/>
        <v>0</v>
      </c>
      <c r="AE70" s="11">
        <f>VLOOKUP($C70,[1]Vienna!$BB$7:$BM$42,11)</f>
        <v>176</v>
      </c>
      <c r="AF70" s="11">
        <f>VLOOKUP($C70,[1]Vienna!$BB$7:$BM$42,12)</f>
        <v>0</v>
      </c>
      <c r="AG70" s="11" t="s">
        <v>30</v>
      </c>
      <c r="AH70" s="11" t="s">
        <v>30</v>
      </c>
      <c r="AI70" s="11">
        <f t="shared" si="54"/>
        <v>191</v>
      </c>
      <c r="AJ70" s="11">
        <f t="shared" si="55"/>
        <v>0</v>
      </c>
      <c r="AK70" s="11">
        <f t="shared" si="56"/>
        <v>153</v>
      </c>
      <c r="AL70" s="11">
        <f t="shared" si="57"/>
        <v>0</v>
      </c>
      <c r="AM70" s="11">
        <f t="shared" si="58"/>
        <v>162</v>
      </c>
      <c r="AN70" s="11">
        <f t="shared" si="59"/>
        <v>0</v>
      </c>
      <c r="AO70" s="11">
        <f t="shared" si="60"/>
        <v>0</v>
      </c>
      <c r="AP70" s="13">
        <f t="shared" si="45"/>
        <v>263.7934577138347</v>
      </c>
      <c r="AQ70" s="10">
        <f>VLOOKUP($C70,[2]Helsinki!$BB$7:$BK$40,5)</f>
        <v>16</v>
      </c>
      <c r="AR70" s="10">
        <f>VLOOKUP($C70,[2]Helsinki!$BB$7:$BK$40,6)</f>
        <v>38</v>
      </c>
      <c r="AS70" s="10">
        <f>VLOOKUP($C70,[2]Helsinki!$BB$7:$BK$40,7)</f>
        <v>66</v>
      </c>
      <c r="AT70" s="10">
        <f>VLOOKUP($C70,[2]Helsinki!$BB$7:$BK$40,8)</f>
        <v>95</v>
      </c>
      <c r="AU70" s="10">
        <f>VLOOKUP($C70,[2]Helsinki!$BB$7:$BK$40,9)</f>
        <v>0</v>
      </c>
      <c r="AV70" s="10">
        <f>VLOOKUP($C70,[2]Helsinki!$BB$7:$BK$40,10)</f>
        <v>109</v>
      </c>
      <c r="AW70" s="11">
        <f t="shared" si="61"/>
        <v>0</v>
      </c>
      <c r="AX70" s="11">
        <f t="shared" si="62"/>
        <v>0</v>
      </c>
      <c r="AY70" s="11">
        <f>VLOOKUP($C70,[2]Vienna!$BB$7:$BM$42,11)</f>
        <v>176</v>
      </c>
      <c r="AZ70" s="11">
        <f>VLOOKUP($C70,[2]Vienna!$BB$7:$BM$42,12)</f>
        <v>0</v>
      </c>
      <c r="BA70" s="11" t="s">
        <v>30</v>
      </c>
      <c r="BB70" s="11" t="s">
        <v>30</v>
      </c>
      <c r="BC70" s="11">
        <f t="shared" si="63"/>
        <v>191</v>
      </c>
      <c r="BD70" s="11">
        <f t="shared" si="64"/>
        <v>0</v>
      </c>
      <c r="BE70" s="11">
        <f t="shared" si="65"/>
        <v>153</v>
      </c>
      <c r="BF70" s="11">
        <f t="shared" si="66"/>
        <v>0</v>
      </c>
      <c r="BG70" s="11">
        <f t="shared" si="67"/>
        <v>162</v>
      </c>
      <c r="BH70" s="11">
        <f t="shared" si="68"/>
        <v>0</v>
      </c>
      <c r="BI70" s="11">
        <f t="shared" si="69"/>
        <v>0</v>
      </c>
      <c r="BJ70" s="13">
        <f t="shared" si="46"/>
        <v>293.95890047008203</v>
      </c>
      <c r="BK70" s="19">
        <f>IF($N70=2,BK93*'4 PEF'!$D$4,IF(OR($N70=3,$N70=4,$N70=5,$N70=6),BK93*'4 PEF'!$D$5,IF(OR($N70=7,$N70=8),BK93*'4 PEF'!$D$10,IF($N70=9,BK93*'4 PEF'!$D$7,IF($N70=10,BK93*'4 PEF'!$D$6)))))</f>
        <v>19.94680019639063</v>
      </c>
      <c r="BL70" s="19">
        <f>BL93*'4 PEF'!$D$10</f>
        <v>0</v>
      </c>
      <c r="BM70" s="19">
        <f>IF($N70=2,BM93*'4 PEF'!$D$4,IF(OR($N70=3,$N70=4,$N70=5,$N70=6),BM93*'4 PEF'!$D$5,IF(OR($N70=7,$N70=8),BM93*'4 PEF'!$D$10,IF($N70=9,BM93*'4 PEF'!$D$7,IF($N70=10,BM93*'4 PEF'!$D$6)))))</f>
        <v>5</v>
      </c>
      <c r="BN70" s="19">
        <f>BN93*'4 PEF'!$D$10</f>
        <v>59.43361259765625</v>
      </c>
      <c r="BO70" s="19">
        <f>BO93*'4 PEF'!$D$10</f>
        <v>0.50423177916925344</v>
      </c>
      <c r="BP70" s="33">
        <f>BP93*'4 PEF'!$D$10</f>
        <v>0</v>
      </c>
      <c r="BQ70" s="34">
        <f t="shared" si="70"/>
        <v>84.884644573216136</v>
      </c>
      <c r="BR70" s="19">
        <f>IF($N70=2,BR93*'4 PEF'!$D$4,IF(OR($N70=3,$N70=4,$N70=5,$N70=6),BR93*'4 PEF'!$D$5,IF(OR($N70=7,$N70=8),BR93*'4 PEF'!$D$10,IF($N70=9,BR93*'4 PEF'!$D$7,IF($N70=10,BR93*'4 PEF'!$D$6)))))</f>
        <v>29.424821173305677</v>
      </c>
      <c r="BS70" s="19">
        <f>BS93*'4 PEF'!$D$10</f>
        <v>0</v>
      </c>
      <c r="BT70" s="19">
        <f>IF($N70=2,BT93*'4 PEF'!$D$4,IF(OR($N70=3,$N70=4,$N70=5,$N70=6),BT93*'4 PEF'!$D$5,IF(OR($N70=7,$N70=8),BT93*'4 PEF'!$D$10,IF($N70=9,BT93*'4 PEF'!$D$7,IF($N70=10,BT93*'4 PEF'!$D$6)))))</f>
        <v>7.2777777777777777</v>
      </c>
      <c r="BU70" s="19">
        <f>BU93*'4 PEF'!$D$10</f>
        <v>52.61138649170644</v>
      </c>
      <c r="BV70" s="19">
        <f>BV93*'4 PEF'!$D$10</f>
        <v>1.0733954937059831</v>
      </c>
      <c r="BW70" s="33">
        <f>BW93*'4 PEF'!$D$10</f>
        <v>0</v>
      </c>
      <c r="BX70" s="34">
        <f t="shared" si="71"/>
        <v>90.387380936495873</v>
      </c>
    </row>
    <row r="71" spans="1:76" x14ac:dyDescent="0.25">
      <c r="A71" s="151"/>
      <c r="B71" s="17">
        <v>18</v>
      </c>
      <c r="C71" s="97">
        <f>VLOOKUP(M71,[1]aux!$A$2:$B$37,2,FALSE)</f>
        <v>17</v>
      </c>
      <c r="D71" s="50"/>
      <c r="E71" s="50"/>
      <c r="F71" s="49"/>
      <c r="G71" s="49"/>
      <c r="H71" s="31">
        <f t="shared" si="72"/>
        <v>0</v>
      </c>
      <c r="I71" s="49">
        <v>4</v>
      </c>
      <c r="J71" s="49">
        <v>3</v>
      </c>
      <c r="K71" s="49">
        <v>2</v>
      </c>
      <c r="L71" s="49">
        <v>1</v>
      </c>
      <c r="M71" s="49">
        <f t="shared" si="51"/>
        <v>4321</v>
      </c>
      <c r="N71" s="49">
        <v>9</v>
      </c>
      <c r="O71" s="49">
        <v>0</v>
      </c>
      <c r="P71" s="49">
        <v>2</v>
      </c>
      <c r="Q71" s="49">
        <v>0</v>
      </c>
      <c r="R71" s="49">
        <v>2</v>
      </c>
      <c r="S71" s="22">
        <f t="shared" si="44"/>
        <v>18</v>
      </c>
      <c r="T71" s="49">
        <v>0</v>
      </c>
      <c r="U71" s="49">
        <v>0</v>
      </c>
      <c r="V71" s="18"/>
      <c r="W71" s="10">
        <f>VLOOKUP($C71,[1]Helsinki!$BB$7:$BK$42,5)</f>
        <v>17</v>
      </c>
      <c r="X71" s="10" t="str">
        <f>VLOOKUP($C71,[1]Helsinki!$BB$7:$BK$42,6)</f>
        <v>f</v>
      </c>
      <c r="Y71" s="10">
        <f>VLOOKUP($C71,[1]Helsinki!$BB$7:$BK$42,7)</f>
        <v>67</v>
      </c>
      <c r="Z71" s="10">
        <f>VLOOKUP($C71,[1]Helsinki!$BB$7:$BK$42,8)</f>
        <v>93</v>
      </c>
      <c r="AA71" s="10">
        <f>VLOOKUP($C71,[1]Helsinki!$BB$7:$BK$42,9)</f>
        <v>0</v>
      </c>
      <c r="AB71" s="10">
        <f>VLOOKUP($C71,[1]Helsinki!$BB$7:$BK$42,10)</f>
        <v>109</v>
      </c>
      <c r="AC71" s="11">
        <f t="shared" si="52"/>
        <v>0</v>
      </c>
      <c r="AD71" s="11">
        <f t="shared" si="53"/>
        <v>0</v>
      </c>
      <c r="AE71" s="11">
        <f>VLOOKUP($C71,[1]Vienna!$BB$7:$BM$42,11)</f>
        <v>176</v>
      </c>
      <c r="AF71" s="11">
        <f>VLOOKUP($C71,[1]Vienna!$BB$7:$BM$42,12)</f>
        <v>0</v>
      </c>
      <c r="AG71" s="11" t="s">
        <v>30</v>
      </c>
      <c r="AH71" s="11" t="s">
        <v>30</v>
      </c>
      <c r="AI71" s="11">
        <f t="shared" si="54"/>
        <v>138</v>
      </c>
      <c r="AJ71" s="11">
        <f t="shared" si="55"/>
        <v>0</v>
      </c>
      <c r="AK71" s="11">
        <f t="shared" si="56"/>
        <v>153</v>
      </c>
      <c r="AL71" s="11">
        <f t="shared" si="57"/>
        <v>0</v>
      </c>
      <c r="AM71" s="11">
        <f t="shared" si="58"/>
        <v>162</v>
      </c>
      <c r="AN71" s="11">
        <f t="shared" si="59"/>
        <v>0</v>
      </c>
      <c r="AO71" s="11">
        <f t="shared" si="60"/>
        <v>0</v>
      </c>
      <c r="AP71" s="13">
        <f t="shared" si="45"/>
        <v>249.21204813887505</v>
      </c>
      <c r="AQ71" s="10">
        <f>VLOOKUP($C71,[2]Helsinki!$BB$7:$BK$40,5)</f>
        <v>18</v>
      </c>
      <c r="AR71" s="10" t="str">
        <f>VLOOKUP($C71,[2]Helsinki!$BB$7:$BK$40,6)</f>
        <v>f</v>
      </c>
      <c r="AS71" s="10">
        <f>VLOOKUP($C71,[2]Helsinki!$BB$7:$BK$40,7)</f>
        <v>68</v>
      </c>
      <c r="AT71" s="10">
        <f>VLOOKUP($C71,[2]Helsinki!$BB$7:$BK$40,8)</f>
        <v>95</v>
      </c>
      <c r="AU71" s="10">
        <f>VLOOKUP($C71,[2]Helsinki!$BB$7:$BK$40,9)</f>
        <v>0</v>
      </c>
      <c r="AV71" s="10">
        <f>VLOOKUP($C71,[2]Helsinki!$BB$7:$BK$40,10)</f>
        <v>109</v>
      </c>
      <c r="AW71" s="11">
        <f t="shared" si="61"/>
        <v>0</v>
      </c>
      <c r="AX71" s="11">
        <f t="shared" si="62"/>
        <v>0</v>
      </c>
      <c r="AY71" s="11">
        <f>VLOOKUP($C71,[2]Vienna!$BB$7:$BM$42,11)</f>
        <v>176</v>
      </c>
      <c r="AZ71" s="11">
        <f>VLOOKUP($C71,[2]Vienna!$BB$7:$BM$42,12)</f>
        <v>0</v>
      </c>
      <c r="BA71" s="11" t="s">
        <v>30</v>
      </c>
      <c r="BB71" s="11" t="s">
        <v>30</v>
      </c>
      <c r="BC71" s="11">
        <f t="shared" si="63"/>
        <v>138</v>
      </c>
      <c r="BD71" s="11">
        <f t="shared" si="64"/>
        <v>0</v>
      </c>
      <c r="BE71" s="11">
        <f t="shared" si="65"/>
        <v>153</v>
      </c>
      <c r="BF71" s="11">
        <f t="shared" si="66"/>
        <v>0</v>
      </c>
      <c r="BG71" s="11">
        <f t="shared" si="67"/>
        <v>162</v>
      </c>
      <c r="BH71" s="11">
        <f t="shared" si="68"/>
        <v>0</v>
      </c>
      <c r="BI71" s="11">
        <f t="shared" si="69"/>
        <v>0</v>
      </c>
      <c r="BJ71" s="13">
        <f t="shared" si="46"/>
        <v>257.65602963756982</v>
      </c>
      <c r="BK71" s="19">
        <f>IF($N71=2,BK94*'4 PEF'!$D$4,IF(OR($N71=3,$N71=4,$N71=5,$N71=6),BK94*'4 PEF'!$D$5,IF(OR($N71=7,$N71=8),BK94*'4 PEF'!$D$10,IF($N71=9,BK94*'4 PEF'!$D$7,IF($N71=10,BK94*'4 PEF'!$D$6)))))</f>
        <v>23.58707552861469</v>
      </c>
      <c r="BL71" s="19">
        <f>BL94*'4 PEF'!$D$10</f>
        <v>0</v>
      </c>
      <c r="BM71" s="19">
        <f>IF($N71=2,BM94*'4 PEF'!$D$4,IF(OR($N71=3,$N71=4,$N71=5,$N71=6),BM94*'4 PEF'!$D$5,IF(OR($N71=7,$N71=8),BM94*'4 PEF'!$D$10,IF($N71=9,BM94*'4 PEF'!$D$7,IF($N71=10,BM94*'4 PEF'!$D$6)))))</f>
        <v>6.3</v>
      </c>
      <c r="BN71" s="19">
        <f>BN94*'4 PEF'!$D$10</f>
        <v>59.435725996093751</v>
      </c>
      <c r="BO71" s="19">
        <f>BO94*'4 PEF'!$D$10</f>
        <v>0.50137236561118648</v>
      </c>
      <c r="BP71" s="33">
        <f>BP94*'4 PEF'!$D$10</f>
        <v>0</v>
      </c>
      <c r="BQ71" s="34">
        <f t="shared" si="70"/>
        <v>89.824173890319628</v>
      </c>
      <c r="BR71" s="19">
        <f>IF($N71=2,BR94*'4 PEF'!$D$4,IF(OR($N71=3,$N71=4,$N71=5,$N71=6),BR94*'4 PEF'!$D$5,IF(OR($N71=7,$N71=8),BR94*'4 PEF'!$D$10,IF($N71=9,BR94*'4 PEF'!$D$7,IF($N71=10,BR94*'4 PEF'!$D$6)))))</f>
        <v>32.535491367101628</v>
      </c>
      <c r="BS71" s="19">
        <f>BS94*'4 PEF'!$D$10</f>
        <v>0</v>
      </c>
      <c r="BT71" s="19">
        <f>IF($N71=2,BT94*'4 PEF'!$D$4,IF(OR($N71=3,$N71=4,$N71=5,$N71=6),BT94*'4 PEF'!$D$5,IF(OR($N71=7,$N71=8),BT94*'4 PEF'!$D$10,IF($N71=9,BT94*'4 PEF'!$D$7,IF($N71=10,BT94*'4 PEF'!$D$6)))))</f>
        <v>9.17</v>
      </c>
      <c r="BU71" s="19">
        <f>BU94*'4 PEF'!$D$10</f>
        <v>52.602815021349251</v>
      </c>
      <c r="BV71" s="19">
        <f>BV94*'4 PEF'!$D$10</f>
        <v>1.0492028307828283</v>
      </c>
      <c r="BW71" s="33">
        <f>BW94*'4 PEF'!$D$10</f>
        <v>0</v>
      </c>
      <c r="BX71" s="34">
        <f t="shared" si="71"/>
        <v>95.357509219233719</v>
      </c>
    </row>
    <row r="72" spans="1:76" x14ac:dyDescent="0.25">
      <c r="A72" s="151"/>
      <c r="B72" s="17">
        <v>19</v>
      </c>
      <c r="C72" s="97">
        <f>VLOOKUP(M72,[1]aux!$A$2:$B$37,2,FALSE)</f>
        <v>17</v>
      </c>
      <c r="D72" s="50"/>
      <c r="E72" s="50"/>
      <c r="F72" s="49"/>
      <c r="G72" s="49"/>
      <c r="H72" s="31">
        <f t="shared" si="72"/>
        <v>0</v>
      </c>
      <c r="I72" s="49">
        <v>4</v>
      </c>
      <c r="J72" s="49">
        <v>3</v>
      </c>
      <c r="K72" s="49">
        <v>2</v>
      </c>
      <c r="L72" s="49">
        <v>1</v>
      </c>
      <c r="M72" s="49">
        <f t="shared" si="51"/>
        <v>4321</v>
      </c>
      <c r="N72" s="49">
        <v>9</v>
      </c>
      <c r="O72" s="49">
        <v>0</v>
      </c>
      <c r="P72" s="49">
        <v>2</v>
      </c>
      <c r="Q72" s="49">
        <v>0</v>
      </c>
      <c r="R72" s="49">
        <v>2</v>
      </c>
      <c r="S72" s="22">
        <f t="shared" si="44"/>
        <v>18</v>
      </c>
      <c r="T72" s="49">
        <v>0</v>
      </c>
      <c r="U72" s="49">
        <v>1</v>
      </c>
      <c r="V72" s="18"/>
      <c r="W72" s="10">
        <f>VLOOKUP($C72,[1]Helsinki!$BB$7:$BK$42,5)</f>
        <v>17</v>
      </c>
      <c r="X72" s="10" t="str">
        <f>VLOOKUP($C72,[1]Helsinki!$BB$7:$BK$42,6)</f>
        <v>f</v>
      </c>
      <c r="Y72" s="10">
        <f>VLOOKUP($C72,[1]Helsinki!$BB$7:$BK$42,7)</f>
        <v>67</v>
      </c>
      <c r="Z72" s="10">
        <f>VLOOKUP($C72,[1]Helsinki!$BB$7:$BK$42,8)</f>
        <v>93</v>
      </c>
      <c r="AA72" s="10">
        <f>VLOOKUP($C72,[1]Helsinki!$BB$7:$BK$42,9)</f>
        <v>0</v>
      </c>
      <c r="AB72" s="10">
        <f>VLOOKUP($C72,[1]Helsinki!$BB$7:$BK$42,10)</f>
        <v>109</v>
      </c>
      <c r="AC72" s="11">
        <f t="shared" si="52"/>
        <v>0</v>
      </c>
      <c r="AD72" s="11">
        <f t="shared" si="53"/>
        <v>0</v>
      </c>
      <c r="AE72" s="11">
        <f>VLOOKUP($C72,[1]Vienna!$BB$7:$BM$42,11)</f>
        <v>176</v>
      </c>
      <c r="AF72" s="11">
        <f>VLOOKUP($C72,[1]Vienna!$BB$7:$BM$42,12)</f>
        <v>0</v>
      </c>
      <c r="AG72" s="11" t="s">
        <v>30</v>
      </c>
      <c r="AH72" s="11" t="s">
        <v>30</v>
      </c>
      <c r="AI72" s="11">
        <f t="shared" si="54"/>
        <v>138</v>
      </c>
      <c r="AJ72" s="11">
        <f t="shared" si="55"/>
        <v>0</v>
      </c>
      <c r="AK72" s="11">
        <f t="shared" si="56"/>
        <v>153</v>
      </c>
      <c r="AL72" s="11">
        <f t="shared" si="57"/>
        <v>0</v>
      </c>
      <c r="AM72" s="11">
        <f t="shared" si="58"/>
        <v>162</v>
      </c>
      <c r="AN72" s="11">
        <f t="shared" si="59"/>
        <v>0</v>
      </c>
      <c r="AO72" s="11">
        <f t="shared" si="60"/>
        <v>184</v>
      </c>
      <c r="AP72" s="13">
        <f t="shared" si="45"/>
        <v>258.4928836826416</v>
      </c>
      <c r="AQ72" s="10">
        <f>VLOOKUP($C72,[2]Helsinki!$BB$7:$BK$40,5)</f>
        <v>18</v>
      </c>
      <c r="AR72" s="10" t="str">
        <f>VLOOKUP($C72,[2]Helsinki!$BB$7:$BK$40,6)</f>
        <v>f</v>
      </c>
      <c r="AS72" s="10">
        <f>VLOOKUP($C72,[2]Helsinki!$BB$7:$BK$40,7)</f>
        <v>68</v>
      </c>
      <c r="AT72" s="10">
        <f>VLOOKUP($C72,[2]Helsinki!$BB$7:$BK$40,8)</f>
        <v>95</v>
      </c>
      <c r="AU72" s="10">
        <f>VLOOKUP($C72,[2]Helsinki!$BB$7:$BK$40,9)</f>
        <v>0</v>
      </c>
      <c r="AV72" s="10">
        <f>VLOOKUP($C72,[2]Helsinki!$BB$7:$BK$40,10)</f>
        <v>109</v>
      </c>
      <c r="AW72" s="11">
        <f t="shared" si="61"/>
        <v>0</v>
      </c>
      <c r="AX72" s="11">
        <f t="shared" si="62"/>
        <v>0</v>
      </c>
      <c r="AY72" s="11">
        <f>VLOOKUP($C72,[2]Vienna!$BB$7:$BM$42,11)</f>
        <v>176</v>
      </c>
      <c r="AZ72" s="11">
        <f>VLOOKUP($C72,[2]Vienna!$BB$7:$BM$42,12)</f>
        <v>0</v>
      </c>
      <c r="BA72" s="11" t="s">
        <v>30</v>
      </c>
      <c r="BB72" s="11" t="s">
        <v>30</v>
      </c>
      <c r="BC72" s="11">
        <f t="shared" si="63"/>
        <v>138</v>
      </c>
      <c r="BD72" s="11">
        <f t="shared" si="64"/>
        <v>0</v>
      </c>
      <c r="BE72" s="11">
        <f t="shared" si="65"/>
        <v>153</v>
      </c>
      <c r="BF72" s="11">
        <f t="shared" si="66"/>
        <v>0</v>
      </c>
      <c r="BG72" s="11">
        <f t="shared" si="67"/>
        <v>162</v>
      </c>
      <c r="BH72" s="11">
        <f t="shared" si="68"/>
        <v>0</v>
      </c>
      <c r="BI72" s="11">
        <f t="shared" si="69"/>
        <v>184</v>
      </c>
      <c r="BJ72" s="13">
        <f t="shared" si="46"/>
        <v>267.23149488113853</v>
      </c>
      <c r="BK72" s="19">
        <f>IF($N72=2,BK95*'4 PEF'!$D$4,IF(OR($N72=3,$N72=4,$N72=5,$N72=6),BK95*'4 PEF'!$D$5,IF(OR($N72=7,$N72=8),BK95*'4 PEF'!$D$10,IF($N72=9,BK95*'4 PEF'!$D$7,IF($N72=10,BK95*'4 PEF'!$D$6)))))</f>
        <v>23.58707552861469</v>
      </c>
      <c r="BL72" s="19">
        <f>BL95*'4 PEF'!$D$10</f>
        <v>0</v>
      </c>
      <c r="BM72" s="19">
        <f>IF($N72=2,BM95*'4 PEF'!$D$4,IF(OR($N72=3,$N72=4,$N72=5,$N72=6),BM95*'4 PEF'!$D$5,IF(OR($N72=7,$N72=8),BM95*'4 PEF'!$D$10,IF($N72=9,BM95*'4 PEF'!$D$7,IF($N72=10,BM95*'4 PEF'!$D$6)))))</f>
        <v>6.3</v>
      </c>
      <c r="BN72" s="19">
        <f>BN95*'4 PEF'!$D$10</f>
        <v>59.435725996093751</v>
      </c>
      <c r="BO72" s="19">
        <f>BO95*'4 PEF'!$D$10</f>
        <v>0.50137236561118648</v>
      </c>
      <c r="BP72" s="33">
        <f>BP95*'4 PEF'!$D$10</f>
        <v>-16.975136752136752</v>
      </c>
      <c r="BQ72" s="34">
        <f t="shared" si="70"/>
        <v>72.849037138182879</v>
      </c>
      <c r="BR72" s="19">
        <f>IF($N72=2,BR95*'4 PEF'!$D$4,IF(OR($N72=3,$N72=4,$N72=5,$N72=6),BR95*'4 PEF'!$D$5,IF(OR($N72=7,$N72=8),BR95*'4 PEF'!$D$10,IF($N72=9,BR95*'4 PEF'!$D$7,IF($N72=10,BR95*'4 PEF'!$D$6)))))</f>
        <v>32.535491367101628</v>
      </c>
      <c r="BS72" s="19">
        <f>BS95*'4 PEF'!$D$10</f>
        <v>0</v>
      </c>
      <c r="BT72" s="19">
        <f>IF($N72=2,BT95*'4 PEF'!$D$4,IF(OR($N72=3,$N72=4,$N72=5,$N72=6),BT95*'4 PEF'!$D$5,IF(OR($N72=7,$N72=8),BT95*'4 PEF'!$D$10,IF($N72=9,BT95*'4 PEF'!$D$7,IF($N72=10,BT95*'4 PEF'!$D$6)))))</f>
        <v>9.17</v>
      </c>
      <c r="BU72" s="19">
        <f>BU95*'4 PEF'!$D$10</f>
        <v>52.602815021349251</v>
      </c>
      <c r="BV72" s="19">
        <f>BV95*'4 PEF'!$D$10</f>
        <v>1.0492028307828283</v>
      </c>
      <c r="BW72" s="33">
        <f>BW95*'4 PEF'!$D$10</f>
        <v>-16.879453968253969</v>
      </c>
      <c r="BX72" s="34">
        <f t="shared" si="71"/>
        <v>78.47805525097975</v>
      </c>
    </row>
    <row r="73" spans="1:76" x14ac:dyDescent="0.25">
      <c r="A73" s="152"/>
      <c r="B73" s="17">
        <v>20</v>
      </c>
      <c r="C73" s="97">
        <f>VLOOKUP(M73,[1]aux!$A$2:$B$37,2,FALSE)</f>
        <v>36</v>
      </c>
      <c r="D73" s="50"/>
      <c r="E73" s="50"/>
      <c r="F73" s="49"/>
      <c r="G73" s="49"/>
      <c r="H73" s="31">
        <f t="shared" si="72"/>
        <v>1</v>
      </c>
      <c r="I73" s="49">
        <v>4</v>
      </c>
      <c r="J73" s="49">
        <v>3</v>
      </c>
      <c r="K73" s="49">
        <v>3</v>
      </c>
      <c r="L73" s="49">
        <v>2</v>
      </c>
      <c r="M73" s="49">
        <f t="shared" si="51"/>
        <v>4332</v>
      </c>
      <c r="N73" s="49">
        <v>9</v>
      </c>
      <c r="O73" s="49">
        <v>0</v>
      </c>
      <c r="P73" s="49">
        <v>4</v>
      </c>
      <c r="Q73" s="49">
        <v>0</v>
      </c>
      <c r="R73" s="49">
        <v>2</v>
      </c>
      <c r="S73" s="22">
        <f t="shared" si="44"/>
        <v>18</v>
      </c>
      <c r="T73" s="49">
        <v>0</v>
      </c>
      <c r="U73" s="49">
        <v>1</v>
      </c>
      <c r="V73" s="7"/>
      <c r="W73" s="10">
        <f>VLOOKUP($C73,[1]Helsinki!$BB$7:$BK$42,5)</f>
        <v>17</v>
      </c>
      <c r="X73" s="10" t="str">
        <f>VLOOKUP($C73,[1]Helsinki!$BB$7:$BK$42,6)</f>
        <v>f</v>
      </c>
      <c r="Y73" s="10">
        <f>VLOOKUP($C73,[1]Helsinki!$BB$7:$BK$42,7)</f>
        <v>67</v>
      </c>
      <c r="Z73" s="10">
        <f>VLOOKUP($C73,[1]Helsinki!$BB$7:$BK$42,8)</f>
        <v>93</v>
      </c>
      <c r="AA73" s="10">
        <f>VLOOKUP($C73,[1]Helsinki!$BB$7:$BK$42,9)</f>
        <v>117</v>
      </c>
      <c r="AB73" s="10">
        <f>VLOOKUP($C73,[1]Helsinki!$BB$7:$BK$42,10)</f>
        <v>109</v>
      </c>
      <c r="AC73" s="11">
        <f t="shared" si="52"/>
        <v>170</v>
      </c>
      <c r="AD73" s="11">
        <f t="shared" si="53"/>
        <v>168</v>
      </c>
      <c r="AE73" s="11">
        <f>VLOOKUP($C73,[1]Vienna!$BB$7:$BM$42,11)</f>
        <v>177</v>
      </c>
      <c r="AF73" s="11">
        <f>VLOOKUP($C73,[1]Vienna!$BB$7:$BM$42,12)</f>
        <v>182</v>
      </c>
      <c r="AG73" s="11" t="s">
        <v>30</v>
      </c>
      <c r="AH73" s="11" t="s">
        <v>30</v>
      </c>
      <c r="AI73" s="11">
        <f t="shared" si="54"/>
        <v>138</v>
      </c>
      <c r="AJ73" s="11">
        <f t="shared" si="55"/>
        <v>0</v>
      </c>
      <c r="AK73" s="11">
        <f t="shared" si="56"/>
        <v>157</v>
      </c>
      <c r="AL73" s="11">
        <f t="shared" si="57"/>
        <v>0</v>
      </c>
      <c r="AM73" s="11">
        <f t="shared" si="58"/>
        <v>162</v>
      </c>
      <c r="AN73" s="11">
        <f t="shared" si="59"/>
        <v>0</v>
      </c>
      <c r="AO73" s="11">
        <f t="shared" si="60"/>
        <v>184</v>
      </c>
      <c r="AP73" s="13">
        <f t="shared" si="45"/>
        <v>451.06624114946493</v>
      </c>
      <c r="AQ73" s="10">
        <f>VLOOKUP($C73,[2]Helsinki!$BB$7:$BK$40,5)</f>
        <v>18</v>
      </c>
      <c r="AR73" s="10" t="str">
        <f>VLOOKUP($C73,[2]Helsinki!$BB$7:$BK$40,6)</f>
        <v>f</v>
      </c>
      <c r="AS73" s="10">
        <f>VLOOKUP($C73,[2]Helsinki!$BB$7:$BK$40,7)</f>
        <v>68</v>
      </c>
      <c r="AT73" s="10">
        <f>VLOOKUP($C73,[2]Helsinki!$BB$7:$BK$40,8)</f>
        <v>93</v>
      </c>
      <c r="AU73" s="10">
        <f>VLOOKUP($C73,[2]Helsinki!$BB$7:$BK$40,9)</f>
        <v>117</v>
      </c>
      <c r="AV73" s="10">
        <f>VLOOKUP($C73,[2]Helsinki!$BB$7:$BK$40,10)</f>
        <v>109</v>
      </c>
      <c r="AW73" s="11">
        <f t="shared" si="61"/>
        <v>170</v>
      </c>
      <c r="AX73" s="11">
        <f t="shared" si="62"/>
        <v>168</v>
      </c>
      <c r="AY73" s="11">
        <f>VLOOKUP($C73,[2]Vienna!$BB$7:$BM$42,11)</f>
        <v>177</v>
      </c>
      <c r="AZ73" s="11">
        <f>VLOOKUP($C73,[2]Vienna!$BB$7:$BM$42,12)</f>
        <v>182</v>
      </c>
      <c r="BA73" s="11" t="s">
        <v>30</v>
      </c>
      <c r="BB73" s="11" t="s">
        <v>30</v>
      </c>
      <c r="BC73" s="11">
        <f t="shared" si="63"/>
        <v>138</v>
      </c>
      <c r="BD73" s="11">
        <f t="shared" si="64"/>
        <v>0</v>
      </c>
      <c r="BE73" s="11">
        <f t="shared" si="65"/>
        <v>157</v>
      </c>
      <c r="BF73" s="11">
        <f t="shared" si="66"/>
        <v>0</v>
      </c>
      <c r="BG73" s="11">
        <f t="shared" si="67"/>
        <v>162</v>
      </c>
      <c r="BH73" s="11">
        <f t="shared" si="68"/>
        <v>0</v>
      </c>
      <c r="BI73" s="11">
        <f t="shared" si="69"/>
        <v>184</v>
      </c>
      <c r="BJ73" s="13">
        <f t="shared" si="46"/>
        <v>407.78956761227641</v>
      </c>
      <c r="BK73" s="19">
        <f>IF($N73=2,BK96*'4 PEF'!$D$4,IF(OR($N73=3,$N73=4,$N73=5,$N73=6),BK96*'4 PEF'!$D$5,IF(OR($N73=7,$N73=8),BK96*'4 PEF'!$D$10,IF($N73=9,BK96*'4 PEF'!$D$7,IF($N73=10,BK96*'4 PEF'!$D$6)))))</f>
        <v>47.141087002884866</v>
      </c>
      <c r="BL73" s="19">
        <f>BL96*'4 PEF'!$D$10</f>
        <v>0</v>
      </c>
      <c r="BM73" s="19">
        <f>IF($N73=2,BM96*'4 PEF'!$D$4,IF(OR($N73=3,$N73=4,$N73=5,$N73=6),BM96*'4 PEF'!$D$5,IF(OR($N73=7,$N73=8),BM96*'4 PEF'!$D$10,IF($N73=9,BM96*'4 PEF'!$D$7,IF($N73=10,BM96*'4 PEF'!$D$6)))))</f>
        <v>6.3</v>
      </c>
      <c r="BN73" s="19">
        <f>BN96*'4 PEF'!$D$10</f>
        <v>20.700813479875713</v>
      </c>
      <c r="BO73" s="19">
        <f>BO96*'4 PEF'!$D$10</f>
        <v>4.126072595562059</v>
      </c>
      <c r="BP73" s="33">
        <f>BP96*'4 PEF'!$D$10</f>
        <v>-16.975136752136752</v>
      </c>
      <c r="BQ73" s="34">
        <f t="shared" si="70"/>
        <v>61.292836326185892</v>
      </c>
      <c r="BR73" s="19">
        <f>IF($N73=2,BR96*'4 PEF'!$D$4,IF(OR($N73=3,$N73=4,$N73=5,$N73=6),BR96*'4 PEF'!$D$5,IF(OR($N73=7,$N73=8),BR96*'4 PEF'!$D$10,IF($N73=9,BR96*'4 PEF'!$D$7,IF($N73=10,BR96*'4 PEF'!$D$6)))))</f>
        <v>30.420650552450368</v>
      </c>
      <c r="BS73" s="19">
        <f>BS96*'4 PEF'!$D$10</f>
        <v>0</v>
      </c>
      <c r="BT73" s="19">
        <f>IF($N73=2,BT96*'4 PEF'!$D$4,IF(OR($N73=3,$N73=4,$N73=5,$N73=6),BT96*'4 PEF'!$D$5,IF(OR($N73=7,$N73=8),BT96*'4 PEF'!$D$10,IF($N73=9,BT96*'4 PEF'!$D$7,IF($N73=10,BT96*'4 PEF'!$D$6)))))</f>
        <v>9.17</v>
      </c>
      <c r="BU73" s="19">
        <f>BU96*'4 PEF'!$D$10</f>
        <v>20.133380551144207</v>
      </c>
      <c r="BV73" s="19">
        <f>BV96*'4 PEF'!$D$10</f>
        <v>11.508009768699978</v>
      </c>
      <c r="BW73" s="33">
        <f>BW96*'4 PEF'!$D$10</f>
        <v>-16.879453968253969</v>
      </c>
      <c r="BX73" s="34">
        <f t="shared" si="71"/>
        <v>54.352586904040592</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4"/>
      <c r="J76" s="24"/>
      <c r="K76" s="24"/>
      <c r="L76" s="24"/>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V89" si="73">IF(C54="","",C54)</f>
        <v>1</v>
      </c>
      <c r="D77" s="49" t="str">
        <f t="shared" si="73"/>
        <v>-</v>
      </c>
      <c r="E77" s="49" t="str">
        <f t="shared" si="73"/>
        <v>o</v>
      </c>
      <c r="F77" s="49" t="str">
        <f t="shared" si="73"/>
        <v>o</v>
      </c>
      <c r="G77" s="49" t="str">
        <f t="shared" si="73"/>
        <v>o</v>
      </c>
      <c r="H77" s="49">
        <f t="shared" si="73"/>
        <v>0</v>
      </c>
      <c r="I77" s="49">
        <f t="shared" si="73"/>
        <v>1</v>
      </c>
      <c r="J77" s="49">
        <f t="shared" si="73"/>
        <v>1</v>
      </c>
      <c r="K77" s="49">
        <f t="shared" si="73"/>
        <v>1</v>
      </c>
      <c r="L77" s="49">
        <f t="shared" si="73"/>
        <v>1</v>
      </c>
      <c r="M77" s="49">
        <f t="shared" si="73"/>
        <v>1111</v>
      </c>
      <c r="N77" s="49">
        <f t="shared" si="73"/>
        <v>2</v>
      </c>
      <c r="O77" s="49">
        <f t="shared" si="73"/>
        <v>0</v>
      </c>
      <c r="P77" s="49">
        <f t="shared" si="73"/>
        <v>2</v>
      </c>
      <c r="Q77" s="49">
        <f t="shared" si="73"/>
        <v>0</v>
      </c>
      <c r="R77" s="49">
        <f t="shared" si="73"/>
        <v>1</v>
      </c>
      <c r="S77" s="22">
        <f t="shared" si="73"/>
        <v>15</v>
      </c>
      <c r="T77" s="49">
        <f t="shared" si="73"/>
        <v>0</v>
      </c>
      <c r="U77" s="49">
        <f t="shared" si="73"/>
        <v>0</v>
      </c>
      <c r="V77" s="6" t="str">
        <f t="shared" si="73"/>
        <v/>
      </c>
      <c r="W77" s="21">
        <f>IF(W54&gt;0,VLOOKUP(W54,'[3]2020_Envelope'!$BH$6:$CR$128,36),"")</f>
        <v>6.8545242071890291</v>
      </c>
      <c r="X77" s="21">
        <f>IF(X54&gt;0,VLOOKUP(X54,'[3]2020_Envelope'!$BH$6:$CR$128,36),"")</f>
        <v>22.355665839536805</v>
      </c>
      <c r="Y77" s="21" t="str">
        <f>IF(Y54&gt;0,VLOOKUP(Y54,'[3]2020_Envelope'!$BH$6:$CR$128,36),"")</f>
        <v/>
      </c>
      <c r="Z77" s="21">
        <f>IF(Z54&gt;0,VLOOKUP(Z54,'[3]2020_Envelope'!$BH$6:$CR$128,36),"")</f>
        <v>24.849888663967612</v>
      </c>
      <c r="AA77" s="21" t="str">
        <f>IF(AA54&gt;0,VLOOKUP(AA54,'[3]2020_Envelope'!$BH$6:$CR$128,36),"")</f>
        <v/>
      </c>
      <c r="AB77" s="21" t="str">
        <f>IF(AB54&gt;0,VLOOKUP(AB54,'[3]2020_Envelope'!$BH$6:$CR$128,36),"")</f>
        <v/>
      </c>
      <c r="AC77" s="20" t="str">
        <f>IF(AC54&gt;0,VLOOKUP(AC54,'[3]2020_HVAC'!$EY$7:$KA$83,128),"")</f>
        <v/>
      </c>
      <c r="AD77" s="20" t="str">
        <f>IF(AD54&gt;0,VLOOKUP(AD54,'[3]2020_HVAC'!$EY$7:$KA$83,128),"")</f>
        <v/>
      </c>
      <c r="AE77" s="20" t="str">
        <f>IF(AE54&gt;0,VLOOKUP(AE54,'[3]2020_HVAC'!$EY$7:$KA$83,128),"")</f>
        <v/>
      </c>
      <c r="AF77" s="20" t="str">
        <f>IF(AF54&gt;0,VLOOKUP(AF54,'[3]2020_HVAC'!$EY$7:$KA$83,128),"")</f>
        <v/>
      </c>
      <c r="AG77" s="55">
        <f>VLOOKUP($C77,[1]Performance!$A$3:$K$38,4)</f>
        <v>0</v>
      </c>
      <c r="AH77" s="55">
        <f>IF(AG77=0,128,IF(AG77=1,129,130))</f>
        <v>128</v>
      </c>
      <c r="AI77" s="20">
        <f>IF(AI54&gt;0,VLOOKUP(AI54,'[3]2020_HVAC'!$EY$7:$KA$83,AH77),"")</f>
        <v>15.200039102822739</v>
      </c>
      <c r="AJ77" s="20" t="str">
        <f>IF(AJ54&gt;0,VLOOKUP(AJ54,'[3]2020_HVAC'!$EY$7:$KA$83,$AH77),"")</f>
        <v/>
      </c>
      <c r="AK77" s="20">
        <f>IF(AK54&gt;0,VLOOKUP(AK54,'[3]2020_HVAC'!$EY$7:$KA$83,128),"")</f>
        <v>15.778474576271186</v>
      </c>
      <c r="AL77" s="20" t="str">
        <f>IF(AL54&gt;0,VLOOKUP(AL54,'[3]2020_HVAC'!$EY$7:$KA$83,128),"")</f>
        <v/>
      </c>
      <c r="AM77" s="20">
        <f>IF(AM54&gt;0,VLOOKUP(AM54,'[3]2020_HVAC'!$EY$7:$KA$83,128),"")</f>
        <v>0.2702131696832491</v>
      </c>
      <c r="AN77" s="20" t="str">
        <f>IF(AN54&gt;0,VLOOKUP(AN54,'[3]2020_HVAC'!$EY$7:$KA$83,128),"")</f>
        <v/>
      </c>
      <c r="AO77" s="20" t="str">
        <f>IF(AO54&gt;0,VLOOKUP(AO54,'[3]2020_HVAC'!$EY$7:$KA$83,128),"")</f>
        <v/>
      </c>
      <c r="AP77" s="13">
        <f>(SUM(W77:AF77)+SUM(AI77:AO77))*$AP$5</f>
        <v>199622.60500916123</v>
      </c>
      <c r="AQ77" s="21">
        <f>IF(AQ54&gt;0,VLOOKUP(AQ54,'[3]2020_Envelope'!$BH$6:$CR$128,37),"")</f>
        <v>18.564336394470288</v>
      </c>
      <c r="AR77" s="21">
        <f>IF(AR54&gt;0,VLOOKUP(AR54,'[3]2020_Envelope'!$BH$6:$CR$128,37),"")</f>
        <v>40.264651305683557</v>
      </c>
      <c r="AS77" s="21" t="str">
        <f>IF(AS54&gt;0,VLOOKUP(AS54,'[3]2020_Envelope'!$BH$6:$CR$128,37),"")</f>
        <v/>
      </c>
      <c r="AT77" s="21" t="str">
        <f>IF(AT54&gt;0,VLOOKUP(AT54,'[3]2020_Envelope'!$BH$6:$CR$128,37),"")</f>
        <v/>
      </c>
      <c r="AU77" s="21" t="str">
        <f>IF(AU54&gt;0,VLOOKUP(AU54,'[3]2020_Envelope'!$BH$6:$CR$128,37),"")</f>
        <v/>
      </c>
      <c r="AV77" s="21" t="str">
        <f>IF(AV54&gt;0,VLOOKUP(AV54,'[3]2020_Envelope'!$BH$6:$CR$128,37),"")</f>
        <v/>
      </c>
      <c r="AW77" s="20" t="str">
        <f>IF(AW54&gt;0,VLOOKUP(AW54,'[3]2020_HVAC'!$EY$7:$KA$83,131),"")</f>
        <v/>
      </c>
      <c r="AX77" s="20" t="str">
        <f>IF(AX54&gt;0,VLOOKUP(AX54,'[3]2020_HVAC'!$EY$7:$KA$83,131),"")</f>
        <v/>
      </c>
      <c r="AY77" s="20" t="str">
        <f>IF(AY54&gt;0,VLOOKUP(AY54,'[3]2020_HVAC'!$EY$7:$KA$83,131),"")</f>
        <v/>
      </c>
      <c r="AZ77" s="20" t="str">
        <f>IF(AZ54&gt;0,VLOOKUP(AZ54,'[3]2020_HVAC'!$EY$7:$KA$83,131),"")</f>
        <v/>
      </c>
      <c r="BA77" s="55">
        <f>VLOOKUP($C77,[2]Performance!$A$3:$K$36,4)</f>
        <v>0</v>
      </c>
      <c r="BB77" s="55">
        <f>IF(BA77=0,131,IF(BA77=1,132,133))</f>
        <v>131</v>
      </c>
      <c r="BC77" s="20">
        <f>IF(BC54&gt;0,VLOOKUP(BC54,'[3]2020_HVAC'!$EY$7:$KA$83,BB77),"")</f>
        <v>24.010555727877982</v>
      </c>
      <c r="BD77" s="20" t="str">
        <f>IF(BD54&gt;0,VLOOKUP(BD54,'[3]2020_HVAC'!$EY$7:$KA$83,$BB77),"")</f>
        <v/>
      </c>
      <c r="BE77" s="20">
        <f>IF(BE54&gt;0,VLOOKUP(BE54,'[3]2020_HVAC'!$EY$7:$KA$83,131),"")</f>
        <v>15.778474576271186</v>
      </c>
      <c r="BF77" s="20" t="str">
        <f>IF(BF54&gt;0,VLOOKUP(BF54,'[3]2020_HVAC'!$EY$7:$KA$83,131),"")</f>
        <v/>
      </c>
      <c r="BG77" s="20">
        <f>IF(BG54&gt;0,VLOOKUP(BG54,'[3]2020_HVAC'!$EY$7:$KA$83,131),"")</f>
        <v>0.20072978319327076</v>
      </c>
      <c r="BH77" s="20" t="str">
        <f>IF(BH54&gt;0,VLOOKUP(BH54,'[3]2020_HVAC'!$EY$7:$KA$83,131),"")</f>
        <v/>
      </c>
      <c r="BI77" s="20" t="str">
        <f>IF(BI54&gt;0,VLOOKUP(BI54,'[3]2020_HVAC'!$EY$7:$KA$83,131),"")</f>
        <v/>
      </c>
      <c r="BJ77" s="13">
        <f>(SUM(AQ77:AZ77)+SUM(BC77:BI77))*$BJ$5</f>
        <v>311279.05553061329</v>
      </c>
      <c r="BK77" s="19">
        <f>IF($N77&gt;0,VLOOKUP($C77,[1]Helsinki!$AB$7:$AN$40,$N77))/((IF($P77=1,'3 PlantsCodes'!$D$26,IF($P77=2,'3 PlantsCodes'!$D$27,IF($P77=3,'3 PlantsCodes'!$D$28,IF($P77=4,'3 PlantsCodes'!$D$29)))))*IF($R77=1,'3 PlantsCodes'!$D$31,IF($R77=2,'3 PlantsCodes'!$D$32)))</f>
        <v>353.4713971438012</v>
      </c>
      <c r="BL77" s="19">
        <f>(IF($O77=20,VLOOKUP($C77,[1]Helsinki!$AB$7:$AN$40,12),IF($O77&gt;0,VLOOKUP($C77,[1]Helsinki!$AB$7:$AN$40,$O77),0))/(IF($Q77=1,'3 PlantsCodes'!$E$26,IF($Q77=3,'3 PlantsCodes'!$E$28,IF($Q77=4,'3 PlantsCodes'!$E$29,1)))*IF($R77=1,'3 PlantsCodes'!$E$31,IF($R77=2,'3 PlantsCodes'!$E$32))))</f>
        <v>0</v>
      </c>
      <c r="BM77" s="19">
        <f>VLOOKUP($C77,[1]Helsinki!$AB$6:$AZ$40,$S77)</f>
        <v>9.4736842105263168</v>
      </c>
      <c r="BN77" s="19">
        <f>VLOOKUP($C77,[1]Helsinki!$B$7:$Y$40,18)</f>
        <v>32.790987304685181</v>
      </c>
      <c r="BO77" s="19">
        <f>VLOOKUP($C77,[1]Helsinki!$B$7:$AA$40,26)</f>
        <v>0.72838681420019202</v>
      </c>
      <c r="BP77" s="20">
        <f>IF($U77=1,-[4]Office!$E$6,0)</f>
        <v>0</v>
      </c>
      <c r="BQ77" s="57" t="s">
        <v>30</v>
      </c>
      <c r="BR77" s="19">
        <f>IF($N77&gt;0,VLOOKUP($C77,[2]Helsinki!$AB$7:$AN$40,$N77))/((IF($P77=1,'3 PlantsCodes'!$D$26,IF($P77=2,'3 PlantsCodes'!$D$27,IF($P77=3,'3 PlantsCodes'!$D$28,IF($P77=4,'3 PlantsCodes'!$D$29)))))*IF($R77=1,'3 PlantsCodes'!$D$31,IF($R77=2,'3 PlantsCodes'!$D$32)))</f>
        <v>303.34342308354934</v>
      </c>
      <c r="BS77" s="19">
        <f>(IF($O77=20,VLOOKUP($C77,[2]Helsinki!$AB$7:$AN$40,12),IF($O77&gt;0,VLOOKUP($C77,[2]Helsinki!$AB$7:$AN$40,$O77),0))/(IF($Q77=1,'3 PlantsCodes'!$E$26,IF($Q77=3,'3 PlantsCodes'!$E$28,IF($Q77=4,'3 PlantsCodes'!$E$29,1)))*IF($R77=1,'3 PlantsCodes'!$E$31,IF($R77=2,'3 PlantsCodes'!$E$32))))</f>
        <v>0</v>
      </c>
      <c r="BT77" s="19">
        <f>VLOOKUP($C77,[2]Helsinki!$AB$6:$AZ$40,$S77)</f>
        <v>13.789473684210527</v>
      </c>
      <c r="BU77" s="19">
        <f>VLOOKUP($C77,[2]Helsinki!$B$7:$Y$40,18)</f>
        <v>29.133532992064783</v>
      </c>
      <c r="BV77" s="19">
        <f>VLOOKUP($C77,[2]Helsinki!$B$7:$AA$40,26)</f>
        <v>0.90732409080704057</v>
      </c>
      <c r="BW77" s="20">
        <f>IF($U77=1,-[4]School!$E$6,0)</f>
        <v>0</v>
      </c>
      <c r="BX77" s="57" t="s">
        <v>30</v>
      </c>
    </row>
    <row r="78" spans="1:76" x14ac:dyDescent="0.25">
      <c r="A78" s="151"/>
      <c r="B78" s="17">
        <v>2</v>
      </c>
      <c r="C78" s="22">
        <f t="shared" si="73"/>
        <v>4</v>
      </c>
      <c r="D78" s="50" t="str">
        <f t="shared" si="73"/>
        <v>-</v>
      </c>
      <c r="E78" s="50" t="str">
        <f t="shared" si="73"/>
        <v>o+</v>
      </c>
      <c r="F78" s="49" t="str">
        <f t="shared" si="73"/>
        <v>o</v>
      </c>
      <c r="G78" s="49" t="str">
        <f t="shared" si="73"/>
        <v>o+</v>
      </c>
      <c r="H78" s="49">
        <f t="shared" si="73"/>
        <v>0</v>
      </c>
      <c r="I78" s="49">
        <f t="shared" si="73"/>
        <v>1</v>
      </c>
      <c r="J78" s="49">
        <f t="shared" si="73"/>
        <v>2</v>
      </c>
      <c r="K78" s="49">
        <f t="shared" si="73"/>
        <v>2</v>
      </c>
      <c r="L78" s="49">
        <f t="shared" si="73"/>
        <v>1</v>
      </c>
      <c r="M78" s="49">
        <f t="shared" si="73"/>
        <v>1221</v>
      </c>
      <c r="N78" s="49">
        <f t="shared" si="73"/>
        <v>10</v>
      </c>
      <c r="O78" s="49">
        <f t="shared" si="73"/>
        <v>0</v>
      </c>
      <c r="P78" s="49">
        <v>2</v>
      </c>
      <c r="Q78" s="49">
        <f t="shared" si="73"/>
        <v>0</v>
      </c>
      <c r="R78" s="49">
        <f t="shared" si="73"/>
        <v>2</v>
      </c>
      <c r="S78" s="22">
        <f t="shared" si="73"/>
        <v>19</v>
      </c>
      <c r="T78" s="49">
        <f t="shared" si="73"/>
        <v>0</v>
      </c>
      <c r="U78" s="49">
        <f t="shared" si="73"/>
        <v>0</v>
      </c>
      <c r="V78" s="18" t="str">
        <f t="shared" si="73"/>
        <v/>
      </c>
      <c r="W78" s="21">
        <f>IF(W55&gt;0,VLOOKUP(W55,'[3]2020_Envelope'!$BH$6:$CR$128,36),"")</f>
        <v>6.8545242071890291</v>
      </c>
      <c r="X78" s="21">
        <f>IF(X55&gt;0,VLOOKUP(X55,'[3]2020_Envelope'!$BH$6:$CR$128,36),"")</f>
        <v>22.355665839536805</v>
      </c>
      <c r="Y78" s="21" t="str">
        <f>IF(Y55&gt;0,VLOOKUP(Y55,'[3]2020_Envelope'!$BH$6:$CR$128,36),"")</f>
        <v/>
      </c>
      <c r="Z78" s="21">
        <f>IF(Z55&gt;0,VLOOKUP(Z55,'[3]2020_Envelope'!$BH$6:$CR$128,36),"")</f>
        <v>120.10931174089069</v>
      </c>
      <c r="AA78" s="21" t="str">
        <f>IF(AA55&gt;0,VLOOKUP(AA55,'[3]2020_Envelope'!$BH$6:$CR$128,36),"")</f>
        <v/>
      </c>
      <c r="AB78" s="21">
        <f>IF(AB55&gt;0,VLOOKUP(AB55,'[3]2020_Envelope'!$BH$6:$CR$128,36),"")</f>
        <v>36.342948717948715</v>
      </c>
      <c r="AC78" s="20" t="str">
        <f>IF(AC55&gt;0,VLOOKUP(AC55,'[3]2020_HVAC'!$EY$7:$KA$83,128),"")</f>
        <v/>
      </c>
      <c r="AD78" s="20" t="str">
        <f>IF(AD55&gt;0,VLOOKUP(AD55,'[3]2020_HVAC'!$EY$7:$KA$83,128),"")</f>
        <v/>
      </c>
      <c r="AE78" s="20">
        <f>IF(AE55&gt;0,VLOOKUP(AE55,'[3]2020_HVAC'!$EY$7:$KA$83,128),"")</f>
        <v>27</v>
      </c>
      <c r="AF78" s="20" t="str">
        <f>IF(AF55&gt;0,VLOOKUP(AF55,'[3]2020_HVAC'!$EY$7:$KA$83,128),"")</f>
        <v/>
      </c>
      <c r="AG78" s="55">
        <f>VLOOKUP($C78,[1]Performance!$A$3:$K$38,4)</f>
        <v>1</v>
      </c>
      <c r="AH78" s="55">
        <f t="shared" ref="AH78:AH96" si="74">IF(AG78=0,128,IF(AG78=1,129,130))</f>
        <v>129</v>
      </c>
      <c r="AI78" s="20">
        <f>IF(AI55&gt;0,VLOOKUP(AI55,'[3]2020_HVAC'!$EY$7:$KA$83,AH78),"")</f>
        <v>28.425427883497051</v>
      </c>
      <c r="AJ78" s="20" t="str">
        <f>IF(AJ55&gt;0,VLOOKUP(AJ55,'[3]2020_HVAC'!$EY$7:$KA$83,$AH78),"")</f>
        <v/>
      </c>
      <c r="AK78" s="20">
        <f>IF(AK55&gt;0,VLOOKUP(AK55,'[3]2020_HVAC'!$EY$7:$KA$83,128),"")</f>
        <v>15.778474576271186</v>
      </c>
      <c r="AL78" s="20" t="str">
        <f>IF(AL55&gt;0,VLOOKUP(AL55,'[3]2020_HVAC'!$EY$7:$KA$83,128),"")</f>
        <v/>
      </c>
      <c r="AM78" s="20">
        <f>IF(AM55&gt;0,VLOOKUP(AM55,'[3]2020_HVAC'!$EY$7:$KA$83,128),"")</f>
        <v>1.7058681549379746</v>
      </c>
      <c r="AN78" s="20" t="str">
        <f>IF(AN55&gt;0,VLOOKUP(AN55,'[3]2020_HVAC'!$EY$7:$KA$83,128),"")</f>
        <v/>
      </c>
      <c r="AO78" s="20" t="str">
        <f>IF(AO55&gt;0,VLOOKUP(AO55,'[3]2020_HVAC'!$EY$7:$KA$83,128),"")</f>
        <v/>
      </c>
      <c r="AP78" s="13">
        <f t="shared" ref="AP78:AP95" si="75">(SUM(W78:AF78)+SUM(AI78:AO78))*$AP$5</f>
        <v>605058.99742143508</v>
      </c>
      <c r="AQ78" s="21">
        <f>IF(AQ55&gt;0,VLOOKUP(AQ55,'[3]2020_Envelope'!$BH$6:$CR$128,37),"")</f>
        <v>18.564336394470288</v>
      </c>
      <c r="AR78" s="21">
        <f>IF(AR55&gt;0,VLOOKUP(AR55,'[3]2020_Envelope'!$BH$6:$CR$128,37),"")</f>
        <v>40.264651305683557</v>
      </c>
      <c r="AS78" s="21" t="str">
        <f>IF(AS55&gt;0,VLOOKUP(AS55,'[3]2020_Envelope'!$BH$6:$CR$128,37),"")</f>
        <v/>
      </c>
      <c r="AT78" s="21">
        <f>IF(AT55&gt;0,VLOOKUP(AT55,'[3]2020_Envelope'!$BH$6:$CR$128,37),"")</f>
        <v>88.205954887218056</v>
      </c>
      <c r="AU78" s="21" t="str">
        <f>IF(AU55&gt;0,VLOOKUP(AU55,'[3]2020_Envelope'!$BH$6:$CR$128,37),"")</f>
        <v/>
      </c>
      <c r="AV78" s="21">
        <f>IF(AV55&gt;0,VLOOKUP(AV55,'[3]2020_Envelope'!$BH$6:$CR$128,37),"")</f>
        <v>24.465428571428575</v>
      </c>
      <c r="AW78" s="20" t="str">
        <f>IF(AW55&gt;0,VLOOKUP(AW55,'[3]2020_HVAC'!$EY$7:$KA$83,131),"")</f>
        <v/>
      </c>
      <c r="AX78" s="20" t="str">
        <f>IF(AX55&gt;0,VLOOKUP(AX55,'[3]2020_HVAC'!$EY$7:$KA$83,131),"")</f>
        <v/>
      </c>
      <c r="AY78" s="20">
        <f>IF(AY55&gt;0,VLOOKUP(AY55,'[3]2020_HVAC'!$EY$7:$KA$83,131),"")</f>
        <v>27</v>
      </c>
      <c r="AZ78" s="20" t="str">
        <f>IF(AZ55&gt;0,VLOOKUP(AZ55,'[3]2020_HVAC'!$EY$7:$KA$83,131),"")</f>
        <v/>
      </c>
      <c r="BA78" s="55">
        <f>VLOOKUP($C78,[2]Performance!$A$3:$K$36,4)</f>
        <v>1</v>
      </c>
      <c r="BB78" s="55">
        <f t="shared" ref="BB78:BB96" si="76">IF(BA78=0,131,IF(BA78=1,132,133))</f>
        <v>132</v>
      </c>
      <c r="BC78" s="20">
        <f>IF(BC55&gt;0,VLOOKUP(BC55,'[3]2020_HVAC'!$EY$7:$KA$83,BB78),"")</f>
        <v>43.131362284920733</v>
      </c>
      <c r="BD78" s="20" t="str">
        <f>IF(BD55&gt;0,VLOOKUP(BD55,'[3]2020_HVAC'!$EY$7:$KA$83,$BB78),"")</f>
        <v/>
      </c>
      <c r="BE78" s="20">
        <f>IF(BE55&gt;0,VLOOKUP(BE55,'[3]2020_HVAC'!$EY$7:$KA$83,131),"")</f>
        <v>15.778474576271186</v>
      </c>
      <c r="BF78" s="20" t="str">
        <f>IF(BF55&gt;0,VLOOKUP(BF55,'[3]2020_HVAC'!$EY$7:$KA$83,131),"")</f>
        <v/>
      </c>
      <c r="BG78" s="20">
        <f>IF(BG55&gt;0,VLOOKUP(BG55,'[3]2020_HVAC'!$EY$7:$KA$83,131),"")</f>
        <v>1.9008245155023147</v>
      </c>
      <c r="BH78" s="20" t="str">
        <f>IF(BH55&gt;0,VLOOKUP(BH55,'[3]2020_HVAC'!$EY$7:$KA$83,131),"")</f>
        <v/>
      </c>
      <c r="BI78" s="20" t="str">
        <f>IF(BI55&gt;0,VLOOKUP(BI55,'[3]2020_HVAC'!$EY$7:$KA$83,131),"")</f>
        <v/>
      </c>
      <c r="BJ78" s="13">
        <f t="shared" ref="BJ78:BJ95" si="77">(SUM(AQ78:AZ78)+SUM(BC78:BI78))*$BJ$5</f>
        <v>816829.75248680823</v>
      </c>
      <c r="BK78" s="19">
        <f>IF($N78&gt;0,VLOOKUP($C78,[1]Helsinki!$AB$7:$AN$40,$N78))/((IF($P78=1,'3 PlantsCodes'!$D$26,IF($P78=2,'3 PlantsCodes'!$D$27,IF($P78=3,'3 PlantsCodes'!$D$28,IF($P78=4,'3 PlantsCodes'!$D$29)))))*IF($R78=1,'3 PlantsCodes'!$D$31,IF($R78=2,'3 PlantsCodes'!$D$32)))</f>
        <v>114.62217663175086</v>
      </c>
      <c r="BL78" s="19">
        <f>(IF($O78=20,VLOOKUP($C78,[1]Helsinki!$AB$7:$AN$40,12),IF($O78&gt;0,VLOOKUP($C78,[1]Helsinki!$AB$7:$AN$40,$O78),0))/(IF($Q78=1,'3 PlantsCodes'!$E$26,IF($Q78=3,'3 PlantsCodes'!$E$28,IF($Q78=4,'3 PlantsCodes'!$E$29,1)))*IF($R78=1,'3 PlantsCodes'!$E$31,IF($R78=2,'3 PlantsCodes'!$E$32))))</f>
        <v>0</v>
      </c>
      <c r="BM78" s="19">
        <f>VLOOKUP($C78,[1]Helsinki!$AB$6:$AZ$40,$S78)</f>
        <v>10</v>
      </c>
      <c r="BN78" s="19">
        <f>VLOOKUP($C78,[1]Helsinki!$B$7:$Y$40,18)</f>
        <v>21.734782226562501</v>
      </c>
      <c r="BO78" s="19">
        <f>VLOOKUP($C78,[1]Helsinki!$B$7:$AA$40,26)</f>
        <v>0.29886962757301516</v>
      </c>
      <c r="BP78" s="20">
        <f>IF($U78=1,-[4]Office!$E$6,0)</f>
        <v>0</v>
      </c>
      <c r="BQ78" s="57" t="s">
        <v>30</v>
      </c>
      <c r="BR78" s="19">
        <f>IF($N78&gt;0,VLOOKUP($C78,[2]Helsinki!$AB$7:$AN$40,$N78))/((IF($P78=1,'3 PlantsCodes'!$D$26,IF($P78=2,'3 PlantsCodes'!$D$27,IF($P78=3,'3 PlantsCodes'!$D$28,IF($P78=4,'3 PlantsCodes'!$D$29)))))*IF($R78=1,'3 PlantsCodes'!$D$31,IF($R78=2,'3 PlantsCodes'!$D$32)))</f>
        <v>158.88910953672621</v>
      </c>
      <c r="BS78" s="19">
        <f>(IF($O78=20,VLOOKUP($C78,[2]Helsinki!$AB$7:$AN$40,12),IF($O78&gt;0,VLOOKUP($C78,[2]Helsinki!$AB$7:$AN$40,$O78),0))/(IF($Q78=1,'3 PlantsCodes'!$E$26,IF($Q78=3,'3 PlantsCodes'!$E$28,IF($Q78=4,'3 PlantsCodes'!$E$29,1)))*IF($R78=1,'3 PlantsCodes'!$E$31,IF($R78=2,'3 PlantsCodes'!$E$32))))</f>
        <v>0</v>
      </c>
      <c r="BT78" s="19">
        <f>VLOOKUP($C78,[2]Helsinki!$AB$6:$AZ$40,$S78)</f>
        <v>14.555555555555555</v>
      </c>
      <c r="BU78" s="19">
        <f>VLOOKUP($C78,[2]Helsinki!$B$7:$Y$40,18)</f>
        <v>19.495737253968219</v>
      </c>
      <c r="BV78" s="19">
        <f>VLOOKUP($C78,[2]Helsinki!$B$7:$AA$40,26)</f>
        <v>0.59887000180256167</v>
      </c>
      <c r="BW78" s="20">
        <f>IF($U78=1,-[4]School!$E$6,0)</f>
        <v>0</v>
      </c>
      <c r="BX78" s="57" t="s">
        <v>30</v>
      </c>
    </row>
    <row r="79" spans="1:76" x14ac:dyDescent="0.25">
      <c r="A79" s="151"/>
      <c r="B79" s="17">
        <v>3</v>
      </c>
      <c r="C79" s="22">
        <f t="shared" si="73"/>
        <v>13</v>
      </c>
      <c r="D79" s="50" t="str">
        <f t="shared" si="73"/>
        <v>o+</v>
      </c>
      <c r="E79" s="50" t="str">
        <f t="shared" si="73"/>
        <v>+</v>
      </c>
      <c r="F79" s="49" t="str">
        <f t="shared" si="73"/>
        <v>o</v>
      </c>
      <c r="G79" s="49" t="str">
        <f t="shared" si="73"/>
        <v>o+</v>
      </c>
      <c r="H79" s="49">
        <f t="shared" si="73"/>
        <v>0</v>
      </c>
      <c r="I79" s="49">
        <f t="shared" si="73"/>
        <v>3</v>
      </c>
      <c r="J79" s="49">
        <f t="shared" si="73"/>
        <v>3</v>
      </c>
      <c r="K79" s="49">
        <f t="shared" si="73"/>
        <v>2</v>
      </c>
      <c r="L79" s="49">
        <f t="shared" si="73"/>
        <v>1</v>
      </c>
      <c r="M79" s="49">
        <f t="shared" si="73"/>
        <v>3321</v>
      </c>
      <c r="N79" s="49">
        <f t="shared" si="73"/>
        <v>10</v>
      </c>
      <c r="O79" s="49">
        <f t="shared" si="73"/>
        <v>0</v>
      </c>
      <c r="P79" s="49">
        <f t="shared" si="73"/>
        <v>2</v>
      </c>
      <c r="Q79" s="49">
        <f t="shared" si="73"/>
        <v>0</v>
      </c>
      <c r="R79" s="49">
        <f t="shared" si="73"/>
        <v>2</v>
      </c>
      <c r="S79" s="22">
        <f t="shared" si="73"/>
        <v>19</v>
      </c>
      <c r="T79" s="49">
        <f t="shared" si="73"/>
        <v>0</v>
      </c>
      <c r="U79" s="49">
        <f t="shared" si="73"/>
        <v>0</v>
      </c>
      <c r="V79" s="18" t="str">
        <f t="shared" si="73"/>
        <v/>
      </c>
      <c r="W79" s="21">
        <f>IF(W56&gt;0,VLOOKUP(W56,'[3]2020_Envelope'!$BH$6:$CR$128,36),"")</f>
        <v>4.3646523345776496</v>
      </c>
      <c r="X79" s="21">
        <f>IF(X56&gt;0,VLOOKUP(X56,'[3]2020_Envelope'!$BH$6:$CR$128,36),"")</f>
        <v>29.933309984880541</v>
      </c>
      <c r="Y79" s="21" t="str">
        <f>IF(Y56&gt;0,VLOOKUP(Y56,'[3]2020_Envelope'!$BH$6:$CR$128,36),"")</f>
        <v/>
      </c>
      <c r="Z79" s="21">
        <f>IF(Z56&gt;0,VLOOKUP(Z56,'[3]2020_Envelope'!$BH$6:$CR$128,36),"")</f>
        <v>131.02834008097167</v>
      </c>
      <c r="AA79" s="21" t="str">
        <f>IF(AA56&gt;0,VLOOKUP(AA56,'[3]2020_Envelope'!$BH$6:$CR$128,36),"")</f>
        <v/>
      </c>
      <c r="AB79" s="21">
        <f>IF(AB56&gt;0,VLOOKUP(AB56,'[3]2020_Envelope'!$BH$6:$CR$128,36),"")</f>
        <v>36.342948717948715</v>
      </c>
      <c r="AC79" s="20" t="str">
        <f>IF(AC56&gt;0,VLOOKUP(AC56,'[3]2020_HVAC'!$EY$7:$KA$83,128),"")</f>
        <v/>
      </c>
      <c r="AD79" s="20" t="str">
        <f>IF(AD56&gt;0,VLOOKUP(AD56,'[3]2020_HVAC'!$EY$7:$KA$83,128),"")</f>
        <v/>
      </c>
      <c r="AE79" s="20">
        <f>IF(AE56&gt;0,VLOOKUP(AE56,'[3]2020_HVAC'!$EY$7:$KA$83,128),"")</f>
        <v>27</v>
      </c>
      <c r="AF79" s="20" t="str">
        <f>IF(AF56&gt;0,VLOOKUP(AF56,'[3]2020_HVAC'!$EY$7:$KA$83,128),"")</f>
        <v/>
      </c>
      <c r="AG79" s="55">
        <f>VLOOKUP($C79,[1]Performance!$A$3:$K$38,4)</f>
        <v>2</v>
      </c>
      <c r="AH79" s="55">
        <f t="shared" si="74"/>
        <v>130</v>
      </c>
      <c r="AI79" s="20">
        <f>IF(AI56&gt;0,VLOOKUP(AI56,'[3]2020_HVAC'!$EY$7:$KA$83,AH79),"")</f>
        <v>17.639863864246948</v>
      </c>
      <c r="AJ79" s="20" t="str">
        <f>IF(AJ56&gt;0,VLOOKUP(AJ56,'[3]2020_HVAC'!$EY$7:$KA$83,$AH79),"")</f>
        <v/>
      </c>
      <c r="AK79" s="20">
        <f>IF(AK56&gt;0,VLOOKUP(AK56,'[3]2020_HVAC'!$EY$7:$KA$83,128),"")</f>
        <v>15.778474576271186</v>
      </c>
      <c r="AL79" s="20" t="str">
        <f>IF(AL56&gt;0,VLOOKUP(AL56,'[3]2020_HVAC'!$EY$7:$KA$83,128),"")</f>
        <v/>
      </c>
      <c r="AM79" s="20">
        <f>IF(AM56&gt;0,VLOOKUP(AM56,'[3]2020_HVAC'!$EY$7:$KA$83,128),"")</f>
        <v>1.7058681549379746</v>
      </c>
      <c r="AN79" s="20" t="str">
        <f>IF(AN56&gt;0,VLOOKUP(AN56,'[3]2020_HVAC'!$EY$7:$KA$83,128),"")</f>
        <v/>
      </c>
      <c r="AO79" s="20" t="str">
        <f>IF(AO56&gt;0,VLOOKUP(AO56,'[3]2020_HVAC'!$EY$7:$KA$83,128),"")</f>
        <v/>
      </c>
      <c r="AP79" s="13">
        <f t="shared" si="75"/>
        <v>617276.69105037325</v>
      </c>
      <c r="AQ79" s="21">
        <f>IF(AQ56&gt;0,VLOOKUP(AQ56,'[3]2020_Envelope'!$BH$6:$CR$128,37),"")</f>
        <v>11.820933406147802</v>
      </c>
      <c r="AR79" s="21">
        <f>IF(AR56&gt;0,VLOOKUP(AR56,'[3]2020_Envelope'!$BH$6:$CR$128,37),"")</f>
        <v>53.912699251149789</v>
      </c>
      <c r="AS79" s="21" t="str">
        <f>IF(AS56&gt;0,VLOOKUP(AS56,'[3]2020_Envelope'!$BH$6:$CR$128,37),"")</f>
        <v/>
      </c>
      <c r="AT79" s="21">
        <f>IF(AT56&gt;0,VLOOKUP(AT56,'[3]2020_Envelope'!$BH$6:$CR$128,37),"")</f>
        <v>115.94917786466166</v>
      </c>
      <c r="AU79" s="21" t="str">
        <f>IF(AU56&gt;0,VLOOKUP(AU56,'[3]2020_Envelope'!$BH$6:$CR$128,37),"")</f>
        <v/>
      </c>
      <c r="AV79" s="21">
        <f>IF(AV56&gt;0,VLOOKUP(AV56,'[3]2020_Envelope'!$BH$6:$CR$128,37),"")</f>
        <v>24.465428571428575</v>
      </c>
      <c r="AW79" s="20" t="str">
        <f>IF(AW56&gt;0,VLOOKUP(AW56,'[3]2020_HVAC'!$EY$7:$KA$83,131),"")</f>
        <v/>
      </c>
      <c r="AX79" s="20" t="str">
        <f>IF(AX56&gt;0,VLOOKUP(AX56,'[3]2020_HVAC'!$EY$7:$KA$83,131),"")</f>
        <v/>
      </c>
      <c r="AY79" s="20">
        <f>IF(AY56&gt;0,VLOOKUP(AY56,'[3]2020_HVAC'!$EY$7:$KA$83,131),"")</f>
        <v>27</v>
      </c>
      <c r="AZ79" s="20" t="str">
        <f>IF(AZ56&gt;0,VLOOKUP(AZ56,'[3]2020_HVAC'!$EY$7:$KA$83,131),"")</f>
        <v/>
      </c>
      <c r="BA79" s="55">
        <f>VLOOKUP($C79,[2]Performance!$A$3:$K$36,4)</f>
        <v>1</v>
      </c>
      <c r="BB79" s="55">
        <f t="shared" si="76"/>
        <v>132</v>
      </c>
      <c r="BC79" s="20">
        <f>IF(BC56&gt;0,VLOOKUP(BC56,'[3]2020_HVAC'!$EY$7:$KA$83,BB79),"")</f>
        <v>43.131362284920733</v>
      </c>
      <c r="BD79" s="20" t="str">
        <f>IF(BD56&gt;0,VLOOKUP(BD56,'[3]2020_HVAC'!$EY$7:$KA$83,$BB79),"")</f>
        <v/>
      </c>
      <c r="BE79" s="20">
        <f>IF(BE56&gt;0,VLOOKUP(BE56,'[3]2020_HVAC'!$EY$7:$KA$83,131),"")</f>
        <v>15.778474576271186</v>
      </c>
      <c r="BF79" s="20" t="str">
        <f>IF(BF56&gt;0,VLOOKUP(BF56,'[3]2020_HVAC'!$EY$7:$KA$83,131),"")</f>
        <v/>
      </c>
      <c r="BG79" s="20">
        <f>IF(BG56&gt;0,VLOOKUP(BG56,'[3]2020_HVAC'!$EY$7:$KA$83,131),"")</f>
        <v>1.9008245155023147</v>
      </c>
      <c r="BH79" s="20" t="str">
        <f>IF(BH56&gt;0,VLOOKUP(BH56,'[3]2020_HVAC'!$EY$7:$KA$83,131),"")</f>
        <v/>
      </c>
      <c r="BI79" s="20" t="str">
        <f>IF(BI56&gt;0,VLOOKUP(BI56,'[3]2020_HVAC'!$EY$7:$KA$83,131),"")</f>
        <v/>
      </c>
      <c r="BJ79" s="13">
        <f t="shared" si="77"/>
        <v>925970.53648075834</v>
      </c>
      <c r="BK79" s="19">
        <f>IF($N79&gt;0,VLOOKUP($C79,[1]Helsinki!$AB$7:$AN$40,$N79))/((IF($P79=1,'3 PlantsCodes'!$D$26,IF($P79=2,'3 PlantsCodes'!$D$27,IF($P79=3,'3 PlantsCodes'!$D$28,IF($P79=4,'3 PlantsCodes'!$D$29)))))*IF($R79=1,'3 PlantsCodes'!$D$31,IF($R79=2,'3 PlantsCodes'!$D$32)))</f>
        <v>39.893600392781259</v>
      </c>
      <c r="BL79" s="19">
        <f>(IF($O79=20,VLOOKUP($C79,[1]Helsinki!$AB$7:$AN$40,12),IF($O79&gt;0,VLOOKUP($C79,[1]Helsinki!$AB$7:$AN$40,$O79),0))/(IF($Q79=1,'3 PlantsCodes'!$E$26,IF($Q79=3,'3 PlantsCodes'!$E$28,IF($Q79=4,'3 PlantsCodes'!$E$29,1)))*IF($R79=1,'3 PlantsCodes'!$E$31,IF($R79=2,'3 PlantsCodes'!$E$32))))</f>
        <v>0</v>
      </c>
      <c r="BM79" s="19">
        <f>VLOOKUP($C79,[1]Helsinki!$AB$6:$AZ$40,$S79)</f>
        <v>10</v>
      </c>
      <c r="BN79" s="19">
        <f>VLOOKUP($C79,[1]Helsinki!$B$7:$Y$40,18)</f>
        <v>22.684584960937499</v>
      </c>
      <c r="BO79" s="19">
        <f>VLOOKUP($C79,[1]Helsinki!$B$7:$AA$40,26)</f>
        <v>0.19245487754551657</v>
      </c>
      <c r="BP79" s="20">
        <f>IF($U79=1,-[4]Office!$E$6,0)</f>
        <v>0</v>
      </c>
      <c r="BQ79" s="57" t="s">
        <v>30</v>
      </c>
      <c r="BR79" s="19">
        <f>IF($N79&gt;0,VLOOKUP($C79,[2]Helsinki!$AB$7:$AN$40,$N79))/((IF($P79=1,'3 PlantsCodes'!$D$26,IF($P79=2,'3 PlantsCodes'!$D$27,IF($P79=3,'3 PlantsCodes'!$D$28,IF($P79=4,'3 PlantsCodes'!$D$29)))))*IF($R79=1,'3 PlantsCodes'!$D$31,IF($R79=2,'3 PlantsCodes'!$D$32)))</f>
        <v>58.849642346611354</v>
      </c>
      <c r="BS79" s="19">
        <f>(IF($O79=20,VLOOKUP($C79,[2]Helsinki!$AB$7:$AN$40,12),IF($O79&gt;0,VLOOKUP($C79,[2]Helsinki!$AB$7:$AN$40,$O79),0))/(IF($Q79=1,'3 PlantsCodes'!$E$26,IF($Q79=3,'3 PlantsCodes'!$E$28,IF($Q79=4,'3 PlantsCodes'!$E$29,1)))*IF($R79=1,'3 PlantsCodes'!$E$31,IF($R79=2,'3 PlantsCodes'!$E$32))))</f>
        <v>0</v>
      </c>
      <c r="BT79" s="19">
        <f>VLOOKUP($C79,[2]Helsinki!$AB$6:$AZ$40,$S79)</f>
        <v>14.555555555555555</v>
      </c>
      <c r="BU79" s="19">
        <f>VLOOKUP($C79,[2]Helsinki!$B$7:$Y$40,18)</f>
        <v>20.080681867063525</v>
      </c>
      <c r="BV79" s="19">
        <f>VLOOKUP($C79,[2]Helsinki!$B$7:$AA$40,26)</f>
        <v>0.40969293652900113</v>
      </c>
      <c r="BW79" s="20">
        <f>IF($U79=1,-[4]School!$E$6,0)</f>
        <v>0</v>
      </c>
      <c r="BX79" s="57" t="s">
        <v>30</v>
      </c>
    </row>
    <row r="80" spans="1:76" x14ac:dyDescent="0.25">
      <c r="A80" s="151"/>
      <c r="B80" s="17">
        <v>4</v>
      </c>
      <c r="C80" s="22">
        <f t="shared" si="73"/>
        <v>4</v>
      </c>
      <c r="D80" s="50" t="str">
        <f t="shared" si="73"/>
        <v>-</v>
      </c>
      <c r="E80" s="50" t="str">
        <f t="shared" si="73"/>
        <v>o+</v>
      </c>
      <c r="F80" s="49" t="str">
        <f t="shared" si="73"/>
        <v>o</v>
      </c>
      <c r="G80" s="49" t="str">
        <f t="shared" si="73"/>
        <v>o+</v>
      </c>
      <c r="H80" s="49">
        <f t="shared" si="73"/>
        <v>0</v>
      </c>
      <c r="I80" s="49">
        <f t="shared" si="73"/>
        <v>1</v>
      </c>
      <c r="J80" s="49">
        <f t="shared" si="73"/>
        <v>2</v>
      </c>
      <c r="K80" s="49">
        <f t="shared" si="73"/>
        <v>2</v>
      </c>
      <c r="L80" s="49">
        <f t="shared" si="73"/>
        <v>1</v>
      </c>
      <c r="M80" s="49">
        <f t="shared" si="73"/>
        <v>1221</v>
      </c>
      <c r="N80" s="49">
        <f t="shared" si="73"/>
        <v>10</v>
      </c>
      <c r="O80" s="49">
        <f t="shared" si="73"/>
        <v>0</v>
      </c>
      <c r="P80" s="49">
        <f t="shared" si="73"/>
        <v>2</v>
      </c>
      <c r="Q80" s="49">
        <f t="shared" si="73"/>
        <v>0</v>
      </c>
      <c r="R80" s="49">
        <f t="shared" si="73"/>
        <v>2</v>
      </c>
      <c r="S80" s="22">
        <f t="shared" si="73"/>
        <v>25</v>
      </c>
      <c r="T80" s="49">
        <f t="shared" si="73"/>
        <v>1</v>
      </c>
      <c r="U80" s="49">
        <f t="shared" si="73"/>
        <v>0</v>
      </c>
      <c r="V80" s="18" t="str">
        <f t="shared" si="73"/>
        <v/>
      </c>
      <c r="W80" s="21">
        <f>IF(W57&gt;0,VLOOKUP(W57,'[3]2020_Envelope'!$BH$6:$CR$128,36),"")</f>
        <v>6.8545242071890291</v>
      </c>
      <c r="X80" s="21">
        <f>IF(X57&gt;0,VLOOKUP(X57,'[3]2020_Envelope'!$BH$6:$CR$128,36),"")</f>
        <v>22.355665839536805</v>
      </c>
      <c r="Y80" s="21" t="str">
        <f>IF(Y57&gt;0,VLOOKUP(Y57,'[3]2020_Envelope'!$BH$6:$CR$128,36),"")</f>
        <v/>
      </c>
      <c r="Z80" s="21">
        <f>IF(Z57&gt;0,VLOOKUP(Z57,'[3]2020_Envelope'!$BH$6:$CR$128,36),"")</f>
        <v>120.10931174089069</v>
      </c>
      <c r="AA80" s="21" t="str">
        <f>IF(AA57&gt;0,VLOOKUP(AA57,'[3]2020_Envelope'!$BH$6:$CR$128,36),"")</f>
        <v/>
      </c>
      <c r="AB80" s="21">
        <f>IF(AB57&gt;0,VLOOKUP(AB57,'[3]2020_Envelope'!$BH$6:$CR$128,36),"")</f>
        <v>36.342948717948715</v>
      </c>
      <c r="AC80" s="20" t="str">
        <f>IF(AC57&gt;0,VLOOKUP(AC57,'[3]2020_HVAC'!$EY$7:$KA$83,128),"")</f>
        <v/>
      </c>
      <c r="AD80" s="20" t="str">
        <f>IF(AD57&gt;0,VLOOKUP(AD57,'[3]2020_HVAC'!$EY$7:$KA$83,128),"")</f>
        <v/>
      </c>
      <c r="AE80" s="20">
        <f>IF(AE57&gt;0,VLOOKUP(AE57,'[3]2020_HVAC'!$EY$7:$KA$83,128),"")</f>
        <v>27</v>
      </c>
      <c r="AF80" s="20" t="str">
        <f>IF(AF57&gt;0,VLOOKUP(AF57,'[3]2020_HVAC'!$EY$7:$KA$83,128),"")</f>
        <v/>
      </c>
      <c r="AG80" s="55">
        <f>VLOOKUP($C80,[1]Performance!$A$3:$K$38,4)</f>
        <v>1</v>
      </c>
      <c r="AH80" s="55">
        <f t="shared" si="74"/>
        <v>129</v>
      </c>
      <c r="AI80" s="20">
        <f>IF(AI57&gt;0,VLOOKUP(AI57,'[3]2020_HVAC'!$EY$7:$KA$83,AH80),"")</f>
        <v>28.425427883497051</v>
      </c>
      <c r="AJ80" s="20" t="str">
        <f>IF(AJ57&gt;0,VLOOKUP(AJ57,'[3]2020_HVAC'!$EY$7:$KA$83,$AH80),"")</f>
        <v/>
      </c>
      <c r="AK80" s="20">
        <f>IF(AK57&gt;0,VLOOKUP(AK57,'[3]2020_HVAC'!$EY$7:$KA$83,128),"")</f>
        <v>15.778474576271186</v>
      </c>
      <c r="AL80" s="20" t="str">
        <f>IF(AL57&gt;0,VLOOKUP(AL57,'[3]2020_HVAC'!$EY$7:$KA$83,128),"")</f>
        <v/>
      </c>
      <c r="AM80" s="20">
        <f>IF(AM57&gt;0,VLOOKUP(AM57,'[3]2020_HVAC'!$EY$7:$KA$83,128),"")</f>
        <v>1.7058681549379746</v>
      </c>
      <c r="AN80" s="20">
        <f>IF(AN57&gt;0,VLOOKUP(AN57,'[3]2020_HVAC'!$EY$7:$KA$83,128),"")</f>
        <v>4.4964102564102522</v>
      </c>
      <c r="AO80" s="20" t="str">
        <f>IF(AO57&gt;0,VLOOKUP(AO57,'[3]2020_HVAC'!$EY$7:$KA$83,128),"")</f>
        <v/>
      </c>
      <c r="AP80" s="13">
        <f t="shared" si="75"/>
        <v>615580.59742143517</v>
      </c>
      <c r="AQ80" s="21">
        <f>IF(AQ57&gt;0,VLOOKUP(AQ57,'[3]2020_Envelope'!$BH$6:$CR$128,37),"")</f>
        <v>18.564336394470288</v>
      </c>
      <c r="AR80" s="21">
        <f>IF(AR57&gt;0,VLOOKUP(AR57,'[3]2020_Envelope'!$BH$6:$CR$128,37),"")</f>
        <v>40.264651305683557</v>
      </c>
      <c r="AS80" s="21" t="str">
        <f>IF(AS57&gt;0,VLOOKUP(AS57,'[3]2020_Envelope'!$BH$6:$CR$128,37),"")</f>
        <v/>
      </c>
      <c r="AT80" s="21">
        <f>IF(AT57&gt;0,VLOOKUP(AT57,'[3]2020_Envelope'!$BH$6:$CR$128,37),"")</f>
        <v>88.205954887218056</v>
      </c>
      <c r="AU80" s="21" t="str">
        <f>IF(AU57&gt;0,VLOOKUP(AU57,'[3]2020_Envelope'!$BH$6:$CR$128,37),"")</f>
        <v/>
      </c>
      <c r="AV80" s="21">
        <f>IF(AV57&gt;0,VLOOKUP(AV57,'[3]2020_Envelope'!$BH$6:$CR$128,37),"")</f>
        <v>24.465428571428575</v>
      </c>
      <c r="AW80" s="20" t="str">
        <f>IF(AW57&gt;0,VLOOKUP(AW57,'[3]2020_HVAC'!$EY$7:$KA$83,131),"")</f>
        <v/>
      </c>
      <c r="AX80" s="20" t="str">
        <f>IF(AX57&gt;0,VLOOKUP(AX57,'[3]2020_HVAC'!$EY$7:$KA$83,131),"")</f>
        <v/>
      </c>
      <c r="AY80" s="20">
        <f>IF(AY57&gt;0,VLOOKUP(AY57,'[3]2020_HVAC'!$EY$7:$KA$83,131),"")</f>
        <v>27</v>
      </c>
      <c r="AZ80" s="20" t="str">
        <f>IF(AZ57&gt;0,VLOOKUP(AZ57,'[3]2020_HVAC'!$EY$7:$KA$83,131),"")</f>
        <v/>
      </c>
      <c r="BA80" s="55">
        <f>VLOOKUP($C80,[2]Performance!$A$3:$K$36,4)</f>
        <v>1</v>
      </c>
      <c r="BB80" s="55">
        <f t="shared" si="76"/>
        <v>132</v>
      </c>
      <c r="BC80" s="20">
        <f>IF(BC57&gt;0,VLOOKUP(BC57,'[3]2020_HVAC'!$EY$7:$KA$83,BB80),"")</f>
        <v>43.131362284920733</v>
      </c>
      <c r="BD80" s="20" t="str">
        <f>IF(BD57&gt;0,VLOOKUP(BD57,'[3]2020_HVAC'!$EY$7:$KA$83,$BB80),"")</f>
        <v/>
      </c>
      <c r="BE80" s="20">
        <f>IF(BE57&gt;0,VLOOKUP(BE57,'[3]2020_HVAC'!$EY$7:$KA$83,131),"")</f>
        <v>15.778474576271186</v>
      </c>
      <c r="BF80" s="20" t="str">
        <f>IF(BF57&gt;0,VLOOKUP(BF57,'[3]2020_HVAC'!$EY$7:$KA$83,131),"")</f>
        <v/>
      </c>
      <c r="BG80" s="20">
        <f>IF(BG57&gt;0,VLOOKUP(BG57,'[3]2020_HVAC'!$EY$7:$KA$83,131),"")</f>
        <v>1.9008245155023147</v>
      </c>
      <c r="BH80" s="20">
        <f>IF(BH57&gt;0,VLOOKUP(BH57,'[3]2020_HVAC'!$EY$7:$KA$83,131),"")</f>
        <v>6.6803809523809461</v>
      </c>
      <c r="BI80" s="20" t="str">
        <f>IF(BI57&gt;0,VLOOKUP(BI57,'[3]2020_HVAC'!$EY$7:$KA$83,131),"")</f>
        <v/>
      </c>
      <c r="BJ80" s="13">
        <f t="shared" si="77"/>
        <v>837872.9524868083</v>
      </c>
      <c r="BK80" s="19">
        <f>IF($N80&gt;0,VLOOKUP($C80,[1]Helsinki!$AB$7:$AN$40,$N80))/((IF($P80=1,'3 PlantsCodes'!$D$26,IF($P80=2,'3 PlantsCodes'!$D$27,IF($P80=3,'3 PlantsCodes'!$D$28,IF($P80=4,'3 PlantsCodes'!$D$29)))))*IF($R80=1,'3 PlantsCodes'!$D$31,IF($R80=2,'3 PlantsCodes'!$D$32)))</f>
        <v>114.62217663175086</v>
      </c>
      <c r="BL80" s="19">
        <f>(IF($O80=20,VLOOKUP($C80,[1]Helsinki!$AB$7:$AN$40,12),IF($O80&gt;0,VLOOKUP($C80,[1]Helsinki!$AB$7:$AN$40,$O80),0))/(IF($Q80=1,'3 PlantsCodes'!$E$26,IF($Q80=3,'3 PlantsCodes'!$E$28,IF($Q80=4,'3 PlantsCodes'!$E$29,1)))*IF($R80=1,'3 PlantsCodes'!$E$31,IF($R80=2,'3 PlantsCodes'!$E$32))))</f>
        <v>0</v>
      </c>
      <c r="BM80" s="19">
        <f>VLOOKUP($C80,[1]Helsinki!$AB$6:$AZ$40,$S80)</f>
        <v>6.0427350427350426</v>
      </c>
      <c r="BN80" s="19">
        <f>VLOOKUP($C80,[1]Helsinki!$B$7:$Y$40,18)</f>
        <v>21.734782226562501</v>
      </c>
      <c r="BO80" s="19">
        <f>VLOOKUP($C80,[1]Helsinki!$B$7:$AA$40,26)</f>
        <v>0.29886962757301516</v>
      </c>
      <c r="BP80" s="20">
        <f>IF($U80=1,-[4]Office!$E$6,0)</f>
        <v>0</v>
      </c>
      <c r="BQ80" s="57" t="s">
        <v>30</v>
      </c>
      <c r="BR80" s="19">
        <f>IF($N80&gt;0,VLOOKUP($C80,[2]Helsinki!$AB$7:$AN$40,$N80))/((IF($P80=1,'3 PlantsCodes'!$D$26,IF($P80=2,'3 PlantsCodes'!$D$27,IF($P80=3,'3 PlantsCodes'!$D$28,IF($P80=4,'3 PlantsCodes'!$D$29)))))*IF($R80=1,'3 PlantsCodes'!$D$31,IF($R80=2,'3 PlantsCodes'!$D$32)))</f>
        <v>158.88910953672621</v>
      </c>
      <c r="BS80" s="19">
        <f>(IF($O80=20,VLOOKUP($C80,[2]Helsinki!$AB$7:$AN$40,12),IF($O80&gt;0,VLOOKUP($C80,[2]Helsinki!$AB$7:$AN$40,$O80),0))/(IF($Q80=1,'3 PlantsCodes'!$E$26,IF($Q80=3,'3 PlantsCodes'!$E$28,IF($Q80=4,'3 PlantsCodes'!$E$29,1)))*IF($R80=1,'3 PlantsCodes'!$E$31,IF($R80=2,'3 PlantsCodes'!$E$32))))</f>
        <v>0</v>
      </c>
      <c r="BT80" s="19">
        <f>VLOOKUP($C80,[2]Helsinki!$AB$6:$AZ$40,$S80)</f>
        <v>10.107936507936506</v>
      </c>
      <c r="BU80" s="19">
        <f>VLOOKUP($C80,[2]Helsinki!$B$7:$Y$40,18)</f>
        <v>19.495737253968219</v>
      </c>
      <c r="BV80" s="19">
        <f>VLOOKUP($C80,[2]Helsinki!$B$7:$AA$40,26)</f>
        <v>0.59887000180256167</v>
      </c>
      <c r="BW80" s="20">
        <f>IF($U80=1,-[4]School!$E$6,0)</f>
        <v>0</v>
      </c>
      <c r="BX80" s="57" t="s">
        <v>30</v>
      </c>
    </row>
    <row r="81" spans="1:76" x14ac:dyDescent="0.25">
      <c r="A81" s="151"/>
      <c r="B81" s="17">
        <v>5</v>
      </c>
      <c r="C81" s="22">
        <f t="shared" si="73"/>
        <v>13</v>
      </c>
      <c r="D81" s="50" t="str">
        <f t="shared" si="73"/>
        <v>o+</v>
      </c>
      <c r="E81" s="50" t="str">
        <f t="shared" si="73"/>
        <v>+</v>
      </c>
      <c r="F81" s="49" t="str">
        <f t="shared" si="73"/>
        <v>o</v>
      </c>
      <c r="G81" s="49" t="str">
        <f t="shared" si="73"/>
        <v>o+</v>
      </c>
      <c r="H81" s="49">
        <f t="shared" si="73"/>
        <v>0</v>
      </c>
      <c r="I81" s="49">
        <f t="shared" si="73"/>
        <v>3</v>
      </c>
      <c r="J81" s="49">
        <f t="shared" si="73"/>
        <v>3</v>
      </c>
      <c r="K81" s="49">
        <f t="shared" si="73"/>
        <v>2</v>
      </c>
      <c r="L81" s="49">
        <f t="shared" si="73"/>
        <v>1</v>
      </c>
      <c r="M81" s="49">
        <f t="shared" si="73"/>
        <v>3321</v>
      </c>
      <c r="N81" s="49">
        <f t="shared" si="73"/>
        <v>10</v>
      </c>
      <c r="O81" s="49">
        <f t="shared" si="73"/>
        <v>0</v>
      </c>
      <c r="P81" s="49">
        <f t="shared" si="73"/>
        <v>2</v>
      </c>
      <c r="Q81" s="49">
        <f t="shared" si="73"/>
        <v>0</v>
      </c>
      <c r="R81" s="49">
        <f t="shared" si="73"/>
        <v>2</v>
      </c>
      <c r="S81" s="22">
        <f t="shared" si="73"/>
        <v>25</v>
      </c>
      <c r="T81" s="49">
        <f t="shared" si="73"/>
        <v>1</v>
      </c>
      <c r="U81" s="49">
        <f t="shared" si="73"/>
        <v>0</v>
      </c>
      <c r="V81" s="18" t="str">
        <f t="shared" si="73"/>
        <v/>
      </c>
      <c r="W81" s="21">
        <f>IF(W58&gt;0,VLOOKUP(W58,'[3]2020_Envelope'!$BH$6:$CR$128,36),"")</f>
        <v>4.3646523345776496</v>
      </c>
      <c r="X81" s="21">
        <f>IF(X58&gt;0,VLOOKUP(X58,'[3]2020_Envelope'!$BH$6:$CR$128,36),"")</f>
        <v>29.933309984880541</v>
      </c>
      <c r="Y81" s="21" t="str">
        <f>IF(Y58&gt;0,VLOOKUP(Y58,'[3]2020_Envelope'!$BH$6:$CR$128,36),"")</f>
        <v/>
      </c>
      <c r="Z81" s="21">
        <f>IF(Z58&gt;0,VLOOKUP(Z58,'[3]2020_Envelope'!$BH$6:$CR$128,36),"")</f>
        <v>131.02834008097167</v>
      </c>
      <c r="AA81" s="21" t="str">
        <f>IF(AA58&gt;0,VLOOKUP(AA58,'[3]2020_Envelope'!$BH$6:$CR$128,36),"")</f>
        <v/>
      </c>
      <c r="AB81" s="21">
        <f>IF(AB58&gt;0,VLOOKUP(AB58,'[3]2020_Envelope'!$BH$6:$CR$128,36),"")</f>
        <v>36.342948717948715</v>
      </c>
      <c r="AC81" s="20" t="str">
        <f>IF(AC58&gt;0,VLOOKUP(AC58,'[3]2020_HVAC'!$EY$7:$KA$83,128),"")</f>
        <v/>
      </c>
      <c r="AD81" s="20" t="str">
        <f>IF(AD58&gt;0,VLOOKUP(AD58,'[3]2020_HVAC'!$EY$7:$KA$83,128),"")</f>
        <v/>
      </c>
      <c r="AE81" s="20">
        <f>IF(AE58&gt;0,VLOOKUP(AE58,'[3]2020_HVAC'!$EY$7:$KA$83,128),"")</f>
        <v>27</v>
      </c>
      <c r="AF81" s="20" t="str">
        <f>IF(AF58&gt;0,VLOOKUP(AF58,'[3]2020_HVAC'!$EY$7:$KA$83,128),"")</f>
        <v/>
      </c>
      <c r="AG81" s="55">
        <f>VLOOKUP($C81,[1]Performance!$A$3:$K$38,4)</f>
        <v>2</v>
      </c>
      <c r="AH81" s="55">
        <f t="shared" si="74"/>
        <v>130</v>
      </c>
      <c r="AI81" s="20">
        <f>IF(AI58&gt;0,VLOOKUP(AI58,'[3]2020_HVAC'!$EY$7:$KA$83,AH81),"")</f>
        <v>17.639863864246948</v>
      </c>
      <c r="AJ81" s="20" t="str">
        <f>IF(AJ58&gt;0,VLOOKUP(AJ58,'[3]2020_HVAC'!$EY$7:$KA$83,$AH81),"")</f>
        <v/>
      </c>
      <c r="AK81" s="20">
        <f>IF(AK58&gt;0,VLOOKUP(AK58,'[3]2020_HVAC'!$EY$7:$KA$83,128),"")</f>
        <v>15.778474576271186</v>
      </c>
      <c r="AL81" s="20" t="str">
        <f>IF(AL58&gt;0,VLOOKUP(AL58,'[3]2020_HVAC'!$EY$7:$KA$83,128),"")</f>
        <v/>
      </c>
      <c r="AM81" s="20">
        <f>IF(AM58&gt;0,VLOOKUP(AM58,'[3]2020_HVAC'!$EY$7:$KA$83,128),"")</f>
        <v>1.7058681549379746</v>
      </c>
      <c r="AN81" s="20">
        <f>IF(AN58&gt;0,VLOOKUP(AN58,'[3]2020_HVAC'!$EY$7:$KA$83,128),"")</f>
        <v>4.4964102564102522</v>
      </c>
      <c r="AO81" s="20" t="str">
        <f>IF(AO58&gt;0,VLOOKUP(AO58,'[3]2020_HVAC'!$EY$7:$KA$83,128),"")</f>
        <v/>
      </c>
      <c r="AP81" s="13">
        <f t="shared" si="75"/>
        <v>627798.29105037323</v>
      </c>
      <c r="AQ81" s="21">
        <f>IF(AQ58&gt;0,VLOOKUP(AQ58,'[3]2020_Envelope'!$BH$6:$CR$128,37),"")</f>
        <v>11.820933406147802</v>
      </c>
      <c r="AR81" s="21">
        <f>IF(AR58&gt;0,VLOOKUP(AR58,'[3]2020_Envelope'!$BH$6:$CR$128,37),"")</f>
        <v>53.912699251149789</v>
      </c>
      <c r="AS81" s="21" t="str">
        <f>IF(AS58&gt;0,VLOOKUP(AS58,'[3]2020_Envelope'!$BH$6:$CR$128,37),"")</f>
        <v/>
      </c>
      <c r="AT81" s="21">
        <f>IF(AT58&gt;0,VLOOKUP(AT58,'[3]2020_Envelope'!$BH$6:$CR$128,37),"")</f>
        <v>115.94917786466166</v>
      </c>
      <c r="AU81" s="21" t="str">
        <f>IF(AU58&gt;0,VLOOKUP(AU58,'[3]2020_Envelope'!$BH$6:$CR$128,37),"")</f>
        <v/>
      </c>
      <c r="AV81" s="21">
        <f>IF(AV58&gt;0,VLOOKUP(AV58,'[3]2020_Envelope'!$BH$6:$CR$128,37),"")</f>
        <v>24.465428571428575</v>
      </c>
      <c r="AW81" s="20" t="str">
        <f>IF(AW58&gt;0,VLOOKUP(AW58,'[3]2020_HVAC'!$EY$7:$KA$83,131),"")</f>
        <v/>
      </c>
      <c r="AX81" s="20" t="str">
        <f>IF(AX58&gt;0,VLOOKUP(AX58,'[3]2020_HVAC'!$EY$7:$KA$83,131),"")</f>
        <v/>
      </c>
      <c r="AY81" s="20">
        <f>IF(AY58&gt;0,VLOOKUP(AY58,'[3]2020_HVAC'!$EY$7:$KA$83,131),"")</f>
        <v>27</v>
      </c>
      <c r="AZ81" s="20" t="str">
        <f>IF(AZ58&gt;0,VLOOKUP(AZ58,'[3]2020_HVAC'!$EY$7:$KA$83,131),"")</f>
        <v/>
      </c>
      <c r="BA81" s="55">
        <f>VLOOKUP($C81,[2]Performance!$A$3:$K$36,4)</f>
        <v>1</v>
      </c>
      <c r="BB81" s="55">
        <f t="shared" si="76"/>
        <v>132</v>
      </c>
      <c r="BC81" s="20">
        <f>IF(BC58&gt;0,VLOOKUP(BC58,'[3]2020_HVAC'!$EY$7:$KA$83,BB81),"")</f>
        <v>43.131362284920733</v>
      </c>
      <c r="BD81" s="20" t="str">
        <f>IF(BD58&gt;0,VLOOKUP(BD58,'[3]2020_HVAC'!$EY$7:$KA$83,$BB81),"")</f>
        <v/>
      </c>
      <c r="BE81" s="20">
        <f>IF(BE58&gt;0,VLOOKUP(BE58,'[3]2020_HVAC'!$EY$7:$KA$83,131),"")</f>
        <v>15.778474576271186</v>
      </c>
      <c r="BF81" s="20" t="str">
        <f>IF(BF58&gt;0,VLOOKUP(BF58,'[3]2020_HVAC'!$EY$7:$KA$83,131),"")</f>
        <v/>
      </c>
      <c r="BG81" s="20">
        <f>IF(BG58&gt;0,VLOOKUP(BG58,'[3]2020_HVAC'!$EY$7:$KA$83,131),"")</f>
        <v>1.9008245155023147</v>
      </c>
      <c r="BH81" s="20">
        <f>IF(BH58&gt;0,VLOOKUP(BH58,'[3]2020_HVAC'!$EY$7:$KA$83,131),"")</f>
        <v>6.6803809523809461</v>
      </c>
      <c r="BI81" s="20" t="str">
        <f>IF(BI58&gt;0,VLOOKUP(BI58,'[3]2020_HVAC'!$EY$7:$KA$83,131),"")</f>
        <v/>
      </c>
      <c r="BJ81" s="13">
        <f t="shared" si="77"/>
        <v>947013.73648075841</v>
      </c>
      <c r="BK81" s="19">
        <f>IF($N81&gt;0,VLOOKUP($C81,[1]Helsinki!$AB$7:$AN$40,$N81))/((IF($P81=1,'3 PlantsCodes'!$D$26,IF($P81=2,'3 PlantsCodes'!$D$27,IF($P81=3,'3 PlantsCodes'!$D$28,IF($P81=4,'3 PlantsCodes'!$D$29)))))*IF($R81=1,'3 PlantsCodes'!$D$31,IF($R81=2,'3 PlantsCodes'!$D$32)))</f>
        <v>39.893600392781259</v>
      </c>
      <c r="BL81" s="19">
        <f>(IF($O81=20,VLOOKUP($C81,[1]Helsinki!$AB$7:$AN$40,12),IF($O81&gt;0,VLOOKUP($C81,[1]Helsinki!$AB$7:$AN$40,$O81),0))/(IF($Q81=1,'3 PlantsCodes'!$E$26,IF($Q81=3,'3 PlantsCodes'!$E$28,IF($Q81=4,'3 PlantsCodes'!$E$29,1)))*IF($R81=1,'3 PlantsCodes'!$E$31,IF($R81=2,'3 PlantsCodes'!$E$32))))</f>
        <v>0</v>
      </c>
      <c r="BM81" s="19">
        <f>VLOOKUP($C81,[1]Helsinki!$AB$6:$AZ$40,$S81)</f>
        <v>6.0427350427350426</v>
      </c>
      <c r="BN81" s="19">
        <f>VLOOKUP($C81,[1]Helsinki!$B$7:$Y$40,18)</f>
        <v>22.684584960937499</v>
      </c>
      <c r="BO81" s="19">
        <f>VLOOKUP($C81,[1]Helsinki!$B$7:$AA$40,26)</f>
        <v>0.19245487754551657</v>
      </c>
      <c r="BP81" s="20">
        <f>IF($U81=1,-[4]Office!$E$6,0)</f>
        <v>0</v>
      </c>
      <c r="BQ81" s="57" t="s">
        <v>30</v>
      </c>
      <c r="BR81" s="19">
        <f>IF($N81&gt;0,VLOOKUP($C81,[2]Helsinki!$AB$7:$AN$40,$N81))/((IF($P81=1,'3 PlantsCodes'!$D$26,IF($P81=2,'3 PlantsCodes'!$D$27,IF($P81=3,'3 PlantsCodes'!$D$28,IF($P81=4,'3 PlantsCodes'!$D$29)))))*IF($R81=1,'3 PlantsCodes'!$D$31,IF($R81=2,'3 PlantsCodes'!$D$32)))</f>
        <v>58.849642346611354</v>
      </c>
      <c r="BS81" s="19">
        <f>(IF($O81=20,VLOOKUP($C81,[2]Helsinki!$AB$7:$AN$40,12),IF($O81&gt;0,VLOOKUP($C81,[2]Helsinki!$AB$7:$AN$40,$O81),0))/(IF($Q81=1,'3 PlantsCodes'!$E$26,IF($Q81=3,'3 PlantsCodes'!$E$28,IF($Q81=4,'3 PlantsCodes'!$E$29,1)))*IF($R81=1,'3 PlantsCodes'!$E$31,IF($R81=2,'3 PlantsCodes'!$E$32))))</f>
        <v>0</v>
      </c>
      <c r="BT81" s="19">
        <f>VLOOKUP($C81,[2]Helsinki!$AB$6:$AZ$40,$S81)</f>
        <v>10.107936507936506</v>
      </c>
      <c r="BU81" s="19">
        <f>VLOOKUP($C81,[2]Helsinki!$B$7:$Y$40,18)</f>
        <v>20.080681867063525</v>
      </c>
      <c r="BV81" s="19">
        <f>VLOOKUP($C81,[2]Helsinki!$B$7:$AA$40,26)</f>
        <v>0.40969293652900113</v>
      </c>
      <c r="BW81" s="20">
        <f>IF($U81=1,-[4]School!$E$6,0)</f>
        <v>0</v>
      </c>
      <c r="BX81" s="57" t="s">
        <v>30</v>
      </c>
    </row>
    <row r="82" spans="1:76" x14ac:dyDescent="0.25">
      <c r="A82" s="151"/>
      <c r="B82" s="17">
        <v>6</v>
      </c>
      <c r="C82" s="22">
        <f t="shared" si="73"/>
        <v>4</v>
      </c>
      <c r="D82" s="50" t="str">
        <f t="shared" si="73"/>
        <v>-</v>
      </c>
      <c r="E82" s="50" t="str">
        <f t="shared" si="73"/>
        <v>o+</v>
      </c>
      <c r="F82" s="49" t="str">
        <f t="shared" si="73"/>
        <v>o</v>
      </c>
      <c r="G82" s="49" t="str">
        <f t="shared" si="73"/>
        <v>o+</v>
      </c>
      <c r="H82" s="49">
        <f t="shared" si="73"/>
        <v>0</v>
      </c>
      <c r="I82" s="49">
        <f t="shared" si="73"/>
        <v>1</v>
      </c>
      <c r="J82" s="49">
        <f t="shared" si="73"/>
        <v>2</v>
      </c>
      <c r="K82" s="49">
        <f t="shared" si="73"/>
        <v>2</v>
      </c>
      <c r="L82" s="49">
        <f t="shared" si="73"/>
        <v>1</v>
      </c>
      <c r="M82" s="49">
        <f t="shared" si="73"/>
        <v>1221</v>
      </c>
      <c r="N82" s="49">
        <f t="shared" si="73"/>
        <v>10</v>
      </c>
      <c r="O82" s="49">
        <f t="shared" si="73"/>
        <v>0</v>
      </c>
      <c r="P82" s="49">
        <f t="shared" si="73"/>
        <v>2</v>
      </c>
      <c r="Q82" s="49">
        <f t="shared" si="73"/>
        <v>0</v>
      </c>
      <c r="R82" s="49">
        <f t="shared" si="73"/>
        <v>2</v>
      </c>
      <c r="S82" s="22">
        <f t="shared" si="73"/>
        <v>25</v>
      </c>
      <c r="T82" s="49">
        <f t="shared" si="73"/>
        <v>1</v>
      </c>
      <c r="U82" s="49">
        <f t="shared" si="73"/>
        <v>1</v>
      </c>
      <c r="V82" s="18" t="str">
        <f t="shared" si="73"/>
        <v/>
      </c>
      <c r="W82" s="21">
        <f>IF(W59&gt;0,VLOOKUP(W59,'[3]2020_Envelope'!$BH$6:$CR$128,36),"")</f>
        <v>6.8545242071890291</v>
      </c>
      <c r="X82" s="21">
        <f>IF(X59&gt;0,VLOOKUP(X59,'[3]2020_Envelope'!$BH$6:$CR$128,36),"")</f>
        <v>22.355665839536805</v>
      </c>
      <c r="Y82" s="21" t="str">
        <f>IF(Y59&gt;0,VLOOKUP(Y59,'[3]2020_Envelope'!$BH$6:$CR$128,36),"")</f>
        <v/>
      </c>
      <c r="Z82" s="21">
        <f>IF(Z59&gt;0,VLOOKUP(Z59,'[3]2020_Envelope'!$BH$6:$CR$128,36),"")</f>
        <v>120.10931174089069</v>
      </c>
      <c r="AA82" s="21" t="str">
        <f>IF(AA59&gt;0,VLOOKUP(AA59,'[3]2020_Envelope'!$BH$6:$CR$128,36),"")</f>
        <v/>
      </c>
      <c r="AB82" s="21">
        <f>IF(AB59&gt;0,VLOOKUP(AB59,'[3]2020_Envelope'!$BH$6:$CR$128,36),"")</f>
        <v>36.342948717948715</v>
      </c>
      <c r="AC82" s="20" t="str">
        <f>IF(AC59&gt;0,VLOOKUP(AC59,'[3]2020_HVAC'!$EY$7:$KA$83,128),"")</f>
        <v/>
      </c>
      <c r="AD82" s="20" t="str">
        <f>IF(AD59&gt;0,VLOOKUP(AD59,'[3]2020_HVAC'!$EY$7:$KA$83,128),"")</f>
        <v/>
      </c>
      <c r="AE82" s="20">
        <f>IF(AE59&gt;0,VLOOKUP(AE59,'[3]2020_HVAC'!$EY$7:$KA$83,128),"")</f>
        <v>27</v>
      </c>
      <c r="AF82" s="20" t="str">
        <f>IF(AF59&gt;0,VLOOKUP(AF59,'[3]2020_HVAC'!$EY$7:$KA$83,128),"")</f>
        <v/>
      </c>
      <c r="AG82" s="55">
        <f>VLOOKUP($C82,[1]Performance!$A$3:$K$38,4)</f>
        <v>1</v>
      </c>
      <c r="AH82" s="55">
        <f t="shared" si="74"/>
        <v>129</v>
      </c>
      <c r="AI82" s="20">
        <f>IF(AI59&gt;0,VLOOKUP(AI59,'[3]2020_HVAC'!$EY$7:$KA$83,AH82),"")</f>
        <v>28.425427883497051</v>
      </c>
      <c r="AJ82" s="20" t="str">
        <f>IF(AJ59&gt;0,VLOOKUP(AJ59,'[3]2020_HVAC'!$EY$7:$KA$83,$AH82),"")</f>
        <v/>
      </c>
      <c r="AK82" s="20">
        <f>IF(AK59&gt;0,VLOOKUP(AK59,'[3]2020_HVAC'!$EY$7:$KA$83,128),"")</f>
        <v>15.778474576271186</v>
      </c>
      <c r="AL82" s="20" t="str">
        <f>IF(AL59&gt;0,VLOOKUP(AL59,'[3]2020_HVAC'!$EY$7:$KA$83,128),"")</f>
        <v/>
      </c>
      <c r="AM82" s="20">
        <f>IF(AM59&gt;0,VLOOKUP(AM59,'[3]2020_HVAC'!$EY$7:$KA$83,128),"")</f>
        <v>1.7058681549379746</v>
      </c>
      <c r="AN82" s="20">
        <f>IF(AN59&gt;0,VLOOKUP(AN59,'[3]2020_HVAC'!$EY$7:$KA$83,128),"")</f>
        <v>4.4964102564102522</v>
      </c>
      <c r="AO82" s="20">
        <f>IF(AO59&gt;0,VLOOKUP(AO59,'[3]2020_HVAC'!$EY$7:$KA$83,128),"")</f>
        <v>9.2808355437665782</v>
      </c>
      <c r="AP82" s="13">
        <f t="shared" si="75"/>
        <v>637297.75259384897</v>
      </c>
      <c r="AQ82" s="21">
        <f>IF(AQ59&gt;0,VLOOKUP(AQ59,'[3]2020_Envelope'!$BH$6:$CR$128,37),"")</f>
        <v>18.564336394470288</v>
      </c>
      <c r="AR82" s="21">
        <f>IF(AR59&gt;0,VLOOKUP(AR59,'[3]2020_Envelope'!$BH$6:$CR$128,37),"")</f>
        <v>40.264651305683557</v>
      </c>
      <c r="AS82" s="21" t="str">
        <f>IF(AS59&gt;0,VLOOKUP(AS59,'[3]2020_Envelope'!$BH$6:$CR$128,37),"")</f>
        <v/>
      </c>
      <c r="AT82" s="21">
        <f>IF(AT59&gt;0,VLOOKUP(AT59,'[3]2020_Envelope'!$BH$6:$CR$128,37),"")</f>
        <v>88.205954887218056</v>
      </c>
      <c r="AU82" s="21" t="str">
        <f>IF(AU59&gt;0,VLOOKUP(AU59,'[3]2020_Envelope'!$BH$6:$CR$128,37),"")</f>
        <v/>
      </c>
      <c r="AV82" s="21">
        <f>IF(AV59&gt;0,VLOOKUP(AV59,'[3]2020_Envelope'!$BH$6:$CR$128,37),"")</f>
        <v>24.465428571428575</v>
      </c>
      <c r="AW82" s="20" t="str">
        <f>IF(AW59&gt;0,VLOOKUP(AW59,'[3]2020_HVAC'!$EY$7:$KA$83,131),"")</f>
        <v/>
      </c>
      <c r="AX82" s="20" t="str">
        <f>IF(AX59&gt;0,VLOOKUP(AX59,'[3]2020_HVAC'!$EY$7:$KA$83,131),"")</f>
        <v/>
      </c>
      <c r="AY82" s="20">
        <f>IF(AY59&gt;0,VLOOKUP(AY59,'[3]2020_HVAC'!$EY$7:$KA$83,131),"")</f>
        <v>27</v>
      </c>
      <c r="AZ82" s="20" t="str">
        <f>IF(AZ59&gt;0,VLOOKUP(AZ59,'[3]2020_HVAC'!$EY$7:$KA$83,131),"")</f>
        <v/>
      </c>
      <c r="BA82" s="55">
        <f>VLOOKUP($C82,[2]Performance!$A$3:$K$36,4)</f>
        <v>1</v>
      </c>
      <c r="BB82" s="55">
        <f t="shared" si="76"/>
        <v>132</v>
      </c>
      <c r="BC82" s="20">
        <f>IF(BC59&gt;0,VLOOKUP(BC59,'[3]2020_HVAC'!$EY$7:$KA$83,BB82),"")</f>
        <v>43.131362284920733</v>
      </c>
      <c r="BD82" s="20" t="str">
        <f>IF(BD59&gt;0,VLOOKUP(BD59,'[3]2020_HVAC'!$EY$7:$KA$83,$BB82),"")</f>
        <v/>
      </c>
      <c r="BE82" s="20">
        <f>IF(BE59&gt;0,VLOOKUP(BE59,'[3]2020_HVAC'!$EY$7:$KA$83,131),"")</f>
        <v>15.778474576271186</v>
      </c>
      <c r="BF82" s="20" t="str">
        <f>IF(BF59&gt;0,VLOOKUP(BF59,'[3]2020_HVAC'!$EY$7:$KA$83,131),"")</f>
        <v/>
      </c>
      <c r="BG82" s="20">
        <f>IF(BG59&gt;0,VLOOKUP(BG59,'[3]2020_HVAC'!$EY$7:$KA$83,131),"")</f>
        <v>1.9008245155023147</v>
      </c>
      <c r="BH82" s="20">
        <f>IF(BH59&gt;0,VLOOKUP(BH59,'[3]2020_HVAC'!$EY$7:$KA$83,131),"")</f>
        <v>6.6803809523809461</v>
      </c>
      <c r="BI82" s="20">
        <f>IF(BI59&gt;0,VLOOKUP(BI59,'[3]2020_HVAC'!$EY$7:$KA$83,131),"")</f>
        <v>9.5754652435686918</v>
      </c>
      <c r="BJ82" s="13">
        <f t="shared" si="77"/>
        <v>868035.6680040498</v>
      </c>
      <c r="BK82" s="19">
        <f>IF($N82&gt;0,VLOOKUP($C82,[1]Helsinki!$AB$7:$AN$40,$N82))/((IF($P82=1,'3 PlantsCodes'!$D$26,IF($P82=2,'3 PlantsCodes'!$D$27,IF($P82=3,'3 PlantsCodes'!$D$28,IF($P82=4,'3 PlantsCodes'!$D$29)))))*IF($R82=1,'3 PlantsCodes'!$D$31,IF($R82=2,'3 PlantsCodes'!$D$32)))</f>
        <v>114.62217663175086</v>
      </c>
      <c r="BL82" s="19">
        <f>(IF($O82=20,VLOOKUP($C82,[1]Helsinki!$AB$7:$AN$40,12),IF($O82&gt;0,VLOOKUP($C82,[1]Helsinki!$AB$7:$AN$40,$O82),0))/(IF($Q82=1,'3 PlantsCodes'!$E$26,IF($Q82=3,'3 PlantsCodes'!$E$28,IF($Q82=4,'3 PlantsCodes'!$E$29,1)))*IF($R82=1,'3 PlantsCodes'!$E$31,IF($R82=2,'3 PlantsCodes'!$E$32))))</f>
        <v>0</v>
      </c>
      <c r="BM82" s="19">
        <f>VLOOKUP($C82,[1]Helsinki!$AB$6:$AZ$40,$S82)</f>
        <v>6.0427350427350426</v>
      </c>
      <c r="BN82" s="19">
        <f>VLOOKUP($C82,[1]Helsinki!$B$7:$Y$40,18)</f>
        <v>21.734782226562501</v>
      </c>
      <c r="BO82" s="19">
        <f>VLOOKUP($C82,[1]Helsinki!$B$7:$AA$40,26)</f>
        <v>0.29886962757301516</v>
      </c>
      <c r="BP82" s="20">
        <f>IF($U82=1,-[4]Office!$E$6,0)</f>
        <v>-6.4790598290598291</v>
      </c>
      <c r="BQ82" s="57" t="s">
        <v>30</v>
      </c>
      <c r="BR82" s="19">
        <f>IF($N82&gt;0,VLOOKUP($C82,[2]Helsinki!$AB$7:$AN$40,$N82))/((IF($P82=1,'3 PlantsCodes'!$D$26,IF($P82=2,'3 PlantsCodes'!$D$27,IF($P82=3,'3 PlantsCodes'!$D$28,IF($P82=4,'3 PlantsCodes'!$D$29)))))*IF($R82=1,'3 PlantsCodes'!$D$31,IF($R82=2,'3 PlantsCodes'!$D$32)))</f>
        <v>158.88910953672621</v>
      </c>
      <c r="BS82" s="19">
        <f>(IF($O82=20,VLOOKUP($C82,[2]Helsinki!$AB$7:$AN$40,12),IF($O82&gt;0,VLOOKUP($C82,[2]Helsinki!$AB$7:$AN$40,$O82),0))/(IF($Q82=1,'3 PlantsCodes'!$E$26,IF($Q82=3,'3 PlantsCodes'!$E$28,IF($Q82=4,'3 PlantsCodes'!$E$29,1)))*IF($R82=1,'3 PlantsCodes'!$E$31,IF($R82=2,'3 PlantsCodes'!$E$32))))</f>
        <v>0</v>
      </c>
      <c r="BT82" s="19">
        <f>VLOOKUP($C82,[2]Helsinki!$AB$6:$AZ$40,$S82)</f>
        <v>10.107936507936506</v>
      </c>
      <c r="BU82" s="19">
        <f>VLOOKUP($C82,[2]Helsinki!$B$7:$Y$40,18)</f>
        <v>19.495737253968219</v>
      </c>
      <c r="BV82" s="19">
        <f>VLOOKUP($C82,[2]Helsinki!$B$7:$AA$40,26)</f>
        <v>0.59887000180256167</v>
      </c>
      <c r="BW82" s="20">
        <f>IF($U82=1,-[4]School!$E$6,0)</f>
        <v>-6.4425396825396826</v>
      </c>
      <c r="BX82" s="57" t="s">
        <v>30</v>
      </c>
    </row>
    <row r="83" spans="1:76" x14ac:dyDescent="0.25">
      <c r="A83" s="151"/>
      <c r="B83" s="17">
        <v>7</v>
      </c>
      <c r="C83" s="22">
        <f t="shared" si="73"/>
        <v>13</v>
      </c>
      <c r="D83" s="50" t="str">
        <f t="shared" si="73"/>
        <v>o+</v>
      </c>
      <c r="E83" s="50" t="str">
        <f t="shared" si="73"/>
        <v>+</v>
      </c>
      <c r="F83" s="49" t="str">
        <f t="shared" si="73"/>
        <v>o</v>
      </c>
      <c r="G83" s="49" t="str">
        <f t="shared" si="73"/>
        <v>o+</v>
      </c>
      <c r="H83" s="49">
        <f t="shared" si="73"/>
        <v>0</v>
      </c>
      <c r="I83" s="49">
        <f t="shared" si="73"/>
        <v>3</v>
      </c>
      <c r="J83" s="49">
        <f t="shared" si="73"/>
        <v>3</v>
      </c>
      <c r="K83" s="49">
        <f t="shared" si="73"/>
        <v>2</v>
      </c>
      <c r="L83" s="49">
        <f t="shared" si="73"/>
        <v>1</v>
      </c>
      <c r="M83" s="49">
        <f t="shared" si="73"/>
        <v>3321</v>
      </c>
      <c r="N83" s="49">
        <f t="shared" si="73"/>
        <v>10</v>
      </c>
      <c r="O83" s="49">
        <f t="shared" si="73"/>
        <v>0</v>
      </c>
      <c r="P83" s="49">
        <f t="shared" si="73"/>
        <v>2</v>
      </c>
      <c r="Q83" s="49">
        <f t="shared" si="73"/>
        <v>0</v>
      </c>
      <c r="R83" s="49">
        <f t="shared" si="73"/>
        <v>2</v>
      </c>
      <c r="S83" s="22">
        <f t="shared" si="73"/>
        <v>25</v>
      </c>
      <c r="T83" s="49">
        <f t="shared" si="73"/>
        <v>1</v>
      </c>
      <c r="U83" s="49">
        <f t="shared" si="73"/>
        <v>1</v>
      </c>
      <c r="V83" s="18" t="str">
        <f t="shared" si="73"/>
        <v/>
      </c>
      <c r="W83" s="21">
        <f>IF(W60&gt;0,VLOOKUP(W60,'[3]2020_Envelope'!$BH$6:$CR$128,36),"")</f>
        <v>4.3646523345776496</v>
      </c>
      <c r="X83" s="21">
        <f>IF(X60&gt;0,VLOOKUP(X60,'[3]2020_Envelope'!$BH$6:$CR$128,36),"")</f>
        <v>29.933309984880541</v>
      </c>
      <c r="Y83" s="21" t="str">
        <f>IF(Y60&gt;0,VLOOKUP(Y60,'[3]2020_Envelope'!$BH$6:$CR$128,36),"")</f>
        <v/>
      </c>
      <c r="Z83" s="21">
        <f>IF(Z60&gt;0,VLOOKUP(Z60,'[3]2020_Envelope'!$BH$6:$CR$128,36),"")</f>
        <v>131.02834008097167</v>
      </c>
      <c r="AA83" s="21" t="str">
        <f>IF(AA60&gt;0,VLOOKUP(AA60,'[3]2020_Envelope'!$BH$6:$CR$128,36),"")</f>
        <v/>
      </c>
      <c r="AB83" s="21">
        <f>IF(AB60&gt;0,VLOOKUP(AB60,'[3]2020_Envelope'!$BH$6:$CR$128,36),"")</f>
        <v>36.342948717948715</v>
      </c>
      <c r="AC83" s="20" t="str">
        <f>IF(AC60&gt;0,VLOOKUP(AC60,'[3]2020_HVAC'!$EY$7:$KA$83,128),"")</f>
        <v/>
      </c>
      <c r="AD83" s="20" t="str">
        <f>IF(AD60&gt;0,VLOOKUP(AD60,'[3]2020_HVAC'!$EY$7:$KA$83,128),"")</f>
        <v/>
      </c>
      <c r="AE83" s="20">
        <f>IF(AE60&gt;0,VLOOKUP(AE60,'[3]2020_HVAC'!$EY$7:$KA$83,128),"")</f>
        <v>27</v>
      </c>
      <c r="AF83" s="20" t="str">
        <f>IF(AF60&gt;0,VLOOKUP(AF60,'[3]2020_HVAC'!$EY$7:$KA$83,128),"")</f>
        <v/>
      </c>
      <c r="AG83" s="55">
        <f>VLOOKUP($C83,[1]Performance!$A$3:$K$38,4)</f>
        <v>2</v>
      </c>
      <c r="AH83" s="55">
        <f t="shared" si="74"/>
        <v>130</v>
      </c>
      <c r="AI83" s="20">
        <f>IF(AI60&gt;0,VLOOKUP(AI60,'[3]2020_HVAC'!$EY$7:$KA$83,AH83),"")</f>
        <v>17.639863864246948</v>
      </c>
      <c r="AJ83" s="20" t="str">
        <f>IF(AJ60&gt;0,VLOOKUP(AJ60,'[3]2020_HVAC'!$EY$7:$KA$83,$AH83),"")</f>
        <v/>
      </c>
      <c r="AK83" s="20">
        <f>IF(AK60&gt;0,VLOOKUP(AK60,'[3]2020_HVAC'!$EY$7:$KA$83,128),"")</f>
        <v>15.778474576271186</v>
      </c>
      <c r="AL83" s="20" t="str">
        <f>IF(AL60&gt;0,VLOOKUP(AL60,'[3]2020_HVAC'!$EY$7:$KA$83,128),"")</f>
        <v/>
      </c>
      <c r="AM83" s="20">
        <f>IF(AM60&gt;0,VLOOKUP(AM60,'[3]2020_HVAC'!$EY$7:$KA$83,128),"")</f>
        <v>1.7058681549379746</v>
      </c>
      <c r="AN83" s="20">
        <f>IF(AN60&gt;0,VLOOKUP(AN60,'[3]2020_HVAC'!$EY$7:$KA$83,128),"")</f>
        <v>4.4964102564102522</v>
      </c>
      <c r="AO83" s="20">
        <f>IF(AO60&gt;0,VLOOKUP(AO60,'[3]2020_HVAC'!$EY$7:$KA$83,128),"")</f>
        <v>9.2808355437665782</v>
      </c>
      <c r="AP83" s="13">
        <f t="shared" si="75"/>
        <v>649515.44622278702</v>
      </c>
      <c r="AQ83" s="21">
        <f>IF(AQ60&gt;0,VLOOKUP(AQ60,'[3]2020_Envelope'!$BH$6:$CR$128,37),"")</f>
        <v>11.820933406147802</v>
      </c>
      <c r="AR83" s="21">
        <f>IF(AR60&gt;0,VLOOKUP(AR60,'[3]2020_Envelope'!$BH$6:$CR$128,37),"")</f>
        <v>53.912699251149789</v>
      </c>
      <c r="AS83" s="21" t="str">
        <f>IF(AS60&gt;0,VLOOKUP(AS60,'[3]2020_Envelope'!$BH$6:$CR$128,37),"")</f>
        <v/>
      </c>
      <c r="AT83" s="21">
        <f>IF(AT60&gt;0,VLOOKUP(AT60,'[3]2020_Envelope'!$BH$6:$CR$128,37),"")</f>
        <v>115.94917786466166</v>
      </c>
      <c r="AU83" s="21" t="str">
        <f>IF(AU60&gt;0,VLOOKUP(AU60,'[3]2020_Envelope'!$BH$6:$CR$128,37),"")</f>
        <v/>
      </c>
      <c r="AV83" s="21">
        <f>IF(AV60&gt;0,VLOOKUP(AV60,'[3]2020_Envelope'!$BH$6:$CR$128,37),"")</f>
        <v>24.465428571428575</v>
      </c>
      <c r="AW83" s="20" t="str">
        <f>IF(AW60&gt;0,VLOOKUP(AW60,'[3]2020_HVAC'!$EY$7:$KA$83,131),"")</f>
        <v/>
      </c>
      <c r="AX83" s="20" t="str">
        <f>IF(AX60&gt;0,VLOOKUP(AX60,'[3]2020_HVAC'!$EY$7:$KA$83,131),"")</f>
        <v/>
      </c>
      <c r="AY83" s="20">
        <f>IF(AY60&gt;0,VLOOKUP(AY60,'[3]2020_HVAC'!$EY$7:$KA$83,131),"")</f>
        <v>27</v>
      </c>
      <c r="AZ83" s="20" t="str">
        <f>IF(AZ60&gt;0,VLOOKUP(AZ60,'[3]2020_HVAC'!$EY$7:$KA$83,131),"")</f>
        <v/>
      </c>
      <c r="BA83" s="55">
        <f>VLOOKUP($C83,[2]Performance!$A$3:$K$36,4)</f>
        <v>1</v>
      </c>
      <c r="BB83" s="55">
        <f t="shared" si="76"/>
        <v>132</v>
      </c>
      <c r="BC83" s="20">
        <f>IF(BC60&gt;0,VLOOKUP(BC60,'[3]2020_HVAC'!$EY$7:$KA$83,BB83),"")</f>
        <v>43.131362284920733</v>
      </c>
      <c r="BD83" s="20" t="str">
        <f>IF(BD60&gt;0,VLOOKUP(BD60,'[3]2020_HVAC'!$EY$7:$KA$83,$BB83),"")</f>
        <v/>
      </c>
      <c r="BE83" s="20">
        <f>IF(BE60&gt;0,VLOOKUP(BE60,'[3]2020_HVAC'!$EY$7:$KA$83,131),"")</f>
        <v>15.778474576271186</v>
      </c>
      <c r="BF83" s="20" t="str">
        <f>IF(BF60&gt;0,VLOOKUP(BF60,'[3]2020_HVAC'!$EY$7:$KA$83,131),"")</f>
        <v/>
      </c>
      <c r="BG83" s="20">
        <f>IF(BG60&gt;0,VLOOKUP(BG60,'[3]2020_HVAC'!$EY$7:$KA$83,131),"")</f>
        <v>1.9008245155023147</v>
      </c>
      <c r="BH83" s="20">
        <f>IF(BH60&gt;0,VLOOKUP(BH60,'[3]2020_HVAC'!$EY$7:$KA$83,131),"")</f>
        <v>6.6803809523809461</v>
      </c>
      <c r="BI83" s="20">
        <f>IF(BI60&gt;0,VLOOKUP(BI60,'[3]2020_HVAC'!$EY$7:$KA$83,131),"")</f>
        <v>9.5754652435686918</v>
      </c>
      <c r="BJ83" s="13">
        <f t="shared" si="77"/>
        <v>977176.45199799992</v>
      </c>
      <c r="BK83" s="19">
        <f>IF($N83&gt;0,VLOOKUP($C83,[1]Helsinki!$AB$7:$AN$40,$N83))/((IF($P83=1,'3 PlantsCodes'!$D$26,IF($P83=2,'3 PlantsCodes'!$D$27,IF($P83=3,'3 PlantsCodes'!$D$28,IF($P83=4,'3 PlantsCodes'!$D$29)))))*IF($R83=1,'3 PlantsCodes'!$D$31,IF($R83=2,'3 PlantsCodes'!$D$32)))</f>
        <v>39.893600392781259</v>
      </c>
      <c r="BL83" s="19">
        <f>(IF($O83=20,VLOOKUP($C83,[1]Helsinki!$AB$7:$AN$40,12),IF($O83&gt;0,VLOOKUP($C83,[1]Helsinki!$AB$7:$AN$40,$O83),0))/(IF($Q83=1,'3 PlantsCodes'!$E$26,IF($Q83=3,'3 PlantsCodes'!$E$28,IF($Q83=4,'3 PlantsCodes'!$E$29,1)))*IF($R83=1,'3 PlantsCodes'!$E$31,IF($R83=2,'3 PlantsCodes'!$E$32))))</f>
        <v>0</v>
      </c>
      <c r="BM83" s="19">
        <f>VLOOKUP($C83,[1]Helsinki!$AB$6:$AZ$40,$S83)</f>
        <v>6.0427350427350426</v>
      </c>
      <c r="BN83" s="19">
        <f>VLOOKUP($C83,[1]Helsinki!$B$7:$Y$40,18)</f>
        <v>22.684584960937499</v>
      </c>
      <c r="BO83" s="19">
        <f>VLOOKUP($C83,[1]Helsinki!$B$7:$AA$40,26)</f>
        <v>0.19245487754551657</v>
      </c>
      <c r="BP83" s="20">
        <f>IF($U83=1,-[4]Office!$E$6,0)</f>
        <v>-6.4790598290598291</v>
      </c>
      <c r="BQ83" s="57" t="s">
        <v>30</v>
      </c>
      <c r="BR83" s="19">
        <f>IF($N83&gt;0,VLOOKUP($C83,[2]Helsinki!$AB$7:$AN$40,$N83))/((IF($P83=1,'3 PlantsCodes'!$D$26,IF($P83=2,'3 PlantsCodes'!$D$27,IF($P83=3,'3 PlantsCodes'!$D$28,IF($P83=4,'3 PlantsCodes'!$D$29)))))*IF($R83=1,'3 PlantsCodes'!$D$31,IF($R83=2,'3 PlantsCodes'!$D$32)))</f>
        <v>58.849642346611354</v>
      </c>
      <c r="BS83" s="19">
        <f>(IF($O83=20,VLOOKUP($C83,[2]Helsinki!$AB$7:$AN$40,12),IF($O83&gt;0,VLOOKUP($C83,[2]Helsinki!$AB$7:$AN$40,$O83),0))/(IF($Q83=1,'3 PlantsCodes'!$E$26,IF($Q83=3,'3 PlantsCodes'!$E$28,IF($Q83=4,'3 PlantsCodes'!$E$29,1)))*IF($R83=1,'3 PlantsCodes'!$E$31,IF($R83=2,'3 PlantsCodes'!$E$32))))</f>
        <v>0</v>
      </c>
      <c r="BT83" s="19">
        <f>VLOOKUP($C83,[2]Helsinki!$AB$6:$AZ$40,$S83)</f>
        <v>10.107936507936506</v>
      </c>
      <c r="BU83" s="19">
        <f>VLOOKUP($C83,[2]Helsinki!$B$7:$Y$40,18)</f>
        <v>20.080681867063525</v>
      </c>
      <c r="BV83" s="19">
        <f>VLOOKUP($C83,[2]Helsinki!$B$7:$AA$40,26)</f>
        <v>0.40969293652900113</v>
      </c>
      <c r="BW83" s="20">
        <f>IF($U83=1,-[4]School!$E$6,0)</f>
        <v>-6.4425396825396826</v>
      </c>
      <c r="BX83" s="57" t="s">
        <v>30</v>
      </c>
    </row>
    <row r="84" spans="1:76" x14ac:dyDescent="0.25">
      <c r="A84" s="151"/>
      <c r="B84" s="17">
        <v>8</v>
      </c>
      <c r="C84" s="22">
        <f t="shared" si="73"/>
        <v>14</v>
      </c>
      <c r="D84" s="50" t="str">
        <f t="shared" si="73"/>
        <v>o+</v>
      </c>
      <c r="E84" s="50" t="str">
        <f t="shared" si="73"/>
        <v>+</v>
      </c>
      <c r="F84" s="49" t="str">
        <f t="shared" si="73"/>
        <v>o+</v>
      </c>
      <c r="G84" s="49" t="str">
        <f t="shared" si="73"/>
        <v>+</v>
      </c>
      <c r="H84" s="49">
        <f t="shared" si="73"/>
        <v>0</v>
      </c>
      <c r="I84" s="49">
        <f t="shared" si="73"/>
        <v>3</v>
      </c>
      <c r="J84" s="49">
        <f t="shared" si="73"/>
        <v>3</v>
      </c>
      <c r="K84" s="49">
        <f t="shared" si="73"/>
        <v>3</v>
      </c>
      <c r="L84" s="49">
        <f t="shared" si="73"/>
        <v>1</v>
      </c>
      <c r="M84" s="49">
        <f t="shared" si="73"/>
        <v>3331</v>
      </c>
      <c r="N84" s="49">
        <f t="shared" si="73"/>
        <v>9</v>
      </c>
      <c r="O84" s="49">
        <f t="shared" si="73"/>
        <v>0</v>
      </c>
      <c r="P84" s="49">
        <f t="shared" si="73"/>
        <v>1</v>
      </c>
      <c r="Q84" s="49">
        <f t="shared" si="73"/>
        <v>0</v>
      </c>
      <c r="R84" s="49">
        <f t="shared" si="73"/>
        <v>2</v>
      </c>
      <c r="S84" s="22">
        <f t="shared" si="73"/>
        <v>18</v>
      </c>
      <c r="T84" s="49">
        <f t="shared" si="73"/>
        <v>0</v>
      </c>
      <c r="U84" s="49">
        <f t="shared" si="73"/>
        <v>1</v>
      </c>
      <c r="V84" s="18" t="str">
        <f t="shared" si="73"/>
        <v/>
      </c>
      <c r="W84" s="21">
        <f>IF(W61&gt;0,VLOOKUP(W61,'[3]2020_Envelope'!$BH$6:$CR$128,36),"")</f>
        <v>4.3646523345776496</v>
      </c>
      <c r="X84" s="21">
        <f>IF(X61&gt;0,VLOOKUP(X61,'[3]2020_Envelope'!$BH$6:$CR$128,36),"")</f>
        <v>29.933309984880541</v>
      </c>
      <c r="Y84" s="21" t="str">
        <f>IF(Y61&gt;0,VLOOKUP(Y61,'[3]2020_Envelope'!$BH$6:$CR$128,36),"")</f>
        <v/>
      </c>
      <c r="Z84" s="21">
        <f>IF(Z61&gt;0,VLOOKUP(Z61,'[3]2020_Envelope'!$BH$6:$CR$128,36),"")</f>
        <v>131.02834008097167</v>
      </c>
      <c r="AA84" s="21">
        <f>IF(AA61&gt;0,VLOOKUP(AA61,'[3]2020_Envelope'!$BH$6:$CR$128,36),"")</f>
        <v>74.267884615384617</v>
      </c>
      <c r="AB84" s="21">
        <f>IF(AB61&gt;0,VLOOKUP(AB61,'[3]2020_Envelope'!$BH$6:$CR$128,36),"")</f>
        <v>36.342948717948715</v>
      </c>
      <c r="AC84" s="20" t="str">
        <f>IF(AC61&gt;0,VLOOKUP(AC61,'[3]2020_HVAC'!$EY$7:$KA$83,128),"")</f>
        <v/>
      </c>
      <c r="AD84" s="20" t="str">
        <f>IF(AD61&gt;0,VLOOKUP(AD61,'[3]2020_HVAC'!$EY$7:$KA$83,128),"")</f>
        <v/>
      </c>
      <c r="AE84" s="20">
        <f>IF(AE61&gt;0,VLOOKUP(AE61,'[3]2020_HVAC'!$EY$7:$KA$83,128),"")</f>
        <v>37.6</v>
      </c>
      <c r="AF84" s="20">
        <f>IF(AF61&gt;0,VLOOKUP(AF61,'[3]2020_HVAC'!$EY$7:$KA$83,128),"")</f>
        <v>38</v>
      </c>
      <c r="AG84" s="55">
        <f>VLOOKUP($C84,[1]Performance!$A$3:$K$38,4)</f>
        <v>2</v>
      </c>
      <c r="AH84" s="55">
        <f t="shared" si="74"/>
        <v>130</v>
      </c>
      <c r="AI84" s="20" t="str">
        <f>IF(AI61&gt;0,VLOOKUP(AI61,'[3]2020_HVAC'!$EY$7:$KA$83,AH84),"")</f>
        <v/>
      </c>
      <c r="AJ84" s="20" t="str">
        <f>IF(AJ61&gt;0,VLOOKUP(AJ61,'[3]2020_HVAC'!$EY$7:$KA$83,$AH84),"")</f>
        <v/>
      </c>
      <c r="AK84" s="20">
        <f>IF(AK61&gt;0,VLOOKUP(AK61,'[3]2020_HVAC'!$EY$7:$KA$83,128),"")</f>
        <v>31.1</v>
      </c>
      <c r="AL84" s="20" t="str">
        <f>IF(AL61&gt;0,VLOOKUP(AL61,'[3]2020_HVAC'!$EY$7:$KA$83,128),"")</f>
        <v/>
      </c>
      <c r="AM84" s="20">
        <f>IF(AM61&gt;0,VLOOKUP(AM61,'[3]2020_HVAC'!$EY$7:$KA$83,128),"")</f>
        <v>1.7058681549379746</v>
      </c>
      <c r="AN84" s="20" t="str">
        <f>IF(AN61&gt;0,VLOOKUP(AN61,'[3]2020_HVAC'!$EY$7:$KA$83,128),"")</f>
        <v/>
      </c>
      <c r="AO84" s="20">
        <f>IF(AO61&gt;0,VLOOKUP(AO61,'[3]2020_HVAC'!$EY$7:$KA$83,128),"")</f>
        <v>9.2808355437665782</v>
      </c>
      <c r="AP84" s="13">
        <f t="shared" si="75"/>
        <v>921079.78427197458</v>
      </c>
      <c r="AQ84" s="21">
        <f>IF(AQ61&gt;0,VLOOKUP(AQ61,'[3]2020_Envelope'!$BH$6:$CR$128,37),"")</f>
        <v>11.820933406147802</v>
      </c>
      <c r="AR84" s="21">
        <f>IF(AR61&gt;0,VLOOKUP(AR61,'[3]2020_Envelope'!$BH$6:$CR$128,37),"")</f>
        <v>53.912699251149789</v>
      </c>
      <c r="AS84" s="21" t="str">
        <f>IF(AS61&gt;0,VLOOKUP(AS61,'[3]2020_Envelope'!$BH$6:$CR$128,37),"")</f>
        <v/>
      </c>
      <c r="AT84" s="21">
        <f>IF(AT61&gt;0,VLOOKUP(AT61,'[3]2020_Envelope'!$BH$6:$CR$128,37),"")</f>
        <v>115.94917786466166</v>
      </c>
      <c r="AU84" s="21">
        <f>IF(AU61&gt;0,VLOOKUP(AU61,'[3]2020_Envelope'!$BH$6:$CR$128,37),"")</f>
        <v>49.995822857142862</v>
      </c>
      <c r="AV84" s="21">
        <f>IF(AV61&gt;0,VLOOKUP(AV61,'[3]2020_Envelope'!$BH$6:$CR$128,37),"")</f>
        <v>24.465428571428575</v>
      </c>
      <c r="AW84" s="20" t="str">
        <f>IF(AW61&gt;0,VLOOKUP(AW61,'[3]2020_HVAC'!$EY$7:$KA$83,131),"")</f>
        <v/>
      </c>
      <c r="AX84" s="20" t="str">
        <f>IF(AX61&gt;0,VLOOKUP(AX61,'[3]2020_HVAC'!$EY$7:$KA$83,131),"")</f>
        <v/>
      </c>
      <c r="AY84" s="20">
        <f>IF(AY61&gt;0,VLOOKUP(AY61,'[3]2020_HVAC'!$EY$7:$KA$83,131),"")</f>
        <v>37.6</v>
      </c>
      <c r="AZ84" s="20">
        <f>IF(AZ61&gt;0,VLOOKUP(AZ61,'[3]2020_HVAC'!$EY$7:$KA$83,131),"")</f>
        <v>38</v>
      </c>
      <c r="BA84" s="55">
        <f>VLOOKUP($C84,[2]Performance!$A$3:$K$36,4)</f>
        <v>1</v>
      </c>
      <c r="BB84" s="55">
        <f t="shared" si="76"/>
        <v>132</v>
      </c>
      <c r="BC84" s="20" t="str">
        <f>IF(BC61&gt;0,VLOOKUP(BC61,'[3]2020_HVAC'!$EY$7:$KA$83,BB84),"")</f>
        <v/>
      </c>
      <c r="BD84" s="20" t="str">
        <f>IF(BD61&gt;0,VLOOKUP(BD61,'[3]2020_HVAC'!$EY$7:$KA$83,$BB84),"")</f>
        <v/>
      </c>
      <c r="BE84" s="20">
        <f>IF(BE61&gt;0,VLOOKUP(BE61,'[3]2020_HVAC'!$EY$7:$KA$83,131),"")</f>
        <v>31.1</v>
      </c>
      <c r="BF84" s="20" t="str">
        <f>IF(BF61&gt;0,VLOOKUP(BF61,'[3]2020_HVAC'!$EY$7:$KA$83,131),"")</f>
        <v/>
      </c>
      <c r="BG84" s="20">
        <f>IF(BG61&gt;0,VLOOKUP(BG61,'[3]2020_HVAC'!$EY$7:$KA$83,131),"")</f>
        <v>1.9008245155023147</v>
      </c>
      <c r="BH84" s="20" t="str">
        <f>IF(BH61&gt;0,VLOOKUP(BH61,'[3]2020_HVAC'!$EY$7:$KA$83,131),"")</f>
        <v/>
      </c>
      <c r="BI84" s="20">
        <f>IF(BI61&gt;0,VLOOKUP(BI61,'[3]2020_HVAC'!$EY$7:$KA$83,131),"")</f>
        <v>9.5754652435686918</v>
      </c>
      <c r="BJ84" s="13">
        <f t="shared" si="77"/>
        <v>1179109.1078852455</v>
      </c>
      <c r="BK84" s="19">
        <f>IF($N84&gt;0,VLOOKUP($C84,[1]Helsinki!$AB$7:$AN$40,$N84))/((IF($P84=1,'3 PlantsCodes'!$D$26,IF($P84=2,'3 PlantsCodes'!$D$27,IF($P84=3,'3 PlantsCodes'!$D$28,IF($P84=4,'3 PlantsCodes'!$D$29)))))*IF($R84=1,'3 PlantsCodes'!$D$31,IF($R84=2,'3 PlantsCodes'!$D$32)))</f>
        <v>42.522637842099861</v>
      </c>
      <c r="BL84" s="19">
        <f>(IF($O84=20,VLOOKUP($C84,[1]Helsinki!$AB$7:$AN$40,12),IF($O84&gt;0,VLOOKUP($C84,[1]Helsinki!$AB$7:$AN$40,$O84),0))/(IF($Q84=1,'3 PlantsCodes'!$E$26,IF($Q84=3,'3 PlantsCodes'!$E$28,IF($Q84=4,'3 PlantsCodes'!$E$29,1)))*IF($R84=1,'3 PlantsCodes'!$E$31,IF($R84=2,'3 PlantsCodes'!$E$32))))</f>
        <v>0</v>
      </c>
      <c r="BM84" s="19">
        <f>VLOOKUP($C84,[1]Helsinki!$AB$6:$AZ$40,$S84)</f>
        <v>9</v>
      </c>
      <c r="BN84" s="19">
        <f>VLOOKUP($C84,[1]Helsinki!$B$7:$Y$40,18)</f>
        <v>8.2527048636377351</v>
      </c>
      <c r="BO84" s="19">
        <f>VLOOKUP($C84,[1]Helsinki!$B$7:$AA$40,26)</f>
        <v>0.17860127092708972</v>
      </c>
      <c r="BP84" s="20">
        <f>IF($U84=1,-[4]Office!$E$6,0)</f>
        <v>-6.4790598290598291</v>
      </c>
      <c r="BQ84" s="57" t="s">
        <v>30</v>
      </c>
      <c r="BR84" s="19">
        <f>IF($N84&gt;0,VLOOKUP($C84,[2]Helsinki!$AB$7:$AN$40,$N84))/((IF($P84=1,'3 PlantsCodes'!$D$26,IF($P84=2,'3 PlantsCodes'!$D$27,IF($P84=3,'3 PlantsCodes'!$D$28,IF($P84=4,'3 PlantsCodes'!$D$29)))))*IF($R84=1,'3 PlantsCodes'!$D$31,IF($R84=2,'3 PlantsCodes'!$D$32)))</f>
        <v>58.72940055177363</v>
      </c>
      <c r="BS84" s="19">
        <f>(IF($O84=20,VLOOKUP($C84,[2]Helsinki!$AB$7:$AN$40,12),IF($O84&gt;0,VLOOKUP($C84,[2]Helsinki!$AB$7:$AN$40,$O84),0))/(IF($Q84=1,'3 PlantsCodes'!$E$26,IF($Q84=3,'3 PlantsCodes'!$E$28,IF($Q84=4,'3 PlantsCodes'!$E$29,1)))*IF($R84=1,'3 PlantsCodes'!$E$31,IF($R84=2,'3 PlantsCodes'!$E$32))))</f>
        <v>0</v>
      </c>
      <c r="BT84" s="19">
        <f>VLOOKUP($C84,[2]Helsinki!$AB$6:$AZ$40,$S84)</f>
        <v>13.1</v>
      </c>
      <c r="BU84" s="19">
        <f>VLOOKUP($C84,[2]Helsinki!$B$7:$Y$40,18)</f>
        <v>7.9414187455767999</v>
      </c>
      <c r="BV84" s="19">
        <f>VLOOKUP($C84,[2]Helsinki!$B$7:$AA$40,26)</f>
        <v>0.41067238586079508</v>
      </c>
      <c r="BW84" s="20">
        <f>IF($U84=1,-[4]School!$E$6,0)</f>
        <v>-6.4425396825396826</v>
      </c>
      <c r="BX84" s="57" t="s">
        <v>30</v>
      </c>
    </row>
    <row r="85" spans="1:76" x14ac:dyDescent="0.25">
      <c r="A85" s="151"/>
      <c r="B85" s="17">
        <v>9</v>
      </c>
      <c r="C85" s="22">
        <f t="shared" si="73"/>
        <v>18</v>
      </c>
      <c r="D85" s="50" t="str">
        <f t="shared" si="73"/>
        <v>+</v>
      </c>
      <c r="E85" s="50" t="str">
        <f t="shared" si="73"/>
        <v>+</v>
      </c>
      <c r="F85" s="49" t="str">
        <f t="shared" si="73"/>
        <v>o+</v>
      </c>
      <c r="G85" s="49" t="str">
        <f t="shared" si="73"/>
        <v>+</v>
      </c>
      <c r="H85" s="49">
        <f t="shared" si="73"/>
        <v>0</v>
      </c>
      <c r="I85" s="49">
        <f t="shared" si="73"/>
        <v>4</v>
      </c>
      <c r="J85" s="49">
        <f t="shared" si="73"/>
        <v>3</v>
      </c>
      <c r="K85" s="49">
        <f t="shared" si="73"/>
        <v>3</v>
      </c>
      <c r="L85" s="49">
        <f t="shared" si="73"/>
        <v>1</v>
      </c>
      <c r="M85" s="49">
        <f t="shared" si="73"/>
        <v>4331</v>
      </c>
      <c r="N85" s="49">
        <f t="shared" si="73"/>
        <v>9</v>
      </c>
      <c r="O85" s="49">
        <f t="shared" si="73"/>
        <v>0</v>
      </c>
      <c r="P85" s="49">
        <f t="shared" si="73"/>
        <v>1</v>
      </c>
      <c r="Q85" s="49">
        <f t="shared" si="73"/>
        <v>0</v>
      </c>
      <c r="R85" s="49">
        <f t="shared" si="73"/>
        <v>2</v>
      </c>
      <c r="S85" s="22">
        <f t="shared" si="73"/>
        <v>18</v>
      </c>
      <c r="T85" s="49">
        <f t="shared" si="73"/>
        <v>0</v>
      </c>
      <c r="U85" s="49">
        <f t="shared" si="73"/>
        <v>1</v>
      </c>
      <c r="V85" s="18" t="str">
        <f t="shared" si="73"/>
        <v/>
      </c>
      <c r="W85" s="21">
        <f>IF(W62&gt;0,VLOOKUP(W62,'[3]2020_Envelope'!$BH$6:$CR$128,36),"")</f>
        <v>5.8195364461035322</v>
      </c>
      <c r="X85" s="21">
        <f>IF(X62&gt;0,VLOOKUP(X62,'[3]2020_Envelope'!$BH$6:$CR$128,36),"")</f>
        <v>31.536880162641996</v>
      </c>
      <c r="Y85" s="21" t="str">
        <f>IF(Y62&gt;0,VLOOKUP(Y62,'[3]2020_Envelope'!$BH$6:$CR$128,36),"")</f>
        <v/>
      </c>
      <c r="Z85" s="21">
        <f>IF(Z62&gt;0,VLOOKUP(Z62,'[3]2020_Envelope'!$BH$6:$CR$128,36),"")</f>
        <v>131.02834008097167</v>
      </c>
      <c r="AA85" s="21">
        <f>IF(AA62&gt;0,VLOOKUP(AA62,'[3]2020_Envelope'!$BH$6:$CR$128,36),"")</f>
        <v>74.267884615384617</v>
      </c>
      <c r="AB85" s="21">
        <f>IF(AB62&gt;0,VLOOKUP(AB62,'[3]2020_Envelope'!$BH$6:$CR$128,36),"")</f>
        <v>36.342948717948715</v>
      </c>
      <c r="AC85" s="20" t="str">
        <f>IF(AC62&gt;0,VLOOKUP(AC62,'[3]2020_HVAC'!$EY$7:$KA$83,128),"")</f>
        <v/>
      </c>
      <c r="AD85" s="20" t="str">
        <f>IF(AD62&gt;0,VLOOKUP(AD62,'[3]2020_HVAC'!$EY$7:$KA$83,128),"")</f>
        <v/>
      </c>
      <c r="AE85" s="20">
        <f>IF(AE62&gt;0,VLOOKUP(AE62,'[3]2020_HVAC'!$EY$7:$KA$83,128),"")</f>
        <v>37.6</v>
      </c>
      <c r="AF85" s="20">
        <f>IF(AF62&gt;0,VLOOKUP(AF62,'[3]2020_HVAC'!$EY$7:$KA$83,128),"")</f>
        <v>38</v>
      </c>
      <c r="AG85" s="55">
        <f>VLOOKUP($C85,[1]Performance!$A$3:$K$38,4)</f>
        <v>2</v>
      </c>
      <c r="AH85" s="55">
        <f t="shared" si="74"/>
        <v>130</v>
      </c>
      <c r="AI85" s="20" t="str">
        <f>IF(AI62&gt;0,VLOOKUP(AI62,'[3]2020_HVAC'!$EY$7:$KA$83,AH85),"")</f>
        <v/>
      </c>
      <c r="AJ85" s="20" t="str">
        <f>IF(AJ62&gt;0,VLOOKUP(AJ62,'[3]2020_HVAC'!$EY$7:$KA$83,$AH85),"")</f>
        <v/>
      </c>
      <c r="AK85" s="20">
        <f>IF(AK62&gt;0,VLOOKUP(AK62,'[3]2020_HVAC'!$EY$7:$KA$83,128),"")</f>
        <v>31.1</v>
      </c>
      <c r="AL85" s="20" t="str">
        <f>IF(AL62&gt;0,VLOOKUP(AL62,'[3]2020_HVAC'!$EY$7:$KA$83,128),"")</f>
        <v/>
      </c>
      <c r="AM85" s="20">
        <f>IF(AM62&gt;0,VLOOKUP(AM62,'[3]2020_HVAC'!$EY$7:$KA$83,128),"")</f>
        <v>1.7058681549379746</v>
      </c>
      <c r="AN85" s="20" t="str">
        <f>IF(AN62&gt;0,VLOOKUP(AN62,'[3]2020_HVAC'!$EY$7:$KA$83,128),"")</f>
        <v/>
      </c>
      <c r="AO85" s="20">
        <f>IF(AO62&gt;0,VLOOKUP(AO62,'[3]2020_HVAC'!$EY$7:$KA$83,128),"")</f>
        <v>9.2808355437665782</v>
      </c>
      <c r="AP85" s="13">
        <f t="shared" si="75"/>
        <v>928236.56730890682</v>
      </c>
      <c r="AQ85" s="21">
        <f>IF(AQ62&gt;0,VLOOKUP(AQ62,'[3]2020_Envelope'!$BH$6:$CR$128,37),"")</f>
        <v>15.761244541530399</v>
      </c>
      <c r="AR85" s="21">
        <f>IF(AR62&gt;0,VLOOKUP(AR62,'[3]2020_Envelope'!$BH$6:$CR$128,37),"")</f>
        <v>56.800879568175674</v>
      </c>
      <c r="AS85" s="21" t="str">
        <f>IF(AS62&gt;0,VLOOKUP(AS62,'[3]2020_Envelope'!$BH$6:$CR$128,37),"")</f>
        <v/>
      </c>
      <c r="AT85" s="21">
        <f>IF(AT62&gt;0,VLOOKUP(AT62,'[3]2020_Envelope'!$BH$6:$CR$128,37),"")</f>
        <v>115.94917786466166</v>
      </c>
      <c r="AU85" s="21">
        <f>IF(AU62&gt;0,VLOOKUP(AU62,'[3]2020_Envelope'!$BH$6:$CR$128,37),"")</f>
        <v>49.995822857142862</v>
      </c>
      <c r="AV85" s="21">
        <f>IF(AV62&gt;0,VLOOKUP(AV62,'[3]2020_Envelope'!$BH$6:$CR$128,37),"")</f>
        <v>24.465428571428575</v>
      </c>
      <c r="AW85" s="20" t="str">
        <f>IF(AW62&gt;0,VLOOKUP(AW62,'[3]2020_HVAC'!$EY$7:$KA$83,131),"")</f>
        <v/>
      </c>
      <c r="AX85" s="20" t="str">
        <f>IF(AX62&gt;0,VLOOKUP(AX62,'[3]2020_HVAC'!$EY$7:$KA$83,131),"")</f>
        <v/>
      </c>
      <c r="AY85" s="20">
        <f>IF(AY62&gt;0,VLOOKUP(AY62,'[3]2020_HVAC'!$EY$7:$KA$83,131),"")</f>
        <v>37.6</v>
      </c>
      <c r="AZ85" s="20">
        <f>IF(AZ62&gt;0,VLOOKUP(AZ62,'[3]2020_HVAC'!$EY$7:$KA$83,131),"")</f>
        <v>38</v>
      </c>
      <c r="BA85" s="55">
        <f>VLOOKUP($C85,[2]Performance!$A$3:$K$36,4)</f>
        <v>1</v>
      </c>
      <c r="BB85" s="55">
        <f t="shared" si="76"/>
        <v>132</v>
      </c>
      <c r="BC85" s="20" t="str">
        <f>IF(BC62&gt;0,VLOOKUP(BC62,'[3]2020_HVAC'!$EY$7:$KA$83,BB85),"")</f>
        <v/>
      </c>
      <c r="BD85" s="20" t="str">
        <f>IF(BD62&gt;0,VLOOKUP(BD62,'[3]2020_HVAC'!$EY$7:$KA$83,$BB85),"")</f>
        <v/>
      </c>
      <c r="BE85" s="20">
        <f>IF(BE62&gt;0,VLOOKUP(BE62,'[3]2020_HVAC'!$EY$7:$KA$83,131),"")</f>
        <v>31.1</v>
      </c>
      <c r="BF85" s="20" t="str">
        <f>IF(BF62&gt;0,VLOOKUP(BF62,'[3]2020_HVAC'!$EY$7:$KA$83,131),"")</f>
        <v/>
      </c>
      <c r="BG85" s="20">
        <f>IF(BG62&gt;0,VLOOKUP(BG62,'[3]2020_HVAC'!$EY$7:$KA$83,131),"")</f>
        <v>1.9008245155023147</v>
      </c>
      <c r="BH85" s="20" t="str">
        <f>IF(BH62&gt;0,VLOOKUP(BH62,'[3]2020_HVAC'!$EY$7:$KA$83,131),"")</f>
        <v/>
      </c>
      <c r="BI85" s="20">
        <f>IF(BI62&gt;0,VLOOKUP(BI62,'[3]2020_HVAC'!$EY$7:$KA$83,131),"")</f>
        <v>9.5754652435686918</v>
      </c>
      <c r="BJ85" s="13">
        <f t="shared" si="77"/>
        <v>1200618.8559603321</v>
      </c>
      <c r="BK85" s="19">
        <f>IF($N85&gt;0,VLOOKUP($C85,[1]Helsinki!$AB$7:$AN$40,$N85))/((IF($P85=1,'3 PlantsCodes'!$D$26,IF($P85=2,'3 PlantsCodes'!$D$27,IF($P85=3,'3 PlantsCodes'!$D$28,IF($P85=4,'3 PlantsCodes'!$D$29)))))*IF($R85=1,'3 PlantsCodes'!$D$31,IF($R85=2,'3 PlantsCodes'!$D$32)))</f>
        <v>40.288119330640896</v>
      </c>
      <c r="BL85" s="19">
        <f>(IF($O85=20,VLOOKUP($C85,[1]Helsinki!$AB$7:$AN$40,12),IF($O85&gt;0,VLOOKUP($C85,[1]Helsinki!$AB$7:$AN$40,$O85),0))/(IF($Q85=1,'3 PlantsCodes'!$E$26,IF($Q85=3,'3 PlantsCodes'!$E$28,IF($Q85=4,'3 PlantsCodes'!$E$29,1)))*IF($R85=1,'3 PlantsCodes'!$E$31,IF($R85=2,'3 PlantsCodes'!$E$32))))</f>
        <v>0</v>
      </c>
      <c r="BM85" s="19">
        <f>VLOOKUP($C85,[1]Helsinki!$AB$6:$AZ$40,$S85)</f>
        <v>9</v>
      </c>
      <c r="BN85" s="19">
        <f>VLOOKUP($C85,[1]Helsinki!$B$7:$Y$40,18)</f>
        <v>8.2527048636377351</v>
      </c>
      <c r="BO85" s="19">
        <f>VLOOKUP($C85,[1]Helsinki!$B$7:$AA$40,26)</f>
        <v>0.17596864629723905</v>
      </c>
      <c r="BP85" s="20">
        <f>IF($U85=1,-[4]Office!$E$6,0)</f>
        <v>-6.4790598290598291</v>
      </c>
      <c r="BQ85" s="57" t="s">
        <v>30</v>
      </c>
      <c r="BR85" s="19">
        <f>IF($N85&gt;0,VLOOKUP($C85,[2]Helsinki!$AB$7:$AN$40,$N85))/((IF($P85=1,'3 PlantsCodes'!$D$26,IF($P85=2,'3 PlantsCodes'!$D$27,IF($P85=3,'3 PlantsCodes'!$D$28,IF($P85=4,'3 PlantsCodes'!$D$29)))))*IF($R85=1,'3 PlantsCodes'!$D$31,IF($R85=2,'3 PlantsCodes'!$D$32)))</f>
        <v>53.694866124227751</v>
      </c>
      <c r="BS85" s="19">
        <f>(IF($O85=20,VLOOKUP($C85,[2]Helsinki!$AB$7:$AN$40,12),IF($O85&gt;0,VLOOKUP($C85,[2]Helsinki!$AB$7:$AN$40,$O85),0))/(IF($Q85=1,'3 PlantsCodes'!$E$26,IF($Q85=3,'3 PlantsCodes'!$E$28,IF($Q85=4,'3 PlantsCodes'!$E$29,1)))*IF($R85=1,'3 PlantsCodes'!$E$31,IF($R85=2,'3 PlantsCodes'!$E$32))))</f>
        <v>0</v>
      </c>
      <c r="BT85" s="19">
        <f>VLOOKUP($C85,[2]Helsinki!$AB$6:$AZ$40,$S85)</f>
        <v>13.1</v>
      </c>
      <c r="BU85" s="19">
        <f>VLOOKUP($C85,[2]Helsinki!$B$7:$Y$40,18)</f>
        <v>7.9414187455767999</v>
      </c>
      <c r="BV85" s="19">
        <f>VLOOKUP($C85,[2]Helsinki!$B$7:$AA$40,26)</f>
        <v>0.40206609721883235</v>
      </c>
      <c r="BW85" s="20">
        <f>IF($U85=1,-[4]School!$E$6,0)</f>
        <v>-6.4425396825396826</v>
      </c>
      <c r="BX85" s="57" t="s">
        <v>30</v>
      </c>
    </row>
    <row r="86" spans="1:76" x14ac:dyDescent="0.25">
      <c r="A86" s="151"/>
      <c r="B86" s="17">
        <v>10</v>
      </c>
      <c r="C86" s="22">
        <f t="shared" si="73"/>
        <v>32</v>
      </c>
      <c r="D86" s="50" t="str">
        <f t="shared" si="73"/>
        <v>o+</v>
      </c>
      <c r="E86" s="50" t="str">
        <f t="shared" si="73"/>
        <v>+</v>
      </c>
      <c r="F86" s="49" t="str">
        <f t="shared" si="73"/>
        <v>o+</v>
      </c>
      <c r="G86" s="49" t="str">
        <f t="shared" si="73"/>
        <v>+</v>
      </c>
      <c r="H86" s="49">
        <f t="shared" si="73"/>
        <v>1</v>
      </c>
      <c r="I86" s="49">
        <f t="shared" si="73"/>
        <v>3</v>
      </c>
      <c r="J86" s="49">
        <f t="shared" si="73"/>
        <v>3</v>
      </c>
      <c r="K86" s="49">
        <f t="shared" si="73"/>
        <v>3</v>
      </c>
      <c r="L86" s="49">
        <f t="shared" si="73"/>
        <v>2</v>
      </c>
      <c r="M86" s="49">
        <f t="shared" si="73"/>
        <v>3332</v>
      </c>
      <c r="N86" s="49">
        <f t="shared" si="73"/>
        <v>9</v>
      </c>
      <c r="O86" s="49">
        <f t="shared" si="73"/>
        <v>0</v>
      </c>
      <c r="P86" s="49">
        <f t="shared" si="73"/>
        <v>1</v>
      </c>
      <c r="Q86" s="49">
        <f t="shared" si="73"/>
        <v>0</v>
      </c>
      <c r="R86" s="49">
        <f t="shared" si="73"/>
        <v>2</v>
      </c>
      <c r="S86" s="22">
        <f t="shared" si="73"/>
        <v>24</v>
      </c>
      <c r="T86" s="49">
        <f t="shared" si="73"/>
        <v>1</v>
      </c>
      <c r="U86" s="49">
        <f t="shared" si="73"/>
        <v>1</v>
      </c>
      <c r="V86" s="18" t="str">
        <f t="shared" si="73"/>
        <v/>
      </c>
      <c r="W86" s="21">
        <f>IF(W63&gt;0,VLOOKUP(W63,'[3]2020_Envelope'!$BH$6:$CR$128,36),"")</f>
        <v>4.3646523345776496</v>
      </c>
      <c r="X86" s="21">
        <f>IF(X63&gt;0,VLOOKUP(X63,'[3]2020_Envelope'!$BH$6:$CR$128,36),"")</f>
        <v>29.933309984880541</v>
      </c>
      <c r="Y86" s="21" t="str">
        <f>IF(Y63&gt;0,VLOOKUP(Y63,'[3]2020_Envelope'!$BH$6:$CR$128,36),"")</f>
        <v/>
      </c>
      <c r="Z86" s="21">
        <f>IF(Z63&gt;0,VLOOKUP(Z63,'[3]2020_Envelope'!$BH$6:$CR$128,36),"")</f>
        <v>131.02834008097167</v>
      </c>
      <c r="AA86" s="21">
        <f>IF(AA63&gt;0,VLOOKUP(AA63,'[3]2020_Envelope'!$BH$6:$CR$128,36),"")</f>
        <v>74.267884615384617</v>
      </c>
      <c r="AB86" s="21">
        <f>IF(AB63&gt;0,VLOOKUP(AB63,'[3]2020_Envelope'!$BH$6:$CR$128,36),"")</f>
        <v>36.342948717948715</v>
      </c>
      <c r="AC86" s="20">
        <f>IF(AC63&gt;0,VLOOKUP(AC63,'[3]2020_HVAC'!$EY$7:$KA$83,128),"")</f>
        <v>28.431991525423729</v>
      </c>
      <c r="AD86" s="20">
        <f>IF(AD63&gt;0,VLOOKUP(AD63,'[3]2020_HVAC'!$EY$7:$KA$83,128),"")</f>
        <v>27.439999999999998</v>
      </c>
      <c r="AE86" s="20">
        <f>IF(AE63&gt;0,VLOOKUP(AE63,'[3]2020_HVAC'!$EY$7:$KA$83,128),"")</f>
        <v>37.6</v>
      </c>
      <c r="AF86" s="20">
        <f>IF(AF63&gt;0,VLOOKUP(AF63,'[3]2020_HVAC'!$EY$7:$KA$83,128),"")</f>
        <v>38</v>
      </c>
      <c r="AG86" s="55">
        <f>VLOOKUP($C86,[1]Performance!$A$3:$K$38,4)</f>
        <v>2</v>
      </c>
      <c r="AH86" s="55">
        <f t="shared" si="74"/>
        <v>130</v>
      </c>
      <c r="AI86" s="20" t="str">
        <f>IF(AI63&gt;0,VLOOKUP(AI63,'[3]2020_HVAC'!$EY$7:$KA$83,AH86),"")</f>
        <v/>
      </c>
      <c r="AJ86" s="20" t="str">
        <f>IF(AJ63&gt;0,VLOOKUP(AJ63,'[3]2020_HVAC'!$EY$7:$KA$83,$AH86),"")</f>
        <v/>
      </c>
      <c r="AK86" s="20">
        <f>IF(AK63&gt;0,VLOOKUP(AK63,'[3]2020_HVAC'!$EY$7:$KA$83,128),"")</f>
        <v>31.1</v>
      </c>
      <c r="AL86" s="20" t="str">
        <f>IF(AL63&gt;0,VLOOKUP(AL63,'[3]2020_HVAC'!$EY$7:$KA$83,128),"")</f>
        <v/>
      </c>
      <c r="AM86" s="20">
        <f>IF(AM63&gt;0,VLOOKUP(AM63,'[3]2020_HVAC'!$EY$7:$KA$83,128),"")</f>
        <v>1.7058681549379746</v>
      </c>
      <c r="AN86" s="20">
        <f>IF(AN63&gt;0,VLOOKUP(AN63,'[3]2020_HVAC'!$EY$7:$KA$83,128),"")</f>
        <v>4.4964102564102522</v>
      </c>
      <c r="AO86" s="20">
        <f>IF(AO63&gt;0,VLOOKUP(AO63,'[3]2020_HVAC'!$EY$7:$KA$83,128),"")</f>
        <v>9.2808355437665782</v>
      </c>
      <c r="AP86" s="13">
        <f t="shared" si="75"/>
        <v>1062341.844441466</v>
      </c>
      <c r="AQ86" s="21">
        <f>IF(AQ63&gt;0,VLOOKUP(AQ63,'[3]2020_Envelope'!$BH$6:$CR$128,37),"")</f>
        <v>11.820933406147802</v>
      </c>
      <c r="AR86" s="21">
        <f>IF(AR63&gt;0,VLOOKUP(AR63,'[3]2020_Envelope'!$BH$6:$CR$128,37),"")</f>
        <v>53.912699251149789</v>
      </c>
      <c r="AS86" s="21" t="str">
        <f>IF(AS63&gt;0,VLOOKUP(AS63,'[3]2020_Envelope'!$BH$6:$CR$128,37),"")</f>
        <v/>
      </c>
      <c r="AT86" s="21">
        <f>IF(AT63&gt;0,VLOOKUP(AT63,'[3]2020_Envelope'!$BH$6:$CR$128,37),"")</f>
        <v>115.94917786466166</v>
      </c>
      <c r="AU86" s="21">
        <f>IF(AU63&gt;0,VLOOKUP(AU63,'[3]2020_Envelope'!$BH$6:$CR$128,37),"")</f>
        <v>49.995822857142862</v>
      </c>
      <c r="AV86" s="21">
        <f>IF(AV63&gt;0,VLOOKUP(AV63,'[3]2020_Envelope'!$BH$6:$CR$128,37),"")</f>
        <v>24.465428571428575</v>
      </c>
      <c r="AW86" s="20">
        <f>IF(AW63&gt;0,VLOOKUP(AW63,'[3]2020_HVAC'!$EY$7:$KA$83,131),"")</f>
        <v>28.431991525423729</v>
      </c>
      <c r="AX86" s="20">
        <f>IF(AX63&gt;0,VLOOKUP(AX63,'[3]2020_HVAC'!$EY$7:$KA$83,131),"")</f>
        <v>27.44</v>
      </c>
      <c r="AY86" s="20">
        <f>IF(AY63&gt;0,VLOOKUP(AY63,'[3]2020_HVAC'!$EY$7:$KA$83,131),"")</f>
        <v>37.6</v>
      </c>
      <c r="AZ86" s="20">
        <f>IF(AZ63&gt;0,VLOOKUP(AZ63,'[3]2020_HVAC'!$EY$7:$KA$83,131),"")</f>
        <v>38</v>
      </c>
      <c r="BA86" s="55">
        <f>VLOOKUP($C86,[2]Performance!$A$3:$K$36,4)</f>
        <v>2</v>
      </c>
      <c r="BB86" s="55">
        <f t="shared" si="76"/>
        <v>133</v>
      </c>
      <c r="BC86" s="20" t="str">
        <f>IF(BC63&gt;0,VLOOKUP(BC63,'[3]2020_HVAC'!$EY$7:$KA$83,BB86),"")</f>
        <v/>
      </c>
      <c r="BD86" s="20" t="str">
        <f>IF(BD63&gt;0,VLOOKUP(BD63,'[3]2020_HVAC'!$EY$7:$KA$83,$BB86),"")</f>
        <v/>
      </c>
      <c r="BE86" s="20">
        <f>IF(BE63&gt;0,VLOOKUP(BE63,'[3]2020_HVAC'!$EY$7:$KA$83,131),"")</f>
        <v>31.1</v>
      </c>
      <c r="BF86" s="20" t="str">
        <f>IF(BF63&gt;0,VLOOKUP(BF63,'[3]2020_HVAC'!$EY$7:$KA$83,131),"")</f>
        <v/>
      </c>
      <c r="BG86" s="20">
        <f>IF(BG63&gt;0,VLOOKUP(BG63,'[3]2020_HVAC'!$EY$7:$KA$83,131),"")</f>
        <v>1.9008245155023147</v>
      </c>
      <c r="BH86" s="20">
        <f>IF(BH63&gt;0,VLOOKUP(BH63,'[3]2020_HVAC'!$EY$7:$KA$83,131),"")</f>
        <v>6.6803809523809461</v>
      </c>
      <c r="BI86" s="20">
        <f>IF(BI63&gt;0,VLOOKUP(BI63,'[3]2020_HVAC'!$EY$7:$KA$83,131),"")</f>
        <v>9.5754652435686918</v>
      </c>
      <c r="BJ86" s="13">
        <f t="shared" si="77"/>
        <v>1376149.08119033</v>
      </c>
      <c r="BK86" s="19">
        <f>IF($N86&gt;0,VLOOKUP($C86,[1]Helsinki!$AB$7:$AN$40,$N86))/((IF($P86=1,'3 PlantsCodes'!$D$26,IF($P86=2,'3 PlantsCodes'!$D$27,IF($P86=3,'3 PlantsCodes'!$D$28,IF($P86=4,'3 PlantsCodes'!$D$29)))))*IF($R86=1,'3 PlantsCodes'!$D$31,IF($R86=2,'3 PlantsCodes'!$D$32)))</f>
        <v>28.634910203431193</v>
      </c>
      <c r="BL86" s="19">
        <f>(IF($O86=20,VLOOKUP($C86,[1]Helsinki!$AB$7:$AN$40,12),IF($O86&gt;0,VLOOKUP($C86,[1]Helsinki!$AB$7:$AN$40,$O86),0))/(IF($Q86=1,'3 PlantsCodes'!$E$26,IF($Q86=3,'3 PlantsCodes'!$E$28,IF($Q86=4,'3 PlantsCodes'!$E$29,1)))*IF($R86=1,'3 PlantsCodes'!$E$31,IF($R86=2,'3 PlantsCodes'!$E$32))))</f>
        <v>0</v>
      </c>
      <c r="BM86" s="19">
        <f>VLOOKUP($C86,[1]Helsinki!$AB$6:$AZ$40,$S86)</f>
        <v>5.4384615384615387</v>
      </c>
      <c r="BN86" s="19">
        <f>VLOOKUP($C86,[1]Helsinki!$B$7:$Y$40,18)</f>
        <v>8.2527048636377351</v>
      </c>
      <c r="BO86" s="19">
        <f>VLOOKUP($C86,[1]Helsinki!$B$7:$AA$40,26)</f>
        <v>1.7528479381718787</v>
      </c>
      <c r="BP86" s="20">
        <f>IF($U86=1,-[4]Office!$E$6,0)</f>
        <v>-6.4790598290598291</v>
      </c>
      <c r="BQ86" s="57" t="s">
        <v>30</v>
      </c>
      <c r="BR86" s="19">
        <f>IF($N86&gt;0,VLOOKUP($C86,[2]Helsinki!$AB$7:$AN$40,$N86))/((IF($P86=1,'3 PlantsCodes'!$D$26,IF($P86=2,'3 PlantsCodes'!$D$27,IF($P86=3,'3 PlantsCodes'!$D$28,IF($P86=4,'3 PlantsCodes'!$D$29)))))*IF($R86=1,'3 PlantsCodes'!$D$31,IF($R86=2,'3 PlantsCodes'!$D$32)))</f>
        <v>24.371226277925341</v>
      </c>
      <c r="BS86" s="19">
        <f>(IF($O86=20,VLOOKUP($C86,[2]Helsinki!$AB$7:$AN$40,12),IF($O86&gt;0,VLOOKUP($C86,[2]Helsinki!$AB$7:$AN$40,$O86),0))/(IF($Q86=1,'3 PlantsCodes'!$E$26,IF($Q86=3,'3 PlantsCodes'!$E$28,IF($Q86=4,'3 PlantsCodes'!$E$29,1)))*IF($R86=1,'3 PlantsCodes'!$E$31,IF($R86=2,'3 PlantsCodes'!$E$32))))</f>
        <v>0</v>
      </c>
      <c r="BT86" s="19">
        <f>VLOOKUP($C86,[2]Helsinki!$AB$6:$AZ$40,$S86)</f>
        <v>9.0971428571428561</v>
      </c>
      <c r="BU86" s="19">
        <f>VLOOKUP($C86,[2]Helsinki!$B$7:$Y$40,18)</f>
        <v>7.9414187455767999</v>
      </c>
      <c r="BV86" s="19">
        <f>VLOOKUP($C86,[2]Helsinki!$B$7:$AA$40,26)</f>
        <v>4.5967026476582422</v>
      </c>
      <c r="BW86" s="20">
        <f>IF($U86=1,-[4]School!$E$6,0)</f>
        <v>-6.4425396825396826</v>
      </c>
      <c r="BX86" s="57" t="s">
        <v>30</v>
      </c>
    </row>
    <row r="87" spans="1:76" x14ac:dyDescent="0.25">
      <c r="A87" s="151"/>
      <c r="B87" s="17">
        <v>11</v>
      </c>
      <c r="C87" s="22">
        <f t="shared" si="73"/>
        <v>36</v>
      </c>
      <c r="D87" s="50" t="str">
        <f t="shared" si="73"/>
        <v>+</v>
      </c>
      <c r="E87" s="50" t="str">
        <f t="shared" si="73"/>
        <v>+</v>
      </c>
      <c r="F87" s="49" t="str">
        <f t="shared" si="73"/>
        <v>o+</v>
      </c>
      <c r="G87" s="49" t="str">
        <f t="shared" si="73"/>
        <v>+</v>
      </c>
      <c r="H87" s="49">
        <f t="shared" si="73"/>
        <v>1</v>
      </c>
      <c r="I87" s="49">
        <f t="shared" si="73"/>
        <v>4</v>
      </c>
      <c r="J87" s="49">
        <f t="shared" si="73"/>
        <v>3</v>
      </c>
      <c r="K87" s="49">
        <f t="shared" si="73"/>
        <v>3</v>
      </c>
      <c r="L87" s="49">
        <f t="shared" si="73"/>
        <v>2</v>
      </c>
      <c r="M87" s="49">
        <f t="shared" si="73"/>
        <v>4332</v>
      </c>
      <c r="N87" s="49">
        <f t="shared" si="73"/>
        <v>9</v>
      </c>
      <c r="O87" s="49">
        <f t="shared" si="73"/>
        <v>0</v>
      </c>
      <c r="P87" s="49">
        <f t="shared" si="73"/>
        <v>1</v>
      </c>
      <c r="Q87" s="49">
        <f t="shared" si="73"/>
        <v>0</v>
      </c>
      <c r="R87" s="49">
        <f t="shared" si="73"/>
        <v>2</v>
      </c>
      <c r="S87" s="22">
        <f t="shared" si="73"/>
        <v>24</v>
      </c>
      <c r="T87" s="49">
        <f t="shared" si="73"/>
        <v>1</v>
      </c>
      <c r="U87" s="49">
        <f t="shared" si="73"/>
        <v>1</v>
      </c>
      <c r="V87" s="18" t="str">
        <f t="shared" si="73"/>
        <v/>
      </c>
      <c r="W87" s="21">
        <f>IF(W64&gt;0,VLOOKUP(W64,'[3]2020_Envelope'!$BH$6:$CR$128,36),"")</f>
        <v>5.8195364461035322</v>
      </c>
      <c r="X87" s="21">
        <f>IF(X64&gt;0,VLOOKUP(X64,'[3]2020_Envelope'!$BH$6:$CR$128,36),"")</f>
        <v>31.536880162641996</v>
      </c>
      <c r="Y87" s="21" t="str">
        <f>IF(Y64&gt;0,VLOOKUP(Y64,'[3]2020_Envelope'!$BH$6:$CR$128,36),"")</f>
        <v/>
      </c>
      <c r="Z87" s="21">
        <f>IF(Z64&gt;0,VLOOKUP(Z64,'[3]2020_Envelope'!$BH$6:$CR$128,36),"")</f>
        <v>131.02834008097167</v>
      </c>
      <c r="AA87" s="21">
        <f>IF(AA64&gt;0,VLOOKUP(AA64,'[3]2020_Envelope'!$BH$6:$CR$128,36),"")</f>
        <v>74.267884615384617</v>
      </c>
      <c r="AB87" s="21">
        <f>IF(AB64&gt;0,VLOOKUP(AB64,'[3]2020_Envelope'!$BH$6:$CR$128,36),"")</f>
        <v>36.342948717948715</v>
      </c>
      <c r="AC87" s="20">
        <f>IF(AC64&gt;0,VLOOKUP(AC64,'[3]2020_HVAC'!$EY$7:$KA$83,128),"")</f>
        <v>28.431991525423729</v>
      </c>
      <c r="AD87" s="20">
        <f>IF(AD64&gt;0,VLOOKUP(AD64,'[3]2020_HVAC'!$EY$7:$KA$83,128),"")</f>
        <v>27.439999999999998</v>
      </c>
      <c r="AE87" s="20">
        <f>IF(AE64&gt;0,VLOOKUP(AE64,'[3]2020_HVAC'!$EY$7:$KA$83,128),"")</f>
        <v>37.6</v>
      </c>
      <c r="AF87" s="20">
        <f>IF(AF64&gt;0,VLOOKUP(AF64,'[3]2020_HVAC'!$EY$7:$KA$83,128),"")</f>
        <v>38</v>
      </c>
      <c r="AG87" s="55">
        <f>VLOOKUP($C87,[1]Performance!$A$3:$K$38,4)</f>
        <v>2</v>
      </c>
      <c r="AH87" s="55">
        <f t="shared" si="74"/>
        <v>130</v>
      </c>
      <c r="AI87" s="20" t="str">
        <f>IF(AI64&gt;0,VLOOKUP(AI64,'[3]2020_HVAC'!$EY$7:$KA$83,AH87),"")</f>
        <v/>
      </c>
      <c r="AJ87" s="20" t="str">
        <f>IF(AJ64&gt;0,VLOOKUP(AJ64,'[3]2020_HVAC'!$EY$7:$KA$83,$AH87),"")</f>
        <v/>
      </c>
      <c r="AK87" s="20">
        <f>IF(AK64&gt;0,VLOOKUP(AK64,'[3]2020_HVAC'!$EY$7:$KA$83,128),"")</f>
        <v>31.1</v>
      </c>
      <c r="AL87" s="20" t="str">
        <f>IF(AL64&gt;0,VLOOKUP(AL64,'[3]2020_HVAC'!$EY$7:$KA$83,128),"")</f>
        <v/>
      </c>
      <c r="AM87" s="20">
        <f>IF(AM64&gt;0,VLOOKUP(AM64,'[3]2020_HVAC'!$EY$7:$KA$83,128),"")</f>
        <v>1.7058681549379746</v>
      </c>
      <c r="AN87" s="20">
        <f>IF(AN64&gt;0,VLOOKUP(AN64,'[3]2020_HVAC'!$EY$7:$KA$83,128),"")</f>
        <v>4.4964102564102522</v>
      </c>
      <c r="AO87" s="20">
        <f>IF(AO64&gt;0,VLOOKUP(AO64,'[3]2020_HVAC'!$EY$7:$KA$83,128),"")</f>
        <v>9.2808355437665782</v>
      </c>
      <c r="AP87" s="13">
        <f t="shared" si="75"/>
        <v>1069498.6274783984</v>
      </c>
      <c r="AQ87" s="21">
        <f>IF(AQ64&gt;0,VLOOKUP(AQ64,'[3]2020_Envelope'!$BH$6:$CR$128,37),"")</f>
        <v>15.761244541530399</v>
      </c>
      <c r="AR87" s="21">
        <f>IF(AR64&gt;0,VLOOKUP(AR64,'[3]2020_Envelope'!$BH$6:$CR$128,37),"")</f>
        <v>56.800879568175674</v>
      </c>
      <c r="AS87" s="21" t="str">
        <f>IF(AS64&gt;0,VLOOKUP(AS64,'[3]2020_Envelope'!$BH$6:$CR$128,37),"")</f>
        <v/>
      </c>
      <c r="AT87" s="21">
        <f>IF(AT64&gt;0,VLOOKUP(AT64,'[3]2020_Envelope'!$BH$6:$CR$128,37),"")</f>
        <v>88.205954887218056</v>
      </c>
      <c r="AU87" s="21">
        <f>IF(AU64&gt;0,VLOOKUP(AU64,'[3]2020_Envelope'!$BH$6:$CR$128,37),"")</f>
        <v>49.995822857142862</v>
      </c>
      <c r="AV87" s="21">
        <f>IF(AV64&gt;0,VLOOKUP(AV64,'[3]2020_Envelope'!$BH$6:$CR$128,37),"")</f>
        <v>24.465428571428575</v>
      </c>
      <c r="AW87" s="20">
        <f>IF(AW64&gt;0,VLOOKUP(AW64,'[3]2020_HVAC'!$EY$7:$KA$83,131),"")</f>
        <v>28.431991525423729</v>
      </c>
      <c r="AX87" s="20">
        <f>IF(AX64&gt;0,VLOOKUP(AX64,'[3]2020_HVAC'!$EY$7:$KA$83,131),"")</f>
        <v>27.44</v>
      </c>
      <c r="AY87" s="20">
        <f>IF(AY64&gt;0,VLOOKUP(AY64,'[3]2020_HVAC'!$EY$7:$KA$83,131),"")</f>
        <v>37.6</v>
      </c>
      <c r="AZ87" s="20">
        <f>IF(AZ64&gt;0,VLOOKUP(AZ64,'[3]2020_HVAC'!$EY$7:$KA$83,131),"")</f>
        <v>38</v>
      </c>
      <c r="BA87" s="55">
        <f>VLOOKUP($C87,[2]Performance!$A$3:$K$36,4)</f>
        <v>2</v>
      </c>
      <c r="BB87" s="55">
        <f t="shared" si="76"/>
        <v>133</v>
      </c>
      <c r="BC87" s="20" t="str">
        <f>IF(BC64&gt;0,VLOOKUP(BC64,'[3]2020_HVAC'!$EY$7:$KA$83,BB87),"")</f>
        <v/>
      </c>
      <c r="BD87" s="20" t="str">
        <f>IF(BD64&gt;0,VLOOKUP(BD64,'[3]2020_HVAC'!$EY$7:$KA$83,$BB87),"")</f>
        <v/>
      </c>
      <c r="BE87" s="20">
        <f>IF(BE64&gt;0,VLOOKUP(BE64,'[3]2020_HVAC'!$EY$7:$KA$83,131),"")</f>
        <v>31.1</v>
      </c>
      <c r="BF87" s="20" t="str">
        <f>IF(BF64&gt;0,VLOOKUP(BF64,'[3]2020_HVAC'!$EY$7:$KA$83,131),"")</f>
        <v/>
      </c>
      <c r="BG87" s="20">
        <f>IF(BG64&gt;0,VLOOKUP(BG64,'[3]2020_HVAC'!$EY$7:$KA$83,131),"")</f>
        <v>1.9008245155023147</v>
      </c>
      <c r="BH87" s="20">
        <f>IF(BH64&gt;0,VLOOKUP(BH64,'[3]2020_HVAC'!$EY$7:$KA$83,131),"")</f>
        <v>6.6803809523809461</v>
      </c>
      <c r="BI87" s="20">
        <f>IF(BI64&gt;0,VLOOKUP(BI64,'[3]2020_HVAC'!$EY$7:$KA$83,131),"")</f>
        <v>9.5754652435686918</v>
      </c>
      <c r="BJ87" s="13">
        <f t="shared" si="77"/>
        <v>1310267.6768864694</v>
      </c>
      <c r="BK87" s="19">
        <f>IF($N87&gt;0,VLOOKUP($C87,[1]Helsinki!$AB$7:$AN$40,$N87))/((IF($P87=1,'3 PlantsCodes'!$D$26,IF($P87=2,'3 PlantsCodes'!$D$27,IF($P87=3,'3 PlantsCodes'!$D$28,IF($P87=4,'3 PlantsCodes'!$D$29)))))*IF($R87=1,'3 PlantsCodes'!$D$31,IF($R87=2,'3 PlantsCodes'!$D$32)))</f>
        <v>63.221282861011787</v>
      </c>
      <c r="BL87" s="19">
        <f>(IF($O87=20,VLOOKUP($C87,[1]Helsinki!$AB$7:$AN$40,12),IF($O87&gt;0,VLOOKUP($C87,[1]Helsinki!$AB$7:$AN$40,$O87),0))/(IF($Q87=1,'3 PlantsCodes'!$E$26,IF($Q87=3,'3 PlantsCodes'!$E$28,IF($Q87=4,'3 PlantsCodes'!$E$29,1)))*IF($R87=1,'3 PlantsCodes'!$E$31,IF($R87=2,'3 PlantsCodes'!$E$32))))</f>
        <v>0</v>
      </c>
      <c r="BM87" s="19">
        <f>VLOOKUP($C87,[1]Helsinki!$AB$6:$AZ$40,$S87)</f>
        <v>5.4384615384615387</v>
      </c>
      <c r="BN87" s="19">
        <f>VLOOKUP($C87,[1]Helsinki!$B$7:$Y$40,18)</f>
        <v>7.9010738472808066</v>
      </c>
      <c r="BO87" s="19">
        <f>VLOOKUP($C87,[1]Helsinki!$B$7:$AA$40,26)</f>
        <v>1.574836868535137</v>
      </c>
      <c r="BP87" s="20">
        <f>IF($U87=1,-[4]Office!$E$6,0)</f>
        <v>-6.4790598290598291</v>
      </c>
      <c r="BQ87" s="57" t="s">
        <v>30</v>
      </c>
      <c r="BR87" s="19">
        <f>IF($N87&gt;0,VLOOKUP($C87,[2]Helsinki!$AB$7:$AN$40,$N87))/((IF($P87=1,'3 PlantsCodes'!$D$26,IF($P87=2,'3 PlantsCodes'!$D$27,IF($P87=3,'3 PlantsCodes'!$D$28,IF($P87=4,'3 PlantsCodes'!$D$29)))))*IF($R87=1,'3 PlantsCodes'!$D$31,IF($R87=2,'3 PlantsCodes'!$D$32)))</f>
        <v>40.797373918738117</v>
      </c>
      <c r="BS87" s="19">
        <f>(IF($O87=20,VLOOKUP($C87,[2]Helsinki!$AB$7:$AN$40,12),IF($O87&gt;0,VLOOKUP($C87,[2]Helsinki!$AB$7:$AN$40,$O87),0))/(IF($Q87=1,'3 PlantsCodes'!$E$26,IF($Q87=3,'3 PlantsCodes'!$E$28,IF($Q87=4,'3 PlantsCodes'!$E$29,1)))*IF($R87=1,'3 PlantsCodes'!$E$31,IF($R87=2,'3 PlantsCodes'!$E$32))))</f>
        <v>0</v>
      </c>
      <c r="BT87" s="19">
        <f>VLOOKUP($C87,[2]Helsinki!$AB$6:$AZ$40,$S87)</f>
        <v>9.0971428571428561</v>
      </c>
      <c r="BU87" s="19">
        <f>VLOOKUP($C87,[2]Helsinki!$B$7:$Y$40,18)</f>
        <v>7.6844963935664907</v>
      </c>
      <c r="BV87" s="19">
        <f>VLOOKUP($C87,[2]Helsinki!$B$7:$AA$40,26)</f>
        <v>4.3923701407251823</v>
      </c>
      <c r="BW87" s="20">
        <f>IF($U87=1,-[4]School!$E$6,0)</f>
        <v>-6.4425396825396826</v>
      </c>
      <c r="BX87" s="57" t="s">
        <v>30</v>
      </c>
    </row>
    <row r="88" spans="1:76" x14ac:dyDescent="0.25">
      <c r="A88" s="151"/>
      <c r="B88" s="17">
        <v>12</v>
      </c>
      <c r="C88" s="22">
        <f t="shared" si="73"/>
        <v>36</v>
      </c>
      <c r="D88" s="50" t="str">
        <f t="shared" si="73"/>
        <v>+</v>
      </c>
      <c r="E88" s="50" t="str">
        <f t="shared" si="73"/>
        <v>+</v>
      </c>
      <c r="F88" s="49" t="str">
        <f t="shared" si="73"/>
        <v>o+</v>
      </c>
      <c r="G88" s="49" t="str">
        <f t="shared" si="73"/>
        <v>+</v>
      </c>
      <c r="H88" s="49">
        <f t="shared" si="73"/>
        <v>1</v>
      </c>
      <c r="I88" s="49">
        <f t="shared" si="73"/>
        <v>4</v>
      </c>
      <c r="J88" s="49">
        <f t="shared" si="73"/>
        <v>3</v>
      </c>
      <c r="K88" s="49">
        <f t="shared" si="73"/>
        <v>3</v>
      </c>
      <c r="L88" s="49">
        <f t="shared" si="73"/>
        <v>2</v>
      </c>
      <c r="M88" s="49">
        <f t="shared" si="73"/>
        <v>4332</v>
      </c>
      <c r="N88" s="49">
        <f t="shared" si="73"/>
        <v>8</v>
      </c>
      <c r="O88" s="49">
        <f t="shared" si="73"/>
        <v>0</v>
      </c>
      <c r="P88" s="49">
        <f t="shared" si="73"/>
        <v>1</v>
      </c>
      <c r="Q88" s="49">
        <f t="shared" si="73"/>
        <v>0</v>
      </c>
      <c r="R88" s="49">
        <f t="shared" si="73"/>
        <v>2</v>
      </c>
      <c r="S88" s="22">
        <f t="shared" si="73"/>
        <v>23</v>
      </c>
      <c r="T88" s="49">
        <f t="shared" si="73"/>
        <v>1</v>
      </c>
      <c r="U88" s="49">
        <f t="shared" si="73"/>
        <v>1</v>
      </c>
      <c r="V88" s="18" t="str">
        <f t="shared" si="73"/>
        <v/>
      </c>
      <c r="W88" s="21">
        <f>IF(W65&gt;0,VLOOKUP(W65,'[3]2020_Envelope'!$BH$6:$CR$128,36),"")</f>
        <v>5.8195364461035322</v>
      </c>
      <c r="X88" s="21">
        <f>IF(X65&gt;0,VLOOKUP(X65,'[3]2020_Envelope'!$BH$6:$CR$128,36),"")</f>
        <v>31.536880162641996</v>
      </c>
      <c r="Y88" s="21" t="str">
        <f>IF(Y65&gt;0,VLOOKUP(Y65,'[3]2020_Envelope'!$BH$6:$CR$128,36),"")</f>
        <v/>
      </c>
      <c r="Z88" s="21">
        <f>IF(Z65&gt;0,VLOOKUP(Z65,'[3]2020_Envelope'!$BH$6:$CR$128,36),"")</f>
        <v>131.02834008097167</v>
      </c>
      <c r="AA88" s="21">
        <f>IF(AA65&gt;0,VLOOKUP(AA65,'[3]2020_Envelope'!$BH$6:$CR$128,36),"")</f>
        <v>74.267884615384617</v>
      </c>
      <c r="AB88" s="21">
        <f>IF(AB65&gt;0,VLOOKUP(AB65,'[3]2020_Envelope'!$BH$6:$CR$128,36),"")</f>
        <v>36.342948717948715</v>
      </c>
      <c r="AC88" s="20">
        <f>IF(AC65&gt;0,VLOOKUP(AC65,'[3]2020_HVAC'!$EY$7:$KA$83,128),"")</f>
        <v>28.431991525423729</v>
      </c>
      <c r="AD88" s="20">
        <f>IF(AD65&gt;0,VLOOKUP(AD65,'[3]2020_HVAC'!$EY$7:$KA$83,128),"")</f>
        <v>27.439999999999998</v>
      </c>
      <c r="AE88" s="20">
        <f>IF(AE65&gt;0,VLOOKUP(AE65,'[3]2020_HVAC'!$EY$7:$KA$83,128),"")</f>
        <v>37.6</v>
      </c>
      <c r="AF88" s="20">
        <f>IF(AF65&gt;0,VLOOKUP(AF65,'[3]2020_HVAC'!$EY$7:$KA$83,128),"")</f>
        <v>38</v>
      </c>
      <c r="AG88" s="55">
        <f>VLOOKUP($C88,[1]Performance!$A$3:$K$38,4)</f>
        <v>2</v>
      </c>
      <c r="AH88" s="55">
        <f t="shared" si="74"/>
        <v>130</v>
      </c>
      <c r="AI88" s="20">
        <f>IF(AI65&gt;0,VLOOKUP(AI65,'[3]2020_HVAC'!$EY$7:$KA$83,AH88),"")</f>
        <v>44.12395980267398</v>
      </c>
      <c r="AJ88" s="20" t="str">
        <f>IF(AJ65&gt;0,VLOOKUP(AJ65,'[3]2020_HVAC'!$EY$7:$KA$83,$AH88),"")</f>
        <v/>
      </c>
      <c r="AK88" s="20">
        <f>IF(AK65&gt;0,VLOOKUP(AK65,'[3]2020_HVAC'!$EY$7:$KA$83,128),"")</f>
        <v>31.1</v>
      </c>
      <c r="AL88" s="20" t="str">
        <f>IF(AL65&gt;0,VLOOKUP(AL65,'[3]2020_HVAC'!$EY$7:$KA$83,128),"")</f>
        <v/>
      </c>
      <c r="AM88" s="20">
        <f>IF(AM65&gt;0,VLOOKUP(AM65,'[3]2020_HVAC'!$EY$7:$KA$83,128),"")</f>
        <v>1.7058681549379746</v>
      </c>
      <c r="AN88" s="20">
        <f>IF(AN65&gt;0,VLOOKUP(AN65,'[3]2020_HVAC'!$EY$7:$KA$83,128),"")</f>
        <v>4.4964102564102522</v>
      </c>
      <c r="AO88" s="20">
        <f>IF(AO65&gt;0,VLOOKUP(AO65,'[3]2020_HVAC'!$EY$7:$KA$83,128),"")</f>
        <v>9.2808355437665782</v>
      </c>
      <c r="AP88" s="13">
        <f t="shared" si="75"/>
        <v>1172748.6934166555</v>
      </c>
      <c r="AQ88" s="21">
        <f>IF(AQ65&gt;0,VLOOKUP(AQ65,'[3]2020_Envelope'!$BH$6:$CR$128,37),"")</f>
        <v>15.761244541530399</v>
      </c>
      <c r="AR88" s="21">
        <f>IF(AR65&gt;0,VLOOKUP(AR65,'[3]2020_Envelope'!$BH$6:$CR$128,37),"")</f>
        <v>56.800879568175674</v>
      </c>
      <c r="AS88" s="21" t="str">
        <f>IF(AS65&gt;0,VLOOKUP(AS65,'[3]2020_Envelope'!$BH$6:$CR$128,37),"")</f>
        <v/>
      </c>
      <c r="AT88" s="21">
        <f>IF(AT65&gt;0,VLOOKUP(AT65,'[3]2020_Envelope'!$BH$6:$CR$128,37),"")</f>
        <v>88.205954887218056</v>
      </c>
      <c r="AU88" s="21">
        <f>IF(AU65&gt;0,VLOOKUP(AU65,'[3]2020_Envelope'!$BH$6:$CR$128,37),"")</f>
        <v>49.995822857142862</v>
      </c>
      <c r="AV88" s="21">
        <f>IF(AV65&gt;0,VLOOKUP(AV65,'[3]2020_Envelope'!$BH$6:$CR$128,37),"")</f>
        <v>24.465428571428575</v>
      </c>
      <c r="AW88" s="20">
        <f>IF(AW65&gt;0,VLOOKUP(AW65,'[3]2020_HVAC'!$EY$7:$KA$83,131),"")</f>
        <v>28.431991525423729</v>
      </c>
      <c r="AX88" s="20">
        <f>IF(AX65&gt;0,VLOOKUP(AX65,'[3]2020_HVAC'!$EY$7:$KA$83,131),"")</f>
        <v>27.44</v>
      </c>
      <c r="AY88" s="20">
        <f>IF(AY65&gt;0,VLOOKUP(AY65,'[3]2020_HVAC'!$EY$7:$KA$83,131),"")</f>
        <v>37.6</v>
      </c>
      <c r="AZ88" s="20">
        <f>IF(AZ65&gt;0,VLOOKUP(AZ65,'[3]2020_HVAC'!$EY$7:$KA$83,131),"")</f>
        <v>38</v>
      </c>
      <c r="BA88" s="55">
        <f>VLOOKUP($C88,[2]Performance!$A$3:$K$36,4)</f>
        <v>2</v>
      </c>
      <c r="BB88" s="55">
        <f t="shared" si="76"/>
        <v>133</v>
      </c>
      <c r="BC88" s="20">
        <f>IF(BC65&gt;0,VLOOKUP(BC65,'[3]2020_HVAC'!$EY$7:$KA$83,BB88),"")</f>
        <v>60.842410235048895</v>
      </c>
      <c r="BD88" s="20" t="str">
        <f>IF(BD65&gt;0,VLOOKUP(BD65,'[3]2020_HVAC'!$EY$7:$KA$83,$BB88),"")</f>
        <v/>
      </c>
      <c r="BE88" s="20">
        <f>IF(BE65&gt;0,VLOOKUP(BE65,'[3]2020_HVAC'!$EY$7:$KA$83,131),"")</f>
        <v>31.1</v>
      </c>
      <c r="BF88" s="20" t="str">
        <f>IF(BF65&gt;0,VLOOKUP(BF65,'[3]2020_HVAC'!$EY$7:$KA$83,131),"")</f>
        <v/>
      </c>
      <c r="BG88" s="20">
        <f>IF(BG65&gt;0,VLOOKUP(BG65,'[3]2020_HVAC'!$EY$7:$KA$83,131),"")</f>
        <v>1.9008245155023147</v>
      </c>
      <c r="BH88" s="20">
        <f>IF(BH65&gt;0,VLOOKUP(BH65,'[3]2020_HVAC'!$EY$7:$KA$83,131),"")</f>
        <v>6.6803809523809461</v>
      </c>
      <c r="BI88" s="20">
        <f>IF(BI65&gt;0,VLOOKUP(BI65,'[3]2020_HVAC'!$EY$7:$KA$83,131),"")</f>
        <v>9.5754652435686918</v>
      </c>
      <c r="BJ88" s="13">
        <f t="shared" si="77"/>
        <v>1501921.2691268732</v>
      </c>
      <c r="BK88" s="19">
        <f>IF($N88&gt;0,VLOOKUP($C88,[1]Helsinki!$AB$7:$AN$40,$N88))/((IF($P88=1,'3 PlantsCodes'!$D$26,IF($P88=2,'3 PlantsCodes'!$D$27,IF($P88=3,'3 PlantsCodes'!$D$28,IF($P88=4,'3 PlantsCodes'!$D$29)))))*IF($R88=1,'3 PlantsCodes'!$D$31,IF($R88=2,'3 PlantsCodes'!$D$32)))</f>
        <v>19.071041062222328</v>
      </c>
      <c r="BL88" s="19">
        <f>(IF($O88=20,VLOOKUP($C88,[1]Helsinki!$AB$7:$AN$40,12),IF($O88&gt;0,VLOOKUP($C88,[1]Helsinki!$AB$7:$AN$40,$O88),0))/(IF($Q88=1,'3 PlantsCodes'!$E$26,IF($Q88=3,'3 PlantsCodes'!$E$28,IF($Q88=4,'3 PlantsCodes'!$E$29,1)))*IF($R88=1,'3 PlantsCodes'!$E$31,IF($R88=2,'3 PlantsCodes'!$E$32))))</f>
        <v>0</v>
      </c>
      <c r="BM88" s="19">
        <f>VLOOKUP($C88,[1]Helsinki!$AB$6:$AZ$40,$S88)</f>
        <v>1.6405412642975425</v>
      </c>
      <c r="BN88" s="19">
        <f>VLOOKUP($C88,[1]Helsinki!$B$7:$Y$40,18)</f>
        <v>7.9010738472808066</v>
      </c>
      <c r="BO88" s="19">
        <f>VLOOKUP($C88,[1]Helsinki!$B$7:$AA$40,26)</f>
        <v>1.574836868535137</v>
      </c>
      <c r="BP88" s="20">
        <f>IF($U88=1,-[4]Office!$E$6,0)</f>
        <v>-6.4790598290598291</v>
      </c>
      <c r="BQ88" s="57" t="s">
        <v>30</v>
      </c>
      <c r="BR88" s="19">
        <f>IF($N88&gt;0,VLOOKUP($C88,[2]Helsinki!$AB$7:$AN$40,$N88))/((IF($P88=1,'3 PlantsCodes'!$D$26,IF($P88=2,'3 PlantsCodes'!$D$27,IF($P88=3,'3 PlantsCodes'!$D$28,IF($P88=4,'3 PlantsCodes'!$D$29)))))*IF($R88=1,'3 PlantsCodes'!$D$31,IF($R88=2,'3 PlantsCodes'!$D$32)))</f>
        <v>13.171865733899885</v>
      </c>
      <c r="BS88" s="19">
        <f>(IF($O88=20,VLOOKUP($C88,[2]Helsinki!$AB$7:$AN$40,12),IF($O88&gt;0,VLOOKUP($C88,[2]Helsinki!$AB$7:$AN$40,$O88),0))/(IF($Q88=1,'3 PlantsCodes'!$E$26,IF($Q88=3,'3 PlantsCodes'!$E$28,IF($Q88=4,'3 PlantsCodes'!$E$29,1)))*IF($R88=1,'3 PlantsCodes'!$E$31,IF($R88=2,'3 PlantsCodes'!$E$32))))</f>
        <v>0</v>
      </c>
      <c r="BT88" s="19">
        <f>VLOOKUP($C88,[2]Helsinki!$AB$6:$AZ$40,$S88)</f>
        <v>2.9371092491165514</v>
      </c>
      <c r="BU88" s="19">
        <f>VLOOKUP($C88,[2]Helsinki!$B$7:$Y$40,18)</f>
        <v>7.6844963935664907</v>
      </c>
      <c r="BV88" s="19">
        <f>VLOOKUP($C88,[2]Helsinki!$B$7:$AA$40,26)</f>
        <v>4.3923701407251823</v>
      </c>
      <c r="BW88" s="20">
        <f>IF($U88=1,-[4]School!$E$6,0)</f>
        <v>-6.4425396825396826</v>
      </c>
      <c r="BX88" s="57" t="s">
        <v>30</v>
      </c>
    </row>
    <row r="89" spans="1:76" x14ac:dyDescent="0.25">
      <c r="A89" s="151"/>
      <c r="B89" s="17">
        <v>13</v>
      </c>
      <c r="C89" s="22">
        <f t="shared" si="73"/>
        <v>17</v>
      </c>
      <c r="D89" s="50" t="str">
        <f t="shared" si="73"/>
        <v/>
      </c>
      <c r="E89" s="50" t="str">
        <f t="shared" si="73"/>
        <v/>
      </c>
      <c r="F89" s="49" t="str">
        <f t="shared" si="73"/>
        <v/>
      </c>
      <c r="G89" s="49" t="str">
        <f t="shared" si="73"/>
        <v/>
      </c>
      <c r="H89" s="49">
        <f t="shared" si="73"/>
        <v>0</v>
      </c>
      <c r="I89" s="49">
        <f t="shared" si="73"/>
        <v>4</v>
      </c>
      <c r="J89" s="49">
        <f t="shared" si="73"/>
        <v>3</v>
      </c>
      <c r="K89" s="49">
        <f t="shared" si="73"/>
        <v>2</v>
      </c>
      <c r="L89" s="49">
        <f t="shared" si="73"/>
        <v>1</v>
      </c>
      <c r="M89" s="49">
        <f t="shared" si="73"/>
        <v>4321</v>
      </c>
      <c r="N89" s="49">
        <f t="shared" si="73"/>
        <v>10</v>
      </c>
      <c r="O89" s="49">
        <f t="shared" si="73"/>
        <v>0</v>
      </c>
      <c r="P89" s="49">
        <f t="shared" si="73"/>
        <v>2</v>
      </c>
      <c r="Q89" s="49">
        <f t="shared" si="73"/>
        <v>0</v>
      </c>
      <c r="R89" s="49">
        <f t="shared" si="73"/>
        <v>2</v>
      </c>
      <c r="S89" s="22">
        <f t="shared" ref="S89:V89" si="78">IF(S66="","",S66)</f>
        <v>19</v>
      </c>
      <c r="T89" s="49">
        <f t="shared" si="78"/>
        <v>0</v>
      </c>
      <c r="U89" s="49">
        <f t="shared" si="78"/>
        <v>1</v>
      </c>
      <c r="V89" s="18" t="str">
        <f t="shared" si="78"/>
        <v/>
      </c>
      <c r="W89" s="21">
        <f>IF(W66&gt;0,VLOOKUP(W66,'[3]2020_Envelope'!$BH$6:$CR$128,36),"")</f>
        <v>5.8195364461035322</v>
      </c>
      <c r="X89" s="21">
        <f>IF(X66&gt;0,VLOOKUP(X66,'[3]2020_Envelope'!$BH$6:$CR$128,36),"")</f>
        <v>31.536880162641996</v>
      </c>
      <c r="Y89" s="21" t="str">
        <f>IF(Y66&gt;0,VLOOKUP(Y66,'[3]2020_Envelope'!$BH$6:$CR$128,36),"")</f>
        <v/>
      </c>
      <c r="Z89" s="21">
        <f>IF(Z66&gt;0,VLOOKUP(Z66,'[3]2020_Envelope'!$BH$6:$CR$128,36),"")</f>
        <v>131.02834008097167</v>
      </c>
      <c r="AA89" s="21" t="str">
        <f>IF(AA66&gt;0,VLOOKUP(AA66,'[3]2020_Envelope'!$BH$6:$CR$128,36),"")</f>
        <v/>
      </c>
      <c r="AB89" s="21">
        <f>IF(AB66&gt;0,VLOOKUP(AB66,'[3]2020_Envelope'!$BH$6:$CR$128,36),"")</f>
        <v>36.342948717948715</v>
      </c>
      <c r="AC89" s="20" t="str">
        <f>IF(AC66&gt;0,VLOOKUP(AC66,'[3]2020_HVAC'!$EY$7:$KA$83,128),"")</f>
        <v/>
      </c>
      <c r="AD89" s="20" t="str">
        <f>IF(AD66&gt;0,VLOOKUP(AD66,'[3]2020_HVAC'!$EY$7:$KA$83,128),"")</f>
        <v/>
      </c>
      <c r="AE89" s="20">
        <f>IF(AE66&gt;0,VLOOKUP(AE66,'[3]2020_HVAC'!$EY$7:$KA$83,128),"")</f>
        <v>27</v>
      </c>
      <c r="AF89" s="20" t="str">
        <f>IF(AF66&gt;0,VLOOKUP(AF66,'[3]2020_HVAC'!$EY$7:$KA$83,128),"")</f>
        <v/>
      </c>
      <c r="AG89" s="55">
        <f>VLOOKUP($C89,[1]Performance!$A$3:$K$38,4)</f>
        <v>2</v>
      </c>
      <c r="AH89" s="55">
        <f t="shared" si="74"/>
        <v>130</v>
      </c>
      <c r="AI89" s="20">
        <f>IF(AI66&gt;0,VLOOKUP(AI66,'[3]2020_HVAC'!$EY$7:$KA$83,AH89),"")</f>
        <v>17.639863864246948</v>
      </c>
      <c r="AJ89" s="20" t="str">
        <f>IF(AJ66&gt;0,VLOOKUP(AJ66,'[3]2020_HVAC'!$EY$7:$KA$83,$AH89),"")</f>
        <v/>
      </c>
      <c r="AK89" s="20">
        <f>IF(AK66&gt;0,VLOOKUP(AK66,'[3]2020_HVAC'!$EY$7:$KA$83,128),"")</f>
        <v>15.778474576271186</v>
      </c>
      <c r="AL89" s="20" t="str">
        <f>IF(AL66&gt;0,VLOOKUP(AL66,'[3]2020_HVAC'!$EY$7:$KA$83,128),"")</f>
        <v/>
      </c>
      <c r="AM89" s="20">
        <f>IF(AM66&gt;0,VLOOKUP(AM66,'[3]2020_HVAC'!$EY$7:$KA$83,128),"")</f>
        <v>1.7058681549379746</v>
      </c>
      <c r="AN89" s="20" t="str">
        <f>IF(AN66&gt;0,VLOOKUP(AN66,'[3]2020_HVAC'!$EY$7:$KA$83,128),"")</f>
        <v/>
      </c>
      <c r="AO89" s="20">
        <f>IF(AO66&gt;0,VLOOKUP(AO66,'[3]2020_HVAC'!$EY$7:$KA$83,128),"")</f>
        <v>9.2808355437665782</v>
      </c>
      <c r="AP89" s="13">
        <f t="shared" si="75"/>
        <v>646150.62925971928</v>
      </c>
      <c r="AQ89" s="21">
        <f>IF(AQ66&gt;0,VLOOKUP(AQ66,'[3]2020_Envelope'!$BH$6:$CR$128,37),"")</f>
        <v>15.761244541530399</v>
      </c>
      <c r="AR89" s="21">
        <f>IF(AR66&gt;0,VLOOKUP(AR66,'[3]2020_Envelope'!$BH$6:$CR$128,37),"")</f>
        <v>56.800879568175674</v>
      </c>
      <c r="AS89" s="21" t="str">
        <f>IF(AS66&gt;0,VLOOKUP(AS66,'[3]2020_Envelope'!$BH$6:$CR$128,37),"")</f>
        <v/>
      </c>
      <c r="AT89" s="21">
        <f>IF(AT66&gt;0,VLOOKUP(AT66,'[3]2020_Envelope'!$BH$6:$CR$128,37),"")</f>
        <v>115.94917786466166</v>
      </c>
      <c r="AU89" s="21" t="str">
        <f>IF(AU66&gt;0,VLOOKUP(AU66,'[3]2020_Envelope'!$BH$6:$CR$128,37),"")</f>
        <v/>
      </c>
      <c r="AV89" s="21">
        <f>IF(AV66&gt;0,VLOOKUP(AV66,'[3]2020_Envelope'!$BH$6:$CR$128,37),"")</f>
        <v>24.465428571428575</v>
      </c>
      <c r="AW89" s="20" t="str">
        <f>IF(AW66&gt;0,VLOOKUP(AW66,'[3]2020_HVAC'!$EY$7:$KA$83,131),"")</f>
        <v/>
      </c>
      <c r="AX89" s="20" t="str">
        <f>IF(AX66&gt;0,VLOOKUP(AX66,'[3]2020_HVAC'!$EY$7:$KA$83,131),"")</f>
        <v/>
      </c>
      <c r="AY89" s="20">
        <f>IF(AY66&gt;0,VLOOKUP(AY66,'[3]2020_HVAC'!$EY$7:$KA$83,131),"")</f>
        <v>27</v>
      </c>
      <c r="AZ89" s="20" t="str">
        <f>IF(AZ66&gt;0,VLOOKUP(AZ66,'[3]2020_HVAC'!$EY$7:$KA$83,131),"")</f>
        <v/>
      </c>
      <c r="BA89" s="55">
        <f>VLOOKUP($C89,[2]Performance!$A$3:$K$36,4)</f>
        <v>2</v>
      </c>
      <c r="BB89" s="55">
        <f t="shared" si="76"/>
        <v>133</v>
      </c>
      <c r="BC89" s="20">
        <f>IF(BC66&gt;0,VLOOKUP(BC66,'[3]2020_HVAC'!$EY$7:$KA$83,BB89),"")</f>
        <v>24.323561133647093</v>
      </c>
      <c r="BD89" s="20" t="str">
        <f>IF(BD66&gt;0,VLOOKUP(BD66,'[3]2020_HVAC'!$EY$7:$KA$83,$BB89),"")</f>
        <v/>
      </c>
      <c r="BE89" s="20">
        <f>IF(BE66&gt;0,VLOOKUP(BE66,'[3]2020_HVAC'!$EY$7:$KA$83,131),"")</f>
        <v>15.778474576271186</v>
      </c>
      <c r="BF89" s="20" t="str">
        <f>IF(BF66&gt;0,VLOOKUP(BF66,'[3]2020_HVAC'!$EY$7:$KA$83,131),"")</f>
        <v/>
      </c>
      <c r="BG89" s="20">
        <f>IF(BG66&gt;0,VLOOKUP(BG66,'[3]2020_HVAC'!$EY$7:$KA$83,131),"")</f>
        <v>1.9008245155023147</v>
      </c>
      <c r="BH89" s="20" t="str">
        <f>IF(BH66&gt;0,VLOOKUP(BH66,'[3]2020_HVAC'!$EY$7:$KA$83,131),"")</f>
        <v/>
      </c>
      <c r="BI89" s="20">
        <f>IF(BI66&gt;0,VLOOKUP(BI66,'[3]2020_HVAC'!$EY$7:$KA$83,131),"")</f>
        <v>9.5754652435686918</v>
      </c>
      <c r="BJ89" s="13">
        <f t="shared" si="77"/>
        <v>918398.42644657474</v>
      </c>
      <c r="BK89" s="19">
        <f>IF($N89&gt;0,VLOOKUP($C89,[1]Helsinki!$AB$7:$AN$40,$N89))/((IF($P89=1,'3 PlantsCodes'!$D$26,IF($P89=2,'3 PlantsCodes'!$D$27,IF($P89=3,'3 PlantsCodes'!$D$28,IF($P89=4,'3 PlantsCodes'!$D$29)))))*IF($R89=1,'3 PlantsCodes'!$D$31,IF($R89=2,'3 PlantsCodes'!$D$32)))</f>
        <v>37.439802426372523</v>
      </c>
      <c r="BL89" s="19">
        <f>(IF($O89=20,VLOOKUP($C89,[1]Helsinki!$AB$7:$AN$40,12),IF($O89&gt;0,VLOOKUP($C89,[1]Helsinki!$AB$7:$AN$40,$O89),0))/(IF($Q89=1,'3 PlantsCodes'!$E$26,IF($Q89=3,'3 PlantsCodes'!$E$28,IF($Q89=4,'3 PlantsCodes'!$E$29,1)))*IF($R89=1,'3 PlantsCodes'!$E$31,IF($R89=2,'3 PlantsCodes'!$E$32))))</f>
        <v>0</v>
      </c>
      <c r="BM89" s="19">
        <f>VLOOKUP($C89,[1]Helsinki!$AB$6:$AZ$40,$S89)</f>
        <v>10</v>
      </c>
      <c r="BN89" s="19">
        <f>VLOOKUP($C89,[1]Helsinki!$B$7:$Y$40,18)</f>
        <v>22.6853916015625</v>
      </c>
      <c r="BO89" s="19">
        <f>VLOOKUP($C89,[1]Helsinki!$B$7:$AA$40,26)</f>
        <v>0.19136349832488034</v>
      </c>
      <c r="BP89" s="20">
        <f>IF($U89=1,-[4]Office!$E$6,0)</f>
        <v>-6.4790598290598291</v>
      </c>
      <c r="BQ89" s="57" t="s">
        <v>30</v>
      </c>
      <c r="BR89" s="19">
        <f>IF($N89&gt;0,VLOOKUP($C89,[2]Helsinki!$AB$7:$AN$40,$N89))/((IF($P89=1,'3 PlantsCodes'!$D$26,IF($P89=2,'3 PlantsCodes'!$D$27,IF($P89=3,'3 PlantsCodes'!$D$28,IF($P89=4,'3 PlantsCodes'!$D$29)))))*IF($R89=1,'3 PlantsCodes'!$D$31,IF($R89=2,'3 PlantsCodes'!$D$32)))</f>
        <v>51.643637090637505</v>
      </c>
      <c r="BS89" s="19">
        <f>(IF($O89=20,VLOOKUP($C89,[2]Helsinki!$AB$7:$AN$40,12),IF($O89&gt;0,VLOOKUP($C89,[2]Helsinki!$AB$7:$AN$40,$O89),0))/(IF($Q89=1,'3 PlantsCodes'!$E$26,IF($Q89=3,'3 PlantsCodes'!$E$28,IF($Q89=4,'3 PlantsCodes'!$E$29,1)))*IF($R89=1,'3 PlantsCodes'!$E$31,IF($R89=2,'3 PlantsCodes'!$E$32))))</f>
        <v>0</v>
      </c>
      <c r="BT89" s="19">
        <f>VLOOKUP($C89,[2]Helsinki!$AB$6:$AZ$40,$S89)</f>
        <v>14.555555555555555</v>
      </c>
      <c r="BU89" s="19">
        <f>VLOOKUP($C89,[2]Helsinki!$B$7:$Y$40,18)</f>
        <v>20.077410313492081</v>
      </c>
      <c r="BV89" s="19">
        <f>VLOOKUP($C89,[2]Helsinki!$B$7:$AA$40,26)</f>
        <v>0.40045909571863675</v>
      </c>
      <c r="BW89" s="20">
        <f>IF($U89=1,-[4]School!$E$6,0)</f>
        <v>-6.4425396825396826</v>
      </c>
      <c r="BX89" s="57" t="s">
        <v>30</v>
      </c>
    </row>
    <row r="90" spans="1:76" x14ac:dyDescent="0.25">
      <c r="A90" s="151"/>
      <c r="B90" s="17">
        <v>14</v>
      </c>
      <c r="C90" s="22">
        <f t="shared" ref="C90:V90" si="79">IF(C67="","",C67)</f>
        <v>9</v>
      </c>
      <c r="D90" s="50" t="str">
        <f t="shared" si="79"/>
        <v/>
      </c>
      <c r="E90" s="50" t="str">
        <f t="shared" si="79"/>
        <v/>
      </c>
      <c r="F90" s="49" t="str">
        <f t="shared" si="79"/>
        <v/>
      </c>
      <c r="G90" s="49" t="str">
        <f t="shared" si="79"/>
        <v/>
      </c>
      <c r="H90" s="49">
        <f t="shared" si="79"/>
        <v>0</v>
      </c>
      <c r="I90" s="49">
        <f t="shared" si="79"/>
        <v>2</v>
      </c>
      <c r="J90" s="49">
        <f t="shared" si="79"/>
        <v>3</v>
      </c>
      <c r="K90" s="49">
        <f t="shared" si="79"/>
        <v>2</v>
      </c>
      <c r="L90" s="49">
        <f t="shared" si="79"/>
        <v>1</v>
      </c>
      <c r="M90" s="49">
        <f t="shared" si="79"/>
        <v>2321</v>
      </c>
      <c r="N90" s="49">
        <f t="shared" si="79"/>
        <v>9</v>
      </c>
      <c r="O90" s="49">
        <f t="shared" si="79"/>
        <v>0</v>
      </c>
      <c r="P90" s="49">
        <f t="shared" si="79"/>
        <v>1</v>
      </c>
      <c r="Q90" s="49">
        <f t="shared" si="79"/>
        <v>0</v>
      </c>
      <c r="R90" s="49">
        <f t="shared" si="79"/>
        <v>2</v>
      </c>
      <c r="S90" s="22">
        <f t="shared" si="79"/>
        <v>18</v>
      </c>
      <c r="T90" s="49">
        <f t="shared" si="79"/>
        <v>0</v>
      </c>
      <c r="U90" s="49">
        <f t="shared" si="79"/>
        <v>0</v>
      </c>
      <c r="V90" s="18" t="str">
        <f t="shared" si="79"/>
        <v/>
      </c>
      <c r="W90" s="21" t="str">
        <f>IF(W67&gt;0,VLOOKUP(W67,'[3]2020_Envelope'!$BH$6:$CR$128,36),"")</f>
        <v/>
      </c>
      <c r="X90" s="21">
        <f>IF(X67&gt;0,VLOOKUP(X67,'[3]2020_Envelope'!$BH$6:$CR$128,36),"")</f>
        <v>25.657122844183316</v>
      </c>
      <c r="Y90" s="21" t="str">
        <f>IF(Y67&gt;0,VLOOKUP(Y67,'[3]2020_Envelope'!$BH$6:$CR$128,36),"")</f>
        <v/>
      </c>
      <c r="Z90" s="21">
        <f>IF(Z67&gt;0,VLOOKUP(Z67,'[3]2020_Envelope'!$BH$6:$CR$128,36),"")</f>
        <v>131.02834008097167</v>
      </c>
      <c r="AA90" s="21" t="str">
        <f>IF(AA67&gt;0,VLOOKUP(AA67,'[3]2020_Envelope'!$BH$6:$CR$128,36),"")</f>
        <v/>
      </c>
      <c r="AB90" s="21">
        <f>IF(AB67&gt;0,VLOOKUP(AB67,'[3]2020_Envelope'!$BH$6:$CR$128,36),"")</f>
        <v>36.342948717948715</v>
      </c>
      <c r="AC90" s="20" t="str">
        <f>IF(AC67&gt;0,VLOOKUP(AC67,'[3]2020_HVAC'!$EY$7:$KA$83,128),"")</f>
        <v/>
      </c>
      <c r="AD90" s="20" t="str">
        <f>IF(AD67&gt;0,VLOOKUP(AD67,'[3]2020_HVAC'!$EY$7:$KA$83,128),"")</f>
        <v/>
      </c>
      <c r="AE90" s="20">
        <f>IF(AE67&gt;0,VLOOKUP(AE67,'[3]2020_HVAC'!$EY$7:$KA$83,128),"")</f>
        <v>27</v>
      </c>
      <c r="AF90" s="20" t="str">
        <f>IF(AF67&gt;0,VLOOKUP(AF67,'[3]2020_HVAC'!$EY$7:$KA$83,128),"")</f>
        <v/>
      </c>
      <c r="AG90" s="55">
        <f>VLOOKUP($C90,[1]Performance!$A$3:$K$38,4)</f>
        <v>2</v>
      </c>
      <c r="AH90" s="55">
        <f t="shared" si="74"/>
        <v>130</v>
      </c>
      <c r="AI90" s="20" t="str">
        <f>IF(AI67&gt;0,VLOOKUP(AI67,'[3]2020_HVAC'!$EY$7:$KA$83,AH90),"")</f>
        <v/>
      </c>
      <c r="AJ90" s="20" t="str">
        <f>IF(AJ67&gt;0,VLOOKUP(AJ67,'[3]2020_HVAC'!$EY$7:$KA$83,$AH90),"")</f>
        <v/>
      </c>
      <c r="AK90" s="20">
        <f>IF(AK67&gt;0,VLOOKUP(AK67,'[3]2020_HVAC'!$EY$7:$KA$83,128),"")</f>
        <v>31.1</v>
      </c>
      <c r="AL90" s="20" t="str">
        <f>IF(AL67&gt;0,VLOOKUP(AL67,'[3]2020_HVAC'!$EY$7:$KA$83,128),"")</f>
        <v/>
      </c>
      <c r="AM90" s="20">
        <f>IF(AM67&gt;0,VLOOKUP(AM67,'[3]2020_HVAC'!$EY$7:$KA$83,128),"")</f>
        <v>1.7058681549379746</v>
      </c>
      <c r="AN90" s="20" t="str">
        <f>IF(AN67&gt;0,VLOOKUP(AN67,'[3]2020_HVAC'!$EY$7:$KA$83,128),"")</f>
        <v/>
      </c>
      <c r="AO90" s="20" t="str">
        <f>IF(AO67&gt;0,VLOOKUP(AO67,'[3]2020_HVAC'!$EY$7:$KA$83,128),"")</f>
        <v/>
      </c>
      <c r="AP90" s="13">
        <f t="shared" si="75"/>
        <v>591632.21472741757</v>
      </c>
      <c r="AQ90" s="21" t="str">
        <f>IF(AQ67&gt;0,VLOOKUP(AQ67,'[3]2020_Envelope'!$BH$6:$CR$128,37),"")</f>
        <v/>
      </c>
      <c r="AR90" s="21">
        <f>IF(AR67&gt;0,VLOOKUP(AR67,'[3]2020_Envelope'!$BH$6:$CR$128,37),"")</f>
        <v>46.210885072414108</v>
      </c>
      <c r="AS90" s="21" t="str">
        <f>IF(AS67&gt;0,VLOOKUP(AS67,'[3]2020_Envelope'!$BH$6:$CR$128,37),"")</f>
        <v/>
      </c>
      <c r="AT90" s="21">
        <f>IF(AT67&gt;0,VLOOKUP(AT67,'[3]2020_Envelope'!$BH$6:$CR$128,37),"")</f>
        <v>115.94917786466166</v>
      </c>
      <c r="AU90" s="21" t="str">
        <f>IF(AU67&gt;0,VLOOKUP(AU67,'[3]2020_Envelope'!$BH$6:$CR$128,37),"")</f>
        <v/>
      </c>
      <c r="AV90" s="21">
        <f>IF(AV67&gt;0,VLOOKUP(AV67,'[3]2020_Envelope'!$BH$6:$CR$128,37),"")</f>
        <v>24.465428571428575</v>
      </c>
      <c r="AW90" s="20" t="str">
        <f>IF(AW67&gt;0,VLOOKUP(AW67,'[3]2020_HVAC'!$EY$7:$KA$83,131),"")</f>
        <v/>
      </c>
      <c r="AX90" s="20" t="str">
        <f>IF(AX67&gt;0,VLOOKUP(AX67,'[3]2020_HVAC'!$EY$7:$KA$83,131),"")</f>
        <v/>
      </c>
      <c r="AY90" s="20">
        <f>IF(AY67&gt;0,VLOOKUP(AY67,'[3]2020_HVAC'!$EY$7:$KA$83,131),"")</f>
        <v>27</v>
      </c>
      <c r="AZ90" s="20" t="str">
        <f>IF(AZ67&gt;0,VLOOKUP(AZ67,'[3]2020_HVAC'!$EY$7:$KA$83,131),"")</f>
        <v/>
      </c>
      <c r="BA90" s="55">
        <f>VLOOKUP($C90,[2]Performance!$A$3:$K$36,4)</f>
        <v>1</v>
      </c>
      <c r="BB90" s="55">
        <f t="shared" si="76"/>
        <v>132</v>
      </c>
      <c r="BC90" s="20" t="str">
        <f>IF(BC67&gt;0,VLOOKUP(BC67,'[3]2020_HVAC'!$EY$7:$KA$83,BB90),"")</f>
        <v/>
      </c>
      <c r="BD90" s="20" t="str">
        <f>IF(BD67&gt;0,VLOOKUP(BD67,'[3]2020_HVAC'!$EY$7:$KA$83,$BB90),"")</f>
        <v/>
      </c>
      <c r="BE90" s="20">
        <f>IF(BE67&gt;0,VLOOKUP(BE67,'[3]2020_HVAC'!$EY$7:$KA$83,131),"")</f>
        <v>31.1</v>
      </c>
      <c r="BF90" s="20" t="str">
        <f>IF(BF67&gt;0,VLOOKUP(BF67,'[3]2020_HVAC'!$EY$7:$KA$83,131),"")</f>
        <v/>
      </c>
      <c r="BG90" s="20">
        <f>IF(BG67&gt;0,VLOOKUP(BG67,'[3]2020_HVAC'!$EY$7:$KA$83,131),"")</f>
        <v>1.9008245155023147</v>
      </c>
      <c r="BH90" s="20" t="str">
        <f>IF(BH67&gt;0,VLOOKUP(BH67,'[3]2020_HVAC'!$EY$7:$KA$83,131),"")</f>
        <v/>
      </c>
      <c r="BI90" s="20" t="str">
        <f>IF(BI67&gt;0,VLOOKUP(BI67,'[3]2020_HVAC'!$EY$7:$KA$83,131),"")</f>
        <v/>
      </c>
      <c r="BJ90" s="13">
        <f t="shared" si="77"/>
        <v>776872.89547562099</v>
      </c>
      <c r="BK90" s="19">
        <f>IF($N90&gt;0,VLOOKUP($C90,[1]Helsinki!$AB$7:$AN$40,$N90))/((IF($P90=1,'3 PlantsCodes'!$D$26,IF($P90=2,'3 PlantsCodes'!$D$27,IF($P90=3,'3 PlantsCodes'!$D$28,IF($P90=4,'3 PlantsCodes'!$D$29)))))*IF($R90=1,'3 PlantsCodes'!$D$31,IF($R90=2,'3 PlantsCodes'!$D$32)))</f>
        <v>38.554317873795142</v>
      </c>
      <c r="BL90" s="19">
        <f>(IF($O90=20,VLOOKUP($C90,[1]Helsinki!$AB$7:$AN$40,12),IF($O90&gt;0,VLOOKUP($C90,[1]Helsinki!$AB$7:$AN$40,$O90),0))/(IF($Q90=1,'3 PlantsCodes'!$E$26,IF($Q90=3,'3 PlantsCodes'!$E$28,IF($Q90=4,'3 PlantsCodes'!$E$29,1)))*IF($R90=1,'3 PlantsCodes'!$E$31,IF($R90=2,'3 PlantsCodes'!$E$32))))</f>
        <v>0</v>
      </c>
      <c r="BM90" s="19">
        <f>VLOOKUP($C90,[1]Helsinki!$AB$6:$AZ$40,$S90)</f>
        <v>9</v>
      </c>
      <c r="BN90" s="19">
        <f>VLOOKUP($C90,[1]Helsinki!$B$7:$Y$40,18)</f>
        <v>22.69621875</v>
      </c>
      <c r="BO90" s="19">
        <f>VLOOKUP($C90,[1]Helsinki!$B$7:$AA$40,26)</f>
        <v>0.19573751342284615</v>
      </c>
      <c r="BP90" s="20">
        <f>IF($U90=1,-[4]Office!$E$6,0)</f>
        <v>0</v>
      </c>
      <c r="BQ90" s="57" t="s">
        <v>30</v>
      </c>
      <c r="BR90" s="19">
        <f>IF($N90&gt;0,VLOOKUP($C90,[2]Helsinki!$AB$7:$AN$40,$N90))/((IF($P90=1,'3 PlantsCodes'!$D$26,IF($P90=2,'3 PlantsCodes'!$D$27,IF($P90=3,'3 PlantsCodes'!$D$28,IF($P90=4,'3 PlantsCodes'!$D$29)))))*IF($R90=1,'3 PlantsCodes'!$D$31,IF($R90=2,'3 PlantsCodes'!$D$32)))</f>
        <v>59.900140833275877</v>
      </c>
      <c r="BS90" s="19">
        <f>(IF($O90=20,VLOOKUP($C90,[2]Helsinki!$AB$7:$AN$40,12),IF($O90&gt;0,VLOOKUP($C90,[2]Helsinki!$AB$7:$AN$40,$O90),0))/(IF($Q90=1,'3 PlantsCodes'!$E$26,IF($Q90=3,'3 PlantsCodes'!$E$28,IF($Q90=4,'3 PlantsCodes'!$E$29,1)))*IF($R90=1,'3 PlantsCodes'!$E$31,IF($R90=2,'3 PlantsCodes'!$E$32))))</f>
        <v>0</v>
      </c>
      <c r="BT90" s="19">
        <f>VLOOKUP($C90,[2]Helsinki!$AB$6:$AZ$40,$S90)</f>
        <v>13.1</v>
      </c>
      <c r="BU90" s="19">
        <f>VLOOKUP($C90,[2]Helsinki!$B$7:$Y$40,18)</f>
        <v>20.080681867063525</v>
      </c>
      <c r="BV90" s="19">
        <f>VLOOKUP($C90,[2]Helsinki!$B$7:$AA$40,26)</f>
        <v>0.42425618523712694</v>
      </c>
      <c r="BW90" s="20">
        <f>IF($U90=1,-[4]School!$E$6,0)</f>
        <v>0</v>
      </c>
      <c r="BX90" s="57" t="s">
        <v>30</v>
      </c>
    </row>
    <row r="91" spans="1:76" x14ac:dyDescent="0.25">
      <c r="A91" s="151"/>
      <c r="B91" s="17">
        <v>15</v>
      </c>
      <c r="C91" s="22">
        <f t="shared" ref="C91:V91" si="80">IF(C68="","",C68)</f>
        <v>28</v>
      </c>
      <c r="D91" s="50" t="str">
        <f t="shared" si="80"/>
        <v/>
      </c>
      <c r="E91" s="50" t="str">
        <f t="shared" si="80"/>
        <v/>
      </c>
      <c r="F91" s="49" t="str">
        <f t="shared" si="80"/>
        <v/>
      </c>
      <c r="G91" s="49" t="str">
        <f t="shared" si="80"/>
        <v/>
      </c>
      <c r="H91" s="49">
        <f t="shared" si="80"/>
        <v>1</v>
      </c>
      <c r="I91" s="49">
        <f t="shared" si="80"/>
        <v>2</v>
      </c>
      <c r="J91" s="49">
        <f t="shared" si="80"/>
        <v>3</v>
      </c>
      <c r="K91" s="49">
        <f t="shared" si="80"/>
        <v>3</v>
      </c>
      <c r="L91" s="49">
        <f t="shared" si="80"/>
        <v>2</v>
      </c>
      <c r="M91" s="49">
        <f t="shared" si="80"/>
        <v>2332</v>
      </c>
      <c r="N91" s="49">
        <f t="shared" si="80"/>
        <v>8</v>
      </c>
      <c r="O91" s="49">
        <f t="shared" si="80"/>
        <v>0</v>
      </c>
      <c r="P91" s="49">
        <f t="shared" si="80"/>
        <v>4</v>
      </c>
      <c r="Q91" s="49">
        <f t="shared" si="80"/>
        <v>0</v>
      </c>
      <c r="R91" s="49">
        <f t="shared" si="80"/>
        <v>2</v>
      </c>
      <c r="S91" s="22">
        <f t="shared" si="80"/>
        <v>17</v>
      </c>
      <c r="T91" s="49">
        <f t="shared" si="80"/>
        <v>0</v>
      </c>
      <c r="U91" s="49">
        <f t="shared" si="80"/>
        <v>1</v>
      </c>
      <c r="V91" s="18" t="str">
        <f t="shared" si="80"/>
        <v/>
      </c>
      <c r="W91" s="21" t="str">
        <f>IF(W68&gt;0,VLOOKUP(W68,'[3]2020_Envelope'!$BH$6:$CR$128,36),"")</f>
        <v/>
      </c>
      <c r="X91" s="21">
        <f>IF(X68&gt;0,VLOOKUP(X68,'[3]2020_Envelope'!$BH$6:$CR$128,36),"")</f>
        <v>25.657122844183316</v>
      </c>
      <c r="Y91" s="21" t="str">
        <f>IF(Y68&gt;0,VLOOKUP(Y68,'[3]2020_Envelope'!$BH$6:$CR$128,36),"")</f>
        <v/>
      </c>
      <c r="Z91" s="21">
        <f>IF(Z68&gt;0,VLOOKUP(Z68,'[3]2020_Envelope'!$BH$6:$CR$128,36),"")</f>
        <v>131.02834008097167</v>
      </c>
      <c r="AA91" s="21">
        <f>IF(AA68&gt;0,VLOOKUP(AA68,'[3]2020_Envelope'!$BH$6:$CR$128,36),"")</f>
        <v>74.267884615384617</v>
      </c>
      <c r="AB91" s="21">
        <f>IF(AB68&gt;0,VLOOKUP(AB68,'[3]2020_Envelope'!$BH$6:$CR$128,36),"")</f>
        <v>36.342948717948715</v>
      </c>
      <c r="AC91" s="20">
        <f>IF(AC68&gt;0,VLOOKUP(AC68,'[3]2020_HVAC'!$EY$7:$KA$83,128),"")</f>
        <v>28.431991525423729</v>
      </c>
      <c r="AD91" s="20">
        <f>IF(AD68&gt;0,VLOOKUP(AD68,'[3]2020_HVAC'!$EY$7:$KA$83,128),"")</f>
        <v>27.439999999999998</v>
      </c>
      <c r="AE91" s="20">
        <f>IF(AE68&gt;0,VLOOKUP(AE68,'[3]2020_HVAC'!$EY$7:$KA$83,128),"")</f>
        <v>37.6</v>
      </c>
      <c r="AF91" s="20">
        <f>IF(AF68&gt;0,VLOOKUP(AF68,'[3]2020_HVAC'!$EY$7:$KA$83,128),"")</f>
        <v>38</v>
      </c>
      <c r="AG91" s="55">
        <f>VLOOKUP($C91,[1]Performance!$A$3:$K$38,4)</f>
        <v>2</v>
      </c>
      <c r="AH91" s="55">
        <f t="shared" si="74"/>
        <v>130</v>
      </c>
      <c r="AI91" s="20">
        <f>IF(AI68&gt;0,VLOOKUP(AI68,'[3]2020_HVAC'!$EY$7:$KA$83,AH91),"")</f>
        <v>44.12395980267398</v>
      </c>
      <c r="AJ91" s="20" t="str">
        <f>IF(AJ68&gt;0,VLOOKUP(AJ68,'[3]2020_HVAC'!$EY$7:$KA$83,$AH91),"")</f>
        <v/>
      </c>
      <c r="AK91" s="20">
        <f>IF(AK68&gt;0,VLOOKUP(AK68,'[3]2020_HVAC'!$EY$7:$KA$83,128),"")</f>
        <v>29.611955902286109</v>
      </c>
      <c r="AL91" s="20" t="str">
        <f>IF(AL68&gt;0,VLOOKUP(AL68,'[3]2020_HVAC'!$EY$7:$KA$83,128),"")</f>
        <v/>
      </c>
      <c r="AM91" s="20">
        <f>IF(AM68&gt;0,VLOOKUP(AM68,'[3]2020_HVAC'!$EY$7:$KA$83,128),"")</f>
        <v>1.7058681549379746</v>
      </c>
      <c r="AN91" s="20" t="str">
        <f>IF(AN68&gt;0,VLOOKUP(AN68,'[3]2020_HVAC'!$EY$7:$KA$83,128),"")</f>
        <v/>
      </c>
      <c r="AO91" s="20">
        <f>IF(AO68&gt;0,VLOOKUP(AO68,'[3]2020_HVAC'!$EY$7:$KA$83,128),"")</f>
        <v>9.2808355437665782</v>
      </c>
      <c r="AP91" s="13">
        <f t="shared" si="75"/>
        <v>1131368.7228189295</v>
      </c>
      <c r="AQ91" s="21" t="str">
        <f>IF(AQ68&gt;0,VLOOKUP(AQ68,'[3]2020_Envelope'!$BH$6:$CR$128,37),"")</f>
        <v/>
      </c>
      <c r="AR91" s="21">
        <f>IF(AR68&gt;0,VLOOKUP(AR68,'[3]2020_Envelope'!$BH$6:$CR$128,37),"")</f>
        <v>46.210885072414108</v>
      </c>
      <c r="AS91" s="21" t="str">
        <f>IF(AS68&gt;0,VLOOKUP(AS68,'[3]2020_Envelope'!$BH$6:$CR$128,37),"")</f>
        <v/>
      </c>
      <c r="AT91" s="21">
        <f>IF(AT68&gt;0,VLOOKUP(AT68,'[3]2020_Envelope'!$BH$6:$CR$128,37),"")</f>
        <v>115.94917786466166</v>
      </c>
      <c r="AU91" s="21">
        <f>IF(AU68&gt;0,VLOOKUP(AU68,'[3]2020_Envelope'!$BH$6:$CR$128,37),"")</f>
        <v>49.995822857142862</v>
      </c>
      <c r="AV91" s="21">
        <f>IF(AV68&gt;0,VLOOKUP(AV68,'[3]2020_Envelope'!$BH$6:$CR$128,37),"")</f>
        <v>24.465428571428575</v>
      </c>
      <c r="AW91" s="20">
        <f>IF(AW68&gt;0,VLOOKUP(AW68,'[3]2020_HVAC'!$EY$7:$KA$83,131),"")</f>
        <v>28.431991525423729</v>
      </c>
      <c r="AX91" s="20">
        <f>IF(AX68&gt;0,VLOOKUP(AX68,'[3]2020_HVAC'!$EY$7:$KA$83,131),"")</f>
        <v>27.44</v>
      </c>
      <c r="AY91" s="20">
        <f>IF(AY68&gt;0,VLOOKUP(AY68,'[3]2020_HVAC'!$EY$7:$KA$83,131),"")</f>
        <v>37.6</v>
      </c>
      <c r="AZ91" s="20">
        <f>IF(AZ68&gt;0,VLOOKUP(AZ68,'[3]2020_HVAC'!$EY$7:$KA$83,131),"")</f>
        <v>38</v>
      </c>
      <c r="BA91" s="55">
        <f>VLOOKUP($C91,[2]Performance!$A$3:$K$36,4)</f>
        <v>2</v>
      </c>
      <c r="BB91" s="55">
        <f t="shared" si="76"/>
        <v>133</v>
      </c>
      <c r="BC91" s="20">
        <f>IF(BC68&gt;0,VLOOKUP(BC68,'[3]2020_HVAC'!$EY$7:$KA$83,BB91),"")</f>
        <v>60.842410235048895</v>
      </c>
      <c r="BD91" s="20" t="str">
        <f>IF(BD68&gt;0,VLOOKUP(BD68,'[3]2020_HVAC'!$EY$7:$KA$83,$BB91),"")</f>
        <v/>
      </c>
      <c r="BE91" s="20">
        <f>IF(BE68&gt;0,VLOOKUP(BE68,'[3]2020_HVAC'!$EY$7:$KA$83,131),"")</f>
        <v>29.611955902286105</v>
      </c>
      <c r="BF91" s="20" t="str">
        <f>IF(BF68&gt;0,VLOOKUP(BF68,'[3]2020_HVAC'!$EY$7:$KA$83,131),"")</f>
        <v/>
      </c>
      <c r="BG91" s="20">
        <f>IF(BG68&gt;0,VLOOKUP(BG68,'[3]2020_HVAC'!$EY$7:$KA$83,131),"")</f>
        <v>1.9008245155023147</v>
      </c>
      <c r="BH91" s="20" t="str">
        <f>IF(BH68&gt;0,VLOOKUP(BH68,'[3]2020_HVAC'!$EY$7:$KA$83,131),"")</f>
        <v/>
      </c>
      <c r="BI91" s="20">
        <f>IF(BI68&gt;0,VLOOKUP(BI68,'[3]2020_HVAC'!$EY$7:$KA$83,131),"")</f>
        <v>9.5754652435686918</v>
      </c>
      <c r="BJ91" s="13">
        <f t="shared" si="77"/>
        <v>1480575.4796305522</v>
      </c>
      <c r="BK91" s="19">
        <f>IF($N91&gt;0,VLOOKUP($C91,[1]Helsinki!$AB$7:$AN$40,$N91))/((IF($P91=1,'3 PlantsCodes'!$D$26,IF($P91=2,'3 PlantsCodes'!$D$27,IF($P91=3,'3 PlantsCodes'!$D$28,IF($P91=4,'3 PlantsCodes'!$D$29)))))*IF($R91=1,'3 PlantsCodes'!$D$31,IF($R91=2,'3 PlantsCodes'!$D$32)))</f>
        <v>10.890794783984088</v>
      </c>
      <c r="BL91" s="19">
        <f>(IF($O91=20,VLOOKUP($C91,[1]Helsinki!$AB$7:$AN$40,12),IF($O91&gt;0,VLOOKUP($C91,[1]Helsinki!$AB$7:$AN$40,$O91),0))/(IF($Q91=1,'3 PlantsCodes'!$E$26,IF($Q91=3,'3 PlantsCodes'!$E$28,IF($Q91=4,'3 PlantsCodes'!$E$29,1)))*IF($R91=1,'3 PlantsCodes'!$E$31,IF($R91=2,'3 PlantsCodes'!$E$32))))</f>
        <v>0</v>
      </c>
      <c r="BM91" s="19">
        <f>VLOOKUP($C91,[1]Helsinki!$AB$6:$AZ$40,$S91)</f>
        <v>2.8116209653859716</v>
      </c>
      <c r="BN91" s="19">
        <f>VLOOKUP($C91,[1]Helsinki!$B$7:$Y$40,18)</f>
        <v>8.2527048636377351</v>
      </c>
      <c r="BO91" s="19">
        <f>VLOOKUP($C91,[1]Helsinki!$B$7:$AA$40,26)</f>
        <v>1.7431297947468118</v>
      </c>
      <c r="BP91" s="20">
        <f>IF($U91=1,-[4]Office!$E$6,0)</f>
        <v>-6.4790598290598291</v>
      </c>
      <c r="BQ91" s="57" t="s">
        <v>30</v>
      </c>
      <c r="BR91" s="19">
        <f>IF($N91&gt;0,VLOOKUP($C91,[2]Helsinki!$AB$7:$AN$40,$N91))/((IF($P91=1,'3 PlantsCodes'!$D$26,IF($P91=2,'3 PlantsCodes'!$D$27,IF($P91=3,'3 PlantsCodes'!$D$28,IF($P91=4,'3 PlantsCodes'!$D$29)))))*IF($R91=1,'3 PlantsCodes'!$D$31,IF($R91=2,'3 PlantsCodes'!$D$32)))</f>
        <v>11.6536345648327</v>
      </c>
      <c r="BS91" s="19">
        <f>(IF($O91=20,VLOOKUP($C91,[2]Helsinki!$AB$7:$AN$40,12),IF($O91&gt;0,VLOOKUP($C91,[2]Helsinki!$AB$7:$AN$40,$O91),0))/(IF($Q91=1,'3 PlantsCodes'!$E$26,IF($Q91=3,'3 PlantsCodes'!$E$28,IF($Q91=4,'3 PlantsCodes'!$E$29,1)))*IF($R91=1,'3 PlantsCodes'!$E$31,IF($R91=2,'3 PlantsCodes'!$E$32))))</f>
        <v>0</v>
      </c>
      <c r="BT91" s="19">
        <f>VLOOKUP($C91,[2]Helsinki!$AB$6:$AZ$40,$S91)</f>
        <v>4.4302906755817286</v>
      </c>
      <c r="BU91" s="19">
        <f>VLOOKUP($C91,[2]Helsinki!$B$7:$Y$40,18)</f>
        <v>7.9414187455767999</v>
      </c>
      <c r="BV91" s="19">
        <f>VLOOKUP($C91,[2]Helsinki!$B$7:$AA$40,26)</f>
        <v>4.6144708484095256</v>
      </c>
      <c r="BW91" s="20">
        <f>IF($U91=1,-[4]School!$E$6,0)</f>
        <v>-6.4425396825396826</v>
      </c>
      <c r="BX91" s="57" t="s">
        <v>30</v>
      </c>
    </row>
    <row r="92" spans="1:76" x14ac:dyDescent="0.25">
      <c r="A92" s="151"/>
      <c r="B92" s="17">
        <v>16</v>
      </c>
      <c r="C92" s="22">
        <f t="shared" ref="C92:V92" si="81">IF(C69="","",C69)</f>
        <v>32</v>
      </c>
      <c r="D92" s="50" t="str">
        <f t="shared" si="81"/>
        <v/>
      </c>
      <c r="E92" s="50" t="str">
        <f t="shared" si="81"/>
        <v/>
      </c>
      <c r="F92" s="49" t="str">
        <f t="shared" si="81"/>
        <v/>
      </c>
      <c r="G92" s="49" t="str">
        <f t="shared" si="81"/>
        <v/>
      </c>
      <c r="H92" s="49">
        <f t="shared" si="81"/>
        <v>1</v>
      </c>
      <c r="I92" s="49">
        <f t="shared" si="81"/>
        <v>3</v>
      </c>
      <c r="J92" s="49">
        <f t="shared" si="81"/>
        <v>3</v>
      </c>
      <c r="K92" s="49">
        <f t="shared" si="81"/>
        <v>3</v>
      </c>
      <c r="L92" s="49">
        <f t="shared" si="81"/>
        <v>2</v>
      </c>
      <c r="M92" s="49">
        <f t="shared" si="81"/>
        <v>3332</v>
      </c>
      <c r="N92" s="49">
        <f t="shared" si="81"/>
        <v>9</v>
      </c>
      <c r="O92" s="49">
        <f t="shared" si="81"/>
        <v>0</v>
      </c>
      <c r="P92" s="49">
        <f t="shared" si="81"/>
        <v>4</v>
      </c>
      <c r="Q92" s="49">
        <f t="shared" si="81"/>
        <v>0</v>
      </c>
      <c r="R92" s="49">
        <f t="shared" si="81"/>
        <v>2</v>
      </c>
      <c r="S92" s="22">
        <f t="shared" si="81"/>
        <v>18</v>
      </c>
      <c r="T92" s="49">
        <f t="shared" si="81"/>
        <v>0</v>
      </c>
      <c r="U92" s="49">
        <f t="shared" si="81"/>
        <v>1</v>
      </c>
      <c r="V92" s="18" t="str">
        <f t="shared" si="81"/>
        <v/>
      </c>
      <c r="W92" s="21">
        <f>IF(W69&gt;0,VLOOKUP(W69,'[3]2020_Envelope'!$BH$6:$CR$128,36),"")</f>
        <v>4.3646523345776496</v>
      </c>
      <c r="X92" s="21">
        <f>IF(X69&gt;0,VLOOKUP(X69,'[3]2020_Envelope'!$BH$6:$CR$128,36),"")</f>
        <v>29.933309984880541</v>
      </c>
      <c r="Y92" s="21" t="str">
        <f>IF(Y69&gt;0,VLOOKUP(Y69,'[3]2020_Envelope'!$BH$6:$CR$128,36),"")</f>
        <v/>
      </c>
      <c r="Z92" s="21">
        <f>IF(Z69&gt;0,VLOOKUP(Z69,'[3]2020_Envelope'!$BH$6:$CR$128,36),"")</f>
        <v>131.02834008097167</v>
      </c>
      <c r="AA92" s="21">
        <f>IF(AA69&gt;0,VLOOKUP(AA69,'[3]2020_Envelope'!$BH$6:$CR$128,36),"")</f>
        <v>74.267884615384617</v>
      </c>
      <c r="AB92" s="21">
        <f>IF(AB69&gt;0,VLOOKUP(AB69,'[3]2020_Envelope'!$BH$6:$CR$128,36),"")</f>
        <v>36.342948717948715</v>
      </c>
      <c r="AC92" s="20">
        <f>IF(AC69&gt;0,VLOOKUP(AC69,'[3]2020_HVAC'!$EY$7:$KA$83,128),"")</f>
        <v>28.431991525423729</v>
      </c>
      <c r="AD92" s="20">
        <f>IF(AD69&gt;0,VLOOKUP(AD69,'[3]2020_HVAC'!$EY$7:$KA$83,128),"")</f>
        <v>27.439999999999998</v>
      </c>
      <c r="AE92" s="20">
        <f>IF(AE69&gt;0,VLOOKUP(AE69,'[3]2020_HVAC'!$EY$7:$KA$83,128),"")</f>
        <v>37.6</v>
      </c>
      <c r="AF92" s="20">
        <f>IF(AF69&gt;0,VLOOKUP(AF69,'[3]2020_HVAC'!$EY$7:$KA$83,128),"")</f>
        <v>38</v>
      </c>
      <c r="AG92" s="55">
        <f>VLOOKUP($C92,[1]Performance!$A$3:$K$38,4)</f>
        <v>2</v>
      </c>
      <c r="AH92" s="55">
        <f t="shared" si="74"/>
        <v>130</v>
      </c>
      <c r="AI92" s="20" t="str">
        <f>IF(AI69&gt;0,VLOOKUP(AI69,'[3]2020_HVAC'!$EY$7:$KA$83,AH92),"")</f>
        <v/>
      </c>
      <c r="AJ92" s="20" t="str">
        <f>IF(AJ69&gt;0,VLOOKUP(AJ69,'[3]2020_HVAC'!$EY$7:$KA$83,$AH92),"")</f>
        <v/>
      </c>
      <c r="AK92" s="20">
        <f>IF(AK69&gt;0,VLOOKUP(AK69,'[3]2020_HVAC'!$EY$7:$KA$83,128),"")</f>
        <v>29.611955902286109</v>
      </c>
      <c r="AL92" s="20" t="str">
        <f>IF(AL69&gt;0,VLOOKUP(AL69,'[3]2020_HVAC'!$EY$7:$KA$83,128),"")</f>
        <v/>
      </c>
      <c r="AM92" s="20">
        <f>IF(AM69&gt;0,VLOOKUP(AM69,'[3]2020_HVAC'!$EY$7:$KA$83,128),"")</f>
        <v>1.7058681549379746</v>
      </c>
      <c r="AN92" s="20" t="str">
        <f>IF(AN69&gt;0,VLOOKUP(AN69,'[3]2020_HVAC'!$EY$7:$KA$83,128),"")</f>
        <v/>
      </c>
      <c r="AO92" s="20">
        <f>IF(AO69&gt;0,VLOOKUP(AO69,'[3]2020_HVAC'!$EY$7:$KA$83,128),"")</f>
        <v>9.2808355437665782</v>
      </c>
      <c r="AP92" s="13">
        <f t="shared" si="75"/>
        <v>1048338.2212528156</v>
      </c>
      <c r="AQ92" s="21">
        <f>IF(AQ69&gt;0,VLOOKUP(AQ69,'[3]2020_Envelope'!$BH$6:$CR$128,37),"")</f>
        <v>11.820933406147802</v>
      </c>
      <c r="AR92" s="21">
        <f>IF(AR69&gt;0,VLOOKUP(AR69,'[3]2020_Envelope'!$BH$6:$CR$128,37),"")</f>
        <v>53.912699251149789</v>
      </c>
      <c r="AS92" s="21" t="str">
        <f>IF(AS69&gt;0,VLOOKUP(AS69,'[3]2020_Envelope'!$BH$6:$CR$128,37),"")</f>
        <v/>
      </c>
      <c r="AT92" s="21">
        <f>IF(AT69&gt;0,VLOOKUP(AT69,'[3]2020_Envelope'!$BH$6:$CR$128,37),"")</f>
        <v>115.94917786466166</v>
      </c>
      <c r="AU92" s="21">
        <f>IF(AU69&gt;0,VLOOKUP(AU69,'[3]2020_Envelope'!$BH$6:$CR$128,37),"")</f>
        <v>49.995822857142862</v>
      </c>
      <c r="AV92" s="21">
        <f>IF(AV69&gt;0,VLOOKUP(AV69,'[3]2020_Envelope'!$BH$6:$CR$128,37),"")</f>
        <v>24.465428571428575</v>
      </c>
      <c r="AW92" s="20">
        <f>IF(AW69&gt;0,VLOOKUP(AW69,'[3]2020_HVAC'!$EY$7:$KA$83,131),"")</f>
        <v>28.431991525423729</v>
      </c>
      <c r="AX92" s="20">
        <f>IF(AX69&gt;0,VLOOKUP(AX69,'[3]2020_HVAC'!$EY$7:$KA$83,131),"")</f>
        <v>27.44</v>
      </c>
      <c r="AY92" s="20">
        <f>IF(AY69&gt;0,VLOOKUP(AY69,'[3]2020_HVAC'!$EY$7:$KA$83,131),"")</f>
        <v>37.6</v>
      </c>
      <c r="AZ92" s="20">
        <f>IF(AZ69&gt;0,VLOOKUP(AZ69,'[3]2020_HVAC'!$EY$7:$KA$83,131),"")</f>
        <v>38</v>
      </c>
      <c r="BA92" s="55">
        <f>VLOOKUP($C92,[2]Performance!$A$3:$K$36,4)</f>
        <v>2</v>
      </c>
      <c r="BB92" s="55">
        <f t="shared" si="76"/>
        <v>133</v>
      </c>
      <c r="BC92" s="20" t="str">
        <f>IF(BC69&gt;0,VLOOKUP(BC69,'[3]2020_HVAC'!$EY$7:$KA$83,BB92),"")</f>
        <v/>
      </c>
      <c r="BD92" s="20" t="str">
        <f>IF(BD69&gt;0,VLOOKUP(BD69,'[3]2020_HVAC'!$EY$7:$KA$83,$BB92),"")</f>
        <v/>
      </c>
      <c r="BE92" s="20">
        <f>IF(BE69&gt;0,VLOOKUP(BE69,'[3]2020_HVAC'!$EY$7:$KA$83,131),"")</f>
        <v>29.611955902286105</v>
      </c>
      <c r="BF92" s="20" t="str">
        <f>IF(BF69&gt;0,VLOOKUP(BF69,'[3]2020_HVAC'!$EY$7:$KA$83,131),"")</f>
        <v/>
      </c>
      <c r="BG92" s="20">
        <f>IF(BG69&gt;0,VLOOKUP(BG69,'[3]2020_HVAC'!$EY$7:$KA$83,131),"")</f>
        <v>1.9008245155023147</v>
      </c>
      <c r="BH92" s="20" t="str">
        <f>IF(BH69&gt;0,VLOOKUP(BH69,'[3]2020_HVAC'!$EY$7:$KA$83,131),"")</f>
        <v/>
      </c>
      <c r="BI92" s="20">
        <f>IF(BI69&gt;0,VLOOKUP(BI69,'[3]2020_HVAC'!$EY$7:$KA$83,131),"")</f>
        <v>9.5754652435686918</v>
      </c>
      <c r="BJ92" s="13">
        <f t="shared" si="77"/>
        <v>1350418.5422825313</v>
      </c>
      <c r="BK92" s="19">
        <f>IF($N92&gt;0,VLOOKUP($C92,[1]Helsinki!$AB$7:$AN$40,$N92))/((IF($P92=1,'3 PlantsCodes'!$D$26,IF($P92=2,'3 PlantsCodes'!$D$27,IF($P92=3,'3 PlantsCodes'!$D$28,IF($P92=4,'3 PlantsCodes'!$D$29)))))*IF($R92=1,'3 PlantsCodes'!$D$31,IF($R92=2,'3 PlantsCodes'!$D$32)))</f>
        <v>30.502404347133226</v>
      </c>
      <c r="BL92" s="19">
        <f>(IF($O92=20,VLOOKUP($C92,[1]Helsinki!$AB$7:$AN$40,12),IF($O92&gt;0,VLOOKUP($C92,[1]Helsinki!$AB$7:$AN$40,$O92),0))/(IF($Q92=1,'3 PlantsCodes'!$E$26,IF($Q92=3,'3 PlantsCodes'!$E$28,IF($Q92=4,'3 PlantsCodes'!$E$29,1)))*IF($R92=1,'3 PlantsCodes'!$E$31,IF($R92=2,'3 PlantsCodes'!$E$32))))</f>
        <v>0</v>
      </c>
      <c r="BM92" s="19">
        <f>VLOOKUP($C92,[1]Helsinki!$AB$6:$AZ$40,$S92)</f>
        <v>9</v>
      </c>
      <c r="BN92" s="19">
        <f>VLOOKUP($C92,[1]Helsinki!$B$7:$Y$40,18)</f>
        <v>8.2527048636377351</v>
      </c>
      <c r="BO92" s="19">
        <f>VLOOKUP($C92,[1]Helsinki!$B$7:$AA$40,26)</f>
        <v>1.7528479381718787</v>
      </c>
      <c r="BP92" s="20">
        <f>IF($U92=1,-[4]Office!$E$6,0)</f>
        <v>-6.4790598290598291</v>
      </c>
      <c r="BQ92" s="57" t="s">
        <v>30</v>
      </c>
      <c r="BR92" s="19">
        <f>IF($N92&gt;0,VLOOKUP($C92,[2]Helsinki!$AB$7:$AN$40,$N92))/((IF($P92=1,'3 PlantsCodes'!$D$26,IF($P92=2,'3 PlantsCodes'!$D$27,IF($P92=3,'3 PlantsCodes'!$D$28,IF($P92=4,'3 PlantsCodes'!$D$29)))))*IF($R92=1,'3 PlantsCodes'!$D$31,IF($R92=2,'3 PlantsCodes'!$D$32)))</f>
        <v>25.960654078659601</v>
      </c>
      <c r="BS92" s="19">
        <f>(IF($O92=20,VLOOKUP($C92,[2]Helsinki!$AB$7:$AN$40,12),IF($O92&gt;0,VLOOKUP($C92,[2]Helsinki!$AB$7:$AN$40,$O92),0))/(IF($Q92=1,'3 PlantsCodes'!$E$26,IF($Q92=3,'3 PlantsCodes'!$E$28,IF($Q92=4,'3 PlantsCodes'!$E$29,1)))*IF($R92=1,'3 PlantsCodes'!$E$31,IF($R92=2,'3 PlantsCodes'!$E$32))))</f>
        <v>0</v>
      </c>
      <c r="BT92" s="19">
        <f>VLOOKUP($C92,[2]Helsinki!$AB$6:$AZ$40,$S92)</f>
        <v>13.1</v>
      </c>
      <c r="BU92" s="19">
        <f>VLOOKUP($C92,[2]Helsinki!$B$7:$Y$40,18)</f>
        <v>7.9414187455767999</v>
      </c>
      <c r="BV92" s="19">
        <f>VLOOKUP($C92,[2]Helsinki!$B$7:$AA$40,26)</f>
        <v>4.5967026476582422</v>
      </c>
      <c r="BW92" s="20">
        <f>IF($U92=1,-[4]School!$E$6,0)</f>
        <v>-6.4425396825396826</v>
      </c>
      <c r="BX92" s="57" t="s">
        <v>30</v>
      </c>
    </row>
    <row r="93" spans="1:76" x14ac:dyDescent="0.25">
      <c r="A93" s="151"/>
      <c r="B93" s="17">
        <v>17</v>
      </c>
      <c r="C93" s="22">
        <f t="shared" ref="C93:V93" si="82">IF(C70="","",C70)</f>
        <v>13</v>
      </c>
      <c r="D93" s="50" t="str">
        <f t="shared" si="82"/>
        <v/>
      </c>
      <c r="E93" s="50" t="str">
        <f t="shared" si="82"/>
        <v/>
      </c>
      <c r="F93" s="49" t="str">
        <f t="shared" si="82"/>
        <v/>
      </c>
      <c r="G93" s="49" t="str">
        <f t="shared" si="82"/>
        <v/>
      </c>
      <c r="H93" s="49">
        <f t="shared" si="82"/>
        <v>0</v>
      </c>
      <c r="I93" s="49">
        <f t="shared" si="82"/>
        <v>3</v>
      </c>
      <c r="J93" s="49">
        <f t="shared" si="82"/>
        <v>3</v>
      </c>
      <c r="K93" s="49">
        <f t="shared" si="82"/>
        <v>2</v>
      </c>
      <c r="L93" s="49">
        <f t="shared" si="82"/>
        <v>1</v>
      </c>
      <c r="M93" s="49">
        <f t="shared" si="82"/>
        <v>3321</v>
      </c>
      <c r="N93" s="49">
        <f t="shared" si="82"/>
        <v>10</v>
      </c>
      <c r="O93" s="49">
        <f t="shared" si="82"/>
        <v>0</v>
      </c>
      <c r="P93" s="49">
        <f t="shared" si="82"/>
        <v>2</v>
      </c>
      <c r="Q93" s="49">
        <f t="shared" si="82"/>
        <v>0</v>
      </c>
      <c r="R93" s="49">
        <f t="shared" si="82"/>
        <v>2</v>
      </c>
      <c r="S93" s="22">
        <f t="shared" si="82"/>
        <v>19</v>
      </c>
      <c r="T93" s="49">
        <f t="shared" si="82"/>
        <v>0</v>
      </c>
      <c r="U93" s="49">
        <f t="shared" si="82"/>
        <v>0</v>
      </c>
      <c r="V93" s="18" t="str">
        <f t="shared" si="82"/>
        <v/>
      </c>
      <c r="W93" s="21">
        <f>IF(W70&gt;0,VLOOKUP(W70,'[3]2020_Envelope'!$BH$6:$CR$128,36),"")</f>
        <v>4.3646523345776496</v>
      </c>
      <c r="X93" s="21">
        <f>IF(X70&gt;0,VLOOKUP(X70,'[3]2020_Envelope'!$BH$6:$CR$128,36),"")</f>
        <v>29.933309984880541</v>
      </c>
      <c r="Y93" s="21" t="str">
        <f>IF(Y70&gt;0,VLOOKUP(Y70,'[3]2020_Envelope'!$BH$6:$CR$128,36),"")</f>
        <v/>
      </c>
      <c r="Z93" s="21">
        <f>IF(Z70&gt;0,VLOOKUP(Z70,'[3]2020_Envelope'!$BH$6:$CR$128,36),"")</f>
        <v>131.02834008097167</v>
      </c>
      <c r="AA93" s="21" t="str">
        <f>IF(AA70&gt;0,VLOOKUP(AA70,'[3]2020_Envelope'!$BH$6:$CR$128,36),"")</f>
        <v/>
      </c>
      <c r="AB93" s="21">
        <f>IF(AB70&gt;0,VLOOKUP(AB70,'[3]2020_Envelope'!$BH$6:$CR$128,36),"")</f>
        <v>36.342948717948715</v>
      </c>
      <c r="AC93" s="20" t="str">
        <f>IF(AC70&gt;0,VLOOKUP(AC70,'[3]2020_HVAC'!$EY$7:$KA$83,128),"")</f>
        <v/>
      </c>
      <c r="AD93" s="20" t="str">
        <f>IF(AD70&gt;0,VLOOKUP(AD70,'[3]2020_HVAC'!$EY$7:$KA$83,128),"")</f>
        <v/>
      </c>
      <c r="AE93" s="20">
        <f>IF(AE70&gt;0,VLOOKUP(AE70,'[3]2020_HVAC'!$EY$7:$KA$83,128),"")</f>
        <v>27</v>
      </c>
      <c r="AF93" s="20" t="str">
        <f>IF(AF70&gt;0,VLOOKUP(AF70,'[3]2020_HVAC'!$EY$7:$KA$83,128),"")</f>
        <v/>
      </c>
      <c r="AG93" s="55">
        <f>VLOOKUP($C93,[1]Performance!$A$3:$K$38,4)</f>
        <v>2</v>
      </c>
      <c r="AH93" s="55">
        <f t="shared" si="74"/>
        <v>130</v>
      </c>
      <c r="AI93" s="20">
        <f>IF(AI70&gt;0,VLOOKUP(AI70,'[3]2020_HVAC'!$EY$7:$KA$83,AH93),"")</f>
        <v>17.639863864246948</v>
      </c>
      <c r="AJ93" s="20" t="str">
        <f>IF(AJ70&gt;0,VLOOKUP(AJ70,'[3]2020_HVAC'!$EY$7:$KA$83,$AH93),"")</f>
        <v/>
      </c>
      <c r="AK93" s="20">
        <f>IF(AK70&gt;0,VLOOKUP(AK70,'[3]2020_HVAC'!$EY$7:$KA$83,128),"")</f>
        <v>15.778474576271186</v>
      </c>
      <c r="AL93" s="20" t="str">
        <f>IF(AL70&gt;0,VLOOKUP(AL70,'[3]2020_HVAC'!$EY$7:$KA$83,128),"")</f>
        <v/>
      </c>
      <c r="AM93" s="20">
        <f>IF(AM70&gt;0,VLOOKUP(AM70,'[3]2020_HVAC'!$EY$7:$KA$83,128),"")</f>
        <v>1.7058681549379746</v>
      </c>
      <c r="AN93" s="20" t="str">
        <f>IF(AN70&gt;0,VLOOKUP(AN70,'[3]2020_HVAC'!$EY$7:$KA$83,128),"")</f>
        <v/>
      </c>
      <c r="AO93" s="20" t="str">
        <f>IF(AO70&gt;0,VLOOKUP(AO70,'[3]2020_HVAC'!$EY$7:$KA$83,128),"")</f>
        <v/>
      </c>
      <c r="AP93" s="13">
        <f t="shared" si="75"/>
        <v>617276.69105037325</v>
      </c>
      <c r="AQ93" s="21">
        <f>IF(AQ70&gt;0,VLOOKUP(AQ70,'[3]2020_Envelope'!$BH$6:$CR$128,37),"")</f>
        <v>11.820933406147802</v>
      </c>
      <c r="AR93" s="21">
        <f>IF(AR70&gt;0,VLOOKUP(AR70,'[3]2020_Envelope'!$BH$6:$CR$128,37),"")</f>
        <v>53.912699251149789</v>
      </c>
      <c r="AS93" s="21" t="str">
        <f>IF(AS70&gt;0,VLOOKUP(AS70,'[3]2020_Envelope'!$BH$6:$CR$128,37),"")</f>
        <v/>
      </c>
      <c r="AT93" s="21">
        <f>IF(AT70&gt;0,VLOOKUP(AT70,'[3]2020_Envelope'!$BH$6:$CR$128,37),"")</f>
        <v>115.94917786466166</v>
      </c>
      <c r="AU93" s="21" t="str">
        <f>IF(AU70&gt;0,VLOOKUP(AU70,'[3]2020_Envelope'!$BH$6:$CR$128,37),"")</f>
        <v/>
      </c>
      <c r="AV93" s="21">
        <f>IF(AV70&gt;0,VLOOKUP(AV70,'[3]2020_Envelope'!$BH$6:$CR$128,37),"")</f>
        <v>24.465428571428575</v>
      </c>
      <c r="AW93" s="20" t="str">
        <f>IF(AW70&gt;0,VLOOKUP(AW70,'[3]2020_HVAC'!$EY$7:$KA$83,131),"")</f>
        <v/>
      </c>
      <c r="AX93" s="20" t="str">
        <f>IF(AX70&gt;0,VLOOKUP(AX70,'[3]2020_HVAC'!$EY$7:$KA$83,131),"")</f>
        <v/>
      </c>
      <c r="AY93" s="20">
        <f>IF(AY70&gt;0,VLOOKUP(AY70,'[3]2020_HVAC'!$EY$7:$KA$83,131),"")</f>
        <v>27</v>
      </c>
      <c r="AZ93" s="20" t="str">
        <f>IF(AZ70&gt;0,VLOOKUP(AZ70,'[3]2020_HVAC'!$EY$7:$KA$83,131),"")</f>
        <v/>
      </c>
      <c r="BA93" s="55">
        <f>VLOOKUP($C93,[2]Performance!$A$3:$K$36,4)</f>
        <v>1</v>
      </c>
      <c r="BB93" s="55">
        <f t="shared" si="76"/>
        <v>132</v>
      </c>
      <c r="BC93" s="20">
        <f>IF(BC70&gt;0,VLOOKUP(BC70,'[3]2020_HVAC'!$EY$7:$KA$83,BB93),"")</f>
        <v>43.131362284920733</v>
      </c>
      <c r="BD93" s="20" t="str">
        <f>IF(BD70&gt;0,VLOOKUP(BD70,'[3]2020_HVAC'!$EY$7:$KA$83,$BB93),"")</f>
        <v/>
      </c>
      <c r="BE93" s="20">
        <f>IF(BE70&gt;0,VLOOKUP(BE70,'[3]2020_HVAC'!$EY$7:$KA$83,131),"")</f>
        <v>15.778474576271186</v>
      </c>
      <c r="BF93" s="20" t="str">
        <f>IF(BF70&gt;0,VLOOKUP(BF70,'[3]2020_HVAC'!$EY$7:$KA$83,131),"")</f>
        <v/>
      </c>
      <c r="BG93" s="20">
        <f>IF(BG70&gt;0,VLOOKUP(BG70,'[3]2020_HVAC'!$EY$7:$KA$83,131),"")</f>
        <v>1.9008245155023147</v>
      </c>
      <c r="BH93" s="20" t="str">
        <f>IF(BH70&gt;0,VLOOKUP(BH70,'[3]2020_HVAC'!$EY$7:$KA$83,131),"")</f>
        <v/>
      </c>
      <c r="BI93" s="20" t="str">
        <f>IF(BI70&gt;0,VLOOKUP(BI70,'[3]2020_HVAC'!$EY$7:$KA$83,131),"")</f>
        <v/>
      </c>
      <c r="BJ93" s="13">
        <f t="shared" si="77"/>
        <v>925970.53648075834</v>
      </c>
      <c r="BK93" s="19">
        <f>IF($N93&gt;0,VLOOKUP($C93,[1]Helsinki!$AB$7:$AN$40,$N93))/((IF($P93=1,'3 PlantsCodes'!$D$26,IF($P93=2,'3 PlantsCodes'!$D$27,IF($P93=3,'3 PlantsCodes'!$D$28,IF($P93=4,'3 PlantsCodes'!$D$29)))))*IF($R93=1,'3 PlantsCodes'!$D$31,IF($R93=2,'3 PlantsCodes'!$D$32)))</f>
        <v>39.893600392781259</v>
      </c>
      <c r="BL93" s="19">
        <f>(IF($O93=20,VLOOKUP($C93,[1]Helsinki!$AB$7:$AN$40,12),IF($O93&gt;0,VLOOKUP($C93,[1]Helsinki!$AB$7:$AN$40,$O93),0))/(IF($Q93=1,'3 PlantsCodes'!$E$26,IF($Q93=3,'3 PlantsCodes'!$E$28,IF($Q93=4,'3 PlantsCodes'!$E$29,1)))*IF($R93=1,'3 PlantsCodes'!$E$31,IF($R93=2,'3 PlantsCodes'!$E$32))))</f>
        <v>0</v>
      </c>
      <c r="BM93" s="19">
        <f>VLOOKUP($C93,[1]Helsinki!$AB$6:$AZ$40,$S93)</f>
        <v>10</v>
      </c>
      <c r="BN93" s="19">
        <f>VLOOKUP($C93,[1]Helsinki!$B$7:$Y$40,18)</f>
        <v>22.684584960937499</v>
      </c>
      <c r="BO93" s="19">
        <f>VLOOKUP($C93,[1]Helsinki!$B$7:$AA$40,26)</f>
        <v>0.19245487754551657</v>
      </c>
      <c r="BP93" s="20">
        <f>IF($U93=1,-[4]Office!$E$6,0)</f>
        <v>0</v>
      </c>
      <c r="BQ93" s="57" t="s">
        <v>30</v>
      </c>
      <c r="BR93" s="19">
        <f>IF($N93&gt;0,VLOOKUP($C93,[2]Helsinki!$AB$7:$AN$40,$N93))/((IF($P93=1,'3 PlantsCodes'!$D$26,IF($P93=2,'3 PlantsCodes'!$D$27,IF($P93=3,'3 PlantsCodes'!$D$28,IF($P93=4,'3 PlantsCodes'!$D$29)))))*IF($R93=1,'3 PlantsCodes'!$D$31,IF($R93=2,'3 PlantsCodes'!$D$32)))</f>
        <v>58.849642346611354</v>
      </c>
      <c r="BS93" s="19">
        <f>(IF($O93=20,VLOOKUP($C93,[2]Helsinki!$AB$7:$AN$40,12),IF($O93&gt;0,VLOOKUP($C93,[2]Helsinki!$AB$7:$AN$40,$O93),0))/(IF($Q93=1,'3 PlantsCodes'!$E$26,IF($Q93=3,'3 PlantsCodes'!$E$28,IF($Q93=4,'3 PlantsCodes'!$E$29,1)))*IF($R93=1,'3 PlantsCodes'!$E$31,IF($R93=2,'3 PlantsCodes'!$E$32))))</f>
        <v>0</v>
      </c>
      <c r="BT93" s="19">
        <f>VLOOKUP($C93,[2]Helsinki!$AB$6:$AZ$40,$S93)</f>
        <v>14.555555555555555</v>
      </c>
      <c r="BU93" s="19">
        <f>VLOOKUP($C93,[2]Helsinki!$B$7:$Y$40,18)</f>
        <v>20.080681867063525</v>
      </c>
      <c r="BV93" s="19">
        <f>VLOOKUP($C93,[2]Helsinki!$B$7:$AA$40,26)</f>
        <v>0.40969293652900113</v>
      </c>
      <c r="BW93" s="20">
        <f>IF($U93=1,-[4]School!$E$6,0)</f>
        <v>0</v>
      </c>
      <c r="BX93" s="57" t="s">
        <v>30</v>
      </c>
    </row>
    <row r="94" spans="1:76" x14ac:dyDescent="0.25">
      <c r="A94" s="151"/>
      <c r="B94" s="17">
        <v>18</v>
      </c>
      <c r="C94" s="22">
        <f t="shared" ref="C94:V94" si="83">IF(C71="","",C71)</f>
        <v>17</v>
      </c>
      <c r="D94" s="50" t="str">
        <f t="shared" si="83"/>
        <v/>
      </c>
      <c r="E94" s="50" t="str">
        <f t="shared" si="83"/>
        <v/>
      </c>
      <c r="F94" s="49" t="str">
        <f t="shared" si="83"/>
        <v/>
      </c>
      <c r="G94" s="49" t="str">
        <f t="shared" si="83"/>
        <v/>
      </c>
      <c r="H94" s="49">
        <f t="shared" si="83"/>
        <v>0</v>
      </c>
      <c r="I94" s="49">
        <f t="shared" si="83"/>
        <v>4</v>
      </c>
      <c r="J94" s="49">
        <f t="shared" si="83"/>
        <v>3</v>
      </c>
      <c r="K94" s="49">
        <f t="shared" si="83"/>
        <v>2</v>
      </c>
      <c r="L94" s="49">
        <f t="shared" si="83"/>
        <v>1</v>
      </c>
      <c r="M94" s="49">
        <f t="shared" si="83"/>
        <v>4321</v>
      </c>
      <c r="N94" s="49">
        <f t="shared" si="83"/>
        <v>9</v>
      </c>
      <c r="O94" s="49">
        <f t="shared" si="83"/>
        <v>0</v>
      </c>
      <c r="P94" s="49">
        <f t="shared" si="83"/>
        <v>2</v>
      </c>
      <c r="Q94" s="49">
        <f t="shared" si="83"/>
        <v>0</v>
      </c>
      <c r="R94" s="49">
        <f t="shared" si="83"/>
        <v>2</v>
      </c>
      <c r="S94" s="22">
        <f t="shared" si="83"/>
        <v>18</v>
      </c>
      <c r="T94" s="49">
        <f t="shared" si="83"/>
        <v>0</v>
      </c>
      <c r="U94" s="49">
        <f t="shared" si="83"/>
        <v>0</v>
      </c>
      <c r="V94" s="18" t="str">
        <f t="shared" si="83"/>
        <v/>
      </c>
      <c r="W94" s="21">
        <f>IF(W71&gt;0,VLOOKUP(W71,'[3]2020_Envelope'!$BH$6:$CR$128,36),"")</f>
        <v>5.8195364461035322</v>
      </c>
      <c r="X94" s="21">
        <f>IF(X71&gt;0,VLOOKUP(X71,'[3]2020_Envelope'!$BH$6:$CR$128,36),"")</f>
        <v>31.536880162641996</v>
      </c>
      <c r="Y94" s="21" t="str">
        <f>IF(Y71&gt;0,VLOOKUP(Y71,'[3]2020_Envelope'!$BH$6:$CR$128,36),"")</f>
        <v/>
      </c>
      <c r="Z94" s="21">
        <f>IF(Z71&gt;0,VLOOKUP(Z71,'[3]2020_Envelope'!$BH$6:$CR$128,36),"")</f>
        <v>131.02834008097167</v>
      </c>
      <c r="AA94" s="21" t="str">
        <f>IF(AA71&gt;0,VLOOKUP(AA71,'[3]2020_Envelope'!$BH$6:$CR$128,36),"")</f>
        <v/>
      </c>
      <c r="AB94" s="21">
        <f>IF(AB71&gt;0,VLOOKUP(AB71,'[3]2020_Envelope'!$BH$6:$CR$128,36),"")</f>
        <v>36.342948717948715</v>
      </c>
      <c r="AC94" s="20" t="str">
        <f>IF(AC71&gt;0,VLOOKUP(AC71,'[3]2020_HVAC'!$EY$7:$KA$83,128),"")</f>
        <v/>
      </c>
      <c r="AD94" s="20" t="str">
        <f>IF(AD71&gt;0,VLOOKUP(AD71,'[3]2020_HVAC'!$EY$7:$KA$83,128),"")</f>
        <v/>
      </c>
      <c r="AE94" s="20">
        <f>IF(AE71&gt;0,VLOOKUP(AE71,'[3]2020_HVAC'!$EY$7:$KA$83,128),"")</f>
        <v>27</v>
      </c>
      <c r="AF94" s="20" t="str">
        <f>IF(AF71&gt;0,VLOOKUP(AF71,'[3]2020_HVAC'!$EY$7:$KA$83,128),"")</f>
        <v/>
      </c>
      <c r="AG94" s="55">
        <f>VLOOKUP($C94,[1]Performance!$A$3:$K$38,4)</f>
        <v>2</v>
      </c>
      <c r="AH94" s="55">
        <f t="shared" si="74"/>
        <v>130</v>
      </c>
      <c r="AI94" s="20" t="str">
        <f>IF(AI71&gt;0,VLOOKUP(AI71,'[3]2020_HVAC'!$EY$7:$KA$83,AH94),"")</f>
        <v/>
      </c>
      <c r="AJ94" s="20" t="str">
        <f>IF(AJ71&gt;0,VLOOKUP(AJ71,'[3]2020_HVAC'!$EY$7:$KA$83,$AH94),"")</f>
        <v/>
      </c>
      <c r="AK94" s="20">
        <f>IF(AK71&gt;0,VLOOKUP(AK71,'[3]2020_HVAC'!$EY$7:$KA$83,128),"")</f>
        <v>15.778474576271186</v>
      </c>
      <c r="AL94" s="20" t="str">
        <f>IF(AL71&gt;0,VLOOKUP(AL71,'[3]2020_HVAC'!$EY$7:$KA$83,128),"")</f>
        <v/>
      </c>
      <c r="AM94" s="20">
        <f>IF(AM71&gt;0,VLOOKUP(AM71,'[3]2020_HVAC'!$EY$7:$KA$83,128),"")</f>
        <v>1.7058681549379746</v>
      </c>
      <c r="AN94" s="20" t="str">
        <f>IF(AN71&gt;0,VLOOKUP(AN71,'[3]2020_HVAC'!$EY$7:$KA$83,128),"")</f>
        <v/>
      </c>
      <c r="AO94" s="20" t="str">
        <f>IF(AO71&gt;0,VLOOKUP(AO71,'[3]2020_HVAC'!$EY$7:$KA$83,128),"")</f>
        <v/>
      </c>
      <c r="AP94" s="13">
        <f t="shared" si="75"/>
        <v>583156.19264496758</v>
      </c>
      <c r="AQ94" s="21">
        <f>IF(AQ71&gt;0,VLOOKUP(AQ71,'[3]2020_Envelope'!$BH$6:$CR$128,37),"")</f>
        <v>15.761244541530399</v>
      </c>
      <c r="AR94" s="21">
        <f>IF(AR71&gt;0,VLOOKUP(AR71,'[3]2020_Envelope'!$BH$6:$CR$128,37),"")</f>
        <v>56.800879568175674</v>
      </c>
      <c r="AS94" s="21" t="str">
        <f>IF(AS71&gt;0,VLOOKUP(AS71,'[3]2020_Envelope'!$BH$6:$CR$128,37),"")</f>
        <v/>
      </c>
      <c r="AT94" s="21">
        <f>IF(AT71&gt;0,VLOOKUP(AT71,'[3]2020_Envelope'!$BH$6:$CR$128,37),"")</f>
        <v>115.94917786466166</v>
      </c>
      <c r="AU94" s="21" t="str">
        <f>IF(AU71&gt;0,VLOOKUP(AU71,'[3]2020_Envelope'!$BH$6:$CR$128,37),"")</f>
        <v/>
      </c>
      <c r="AV94" s="21">
        <f>IF(AV71&gt;0,VLOOKUP(AV71,'[3]2020_Envelope'!$BH$6:$CR$128,37),"")</f>
        <v>24.465428571428575</v>
      </c>
      <c r="AW94" s="20" t="str">
        <f>IF(AW71&gt;0,VLOOKUP(AW71,'[3]2020_HVAC'!$EY$7:$KA$83,131),"")</f>
        <v/>
      </c>
      <c r="AX94" s="20" t="str">
        <f>IF(AX71&gt;0,VLOOKUP(AX71,'[3]2020_HVAC'!$EY$7:$KA$83,131),"")</f>
        <v/>
      </c>
      <c r="AY94" s="20">
        <f>IF(AY71&gt;0,VLOOKUP(AY71,'[3]2020_HVAC'!$EY$7:$KA$83,131),"")</f>
        <v>27</v>
      </c>
      <c r="AZ94" s="20" t="str">
        <f>IF(AZ71&gt;0,VLOOKUP(AZ71,'[3]2020_HVAC'!$EY$7:$KA$83,131),"")</f>
        <v/>
      </c>
      <c r="BA94" s="55">
        <f>VLOOKUP($C94,[2]Performance!$A$3:$K$36,4)</f>
        <v>2</v>
      </c>
      <c r="BB94" s="55">
        <f t="shared" si="76"/>
        <v>133</v>
      </c>
      <c r="BC94" s="20" t="str">
        <f>IF(BC71&gt;0,VLOOKUP(BC71,'[3]2020_HVAC'!$EY$7:$KA$83,BB94),"")</f>
        <v/>
      </c>
      <c r="BD94" s="20" t="str">
        <f>IF(BD71&gt;0,VLOOKUP(BD71,'[3]2020_HVAC'!$EY$7:$KA$83,$BB94),"")</f>
        <v/>
      </c>
      <c r="BE94" s="20">
        <f>IF(BE71&gt;0,VLOOKUP(BE71,'[3]2020_HVAC'!$EY$7:$KA$83,131),"")</f>
        <v>15.778474576271186</v>
      </c>
      <c r="BF94" s="20" t="str">
        <f>IF(BF71&gt;0,VLOOKUP(BF71,'[3]2020_HVAC'!$EY$7:$KA$83,131),"")</f>
        <v/>
      </c>
      <c r="BG94" s="20">
        <f>IF(BG71&gt;0,VLOOKUP(BG71,'[3]2020_HVAC'!$EY$7:$KA$83,131),"")</f>
        <v>1.9008245155023147</v>
      </c>
      <c r="BH94" s="20" t="str">
        <f>IF(BH71&gt;0,VLOOKUP(BH71,'[3]2020_HVAC'!$EY$7:$KA$83,131),"")</f>
        <v/>
      </c>
      <c r="BI94" s="20" t="str">
        <f>IF(BI71&gt;0,VLOOKUP(BI71,'[3]2020_HVAC'!$EY$7:$KA$83,131),"")</f>
        <v/>
      </c>
      <c r="BJ94" s="13">
        <f t="shared" si="77"/>
        <v>811616.49335834489</v>
      </c>
      <c r="BK94" s="19">
        <f>IF($N94&gt;0,VLOOKUP($C94,[1]Helsinki!$AB$7:$AN$40,$N94))/((IF($P94=1,'3 PlantsCodes'!$D$26,IF($P94=2,'3 PlantsCodes'!$D$27,IF($P94=3,'3 PlantsCodes'!$D$28,IF($P94=4,'3 PlantsCodes'!$D$29)))))*IF($R94=1,'3 PlantsCodes'!$D$31,IF($R94=2,'3 PlantsCodes'!$D$32)))</f>
        <v>33.695822183735274</v>
      </c>
      <c r="BL94" s="19">
        <f>(IF($O94=20,VLOOKUP($C94,[1]Helsinki!$AB$7:$AN$40,12),IF($O94&gt;0,VLOOKUP($C94,[1]Helsinki!$AB$7:$AN$40,$O94),0))/(IF($Q94=1,'3 PlantsCodes'!$E$26,IF($Q94=3,'3 PlantsCodes'!$E$28,IF($Q94=4,'3 PlantsCodes'!$E$29,1)))*IF($R94=1,'3 PlantsCodes'!$E$31,IF($R94=2,'3 PlantsCodes'!$E$32))))</f>
        <v>0</v>
      </c>
      <c r="BM94" s="19">
        <f>VLOOKUP($C94,[1]Helsinki!$AB$6:$AZ$40,$S94)</f>
        <v>9</v>
      </c>
      <c r="BN94" s="19">
        <f>VLOOKUP($C94,[1]Helsinki!$B$7:$Y$40,18)</f>
        <v>22.6853916015625</v>
      </c>
      <c r="BO94" s="19">
        <f>VLOOKUP($C94,[1]Helsinki!$B$7:$AA$40,26)</f>
        <v>0.19136349832488034</v>
      </c>
      <c r="BP94" s="20">
        <f>IF($U94=1,-[4]Office!$E$6,0)</f>
        <v>0</v>
      </c>
      <c r="BQ94" s="57" t="s">
        <v>30</v>
      </c>
      <c r="BR94" s="19">
        <f>IF($N94&gt;0,VLOOKUP($C94,[2]Helsinki!$AB$7:$AN$40,$N94))/((IF($P94=1,'3 PlantsCodes'!$D$26,IF($P94=2,'3 PlantsCodes'!$D$27,IF($P94=3,'3 PlantsCodes'!$D$28,IF($P94=4,'3 PlantsCodes'!$D$29)))))*IF($R94=1,'3 PlantsCodes'!$D$31,IF($R94=2,'3 PlantsCodes'!$D$32)))</f>
        <v>46.479273381573755</v>
      </c>
      <c r="BS94" s="19">
        <f>(IF($O94=20,VLOOKUP($C94,[2]Helsinki!$AB$7:$AN$40,12),IF($O94&gt;0,VLOOKUP($C94,[2]Helsinki!$AB$7:$AN$40,$O94),0))/(IF($Q94=1,'3 PlantsCodes'!$E$26,IF($Q94=3,'3 PlantsCodes'!$E$28,IF($Q94=4,'3 PlantsCodes'!$E$29,1)))*IF($R94=1,'3 PlantsCodes'!$E$31,IF($R94=2,'3 PlantsCodes'!$E$32))))</f>
        <v>0</v>
      </c>
      <c r="BT94" s="19">
        <f>VLOOKUP($C94,[2]Helsinki!$AB$6:$AZ$40,$S94)</f>
        <v>13.1</v>
      </c>
      <c r="BU94" s="19">
        <f>VLOOKUP($C94,[2]Helsinki!$B$7:$Y$40,18)</f>
        <v>20.077410313492081</v>
      </c>
      <c r="BV94" s="19">
        <f>VLOOKUP($C94,[2]Helsinki!$B$7:$AA$40,26)</f>
        <v>0.40045909571863675</v>
      </c>
      <c r="BW94" s="20">
        <f>IF($U94=1,-[4]School!$E$6,0)</f>
        <v>0</v>
      </c>
      <c r="BX94" s="57" t="s">
        <v>30</v>
      </c>
    </row>
    <row r="95" spans="1:76" x14ac:dyDescent="0.25">
      <c r="A95" s="151"/>
      <c r="B95" s="17">
        <v>19</v>
      </c>
      <c r="C95" s="22">
        <f t="shared" ref="C95:V95" si="84">IF(C72="","",C72)</f>
        <v>17</v>
      </c>
      <c r="D95" s="50" t="str">
        <f t="shared" si="84"/>
        <v/>
      </c>
      <c r="E95" s="50" t="str">
        <f t="shared" si="84"/>
        <v/>
      </c>
      <c r="F95" s="49" t="str">
        <f t="shared" si="84"/>
        <v/>
      </c>
      <c r="G95" s="49" t="str">
        <f t="shared" si="84"/>
        <v/>
      </c>
      <c r="H95" s="49">
        <f t="shared" si="84"/>
        <v>0</v>
      </c>
      <c r="I95" s="49">
        <f t="shared" si="84"/>
        <v>4</v>
      </c>
      <c r="J95" s="49">
        <f t="shared" si="84"/>
        <v>3</v>
      </c>
      <c r="K95" s="49">
        <f t="shared" si="84"/>
        <v>2</v>
      </c>
      <c r="L95" s="49">
        <f t="shared" si="84"/>
        <v>1</v>
      </c>
      <c r="M95" s="49">
        <f t="shared" si="84"/>
        <v>4321</v>
      </c>
      <c r="N95" s="49">
        <f t="shared" si="84"/>
        <v>9</v>
      </c>
      <c r="O95" s="49">
        <f t="shared" si="84"/>
        <v>0</v>
      </c>
      <c r="P95" s="49">
        <f t="shared" si="84"/>
        <v>2</v>
      </c>
      <c r="Q95" s="49">
        <f t="shared" si="84"/>
        <v>0</v>
      </c>
      <c r="R95" s="49">
        <f t="shared" si="84"/>
        <v>2</v>
      </c>
      <c r="S95" s="22">
        <f t="shared" si="84"/>
        <v>18</v>
      </c>
      <c r="T95" s="49">
        <f t="shared" si="84"/>
        <v>0</v>
      </c>
      <c r="U95" s="49">
        <f t="shared" si="84"/>
        <v>1</v>
      </c>
      <c r="V95" s="18" t="str">
        <f t="shared" si="84"/>
        <v/>
      </c>
      <c r="W95" s="21">
        <f>IF(W72&gt;0,VLOOKUP(W72,'[3]2020_Envelope'!$BH$6:$CR$128,36),"")</f>
        <v>5.8195364461035322</v>
      </c>
      <c r="X95" s="21">
        <f>IF(X72&gt;0,VLOOKUP(X72,'[3]2020_Envelope'!$BH$6:$CR$128,36),"")</f>
        <v>31.536880162641996</v>
      </c>
      <c r="Y95" s="21" t="str">
        <f>IF(Y72&gt;0,VLOOKUP(Y72,'[3]2020_Envelope'!$BH$6:$CR$128,36),"")</f>
        <v/>
      </c>
      <c r="Z95" s="21">
        <f>IF(Z72&gt;0,VLOOKUP(Z72,'[3]2020_Envelope'!$BH$6:$CR$128,36),"")</f>
        <v>131.02834008097167</v>
      </c>
      <c r="AA95" s="21" t="str">
        <f>IF(AA72&gt;0,VLOOKUP(AA72,'[3]2020_Envelope'!$BH$6:$CR$128,36),"")</f>
        <v/>
      </c>
      <c r="AB95" s="21">
        <f>IF(AB72&gt;0,VLOOKUP(AB72,'[3]2020_Envelope'!$BH$6:$CR$128,36),"")</f>
        <v>36.342948717948715</v>
      </c>
      <c r="AC95" s="20" t="str">
        <f>IF(AC72&gt;0,VLOOKUP(AC72,'[3]2020_HVAC'!$EY$7:$KA$83,128),"")</f>
        <v/>
      </c>
      <c r="AD95" s="20" t="str">
        <f>IF(AD72&gt;0,VLOOKUP(AD72,'[3]2020_HVAC'!$EY$7:$KA$83,128),"")</f>
        <v/>
      </c>
      <c r="AE95" s="20">
        <f>IF(AE72&gt;0,VLOOKUP(AE72,'[3]2020_HVAC'!$EY$7:$KA$83,128),"")</f>
        <v>27</v>
      </c>
      <c r="AF95" s="20" t="str">
        <f>IF(AF72&gt;0,VLOOKUP(AF72,'[3]2020_HVAC'!$EY$7:$KA$83,128),"")</f>
        <v/>
      </c>
      <c r="AG95" s="55">
        <f>VLOOKUP($C95,[1]Performance!$A$3:$K$38,4)</f>
        <v>2</v>
      </c>
      <c r="AH95" s="55">
        <f t="shared" si="74"/>
        <v>130</v>
      </c>
      <c r="AI95" s="20" t="str">
        <f>IF(AI72&gt;0,VLOOKUP(AI72,'[3]2020_HVAC'!$EY$7:$KA$83,AH95),"")</f>
        <v/>
      </c>
      <c r="AJ95" s="20" t="str">
        <f>IF(AJ72&gt;0,VLOOKUP(AJ72,'[3]2020_HVAC'!$EY$7:$KA$83,$AH95),"")</f>
        <v/>
      </c>
      <c r="AK95" s="20">
        <f>IF(AK72&gt;0,VLOOKUP(AK72,'[3]2020_HVAC'!$EY$7:$KA$83,128),"")</f>
        <v>15.778474576271186</v>
      </c>
      <c r="AL95" s="20" t="str">
        <f>IF(AL72&gt;0,VLOOKUP(AL72,'[3]2020_HVAC'!$EY$7:$KA$83,128),"")</f>
        <v/>
      </c>
      <c r="AM95" s="20">
        <f>IF(AM72&gt;0,VLOOKUP(AM72,'[3]2020_HVAC'!$EY$7:$KA$83,128),"")</f>
        <v>1.7058681549379746</v>
      </c>
      <c r="AN95" s="20" t="str">
        <f>IF(AN72&gt;0,VLOOKUP(AN72,'[3]2020_HVAC'!$EY$7:$KA$83,128),"")</f>
        <v/>
      </c>
      <c r="AO95" s="20">
        <f>IF(AO72&gt;0,VLOOKUP(AO72,'[3]2020_HVAC'!$EY$7:$KA$83,128),"")</f>
        <v>9.2808355437665782</v>
      </c>
      <c r="AP95" s="13">
        <f t="shared" si="75"/>
        <v>604873.34781738138</v>
      </c>
      <c r="AQ95" s="21">
        <f>IF(AQ72&gt;0,VLOOKUP(AQ72,'[3]2020_Envelope'!$BH$6:$CR$128,37),"")</f>
        <v>15.761244541530399</v>
      </c>
      <c r="AR95" s="21">
        <f>IF(AR72&gt;0,VLOOKUP(AR72,'[3]2020_Envelope'!$BH$6:$CR$128,37),"")</f>
        <v>56.800879568175674</v>
      </c>
      <c r="AS95" s="21" t="str">
        <f>IF(AS72&gt;0,VLOOKUP(AS72,'[3]2020_Envelope'!$BH$6:$CR$128,37),"")</f>
        <v/>
      </c>
      <c r="AT95" s="21">
        <f>IF(AT72&gt;0,VLOOKUP(AT72,'[3]2020_Envelope'!$BH$6:$CR$128,37),"")</f>
        <v>115.94917786466166</v>
      </c>
      <c r="AU95" s="21" t="str">
        <f>IF(AU72&gt;0,VLOOKUP(AU72,'[3]2020_Envelope'!$BH$6:$CR$128,37),"")</f>
        <v/>
      </c>
      <c r="AV95" s="21">
        <f>IF(AV72&gt;0,VLOOKUP(AV72,'[3]2020_Envelope'!$BH$6:$CR$128,37),"")</f>
        <v>24.465428571428575</v>
      </c>
      <c r="AW95" s="20" t="str">
        <f>IF(AW72&gt;0,VLOOKUP(AW72,'[3]2020_HVAC'!$EY$7:$KA$83,131),"")</f>
        <v/>
      </c>
      <c r="AX95" s="20" t="str">
        <f>IF(AX72&gt;0,VLOOKUP(AX72,'[3]2020_HVAC'!$EY$7:$KA$83,131),"")</f>
        <v/>
      </c>
      <c r="AY95" s="20">
        <f>IF(AY72&gt;0,VLOOKUP(AY72,'[3]2020_HVAC'!$EY$7:$KA$83,131),"")</f>
        <v>27</v>
      </c>
      <c r="AZ95" s="20" t="str">
        <f>IF(AZ72&gt;0,VLOOKUP(AZ72,'[3]2020_HVAC'!$EY$7:$KA$83,131),"")</f>
        <v/>
      </c>
      <c r="BA95" s="55">
        <f>VLOOKUP($C95,[2]Performance!$A$3:$K$36,4)</f>
        <v>2</v>
      </c>
      <c r="BB95" s="55">
        <f t="shared" si="76"/>
        <v>133</v>
      </c>
      <c r="BC95" s="20" t="str">
        <f>IF(BC72&gt;0,VLOOKUP(BC72,'[3]2020_HVAC'!$EY$7:$KA$83,BB95),"")</f>
        <v/>
      </c>
      <c r="BD95" s="20" t="str">
        <f>IF(BD72&gt;0,VLOOKUP(BD72,'[3]2020_HVAC'!$EY$7:$KA$83,$BB95),"")</f>
        <v/>
      </c>
      <c r="BE95" s="20">
        <f>IF(BE72&gt;0,VLOOKUP(BE72,'[3]2020_HVAC'!$EY$7:$KA$83,131),"")</f>
        <v>15.778474576271186</v>
      </c>
      <c r="BF95" s="20" t="str">
        <f>IF(BF72&gt;0,VLOOKUP(BF72,'[3]2020_HVAC'!$EY$7:$KA$83,131),"")</f>
        <v/>
      </c>
      <c r="BG95" s="20">
        <f>IF(BG72&gt;0,VLOOKUP(BG72,'[3]2020_HVAC'!$EY$7:$KA$83,131),"")</f>
        <v>1.9008245155023147</v>
      </c>
      <c r="BH95" s="20" t="str">
        <f>IF(BH72&gt;0,VLOOKUP(BH72,'[3]2020_HVAC'!$EY$7:$KA$83,131),"")</f>
        <v/>
      </c>
      <c r="BI95" s="20">
        <f>IF(BI72&gt;0,VLOOKUP(BI72,'[3]2020_HVAC'!$EY$7:$KA$83,131),"")</f>
        <v>9.5754652435686918</v>
      </c>
      <c r="BJ95" s="13">
        <f t="shared" si="77"/>
        <v>841779.2088755864</v>
      </c>
      <c r="BK95" s="19">
        <f>IF($N95&gt;0,VLOOKUP($C95,[1]Helsinki!$AB$7:$AN$40,$N95))/((IF($P95=1,'3 PlantsCodes'!$D$26,IF($P95=2,'3 PlantsCodes'!$D$27,IF($P95=3,'3 PlantsCodes'!$D$28,IF($P95=4,'3 PlantsCodes'!$D$29)))))*IF($R95=1,'3 PlantsCodes'!$D$31,IF($R95=2,'3 PlantsCodes'!$D$32)))</f>
        <v>33.695822183735274</v>
      </c>
      <c r="BL95" s="19">
        <f>(IF($O95=20,VLOOKUP($C95,[1]Helsinki!$AB$7:$AN$40,12),IF($O95&gt;0,VLOOKUP($C95,[1]Helsinki!$AB$7:$AN$40,$O95),0))/(IF($Q95=1,'3 PlantsCodes'!$E$26,IF($Q95=3,'3 PlantsCodes'!$E$28,IF($Q95=4,'3 PlantsCodes'!$E$29,1)))*IF($R95=1,'3 PlantsCodes'!$E$31,IF($R95=2,'3 PlantsCodes'!$E$32))))</f>
        <v>0</v>
      </c>
      <c r="BM95" s="19">
        <f>VLOOKUP($C95,[1]Helsinki!$AB$6:$AZ$40,$S95)</f>
        <v>9</v>
      </c>
      <c r="BN95" s="19">
        <f>VLOOKUP($C95,[1]Helsinki!$B$7:$Y$40,18)</f>
        <v>22.6853916015625</v>
      </c>
      <c r="BO95" s="19">
        <f>VLOOKUP($C95,[1]Helsinki!$B$7:$AA$40,26)</f>
        <v>0.19136349832488034</v>
      </c>
      <c r="BP95" s="20">
        <f>IF($U95=1,-[4]Office!$E$6,0)</f>
        <v>-6.4790598290598291</v>
      </c>
      <c r="BQ95" s="57" t="s">
        <v>30</v>
      </c>
      <c r="BR95" s="19">
        <f>IF($N95&gt;0,VLOOKUP($C95,[2]Helsinki!$AB$7:$AN$40,$N95))/((IF($P95=1,'3 PlantsCodes'!$D$26,IF($P95=2,'3 PlantsCodes'!$D$27,IF($P95=3,'3 PlantsCodes'!$D$28,IF($P95=4,'3 PlantsCodes'!$D$29)))))*IF($R95=1,'3 PlantsCodes'!$D$31,IF($R95=2,'3 PlantsCodes'!$D$32)))</f>
        <v>46.479273381573755</v>
      </c>
      <c r="BS95" s="19">
        <f>(IF($O95=20,VLOOKUP($C95,[2]Helsinki!$AB$7:$AN$40,12),IF($O95&gt;0,VLOOKUP($C95,[2]Helsinki!$AB$7:$AN$40,$O95),0))/(IF($Q95=1,'3 PlantsCodes'!$E$26,IF($Q95=3,'3 PlantsCodes'!$E$28,IF($Q95=4,'3 PlantsCodes'!$E$29,1)))*IF($R95=1,'3 PlantsCodes'!$E$31,IF($R95=2,'3 PlantsCodes'!$E$32))))</f>
        <v>0</v>
      </c>
      <c r="BT95" s="19">
        <f>VLOOKUP($C95,[2]Helsinki!$AB$6:$AZ$40,$S95)</f>
        <v>13.1</v>
      </c>
      <c r="BU95" s="19">
        <f>VLOOKUP($C95,[2]Helsinki!$B$7:$Y$40,18)</f>
        <v>20.077410313492081</v>
      </c>
      <c r="BV95" s="19">
        <f>VLOOKUP($C95,[2]Helsinki!$B$7:$AA$40,26)</f>
        <v>0.40045909571863675</v>
      </c>
      <c r="BW95" s="20">
        <f>IF($U95=1,-[4]School!$E$6,0)</f>
        <v>-6.4425396825396826</v>
      </c>
      <c r="BX95" s="57" t="s">
        <v>30</v>
      </c>
    </row>
    <row r="96" spans="1:76" x14ac:dyDescent="0.25">
      <c r="A96" s="152"/>
      <c r="B96" s="32">
        <v>20</v>
      </c>
      <c r="C96" s="22">
        <f t="shared" ref="C96:V96" si="85">IF(C73="","",C73)</f>
        <v>36</v>
      </c>
      <c r="D96" s="50" t="str">
        <f t="shared" si="85"/>
        <v/>
      </c>
      <c r="E96" s="50" t="str">
        <f t="shared" si="85"/>
        <v/>
      </c>
      <c r="F96" s="49" t="str">
        <f t="shared" si="85"/>
        <v/>
      </c>
      <c r="G96" s="49" t="str">
        <f t="shared" si="85"/>
        <v/>
      </c>
      <c r="H96" s="49">
        <f t="shared" si="85"/>
        <v>1</v>
      </c>
      <c r="I96" s="49">
        <f t="shared" si="85"/>
        <v>4</v>
      </c>
      <c r="J96" s="49">
        <f t="shared" si="85"/>
        <v>3</v>
      </c>
      <c r="K96" s="49">
        <f t="shared" si="85"/>
        <v>3</v>
      </c>
      <c r="L96" s="49">
        <f t="shared" si="85"/>
        <v>2</v>
      </c>
      <c r="M96" s="49">
        <f t="shared" si="85"/>
        <v>4332</v>
      </c>
      <c r="N96" s="49">
        <f t="shared" si="85"/>
        <v>9</v>
      </c>
      <c r="O96" s="49">
        <f t="shared" si="85"/>
        <v>0</v>
      </c>
      <c r="P96" s="49">
        <f t="shared" si="85"/>
        <v>4</v>
      </c>
      <c r="Q96" s="49">
        <f t="shared" si="85"/>
        <v>0</v>
      </c>
      <c r="R96" s="49">
        <f t="shared" si="85"/>
        <v>2</v>
      </c>
      <c r="S96" s="22">
        <f t="shared" si="85"/>
        <v>18</v>
      </c>
      <c r="T96" s="49">
        <f t="shared" si="85"/>
        <v>0</v>
      </c>
      <c r="U96" s="49">
        <f t="shared" si="85"/>
        <v>1</v>
      </c>
      <c r="V96" s="18" t="str">
        <f t="shared" si="85"/>
        <v/>
      </c>
      <c r="W96" s="21">
        <f>IF(W73&gt;0,VLOOKUP(W73,'[3]2020_Envelope'!$BH$6:$CR$128,36),"")</f>
        <v>5.8195364461035322</v>
      </c>
      <c r="X96" s="21">
        <f>IF(X73&gt;0,VLOOKUP(X73,'[3]2020_Envelope'!$BH$6:$CR$128,36),"")</f>
        <v>31.536880162641996</v>
      </c>
      <c r="Y96" s="21" t="str">
        <f>IF(Y73&gt;0,VLOOKUP(Y73,'[3]2020_Envelope'!$BH$6:$CR$128,36),"")</f>
        <v/>
      </c>
      <c r="Z96" s="21">
        <f>IF(Z73&gt;0,VLOOKUP(Z73,'[3]2020_Envelope'!$BH$6:$CR$128,36),"")</f>
        <v>131.02834008097167</v>
      </c>
      <c r="AA96" s="21">
        <f>IF(AA73&gt;0,VLOOKUP(AA73,'[3]2020_Envelope'!$BH$6:$CR$128,36),"")</f>
        <v>74.267884615384617</v>
      </c>
      <c r="AB96" s="21">
        <f>IF(AB73&gt;0,VLOOKUP(AB73,'[3]2020_Envelope'!$BH$6:$CR$128,36),"")</f>
        <v>36.342948717948715</v>
      </c>
      <c r="AC96" s="20">
        <f>IF(AC73&gt;0,VLOOKUP(AC73,'[3]2020_HVAC'!$EY$7:$KA$83,128),"")</f>
        <v>28.431991525423729</v>
      </c>
      <c r="AD96" s="20">
        <f>IF(AD73&gt;0,VLOOKUP(AD73,'[3]2020_HVAC'!$EY$7:$KA$83,128),"")</f>
        <v>27.439999999999998</v>
      </c>
      <c r="AE96" s="20">
        <f>IF(AE73&gt;0,VLOOKUP(AE73,'[3]2020_HVAC'!$EY$7:$KA$83,128),"")</f>
        <v>37.6</v>
      </c>
      <c r="AF96" s="20">
        <f>IF(AF73&gt;0,VLOOKUP(AF73,'[3]2020_HVAC'!$EY$7:$KA$83,128),"")</f>
        <v>38</v>
      </c>
      <c r="AG96" s="55">
        <f>VLOOKUP($C96,[1]Performance!$A$3:$K$38,4)</f>
        <v>2</v>
      </c>
      <c r="AH96" s="55">
        <f t="shared" si="74"/>
        <v>130</v>
      </c>
      <c r="AI96" s="20" t="str">
        <f>IF(AI73&gt;0,VLOOKUP(AI73,'[3]2020_HVAC'!$EY$7:$KA$83,AH96),"")</f>
        <v/>
      </c>
      <c r="AJ96" s="20" t="str">
        <f>IF(AJ73&gt;0,VLOOKUP(AJ73,'[3]2020_HVAC'!$EY$7:$KA$83,$AH96),"")</f>
        <v/>
      </c>
      <c r="AK96" s="20">
        <f>IF(AK73&gt;0,VLOOKUP(AK73,'[3]2020_HVAC'!$EY$7:$KA$83,128),"")</f>
        <v>29.611955902286109</v>
      </c>
      <c r="AL96" s="20" t="str">
        <f>IF(AL73&gt;0,VLOOKUP(AL73,'[3]2020_HVAC'!$EY$7:$KA$83,128),"")</f>
        <v/>
      </c>
      <c r="AM96" s="20">
        <f>IF(AM73&gt;0,VLOOKUP(AM73,'[3]2020_HVAC'!$EY$7:$KA$83,128),"")</f>
        <v>1.7058681549379746</v>
      </c>
      <c r="AN96" s="20" t="str">
        <f>IF(AN73&gt;0,VLOOKUP(AN73,'[3]2020_HVAC'!$EY$7:$KA$83,128),"")</f>
        <v/>
      </c>
      <c r="AO96" s="20">
        <f>IF(AO73&gt;0,VLOOKUP(AO73,'[3]2020_HVAC'!$EY$7:$KA$83,128),"")</f>
        <v>9.2808355437665782</v>
      </c>
      <c r="AP96" s="13">
        <f t="shared" ref="AP96" si="86">(SUM(W96:AF96)+SUM(AI96:AO96))*$AP$5</f>
        <v>1055495.0042897479</v>
      </c>
      <c r="AQ96" s="21">
        <f>IF(AQ73&gt;0,VLOOKUP(AQ73,'[3]2020_Envelope'!$BH$6:$CR$128,37),"")</f>
        <v>15.761244541530399</v>
      </c>
      <c r="AR96" s="21">
        <f>IF(AR73&gt;0,VLOOKUP(AR73,'[3]2020_Envelope'!$BH$6:$CR$128,37),"")</f>
        <v>56.800879568175674</v>
      </c>
      <c r="AS96" s="21" t="str">
        <f>IF(AS73&gt;0,VLOOKUP(AS73,'[3]2020_Envelope'!$BH$6:$CR$128,37),"")</f>
        <v/>
      </c>
      <c r="AT96" s="21">
        <f>IF(AT73&gt;0,VLOOKUP(AT73,'[3]2020_Envelope'!$BH$6:$CR$128,37),"")</f>
        <v>88.205954887218056</v>
      </c>
      <c r="AU96" s="21">
        <f>IF(AU73&gt;0,VLOOKUP(AU73,'[3]2020_Envelope'!$BH$6:$CR$128,37),"")</f>
        <v>49.995822857142862</v>
      </c>
      <c r="AV96" s="21">
        <f>IF(AV73&gt;0,VLOOKUP(AV73,'[3]2020_Envelope'!$BH$6:$CR$128,37),"")</f>
        <v>24.465428571428575</v>
      </c>
      <c r="AW96" s="20">
        <f>IF(AW73&gt;0,VLOOKUP(AW73,'[3]2020_HVAC'!$EY$7:$KA$83,131),"")</f>
        <v>28.431991525423729</v>
      </c>
      <c r="AX96" s="20">
        <f>IF(AX73&gt;0,VLOOKUP(AX73,'[3]2020_HVAC'!$EY$7:$KA$83,131),"")</f>
        <v>27.44</v>
      </c>
      <c r="AY96" s="20">
        <f>IF(AY73&gt;0,VLOOKUP(AY73,'[3]2020_HVAC'!$EY$7:$KA$83,131),"")</f>
        <v>37.6</v>
      </c>
      <c r="AZ96" s="20">
        <f>IF(AZ73&gt;0,VLOOKUP(AZ73,'[3]2020_HVAC'!$EY$7:$KA$83,131),"")</f>
        <v>38</v>
      </c>
      <c r="BA96" s="55">
        <f>VLOOKUP($C96,[2]Performance!$A$3:$K$36,4)</f>
        <v>2</v>
      </c>
      <c r="BB96" s="55">
        <f t="shared" si="76"/>
        <v>133</v>
      </c>
      <c r="BC96" s="20" t="str">
        <f>IF(BC73&gt;0,VLOOKUP(BC73,'[3]2020_HVAC'!$EY$7:$KA$83,BB96),"")</f>
        <v/>
      </c>
      <c r="BD96" s="20" t="str">
        <f>IF(BD73&gt;0,VLOOKUP(BD73,'[3]2020_HVAC'!$EY$7:$KA$83,$BB96),"")</f>
        <v/>
      </c>
      <c r="BE96" s="20">
        <f>IF(BE73&gt;0,VLOOKUP(BE73,'[3]2020_HVAC'!$EY$7:$KA$83,131),"")</f>
        <v>29.611955902286105</v>
      </c>
      <c r="BF96" s="20" t="str">
        <f>IF(BF73&gt;0,VLOOKUP(BF73,'[3]2020_HVAC'!$EY$7:$KA$83,131),"")</f>
        <v/>
      </c>
      <c r="BG96" s="20">
        <f>IF(BG73&gt;0,VLOOKUP(BG73,'[3]2020_HVAC'!$EY$7:$KA$83,131),"")</f>
        <v>1.9008245155023147</v>
      </c>
      <c r="BH96" s="20" t="str">
        <f>IF(BH73&gt;0,VLOOKUP(BH73,'[3]2020_HVAC'!$EY$7:$KA$83,131),"")</f>
        <v/>
      </c>
      <c r="BI96" s="20">
        <f>IF(BI73&gt;0,VLOOKUP(BI73,'[3]2020_HVAC'!$EY$7:$KA$83,131),"")</f>
        <v>9.5754652435686918</v>
      </c>
      <c r="BJ96" s="13">
        <f t="shared" ref="BJ96" si="87">(SUM(AQ96:AZ96)+SUM(BC96:BI96))*$BJ$5</f>
        <v>1284537.1379786707</v>
      </c>
      <c r="BK96" s="19">
        <f>IF($N96&gt;0,VLOOKUP($C96,[1]Helsinki!$AB$7:$AN$40,$N96))/((IF($P96=1,'3 PlantsCodes'!$D$26,IF($P96=2,'3 PlantsCodes'!$D$27,IF($P96=3,'3 PlantsCodes'!$D$28,IF($P96=4,'3 PlantsCodes'!$D$29)))))*IF($R96=1,'3 PlantsCodes'!$D$31,IF($R96=2,'3 PlantsCodes'!$D$32)))</f>
        <v>67.344410004121244</v>
      </c>
      <c r="BL96" s="19">
        <f>(IF($O96=20,VLOOKUP($C96,[1]Helsinki!$AB$7:$AN$40,12),IF($O96&gt;0,VLOOKUP($C96,[1]Helsinki!$AB$7:$AN$40,$O96),0))/(IF($Q96=1,'3 PlantsCodes'!$E$26,IF($Q96=3,'3 PlantsCodes'!$E$28,IF($Q96=4,'3 PlantsCodes'!$E$29,1)))*IF($R96=1,'3 PlantsCodes'!$E$31,IF($R96=2,'3 PlantsCodes'!$E$32))))</f>
        <v>0</v>
      </c>
      <c r="BM96" s="19">
        <f>VLOOKUP($C96,[1]Helsinki!$AB$6:$AZ$40,$S96)</f>
        <v>9</v>
      </c>
      <c r="BN96" s="19">
        <f>VLOOKUP($C96,[1]Helsinki!$B$7:$Y$40,18)</f>
        <v>7.9010738472808066</v>
      </c>
      <c r="BO96" s="19">
        <f>VLOOKUP($C96,[1]Helsinki!$B$7:$AA$40,26)</f>
        <v>1.574836868535137</v>
      </c>
      <c r="BP96" s="20">
        <f>IF($U96=1,-[4]Office!$E$6,0)</f>
        <v>-6.4790598290598291</v>
      </c>
      <c r="BQ96" s="57" t="s">
        <v>30</v>
      </c>
      <c r="BR96" s="19">
        <f>IF($N96&gt;0,VLOOKUP($C96,[2]Helsinki!$AB$7:$AN$40,$N96))/((IF($P96=1,'3 PlantsCodes'!$D$26,IF($P96=2,'3 PlantsCodes'!$D$27,IF($P96=3,'3 PlantsCodes'!$D$28,IF($P96=4,'3 PlantsCodes'!$D$29)))))*IF($R96=1,'3 PlantsCodes'!$D$31,IF($R96=2,'3 PlantsCodes'!$D$32)))</f>
        <v>43.458072217786246</v>
      </c>
      <c r="BS96" s="19">
        <f>(IF($O96=20,VLOOKUP($C96,[2]Helsinki!$AB$7:$AN$40,12),IF($O96&gt;0,VLOOKUP($C96,[2]Helsinki!$AB$7:$AN$40,$O96),0))/(IF($Q96=1,'3 PlantsCodes'!$E$26,IF($Q96=3,'3 PlantsCodes'!$E$28,IF($Q96=4,'3 PlantsCodes'!$E$29,1)))*IF($R96=1,'3 PlantsCodes'!$E$31,IF($R96=2,'3 PlantsCodes'!$E$32))))</f>
        <v>0</v>
      </c>
      <c r="BT96" s="19">
        <f>VLOOKUP($C96,[2]Helsinki!$AB$6:$AZ$40,$S96)</f>
        <v>13.1</v>
      </c>
      <c r="BU96" s="19">
        <f>VLOOKUP($C96,[2]Helsinki!$B$7:$Y$40,18)</f>
        <v>7.6844963935664907</v>
      </c>
      <c r="BV96" s="19">
        <f>VLOOKUP($C96,[2]Helsinki!$B$7:$AA$40,26)</f>
        <v>4.3923701407251823</v>
      </c>
      <c r="BW96" s="20">
        <f>IF($U96=1,-[4]School!$E$6,0)</f>
        <v>-6.4425396825396826</v>
      </c>
      <c r="BX96" s="57" t="s">
        <v>30</v>
      </c>
    </row>
  </sheetData>
  <sheetProtection password="CDDA" sheet="1" objects="1" scenarios="1"/>
  <mergeCells count="27">
    <mergeCell ref="A54:A73"/>
    <mergeCell ref="BK75:BQ75"/>
    <mergeCell ref="BR75:BX75"/>
    <mergeCell ref="A77:A96"/>
    <mergeCell ref="B51:V51"/>
    <mergeCell ref="W51:BJ51"/>
    <mergeCell ref="BK51:BX51"/>
    <mergeCell ref="A52:A53"/>
    <mergeCell ref="D52:U52"/>
    <mergeCell ref="W52:AO52"/>
    <mergeCell ref="AQ52:BI52"/>
    <mergeCell ref="BK52:BP52"/>
    <mergeCell ref="BR52:BW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6:M25">
    <cfRule type="cellIs" dxfId="127" priority="13" operator="equal">
      <formula>4</formula>
    </cfRule>
    <cfRule type="cellIs" dxfId="126" priority="14" operator="equal">
      <formula>3</formula>
    </cfRule>
    <cfRule type="cellIs" dxfId="125" priority="15" operator="equal">
      <formula>2</formula>
    </cfRule>
    <cfRule type="cellIs" dxfId="124" priority="16" operator="equal">
      <formula>1</formula>
    </cfRule>
  </conditionalFormatting>
  <conditionalFormatting sqref="I29:M48">
    <cfRule type="cellIs" dxfId="123" priority="9" operator="equal">
      <formula>4</formula>
    </cfRule>
    <cfRule type="cellIs" dxfId="122" priority="10" operator="equal">
      <formula>3</formula>
    </cfRule>
    <cfRule type="cellIs" dxfId="121" priority="11" operator="equal">
      <formula>2</formula>
    </cfRule>
    <cfRule type="cellIs" dxfId="120" priority="12" operator="equal">
      <formula>1</formula>
    </cfRule>
  </conditionalFormatting>
  <conditionalFormatting sqref="I54:M73">
    <cfRule type="cellIs" dxfId="119" priority="5" operator="equal">
      <formula>4</formula>
    </cfRule>
    <cfRule type="cellIs" dxfId="118" priority="6" operator="equal">
      <formula>3</formula>
    </cfRule>
    <cfRule type="cellIs" dxfId="117" priority="7" operator="equal">
      <formula>2</formula>
    </cfRule>
    <cfRule type="cellIs" dxfId="116" priority="8" operator="equal">
      <formula>1</formula>
    </cfRule>
  </conditionalFormatting>
  <conditionalFormatting sqref="I77:M96">
    <cfRule type="cellIs" dxfId="115" priority="1" operator="equal">
      <formula>4</formula>
    </cfRule>
    <cfRule type="cellIs" dxfId="114" priority="2" operator="equal">
      <formula>3</formula>
    </cfRule>
    <cfRule type="cellIs" dxfId="113" priority="3" operator="equal">
      <formula>2</formula>
    </cfRule>
    <cfRule type="cellIs" dxfId="112" priority="4" operator="equal">
      <formula>1</formula>
    </cfRule>
  </conditionalFormatting>
  <pageMargins left="0.7" right="0.7" top="0.75" bottom="0.75" header="0.3" footer="0.3"/>
  <pageSetup paperSize="8" scale="5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W6" activePane="bottomRight" state="frozenSplit"/>
      <selection pane="topRight" activeCell="H1" sqref="H1"/>
      <selection pane="bottomLeft" activeCell="A7" sqref="A7"/>
      <selection pane="bottomRight" activeCell="B51" sqref="B51:V51"/>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11.28515625" style="14" customWidth="1"/>
    <col min="23" max="23" width="8" style="14" hidden="1" customWidth="1" outlineLevel="1"/>
    <col min="24" max="40" width="8.85546875" style="14" hidden="1" customWidth="1" outlineLevel="1"/>
    <col min="41" max="41" width="7.42578125" style="14" hidden="1" customWidth="1" outlineLevel="1"/>
    <col min="42" max="42" width="14.85546875"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0.710937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50</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6"/>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30</v>
      </c>
      <c r="F6" s="49" t="s">
        <v>34</v>
      </c>
      <c r="G6" s="49" t="s">
        <v>34</v>
      </c>
      <c r="H6" s="49">
        <v>0</v>
      </c>
      <c r="I6" s="49">
        <f>IF(D6="-",1,IF(D6="o-",2,IF(D6="o",3,IF(D6="+",4))))</f>
        <v>1</v>
      </c>
      <c r="J6" s="49">
        <f>IF(E6="-",1,IF(E6="o+",2,IF(E6="+",3)))</f>
        <v>1</v>
      </c>
      <c r="K6" s="49">
        <f>IF(G6="o",1,IF(G6="o+",2,IF(G6="+",3)))</f>
        <v>1</v>
      </c>
      <c r="L6" s="49">
        <f>IF(H6=0,1,IF(H6=1,2))</f>
        <v>1</v>
      </c>
      <c r="M6" s="49">
        <f>I6*1000+J6*100+K6*10+L6*1</f>
        <v>1111</v>
      </c>
      <c r="N6" s="49">
        <v>2</v>
      </c>
      <c r="O6" s="49">
        <v>11</v>
      </c>
      <c r="P6" s="49">
        <v>2</v>
      </c>
      <c r="Q6" s="49">
        <v>3</v>
      </c>
      <c r="R6" s="49">
        <v>1</v>
      </c>
      <c r="S6" s="22">
        <f t="shared" ref="S6:S25" si="0">IF(T6=0,IF(N6=3,14,IF(N6=7,16,IF(N6=8,17,IF(N6=9,18,IF(N6=10,19,15))))),IF(T6=1,IF(N6=3,20,IF(N6=7,22,IF(N6=8,23,IF(N6=9,24,IF(N6=10,25,21)))))))</f>
        <v>15</v>
      </c>
      <c r="T6" s="49">
        <v>0</v>
      </c>
      <c r="U6" s="49">
        <v>0</v>
      </c>
      <c r="V6" s="6"/>
      <c r="W6" s="10">
        <f>VLOOKUP($C6,[1]Paris!$BB$7:$BK$42,5)</f>
        <v>1</v>
      </c>
      <c r="X6" s="10">
        <f>VLOOKUP($C6,[1]Paris!$BB$7:$BK$42,6)</f>
        <v>24</v>
      </c>
      <c r="Y6" s="10">
        <f>VLOOKUP($C6,[1]Paris!$BB$7:$BK$42,7)</f>
        <v>0</v>
      </c>
      <c r="Z6" s="10">
        <f>VLOOKUP($C6,[1]Paris!$BB$7:$BK$42,8)</f>
        <v>81</v>
      </c>
      <c r="AA6" s="10">
        <f>VLOOKUP($C6,[1]Paris!$BB$7:$BK$42,9)</f>
        <v>0</v>
      </c>
      <c r="AB6" s="10">
        <f>VLOOKUP($C6,[1]Paris!$BB$7:$BK$42,10)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141</v>
      </c>
      <c r="AK6" s="11">
        <f>IF($P6=1,149,IF($P6=2,153,IF($P6=3,155,IF($P6=4,157,0))))</f>
        <v>153</v>
      </c>
      <c r="AL6" s="11">
        <f>IF($P6=$Q6,0,IF($Q6=1,149,IF($Q6=2,153,IF($Q6=3,155,IF($Q6=4,157,0)))))</f>
        <v>155</v>
      </c>
      <c r="AM6" s="11">
        <f>IF($R6=1,160,IF($R6=2,162))</f>
        <v>160</v>
      </c>
      <c r="AN6" s="11">
        <f>IF($T6=1,186,0)</f>
        <v>0</v>
      </c>
      <c r="AO6" s="11">
        <f>IF($U6=1,184,0)</f>
        <v>0</v>
      </c>
      <c r="AP6" s="13">
        <f t="shared" ref="AP6:AP25" si="1">AP29/$AP$5</f>
        <v>130.74659227652279</v>
      </c>
      <c r="AQ6" s="10">
        <f>VLOOKUP($C6,[2]Paris!$BB$7:$BK$40,5)</f>
        <v>2</v>
      </c>
      <c r="AR6" s="10">
        <f>VLOOKUP($C6,[2]Paris!$BB$7:$BK$40,6)</f>
        <v>24</v>
      </c>
      <c r="AS6" s="10">
        <f>VLOOKUP($C6,[2]Paris!$BB$7:$BK$40,7)</f>
        <v>0</v>
      </c>
      <c r="AT6" s="10">
        <f>VLOOKUP($C6,[2]Paris!$BB$7:$BK$40,8)</f>
        <v>0</v>
      </c>
      <c r="AU6" s="10">
        <f>VLOOKUP($C6,[2]Paris!$BB$7:$BK$40,9)</f>
        <v>0</v>
      </c>
      <c r="AV6" s="10">
        <f>VLOOKUP($C6,[2]Paris!$BB$7:$BK$40,10)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141</v>
      </c>
      <c r="BE6" s="11">
        <f>IF($P6=1,149,IF($P6=2,153,IF($P6=3,155,IF($P6=4,157,0))))</f>
        <v>153</v>
      </c>
      <c r="BF6" s="11">
        <f>IF($P6=$Q6,0,IF($Q6=1,149,IF($Q6=2,153,IF($Q6=3,155,IF($Q6=4,157,0)))))</f>
        <v>155</v>
      </c>
      <c r="BG6" s="11">
        <f>IF($R6=1,160,IF($R6=2,162))</f>
        <v>160</v>
      </c>
      <c r="BH6" s="11">
        <f>IF($T6=1,186,0)</f>
        <v>0</v>
      </c>
      <c r="BI6" s="11">
        <f>IF($U6=1,184,0)</f>
        <v>0</v>
      </c>
      <c r="BJ6" s="13">
        <f t="shared" ref="BJ6:BJ25" si="2">BJ29/$BJ$5</f>
        <v>134.11759995251771</v>
      </c>
      <c r="BK6" s="19">
        <f>IF($N6=2,BK29*'4 PEF'!$E$4,IF(OR($N6=3,$N6=4,$N6=5,$N6=6),BK29*'4 PEF'!$E$5,IF(OR($N6=7,$N6=8),BK29*'4 PEF'!$E$8,IF($N6=9,BK29*'4 PEF'!$E$7,IF($N6=10,BK29*'4 PEF'!$E$6)))))</f>
        <v>354.58894832828253</v>
      </c>
      <c r="BL6" s="19">
        <f>BL29*'4 PEF'!$E$8</f>
        <v>13.302617778975593</v>
      </c>
      <c r="BM6" s="19">
        <f>IF($N6=2,BM29*'4 PEF'!$E$4,IF(OR($N6=3,$N6=4,$N6=5,$N6=6),BM29*'4 PEF'!$E$5,IF(OR($N6=7,$N6=8),BM29*'4 PEF'!$E$8,IF($N6=9,BM29*'4 PEF'!$E$7,IF($N6=10,BM29*'4 PEF'!$E$6)))))</f>
        <v>8.6315789473684212</v>
      </c>
      <c r="BN6" s="19">
        <f>BN29*'4 PEF'!$E$8</f>
        <v>80.551509521479559</v>
      </c>
      <c r="BO6" s="19">
        <f>BO29*'4 PEF'!$E$8</f>
        <v>1.8227160538408393</v>
      </c>
      <c r="BP6" s="33">
        <f>BP29*'4 PEF'!$E$8</f>
        <v>0</v>
      </c>
      <c r="BQ6" s="34">
        <f>SUM(BK6:BP6)</f>
        <v>458.89737062994698</v>
      </c>
      <c r="BR6" s="19">
        <f>IF($N6=2,BR29*'4 PEF'!$E$4,IF(OR($N6=3,$N6=4,$N6=5,$N6=6),BR29*'4 PEF'!$E$5,IF(OR($N6=7,$N6=8),BR29*'4 PEF'!$E$8,IF($N6=9,BR29*'4 PEF'!$E$7,IF($N6=10,BR29*'4 PEF'!$E$6)))))</f>
        <v>312.4354985032619</v>
      </c>
      <c r="BS6" s="19">
        <f>BS29*'4 PEF'!$E$8</f>
        <v>7.0872731063442753</v>
      </c>
      <c r="BT6" s="19">
        <f>IF($N6=2,BT29*'4 PEF'!$E$4,IF(OR($N6=3,$N6=4,$N6=5,$N6=6),BT29*'4 PEF'!$E$5,IF(OR($N6=7,$N6=8),BT29*'4 PEF'!$E$8,IF($N6=9,BT29*'4 PEF'!$E$7,IF($N6=10,BT29*'4 PEF'!$E$6)))))</f>
        <v>12.526315789473685</v>
      </c>
      <c r="BU6" s="19">
        <f>BU29*'4 PEF'!$E$8</f>
        <v>77.218199513891449</v>
      </c>
      <c r="BV6" s="19">
        <f>BV29*'4 PEF'!$E$8</f>
        <v>2.3842292019677789</v>
      </c>
      <c r="BW6" s="33">
        <f>BW29*'4 PEF'!$E$8</f>
        <v>0</v>
      </c>
      <c r="BX6" s="34">
        <f>SUM(BR6:BW6)</f>
        <v>411.65151611493917</v>
      </c>
    </row>
    <row r="7" spans="1:76" ht="15" customHeight="1" x14ac:dyDescent="0.25">
      <c r="A7" s="151"/>
      <c r="B7" s="17">
        <v>2</v>
      </c>
      <c r="C7" s="97">
        <f>VLOOKUP(M7,[1]aux!$A$2:$B$37,2,FALSE)</f>
        <v>3</v>
      </c>
      <c r="D7" s="50" t="s">
        <v>30</v>
      </c>
      <c r="E7" s="50" t="s">
        <v>32</v>
      </c>
      <c r="F7" s="49" t="s">
        <v>31</v>
      </c>
      <c r="G7" s="49" t="s">
        <v>34</v>
      </c>
      <c r="H7" s="49">
        <v>0</v>
      </c>
      <c r="I7" s="49">
        <f t="shared" ref="I7:I17" si="3">IF(D7="-",1,IF(D7="o-",2,IF(D7="o",3,IF(D7="+",4))))</f>
        <v>1</v>
      </c>
      <c r="J7" s="49">
        <f t="shared" ref="J7:J17" si="4">IF(E7="o",1,IF(E7="o+",2,IF(E7="+",3)))</f>
        <v>2</v>
      </c>
      <c r="K7" s="49">
        <f t="shared" ref="K7:K17" si="5">IF(G7="o",1,IF(G7="o+",2,IF(G7="+",3)))</f>
        <v>1</v>
      </c>
      <c r="L7" s="49">
        <f t="shared" ref="L7:L17" si="6">IF(H7=0,1,IF(H7=1,2))</f>
        <v>1</v>
      </c>
      <c r="M7" s="49">
        <f t="shared" ref="M7:M24" si="7">I7*1000+J7*100+K7*10+L7*1</f>
        <v>1211</v>
      </c>
      <c r="N7" s="49">
        <v>9</v>
      </c>
      <c r="O7" s="49">
        <v>20</v>
      </c>
      <c r="P7" s="49">
        <v>3</v>
      </c>
      <c r="Q7" s="49">
        <v>3</v>
      </c>
      <c r="R7" s="49">
        <v>2</v>
      </c>
      <c r="S7" s="22">
        <f t="shared" si="0"/>
        <v>18</v>
      </c>
      <c r="T7" s="49">
        <v>0</v>
      </c>
      <c r="U7" s="49">
        <v>0</v>
      </c>
      <c r="V7" s="18"/>
      <c r="W7" s="10">
        <f>VLOOKUP($C7,[1]Paris!$BB$7:$BK$42,5)</f>
        <v>1</v>
      </c>
      <c r="X7" s="10">
        <f>VLOOKUP($C7,[1]Paris!$BB$7:$BK$42,6)</f>
        <v>24</v>
      </c>
      <c r="Y7" s="10">
        <f>VLOOKUP($C7,[1]Paris!$BB$7:$BK$42,7)</f>
        <v>0</v>
      </c>
      <c r="Z7" s="10">
        <f>VLOOKUP($C7,[1]Paris!$BB$7:$BK$42,8)</f>
        <v>91</v>
      </c>
      <c r="AA7" s="10">
        <f>VLOOKUP($C7,[1]Paris!$BB$7:$BK$42,9)</f>
        <v>0</v>
      </c>
      <c r="AB7" s="10">
        <f>VLOOKUP($C7,[1]Paris!$BB$7:$BK$42,10)</f>
        <v>0</v>
      </c>
      <c r="AC7" s="11">
        <f t="shared" ref="AC7:AC25" si="8">IF($H7=1,170,0)</f>
        <v>0</v>
      </c>
      <c r="AD7" s="11">
        <f t="shared" ref="AD7:AD25" si="9">IF($H7=1,168,0)</f>
        <v>0</v>
      </c>
      <c r="AE7" s="11">
        <f>VLOOKUP($C7,[1]Vienna!$BB$7:$BM$42,11)</f>
        <v>0</v>
      </c>
      <c r="AF7" s="11">
        <f>VLOOKUP($C7,[1]Vienna!$BB$7:$BM$42,12)</f>
        <v>0</v>
      </c>
      <c r="AG7" s="11" t="s">
        <v>30</v>
      </c>
      <c r="AH7" s="11" t="s">
        <v>30</v>
      </c>
      <c r="AI7" s="11">
        <f t="shared" ref="AI7:AI25" si="10">IF($N7=2,147,IF($N7=3,120,IF(OR($N7=4,$N7=5,$N7=6),123,IF($N7=7,129,IF($N7=8,135,IF($N7=9,138,IF($N7=10,191,0)))))))</f>
        <v>138</v>
      </c>
      <c r="AJ7" s="11">
        <f t="shared" ref="AJ7:AJ25" si="11">IF($O7=11,141,IF($O7=20,144,0))</f>
        <v>144</v>
      </c>
      <c r="AK7" s="11">
        <f t="shared" ref="AK7:AK25" si="12">IF($P7=1,149,IF($P7=2,153,IF($P7=3,155,IF($P7=4,157,0))))</f>
        <v>155</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213.74587630449128</v>
      </c>
      <c r="AQ7" s="10">
        <f>VLOOKUP($C7,[2]Paris!$BB$7:$BK$40,5)</f>
        <v>2</v>
      </c>
      <c r="AR7" s="10">
        <f>VLOOKUP($C7,[2]Paris!$BB$7:$BK$40,6)</f>
        <v>24</v>
      </c>
      <c r="AS7" s="10">
        <f>VLOOKUP($C7,[2]Paris!$BB$7:$BK$40,7)</f>
        <v>0</v>
      </c>
      <c r="AT7" s="10">
        <f>VLOOKUP($C7,[2]Paris!$BB$7:$BK$40,8)</f>
        <v>93</v>
      </c>
      <c r="AU7" s="10">
        <f>VLOOKUP($C7,[2]Paris!$BB$7:$BK$40,9)</f>
        <v>0</v>
      </c>
      <c r="AV7" s="10">
        <f>VLOOKUP($C7,[2]Paris!$BB$7:$BK$40,10)</f>
        <v>0</v>
      </c>
      <c r="AW7" s="11">
        <f t="shared" ref="AW7:AW25" si="17">IF($H7=1,170,0)</f>
        <v>0</v>
      </c>
      <c r="AX7" s="11">
        <f t="shared" ref="AX7:AX25" si="18">IF($H7=1,168,0)</f>
        <v>0</v>
      </c>
      <c r="AY7" s="11">
        <f>VLOOKUP($C7,[2]Vienna!$BB$7:$BM$42,11)</f>
        <v>0</v>
      </c>
      <c r="AZ7" s="11">
        <f>VLOOKUP($C7,[2]Vienna!$BB$7:$BM$42,12)</f>
        <v>0</v>
      </c>
      <c r="BA7" s="11" t="s">
        <v>30</v>
      </c>
      <c r="BB7" s="11" t="s">
        <v>30</v>
      </c>
      <c r="BC7" s="11">
        <f t="shared" ref="BC7:BC25" si="19">IF($N7=2,147,IF($N7=3,120,IF(OR($N7=4,$N7=5,$N7=6),123,IF($N7=7,129,IF($N7=8,135,IF($N7=9,138,IF($N7=10,191,0)))))))</f>
        <v>138</v>
      </c>
      <c r="BD7" s="11">
        <f t="shared" ref="BD7:BD25" si="20">IF($O7=11,141,IF($O7=20,144,0))</f>
        <v>144</v>
      </c>
      <c r="BE7" s="11">
        <f t="shared" ref="BE7:BE25" si="21">IF($P7=1,149,IF($P7=2,153,IF($P7=3,155,IF($P7=4,157,0))))</f>
        <v>155</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226.3993567781603</v>
      </c>
      <c r="BK7" s="19">
        <f>IF($N7=2,BK30*'4 PEF'!$E$4,IF(OR($N7=3,$N7=4,$N7=5,$N7=6),BK30*'4 PEF'!$E$5,IF(OR($N7=7,$N7=8),BK30*'4 PEF'!$E$8,IF($N7=9,BK30*'4 PEF'!$E$7,IF($N7=10,BK30*'4 PEF'!$E$6)))))</f>
        <v>105.06523404400744</v>
      </c>
      <c r="BL7" s="19">
        <f>BL30*'4 PEF'!$E$8</f>
        <v>18.35740607886618</v>
      </c>
      <c r="BM7" s="19">
        <f>IF($N7=2,BM30*'4 PEF'!$E$4,IF(OR($N7=3,$N7=4,$N7=5,$N7=6),BM30*'4 PEF'!$E$5,IF(OR($N7=7,$N7=8),BM30*'4 PEF'!$E$8,IF($N7=9,BM30*'4 PEF'!$E$7,IF($N7=10,BM30*'4 PEF'!$E$6)))))</f>
        <v>9.8399999999999981</v>
      </c>
      <c r="BN7" s="19">
        <f>BN30*'4 PEF'!$E$8</f>
        <v>83.834010498041053</v>
      </c>
      <c r="BO7" s="19">
        <f>BO30*'4 PEF'!$E$8</f>
        <v>0.91890036111253703</v>
      </c>
      <c r="BP7" s="33">
        <f>BP30*'4 PEF'!$E$8</f>
        <v>0</v>
      </c>
      <c r="BQ7" s="34">
        <f t="shared" ref="BQ7:BQ24" si="26">SUM(BK7:BP7)</f>
        <v>218.01555098202721</v>
      </c>
      <c r="BR7" s="19">
        <f>IF($N7=2,BR30*'4 PEF'!$E$4,IF(OR($N7=3,$N7=4,$N7=5,$N7=6),BR30*'4 PEF'!$E$5,IF(OR($N7=7,$N7=8),BR30*'4 PEF'!$E$8,IF($N7=9,BR30*'4 PEF'!$E$7,IF($N7=10,BR30*'4 PEF'!$E$6)))))</f>
        <v>145.45514129599496</v>
      </c>
      <c r="BS7" s="19">
        <f>BS30*'4 PEF'!$E$8</f>
        <v>7.3717598129521908</v>
      </c>
      <c r="BT7" s="19">
        <f>IF($N7=2,BT30*'4 PEF'!$E$4,IF(OR($N7=3,$N7=4,$N7=5,$N7=6),BT30*'4 PEF'!$E$5,IF(OR($N7=7,$N7=8),BT30*'4 PEF'!$E$8,IF($N7=9,BT30*'4 PEF'!$E$7,IF($N7=10,BT30*'4 PEF'!$E$6)))))</f>
        <v>14.28</v>
      </c>
      <c r="BU7" s="19">
        <f>BU30*'4 PEF'!$E$8</f>
        <v>79.313614681302539</v>
      </c>
      <c r="BV7" s="19">
        <f>BV30*'4 PEF'!$E$8</f>
        <v>1.6796745052261848</v>
      </c>
      <c r="BW7" s="33">
        <f>BW30*'4 PEF'!$E$8</f>
        <v>0</v>
      </c>
      <c r="BX7" s="34">
        <f t="shared" ref="BX7:BX24" si="27">SUM(BR7:BW7)</f>
        <v>248.10019029547587</v>
      </c>
    </row>
    <row r="8" spans="1:76" ht="15" customHeight="1" x14ac:dyDescent="0.25">
      <c r="A8" s="151"/>
      <c r="B8" s="17">
        <v>3</v>
      </c>
      <c r="C8" s="97">
        <f>VLOOKUP(M8,[1]aux!$A$2:$B$37,2,FALSE)</f>
        <v>3</v>
      </c>
      <c r="D8" s="50" t="s">
        <v>30</v>
      </c>
      <c r="E8" s="50" t="s">
        <v>32</v>
      </c>
      <c r="F8" s="49" t="s">
        <v>31</v>
      </c>
      <c r="G8" s="49" t="s">
        <v>34</v>
      </c>
      <c r="H8" s="49">
        <v>0</v>
      </c>
      <c r="I8" s="49">
        <f t="shared" si="3"/>
        <v>1</v>
      </c>
      <c r="J8" s="49">
        <f t="shared" si="4"/>
        <v>2</v>
      </c>
      <c r="K8" s="49">
        <f t="shared" si="5"/>
        <v>1</v>
      </c>
      <c r="L8" s="49">
        <f t="shared" si="6"/>
        <v>1</v>
      </c>
      <c r="M8" s="49">
        <f t="shared" si="7"/>
        <v>1211</v>
      </c>
      <c r="N8" s="49">
        <v>9</v>
      </c>
      <c r="O8" s="49">
        <v>20</v>
      </c>
      <c r="P8" s="49">
        <v>3</v>
      </c>
      <c r="Q8" s="49">
        <v>3</v>
      </c>
      <c r="R8" s="49">
        <v>2</v>
      </c>
      <c r="S8" s="22">
        <f t="shared" si="0"/>
        <v>18</v>
      </c>
      <c r="T8" s="49">
        <v>0</v>
      </c>
      <c r="U8" s="49">
        <v>0</v>
      </c>
      <c r="V8" s="18"/>
      <c r="W8" s="10">
        <f>VLOOKUP($C8,[1]Paris!$BB$7:$BK$42,5)</f>
        <v>1</v>
      </c>
      <c r="X8" s="10">
        <f>VLOOKUP($C8,[1]Paris!$BB$7:$BK$42,6)</f>
        <v>24</v>
      </c>
      <c r="Y8" s="10">
        <f>VLOOKUP($C8,[1]Paris!$BB$7:$BK$42,7)</f>
        <v>0</v>
      </c>
      <c r="Z8" s="10">
        <f>VLOOKUP($C8,[1]Paris!$BB$7:$BK$42,8)</f>
        <v>91</v>
      </c>
      <c r="AA8" s="10">
        <f>VLOOKUP($C8,[1]Paris!$BB$7:$BK$42,9)</f>
        <v>0</v>
      </c>
      <c r="AB8" s="10">
        <f>VLOOKUP($C8,[1]Paris!$BB$7:$BK$42,10)</f>
        <v>0</v>
      </c>
      <c r="AC8" s="11">
        <f t="shared" si="8"/>
        <v>0</v>
      </c>
      <c r="AD8" s="11">
        <f t="shared" si="9"/>
        <v>0</v>
      </c>
      <c r="AE8" s="11">
        <f>VLOOKUP($C8,[1]Vienna!$BB$7:$BM$42,11)</f>
        <v>0</v>
      </c>
      <c r="AF8" s="11">
        <f>VLOOKUP($C8,[1]Vienna!$BB$7:$BM$42,12)</f>
        <v>0</v>
      </c>
      <c r="AG8" s="11" t="s">
        <v>30</v>
      </c>
      <c r="AH8" s="11" t="s">
        <v>30</v>
      </c>
      <c r="AI8" s="11">
        <f t="shared" si="10"/>
        <v>138</v>
      </c>
      <c r="AJ8" s="11">
        <f t="shared" si="11"/>
        <v>144</v>
      </c>
      <c r="AK8" s="11">
        <f t="shared" si="12"/>
        <v>155</v>
      </c>
      <c r="AL8" s="11">
        <f t="shared" si="13"/>
        <v>0</v>
      </c>
      <c r="AM8" s="11">
        <f t="shared" si="14"/>
        <v>162</v>
      </c>
      <c r="AN8" s="11">
        <f t="shared" si="15"/>
        <v>0</v>
      </c>
      <c r="AO8" s="11">
        <f t="shared" si="16"/>
        <v>0</v>
      </c>
      <c r="AP8" s="13">
        <f t="shared" si="1"/>
        <v>213.74587630449128</v>
      </c>
      <c r="AQ8" s="10">
        <f>VLOOKUP($C8,[2]Paris!$BB$7:$BK$40,5)</f>
        <v>2</v>
      </c>
      <c r="AR8" s="10">
        <f>VLOOKUP($C8,[2]Paris!$BB$7:$BK$40,6)</f>
        <v>24</v>
      </c>
      <c r="AS8" s="10">
        <f>VLOOKUP($C8,[2]Paris!$BB$7:$BK$40,7)</f>
        <v>0</v>
      </c>
      <c r="AT8" s="10">
        <f>VLOOKUP($C8,[2]Paris!$BB$7:$BK$40,8)</f>
        <v>93</v>
      </c>
      <c r="AU8" s="10">
        <f>VLOOKUP($C8,[2]Paris!$BB$7:$BK$40,9)</f>
        <v>0</v>
      </c>
      <c r="AV8" s="10">
        <f>VLOOKUP($C8,[2]Paris!$BB$7:$BK$40,10)</f>
        <v>0</v>
      </c>
      <c r="AW8" s="11">
        <f t="shared" si="17"/>
        <v>0</v>
      </c>
      <c r="AX8" s="11">
        <f t="shared" si="18"/>
        <v>0</v>
      </c>
      <c r="AY8" s="11">
        <f>VLOOKUP($C8,[2]Vienna!$BB$7:$BM$42,11)</f>
        <v>0</v>
      </c>
      <c r="AZ8" s="11">
        <f>VLOOKUP($C8,[2]Vienna!$BB$7:$BM$42,12)</f>
        <v>0</v>
      </c>
      <c r="BA8" s="11" t="s">
        <v>30</v>
      </c>
      <c r="BB8" s="11" t="s">
        <v>30</v>
      </c>
      <c r="BC8" s="11">
        <f t="shared" si="19"/>
        <v>138</v>
      </c>
      <c r="BD8" s="11">
        <f t="shared" si="20"/>
        <v>144</v>
      </c>
      <c r="BE8" s="11">
        <f t="shared" si="21"/>
        <v>155</v>
      </c>
      <c r="BF8" s="11">
        <f t="shared" si="22"/>
        <v>0</v>
      </c>
      <c r="BG8" s="11">
        <f t="shared" si="23"/>
        <v>162</v>
      </c>
      <c r="BH8" s="11">
        <f t="shared" si="24"/>
        <v>0</v>
      </c>
      <c r="BI8" s="11">
        <f t="shared" si="25"/>
        <v>0</v>
      </c>
      <c r="BJ8" s="13">
        <f t="shared" si="2"/>
        <v>226.3993567781603</v>
      </c>
      <c r="BK8" s="19">
        <f>IF($N8=2,BK31*'4 PEF'!$E$4,IF(OR($N8=3,$N8=4,$N8=5,$N8=6),BK31*'4 PEF'!$E$5,IF(OR($N8=7,$N8=8),BK31*'4 PEF'!$E$8,IF($N8=9,BK31*'4 PEF'!$E$7,IF($N8=10,BK31*'4 PEF'!$E$6)))))</f>
        <v>102.85333437992308</v>
      </c>
      <c r="BL8" s="19">
        <f>BL31*'4 PEF'!$E$8</f>
        <v>18.35740607886618</v>
      </c>
      <c r="BM8" s="19">
        <f>IF($N8=2,BM31*'4 PEF'!$E$4,IF(OR($N8=3,$N8=4,$N8=5,$N8=6),BM31*'4 PEF'!$E$5,IF(OR($N8=7,$N8=8),BM31*'4 PEF'!$E$8,IF($N8=9,BM31*'4 PEF'!$E$7,IF($N8=10,BM31*'4 PEF'!$E$6)))))</f>
        <v>9.8399999999999981</v>
      </c>
      <c r="BN8" s="19">
        <f>BN31*'4 PEF'!$E$8</f>
        <v>83.834010498041053</v>
      </c>
      <c r="BO8" s="19">
        <f>BO31*'4 PEF'!$E$8</f>
        <v>0.91890036111253703</v>
      </c>
      <c r="BP8" s="33">
        <f>BP31*'4 PEF'!$E$8</f>
        <v>0</v>
      </c>
      <c r="BQ8" s="34">
        <f t="shared" si="26"/>
        <v>215.80365131794287</v>
      </c>
      <c r="BR8" s="19">
        <f>IF($N8=2,BR31*'4 PEF'!$E$4,IF(OR($N8=3,$N8=4,$N8=5,$N8=6),BR31*'4 PEF'!$E$5,IF(OR($N8=7,$N8=8),BR31*'4 PEF'!$E$8,IF($N8=9,BR31*'4 PEF'!$E$7,IF($N8=10,BR31*'4 PEF'!$E$6)))))</f>
        <v>142.39292779502665</v>
      </c>
      <c r="BS8" s="19">
        <f>BS31*'4 PEF'!$E$8</f>
        <v>7.3717598129521908</v>
      </c>
      <c r="BT8" s="19">
        <f>IF($N8=2,BT31*'4 PEF'!$E$4,IF(OR($N8=3,$N8=4,$N8=5,$N8=6),BT31*'4 PEF'!$E$5,IF(OR($N8=7,$N8=8),BT31*'4 PEF'!$E$8,IF($N8=9,BT31*'4 PEF'!$E$7,IF($N8=10,BT31*'4 PEF'!$E$6)))))</f>
        <v>14.28</v>
      </c>
      <c r="BU8" s="19">
        <f>BU31*'4 PEF'!$E$8</f>
        <v>79.313614681302539</v>
      </c>
      <c r="BV8" s="19">
        <f>BV31*'4 PEF'!$E$8</f>
        <v>1.6796745052261848</v>
      </c>
      <c r="BW8" s="33">
        <f>BW31*'4 PEF'!$E$8</f>
        <v>0</v>
      </c>
      <c r="BX8" s="34">
        <f t="shared" si="27"/>
        <v>245.03797679450756</v>
      </c>
    </row>
    <row r="9" spans="1:76" ht="15" customHeight="1" x14ac:dyDescent="0.25">
      <c r="A9" s="151"/>
      <c r="B9" s="17">
        <v>4</v>
      </c>
      <c r="C9" s="97">
        <f>VLOOKUP(M9,[1]aux!$A$2:$B$37,2,FALSE)</f>
        <v>3</v>
      </c>
      <c r="D9" s="50" t="s">
        <v>30</v>
      </c>
      <c r="E9" s="50" t="s">
        <v>32</v>
      </c>
      <c r="F9" s="49" t="s">
        <v>31</v>
      </c>
      <c r="G9" s="49" t="s">
        <v>34</v>
      </c>
      <c r="H9" s="49">
        <v>0</v>
      </c>
      <c r="I9" s="49">
        <f t="shared" si="3"/>
        <v>1</v>
      </c>
      <c r="J9" s="49">
        <f t="shared" si="4"/>
        <v>2</v>
      </c>
      <c r="K9" s="49">
        <f t="shared" si="5"/>
        <v>1</v>
      </c>
      <c r="L9" s="49">
        <f t="shared" si="6"/>
        <v>1</v>
      </c>
      <c r="M9" s="49">
        <f t="shared" si="7"/>
        <v>1211</v>
      </c>
      <c r="N9" s="49">
        <v>8</v>
      </c>
      <c r="O9" s="49">
        <v>13</v>
      </c>
      <c r="P9" s="49">
        <v>1</v>
      </c>
      <c r="Q9" s="49">
        <v>1</v>
      </c>
      <c r="R9" s="49">
        <v>2</v>
      </c>
      <c r="S9" s="22">
        <f t="shared" si="0"/>
        <v>17</v>
      </c>
      <c r="T9" s="49">
        <v>0</v>
      </c>
      <c r="U9" s="49">
        <v>0</v>
      </c>
      <c r="V9" s="18"/>
      <c r="W9" s="10">
        <f>VLOOKUP($C9,[1]Paris!$BB$7:$BK$42,5)</f>
        <v>1</v>
      </c>
      <c r="X9" s="10">
        <f>VLOOKUP($C9,[1]Paris!$BB$7:$BK$42,6)</f>
        <v>24</v>
      </c>
      <c r="Y9" s="10">
        <f>VLOOKUP($C9,[1]Paris!$BB$7:$BK$42,7)</f>
        <v>0</v>
      </c>
      <c r="Z9" s="10">
        <f>VLOOKUP($C9,[1]Paris!$BB$7:$BK$42,8)</f>
        <v>91</v>
      </c>
      <c r="AA9" s="10">
        <f>VLOOKUP($C9,[1]Paris!$BB$7:$BK$42,9)</f>
        <v>0</v>
      </c>
      <c r="AB9" s="10">
        <f>VLOOKUP($C9,[1]Paris!$BB$7:$BK$42,10)</f>
        <v>0</v>
      </c>
      <c r="AC9" s="11">
        <f t="shared" si="8"/>
        <v>0</v>
      </c>
      <c r="AD9" s="11">
        <f t="shared" si="9"/>
        <v>0</v>
      </c>
      <c r="AE9" s="11">
        <f>VLOOKUP($C9,[1]Vienna!$BB$7:$BM$42,11)</f>
        <v>0</v>
      </c>
      <c r="AF9" s="11">
        <f>VLOOKUP($C9,[1]Vienna!$BB$7:$BM$42,12)</f>
        <v>0</v>
      </c>
      <c r="AG9" s="11" t="s">
        <v>30</v>
      </c>
      <c r="AH9" s="11" t="s">
        <v>30</v>
      </c>
      <c r="AI9" s="11">
        <f t="shared" si="10"/>
        <v>135</v>
      </c>
      <c r="AJ9" s="11">
        <f t="shared" si="11"/>
        <v>0</v>
      </c>
      <c r="AK9" s="11">
        <f t="shared" si="12"/>
        <v>149</v>
      </c>
      <c r="AL9" s="11">
        <f t="shared" si="13"/>
        <v>0</v>
      </c>
      <c r="AM9" s="11">
        <f t="shared" si="14"/>
        <v>162</v>
      </c>
      <c r="AN9" s="11">
        <f t="shared" si="15"/>
        <v>0</v>
      </c>
      <c r="AO9" s="11">
        <f t="shared" si="16"/>
        <v>0</v>
      </c>
      <c r="AP9" s="13">
        <f t="shared" si="1"/>
        <v>202.72241372718099</v>
      </c>
      <c r="AQ9" s="10">
        <f>VLOOKUP($C9,[2]Paris!$BB$7:$BK$40,5)</f>
        <v>2</v>
      </c>
      <c r="AR9" s="10">
        <f>VLOOKUP($C9,[2]Paris!$BB$7:$BK$40,6)</f>
        <v>24</v>
      </c>
      <c r="AS9" s="10">
        <f>VLOOKUP($C9,[2]Paris!$BB$7:$BK$40,7)</f>
        <v>0</v>
      </c>
      <c r="AT9" s="10">
        <f>VLOOKUP($C9,[2]Paris!$BB$7:$BK$40,8)</f>
        <v>93</v>
      </c>
      <c r="AU9" s="10">
        <f>VLOOKUP($C9,[2]Paris!$BB$7:$BK$40,9)</f>
        <v>0</v>
      </c>
      <c r="AV9" s="10">
        <f>VLOOKUP($C9,[2]Paris!$BB$7:$BK$40,10)</f>
        <v>0</v>
      </c>
      <c r="AW9" s="11">
        <f t="shared" si="17"/>
        <v>0</v>
      </c>
      <c r="AX9" s="11">
        <f t="shared" si="18"/>
        <v>0</v>
      </c>
      <c r="AY9" s="11">
        <f>VLOOKUP($C9,[2]Vienna!$BB$7:$BM$42,11)</f>
        <v>0</v>
      </c>
      <c r="AZ9" s="11">
        <f>VLOOKUP($C9,[2]Vienna!$BB$7:$BM$42,12)</f>
        <v>0</v>
      </c>
      <c r="BA9" s="11" t="s">
        <v>30</v>
      </c>
      <c r="BB9" s="11" t="s">
        <v>30</v>
      </c>
      <c r="BC9" s="11">
        <f t="shared" si="19"/>
        <v>135</v>
      </c>
      <c r="BD9" s="11">
        <f t="shared" si="20"/>
        <v>0</v>
      </c>
      <c r="BE9" s="11">
        <f t="shared" si="21"/>
        <v>149</v>
      </c>
      <c r="BF9" s="11">
        <f t="shared" si="22"/>
        <v>0</v>
      </c>
      <c r="BG9" s="11">
        <f t="shared" si="23"/>
        <v>162</v>
      </c>
      <c r="BH9" s="11">
        <f t="shared" si="24"/>
        <v>0</v>
      </c>
      <c r="BI9" s="11">
        <f t="shared" si="25"/>
        <v>0</v>
      </c>
      <c r="BJ9" s="13">
        <f t="shared" si="2"/>
        <v>216.85604139540683</v>
      </c>
      <c r="BK9" s="19">
        <f>IF($N9=2,BK32*'4 PEF'!$E$4,IF(OR($N9=3,$N9=4,$N9=5,$N9=6),BK32*'4 PEF'!$E$5,IF(OR($N9=7,$N9=8),BK32*'4 PEF'!$E$8,IF($N9=9,BK32*'4 PEF'!$E$7,IF($N9=10,BK32*'4 PEF'!$E$6)))))</f>
        <v>64.363948570259367</v>
      </c>
      <c r="BL9" s="19">
        <f>BL32*'4 PEF'!$E$8</f>
        <v>10.388124970982886</v>
      </c>
      <c r="BM9" s="19">
        <f>IF($N9=2,BM32*'4 PEF'!$E$4,IF(OR($N9=3,$N9=4,$N9=5,$N9=6),BM32*'4 PEF'!$E$5,IF(OR($N9=7,$N9=8),BM32*'4 PEF'!$E$8,IF($N9=9,BM32*'4 PEF'!$E$7,IF($N9=10,BM32*'4 PEF'!$E$6)))))</f>
        <v>6.3521664902196102</v>
      </c>
      <c r="BN9" s="19">
        <f>BN32*'4 PEF'!$E$8</f>
        <v>83.834010498041053</v>
      </c>
      <c r="BO9" s="19">
        <f>BO32*'4 PEF'!$E$8</f>
        <v>0.91890036111253703</v>
      </c>
      <c r="BP9" s="33">
        <f>BP32*'4 PEF'!$E$8</f>
        <v>0</v>
      </c>
      <c r="BQ9" s="34">
        <f t="shared" si="26"/>
        <v>165.85715089061546</v>
      </c>
      <c r="BR9" s="19">
        <f>IF($N9=2,BR32*'4 PEF'!$E$4,IF(OR($N9=3,$N9=4,$N9=5,$N9=6),BR32*'4 PEF'!$E$5,IF(OR($N9=7,$N9=8),BR32*'4 PEF'!$E$8,IF($N9=9,BR32*'4 PEF'!$E$7,IF($N9=10,BR32*'4 PEF'!$E$6)))))</f>
        <v>87.126698220426135</v>
      </c>
      <c r="BS9" s="19">
        <f>BS32*'4 PEF'!$E$8</f>
        <v>4.3844486923279717</v>
      </c>
      <c r="BT9" s="19">
        <f>IF($N9=2,BT32*'4 PEF'!$E$4,IF(OR($N9=3,$N9=4,$N9=5,$N9=6),BT32*'4 PEF'!$E$5,IF(OR($N9=7,$N9=8),BT32*'4 PEF'!$E$8,IF($N9=9,BT32*'4 PEF'!$E$7,IF($N9=10,BT32*'4 PEF'!$E$6)))))</f>
        <v>9.0135010617727396</v>
      </c>
      <c r="BU9" s="19">
        <f>BU32*'4 PEF'!$E$8</f>
        <v>79.313614681302539</v>
      </c>
      <c r="BV9" s="19">
        <f>BV32*'4 PEF'!$E$8</f>
        <v>1.6796745052261848</v>
      </c>
      <c r="BW9" s="33">
        <f>BW32*'4 PEF'!$E$8</f>
        <v>0</v>
      </c>
      <c r="BX9" s="34">
        <f t="shared" si="27"/>
        <v>181.51793716105558</v>
      </c>
    </row>
    <row r="10" spans="1:76" ht="15" customHeight="1" x14ac:dyDescent="0.25">
      <c r="A10" s="151"/>
      <c r="B10" s="17">
        <v>5</v>
      </c>
      <c r="C10" s="97">
        <f>VLOOKUP(M10,[1]aux!$A$2:$B$37,2,FALSE)</f>
        <v>3</v>
      </c>
      <c r="D10" s="50" t="s">
        <v>30</v>
      </c>
      <c r="E10" s="50" t="s">
        <v>32</v>
      </c>
      <c r="F10" s="49" t="s">
        <v>31</v>
      </c>
      <c r="G10" s="49" t="s">
        <v>34</v>
      </c>
      <c r="H10" s="49">
        <v>0</v>
      </c>
      <c r="I10" s="49">
        <f t="shared" si="3"/>
        <v>1</v>
      </c>
      <c r="J10" s="49">
        <f t="shared" si="4"/>
        <v>2</v>
      </c>
      <c r="K10" s="49">
        <f t="shared" si="5"/>
        <v>1</v>
      </c>
      <c r="L10" s="49">
        <f t="shared" si="6"/>
        <v>1</v>
      </c>
      <c r="M10" s="49">
        <f t="shared" si="7"/>
        <v>1211</v>
      </c>
      <c r="N10" s="49">
        <v>8</v>
      </c>
      <c r="O10" s="49">
        <v>13</v>
      </c>
      <c r="P10" s="49">
        <v>1</v>
      </c>
      <c r="Q10" s="49">
        <v>1</v>
      </c>
      <c r="R10" s="49">
        <v>2</v>
      </c>
      <c r="S10" s="22">
        <f t="shared" si="0"/>
        <v>17</v>
      </c>
      <c r="T10" s="49">
        <v>0</v>
      </c>
      <c r="U10" s="49">
        <v>0</v>
      </c>
      <c r="V10" s="18"/>
      <c r="W10" s="10">
        <f>VLOOKUP($C10,[1]Paris!$BB$7:$BK$42,5)</f>
        <v>1</v>
      </c>
      <c r="X10" s="10">
        <f>VLOOKUP($C10,[1]Paris!$BB$7:$BK$42,6)</f>
        <v>24</v>
      </c>
      <c r="Y10" s="10">
        <f>VLOOKUP($C10,[1]Paris!$BB$7:$BK$42,7)</f>
        <v>0</v>
      </c>
      <c r="Z10" s="10">
        <f>VLOOKUP($C10,[1]Paris!$BB$7:$BK$42,8)</f>
        <v>91</v>
      </c>
      <c r="AA10" s="10">
        <f>VLOOKUP($C10,[1]Paris!$BB$7:$BK$42,9)</f>
        <v>0</v>
      </c>
      <c r="AB10" s="10">
        <f>VLOOKUP($C10,[1]Paris!$BB$7:$BK$42,10)</f>
        <v>0</v>
      </c>
      <c r="AC10" s="11">
        <f t="shared" si="8"/>
        <v>0</v>
      </c>
      <c r="AD10" s="11">
        <f t="shared" si="9"/>
        <v>0</v>
      </c>
      <c r="AE10" s="11">
        <f>VLOOKUP($C10,[1]Vienna!$BB$7:$BM$42,11)</f>
        <v>0</v>
      </c>
      <c r="AF10" s="11">
        <f>VLOOKUP($C10,[1]Vienna!$BB$7:$BM$42,12)</f>
        <v>0</v>
      </c>
      <c r="AG10" s="11" t="s">
        <v>30</v>
      </c>
      <c r="AH10" s="11" t="s">
        <v>30</v>
      </c>
      <c r="AI10" s="11">
        <f t="shared" si="10"/>
        <v>135</v>
      </c>
      <c r="AJ10" s="11">
        <f t="shared" si="11"/>
        <v>0</v>
      </c>
      <c r="AK10" s="11">
        <f t="shared" si="12"/>
        <v>149</v>
      </c>
      <c r="AL10" s="11">
        <f t="shared" si="13"/>
        <v>0</v>
      </c>
      <c r="AM10" s="11">
        <f t="shared" si="14"/>
        <v>162</v>
      </c>
      <c r="AN10" s="11">
        <f t="shared" si="15"/>
        <v>0</v>
      </c>
      <c r="AO10" s="11">
        <f t="shared" si="16"/>
        <v>0</v>
      </c>
      <c r="AP10" s="13">
        <f t="shared" si="1"/>
        <v>202.72241372718099</v>
      </c>
      <c r="AQ10" s="10">
        <f>VLOOKUP($C10,[2]Paris!$BB$7:$BK$40,5)</f>
        <v>2</v>
      </c>
      <c r="AR10" s="10">
        <f>VLOOKUP($C10,[2]Paris!$BB$7:$BK$40,6)</f>
        <v>24</v>
      </c>
      <c r="AS10" s="10">
        <f>VLOOKUP($C10,[2]Paris!$BB$7:$BK$40,7)</f>
        <v>0</v>
      </c>
      <c r="AT10" s="10">
        <f>VLOOKUP($C10,[2]Paris!$BB$7:$BK$40,8)</f>
        <v>93</v>
      </c>
      <c r="AU10" s="10">
        <f>VLOOKUP($C10,[2]Paris!$BB$7:$BK$40,9)</f>
        <v>0</v>
      </c>
      <c r="AV10" s="10">
        <f>VLOOKUP($C10,[2]Paris!$BB$7:$BK$40,10)</f>
        <v>0</v>
      </c>
      <c r="AW10" s="11">
        <f t="shared" si="17"/>
        <v>0</v>
      </c>
      <c r="AX10" s="11">
        <f t="shared" si="18"/>
        <v>0</v>
      </c>
      <c r="AY10" s="11">
        <f>VLOOKUP($C10,[2]Vienna!$BB$7:$BM$42,11)</f>
        <v>0</v>
      </c>
      <c r="AZ10" s="11">
        <f>VLOOKUP($C10,[2]Vienna!$BB$7:$BM$42,12)</f>
        <v>0</v>
      </c>
      <c r="BA10" s="11" t="s">
        <v>30</v>
      </c>
      <c r="BB10" s="11" t="s">
        <v>30</v>
      </c>
      <c r="BC10" s="11">
        <f t="shared" si="19"/>
        <v>135</v>
      </c>
      <c r="BD10" s="11">
        <f t="shared" si="20"/>
        <v>0</v>
      </c>
      <c r="BE10" s="11">
        <f t="shared" si="21"/>
        <v>149</v>
      </c>
      <c r="BF10" s="11">
        <f t="shared" si="22"/>
        <v>0</v>
      </c>
      <c r="BG10" s="11">
        <f t="shared" si="23"/>
        <v>162</v>
      </c>
      <c r="BH10" s="11">
        <f t="shared" si="24"/>
        <v>0</v>
      </c>
      <c r="BI10" s="11">
        <f t="shared" si="25"/>
        <v>0</v>
      </c>
      <c r="BJ10" s="13">
        <f t="shared" si="2"/>
        <v>216.85604139540683</v>
      </c>
      <c r="BK10" s="19">
        <f>IF($N10=2,BK33*'4 PEF'!$E$4,IF(OR($N10=3,$N10=4,$N10=5,$N10=6),BK33*'4 PEF'!$E$5,IF(OR($N10=7,$N10=8),BK33*'4 PEF'!$E$8,IF($N10=9,BK33*'4 PEF'!$E$7,IF($N10=10,BK33*'4 PEF'!$E$6)))))</f>
        <v>64.363948570259367</v>
      </c>
      <c r="BL10" s="19">
        <f>BL33*'4 PEF'!$E$8</f>
        <v>10.388124970982886</v>
      </c>
      <c r="BM10" s="19">
        <f>IF($N10=2,BM33*'4 PEF'!$E$4,IF(OR($N10=3,$N10=4,$N10=5,$N10=6),BM33*'4 PEF'!$E$5,IF(OR($N10=7,$N10=8),BM33*'4 PEF'!$E$8,IF($N10=9,BM33*'4 PEF'!$E$7,IF($N10=10,BM33*'4 PEF'!$E$6)))))</f>
        <v>6.3521664902196102</v>
      </c>
      <c r="BN10" s="19">
        <f>BN33*'4 PEF'!$E$8</f>
        <v>83.834010498041053</v>
      </c>
      <c r="BO10" s="19">
        <f>BO33*'4 PEF'!$E$8</f>
        <v>0.91890036111253703</v>
      </c>
      <c r="BP10" s="33">
        <f>BP33*'4 PEF'!$E$8</f>
        <v>0</v>
      </c>
      <c r="BQ10" s="34">
        <f t="shared" si="26"/>
        <v>165.85715089061546</v>
      </c>
      <c r="BR10" s="19">
        <f>IF($N10=2,BR33*'4 PEF'!$E$4,IF(OR($N10=3,$N10=4,$N10=5,$N10=6),BR33*'4 PEF'!$E$5,IF(OR($N10=7,$N10=8),BR33*'4 PEF'!$E$8,IF($N10=9,BR33*'4 PEF'!$E$7,IF($N10=10,BR33*'4 PEF'!$E$6)))))</f>
        <v>87.126698220426135</v>
      </c>
      <c r="BS10" s="19">
        <f>BS33*'4 PEF'!$E$8</f>
        <v>4.3844486923279717</v>
      </c>
      <c r="BT10" s="19">
        <f>IF($N10=2,BT33*'4 PEF'!$E$4,IF(OR($N10=3,$N10=4,$N10=5,$N10=6),BT33*'4 PEF'!$E$5,IF(OR($N10=7,$N10=8),BT33*'4 PEF'!$E$8,IF($N10=9,BT33*'4 PEF'!$E$7,IF($N10=10,BT33*'4 PEF'!$E$6)))))</f>
        <v>9.0135010617727396</v>
      </c>
      <c r="BU10" s="19">
        <f>BU33*'4 PEF'!$E$8</f>
        <v>79.313614681302539</v>
      </c>
      <c r="BV10" s="19">
        <f>BV33*'4 PEF'!$E$8</f>
        <v>1.6796745052261848</v>
      </c>
      <c r="BW10" s="33">
        <f>BW33*'4 PEF'!$E$8</f>
        <v>0</v>
      </c>
      <c r="BX10" s="34">
        <f t="shared" si="27"/>
        <v>181.51793716105558</v>
      </c>
    </row>
    <row r="11" spans="1:76" ht="15" customHeight="1" x14ac:dyDescent="0.25">
      <c r="A11" s="151"/>
      <c r="B11" s="17">
        <v>6</v>
      </c>
      <c r="C11" s="97">
        <f>VLOOKUP(M11,[1]aux!$A$2:$B$37,2,FALSE)</f>
        <v>3</v>
      </c>
      <c r="D11" s="50" t="s">
        <v>30</v>
      </c>
      <c r="E11" s="50" t="s">
        <v>32</v>
      </c>
      <c r="F11" s="49" t="s">
        <v>31</v>
      </c>
      <c r="G11" s="49" t="s">
        <v>34</v>
      </c>
      <c r="H11" s="49">
        <v>0</v>
      </c>
      <c r="I11" s="49">
        <f t="shared" si="3"/>
        <v>1</v>
      </c>
      <c r="J11" s="49">
        <f t="shared" si="4"/>
        <v>2</v>
      </c>
      <c r="K11" s="49">
        <f t="shared" si="5"/>
        <v>1</v>
      </c>
      <c r="L11" s="49">
        <f t="shared" si="6"/>
        <v>1</v>
      </c>
      <c r="M11" s="49">
        <f t="shared" si="7"/>
        <v>1211</v>
      </c>
      <c r="N11" s="49">
        <v>9</v>
      </c>
      <c r="O11" s="49">
        <v>20</v>
      </c>
      <c r="P11" s="49">
        <v>3</v>
      </c>
      <c r="Q11" s="49">
        <v>3</v>
      </c>
      <c r="R11" s="49">
        <v>2</v>
      </c>
      <c r="S11" s="22">
        <f t="shared" si="0"/>
        <v>24</v>
      </c>
      <c r="T11" s="49">
        <v>1</v>
      </c>
      <c r="U11" s="49">
        <v>1</v>
      </c>
      <c r="V11" s="18"/>
      <c r="W11" s="10">
        <f>VLOOKUP($C11,[1]Paris!$BB$7:$BK$42,5)</f>
        <v>1</v>
      </c>
      <c r="X11" s="10">
        <f>VLOOKUP($C11,[1]Paris!$BB$7:$BK$42,6)</f>
        <v>24</v>
      </c>
      <c r="Y11" s="10">
        <f>VLOOKUP($C11,[1]Paris!$BB$7:$BK$42,7)</f>
        <v>0</v>
      </c>
      <c r="Z11" s="10">
        <f>VLOOKUP($C11,[1]Paris!$BB$7:$BK$42,8)</f>
        <v>91</v>
      </c>
      <c r="AA11" s="10">
        <f>VLOOKUP($C11,[1]Paris!$BB$7:$BK$42,9)</f>
        <v>0</v>
      </c>
      <c r="AB11" s="10">
        <f>VLOOKUP($C11,[1]Paris!$BB$7:$BK$42,10)</f>
        <v>0</v>
      </c>
      <c r="AC11" s="11">
        <f t="shared" si="8"/>
        <v>0</v>
      </c>
      <c r="AD11" s="11">
        <f t="shared" si="9"/>
        <v>0</v>
      </c>
      <c r="AE11" s="11">
        <f>VLOOKUP($C11,[1]Vienna!$BB$7:$BM$42,11)</f>
        <v>0</v>
      </c>
      <c r="AF11" s="11">
        <f>VLOOKUP($C11,[1]Vienna!$BB$7:$BM$42,12)</f>
        <v>0</v>
      </c>
      <c r="AG11" s="11" t="s">
        <v>30</v>
      </c>
      <c r="AH11" s="11" t="s">
        <v>30</v>
      </c>
      <c r="AI11" s="11">
        <f t="shared" si="10"/>
        <v>138</v>
      </c>
      <c r="AJ11" s="11">
        <f t="shared" si="11"/>
        <v>144</v>
      </c>
      <c r="AK11" s="11">
        <f t="shared" si="12"/>
        <v>155</v>
      </c>
      <c r="AL11" s="11">
        <f t="shared" si="13"/>
        <v>0</v>
      </c>
      <c r="AM11" s="11">
        <f t="shared" si="14"/>
        <v>162</v>
      </c>
      <c r="AN11" s="11">
        <f t="shared" si="15"/>
        <v>186</v>
      </c>
      <c r="AO11" s="11">
        <f t="shared" si="16"/>
        <v>184</v>
      </c>
      <c r="AP11" s="13">
        <f t="shared" si="1"/>
        <v>245.08878228739724</v>
      </c>
      <c r="AQ11" s="10">
        <f>VLOOKUP($C11,[2]Paris!$BB$7:$BK$40,5)</f>
        <v>2</v>
      </c>
      <c r="AR11" s="10">
        <f>VLOOKUP($C11,[2]Paris!$BB$7:$BK$40,6)</f>
        <v>24</v>
      </c>
      <c r="AS11" s="10">
        <f>VLOOKUP($C11,[2]Paris!$BB$7:$BK$40,7)</f>
        <v>0</v>
      </c>
      <c r="AT11" s="10">
        <f>VLOOKUP($C11,[2]Paris!$BB$7:$BK$40,8)</f>
        <v>93</v>
      </c>
      <c r="AU11" s="10">
        <f>VLOOKUP($C11,[2]Paris!$BB$7:$BK$40,9)</f>
        <v>0</v>
      </c>
      <c r="AV11" s="10">
        <f>VLOOKUP($C11,[2]Paris!$BB$7:$BK$40,10)</f>
        <v>0</v>
      </c>
      <c r="AW11" s="11">
        <f t="shared" si="17"/>
        <v>0</v>
      </c>
      <c r="AX11" s="11">
        <f t="shared" si="18"/>
        <v>0</v>
      </c>
      <c r="AY11" s="11">
        <f>VLOOKUP($C11,[2]Vienna!$BB$7:$BM$42,11)</f>
        <v>0</v>
      </c>
      <c r="AZ11" s="11">
        <f>VLOOKUP($C11,[2]Vienna!$BB$7:$BM$42,12)</f>
        <v>0</v>
      </c>
      <c r="BA11" s="11" t="s">
        <v>30</v>
      </c>
      <c r="BB11" s="11" t="s">
        <v>30</v>
      </c>
      <c r="BC11" s="11">
        <f t="shared" si="19"/>
        <v>138</v>
      </c>
      <c r="BD11" s="11">
        <f t="shared" si="20"/>
        <v>144</v>
      </c>
      <c r="BE11" s="11">
        <f t="shared" si="21"/>
        <v>155</v>
      </c>
      <c r="BF11" s="11">
        <f t="shared" si="22"/>
        <v>0</v>
      </c>
      <c r="BG11" s="11">
        <f t="shared" si="23"/>
        <v>162</v>
      </c>
      <c r="BH11" s="11">
        <f t="shared" si="24"/>
        <v>186</v>
      </c>
      <c r="BI11" s="11">
        <f t="shared" si="25"/>
        <v>184</v>
      </c>
      <c r="BJ11" s="13">
        <f t="shared" si="2"/>
        <v>262.2757059845095</v>
      </c>
      <c r="BK11" s="19">
        <f>IF($N11=2,BK34*'4 PEF'!$E$4,IF(OR($N11=3,$N11=4,$N11=5,$N11=6),BK34*'4 PEF'!$E$5,IF(OR($N11=7,$N11=8),BK34*'4 PEF'!$E$8,IF($N11=9,BK34*'4 PEF'!$E$7,IF($N11=10,BK34*'4 PEF'!$E$6)))))</f>
        <v>102.85333437992308</v>
      </c>
      <c r="BL11" s="19">
        <f>BL34*'4 PEF'!$E$8</f>
        <v>18.35740607886618</v>
      </c>
      <c r="BM11" s="19">
        <f>IF($N11=2,BM34*'4 PEF'!$E$4,IF(OR($N11=3,$N11=4,$N11=5,$N11=6),BM34*'4 PEF'!$E$5,IF(OR($N11=7,$N11=8),BM34*'4 PEF'!$E$8,IF($N11=9,BM34*'4 PEF'!$E$7,IF($N11=10,BM34*'4 PEF'!$E$6)))))</f>
        <v>5.5379487179487166</v>
      </c>
      <c r="BN11" s="19">
        <f>BN34*'4 PEF'!$E$8</f>
        <v>83.834010498041053</v>
      </c>
      <c r="BO11" s="19">
        <f>BO34*'4 PEF'!$E$8</f>
        <v>0.91890036111253703</v>
      </c>
      <c r="BP11" s="33">
        <f>BP34*'4 PEF'!$E$8</f>
        <v>-19.29465811965812</v>
      </c>
      <c r="BQ11" s="34">
        <f t="shared" si="26"/>
        <v>192.20694191623346</v>
      </c>
      <c r="BR11" s="19">
        <f>IF($N11=2,BR34*'4 PEF'!$E$4,IF(OR($N11=3,$N11=4,$N11=5,$N11=6),BR34*'4 PEF'!$E$5,IF(OR($N11=7,$N11=8),BR34*'4 PEF'!$E$8,IF($N11=9,BR34*'4 PEF'!$E$7,IF($N11=10,BR34*'4 PEF'!$E$6)))))</f>
        <v>142.39292779502665</v>
      </c>
      <c r="BS11" s="19">
        <f>BS34*'4 PEF'!$E$8</f>
        <v>7.3717598129521908</v>
      </c>
      <c r="BT11" s="19">
        <f>IF($N11=2,BT34*'4 PEF'!$E$4,IF(OR($N11=3,$N11=4,$N11=5,$N11=6),BT34*'4 PEF'!$E$5,IF(OR($N11=7,$N11=8),BT34*'4 PEF'!$E$8,IF($N11=9,BT34*'4 PEF'!$E$7,IF($N11=10,BT34*'4 PEF'!$E$6)))))</f>
        <v>9.2735238095238106</v>
      </c>
      <c r="BU11" s="19">
        <f>BU34*'4 PEF'!$E$8</f>
        <v>79.313614681302539</v>
      </c>
      <c r="BV11" s="19">
        <f>BV34*'4 PEF'!$E$8</f>
        <v>1.6796745052261848</v>
      </c>
      <c r="BW11" s="33">
        <f>BW34*'4 PEF'!$E$8</f>
        <v>-19.644603174603173</v>
      </c>
      <c r="BX11" s="34">
        <f t="shared" si="27"/>
        <v>220.38689742942822</v>
      </c>
    </row>
    <row r="12" spans="1:76" ht="15" customHeight="1" x14ac:dyDescent="0.25">
      <c r="A12" s="151"/>
      <c r="B12" s="17">
        <v>7</v>
      </c>
      <c r="C12" s="97">
        <f>VLOOKUP(M12,[1]aux!$A$2:$B$37,2,FALSE)</f>
        <v>3</v>
      </c>
      <c r="D12" s="50" t="s">
        <v>30</v>
      </c>
      <c r="E12" s="50" t="s">
        <v>32</v>
      </c>
      <c r="F12" s="49" t="s">
        <v>31</v>
      </c>
      <c r="G12" s="49" t="s">
        <v>34</v>
      </c>
      <c r="H12" s="49">
        <v>0</v>
      </c>
      <c r="I12" s="49">
        <f t="shared" si="3"/>
        <v>1</v>
      </c>
      <c r="J12" s="49">
        <f t="shared" si="4"/>
        <v>2</v>
      </c>
      <c r="K12" s="49">
        <f t="shared" si="5"/>
        <v>1</v>
      </c>
      <c r="L12" s="49">
        <f t="shared" si="6"/>
        <v>1</v>
      </c>
      <c r="M12" s="49">
        <f t="shared" si="7"/>
        <v>1211</v>
      </c>
      <c r="N12" s="49">
        <v>9</v>
      </c>
      <c r="O12" s="49">
        <v>20</v>
      </c>
      <c r="P12" s="49">
        <v>3</v>
      </c>
      <c r="Q12" s="49">
        <v>3</v>
      </c>
      <c r="R12" s="49">
        <v>2</v>
      </c>
      <c r="S12" s="22">
        <f t="shared" si="0"/>
        <v>24</v>
      </c>
      <c r="T12" s="49">
        <v>1</v>
      </c>
      <c r="U12" s="49">
        <v>1</v>
      </c>
      <c r="V12" s="18"/>
      <c r="W12" s="10">
        <f>VLOOKUP($C12,[1]Paris!$BB$7:$BK$42,5)</f>
        <v>1</v>
      </c>
      <c r="X12" s="10">
        <f>VLOOKUP($C12,[1]Paris!$BB$7:$BK$42,6)</f>
        <v>24</v>
      </c>
      <c r="Y12" s="10">
        <f>VLOOKUP($C12,[1]Paris!$BB$7:$BK$42,7)</f>
        <v>0</v>
      </c>
      <c r="Z12" s="10">
        <f>VLOOKUP($C12,[1]Paris!$BB$7:$BK$42,8)</f>
        <v>91</v>
      </c>
      <c r="AA12" s="10">
        <f>VLOOKUP($C12,[1]Paris!$BB$7:$BK$42,9)</f>
        <v>0</v>
      </c>
      <c r="AB12" s="10">
        <f>VLOOKUP($C12,[1]Paris!$BB$7:$BK$42,10)</f>
        <v>0</v>
      </c>
      <c r="AC12" s="11">
        <f t="shared" si="8"/>
        <v>0</v>
      </c>
      <c r="AD12" s="11">
        <f t="shared" si="9"/>
        <v>0</v>
      </c>
      <c r="AE12" s="11">
        <f>VLOOKUP($C12,[1]Vienna!$BB$7:$BM$42,11)</f>
        <v>0</v>
      </c>
      <c r="AF12" s="11">
        <f>VLOOKUP($C12,[1]Vienna!$BB$7:$BM$42,12)</f>
        <v>0</v>
      </c>
      <c r="AG12" s="11" t="s">
        <v>30</v>
      </c>
      <c r="AH12" s="11" t="s">
        <v>30</v>
      </c>
      <c r="AI12" s="11">
        <f t="shared" si="10"/>
        <v>138</v>
      </c>
      <c r="AJ12" s="11">
        <f t="shared" si="11"/>
        <v>144</v>
      </c>
      <c r="AK12" s="11">
        <f t="shared" si="12"/>
        <v>155</v>
      </c>
      <c r="AL12" s="11">
        <f t="shared" si="13"/>
        <v>0</v>
      </c>
      <c r="AM12" s="11">
        <f t="shared" si="14"/>
        <v>162</v>
      </c>
      <c r="AN12" s="11">
        <f t="shared" si="15"/>
        <v>186</v>
      </c>
      <c r="AO12" s="11">
        <f t="shared" si="16"/>
        <v>184</v>
      </c>
      <c r="AP12" s="13">
        <f t="shared" si="1"/>
        <v>245.08878228739724</v>
      </c>
      <c r="AQ12" s="10">
        <f>VLOOKUP($C12,[2]Paris!$BB$7:$BK$40,5)</f>
        <v>2</v>
      </c>
      <c r="AR12" s="10">
        <f>VLOOKUP($C12,[2]Paris!$BB$7:$BK$40,6)</f>
        <v>24</v>
      </c>
      <c r="AS12" s="10">
        <f>VLOOKUP($C12,[2]Paris!$BB$7:$BK$40,7)</f>
        <v>0</v>
      </c>
      <c r="AT12" s="10">
        <f>VLOOKUP($C12,[2]Paris!$BB$7:$BK$40,8)</f>
        <v>93</v>
      </c>
      <c r="AU12" s="10">
        <f>VLOOKUP($C12,[2]Paris!$BB$7:$BK$40,9)</f>
        <v>0</v>
      </c>
      <c r="AV12" s="10">
        <f>VLOOKUP($C12,[2]Paris!$BB$7:$BK$40,10)</f>
        <v>0</v>
      </c>
      <c r="AW12" s="11">
        <f t="shared" si="17"/>
        <v>0</v>
      </c>
      <c r="AX12" s="11">
        <f t="shared" si="18"/>
        <v>0</v>
      </c>
      <c r="AY12" s="11">
        <f>VLOOKUP($C12,[2]Vienna!$BB$7:$BM$42,11)</f>
        <v>0</v>
      </c>
      <c r="AZ12" s="11">
        <f>VLOOKUP($C12,[2]Vienna!$BB$7:$BM$42,12)</f>
        <v>0</v>
      </c>
      <c r="BA12" s="11" t="s">
        <v>30</v>
      </c>
      <c r="BB12" s="11" t="s">
        <v>30</v>
      </c>
      <c r="BC12" s="11">
        <f t="shared" si="19"/>
        <v>138</v>
      </c>
      <c r="BD12" s="11">
        <f t="shared" si="20"/>
        <v>144</v>
      </c>
      <c r="BE12" s="11">
        <f t="shared" si="21"/>
        <v>155</v>
      </c>
      <c r="BF12" s="11">
        <f t="shared" si="22"/>
        <v>0</v>
      </c>
      <c r="BG12" s="11">
        <f t="shared" si="23"/>
        <v>162</v>
      </c>
      <c r="BH12" s="11">
        <f t="shared" si="24"/>
        <v>186</v>
      </c>
      <c r="BI12" s="11">
        <f t="shared" si="25"/>
        <v>184</v>
      </c>
      <c r="BJ12" s="13">
        <f t="shared" si="2"/>
        <v>262.2757059845095</v>
      </c>
      <c r="BK12" s="19">
        <f>IF($N12=2,BK35*'4 PEF'!$E$4,IF(OR($N12=3,$N12=4,$N12=5,$N12=6),BK35*'4 PEF'!$E$5,IF(OR($N12=7,$N12=8),BK35*'4 PEF'!$E$8,IF($N12=9,BK35*'4 PEF'!$E$7,IF($N12=10,BK35*'4 PEF'!$E$6)))))</f>
        <v>102.85333437992308</v>
      </c>
      <c r="BL12" s="19">
        <f>BL35*'4 PEF'!$E$8</f>
        <v>18.35740607886618</v>
      </c>
      <c r="BM12" s="19">
        <f>IF($N12=2,BM35*'4 PEF'!$E$4,IF(OR($N12=3,$N12=4,$N12=5,$N12=6),BM35*'4 PEF'!$E$5,IF(OR($N12=7,$N12=8),BM35*'4 PEF'!$E$8,IF($N12=9,BM35*'4 PEF'!$E$7,IF($N12=10,BM35*'4 PEF'!$E$6)))))</f>
        <v>5.5379487179487166</v>
      </c>
      <c r="BN12" s="19">
        <f>BN35*'4 PEF'!$E$8</f>
        <v>83.834010498041053</v>
      </c>
      <c r="BO12" s="19">
        <f>BO35*'4 PEF'!$E$8</f>
        <v>0.91890036111253703</v>
      </c>
      <c r="BP12" s="33">
        <f>BP35*'4 PEF'!$E$8</f>
        <v>-19.29465811965812</v>
      </c>
      <c r="BQ12" s="34">
        <f t="shared" si="26"/>
        <v>192.20694191623346</v>
      </c>
      <c r="BR12" s="19">
        <f>IF($N12=2,BR35*'4 PEF'!$E$4,IF(OR($N12=3,$N12=4,$N12=5,$N12=6),BR35*'4 PEF'!$E$5,IF(OR($N12=7,$N12=8),BR35*'4 PEF'!$E$8,IF($N12=9,BR35*'4 PEF'!$E$7,IF($N12=10,BR35*'4 PEF'!$E$6)))))</f>
        <v>142.39292779502665</v>
      </c>
      <c r="BS12" s="19">
        <f>BS35*'4 PEF'!$E$8</f>
        <v>7.3717598129521908</v>
      </c>
      <c r="BT12" s="19">
        <f>IF($N12=2,BT35*'4 PEF'!$E$4,IF(OR($N12=3,$N12=4,$N12=5,$N12=6),BT35*'4 PEF'!$E$5,IF(OR($N12=7,$N12=8),BT35*'4 PEF'!$E$8,IF($N12=9,BT35*'4 PEF'!$E$7,IF($N12=10,BT35*'4 PEF'!$E$6)))))</f>
        <v>9.2735238095238106</v>
      </c>
      <c r="BU12" s="19">
        <f>BU35*'4 PEF'!$E$8</f>
        <v>79.313614681302539</v>
      </c>
      <c r="BV12" s="19">
        <f>BV35*'4 PEF'!$E$8</f>
        <v>1.6796745052261848</v>
      </c>
      <c r="BW12" s="33">
        <f>BW35*'4 PEF'!$E$8</f>
        <v>-19.644603174603173</v>
      </c>
      <c r="BX12" s="34">
        <f t="shared" si="27"/>
        <v>220.38689742942822</v>
      </c>
    </row>
    <row r="13" spans="1:76" ht="15" customHeight="1" x14ac:dyDescent="0.25">
      <c r="A13" s="151"/>
      <c r="B13" s="17">
        <v>8</v>
      </c>
      <c r="C13" s="97">
        <f>VLOOKUP(M13,[1]aux!$A$2:$B$37,2,FALSE)</f>
        <v>14</v>
      </c>
      <c r="D13" s="50" t="s">
        <v>34</v>
      </c>
      <c r="E13" s="50" t="s">
        <v>33</v>
      </c>
      <c r="F13" s="49" t="s">
        <v>33</v>
      </c>
      <c r="G13" s="49" t="s">
        <v>33</v>
      </c>
      <c r="H13" s="49">
        <v>0</v>
      </c>
      <c r="I13" s="49">
        <f t="shared" si="3"/>
        <v>3</v>
      </c>
      <c r="J13" s="49">
        <f t="shared" si="4"/>
        <v>3</v>
      </c>
      <c r="K13" s="49">
        <f t="shared" si="5"/>
        <v>3</v>
      </c>
      <c r="L13" s="49">
        <f t="shared" si="6"/>
        <v>1</v>
      </c>
      <c r="M13" s="49">
        <f t="shared" si="7"/>
        <v>3331</v>
      </c>
      <c r="N13" s="49">
        <v>5</v>
      </c>
      <c r="O13" s="49">
        <v>20</v>
      </c>
      <c r="P13" s="49">
        <v>3</v>
      </c>
      <c r="Q13" s="49">
        <v>3</v>
      </c>
      <c r="R13" s="49">
        <v>2</v>
      </c>
      <c r="S13" s="22">
        <f t="shared" si="0"/>
        <v>15</v>
      </c>
      <c r="T13" s="49">
        <v>0</v>
      </c>
      <c r="U13" s="49">
        <v>0</v>
      </c>
      <c r="V13" s="18"/>
      <c r="W13" s="10">
        <f>VLOOKUP($C13,[1]Paris!$BB$7:$BK$42,5)</f>
        <v>15</v>
      </c>
      <c r="X13" s="10">
        <f>VLOOKUP($C13,[1]Paris!$BB$7:$BK$42,6)</f>
        <v>34</v>
      </c>
      <c r="Y13" s="10">
        <f>VLOOKUP($C13,[1]Paris!$BB$7:$BK$42,7)</f>
        <v>65</v>
      </c>
      <c r="Z13" s="10">
        <f>VLOOKUP($C13,[1]Paris!$BB$7:$BK$42,8)</f>
        <v>93</v>
      </c>
      <c r="AA13" s="10">
        <f>VLOOKUP($C13,[1]Paris!$BB$7:$BK$42,9)</f>
        <v>117</v>
      </c>
      <c r="AB13" s="10">
        <f>VLOOKUP($C13,[1]Paris!$BB$7:$BK$42,10)</f>
        <v>109</v>
      </c>
      <c r="AC13" s="11">
        <f t="shared" si="8"/>
        <v>0</v>
      </c>
      <c r="AD13" s="11">
        <f t="shared" si="9"/>
        <v>0</v>
      </c>
      <c r="AE13" s="11">
        <f>VLOOKUP($C13,[1]Vienna!$BB$7:$BM$42,11)</f>
        <v>177</v>
      </c>
      <c r="AF13" s="11">
        <f>VLOOKUP($C13,[1]Vienna!$BB$7:$BM$42,12)</f>
        <v>182</v>
      </c>
      <c r="AG13" s="11" t="s">
        <v>30</v>
      </c>
      <c r="AH13" s="11" t="s">
        <v>30</v>
      </c>
      <c r="AI13" s="11">
        <f t="shared" si="10"/>
        <v>123</v>
      </c>
      <c r="AJ13" s="11">
        <f t="shared" si="11"/>
        <v>144</v>
      </c>
      <c r="AK13" s="11">
        <f t="shared" si="12"/>
        <v>155</v>
      </c>
      <c r="AL13" s="11">
        <f t="shared" si="13"/>
        <v>0</v>
      </c>
      <c r="AM13" s="11">
        <f t="shared" si="14"/>
        <v>162</v>
      </c>
      <c r="AN13" s="11">
        <f t="shared" si="15"/>
        <v>0</v>
      </c>
      <c r="AO13" s="11">
        <f t="shared" si="16"/>
        <v>0</v>
      </c>
      <c r="AP13" s="13">
        <f t="shared" si="1"/>
        <v>460.92050843545201</v>
      </c>
      <c r="AQ13" s="10">
        <f>VLOOKUP($C13,[2]Paris!$BB$7:$BK$40,5)</f>
        <v>16</v>
      </c>
      <c r="AR13" s="10">
        <f>VLOOKUP($C13,[2]Paris!$BB$7:$BK$40,6)</f>
        <v>34</v>
      </c>
      <c r="AS13" s="10">
        <f>VLOOKUP($C13,[2]Paris!$BB$7:$BK$40,7)</f>
        <v>66</v>
      </c>
      <c r="AT13" s="10">
        <f>VLOOKUP($C13,[2]Paris!$BB$7:$BK$40,8)</f>
        <v>95</v>
      </c>
      <c r="AU13" s="10">
        <f>VLOOKUP($C13,[2]Paris!$BB$7:$BK$40,9)</f>
        <v>117</v>
      </c>
      <c r="AV13" s="10">
        <f>VLOOKUP($C13,[2]Paris!$BB$7:$BK$40,10)</f>
        <v>109</v>
      </c>
      <c r="AW13" s="11">
        <f t="shared" si="17"/>
        <v>0</v>
      </c>
      <c r="AX13" s="11">
        <f t="shared" si="18"/>
        <v>0</v>
      </c>
      <c r="AY13" s="11">
        <f>VLOOKUP($C13,[2]Vienna!$BB$7:$BM$42,11)</f>
        <v>177</v>
      </c>
      <c r="AZ13" s="11">
        <f>VLOOKUP($C13,[2]Vienna!$BB$7:$BM$42,12)</f>
        <v>182</v>
      </c>
      <c r="BA13" s="11" t="s">
        <v>30</v>
      </c>
      <c r="BB13" s="11" t="s">
        <v>30</v>
      </c>
      <c r="BC13" s="11">
        <f t="shared" si="19"/>
        <v>123</v>
      </c>
      <c r="BD13" s="11">
        <f t="shared" si="20"/>
        <v>144</v>
      </c>
      <c r="BE13" s="11">
        <f t="shared" si="21"/>
        <v>155</v>
      </c>
      <c r="BF13" s="11">
        <f t="shared" si="22"/>
        <v>0</v>
      </c>
      <c r="BG13" s="11">
        <f t="shared" si="23"/>
        <v>162</v>
      </c>
      <c r="BH13" s="11">
        <f t="shared" si="24"/>
        <v>0</v>
      </c>
      <c r="BI13" s="11">
        <f t="shared" si="25"/>
        <v>0</v>
      </c>
      <c r="BJ13" s="13">
        <f t="shared" si="2"/>
        <v>338.14742221410251</v>
      </c>
      <c r="BK13" s="19">
        <f>IF($N13=2,BK36*'4 PEF'!$E$4,IF(OR($N13=3,$N13=4,$N13=5,$N13=6),BK36*'4 PEF'!$E$5,IF(OR($N13=7,$N13=8),BK36*'4 PEF'!$E$8,IF($N13=9,BK36*'4 PEF'!$E$7,IF($N13=10,BK36*'4 PEF'!$E$6)))))</f>
        <v>18.525129885126631</v>
      </c>
      <c r="BL13" s="19">
        <f>BL36*'4 PEF'!$E$8</f>
        <v>2.5535220643012737</v>
      </c>
      <c r="BM13" s="19">
        <f>IF($N13=2,BM36*'4 PEF'!$E$4,IF(OR($N13=3,$N13=4,$N13=5,$N13=6),BM36*'4 PEF'!$E$5,IF(OR($N13=7,$N13=8),BM36*'4 PEF'!$E$8,IF($N13=9,BM36*'4 PEF'!$E$7,IF($N13=10,BM36*'4 PEF'!$E$6)))))</f>
        <v>8.6315789473684212</v>
      </c>
      <c r="BN13" s="19">
        <f>BN36*'4 PEF'!$E$8</f>
        <v>20.750119699292632</v>
      </c>
      <c r="BO13" s="19">
        <f>BO36*'4 PEF'!$E$8</f>
        <v>0.42527332019809416</v>
      </c>
      <c r="BP13" s="33">
        <f>BP36*'4 PEF'!$E$8</f>
        <v>0</v>
      </c>
      <c r="BQ13" s="34">
        <f t="shared" si="26"/>
        <v>50.885623916287052</v>
      </c>
      <c r="BR13" s="19">
        <f>IF($N13=2,BR36*'4 PEF'!$E$4,IF(OR($N13=3,$N13=4,$N13=5,$N13=6),BR36*'4 PEF'!$E$5,IF(OR($N13=7,$N13=8),BR36*'4 PEF'!$E$8,IF($N13=9,BR36*'4 PEF'!$E$7,IF($N13=10,BR36*'4 PEF'!$E$6)))))</f>
        <v>28.98941699152153</v>
      </c>
      <c r="BS13" s="19">
        <f>BS36*'4 PEF'!$E$8</f>
        <v>4.2623172617720613</v>
      </c>
      <c r="BT13" s="19">
        <f>IF($N13=2,BT36*'4 PEF'!$E$4,IF(OR($N13=3,$N13=4,$N13=5,$N13=6),BT36*'4 PEF'!$E$5,IF(OR($N13=7,$N13=8),BT36*'4 PEF'!$E$8,IF($N13=9,BT36*'4 PEF'!$E$7,IF($N13=10,BT36*'4 PEF'!$E$6)))))</f>
        <v>12.526315789473685</v>
      </c>
      <c r="BU13" s="19">
        <f>BU36*'4 PEF'!$E$8</f>
        <v>21.962033672442026</v>
      </c>
      <c r="BV13" s="19">
        <f>BV36*'4 PEF'!$E$8</f>
        <v>1.0792806106786721</v>
      </c>
      <c r="BW13" s="33">
        <f>BW36*'4 PEF'!$E$8</f>
        <v>0</v>
      </c>
      <c r="BX13" s="34">
        <f t="shared" si="27"/>
        <v>68.81936432588796</v>
      </c>
    </row>
    <row r="14" spans="1:76" ht="15" customHeight="1" x14ac:dyDescent="0.25">
      <c r="A14" s="151"/>
      <c r="B14" s="17">
        <v>9</v>
      </c>
      <c r="C14" s="97">
        <f>VLOOKUP(M14,[1]aux!$A$2:$B$37,2,FALSE)</f>
        <v>18</v>
      </c>
      <c r="D14" s="50" t="s">
        <v>33</v>
      </c>
      <c r="E14" s="50" t="s">
        <v>33</v>
      </c>
      <c r="F14" s="49" t="s">
        <v>33</v>
      </c>
      <c r="G14" s="49" t="s">
        <v>33</v>
      </c>
      <c r="H14" s="49">
        <v>0</v>
      </c>
      <c r="I14" s="49">
        <f t="shared" si="3"/>
        <v>4</v>
      </c>
      <c r="J14" s="49">
        <f t="shared" si="4"/>
        <v>3</v>
      </c>
      <c r="K14" s="49">
        <f t="shared" si="5"/>
        <v>3</v>
      </c>
      <c r="L14" s="49">
        <f t="shared" si="6"/>
        <v>1</v>
      </c>
      <c r="M14" s="49">
        <f t="shared" si="7"/>
        <v>4331</v>
      </c>
      <c r="N14" s="49">
        <v>5</v>
      </c>
      <c r="O14" s="49">
        <v>20</v>
      </c>
      <c r="P14" s="49">
        <v>3</v>
      </c>
      <c r="Q14" s="49">
        <v>3</v>
      </c>
      <c r="R14" s="49">
        <v>2</v>
      </c>
      <c r="S14" s="22">
        <f t="shared" si="0"/>
        <v>21</v>
      </c>
      <c r="T14" s="49">
        <v>1</v>
      </c>
      <c r="U14" s="49">
        <v>1</v>
      </c>
      <c r="V14" s="18"/>
      <c r="W14" s="10">
        <f>VLOOKUP($C14,[1]Paris!$BB$7:$BK$42,5)</f>
        <v>17</v>
      </c>
      <c r="X14" s="10" t="str">
        <f>VLOOKUP($C14,[1]Paris!$BB$7:$BK$42,6)</f>
        <v>d</v>
      </c>
      <c r="Y14" s="10">
        <f>VLOOKUP($C14,[1]Paris!$BB$7:$BK$42,7)</f>
        <v>67</v>
      </c>
      <c r="Z14" s="10">
        <f>VLOOKUP($C14,[1]Paris!$BB$7:$BK$42,8)</f>
        <v>93</v>
      </c>
      <c r="AA14" s="10">
        <f>VLOOKUP($C14,[1]Paris!$BB$7:$BK$42,9)</f>
        <v>117</v>
      </c>
      <c r="AB14" s="10">
        <f>VLOOKUP($C14,[1]Paris!$BB$7:$BK$42,10)</f>
        <v>109</v>
      </c>
      <c r="AC14" s="11">
        <f t="shared" si="8"/>
        <v>0</v>
      </c>
      <c r="AD14" s="11">
        <f t="shared" si="9"/>
        <v>0</v>
      </c>
      <c r="AE14" s="11">
        <f>VLOOKUP($C14,[1]Vienna!$BB$7:$BM$42,11)</f>
        <v>177</v>
      </c>
      <c r="AF14" s="11">
        <f>VLOOKUP($C14,[1]Vienna!$BB$7:$BM$42,12)</f>
        <v>182</v>
      </c>
      <c r="AG14" s="11" t="s">
        <v>30</v>
      </c>
      <c r="AH14" s="11" t="s">
        <v>30</v>
      </c>
      <c r="AI14" s="11">
        <f t="shared" si="10"/>
        <v>123</v>
      </c>
      <c r="AJ14" s="11">
        <f t="shared" si="11"/>
        <v>144</v>
      </c>
      <c r="AK14" s="11">
        <f t="shared" si="12"/>
        <v>155</v>
      </c>
      <c r="AL14" s="11">
        <f t="shared" si="13"/>
        <v>0</v>
      </c>
      <c r="AM14" s="11">
        <f t="shared" si="14"/>
        <v>162</v>
      </c>
      <c r="AN14" s="11">
        <f t="shared" si="15"/>
        <v>186</v>
      </c>
      <c r="AO14" s="11">
        <f t="shared" si="16"/>
        <v>184</v>
      </c>
      <c r="AP14" s="13">
        <f t="shared" si="1"/>
        <v>496.09421060331687</v>
      </c>
      <c r="AQ14" s="10">
        <f>VLOOKUP($C14,[2]Paris!$BB$7:$BK$40,5)</f>
        <v>18</v>
      </c>
      <c r="AR14" s="10" t="str">
        <f>VLOOKUP($C14,[2]Paris!$BB$7:$BK$40,6)</f>
        <v>d</v>
      </c>
      <c r="AS14" s="10">
        <f>VLOOKUP($C14,[2]Paris!$BB$7:$BK$40,7)</f>
        <v>68</v>
      </c>
      <c r="AT14" s="10">
        <f>VLOOKUP($C14,[2]Paris!$BB$7:$BK$40,8)</f>
        <v>95</v>
      </c>
      <c r="AU14" s="10">
        <f>VLOOKUP($C14,[2]Paris!$BB$7:$BK$40,9)</f>
        <v>117</v>
      </c>
      <c r="AV14" s="10">
        <f>VLOOKUP($C14,[2]Paris!$BB$7:$BK$40,10)</f>
        <v>109</v>
      </c>
      <c r="AW14" s="11">
        <f t="shared" si="17"/>
        <v>0</v>
      </c>
      <c r="AX14" s="11">
        <f t="shared" si="18"/>
        <v>0</v>
      </c>
      <c r="AY14" s="11">
        <f>VLOOKUP($C14,[2]Vienna!$BB$7:$BM$42,11)</f>
        <v>177</v>
      </c>
      <c r="AZ14" s="11">
        <f>VLOOKUP($C14,[2]Vienna!$BB$7:$BM$42,12)</f>
        <v>182</v>
      </c>
      <c r="BA14" s="11" t="s">
        <v>30</v>
      </c>
      <c r="BB14" s="11" t="s">
        <v>30</v>
      </c>
      <c r="BC14" s="11">
        <f t="shared" si="19"/>
        <v>123</v>
      </c>
      <c r="BD14" s="11">
        <f t="shared" si="20"/>
        <v>144</v>
      </c>
      <c r="BE14" s="11">
        <f t="shared" si="21"/>
        <v>155</v>
      </c>
      <c r="BF14" s="11">
        <f t="shared" si="22"/>
        <v>0</v>
      </c>
      <c r="BG14" s="11">
        <f t="shared" si="23"/>
        <v>162</v>
      </c>
      <c r="BH14" s="11">
        <f t="shared" si="24"/>
        <v>186</v>
      </c>
      <c r="BI14" s="11">
        <f t="shared" si="25"/>
        <v>184</v>
      </c>
      <c r="BJ14" s="13">
        <f t="shared" si="2"/>
        <v>381.35142566268638</v>
      </c>
      <c r="BK14" s="19">
        <f>IF($N14=2,BK37*'4 PEF'!$E$4,IF(OR($N14=3,$N14=4,$N14=5,$N14=6),BK37*'4 PEF'!$E$5,IF(OR($N14=7,$N14=8),BK37*'4 PEF'!$E$8,IF($N14=9,BK37*'4 PEF'!$E$7,IF($N14=10,BK37*'4 PEF'!$E$6)))))</f>
        <v>15.025206431460939</v>
      </c>
      <c r="BL14" s="19">
        <f>BL37*'4 PEF'!$E$8</f>
        <v>2.7139869456960355</v>
      </c>
      <c r="BM14" s="19">
        <f>IF($N14=2,BM37*'4 PEF'!$E$4,IF(OR($N14=3,$N14=4,$N14=5,$N14=6),BM37*'4 PEF'!$E$5,IF(OR($N14=7,$N14=8),BM37*'4 PEF'!$E$8,IF($N14=9,BM37*'4 PEF'!$E$7,IF($N14=10,BM37*'4 PEF'!$E$6)))))</f>
        <v>4.8578497525865938</v>
      </c>
      <c r="BN14" s="19">
        <f>BN37*'4 PEF'!$E$8</f>
        <v>20.750119699292632</v>
      </c>
      <c r="BO14" s="19">
        <f>BO37*'4 PEF'!$E$8</f>
        <v>0.41658640030593636</v>
      </c>
      <c r="BP14" s="33">
        <f>BP37*'4 PEF'!$E$8</f>
        <v>-19.29465811965812</v>
      </c>
      <c r="BQ14" s="34">
        <f t="shared" si="26"/>
        <v>24.469091109684019</v>
      </c>
      <c r="BR14" s="19">
        <f>IF($N14=2,BR37*'4 PEF'!$E$4,IF(OR($N14=3,$N14=4,$N14=5,$N14=6),BR37*'4 PEF'!$E$5,IF(OR($N14=7,$N14=8),BR37*'4 PEF'!$E$8,IF($N14=9,BR37*'4 PEF'!$E$7,IF($N14=10,BR37*'4 PEF'!$E$6)))))</f>
        <v>22.442452351212221</v>
      </c>
      <c r="BS14" s="19">
        <f>BS37*'4 PEF'!$E$8</f>
        <v>4.0789943971857099</v>
      </c>
      <c r="BT14" s="19">
        <f>IF($N14=2,BT37*'4 PEF'!$E$4,IF(OR($N14=3,$N14=4,$N14=5,$N14=6),BT37*'4 PEF'!$E$5,IF(OR($N14=7,$N14=8),BT37*'4 PEF'!$E$8,IF($N14=9,BT37*'4 PEF'!$E$7,IF($N14=10,BT37*'4 PEF'!$E$6)))))</f>
        <v>8.1346700083542203</v>
      </c>
      <c r="BU14" s="19">
        <f>BU37*'4 PEF'!$E$8</f>
        <v>21.962033672442026</v>
      </c>
      <c r="BV14" s="19">
        <f>BV37*'4 PEF'!$E$8</f>
        <v>1.0499397027072876</v>
      </c>
      <c r="BW14" s="33">
        <f>BW37*'4 PEF'!$E$8</f>
        <v>-19.644603174603173</v>
      </c>
      <c r="BX14" s="34">
        <f t="shared" si="27"/>
        <v>38.023486957298289</v>
      </c>
    </row>
    <row r="15" spans="1:76" ht="15" customHeight="1" x14ac:dyDescent="0.25">
      <c r="A15" s="151"/>
      <c r="B15" s="17">
        <v>10</v>
      </c>
      <c r="C15" s="97">
        <f>VLOOKUP(M15,[1]aux!$A$2:$B$37,2,FALSE)</f>
        <v>14</v>
      </c>
      <c r="D15" s="50" t="s">
        <v>34</v>
      </c>
      <c r="E15" s="50" t="s">
        <v>33</v>
      </c>
      <c r="F15" s="49" t="s">
        <v>33</v>
      </c>
      <c r="G15" s="49" t="s">
        <v>33</v>
      </c>
      <c r="H15" s="49">
        <v>0</v>
      </c>
      <c r="I15" s="49">
        <f t="shared" si="3"/>
        <v>3</v>
      </c>
      <c r="J15" s="49">
        <f t="shared" si="4"/>
        <v>3</v>
      </c>
      <c r="K15" s="49">
        <f t="shared" si="5"/>
        <v>3</v>
      </c>
      <c r="L15" s="49">
        <f t="shared" si="6"/>
        <v>1</v>
      </c>
      <c r="M15" s="49">
        <f t="shared" si="7"/>
        <v>3331</v>
      </c>
      <c r="N15" s="49">
        <v>8</v>
      </c>
      <c r="O15" s="49">
        <v>13</v>
      </c>
      <c r="P15" s="49">
        <v>1</v>
      </c>
      <c r="Q15" s="49">
        <v>1</v>
      </c>
      <c r="R15" s="49">
        <v>2</v>
      </c>
      <c r="S15" s="22">
        <f t="shared" si="0"/>
        <v>17</v>
      </c>
      <c r="T15" s="49">
        <v>0</v>
      </c>
      <c r="U15" s="49">
        <v>0</v>
      </c>
      <c r="V15" s="18"/>
      <c r="W15" s="10">
        <f>VLOOKUP($C15,[1]Paris!$BB$7:$BK$42,5)</f>
        <v>15</v>
      </c>
      <c r="X15" s="10">
        <f>VLOOKUP($C15,[1]Paris!$BB$7:$BK$42,6)</f>
        <v>34</v>
      </c>
      <c r="Y15" s="10">
        <f>VLOOKUP($C15,[1]Paris!$BB$7:$BK$42,7)</f>
        <v>65</v>
      </c>
      <c r="Z15" s="10">
        <f>VLOOKUP($C15,[1]Paris!$BB$7:$BK$42,8)</f>
        <v>93</v>
      </c>
      <c r="AA15" s="10">
        <f>VLOOKUP($C15,[1]Paris!$BB$7:$BK$42,9)</f>
        <v>117</v>
      </c>
      <c r="AB15" s="10">
        <f>VLOOKUP($C15,[1]Paris!$BB$7:$BK$42,10)</f>
        <v>109</v>
      </c>
      <c r="AC15" s="11">
        <f t="shared" si="8"/>
        <v>0</v>
      </c>
      <c r="AD15" s="11">
        <f t="shared" si="9"/>
        <v>0</v>
      </c>
      <c r="AE15" s="11">
        <f>VLOOKUP($C15,[1]Vienna!$BB$7:$BM$42,11)</f>
        <v>177</v>
      </c>
      <c r="AF15" s="11">
        <f>VLOOKUP($C15,[1]Vienna!$BB$7:$BM$42,12)</f>
        <v>182</v>
      </c>
      <c r="AG15" s="11" t="s">
        <v>30</v>
      </c>
      <c r="AH15" s="11" t="s">
        <v>30</v>
      </c>
      <c r="AI15" s="11">
        <f t="shared" si="10"/>
        <v>135</v>
      </c>
      <c r="AJ15" s="11">
        <f t="shared" si="11"/>
        <v>0</v>
      </c>
      <c r="AK15" s="11">
        <f t="shared" si="12"/>
        <v>149</v>
      </c>
      <c r="AL15" s="11">
        <f t="shared" si="13"/>
        <v>0</v>
      </c>
      <c r="AM15" s="11">
        <f t="shared" si="14"/>
        <v>162</v>
      </c>
      <c r="AN15" s="11">
        <f t="shared" si="15"/>
        <v>0</v>
      </c>
      <c r="AO15" s="11">
        <f t="shared" si="16"/>
        <v>0</v>
      </c>
      <c r="AP15" s="13">
        <f t="shared" si="1"/>
        <v>443.54254375189856</v>
      </c>
      <c r="AQ15" s="10">
        <f>VLOOKUP($C15,[2]Paris!$BB$7:$BK$40,5)</f>
        <v>16</v>
      </c>
      <c r="AR15" s="10">
        <f>VLOOKUP($C15,[2]Paris!$BB$7:$BK$40,6)</f>
        <v>34</v>
      </c>
      <c r="AS15" s="10">
        <f>VLOOKUP($C15,[2]Paris!$BB$7:$BK$40,7)</f>
        <v>66</v>
      </c>
      <c r="AT15" s="10">
        <f>VLOOKUP($C15,[2]Paris!$BB$7:$BK$40,8)</f>
        <v>95</v>
      </c>
      <c r="AU15" s="10">
        <f>VLOOKUP($C15,[2]Paris!$BB$7:$BK$40,9)</f>
        <v>117</v>
      </c>
      <c r="AV15" s="10">
        <f>VLOOKUP($C15,[2]Paris!$BB$7:$BK$40,10)</f>
        <v>109</v>
      </c>
      <c r="AW15" s="11">
        <f t="shared" si="17"/>
        <v>0</v>
      </c>
      <c r="AX15" s="11">
        <f t="shared" si="18"/>
        <v>0</v>
      </c>
      <c r="AY15" s="11">
        <f>VLOOKUP($C15,[2]Vienna!$BB$7:$BM$42,11)</f>
        <v>177</v>
      </c>
      <c r="AZ15" s="11">
        <f>VLOOKUP($C15,[2]Vienna!$BB$7:$BM$42,12)</f>
        <v>182</v>
      </c>
      <c r="BA15" s="11" t="s">
        <v>30</v>
      </c>
      <c r="BB15" s="11" t="s">
        <v>30</v>
      </c>
      <c r="BC15" s="11">
        <f t="shared" si="19"/>
        <v>135</v>
      </c>
      <c r="BD15" s="11">
        <f t="shared" si="20"/>
        <v>0</v>
      </c>
      <c r="BE15" s="11">
        <f t="shared" si="21"/>
        <v>149</v>
      </c>
      <c r="BF15" s="11">
        <f t="shared" si="22"/>
        <v>0</v>
      </c>
      <c r="BG15" s="11">
        <f t="shared" si="23"/>
        <v>162</v>
      </c>
      <c r="BH15" s="11">
        <f t="shared" si="24"/>
        <v>0</v>
      </c>
      <c r="BI15" s="11">
        <f t="shared" si="25"/>
        <v>0</v>
      </c>
      <c r="BJ15" s="13">
        <f t="shared" si="2"/>
        <v>313.64222428984419</v>
      </c>
      <c r="BK15" s="19">
        <f>IF($N15=2,BK38*'4 PEF'!$E$4,IF(OR($N15=3,$N15=4,$N15=5,$N15=6),BK38*'4 PEF'!$E$5,IF(OR($N15=7,$N15=8),BK38*'4 PEF'!$E$8,IF($N15=9,BK38*'4 PEF'!$E$7,IF($N15=10,BK38*'4 PEF'!$E$6)))))</f>
        <v>14.524878872361274</v>
      </c>
      <c r="BL15" s="19">
        <f>BL38*'4 PEF'!$E$8</f>
        <v>1.8536208254067386</v>
      </c>
      <c r="BM15" s="19">
        <f>IF($N15=2,BM38*'4 PEF'!$E$4,IF(OR($N15=3,$N15=4,$N15=5,$N15=6),BM38*'4 PEF'!$E$5,IF(OR($N15=7,$N15=8),BM38*'4 PEF'!$E$8,IF($N15=9,BM38*'4 PEF'!$E$7,IF($N15=10,BM38*'4 PEF'!$E$6)))))</f>
        <v>6.8374764929025877</v>
      </c>
      <c r="BN15" s="19">
        <f>BN38*'4 PEF'!$E$8</f>
        <v>20.750119699292632</v>
      </c>
      <c r="BO15" s="19">
        <f>BO38*'4 PEF'!$E$8</f>
        <v>0.42527332019809416</v>
      </c>
      <c r="BP15" s="33">
        <f>BP38*'4 PEF'!$E$8</f>
        <v>0</v>
      </c>
      <c r="BQ15" s="34">
        <f t="shared" si="26"/>
        <v>44.391369210161329</v>
      </c>
      <c r="BR15" s="19">
        <f>IF($N15=2,BR38*'4 PEF'!$E$4,IF(OR($N15=3,$N15=4,$N15=5,$N15=6),BR38*'4 PEF'!$E$5,IF(OR($N15=7,$N15=8),BR38*'4 PEF'!$E$8,IF($N15=9,BR38*'4 PEF'!$E$7,IF($N15=10,BR38*'4 PEF'!$E$6)))))</f>
        <v>21.169483122050625</v>
      </c>
      <c r="BS15" s="19">
        <f>BS38*'4 PEF'!$E$8</f>
        <v>2.7344290619915008</v>
      </c>
      <c r="BT15" s="19">
        <f>IF($N15=2,BT38*'4 PEF'!$E$4,IF(OR($N15=3,$N15=4,$N15=5,$N15=6),BT38*'4 PEF'!$E$5,IF(OR($N15=7,$N15=8),BT38*'4 PEF'!$E$8,IF($N15=9,BT38*'4 PEF'!$E$7,IF($N15=10,BT38*'4 PEF'!$E$6)))))</f>
        <v>9.2416277344803941</v>
      </c>
      <c r="BU15" s="19">
        <f>BU38*'4 PEF'!$E$8</f>
        <v>21.962033672442026</v>
      </c>
      <c r="BV15" s="19">
        <f>BV38*'4 PEF'!$E$8</f>
        <v>1.0792806106786721</v>
      </c>
      <c r="BW15" s="33">
        <f>BW38*'4 PEF'!$E$8</f>
        <v>0</v>
      </c>
      <c r="BX15" s="34">
        <f t="shared" si="27"/>
        <v>56.186854201643222</v>
      </c>
    </row>
    <row r="16" spans="1:76" ht="15" customHeight="1" x14ac:dyDescent="0.25">
      <c r="A16" s="151"/>
      <c r="B16" s="17">
        <v>11</v>
      </c>
      <c r="C16" s="97">
        <f>VLOOKUP(M16,[1]aux!$A$2:$B$37,2,FALSE)</f>
        <v>18</v>
      </c>
      <c r="D16" s="50" t="s">
        <v>33</v>
      </c>
      <c r="E16" s="50" t="s">
        <v>33</v>
      </c>
      <c r="F16" s="49" t="s">
        <v>33</v>
      </c>
      <c r="G16" s="49" t="s">
        <v>33</v>
      </c>
      <c r="H16" s="49">
        <v>0</v>
      </c>
      <c r="I16" s="49">
        <f t="shared" si="3"/>
        <v>4</v>
      </c>
      <c r="J16" s="49">
        <f t="shared" si="4"/>
        <v>3</v>
      </c>
      <c r="K16" s="49">
        <f t="shared" si="5"/>
        <v>3</v>
      </c>
      <c r="L16" s="49">
        <f t="shared" si="6"/>
        <v>1</v>
      </c>
      <c r="M16" s="49">
        <f t="shared" si="7"/>
        <v>4331</v>
      </c>
      <c r="N16" s="49">
        <v>8</v>
      </c>
      <c r="O16" s="49">
        <v>13</v>
      </c>
      <c r="P16" s="49">
        <v>1</v>
      </c>
      <c r="Q16" s="49">
        <v>1</v>
      </c>
      <c r="R16" s="49">
        <v>2</v>
      </c>
      <c r="S16" s="22">
        <f t="shared" si="0"/>
        <v>17</v>
      </c>
      <c r="T16" s="49">
        <v>0</v>
      </c>
      <c r="U16" s="49">
        <v>0</v>
      </c>
      <c r="V16" s="18"/>
      <c r="W16" s="10">
        <f>VLOOKUP($C16,[1]Paris!$BB$7:$BK$42,5)</f>
        <v>17</v>
      </c>
      <c r="X16" s="10" t="str">
        <f>VLOOKUP($C16,[1]Paris!$BB$7:$BK$42,6)</f>
        <v>d</v>
      </c>
      <c r="Y16" s="10">
        <f>VLOOKUP($C16,[1]Paris!$BB$7:$BK$42,7)</f>
        <v>67</v>
      </c>
      <c r="Z16" s="10">
        <f>VLOOKUP($C16,[1]Paris!$BB$7:$BK$42,8)</f>
        <v>93</v>
      </c>
      <c r="AA16" s="10">
        <f>VLOOKUP($C16,[1]Paris!$BB$7:$BK$42,9)</f>
        <v>117</v>
      </c>
      <c r="AB16" s="10">
        <f>VLOOKUP($C16,[1]Paris!$BB$7:$BK$42,10)</f>
        <v>109</v>
      </c>
      <c r="AC16" s="11">
        <f t="shared" si="8"/>
        <v>0</v>
      </c>
      <c r="AD16" s="11">
        <f t="shared" si="9"/>
        <v>0</v>
      </c>
      <c r="AE16" s="11">
        <f>VLOOKUP($C16,[1]Vienna!$BB$7:$BM$42,11)</f>
        <v>177</v>
      </c>
      <c r="AF16" s="11">
        <f>VLOOKUP($C16,[1]Vienna!$BB$7:$BM$42,12)</f>
        <v>182</v>
      </c>
      <c r="AG16" s="11" t="s">
        <v>30</v>
      </c>
      <c r="AH16" s="11" t="s">
        <v>30</v>
      </c>
      <c r="AI16" s="11">
        <f t="shared" si="10"/>
        <v>135</v>
      </c>
      <c r="AJ16" s="11">
        <f t="shared" si="11"/>
        <v>0</v>
      </c>
      <c r="AK16" s="11">
        <f t="shared" si="12"/>
        <v>149</v>
      </c>
      <c r="AL16" s="11">
        <f t="shared" si="13"/>
        <v>0</v>
      </c>
      <c r="AM16" s="11">
        <f t="shared" si="14"/>
        <v>162</v>
      </c>
      <c r="AN16" s="11">
        <f t="shared" si="15"/>
        <v>0</v>
      </c>
      <c r="AO16" s="11">
        <f t="shared" si="16"/>
        <v>0</v>
      </c>
      <c r="AP16" s="13">
        <f t="shared" si="1"/>
        <v>447.37333993685735</v>
      </c>
      <c r="AQ16" s="10">
        <f>VLOOKUP($C16,[2]Paris!$BB$7:$BK$40,5)</f>
        <v>18</v>
      </c>
      <c r="AR16" s="10" t="str">
        <f>VLOOKUP($C16,[2]Paris!$BB$7:$BK$40,6)</f>
        <v>d</v>
      </c>
      <c r="AS16" s="10">
        <f>VLOOKUP($C16,[2]Paris!$BB$7:$BK$40,7)</f>
        <v>68</v>
      </c>
      <c r="AT16" s="10">
        <f>VLOOKUP($C16,[2]Paris!$BB$7:$BK$40,8)</f>
        <v>95</v>
      </c>
      <c r="AU16" s="10">
        <f>VLOOKUP($C16,[2]Paris!$BB$7:$BK$40,9)</f>
        <v>117</v>
      </c>
      <c r="AV16" s="10">
        <f>VLOOKUP($C16,[2]Paris!$BB$7:$BK$40,10)</f>
        <v>109</v>
      </c>
      <c r="AW16" s="11">
        <f t="shared" si="17"/>
        <v>0</v>
      </c>
      <c r="AX16" s="11">
        <f t="shared" si="18"/>
        <v>0</v>
      </c>
      <c r="AY16" s="11">
        <f>VLOOKUP($C16,[2]Vienna!$BB$7:$BM$42,11)</f>
        <v>177</v>
      </c>
      <c r="AZ16" s="11">
        <f>VLOOKUP($C16,[2]Vienna!$BB$7:$BM$42,12)</f>
        <v>182</v>
      </c>
      <c r="BA16" s="11" t="s">
        <v>30</v>
      </c>
      <c r="BB16" s="11" t="s">
        <v>30</v>
      </c>
      <c r="BC16" s="11">
        <f t="shared" si="19"/>
        <v>135</v>
      </c>
      <c r="BD16" s="11">
        <f t="shared" si="20"/>
        <v>0</v>
      </c>
      <c r="BE16" s="11">
        <f t="shared" si="21"/>
        <v>149</v>
      </c>
      <c r="BF16" s="11">
        <f t="shared" si="22"/>
        <v>0</v>
      </c>
      <c r="BG16" s="11">
        <f t="shared" si="23"/>
        <v>162</v>
      </c>
      <c r="BH16" s="11">
        <f t="shared" si="24"/>
        <v>0</v>
      </c>
      <c r="BI16" s="11">
        <f t="shared" si="25"/>
        <v>0</v>
      </c>
      <c r="BJ16" s="13">
        <f t="shared" si="2"/>
        <v>320.96987853207884</v>
      </c>
      <c r="BK16" s="19">
        <f>IF($N16=2,BK39*'4 PEF'!$E$4,IF(OR($N16=3,$N16=4,$N16=5,$N16=6),BK39*'4 PEF'!$E$5,IF(OR($N16=7,$N16=8),BK39*'4 PEF'!$E$8,IF($N16=9,BK39*'4 PEF'!$E$7,IF($N16=10,BK39*'4 PEF'!$E$6)))))</f>
        <v>11.417903980312712</v>
      </c>
      <c r="BL16" s="19">
        <f>BL39*'4 PEF'!$E$8</f>
        <v>1.9696361003069045</v>
      </c>
      <c r="BM16" s="19">
        <f>IF($N16=2,BM39*'4 PEF'!$E$4,IF(OR($N16=3,$N16=4,$N16=5,$N16=6),BM39*'4 PEF'!$E$5,IF(OR($N16=7,$N16=8),BM39*'4 PEF'!$E$8,IF($N16=9,BM39*'4 PEF'!$E$7,IF($N16=10,BM39*'4 PEF'!$E$6)))))</f>
        <v>6.6269016838728749</v>
      </c>
      <c r="BN16" s="19">
        <f>BN39*'4 PEF'!$E$8</f>
        <v>20.750119699292632</v>
      </c>
      <c r="BO16" s="19">
        <f>BO39*'4 PEF'!$E$8</f>
        <v>0.41658640030593636</v>
      </c>
      <c r="BP16" s="33">
        <f>BP39*'4 PEF'!$E$8</f>
        <v>0</v>
      </c>
      <c r="BQ16" s="34">
        <f t="shared" si="26"/>
        <v>41.181147864091059</v>
      </c>
      <c r="BR16" s="19">
        <f>IF($N16=2,BR39*'4 PEF'!$E$4,IF(OR($N16=3,$N16=4,$N16=5,$N16=6),BR39*'4 PEF'!$E$5,IF(OR($N16=7,$N16=8),BR39*'4 PEF'!$E$8,IF($N16=9,BR39*'4 PEF'!$E$7,IF($N16=10,BR39*'4 PEF'!$E$6)))))</f>
        <v>16.482389548804118</v>
      </c>
      <c r="BS16" s="19">
        <f>BS39*'4 PEF'!$E$8</f>
        <v>2.5998377500988736</v>
      </c>
      <c r="BT16" s="19">
        <f>IF($N16=2,BT39*'4 PEF'!$E$4,IF(OR($N16=3,$N16=4,$N16=5,$N16=6),BT39*'4 PEF'!$E$5,IF(OR($N16=7,$N16=8),BT39*'4 PEF'!$E$8,IF($N16=9,BT39*'4 PEF'!$E$7,IF($N16=10,BT39*'4 PEF'!$E$6)))))</f>
        <v>9.2945327043747366</v>
      </c>
      <c r="BU16" s="19">
        <f>BU39*'4 PEF'!$E$8</f>
        <v>21.962033672442026</v>
      </c>
      <c r="BV16" s="19">
        <f>BV39*'4 PEF'!$E$8</f>
        <v>1.0499397027072876</v>
      </c>
      <c r="BW16" s="33">
        <f>BW39*'4 PEF'!$E$8</f>
        <v>0</v>
      </c>
      <c r="BX16" s="34">
        <f t="shared" si="27"/>
        <v>51.388733378427041</v>
      </c>
    </row>
    <row r="17" spans="1:77" ht="15" customHeight="1" x14ac:dyDescent="0.25">
      <c r="A17" s="151"/>
      <c r="B17" s="17">
        <v>12</v>
      </c>
      <c r="C17" s="97">
        <f>VLOOKUP(M17,[1]aux!$A$2:$B$37,2,FALSE)</f>
        <v>36</v>
      </c>
      <c r="D17" s="50" t="s">
        <v>33</v>
      </c>
      <c r="E17" s="50" t="s">
        <v>33</v>
      </c>
      <c r="F17" s="49" t="s">
        <v>33</v>
      </c>
      <c r="G17" s="49" t="s">
        <v>33</v>
      </c>
      <c r="H17" s="49">
        <v>1</v>
      </c>
      <c r="I17" s="49">
        <f t="shared" si="3"/>
        <v>4</v>
      </c>
      <c r="J17" s="49">
        <f t="shared" si="4"/>
        <v>3</v>
      </c>
      <c r="K17" s="49">
        <f t="shared" si="5"/>
        <v>3</v>
      </c>
      <c r="L17" s="49">
        <f t="shared" si="6"/>
        <v>2</v>
      </c>
      <c r="M17" s="49">
        <f t="shared" si="7"/>
        <v>4332</v>
      </c>
      <c r="N17" s="49">
        <v>9</v>
      </c>
      <c r="O17" s="49">
        <v>0</v>
      </c>
      <c r="P17" s="49">
        <v>3</v>
      </c>
      <c r="Q17" s="49">
        <v>0</v>
      </c>
      <c r="R17" s="49">
        <v>2</v>
      </c>
      <c r="S17" s="22">
        <f t="shared" si="0"/>
        <v>24</v>
      </c>
      <c r="T17" s="49">
        <v>1</v>
      </c>
      <c r="U17" s="49">
        <v>1</v>
      </c>
      <c r="V17" s="18"/>
      <c r="W17" s="10">
        <f>VLOOKUP($C17,[1]Paris!$BB$7:$BK$42,5)</f>
        <v>17</v>
      </c>
      <c r="X17" s="10" t="str">
        <f>VLOOKUP($C17,[1]Paris!$BB$7:$BK$42,6)</f>
        <v>d</v>
      </c>
      <c r="Y17" s="10">
        <f>VLOOKUP($C17,[1]Paris!$BB$7:$BK$42,7)</f>
        <v>67</v>
      </c>
      <c r="Z17" s="10">
        <f>VLOOKUP($C17,[1]Paris!$BB$7:$BK$42,8)</f>
        <v>93</v>
      </c>
      <c r="AA17" s="10">
        <f>VLOOKUP($C17,[1]Paris!$BB$7:$BK$42,9)</f>
        <v>117</v>
      </c>
      <c r="AB17" s="10">
        <f>VLOOKUP($C17,[1]Paris!$BB$7:$BK$42,10)</f>
        <v>109</v>
      </c>
      <c r="AC17" s="11">
        <f t="shared" si="8"/>
        <v>170</v>
      </c>
      <c r="AD17" s="11">
        <f t="shared" si="9"/>
        <v>168</v>
      </c>
      <c r="AE17" s="11">
        <f>VLOOKUP($C17,[1]Vienna!$BB$7:$BM$42,11)</f>
        <v>177</v>
      </c>
      <c r="AF17" s="11">
        <f>VLOOKUP($C17,[1]Vienna!$BB$7:$BM$42,12)</f>
        <v>182</v>
      </c>
      <c r="AG17" s="11" t="s">
        <v>30</v>
      </c>
      <c r="AH17" s="11" t="s">
        <v>30</v>
      </c>
      <c r="AI17" s="11">
        <f t="shared" si="10"/>
        <v>138</v>
      </c>
      <c r="AJ17" s="11">
        <f t="shared" si="11"/>
        <v>0</v>
      </c>
      <c r="AK17" s="11">
        <f t="shared" si="12"/>
        <v>155</v>
      </c>
      <c r="AL17" s="11">
        <f t="shared" si="13"/>
        <v>0</v>
      </c>
      <c r="AM17" s="11">
        <f t="shared" si="14"/>
        <v>162</v>
      </c>
      <c r="AN17" s="11">
        <f t="shared" si="15"/>
        <v>186</v>
      </c>
      <c r="AO17" s="11">
        <f t="shared" si="16"/>
        <v>184</v>
      </c>
      <c r="AP17" s="13">
        <f t="shared" si="1"/>
        <v>530.5743782624877</v>
      </c>
      <c r="AQ17" s="10">
        <f>VLOOKUP($C17,[2]Paris!$BB$7:$BK$40,5)</f>
        <v>18</v>
      </c>
      <c r="AR17" s="10" t="str">
        <f>VLOOKUP($C17,[2]Paris!$BB$7:$BK$40,6)</f>
        <v>d</v>
      </c>
      <c r="AS17" s="10">
        <f>VLOOKUP($C17,[2]Paris!$BB$7:$BK$40,7)</f>
        <v>68</v>
      </c>
      <c r="AT17" s="10">
        <f>VLOOKUP($C17,[2]Paris!$BB$7:$BK$40,8)</f>
        <v>93</v>
      </c>
      <c r="AU17" s="10">
        <f>VLOOKUP($C17,[2]Paris!$BB$7:$BK$40,9)</f>
        <v>117</v>
      </c>
      <c r="AV17" s="10">
        <f>VLOOKUP($C17,[2]Paris!$BB$7:$BK$40,10)</f>
        <v>109</v>
      </c>
      <c r="AW17" s="11">
        <f t="shared" si="17"/>
        <v>170</v>
      </c>
      <c r="AX17" s="11">
        <f t="shared" si="18"/>
        <v>168</v>
      </c>
      <c r="AY17" s="11">
        <f>VLOOKUP($C17,[2]Vienna!$BB$7:$BM$42,11)</f>
        <v>177</v>
      </c>
      <c r="AZ17" s="11">
        <f>VLOOKUP($C17,[2]Vienna!$BB$7:$BM$42,12)</f>
        <v>182</v>
      </c>
      <c r="BA17" s="11" t="s">
        <v>30</v>
      </c>
      <c r="BB17" s="11" t="s">
        <v>30</v>
      </c>
      <c r="BC17" s="11">
        <f t="shared" si="19"/>
        <v>138</v>
      </c>
      <c r="BD17" s="11">
        <f t="shared" si="20"/>
        <v>0</v>
      </c>
      <c r="BE17" s="11">
        <f t="shared" si="21"/>
        <v>155</v>
      </c>
      <c r="BF17" s="11">
        <f t="shared" si="22"/>
        <v>0</v>
      </c>
      <c r="BG17" s="11">
        <f t="shared" si="23"/>
        <v>162</v>
      </c>
      <c r="BH17" s="11">
        <f t="shared" si="24"/>
        <v>186</v>
      </c>
      <c r="BI17" s="11">
        <f t="shared" si="25"/>
        <v>184</v>
      </c>
      <c r="BJ17" s="13">
        <f t="shared" si="2"/>
        <v>513.02980336597182</v>
      </c>
      <c r="BK17" s="19">
        <f>IF($N17=2,BK40*'4 PEF'!$E$4,IF(OR($N17=3,$N17=4,$N17=5,$N17=6),BK40*'4 PEF'!$E$5,IF(OR($N17=7,$N17=8),BK40*'4 PEF'!$E$8,IF($N17=9,BK40*'4 PEF'!$E$7,IF($N17=10,BK40*'4 PEF'!$E$6)))))</f>
        <v>48.090583232698812</v>
      </c>
      <c r="BL17" s="19">
        <f>BL40*'4 PEF'!$E$8</f>
        <v>0</v>
      </c>
      <c r="BM17" s="19">
        <f>IF($N17=2,BM40*'4 PEF'!$E$4,IF(OR($N17=3,$N17=4,$N17=5,$N17=6),BM40*'4 PEF'!$E$5,IF(OR($N17=7,$N17=8),BM40*'4 PEF'!$E$8,IF($N17=9,BM40*'4 PEF'!$E$7,IF($N17=10,BM40*'4 PEF'!$E$6)))))</f>
        <v>5.5379487179487166</v>
      </c>
      <c r="BN17" s="19">
        <f>BN40*'4 PEF'!$E$8</f>
        <v>19.660542655141505</v>
      </c>
      <c r="BO17" s="19">
        <f>BO40*'4 PEF'!$E$8</f>
        <v>4.0751851109041466</v>
      </c>
      <c r="BP17" s="33">
        <f>BP40*'4 PEF'!$E$8</f>
        <v>-19.29465811965812</v>
      </c>
      <c r="BQ17" s="34">
        <f t="shared" si="26"/>
        <v>58.06960159703506</v>
      </c>
      <c r="BR17" s="19">
        <f>IF($N17=2,BR40*'4 PEF'!$E$4,IF(OR($N17=3,$N17=4,$N17=5,$N17=6),BR40*'4 PEF'!$E$5,IF(OR($N17=7,$N17=8),BR40*'4 PEF'!$E$8,IF($N17=9,BR40*'4 PEF'!$E$7,IF($N17=10,BR40*'4 PEF'!$E$6)))))</f>
        <v>28.511758938417916</v>
      </c>
      <c r="BS17" s="19">
        <f>BS40*'4 PEF'!$E$8</f>
        <v>0</v>
      </c>
      <c r="BT17" s="19">
        <f>IF($N17=2,BT40*'4 PEF'!$E$4,IF(OR($N17=3,$N17=4,$N17=5,$N17=6),BT40*'4 PEF'!$E$5,IF(OR($N17=7,$N17=8),BT40*'4 PEF'!$E$8,IF($N17=9,BT40*'4 PEF'!$E$7,IF($N17=10,BT40*'4 PEF'!$E$6)))))</f>
        <v>9.2735238095238106</v>
      </c>
      <c r="BU17" s="19">
        <f>BU40*'4 PEF'!$E$8</f>
        <v>21.014503935550145</v>
      </c>
      <c r="BV17" s="19">
        <f>BV40*'4 PEF'!$E$8</f>
        <v>12.165228097685187</v>
      </c>
      <c r="BW17" s="33">
        <f>BW40*'4 PEF'!$E$8</f>
        <v>-19.644603174603173</v>
      </c>
      <c r="BX17" s="34">
        <f t="shared" si="27"/>
        <v>51.320411606573884</v>
      </c>
    </row>
    <row r="18" spans="1:77" ht="15" customHeight="1" x14ac:dyDescent="0.25">
      <c r="A18" s="151"/>
      <c r="B18" s="17">
        <v>13</v>
      </c>
      <c r="C18" s="97">
        <f>VLOOKUP(M18,[1]aux!$A$2:$B$37,2,FALSE)</f>
        <v>3</v>
      </c>
      <c r="D18" s="50"/>
      <c r="E18" s="50"/>
      <c r="F18" s="49"/>
      <c r="G18" s="49"/>
      <c r="H18" s="31">
        <f>IF(L18=1,0,IF(L18=2,1))</f>
        <v>0</v>
      </c>
      <c r="I18" s="49">
        <v>1</v>
      </c>
      <c r="J18" s="49">
        <v>2</v>
      </c>
      <c r="K18" s="49">
        <v>1</v>
      </c>
      <c r="L18" s="49">
        <v>1</v>
      </c>
      <c r="M18" s="49">
        <f t="shared" si="7"/>
        <v>1211</v>
      </c>
      <c r="N18" s="49">
        <v>8</v>
      </c>
      <c r="O18" s="49">
        <v>13</v>
      </c>
      <c r="P18" s="49">
        <v>1</v>
      </c>
      <c r="Q18" s="49">
        <v>1</v>
      </c>
      <c r="R18" s="49">
        <v>2</v>
      </c>
      <c r="S18" s="22">
        <f t="shared" si="0"/>
        <v>17</v>
      </c>
      <c r="T18" s="49">
        <v>0</v>
      </c>
      <c r="U18" s="49">
        <v>0</v>
      </c>
      <c r="V18" s="18"/>
      <c r="W18" s="10">
        <f>VLOOKUP($C18,[1]Paris!$BB$7:$BK$42,5)</f>
        <v>1</v>
      </c>
      <c r="X18" s="10">
        <f>VLOOKUP($C18,[1]Paris!$BB$7:$BK$42,6)</f>
        <v>24</v>
      </c>
      <c r="Y18" s="10">
        <f>VLOOKUP($C18,[1]Paris!$BB$7:$BK$42,7)</f>
        <v>0</v>
      </c>
      <c r="Z18" s="10">
        <f>VLOOKUP($C18,[1]Paris!$BB$7:$BK$42,8)</f>
        <v>91</v>
      </c>
      <c r="AA18" s="10">
        <f>VLOOKUP($C18,[1]Paris!$BB$7:$BK$42,9)</f>
        <v>0</v>
      </c>
      <c r="AB18" s="10">
        <f>VLOOKUP($C18,[1]Paris!$BB$7:$BK$42,10)</f>
        <v>0</v>
      </c>
      <c r="AC18" s="11">
        <f t="shared" si="8"/>
        <v>0</v>
      </c>
      <c r="AD18" s="11">
        <f t="shared" si="9"/>
        <v>0</v>
      </c>
      <c r="AE18" s="11">
        <f>VLOOKUP($C18,[1]Vienna!$BB$7:$BM$42,11)</f>
        <v>0</v>
      </c>
      <c r="AF18" s="11">
        <f>VLOOKUP($C18,[1]Vienna!$BB$7:$BM$42,12)</f>
        <v>0</v>
      </c>
      <c r="AG18" s="11" t="s">
        <v>30</v>
      </c>
      <c r="AH18" s="11" t="s">
        <v>30</v>
      </c>
      <c r="AI18" s="11">
        <f t="shared" si="10"/>
        <v>135</v>
      </c>
      <c r="AJ18" s="11">
        <f t="shared" si="11"/>
        <v>0</v>
      </c>
      <c r="AK18" s="11">
        <f t="shared" si="12"/>
        <v>149</v>
      </c>
      <c r="AL18" s="11">
        <f t="shared" si="13"/>
        <v>0</v>
      </c>
      <c r="AM18" s="11">
        <f t="shared" si="14"/>
        <v>162</v>
      </c>
      <c r="AN18" s="11">
        <f t="shared" si="15"/>
        <v>0</v>
      </c>
      <c r="AO18" s="11">
        <f t="shared" si="16"/>
        <v>0</v>
      </c>
      <c r="AP18" s="13">
        <f t="shared" si="1"/>
        <v>202.72241372718099</v>
      </c>
      <c r="AQ18" s="10">
        <f>VLOOKUP($C18,[2]Paris!$BB$7:$BK$40,5)</f>
        <v>2</v>
      </c>
      <c r="AR18" s="10">
        <f>VLOOKUP($C18,[2]Paris!$BB$7:$BK$40,6)</f>
        <v>24</v>
      </c>
      <c r="AS18" s="10">
        <f>VLOOKUP($C18,[2]Paris!$BB$7:$BK$40,7)</f>
        <v>0</v>
      </c>
      <c r="AT18" s="10">
        <f>VLOOKUP($C18,[2]Paris!$BB$7:$BK$40,8)</f>
        <v>93</v>
      </c>
      <c r="AU18" s="10">
        <f>VLOOKUP($C18,[2]Paris!$BB$7:$BK$40,9)</f>
        <v>0</v>
      </c>
      <c r="AV18" s="10">
        <f>VLOOKUP($C18,[2]Paris!$BB$7:$BK$40,10)</f>
        <v>0</v>
      </c>
      <c r="AW18" s="11">
        <f t="shared" si="17"/>
        <v>0</v>
      </c>
      <c r="AX18" s="11">
        <f t="shared" si="18"/>
        <v>0</v>
      </c>
      <c r="AY18" s="11">
        <f>VLOOKUP($C18,[2]Vienna!$BB$7:$BM$42,11)</f>
        <v>0</v>
      </c>
      <c r="AZ18" s="11">
        <f>VLOOKUP($C18,[2]Vienna!$BB$7:$BM$42,12)</f>
        <v>0</v>
      </c>
      <c r="BA18" s="11" t="s">
        <v>30</v>
      </c>
      <c r="BB18" s="11" t="s">
        <v>30</v>
      </c>
      <c r="BC18" s="11">
        <f t="shared" si="19"/>
        <v>135</v>
      </c>
      <c r="BD18" s="11">
        <f t="shared" si="20"/>
        <v>0</v>
      </c>
      <c r="BE18" s="11">
        <f t="shared" si="21"/>
        <v>149</v>
      </c>
      <c r="BF18" s="11">
        <f t="shared" si="22"/>
        <v>0</v>
      </c>
      <c r="BG18" s="11">
        <f t="shared" si="23"/>
        <v>162</v>
      </c>
      <c r="BH18" s="11">
        <f t="shared" si="24"/>
        <v>0</v>
      </c>
      <c r="BI18" s="11">
        <f t="shared" si="25"/>
        <v>0</v>
      </c>
      <c r="BJ18" s="13">
        <f t="shared" si="2"/>
        <v>216.85604139540683</v>
      </c>
      <c r="BK18" s="19">
        <f>IF($N18=2,BK41*'4 PEF'!$E$4,IF(OR($N18=3,$N18=4,$N18=5,$N18=6),BK41*'4 PEF'!$E$5,IF(OR($N18=7,$N18=8),BK41*'4 PEF'!$E$8,IF($N18=9,BK41*'4 PEF'!$E$7,IF($N18=10,BK41*'4 PEF'!$E$6)))))</f>
        <v>64.363948570259367</v>
      </c>
      <c r="BL18" s="19">
        <f>BL41*'4 PEF'!$E$8</f>
        <v>10.388124970982886</v>
      </c>
      <c r="BM18" s="19">
        <f>IF($N18=2,BM41*'4 PEF'!$E$4,IF(OR($N18=3,$N18=4,$N18=5,$N18=6),BM41*'4 PEF'!$E$5,IF(OR($N18=7,$N18=8),BM41*'4 PEF'!$E$8,IF($N18=9,BM41*'4 PEF'!$E$7,IF($N18=10,BM41*'4 PEF'!$E$6)))))</f>
        <v>6.3521664902196102</v>
      </c>
      <c r="BN18" s="19">
        <f>BN41*'4 PEF'!$E$8</f>
        <v>83.834010498041053</v>
      </c>
      <c r="BO18" s="19">
        <f>BO41*'4 PEF'!$E$8</f>
        <v>0.91890036111253703</v>
      </c>
      <c r="BP18" s="33">
        <f>BP41*'4 PEF'!$E$8</f>
        <v>0</v>
      </c>
      <c r="BQ18" s="34">
        <f t="shared" si="26"/>
        <v>165.85715089061546</v>
      </c>
      <c r="BR18" s="19">
        <f>IF($N18=2,BR41*'4 PEF'!$E$4,IF(OR($N18=3,$N18=4,$N18=5,$N18=6),BR41*'4 PEF'!$E$5,IF(OR($N18=7,$N18=8),BR41*'4 PEF'!$E$8,IF($N18=9,BR41*'4 PEF'!$E$7,IF($N18=10,BR41*'4 PEF'!$E$6)))))</f>
        <v>87.126698220426135</v>
      </c>
      <c r="BS18" s="19">
        <f>BS41*'4 PEF'!$E$8</f>
        <v>4.3844486923279717</v>
      </c>
      <c r="BT18" s="19">
        <f>IF($N18=2,BT41*'4 PEF'!$E$4,IF(OR($N18=3,$N18=4,$N18=5,$N18=6),BT41*'4 PEF'!$E$5,IF(OR($N18=7,$N18=8),BT41*'4 PEF'!$E$8,IF($N18=9,BT41*'4 PEF'!$E$7,IF($N18=10,BT41*'4 PEF'!$E$6)))))</f>
        <v>9.0135010617727396</v>
      </c>
      <c r="BU18" s="19">
        <f>BU41*'4 PEF'!$E$8</f>
        <v>79.313614681302539</v>
      </c>
      <c r="BV18" s="19">
        <f>BV41*'4 PEF'!$E$8</f>
        <v>1.6796745052261848</v>
      </c>
      <c r="BW18" s="33">
        <f>BW41*'4 PEF'!$E$8</f>
        <v>0</v>
      </c>
      <c r="BX18" s="34">
        <f t="shared" si="27"/>
        <v>181.51793716105558</v>
      </c>
    </row>
    <row r="19" spans="1:77" ht="15" customHeight="1" x14ac:dyDescent="0.25">
      <c r="A19" s="151"/>
      <c r="B19" s="17">
        <v>14</v>
      </c>
      <c r="C19" s="97">
        <f>VLOOKUP(M19,[1]aux!$A$2:$B$37,2,FALSE)</f>
        <v>12</v>
      </c>
      <c r="D19" s="50"/>
      <c r="E19" s="50"/>
      <c r="F19" s="49"/>
      <c r="G19" s="49"/>
      <c r="H19" s="31">
        <f t="shared" ref="H19:H24" si="28">IF(L19=1,0,IF(L19=2,1))</f>
        <v>0</v>
      </c>
      <c r="I19" s="49">
        <v>3</v>
      </c>
      <c r="J19" s="49">
        <v>2</v>
      </c>
      <c r="K19" s="49">
        <v>3</v>
      </c>
      <c r="L19" s="49">
        <v>1</v>
      </c>
      <c r="M19" s="49">
        <f t="shared" si="7"/>
        <v>3231</v>
      </c>
      <c r="N19" s="49">
        <v>9</v>
      </c>
      <c r="O19" s="49">
        <v>0</v>
      </c>
      <c r="P19" s="49">
        <v>2</v>
      </c>
      <c r="Q19" s="49">
        <v>0</v>
      </c>
      <c r="R19" s="49">
        <v>2</v>
      </c>
      <c r="S19" s="22">
        <f t="shared" si="0"/>
        <v>18</v>
      </c>
      <c r="T19" s="49">
        <v>0</v>
      </c>
      <c r="U19" s="49">
        <v>0</v>
      </c>
      <c r="V19" s="18"/>
      <c r="W19" s="10">
        <f>VLOOKUP($C19,[1]Paris!$BB$7:$BK$42,5)</f>
        <v>15</v>
      </c>
      <c r="X19" s="10">
        <f>VLOOKUP($C19,[1]Paris!$BB$7:$BK$42,6)</f>
        <v>34</v>
      </c>
      <c r="Y19" s="10">
        <f>VLOOKUP($C19,[1]Paris!$BB$7:$BK$42,7)</f>
        <v>65</v>
      </c>
      <c r="Z19" s="10">
        <f>VLOOKUP($C19,[1]Paris!$BB$7:$BK$42,8)</f>
        <v>91</v>
      </c>
      <c r="AA19" s="10">
        <f>VLOOKUP($C19,[1]Paris!$BB$7:$BK$42,9)</f>
        <v>117</v>
      </c>
      <c r="AB19" s="10">
        <f>VLOOKUP($C19,[1]Paris!$BB$7:$BK$42,10)</f>
        <v>109</v>
      </c>
      <c r="AC19" s="11">
        <f t="shared" si="8"/>
        <v>0</v>
      </c>
      <c r="AD19" s="11">
        <f t="shared" si="9"/>
        <v>0</v>
      </c>
      <c r="AE19" s="11">
        <f>VLOOKUP($C19,[1]Vienna!$BB$7:$BM$42,11)</f>
        <v>177</v>
      </c>
      <c r="AF19" s="11">
        <f>VLOOKUP($C19,[1]Vienna!$BB$7:$BM$42,12)</f>
        <v>182</v>
      </c>
      <c r="AG19" s="11" t="s">
        <v>30</v>
      </c>
      <c r="AH19" s="11" t="s">
        <v>30</v>
      </c>
      <c r="AI19" s="11">
        <f t="shared" si="10"/>
        <v>138</v>
      </c>
      <c r="AJ19" s="11">
        <f t="shared" si="11"/>
        <v>0</v>
      </c>
      <c r="AK19" s="11">
        <f t="shared" si="12"/>
        <v>153</v>
      </c>
      <c r="AL19" s="11">
        <f t="shared" si="13"/>
        <v>0</v>
      </c>
      <c r="AM19" s="11">
        <f t="shared" si="14"/>
        <v>162</v>
      </c>
      <c r="AN19" s="11">
        <f t="shared" si="15"/>
        <v>0</v>
      </c>
      <c r="AO19" s="11">
        <f t="shared" si="16"/>
        <v>0</v>
      </c>
      <c r="AP19" s="13">
        <f t="shared" si="1"/>
        <v>385.27097523992217</v>
      </c>
      <c r="AQ19" s="10">
        <f>VLOOKUP($C19,[2]Paris!$BB$7:$BK$40,5)</f>
        <v>16</v>
      </c>
      <c r="AR19" s="10">
        <f>VLOOKUP($C19,[2]Paris!$BB$7:$BK$40,6)</f>
        <v>34</v>
      </c>
      <c r="AS19" s="10">
        <f>VLOOKUP($C19,[2]Paris!$BB$7:$BK$40,7)</f>
        <v>66</v>
      </c>
      <c r="AT19" s="10">
        <f>VLOOKUP($C19,[2]Paris!$BB$7:$BK$40,8)</f>
        <v>93</v>
      </c>
      <c r="AU19" s="10">
        <f>VLOOKUP($C19,[2]Paris!$BB$7:$BK$40,9)</f>
        <v>117</v>
      </c>
      <c r="AV19" s="10">
        <f>VLOOKUP($C19,[2]Paris!$BB$7:$BK$40,10)</f>
        <v>109</v>
      </c>
      <c r="AW19" s="11">
        <f t="shared" si="17"/>
        <v>0</v>
      </c>
      <c r="AX19" s="11">
        <f t="shared" si="18"/>
        <v>0</v>
      </c>
      <c r="AY19" s="11">
        <f>VLOOKUP($C19,[2]Vienna!$BB$7:$BM$42,11)</f>
        <v>177</v>
      </c>
      <c r="AZ19" s="11">
        <f>VLOOKUP($C19,[2]Vienna!$BB$7:$BM$42,12)</f>
        <v>182</v>
      </c>
      <c r="BA19" s="11" t="s">
        <v>30</v>
      </c>
      <c r="BB19" s="11" t="s">
        <v>30</v>
      </c>
      <c r="BC19" s="11">
        <f t="shared" si="19"/>
        <v>138</v>
      </c>
      <c r="BD19" s="11">
        <f t="shared" si="20"/>
        <v>0</v>
      </c>
      <c r="BE19" s="11">
        <f t="shared" si="21"/>
        <v>153</v>
      </c>
      <c r="BF19" s="11">
        <f t="shared" si="22"/>
        <v>0</v>
      </c>
      <c r="BG19" s="11">
        <f t="shared" si="23"/>
        <v>162</v>
      </c>
      <c r="BH19" s="11">
        <f t="shared" si="24"/>
        <v>0</v>
      </c>
      <c r="BI19" s="11">
        <f t="shared" si="25"/>
        <v>0</v>
      </c>
      <c r="BJ19" s="13">
        <f t="shared" si="2"/>
        <v>391.05079991738802</v>
      </c>
      <c r="BK19" s="19">
        <f>IF($N19=2,BK42*'4 PEF'!$E$4,IF(OR($N19=3,$N19=4,$N19=5,$N19=6),BK42*'4 PEF'!$E$5,IF(OR($N19=7,$N19=8),BK42*'4 PEF'!$E$8,IF($N19=9,BK42*'4 PEF'!$E$7,IF($N19=10,BK42*'4 PEF'!$E$6)))))</f>
        <v>62.957307017882243</v>
      </c>
      <c r="BL19" s="19">
        <f>BL42*'4 PEF'!$E$8</f>
        <v>0</v>
      </c>
      <c r="BM19" s="19">
        <f>IF($N19=2,BM42*'4 PEF'!$E$4,IF(OR($N19=3,$N19=4,$N19=5,$N19=6),BM42*'4 PEF'!$E$5,IF(OR($N19=7,$N19=8),BM42*'4 PEF'!$E$8,IF($N19=9,BM42*'4 PEF'!$E$7,IF($N19=10,BM42*'4 PEF'!$E$6)))))</f>
        <v>9.8399999999999981</v>
      </c>
      <c r="BN19" s="19">
        <f>BN42*'4 PEF'!$E$8</f>
        <v>19.660542655141505</v>
      </c>
      <c r="BO19" s="19">
        <f>BO42*'4 PEF'!$E$8</f>
        <v>0.53483101398517241</v>
      </c>
      <c r="BP19" s="33">
        <f>BP42*'4 PEF'!$E$8</f>
        <v>0</v>
      </c>
      <c r="BQ19" s="34">
        <f t="shared" si="26"/>
        <v>92.992680687008928</v>
      </c>
      <c r="BR19" s="19">
        <f>IF($N19=2,BR42*'4 PEF'!$E$4,IF(OR($N19=3,$N19=4,$N19=5,$N19=6),BR42*'4 PEF'!$E$5,IF(OR($N19=7,$N19=8),BR42*'4 PEF'!$E$8,IF($N19=9,BR42*'4 PEF'!$E$7,IF($N19=10,BR42*'4 PEF'!$E$6)))))</f>
        <v>59.319145883888524</v>
      </c>
      <c r="BS19" s="19">
        <f>BS42*'4 PEF'!$E$8</f>
        <v>0</v>
      </c>
      <c r="BT19" s="19">
        <f>IF($N19=2,BT42*'4 PEF'!$E$4,IF(OR($N19=3,$N19=4,$N19=5,$N19=6),BT42*'4 PEF'!$E$5,IF(OR($N19=7,$N19=8),BT42*'4 PEF'!$E$8,IF($N19=9,BT42*'4 PEF'!$E$7,IF($N19=10,BT42*'4 PEF'!$E$6)))))</f>
        <v>14.28</v>
      </c>
      <c r="BU19" s="19">
        <f>BU42*'4 PEF'!$E$8</f>
        <v>21.014503935550145</v>
      </c>
      <c r="BV19" s="19">
        <f>BV42*'4 PEF'!$E$8</f>
        <v>1.1588306790427065</v>
      </c>
      <c r="BW19" s="33">
        <f>BW42*'4 PEF'!$E$8</f>
        <v>0</v>
      </c>
      <c r="BX19" s="34">
        <f t="shared" si="27"/>
        <v>95.772480498481386</v>
      </c>
    </row>
    <row r="20" spans="1:77" ht="15" customHeight="1" x14ac:dyDescent="0.25">
      <c r="A20" s="151"/>
      <c r="B20" s="17">
        <v>15</v>
      </c>
      <c r="C20" s="97">
        <f>VLOOKUP(M20,[1]aux!$A$2:$B$37,2,FALSE)</f>
        <v>18</v>
      </c>
      <c r="D20" s="50"/>
      <c r="E20" s="50"/>
      <c r="F20" s="49"/>
      <c r="G20" s="49"/>
      <c r="H20" s="31">
        <f t="shared" si="28"/>
        <v>0</v>
      </c>
      <c r="I20" s="49">
        <v>4</v>
      </c>
      <c r="J20" s="49">
        <v>3</v>
      </c>
      <c r="K20" s="49">
        <v>3</v>
      </c>
      <c r="L20" s="49">
        <v>1</v>
      </c>
      <c r="M20" s="49">
        <f t="shared" si="7"/>
        <v>4331</v>
      </c>
      <c r="N20" s="49">
        <v>4</v>
      </c>
      <c r="O20" s="49">
        <v>0</v>
      </c>
      <c r="P20" s="49">
        <v>2</v>
      </c>
      <c r="Q20" s="49">
        <v>0</v>
      </c>
      <c r="R20" s="49">
        <v>2</v>
      </c>
      <c r="S20" s="22">
        <f t="shared" si="0"/>
        <v>21</v>
      </c>
      <c r="T20" s="49">
        <v>1</v>
      </c>
      <c r="U20" s="49">
        <v>0</v>
      </c>
      <c r="V20" s="18"/>
      <c r="W20" s="10">
        <f>VLOOKUP($C20,[1]Paris!$BB$7:$BK$42,5)</f>
        <v>17</v>
      </c>
      <c r="X20" s="10" t="str">
        <f>VLOOKUP($C20,[1]Paris!$BB$7:$BK$42,6)</f>
        <v>d</v>
      </c>
      <c r="Y20" s="10">
        <f>VLOOKUP($C20,[1]Paris!$BB$7:$BK$42,7)</f>
        <v>67</v>
      </c>
      <c r="Z20" s="10">
        <f>VLOOKUP($C20,[1]Paris!$BB$7:$BK$42,8)</f>
        <v>93</v>
      </c>
      <c r="AA20" s="10">
        <f>VLOOKUP($C20,[1]Paris!$BB$7:$BK$42,9)</f>
        <v>117</v>
      </c>
      <c r="AB20" s="10">
        <f>VLOOKUP($C20,[1]Paris!$BB$7:$BK$42,10)</f>
        <v>109</v>
      </c>
      <c r="AC20" s="11">
        <f t="shared" si="8"/>
        <v>0</v>
      </c>
      <c r="AD20" s="11">
        <f t="shared" si="9"/>
        <v>0</v>
      </c>
      <c r="AE20" s="11">
        <f>VLOOKUP($C20,[1]Vienna!$BB$7:$BM$42,11)</f>
        <v>177</v>
      </c>
      <c r="AF20" s="11">
        <f>VLOOKUP($C20,[1]Vienna!$BB$7:$BM$42,12)</f>
        <v>182</v>
      </c>
      <c r="AG20" s="11" t="s">
        <v>30</v>
      </c>
      <c r="AH20" s="11" t="s">
        <v>30</v>
      </c>
      <c r="AI20" s="11">
        <f t="shared" si="10"/>
        <v>123</v>
      </c>
      <c r="AJ20" s="11">
        <f t="shared" si="11"/>
        <v>0</v>
      </c>
      <c r="AK20" s="11">
        <f t="shared" si="12"/>
        <v>153</v>
      </c>
      <c r="AL20" s="11">
        <f t="shared" si="13"/>
        <v>0</v>
      </c>
      <c r="AM20" s="11">
        <f t="shared" si="14"/>
        <v>162</v>
      </c>
      <c r="AN20" s="11">
        <f t="shared" si="15"/>
        <v>186</v>
      </c>
      <c r="AO20" s="11">
        <f t="shared" si="16"/>
        <v>0</v>
      </c>
      <c r="AP20" s="13">
        <f t="shared" si="1"/>
        <v>430.49306571517479</v>
      </c>
      <c r="AQ20" s="10">
        <f>VLOOKUP($C20,[2]Paris!$BB$7:$BK$40,5)</f>
        <v>18</v>
      </c>
      <c r="AR20" s="10" t="str">
        <f>VLOOKUP($C20,[2]Paris!$BB$7:$BK$40,6)</f>
        <v>d</v>
      </c>
      <c r="AS20" s="10">
        <f>VLOOKUP($C20,[2]Paris!$BB$7:$BK$40,7)</f>
        <v>68</v>
      </c>
      <c r="AT20" s="10">
        <f>VLOOKUP($C20,[2]Paris!$BB$7:$BK$40,8)</f>
        <v>95</v>
      </c>
      <c r="AU20" s="10">
        <f>VLOOKUP($C20,[2]Paris!$BB$7:$BK$40,9)</f>
        <v>117</v>
      </c>
      <c r="AV20" s="10">
        <f>VLOOKUP($C20,[2]Paris!$BB$7:$BK$40,10)</f>
        <v>109</v>
      </c>
      <c r="AW20" s="11">
        <f t="shared" si="17"/>
        <v>0</v>
      </c>
      <c r="AX20" s="11">
        <f t="shared" si="18"/>
        <v>0</v>
      </c>
      <c r="AY20" s="11">
        <f>VLOOKUP($C20,[2]Vienna!$BB$7:$BM$42,11)</f>
        <v>177</v>
      </c>
      <c r="AZ20" s="11">
        <f>VLOOKUP($C20,[2]Vienna!$BB$7:$BM$42,12)</f>
        <v>182</v>
      </c>
      <c r="BA20" s="11" t="s">
        <v>30</v>
      </c>
      <c r="BB20" s="11" t="s">
        <v>30</v>
      </c>
      <c r="BC20" s="11">
        <f t="shared" si="19"/>
        <v>123</v>
      </c>
      <c r="BD20" s="11">
        <f t="shared" si="20"/>
        <v>0</v>
      </c>
      <c r="BE20" s="11">
        <f t="shared" si="21"/>
        <v>153</v>
      </c>
      <c r="BF20" s="11">
        <f t="shared" si="22"/>
        <v>0</v>
      </c>
      <c r="BG20" s="11">
        <f t="shared" si="23"/>
        <v>162</v>
      </c>
      <c r="BH20" s="11">
        <f t="shared" si="24"/>
        <v>186</v>
      </c>
      <c r="BI20" s="11">
        <f t="shared" si="25"/>
        <v>0</v>
      </c>
      <c r="BJ20" s="13">
        <f t="shared" si="2"/>
        <v>305.24523357159882</v>
      </c>
      <c r="BK20" s="19">
        <f>IF($N20=2,BK43*'4 PEF'!$E$4,IF(OR($N20=3,$N20=4,$N20=5,$N20=6),BK43*'4 PEF'!$E$5,IF(OR($N20=7,$N20=8),BK43*'4 PEF'!$E$8,IF($N20=9,BK43*'4 PEF'!$E$7,IF($N20=10,BK43*'4 PEF'!$E$6)))))</f>
        <v>15.671451869373238</v>
      </c>
      <c r="BL20" s="19">
        <f>BL43*'4 PEF'!$E$8</f>
        <v>0</v>
      </c>
      <c r="BM20" s="19">
        <f>IF($N20=2,BM43*'4 PEF'!$E$4,IF(OR($N20=3,$N20=4,$N20=5,$N20=6),BM43*'4 PEF'!$E$5,IF(OR($N20=7,$N20=8),BM43*'4 PEF'!$E$8,IF($N20=9,BM43*'4 PEF'!$E$7,IF($N20=10,BM43*'4 PEF'!$E$6)))))</f>
        <v>4.8578497525865938</v>
      </c>
      <c r="BN20" s="19">
        <f>BN43*'4 PEF'!$E$8</f>
        <v>20.750119699292632</v>
      </c>
      <c r="BO20" s="19">
        <f>BO43*'4 PEF'!$E$8</f>
        <v>0.41658640030593636</v>
      </c>
      <c r="BP20" s="33">
        <f>BP43*'4 PEF'!$E$8</f>
        <v>0</v>
      </c>
      <c r="BQ20" s="34">
        <f t="shared" si="26"/>
        <v>41.696007721558402</v>
      </c>
      <c r="BR20" s="19">
        <f>IF($N20=2,BR43*'4 PEF'!$E$4,IF(OR($N20=3,$N20=4,$N20=5,$N20=6),BR43*'4 PEF'!$E$5,IF(OR($N20=7,$N20=8),BR43*'4 PEF'!$E$8,IF($N20=9,BR43*'4 PEF'!$E$7,IF($N20=10,BR43*'4 PEF'!$E$6)))))</f>
        <v>23.407719119006295</v>
      </c>
      <c r="BS20" s="19">
        <f>BS43*'4 PEF'!$E$8</f>
        <v>0</v>
      </c>
      <c r="BT20" s="19">
        <f>IF($N20=2,BT43*'4 PEF'!$E$4,IF(OR($N20=3,$N20=4,$N20=5,$N20=6),BT43*'4 PEF'!$E$5,IF(OR($N20=7,$N20=8),BT43*'4 PEF'!$E$8,IF($N20=9,BT43*'4 PEF'!$E$7,IF($N20=10,BT43*'4 PEF'!$E$6)))))</f>
        <v>8.1346700083542203</v>
      </c>
      <c r="BU20" s="19">
        <f>BU43*'4 PEF'!$E$8</f>
        <v>21.962033672442026</v>
      </c>
      <c r="BV20" s="19">
        <f>BV43*'4 PEF'!$E$8</f>
        <v>1.0499397027072876</v>
      </c>
      <c r="BW20" s="33">
        <f>BW43*'4 PEF'!$E$8</f>
        <v>0</v>
      </c>
      <c r="BX20" s="34">
        <f t="shared" si="27"/>
        <v>54.554362502509825</v>
      </c>
    </row>
    <row r="21" spans="1:77" ht="15" customHeight="1" x14ac:dyDescent="0.25">
      <c r="A21" s="151"/>
      <c r="B21" s="17">
        <v>16</v>
      </c>
      <c r="C21" s="97">
        <f>VLOOKUP(M21,[1]aux!$A$2:$B$37,2,FALSE)</f>
        <v>18</v>
      </c>
      <c r="D21" s="50"/>
      <c r="E21" s="50"/>
      <c r="F21" s="49"/>
      <c r="G21" s="49"/>
      <c r="H21" s="31">
        <f t="shared" si="28"/>
        <v>0</v>
      </c>
      <c r="I21" s="49">
        <v>4</v>
      </c>
      <c r="J21" s="49">
        <v>3</v>
      </c>
      <c r="K21" s="49">
        <v>3</v>
      </c>
      <c r="L21" s="49">
        <v>1</v>
      </c>
      <c r="M21" s="49">
        <f t="shared" si="7"/>
        <v>4331</v>
      </c>
      <c r="N21" s="49">
        <v>6</v>
      </c>
      <c r="O21" s="49">
        <v>0</v>
      </c>
      <c r="P21" s="49">
        <v>1</v>
      </c>
      <c r="Q21" s="49">
        <v>0</v>
      </c>
      <c r="R21" s="49">
        <v>2</v>
      </c>
      <c r="S21" s="22">
        <f t="shared" si="0"/>
        <v>21</v>
      </c>
      <c r="T21" s="49">
        <v>1</v>
      </c>
      <c r="U21" s="49">
        <v>1</v>
      </c>
      <c r="V21" s="18"/>
      <c r="W21" s="10">
        <f>VLOOKUP($C21,[1]Paris!$BB$7:$BK$42,5)</f>
        <v>17</v>
      </c>
      <c r="X21" s="10" t="str">
        <f>VLOOKUP($C21,[1]Paris!$BB$7:$BK$42,6)</f>
        <v>d</v>
      </c>
      <c r="Y21" s="10">
        <f>VLOOKUP($C21,[1]Paris!$BB$7:$BK$42,7)</f>
        <v>67</v>
      </c>
      <c r="Z21" s="10">
        <f>VLOOKUP($C21,[1]Paris!$BB$7:$BK$42,8)</f>
        <v>93</v>
      </c>
      <c r="AA21" s="10">
        <f>VLOOKUP($C21,[1]Paris!$BB$7:$BK$42,9)</f>
        <v>117</v>
      </c>
      <c r="AB21" s="10">
        <f>VLOOKUP($C21,[1]Paris!$BB$7:$BK$42,10)</f>
        <v>109</v>
      </c>
      <c r="AC21" s="11">
        <f t="shared" si="8"/>
        <v>0</v>
      </c>
      <c r="AD21" s="11">
        <f t="shared" si="9"/>
        <v>0</v>
      </c>
      <c r="AE21" s="11">
        <f>VLOOKUP($C21,[1]Vienna!$BB$7:$BM$42,11)</f>
        <v>177</v>
      </c>
      <c r="AF21" s="11">
        <f>VLOOKUP($C21,[1]Vienna!$BB$7:$BM$42,12)</f>
        <v>182</v>
      </c>
      <c r="AG21" s="11" t="s">
        <v>30</v>
      </c>
      <c r="AH21" s="11" t="s">
        <v>30</v>
      </c>
      <c r="AI21" s="11">
        <f t="shared" si="10"/>
        <v>123</v>
      </c>
      <c r="AJ21" s="11">
        <f t="shared" si="11"/>
        <v>0</v>
      </c>
      <c r="AK21" s="11">
        <f t="shared" si="12"/>
        <v>149</v>
      </c>
      <c r="AL21" s="11">
        <f t="shared" si="13"/>
        <v>0</v>
      </c>
      <c r="AM21" s="11">
        <f t="shared" si="14"/>
        <v>162</v>
      </c>
      <c r="AN21" s="11">
        <f t="shared" si="15"/>
        <v>186</v>
      </c>
      <c r="AO21" s="11">
        <f t="shared" si="16"/>
        <v>184</v>
      </c>
      <c r="AP21" s="13">
        <f t="shared" si="1"/>
        <v>474.74152725363632</v>
      </c>
      <c r="AQ21" s="10">
        <f>VLOOKUP($C21,[2]Paris!$BB$7:$BK$40,5)</f>
        <v>18</v>
      </c>
      <c r="AR21" s="10" t="str">
        <f>VLOOKUP($C21,[2]Paris!$BB$7:$BK$40,6)</f>
        <v>d</v>
      </c>
      <c r="AS21" s="10">
        <f>VLOOKUP($C21,[2]Paris!$BB$7:$BK$40,7)</f>
        <v>68</v>
      </c>
      <c r="AT21" s="10">
        <f>VLOOKUP($C21,[2]Paris!$BB$7:$BK$40,8)</f>
        <v>95</v>
      </c>
      <c r="AU21" s="10">
        <f>VLOOKUP($C21,[2]Paris!$BB$7:$BK$40,9)</f>
        <v>117</v>
      </c>
      <c r="AV21" s="10">
        <f>VLOOKUP($C21,[2]Paris!$BB$7:$BK$40,10)</f>
        <v>109</v>
      </c>
      <c r="AW21" s="11">
        <f t="shared" si="17"/>
        <v>0</v>
      </c>
      <c r="AX21" s="11">
        <f t="shared" si="18"/>
        <v>0</v>
      </c>
      <c r="AY21" s="11">
        <f>VLOOKUP($C21,[2]Vienna!$BB$7:$BM$42,11)</f>
        <v>177</v>
      </c>
      <c r="AZ21" s="11">
        <f>VLOOKUP($C21,[2]Vienna!$BB$7:$BM$42,12)</f>
        <v>182</v>
      </c>
      <c r="BA21" s="11" t="s">
        <v>30</v>
      </c>
      <c r="BB21" s="11" t="s">
        <v>30</v>
      </c>
      <c r="BC21" s="11">
        <f t="shared" si="19"/>
        <v>123</v>
      </c>
      <c r="BD21" s="11">
        <f t="shared" si="20"/>
        <v>0</v>
      </c>
      <c r="BE21" s="11">
        <f t="shared" si="21"/>
        <v>149</v>
      </c>
      <c r="BF21" s="11">
        <f t="shared" si="22"/>
        <v>0</v>
      </c>
      <c r="BG21" s="11">
        <f t="shared" si="23"/>
        <v>162</v>
      </c>
      <c r="BH21" s="11">
        <f t="shared" si="24"/>
        <v>186</v>
      </c>
      <c r="BI21" s="11">
        <f t="shared" si="25"/>
        <v>184</v>
      </c>
      <c r="BJ21" s="13">
        <f t="shared" si="2"/>
        <v>350.24126531763056</v>
      </c>
      <c r="BK21" s="19">
        <f>IF($N21=2,BK44*'4 PEF'!$E$4,IF(OR($N21=3,$N21=4,$N21=5,$N21=6),BK44*'4 PEF'!$E$5,IF(OR($N21=7,$N21=8),BK44*'4 PEF'!$E$8,IF($N21=9,BK44*'4 PEF'!$E$7,IF($N21=10,BK44*'4 PEF'!$E$6)))))</f>
        <v>14.27100363491162</v>
      </c>
      <c r="BL21" s="19">
        <f>BL44*'4 PEF'!$E$8</f>
        <v>0</v>
      </c>
      <c r="BM21" s="19">
        <f>IF($N21=2,BM44*'4 PEF'!$E$4,IF(OR($N21=3,$N21=4,$N21=5,$N21=6),BM44*'4 PEF'!$E$5,IF(OR($N21=7,$N21=8),BM44*'4 PEF'!$E$8,IF($N21=9,BM44*'4 PEF'!$E$7,IF($N21=10,BM44*'4 PEF'!$E$6)))))</f>
        <v>4.8578497525865938</v>
      </c>
      <c r="BN21" s="19">
        <f>BN44*'4 PEF'!$E$8</f>
        <v>20.750119699292632</v>
      </c>
      <c r="BO21" s="19">
        <f>BO44*'4 PEF'!$E$8</f>
        <v>0.41658640030593636</v>
      </c>
      <c r="BP21" s="33">
        <f>BP44*'4 PEF'!$E$8</f>
        <v>-19.29465811965812</v>
      </c>
      <c r="BQ21" s="34">
        <f t="shared" si="26"/>
        <v>21.000901367438669</v>
      </c>
      <c r="BR21" s="19">
        <f>IF($N21=2,BR44*'4 PEF'!$E$4,IF(OR($N21=3,$N21=4,$N21=5,$N21=6),BR44*'4 PEF'!$E$5,IF(OR($N21=7,$N21=8),BR44*'4 PEF'!$E$8,IF($N21=9,BR44*'4 PEF'!$E$7,IF($N21=10,BR44*'4 PEF'!$E$6)))))</f>
        <v>21.31593469557005</v>
      </c>
      <c r="BS21" s="19">
        <f>BS44*'4 PEF'!$E$8</f>
        <v>0</v>
      </c>
      <c r="BT21" s="19">
        <f>IF($N21=2,BT44*'4 PEF'!$E$4,IF(OR($N21=3,$N21=4,$N21=5,$N21=6),BT44*'4 PEF'!$E$5,IF(OR($N21=7,$N21=8),BT44*'4 PEF'!$E$8,IF($N21=9,BT44*'4 PEF'!$E$7,IF($N21=10,BT44*'4 PEF'!$E$6)))))</f>
        <v>8.1346700083542203</v>
      </c>
      <c r="BU21" s="19">
        <f>BU44*'4 PEF'!$E$8</f>
        <v>21.962033672442026</v>
      </c>
      <c r="BV21" s="19">
        <f>BV44*'4 PEF'!$E$8</f>
        <v>1.0499397027072876</v>
      </c>
      <c r="BW21" s="33">
        <f>BW44*'4 PEF'!$E$8</f>
        <v>-19.644603174603173</v>
      </c>
      <c r="BX21" s="34">
        <f t="shared" si="27"/>
        <v>32.817974904470404</v>
      </c>
    </row>
    <row r="22" spans="1:77" ht="15" customHeight="1" x14ac:dyDescent="0.25">
      <c r="A22" s="151"/>
      <c r="B22" s="17">
        <v>17</v>
      </c>
      <c r="C22" s="97">
        <f>VLOOKUP(M22,[1]aux!$A$2:$B$37,2,FALSE)</f>
        <v>3</v>
      </c>
      <c r="D22" s="50"/>
      <c r="E22" s="50"/>
      <c r="F22" s="49"/>
      <c r="G22" s="49"/>
      <c r="H22" s="31">
        <f t="shared" si="28"/>
        <v>0</v>
      </c>
      <c r="I22" s="49">
        <v>1</v>
      </c>
      <c r="J22" s="49">
        <v>2</v>
      </c>
      <c r="K22" s="49">
        <v>1</v>
      </c>
      <c r="L22" s="49">
        <v>1</v>
      </c>
      <c r="M22" s="49">
        <f t="shared" si="7"/>
        <v>1211</v>
      </c>
      <c r="N22" s="49">
        <v>8</v>
      </c>
      <c r="O22" s="49">
        <v>13</v>
      </c>
      <c r="P22" s="49">
        <v>1</v>
      </c>
      <c r="Q22" s="49">
        <v>1</v>
      </c>
      <c r="R22" s="49">
        <v>2</v>
      </c>
      <c r="S22" s="22">
        <f t="shared" si="0"/>
        <v>23</v>
      </c>
      <c r="T22" s="49">
        <v>1</v>
      </c>
      <c r="U22" s="49">
        <v>0</v>
      </c>
      <c r="V22" s="18"/>
      <c r="W22" s="10">
        <f>VLOOKUP($C22,[1]Paris!$BB$7:$BK$42,5)</f>
        <v>1</v>
      </c>
      <c r="X22" s="10">
        <f>VLOOKUP($C22,[1]Paris!$BB$7:$BK$42,6)</f>
        <v>24</v>
      </c>
      <c r="Y22" s="10">
        <f>VLOOKUP($C22,[1]Paris!$BB$7:$BK$42,7)</f>
        <v>0</v>
      </c>
      <c r="Z22" s="10">
        <f>VLOOKUP($C22,[1]Paris!$BB$7:$BK$42,8)</f>
        <v>91</v>
      </c>
      <c r="AA22" s="10">
        <f>VLOOKUP($C22,[1]Paris!$BB$7:$BK$42,9)</f>
        <v>0</v>
      </c>
      <c r="AB22" s="10">
        <f>VLOOKUP($C22,[1]Paris!$BB$7:$BK$42,10)</f>
        <v>0</v>
      </c>
      <c r="AC22" s="11">
        <f t="shared" si="8"/>
        <v>0</v>
      </c>
      <c r="AD22" s="11">
        <f t="shared" si="9"/>
        <v>0</v>
      </c>
      <c r="AE22" s="11">
        <f>VLOOKUP($C22,[1]Vienna!$BB$7:$BM$42,11)</f>
        <v>0</v>
      </c>
      <c r="AF22" s="11">
        <f>VLOOKUP($C22,[1]Vienna!$BB$7:$BM$42,12)</f>
        <v>0</v>
      </c>
      <c r="AG22" s="11" t="s">
        <v>30</v>
      </c>
      <c r="AH22" s="11" t="s">
        <v>30</v>
      </c>
      <c r="AI22" s="11">
        <f t="shared" si="10"/>
        <v>135</v>
      </c>
      <c r="AJ22" s="11">
        <f t="shared" si="11"/>
        <v>0</v>
      </c>
      <c r="AK22" s="11">
        <f t="shared" si="12"/>
        <v>149</v>
      </c>
      <c r="AL22" s="11">
        <f t="shared" si="13"/>
        <v>0</v>
      </c>
      <c r="AM22" s="11">
        <f t="shared" si="14"/>
        <v>162</v>
      </c>
      <c r="AN22" s="11">
        <f t="shared" si="15"/>
        <v>186</v>
      </c>
      <c r="AO22" s="11">
        <f t="shared" si="16"/>
        <v>0</v>
      </c>
      <c r="AP22" s="13">
        <f t="shared" si="1"/>
        <v>210.51685817162542</v>
      </c>
      <c r="AQ22" s="10">
        <f>VLOOKUP($C22,[2]Paris!$BB$7:$BK$40,5)</f>
        <v>2</v>
      </c>
      <c r="AR22" s="10">
        <f>VLOOKUP($C22,[2]Paris!$BB$7:$BK$40,6)</f>
        <v>24</v>
      </c>
      <c r="AS22" s="10">
        <f>VLOOKUP($C22,[2]Paris!$BB$7:$BK$40,7)</f>
        <v>0</v>
      </c>
      <c r="AT22" s="10">
        <f>VLOOKUP($C22,[2]Paris!$BB$7:$BK$40,8)</f>
        <v>93</v>
      </c>
      <c r="AU22" s="10">
        <f>VLOOKUP($C22,[2]Paris!$BB$7:$BK$40,9)</f>
        <v>0</v>
      </c>
      <c r="AV22" s="10">
        <f>VLOOKUP($C22,[2]Paris!$BB$7:$BK$40,10)</f>
        <v>0</v>
      </c>
      <c r="AW22" s="11">
        <f t="shared" si="17"/>
        <v>0</v>
      </c>
      <c r="AX22" s="11">
        <f t="shared" si="18"/>
        <v>0</v>
      </c>
      <c r="AY22" s="11">
        <f>VLOOKUP($C22,[2]Vienna!$BB$7:$BM$42,11)</f>
        <v>0</v>
      </c>
      <c r="AZ22" s="11">
        <f>VLOOKUP($C22,[2]Vienna!$BB$7:$BM$42,12)</f>
        <v>0</v>
      </c>
      <c r="BA22" s="11" t="s">
        <v>30</v>
      </c>
      <c r="BB22" s="11" t="s">
        <v>30</v>
      </c>
      <c r="BC22" s="11">
        <f t="shared" si="19"/>
        <v>135</v>
      </c>
      <c r="BD22" s="11">
        <f t="shared" si="20"/>
        <v>0</v>
      </c>
      <c r="BE22" s="11">
        <f t="shared" si="21"/>
        <v>149</v>
      </c>
      <c r="BF22" s="11">
        <f t="shared" si="22"/>
        <v>0</v>
      </c>
      <c r="BG22" s="11">
        <f t="shared" si="23"/>
        <v>162</v>
      </c>
      <c r="BH22" s="11">
        <f t="shared" si="24"/>
        <v>186</v>
      </c>
      <c r="BI22" s="11">
        <f t="shared" si="25"/>
        <v>0</v>
      </c>
      <c r="BJ22" s="13">
        <f t="shared" si="2"/>
        <v>228.43635885572431</v>
      </c>
      <c r="BK22" s="19">
        <f>IF($N22=2,BK45*'4 PEF'!$E$4,IF(OR($N22=3,$N22=4,$N22=5,$N22=6),BK45*'4 PEF'!$E$5,IF(OR($N22=7,$N22=8),BK45*'4 PEF'!$E$8,IF($N22=9,BK45*'4 PEF'!$E$7,IF($N22=10,BK45*'4 PEF'!$E$6)))))</f>
        <v>64.363948570259367</v>
      </c>
      <c r="BL22" s="19">
        <f>BL45*'4 PEF'!$E$8</f>
        <v>10.388124970982886</v>
      </c>
      <c r="BM22" s="19">
        <f>IF($N22=2,BM45*'4 PEF'!$E$4,IF(OR($N22=3,$N22=4,$N22=5,$N22=6),BM45*'4 PEF'!$E$5,IF(OR($N22=7,$N22=8),BM45*'4 PEF'!$E$8,IF($N22=9,BM45*'4 PEF'!$E$7,IF($N22=10,BM45*'4 PEF'!$E$6)))))</f>
        <v>3.5749971819825701</v>
      </c>
      <c r="BN22" s="19">
        <f>BN45*'4 PEF'!$E$8</f>
        <v>83.834010498041053</v>
      </c>
      <c r="BO22" s="19">
        <f>BO45*'4 PEF'!$E$8</f>
        <v>0.91890036111253703</v>
      </c>
      <c r="BP22" s="33">
        <f>BP45*'4 PEF'!$E$8</f>
        <v>0</v>
      </c>
      <c r="BQ22" s="34">
        <f t="shared" si="26"/>
        <v>163.07998158237842</v>
      </c>
      <c r="BR22" s="19">
        <f>IF($N22=2,BR45*'4 PEF'!$E$4,IF(OR($N22=3,$N22=4,$N22=5,$N22=6),BR45*'4 PEF'!$E$5,IF(OR($N22=7,$N22=8),BR45*'4 PEF'!$E$8,IF($N22=9,BR45*'4 PEF'!$E$7,IF($N22=10,BR45*'4 PEF'!$E$6)))))</f>
        <v>87.126698220426135</v>
      </c>
      <c r="BS22" s="19">
        <f>BS45*'4 PEF'!$E$8</f>
        <v>4.3844486923279717</v>
      </c>
      <c r="BT22" s="19">
        <f>IF($N22=2,BT45*'4 PEF'!$E$4,IF(OR($N22=3,$N22=4,$N22=5,$N22=6),BT45*'4 PEF'!$E$5,IF(OR($N22=7,$N22=8),BT45*'4 PEF'!$E$8,IF($N22=9,BT45*'4 PEF'!$E$7,IF($N22=10,BT45*'4 PEF'!$E$6)))))</f>
        <v>5.8534255394620187</v>
      </c>
      <c r="BU22" s="19">
        <f>BU45*'4 PEF'!$E$8</f>
        <v>79.313614681302539</v>
      </c>
      <c r="BV22" s="19">
        <f>BV45*'4 PEF'!$E$8</f>
        <v>1.6796745052261848</v>
      </c>
      <c r="BW22" s="33">
        <f>BW45*'4 PEF'!$E$8</f>
        <v>0</v>
      </c>
      <c r="BX22" s="34">
        <f t="shared" si="27"/>
        <v>178.35786163874485</v>
      </c>
    </row>
    <row r="23" spans="1:77" ht="15" customHeight="1" x14ac:dyDescent="0.25">
      <c r="A23" s="151"/>
      <c r="B23" s="17">
        <v>18</v>
      </c>
      <c r="C23" s="97">
        <f>VLOOKUP(M23,[1]aux!$A$2:$B$37,2,FALSE)</f>
        <v>13</v>
      </c>
      <c r="D23" s="50"/>
      <c r="E23" s="50"/>
      <c r="F23" s="49"/>
      <c r="G23" s="49"/>
      <c r="H23" s="31">
        <f t="shared" si="28"/>
        <v>0</v>
      </c>
      <c r="I23" s="49">
        <v>3</v>
      </c>
      <c r="J23" s="49">
        <v>3</v>
      </c>
      <c r="K23" s="49">
        <v>2</v>
      </c>
      <c r="L23" s="49">
        <v>1</v>
      </c>
      <c r="M23" s="49">
        <f t="shared" si="7"/>
        <v>3321</v>
      </c>
      <c r="N23" s="49">
        <v>9</v>
      </c>
      <c r="O23" s="49">
        <v>0</v>
      </c>
      <c r="P23" s="49">
        <v>2</v>
      </c>
      <c r="Q23" s="49">
        <v>0</v>
      </c>
      <c r="R23" s="49">
        <v>2</v>
      </c>
      <c r="S23" s="22">
        <f t="shared" si="0"/>
        <v>18</v>
      </c>
      <c r="T23" s="49">
        <v>0</v>
      </c>
      <c r="U23" s="49">
        <v>0</v>
      </c>
      <c r="V23" s="18"/>
      <c r="W23" s="10">
        <f>VLOOKUP($C23,[1]Paris!$BB$7:$BK$42,5)</f>
        <v>15</v>
      </c>
      <c r="X23" s="10">
        <f>VLOOKUP($C23,[1]Paris!$BB$7:$BK$42,6)</f>
        <v>34</v>
      </c>
      <c r="Y23" s="10">
        <f>VLOOKUP($C23,[1]Paris!$BB$7:$BK$42,7)</f>
        <v>65</v>
      </c>
      <c r="Z23" s="10">
        <f>VLOOKUP($C23,[1]Paris!$BB$7:$BK$42,8)</f>
        <v>93</v>
      </c>
      <c r="AA23" s="10">
        <f>VLOOKUP($C23,[1]Paris!$BB$7:$BK$42,9)</f>
        <v>0</v>
      </c>
      <c r="AB23" s="10">
        <f>VLOOKUP($C23,[1]Paris!$BB$7:$BK$42,10)</f>
        <v>109</v>
      </c>
      <c r="AC23" s="11">
        <f t="shared" si="8"/>
        <v>0</v>
      </c>
      <c r="AD23" s="11">
        <f t="shared" si="9"/>
        <v>0</v>
      </c>
      <c r="AE23" s="11">
        <f>VLOOKUP($C23,[1]Vienna!$BB$7:$BM$42,11)</f>
        <v>176</v>
      </c>
      <c r="AF23" s="11">
        <f>VLOOKUP($C23,[1]Vienna!$BB$7:$BM$42,12)</f>
        <v>0</v>
      </c>
      <c r="AG23" s="11" t="s">
        <v>30</v>
      </c>
      <c r="AH23" s="11" t="s">
        <v>30</v>
      </c>
      <c r="AI23" s="11">
        <f t="shared" si="10"/>
        <v>138</v>
      </c>
      <c r="AJ23" s="11">
        <f t="shared" si="11"/>
        <v>0</v>
      </c>
      <c r="AK23" s="11">
        <f t="shared" si="12"/>
        <v>153</v>
      </c>
      <c r="AL23" s="11">
        <f t="shared" si="13"/>
        <v>0</v>
      </c>
      <c r="AM23" s="11">
        <f t="shared" si="14"/>
        <v>162</v>
      </c>
      <c r="AN23" s="11">
        <f t="shared" si="15"/>
        <v>0</v>
      </c>
      <c r="AO23" s="11">
        <f t="shared" si="16"/>
        <v>0</v>
      </c>
      <c r="AP23" s="13">
        <f t="shared" si="1"/>
        <v>322.56570310510659</v>
      </c>
      <c r="AQ23" s="10">
        <f>VLOOKUP($C23,[2]Paris!$BB$7:$BK$40,5)</f>
        <v>16</v>
      </c>
      <c r="AR23" s="10">
        <f>VLOOKUP($C23,[2]Paris!$BB$7:$BK$40,6)</f>
        <v>34</v>
      </c>
      <c r="AS23" s="10">
        <f>VLOOKUP($C23,[2]Paris!$BB$7:$BK$40,7)</f>
        <v>66</v>
      </c>
      <c r="AT23" s="10">
        <f>VLOOKUP($C23,[2]Paris!$BB$7:$BK$40,8)</f>
        <v>95</v>
      </c>
      <c r="AU23" s="10">
        <f>VLOOKUP($C23,[2]Paris!$BB$7:$BK$40,9)</f>
        <v>0</v>
      </c>
      <c r="AV23" s="10">
        <f>VLOOKUP($C23,[2]Paris!$BB$7:$BK$40,10)</f>
        <v>109</v>
      </c>
      <c r="AW23" s="11">
        <f t="shared" si="17"/>
        <v>0</v>
      </c>
      <c r="AX23" s="11">
        <f t="shared" si="18"/>
        <v>0</v>
      </c>
      <c r="AY23" s="11">
        <f>VLOOKUP($C23,[2]Vienna!$BB$7:$BM$42,11)</f>
        <v>176</v>
      </c>
      <c r="AZ23" s="11">
        <f>VLOOKUP($C23,[2]Vienna!$BB$7:$BM$42,12)</f>
        <v>0</v>
      </c>
      <c r="BA23" s="11" t="s">
        <v>30</v>
      </c>
      <c r="BB23" s="11" t="s">
        <v>30</v>
      </c>
      <c r="BC23" s="11">
        <f t="shared" si="19"/>
        <v>138</v>
      </c>
      <c r="BD23" s="11">
        <f t="shared" si="20"/>
        <v>0</v>
      </c>
      <c r="BE23" s="11">
        <f t="shared" si="21"/>
        <v>153</v>
      </c>
      <c r="BF23" s="11">
        <f t="shared" si="22"/>
        <v>0</v>
      </c>
      <c r="BG23" s="11">
        <f t="shared" si="23"/>
        <v>162</v>
      </c>
      <c r="BH23" s="11">
        <f t="shared" si="24"/>
        <v>0</v>
      </c>
      <c r="BI23" s="11">
        <f t="shared" si="25"/>
        <v>0</v>
      </c>
      <c r="BJ23" s="13">
        <f t="shared" si="2"/>
        <v>214.40595475061289</v>
      </c>
      <c r="BK23" s="19">
        <f>IF($N23=2,BK46*'4 PEF'!$E$4,IF(OR($N23=3,$N23=4,$N23=5,$N23=6),BK46*'4 PEF'!$E$5,IF(OR($N23=7,$N23=8),BK46*'4 PEF'!$E$8,IF($N23=9,BK46*'4 PEF'!$E$7,IF($N23=10,BK46*'4 PEF'!$E$6)))))</f>
        <v>15.041514367435543</v>
      </c>
      <c r="BL23" s="19">
        <f>BL46*'4 PEF'!$E$8</f>
        <v>0</v>
      </c>
      <c r="BM23" s="19">
        <f>IF($N23=2,BM46*'4 PEF'!$E$4,IF(OR($N23=3,$N23=4,$N23=5,$N23=6),BM46*'4 PEF'!$E$5,IF(OR($N23=7,$N23=8),BM46*'4 PEF'!$E$8,IF($N23=9,BM46*'4 PEF'!$E$7,IF($N23=10,BM46*'4 PEF'!$E$6)))))</f>
        <v>9.8399999999999981</v>
      </c>
      <c r="BN23" s="19">
        <f>BN46*'4 PEF'!$E$8</f>
        <v>57.167827148437503</v>
      </c>
      <c r="BO23" s="19">
        <f>BO46*'4 PEF'!$E$8</f>
        <v>0.49515389305195912</v>
      </c>
      <c r="BP23" s="33">
        <f>BP46*'4 PEF'!$E$8</f>
        <v>0</v>
      </c>
      <c r="BQ23" s="34">
        <f t="shared" si="26"/>
        <v>82.544495408925002</v>
      </c>
      <c r="BR23" s="19">
        <f>IF($N23=2,BR46*'4 PEF'!$E$4,IF(OR($N23=3,$N23=4,$N23=5,$N23=6),BR46*'4 PEF'!$E$5,IF(OR($N23=7,$N23=8),BR46*'4 PEF'!$E$8,IF($N23=9,BR46*'4 PEF'!$E$7,IF($N23=10,BR46*'4 PEF'!$E$6)))))</f>
        <v>26.298660369637506</v>
      </c>
      <c r="BS23" s="19">
        <f>BS46*'4 PEF'!$E$8</f>
        <v>0</v>
      </c>
      <c r="BT23" s="19">
        <f>IF($N23=2,BT46*'4 PEF'!$E$4,IF(OR($N23=3,$N23=4,$N23=5,$N23=6),BT46*'4 PEF'!$E$5,IF(OR($N23=7,$N23=8),BT46*'4 PEF'!$E$8,IF($N23=9,BT46*'4 PEF'!$E$7,IF($N23=10,BT46*'4 PEF'!$E$6)))))</f>
        <v>14.28</v>
      </c>
      <c r="BU23" s="19">
        <f>BU46*'4 PEF'!$E$8</f>
        <v>54.152958728174582</v>
      </c>
      <c r="BV23" s="19">
        <f>BV46*'4 PEF'!$E$8</f>
        <v>1.0811217202120638</v>
      </c>
      <c r="BW23" s="33">
        <f>BW46*'4 PEF'!$E$8</f>
        <v>0</v>
      </c>
      <c r="BX23" s="34">
        <f t="shared" si="27"/>
        <v>95.812740818024153</v>
      </c>
    </row>
    <row r="24" spans="1:77" ht="15" customHeight="1" x14ac:dyDescent="0.25">
      <c r="A24" s="151"/>
      <c r="B24" s="17">
        <v>19</v>
      </c>
      <c r="C24" s="97">
        <f>VLOOKUP(M24,[1]aux!$A$2:$B$37,2,FALSE)</f>
        <v>13</v>
      </c>
      <c r="D24" s="50"/>
      <c r="E24" s="50"/>
      <c r="F24" s="49"/>
      <c r="G24" s="49"/>
      <c r="H24" s="31">
        <f t="shared" si="28"/>
        <v>0</v>
      </c>
      <c r="I24" s="49">
        <v>3</v>
      </c>
      <c r="J24" s="49">
        <v>3</v>
      </c>
      <c r="K24" s="49">
        <v>2</v>
      </c>
      <c r="L24" s="49">
        <v>1</v>
      </c>
      <c r="M24" s="49">
        <f t="shared" si="7"/>
        <v>3321</v>
      </c>
      <c r="N24" s="49">
        <v>3</v>
      </c>
      <c r="O24" s="49">
        <v>0</v>
      </c>
      <c r="P24" s="49">
        <v>1</v>
      </c>
      <c r="Q24" s="49">
        <v>0</v>
      </c>
      <c r="R24" s="49">
        <v>2</v>
      </c>
      <c r="S24" s="22">
        <f t="shared" si="0"/>
        <v>14</v>
      </c>
      <c r="T24" s="49">
        <v>0</v>
      </c>
      <c r="U24" s="49">
        <v>1</v>
      </c>
      <c r="V24" s="18"/>
      <c r="W24" s="10">
        <f>VLOOKUP($C24,[1]Paris!$BB$7:$BK$42,5)</f>
        <v>15</v>
      </c>
      <c r="X24" s="10">
        <f>VLOOKUP($C24,[1]Paris!$BB$7:$BK$42,6)</f>
        <v>34</v>
      </c>
      <c r="Y24" s="10">
        <f>VLOOKUP($C24,[1]Paris!$BB$7:$BK$42,7)</f>
        <v>65</v>
      </c>
      <c r="Z24" s="10">
        <f>VLOOKUP($C24,[1]Paris!$BB$7:$BK$42,8)</f>
        <v>93</v>
      </c>
      <c r="AA24" s="10">
        <f>VLOOKUP($C24,[1]Paris!$BB$7:$BK$42,9)</f>
        <v>0</v>
      </c>
      <c r="AB24" s="10">
        <f>VLOOKUP($C24,[1]Paris!$BB$7:$BK$42,10)</f>
        <v>109</v>
      </c>
      <c r="AC24" s="11">
        <f t="shared" si="8"/>
        <v>0</v>
      </c>
      <c r="AD24" s="11">
        <f t="shared" si="9"/>
        <v>0</v>
      </c>
      <c r="AE24" s="11">
        <f>VLOOKUP($C24,[1]Vienna!$BB$7:$BM$42,11)</f>
        <v>176</v>
      </c>
      <c r="AF24" s="11">
        <f>VLOOKUP($C24,[1]Vienna!$BB$7:$BM$42,12)</f>
        <v>0</v>
      </c>
      <c r="AG24" s="11" t="s">
        <v>30</v>
      </c>
      <c r="AH24" s="11" t="s">
        <v>30</v>
      </c>
      <c r="AI24" s="11">
        <f t="shared" si="10"/>
        <v>120</v>
      </c>
      <c r="AJ24" s="11">
        <f t="shared" si="11"/>
        <v>0</v>
      </c>
      <c r="AK24" s="11">
        <f t="shared" si="12"/>
        <v>149</v>
      </c>
      <c r="AL24" s="11">
        <f t="shared" si="13"/>
        <v>0</v>
      </c>
      <c r="AM24" s="11">
        <f t="shared" si="14"/>
        <v>162</v>
      </c>
      <c r="AN24" s="11">
        <f t="shared" si="15"/>
        <v>0</v>
      </c>
      <c r="AO24" s="11">
        <f t="shared" si="16"/>
        <v>184</v>
      </c>
      <c r="AP24" s="13">
        <f t="shared" si="1"/>
        <v>368.69960811339763</v>
      </c>
      <c r="AQ24" s="10">
        <f>VLOOKUP($C24,[2]Paris!$BB$7:$BK$40,5)</f>
        <v>16</v>
      </c>
      <c r="AR24" s="10">
        <f>VLOOKUP($C24,[2]Paris!$BB$7:$BK$40,6)</f>
        <v>34</v>
      </c>
      <c r="AS24" s="10">
        <f>VLOOKUP($C24,[2]Paris!$BB$7:$BK$40,7)</f>
        <v>66</v>
      </c>
      <c r="AT24" s="10">
        <f>VLOOKUP($C24,[2]Paris!$BB$7:$BK$40,8)</f>
        <v>95</v>
      </c>
      <c r="AU24" s="10">
        <f>VLOOKUP($C24,[2]Paris!$BB$7:$BK$40,9)</f>
        <v>0</v>
      </c>
      <c r="AV24" s="10">
        <f>VLOOKUP($C24,[2]Paris!$BB$7:$BK$40,10)</f>
        <v>109</v>
      </c>
      <c r="AW24" s="11">
        <f t="shared" si="17"/>
        <v>0</v>
      </c>
      <c r="AX24" s="11">
        <f t="shared" si="18"/>
        <v>0</v>
      </c>
      <c r="AY24" s="11">
        <f>VLOOKUP($C24,[2]Vienna!$BB$7:$BM$42,11)</f>
        <v>176</v>
      </c>
      <c r="AZ24" s="11">
        <f>VLOOKUP($C24,[2]Vienna!$BB$7:$BM$42,12)</f>
        <v>0</v>
      </c>
      <c r="BA24" s="11" t="s">
        <v>30</v>
      </c>
      <c r="BB24" s="11" t="s">
        <v>30</v>
      </c>
      <c r="BC24" s="11">
        <f t="shared" si="19"/>
        <v>120</v>
      </c>
      <c r="BD24" s="11">
        <f t="shared" si="20"/>
        <v>0</v>
      </c>
      <c r="BE24" s="11">
        <f t="shared" si="21"/>
        <v>149</v>
      </c>
      <c r="BF24" s="11">
        <f t="shared" si="22"/>
        <v>0</v>
      </c>
      <c r="BG24" s="11">
        <f t="shared" si="23"/>
        <v>162</v>
      </c>
      <c r="BH24" s="11">
        <f t="shared" si="24"/>
        <v>0</v>
      </c>
      <c r="BI24" s="11">
        <f t="shared" si="25"/>
        <v>184</v>
      </c>
      <c r="BJ24" s="13">
        <f t="shared" si="2"/>
        <v>262.5351096962537</v>
      </c>
      <c r="BK24" s="19">
        <f>IF($N24=2,BK47*'4 PEF'!$E$4,IF(OR($N24=3,$N24=4,$N24=5,$N24=6),BK47*'4 PEF'!$E$5,IF(OR($N24=7,$N24=8),BK47*'4 PEF'!$E$8,IF($N24=9,BK47*'4 PEF'!$E$7,IF($N24=10,BK47*'4 PEF'!$E$6)))))</f>
        <v>14.868843921891003</v>
      </c>
      <c r="BL24" s="19">
        <f>BL47*'4 PEF'!$E$8</f>
        <v>0</v>
      </c>
      <c r="BM24" s="19">
        <f>IF($N24=2,BM47*'4 PEF'!$E$4,IF(OR($N24=3,$N24=4,$N24=5,$N24=6),BM47*'4 PEF'!$E$5,IF(OR($N24=7,$N24=8),BM47*'4 PEF'!$E$8,IF($N24=9,BM47*'4 PEF'!$E$7,IF($N24=10,BM47*'4 PEF'!$E$6)))))</f>
        <v>10.249999999999998</v>
      </c>
      <c r="BN24" s="19">
        <f>BN47*'4 PEF'!$E$8</f>
        <v>57.167827148437503</v>
      </c>
      <c r="BO24" s="19">
        <f>BO47*'4 PEF'!$E$8</f>
        <v>0.49515389305195912</v>
      </c>
      <c r="BP24" s="33">
        <f>BP47*'4 PEF'!$E$8</f>
        <v>-19.29465811965812</v>
      </c>
      <c r="BQ24" s="34">
        <f t="shared" si="26"/>
        <v>63.487166843722349</v>
      </c>
      <c r="BR24" s="19">
        <f>IF($N24=2,BR47*'4 PEF'!$E$4,IF(OR($N24=3,$N24=4,$N24=5,$N24=6),BR47*'4 PEF'!$E$5,IF(OR($N24=7,$N24=8),BR47*'4 PEF'!$E$8,IF($N24=9,BR47*'4 PEF'!$E$7,IF($N24=10,BR47*'4 PEF'!$E$6)))))</f>
        <v>25.996762482741161</v>
      </c>
      <c r="BS24" s="19">
        <f>BS47*'4 PEF'!$E$8</f>
        <v>0</v>
      </c>
      <c r="BT24" s="19">
        <f>IF($N24=2,BT47*'4 PEF'!$E$4,IF(OR($N24=3,$N24=4,$N24=5,$N24=6),BT47*'4 PEF'!$E$5,IF(OR($N24=7,$N24=8),BT47*'4 PEF'!$E$8,IF($N24=9,BT47*'4 PEF'!$E$7,IF($N24=10,BT47*'4 PEF'!$E$6)))))</f>
        <v>14.875</v>
      </c>
      <c r="BU24" s="19">
        <f>BU47*'4 PEF'!$E$8</f>
        <v>54.152958728174582</v>
      </c>
      <c r="BV24" s="19">
        <f>BV47*'4 PEF'!$E$8</f>
        <v>1.0811217202120638</v>
      </c>
      <c r="BW24" s="33">
        <f>BW47*'4 PEF'!$E$8</f>
        <v>-19.644603174603173</v>
      </c>
      <c r="BX24" s="34">
        <f t="shared" si="27"/>
        <v>76.461239756524634</v>
      </c>
    </row>
    <row r="25" spans="1:77" ht="15" customHeight="1" x14ac:dyDescent="0.25">
      <c r="A25" s="152"/>
      <c r="B25" s="17">
        <v>20</v>
      </c>
      <c r="C25" s="97">
        <f>VLOOKUP(M25,[1]aux!$A$2:$B$37,2,FALSE)</f>
        <v>36</v>
      </c>
      <c r="D25" s="50"/>
      <c r="E25" s="50"/>
      <c r="F25" s="49"/>
      <c r="G25" s="49"/>
      <c r="H25" s="31">
        <f t="shared" ref="H25" si="29">IF(L25=1,0,IF(L25=2,1))</f>
        <v>1</v>
      </c>
      <c r="I25" s="49">
        <v>4</v>
      </c>
      <c r="J25" s="49">
        <v>3</v>
      </c>
      <c r="K25" s="49">
        <v>3</v>
      </c>
      <c r="L25" s="49">
        <v>2</v>
      </c>
      <c r="M25" s="49">
        <f t="shared" ref="M25" si="30">I25*1000+J25*100+K25*10+L25*1</f>
        <v>4332</v>
      </c>
      <c r="N25" s="49">
        <v>8</v>
      </c>
      <c r="O25" s="49">
        <v>13</v>
      </c>
      <c r="P25" s="49">
        <v>4</v>
      </c>
      <c r="Q25" s="49">
        <v>4</v>
      </c>
      <c r="R25" s="49">
        <v>2</v>
      </c>
      <c r="S25" s="22">
        <f t="shared" si="0"/>
        <v>23</v>
      </c>
      <c r="T25" s="49">
        <v>1</v>
      </c>
      <c r="U25" s="49">
        <v>1</v>
      </c>
      <c r="V25" s="18"/>
      <c r="W25" s="10">
        <f>VLOOKUP($C25,[1]Paris!$BB$7:$BK$42,5)</f>
        <v>17</v>
      </c>
      <c r="X25" s="10" t="str">
        <f>VLOOKUP($C25,[1]Paris!$BB$7:$BK$42,6)</f>
        <v>d</v>
      </c>
      <c r="Y25" s="10">
        <f>VLOOKUP($C25,[1]Paris!$BB$7:$BK$42,7)</f>
        <v>67</v>
      </c>
      <c r="Z25" s="10">
        <f>VLOOKUP($C25,[1]Paris!$BB$7:$BK$42,8)</f>
        <v>93</v>
      </c>
      <c r="AA25" s="10">
        <f>VLOOKUP($C25,[1]Paris!$BB$7:$BK$42,9)</f>
        <v>117</v>
      </c>
      <c r="AB25" s="10">
        <f>VLOOKUP($C25,[1]Paris!$BB$7:$BK$42,10)</f>
        <v>109</v>
      </c>
      <c r="AC25" s="11">
        <f t="shared" si="8"/>
        <v>170</v>
      </c>
      <c r="AD25" s="11">
        <f t="shared" si="9"/>
        <v>168</v>
      </c>
      <c r="AE25" s="11">
        <f>VLOOKUP($C25,[1]Vienna!$BB$7:$BM$42,11)</f>
        <v>177</v>
      </c>
      <c r="AF25" s="11">
        <f>VLOOKUP($C25,[1]Vienna!$BB$7:$BM$42,12)</f>
        <v>182</v>
      </c>
      <c r="AG25" s="11" t="s">
        <v>30</v>
      </c>
      <c r="AH25" s="11" t="s">
        <v>30</v>
      </c>
      <c r="AI25" s="11">
        <f t="shared" si="10"/>
        <v>135</v>
      </c>
      <c r="AJ25" s="11">
        <f t="shared" si="11"/>
        <v>0</v>
      </c>
      <c r="AK25" s="11">
        <f t="shared" si="12"/>
        <v>157</v>
      </c>
      <c r="AL25" s="11">
        <f t="shared" si="13"/>
        <v>0</v>
      </c>
      <c r="AM25" s="11">
        <f t="shared" si="14"/>
        <v>162</v>
      </c>
      <c r="AN25" s="11">
        <f t="shared" si="15"/>
        <v>186</v>
      </c>
      <c r="AO25" s="11">
        <f t="shared" si="16"/>
        <v>184</v>
      </c>
      <c r="AP25" s="13">
        <f t="shared" si="1"/>
        <v>540.62457925309673</v>
      </c>
      <c r="AQ25" s="10">
        <f>VLOOKUP($C25,[2]Paris!$BB$7:$BK$40,5)</f>
        <v>18</v>
      </c>
      <c r="AR25" s="10" t="str">
        <f>VLOOKUP($C25,[2]Paris!$BB$7:$BK$40,6)</f>
        <v>d</v>
      </c>
      <c r="AS25" s="10">
        <f>VLOOKUP($C25,[2]Paris!$BB$7:$BK$40,7)</f>
        <v>68</v>
      </c>
      <c r="AT25" s="10">
        <f>VLOOKUP($C25,[2]Paris!$BB$7:$BK$40,8)</f>
        <v>93</v>
      </c>
      <c r="AU25" s="10">
        <f>VLOOKUP($C25,[2]Paris!$BB$7:$BK$40,9)</f>
        <v>117</v>
      </c>
      <c r="AV25" s="10">
        <f>VLOOKUP($C25,[2]Paris!$BB$7:$BK$40,10)</f>
        <v>109</v>
      </c>
      <c r="AW25" s="11">
        <f t="shared" si="17"/>
        <v>170</v>
      </c>
      <c r="AX25" s="11">
        <f t="shared" si="18"/>
        <v>168</v>
      </c>
      <c r="AY25" s="11">
        <f>VLOOKUP($C25,[2]Vienna!$BB$7:$BM$42,11)</f>
        <v>177</v>
      </c>
      <c r="AZ25" s="11">
        <f>VLOOKUP($C25,[2]Vienna!$BB$7:$BM$42,12)</f>
        <v>182</v>
      </c>
      <c r="BA25" s="11" t="s">
        <v>30</v>
      </c>
      <c r="BB25" s="11" t="s">
        <v>30</v>
      </c>
      <c r="BC25" s="11">
        <f t="shared" si="19"/>
        <v>135</v>
      </c>
      <c r="BD25" s="11">
        <f t="shared" si="20"/>
        <v>0</v>
      </c>
      <c r="BE25" s="11">
        <f t="shared" si="21"/>
        <v>157</v>
      </c>
      <c r="BF25" s="11">
        <f t="shared" si="22"/>
        <v>0</v>
      </c>
      <c r="BG25" s="11">
        <f t="shared" si="23"/>
        <v>162</v>
      </c>
      <c r="BH25" s="11">
        <f t="shared" si="24"/>
        <v>186</v>
      </c>
      <c r="BI25" s="11">
        <f t="shared" si="25"/>
        <v>184</v>
      </c>
      <c r="BJ25" s="13">
        <f t="shared" si="2"/>
        <v>527.19397535747555</v>
      </c>
      <c r="BK25" s="19">
        <f>IF($N25=2,BK48*'4 PEF'!$E$4,IF(OR($N25=3,$N25=4,$N25=5,$N25=6),BK48*'4 PEF'!$E$5,IF(OR($N25=7,$N25=8),BK48*'4 PEF'!$E$8,IF($N25=9,BK48*'4 PEF'!$E$7,IF($N25=10,BK48*'4 PEF'!$E$6)))))</f>
        <v>33.904801791920804</v>
      </c>
      <c r="BL25" s="19">
        <f>BL48*'4 PEF'!$E$8</f>
        <v>2.5191715165307689</v>
      </c>
      <c r="BM25" s="19">
        <f>IF($N25=2,BM48*'4 PEF'!$E$4,IF(OR($N25=3,$N25=4,$N25=5,$N25=6),BM48*'4 PEF'!$E$5,IF(OR($N25=7,$N25=8),BM48*'4 PEF'!$E$8,IF($N25=9,BM48*'4 PEF'!$E$7,IF($N25=10,BM48*'4 PEF'!$E$6)))))</f>
        <v>3.7810665166640591</v>
      </c>
      <c r="BN25" s="19">
        <f>BN48*'4 PEF'!$E$8</f>
        <v>19.660542655141505</v>
      </c>
      <c r="BO25" s="19">
        <f>BO48*'4 PEF'!$E$8</f>
        <v>4.0751851109041466</v>
      </c>
      <c r="BP25" s="33">
        <f>BP48*'4 PEF'!$E$8</f>
        <v>-19.29465811965812</v>
      </c>
      <c r="BQ25" s="34">
        <f t="shared" ref="BQ25" si="31">SUM(BK25:BP25)</f>
        <v>44.646109471503166</v>
      </c>
      <c r="BR25" s="19">
        <f>IF($N25=2,BR48*'4 PEF'!$E$4,IF(OR($N25=3,$N25=4,$N25=5,$N25=6),BR48*'4 PEF'!$E$5,IF(OR($N25=7,$N25=8),BR48*'4 PEF'!$E$8,IF($N25=9,BR48*'4 PEF'!$E$7,IF($N25=10,BR48*'4 PEF'!$E$6)))))</f>
        <v>21.904133050586314</v>
      </c>
      <c r="BS25" s="19">
        <f>BS48*'4 PEF'!$E$8</f>
        <v>2.9051104065377107</v>
      </c>
      <c r="BT25" s="19">
        <f>IF($N25=2,BT48*'4 PEF'!$E$4,IF(OR($N25=3,$N25=4,$N25=5,$N25=6),BT48*'4 PEF'!$E$5,IF(OR($N25=7,$N25=8),BT48*'4 PEF'!$E$8,IF($N25=9,BT48*'4 PEF'!$E$7,IF($N25=10,BT48*'4 PEF'!$E$6)))))</f>
        <v>6.8993959862591083</v>
      </c>
      <c r="BU25" s="19">
        <f>BU48*'4 PEF'!$E$8</f>
        <v>21.014503935550145</v>
      </c>
      <c r="BV25" s="19">
        <f>BV48*'4 PEF'!$E$8</f>
        <v>12.165228097685187</v>
      </c>
      <c r="BW25" s="33">
        <f>BW48*'4 PEF'!$E$8</f>
        <v>-19.644603174603173</v>
      </c>
      <c r="BX25" s="34">
        <f t="shared" ref="BX25" si="32">SUM(BR25:BW25)</f>
        <v>45.243768302015283</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4"/>
      <c r="J28" s="24"/>
      <c r="K28" s="24"/>
      <c r="L28" s="24"/>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3">IF(C6="","",C6)</f>
        <v>1</v>
      </c>
      <c r="D29" s="49" t="str">
        <f t="shared" si="33"/>
        <v>-</v>
      </c>
      <c r="E29" s="49" t="str">
        <f t="shared" si="33"/>
        <v>-</v>
      </c>
      <c r="F29" s="49" t="str">
        <f t="shared" si="33"/>
        <v>o</v>
      </c>
      <c r="G29" s="49" t="str">
        <f t="shared" si="33"/>
        <v>o</v>
      </c>
      <c r="H29" s="49">
        <f t="shared" si="33"/>
        <v>0</v>
      </c>
      <c r="I29" s="49">
        <f t="shared" si="33"/>
        <v>1</v>
      </c>
      <c r="J29" s="49">
        <f t="shared" si="33"/>
        <v>1</v>
      </c>
      <c r="K29" s="49">
        <f t="shared" si="33"/>
        <v>1</v>
      </c>
      <c r="L29" s="49">
        <f t="shared" si="33"/>
        <v>1</v>
      </c>
      <c r="M29" s="49">
        <f t="shared" si="33"/>
        <v>1111</v>
      </c>
      <c r="N29" s="49">
        <f t="shared" si="33"/>
        <v>2</v>
      </c>
      <c r="O29" s="49">
        <f t="shared" si="33"/>
        <v>11</v>
      </c>
      <c r="P29" s="49">
        <f t="shared" si="33"/>
        <v>2</v>
      </c>
      <c r="Q29" s="49">
        <f t="shared" si="33"/>
        <v>3</v>
      </c>
      <c r="R29" s="49">
        <f t="shared" si="33"/>
        <v>1</v>
      </c>
      <c r="S29" s="22">
        <f t="shared" si="33"/>
        <v>15</v>
      </c>
      <c r="T29" s="49">
        <f t="shared" si="33"/>
        <v>0</v>
      </c>
      <c r="U29" s="49">
        <f t="shared" si="33"/>
        <v>0</v>
      </c>
      <c r="V29" s="6" t="str">
        <f t="shared" si="33"/>
        <v/>
      </c>
      <c r="W29" s="21">
        <f>IF(W6&gt;0,VLOOKUP(W6,'[3]2010_Envelope'!$BH$6:$CR$128,12),"")</f>
        <v>18.399999999999999</v>
      </c>
      <c r="X29" s="21">
        <f>IF(X6&gt;0,VLOOKUP(X6,'[3]2010_Envelope'!$BH$6:$CR$128,12),"")</f>
        <v>6.0116987179487191</v>
      </c>
      <c r="Y29" s="21" t="str">
        <f>IF(Y6&gt;0,VLOOKUP(Y6,'[3]2010_Envelope'!$BH$6:$CR$128,12),"")</f>
        <v/>
      </c>
      <c r="Z29" s="21">
        <f>IF(Z6&gt;0,VLOOKUP(Z6,'[3]2010_Envelope'!$BH$6:$CR$128,12),"")</f>
        <v>28.219230769230769</v>
      </c>
      <c r="AA29" s="21" t="str">
        <f>IF(AA6&gt;0,VLOOKUP(AA6,'[3]2010_Envelope'!$BH$6:$CR$128,12),"")</f>
        <v/>
      </c>
      <c r="AB29" s="21" t="str">
        <f>IF(AB6&gt;0,VLOOKUP(AB6,'[3]2010_Envelope'!$BH$6:$CR$128,12),"")</f>
        <v/>
      </c>
      <c r="AC29" s="20" t="str">
        <f>IF(AC6&gt;0,VLOOKUP(AC6,'[3]2010_HVAC'!$EY$7:$KA$83,56),"")</f>
        <v/>
      </c>
      <c r="AD29" s="20" t="str">
        <f>IF(AD6&gt;0,VLOOKUP(AD6,'[3]2010_HVAC'!$EY$7:$KA$83,56),"")</f>
        <v/>
      </c>
      <c r="AE29" s="20" t="str">
        <f>IF(AE6&gt;0,VLOOKUP(AE6,'[3]2010_HVAC'!$EY$7:$KA$83,56),"")</f>
        <v/>
      </c>
      <c r="AF29" s="20" t="str">
        <f>IF(AF6&gt;0,VLOOKUP(AF6,'[3]2010_HVAC'!$EY$7:$KA$83,56),"")</f>
        <v/>
      </c>
      <c r="AG29" s="55">
        <f>VLOOKUP($C29,[1]Performance!$A$3:$K$38,5)</f>
        <v>0</v>
      </c>
      <c r="AH29" s="55">
        <f>IF(AG29=0,56,IF(AG29=1,57,58))</f>
        <v>56</v>
      </c>
      <c r="AI29" s="20">
        <f>IF(AI6&gt;0,VLOOKUP(AI6,'[3]2010_HVAC'!$EY$7:$KA$83,AH29),"")</f>
        <v>5.9100366373537137</v>
      </c>
      <c r="AJ29" s="20">
        <f>IF(AJ6&gt;0,VLOOKUP(AJ6,'[3]2010_HVAC'!$EY$7:$KA$83,$AH29),"")</f>
        <v>10.764173160536602</v>
      </c>
      <c r="AK29" s="20">
        <f>IF(AK6&gt;0,VLOOKUP(AK6,'[3]2010_HVAC'!$EY$7:$KA$83,56),"")</f>
        <v>12.65</v>
      </c>
      <c r="AL29" s="20">
        <f>IF(AL6&gt;0,VLOOKUP(AL6,'[3]2010_HVAC'!$EY$7:$KA$83,56),"")</f>
        <v>48.300000000000004</v>
      </c>
      <c r="AM29" s="20">
        <f>IF(AM6&gt;0,VLOOKUP(AM6,'[3]2010_HVAC'!$EY$7:$KA$83,56),"")</f>
        <v>0.49145299145299143</v>
      </c>
      <c r="AN29" s="20" t="str">
        <f>IF(AN6&gt;0,VLOOKUP(AN6,'[3]2010_HVAC'!$EY$7:$KA$83,56),"")</f>
        <v/>
      </c>
      <c r="AO29" s="20" t="str">
        <f>IF(AO6&gt;0,VLOOKUP(AO6,'[3]2010_HVAC'!$EY$7:$KA$83,56),"")</f>
        <v/>
      </c>
      <c r="AP29" s="13">
        <f>(SUM(W29:AF29)+SUM(AI29:AO29))*$AP$5</f>
        <v>305947.02592706331</v>
      </c>
      <c r="AQ29" s="21">
        <f>IF(AQ6&gt;0,VLOOKUP(AQ6,'[3]2010_Envelope'!$BH$6:$CR$128,13),"")</f>
        <v>42.166666666666657</v>
      </c>
      <c r="AR29" s="21">
        <f>IF(AR6&gt;0,VLOOKUP(AR6,'[3]2010_Envelope'!$BH$6:$CR$128,13),"")</f>
        <v>10.827633333333335</v>
      </c>
      <c r="AS29" s="21" t="str">
        <f>IF(AS6&gt;0,VLOOKUP(AS6,'[3]2010_Envelope'!$BH$6:$CR$128,13),"")</f>
        <v/>
      </c>
      <c r="AT29" s="21" t="str">
        <f>IF(AT6&gt;0,VLOOKUP(AT6,'[3]2010_Envelope'!$BH$6:$CR$128,13),"")</f>
        <v/>
      </c>
      <c r="AU29" s="21" t="str">
        <f>IF(AU6&gt;0,VLOOKUP(AU6,'[3]2010_Envelope'!$BH$6:$CR$128,13),"")</f>
        <v/>
      </c>
      <c r="AV29" s="21" t="str">
        <f>IF(AV6&gt;0,VLOOKUP(AV6,'[3]2010_Envelope'!$BH$6:$CR$128,13),"")</f>
        <v/>
      </c>
      <c r="AW29" s="20" t="str">
        <f>IF(AW6&gt;0,VLOOKUP(AW6,'[3]2010_HVAC'!$EY$7:$KA$83,59),"")</f>
        <v/>
      </c>
      <c r="AX29" s="20" t="str">
        <f>IF(AX6&gt;0,VLOOKUP(AX6,'[3]2010_HVAC'!$EY$7:$KA$83,59),"")</f>
        <v/>
      </c>
      <c r="AY29" s="20" t="str">
        <f>IF(AY6&gt;0,VLOOKUP(AY6,'[3]2010_HVAC'!$EY$7:$KA$83,59),"")</f>
        <v/>
      </c>
      <c r="AZ29" s="20" t="str">
        <f>IF(AZ6&gt;0,VLOOKUP(AZ6,'[3]2010_HVAC'!$EY$7:$KA$83,59),"")</f>
        <v/>
      </c>
      <c r="BA29" s="55">
        <f>VLOOKUP($C29,[2]Performance!$A$3:$K$36,5)</f>
        <v>0</v>
      </c>
      <c r="BB29" s="55">
        <f>IF(BA29=0,59,IF(BA29=1,60,61))</f>
        <v>59</v>
      </c>
      <c r="BC29" s="20">
        <f>IF(BC6&gt;0,VLOOKUP(BC6,'[3]2010_HVAC'!$EY$7:$KA$83,BB29),"")</f>
        <v>8.6473437513910287</v>
      </c>
      <c r="BD29" s="20">
        <f>IF(BD6&gt;0,VLOOKUP(BD6,'[3]2010_HVAC'!$EY$7:$KA$83,$BB29),"")</f>
        <v>11.160876836047331</v>
      </c>
      <c r="BE29" s="20">
        <f>IF(BE6&gt;0,VLOOKUP(BE6,'[3]2010_HVAC'!$EY$7:$KA$83,59),"")</f>
        <v>12.65</v>
      </c>
      <c r="BF29" s="20">
        <f>IF(BF6&gt;0,VLOOKUP(BF6,'[3]2010_HVAC'!$EY$7:$KA$83,59),"")</f>
        <v>48.3</v>
      </c>
      <c r="BG29" s="20">
        <f>IF(BG6&gt;0,VLOOKUP(BG6,'[3]2010_HVAC'!$EY$7:$KA$83,59),"")</f>
        <v>0.36507936507936506</v>
      </c>
      <c r="BH29" s="20" t="str">
        <f>IF(BH6&gt;0,VLOOKUP(BH6,'[3]2010_HVAC'!$EY$7:$KA$83,59),"")</f>
        <v/>
      </c>
      <c r="BI29" s="20" t="str">
        <f>IF(BI6&gt;0,VLOOKUP(BI6,'[3]2010_HVAC'!$EY$7:$KA$83,59),"")</f>
        <v/>
      </c>
      <c r="BJ29" s="13">
        <f>(SUM(AQ29:AZ29)+SUM(BC29:BI29))*$BJ$5</f>
        <v>422470.43985043076</v>
      </c>
      <c r="BK29" s="19">
        <f>IF($N29&gt;0,VLOOKUP($C29,[1]Paris!$AB$7:$AN$40,$N29))/((IF($P29=1,'3 PlantsCodes'!$D$26,IF($P29=2,'3 PlantsCodes'!$D$27,IF($P29=3,'3 PlantsCodes'!$D$28,IF($P29=4,'3 PlantsCodes'!$D$29)))))*IF($R29=1,'3 PlantsCodes'!$D$31,IF($R29=2,'3 PlantsCodes'!$D$32)))</f>
        <v>354.58894832828253</v>
      </c>
      <c r="BL29" s="19">
        <f>(IF($O29=20,VLOOKUP($C29,[1]Paris!$AB$7:$AN$40,12),IF($O29&gt;0,VLOOKUP($C29,[1]Paris!$AB$7:$AN$40,$O29),0))/(IF($Q29=1,'3 PlantsCodes'!$E$26,IF($Q29=3,'3 PlantsCodes'!$E$28,IF($Q29=4,'3 PlantsCodes'!$E$29,1)))*IF($R29=1,'3 PlantsCodes'!$E$31,IF($R29=2,'3 PlantsCodes'!$E$32))))</f>
        <v>4.8373155559911245</v>
      </c>
      <c r="BM29" s="19">
        <f>VLOOKUP($C29,[1]Paris!$AB$6:$AZ$40,$S29)</f>
        <v>8.6315789473684212</v>
      </c>
      <c r="BN29" s="19">
        <f>VLOOKUP($C29,[1]Paris!$B$7:$Y$40,18)</f>
        <v>29.29145800781075</v>
      </c>
      <c r="BO29" s="19">
        <f>VLOOKUP($C29,[1]Paris!$B$7:$AA$40,26)</f>
        <v>0.66280583776030522</v>
      </c>
      <c r="BP29" s="20">
        <f>IF($U29=1,-[4]Office!$E$7,0)</f>
        <v>0</v>
      </c>
      <c r="BQ29" s="57" t="s">
        <v>30</v>
      </c>
      <c r="BR29" s="19">
        <f>IF($N29&gt;0,VLOOKUP($C29,[2]Paris!$AB$7:$AN$40,$N29))/((IF($P29=1,'3 PlantsCodes'!$D$26,IF($P29=2,'3 PlantsCodes'!$D$27,IF($P29=3,'3 PlantsCodes'!$D$28,IF($P29=4,'3 PlantsCodes'!$D$29)))))*IF($R29=1,'3 PlantsCodes'!$D$31,IF($R29=2,'3 PlantsCodes'!$D$32)))</f>
        <v>312.4354985032619</v>
      </c>
      <c r="BS29" s="19">
        <f>(IF($O29=20,VLOOKUP($C29,[2]Paris!$AB$7:$AN$40,12),IF($O29&gt;0,VLOOKUP($C29,[2]Paris!$AB$7:$AN$40,$O29),0))/(IF($Q29=1,'3 PlantsCodes'!$E$26,IF($Q29=3,'3 PlantsCodes'!$E$28,IF($Q29=4,'3 PlantsCodes'!$E$29,1)))*IF($R29=1,'3 PlantsCodes'!$E$31,IF($R29=2,'3 PlantsCodes'!$E$32))))</f>
        <v>2.5771902204888275</v>
      </c>
      <c r="BT29" s="19">
        <f>VLOOKUP($C29,[2]Paris!$AB$6:$AZ$40,$S29)</f>
        <v>12.526315789473685</v>
      </c>
      <c r="BU29" s="19">
        <f>VLOOKUP($C29,[2]Paris!$B$7:$Y$40,18)</f>
        <v>28.07934527777871</v>
      </c>
      <c r="BV29" s="19">
        <f>VLOOKUP($C29,[2]Paris!$B$7:$AA$40,26)</f>
        <v>0.86699243707919227</v>
      </c>
      <c r="BW29" s="20">
        <f>IF($U29=1,-[4]School!$E$7,0)</f>
        <v>0</v>
      </c>
      <c r="BX29" s="57" t="s">
        <v>30</v>
      </c>
    </row>
    <row r="30" spans="1:77" ht="15" customHeight="1" x14ac:dyDescent="0.25">
      <c r="A30" s="151"/>
      <c r="B30" s="17">
        <v>2</v>
      </c>
      <c r="C30" s="22">
        <f t="shared" si="33"/>
        <v>3</v>
      </c>
      <c r="D30" s="50" t="str">
        <f t="shared" si="33"/>
        <v>-</v>
      </c>
      <c r="E30" s="50" t="str">
        <f t="shared" si="33"/>
        <v>o+</v>
      </c>
      <c r="F30" s="49" t="str">
        <f t="shared" si="33"/>
        <v>o-</v>
      </c>
      <c r="G30" s="49" t="str">
        <f t="shared" si="33"/>
        <v>o</v>
      </c>
      <c r="H30" s="49">
        <f t="shared" si="33"/>
        <v>0</v>
      </c>
      <c r="I30" s="49">
        <f t="shared" si="33"/>
        <v>1</v>
      </c>
      <c r="J30" s="49">
        <f t="shared" si="33"/>
        <v>2</v>
      </c>
      <c r="K30" s="49">
        <f t="shared" si="33"/>
        <v>1</v>
      </c>
      <c r="L30" s="49">
        <f t="shared" si="33"/>
        <v>1</v>
      </c>
      <c r="M30" s="49">
        <f t="shared" si="33"/>
        <v>1211</v>
      </c>
      <c r="N30" s="49">
        <f t="shared" si="33"/>
        <v>9</v>
      </c>
      <c r="O30" s="49">
        <f t="shared" si="33"/>
        <v>20</v>
      </c>
      <c r="P30" s="49">
        <v>2</v>
      </c>
      <c r="Q30" s="49">
        <f t="shared" si="33"/>
        <v>3</v>
      </c>
      <c r="R30" s="49">
        <f t="shared" si="33"/>
        <v>2</v>
      </c>
      <c r="S30" s="22">
        <f t="shared" si="33"/>
        <v>18</v>
      </c>
      <c r="T30" s="49">
        <f t="shared" si="33"/>
        <v>0</v>
      </c>
      <c r="U30" s="49">
        <f t="shared" si="33"/>
        <v>0</v>
      </c>
      <c r="V30" s="18" t="str">
        <f t="shared" si="33"/>
        <v/>
      </c>
      <c r="W30" s="21">
        <f>IF(W7&gt;0,VLOOKUP(W7,'[3]2010_Envelope'!$BH$6:$CR$128,12),"")</f>
        <v>18.399999999999999</v>
      </c>
      <c r="X30" s="21">
        <f>IF(X7&gt;0,VLOOKUP(X7,'[3]2010_Envelope'!$BH$6:$CR$128,12),"")</f>
        <v>6.0116987179487191</v>
      </c>
      <c r="Y30" s="21" t="str">
        <f>IF(Y7&gt;0,VLOOKUP(Y7,'[3]2010_Envelope'!$BH$6:$CR$128,12),"")</f>
        <v/>
      </c>
      <c r="Z30" s="21">
        <f>IF(Z7&gt;0,VLOOKUP(Z7,'[3]2010_Envelope'!$BH$6:$CR$128,12),"")</f>
        <v>129.73007478632479</v>
      </c>
      <c r="AA30" s="21" t="str">
        <f>IF(AA7&gt;0,VLOOKUP(AA7,'[3]2010_Envelope'!$BH$6:$CR$128,12),"")</f>
        <v/>
      </c>
      <c r="AB30" s="21" t="str">
        <f>IF(AB7&gt;0,VLOOKUP(AB7,'[3]2010_Envelope'!$BH$6:$CR$128,12),"")</f>
        <v/>
      </c>
      <c r="AC30" s="20" t="str">
        <f>IF(AC7&gt;0,VLOOKUP(AC7,'[3]2010_HVAC'!$EY$7:$KA$83,56),"")</f>
        <v/>
      </c>
      <c r="AD30" s="20" t="str">
        <f>IF(AD7&gt;0,VLOOKUP(AD7,'[3]2010_HVAC'!$EY$7:$KA$83,56),"")</f>
        <v/>
      </c>
      <c r="AE30" s="20" t="str">
        <f>IF(AE7&gt;0,VLOOKUP(AE7,'[3]2010_HVAC'!$EY$7:$KA$83,56),"")</f>
        <v/>
      </c>
      <c r="AF30" s="20" t="str">
        <f>IF(AF7&gt;0,VLOOKUP(AF7,'[3]2010_HVAC'!$EY$7:$KA$83,56),"")</f>
        <v/>
      </c>
      <c r="AG30" s="55">
        <f>VLOOKUP($C30,[1]Performance!$A$3:$K$38,5)</f>
        <v>1</v>
      </c>
      <c r="AH30" s="55">
        <f t="shared" ref="AH30:AH47" si="34">IF(AG30=0,56,IF(AG30=1,57,58))</f>
        <v>57</v>
      </c>
      <c r="AI30" s="20" t="str">
        <f>IF(AI7&gt;0,VLOOKUP(AI7,'[3]2010_HVAC'!$EY$7:$KA$83,AH30),"")</f>
        <v/>
      </c>
      <c r="AJ30" s="20">
        <f>IF(AJ7&gt;0,VLOOKUP(AJ7,'[3]2010_HVAC'!$EY$7:$KA$83,$AH30),"")</f>
        <v>8.9254703215852746</v>
      </c>
      <c r="AK30" s="20">
        <f>IF(AK7&gt;0,VLOOKUP(AK7,'[3]2010_HVAC'!$EY$7:$KA$83,56),"")</f>
        <v>48.300000000000004</v>
      </c>
      <c r="AL30" s="20" t="str">
        <f>IF(AL7&gt;0,VLOOKUP(AL7,'[3]2010_HVAC'!$EY$7:$KA$83,56),"")</f>
        <v/>
      </c>
      <c r="AM30" s="20">
        <f>IF(AM7&gt;0,VLOOKUP(AM7,'[3]2010_HVAC'!$EY$7:$KA$83,56),"")</f>
        <v>2.3786324786324786</v>
      </c>
      <c r="AN30" s="20" t="str">
        <f>IF(AN7&gt;0,VLOOKUP(AN7,'[3]2010_HVAC'!$EY$7:$KA$83,56),"")</f>
        <v/>
      </c>
      <c r="AO30" s="20" t="str">
        <f>IF(AO7&gt;0,VLOOKUP(AO7,'[3]2010_HVAC'!$EY$7:$KA$83,56),"")</f>
        <v/>
      </c>
      <c r="AP30" s="13">
        <f t="shared" ref="AP30:AP47" si="35">(SUM(W30:AF30)+SUM(AI30:AO30))*$AP$5</f>
        <v>500165.3505525096</v>
      </c>
      <c r="AQ30" s="21">
        <f>IF(AQ7&gt;0,VLOOKUP(AQ7,'[3]2010_Envelope'!$BH$6:$CR$128,13),"")</f>
        <v>42.166666666666657</v>
      </c>
      <c r="AR30" s="21">
        <f>IF(AR7&gt;0,VLOOKUP(AR7,'[3]2010_Envelope'!$BH$6:$CR$128,13),"")</f>
        <v>10.827633333333335</v>
      </c>
      <c r="AS30" s="21" t="str">
        <f>IF(AS7&gt;0,VLOOKUP(AS7,'[3]2010_Envelope'!$BH$6:$CR$128,13),"")</f>
        <v/>
      </c>
      <c r="AT30" s="21">
        <f>IF(AT7&gt;0,VLOOKUP(AT7,'[3]2010_Envelope'!$BH$6:$CR$128,13),"")</f>
        <v>108.43941428571429</v>
      </c>
      <c r="AU30" s="21" t="str">
        <f>IF(AU7&gt;0,VLOOKUP(AU7,'[3]2010_Envelope'!$BH$6:$CR$128,13),"")</f>
        <v/>
      </c>
      <c r="AV30" s="21" t="str">
        <f>IF(AV7&gt;0,VLOOKUP(AV7,'[3]2010_Envelope'!$BH$6:$CR$128,13),"")</f>
        <v/>
      </c>
      <c r="AW30" s="20" t="str">
        <f>IF(AW7&gt;0,VLOOKUP(AW7,'[3]2010_HVAC'!$EY$7:$KA$83,59),"")</f>
        <v/>
      </c>
      <c r="AX30" s="20" t="str">
        <f>IF(AX7&gt;0,VLOOKUP(AX7,'[3]2010_HVAC'!$EY$7:$KA$83,59),"")</f>
        <v/>
      </c>
      <c r="AY30" s="20" t="str">
        <f>IF(AY7&gt;0,VLOOKUP(AY7,'[3]2010_HVAC'!$EY$7:$KA$83,59),"")</f>
        <v/>
      </c>
      <c r="AZ30" s="20" t="str">
        <f>IF(AZ7&gt;0,VLOOKUP(AZ7,'[3]2010_HVAC'!$EY$7:$KA$83,59),"")</f>
        <v/>
      </c>
      <c r="BA30" s="55">
        <f>VLOOKUP($C30,[2]Performance!$A$3:$K$36,5)</f>
        <v>1</v>
      </c>
      <c r="BB30" s="55">
        <f t="shared" ref="BB30:BB47" si="36">IF(BA30=0,59,IF(BA30=1,60,61))</f>
        <v>60</v>
      </c>
      <c r="BC30" s="20" t="str">
        <f>IF(BC7&gt;0,VLOOKUP(BC7,'[3]2010_HVAC'!$EY$7:$KA$83,BB30),"")</f>
        <v/>
      </c>
      <c r="BD30" s="20">
        <f>IF(BD7&gt;0,VLOOKUP(BD7,'[3]2010_HVAC'!$EY$7:$KA$83,$BB30),"")</f>
        <v>14.015166301969805</v>
      </c>
      <c r="BE30" s="20">
        <f>IF(BE7&gt;0,VLOOKUP(BE7,'[3]2010_HVAC'!$EY$7:$KA$83,59),"")</f>
        <v>48.3</v>
      </c>
      <c r="BF30" s="20" t="str">
        <f>IF(BF7&gt;0,VLOOKUP(BF7,'[3]2010_HVAC'!$EY$7:$KA$83,59),"")</f>
        <v/>
      </c>
      <c r="BG30" s="20">
        <f>IF(BG7&gt;0,VLOOKUP(BG7,'[3]2010_HVAC'!$EY$7:$KA$83,59),"")</f>
        <v>2.6504761904761907</v>
      </c>
      <c r="BH30" s="20" t="str">
        <f>IF(BH7&gt;0,VLOOKUP(BH7,'[3]2010_HVAC'!$EY$7:$KA$83,59),"")</f>
        <v/>
      </c>
      <c r="BI30" s="20" t="str">
        <f>IF(BI7&gt;0,VLOOKUP(BI7,'[3]2010_HVAC'!$EY$7:$KA$83,59),"")</f>
        <v/>
      </c>
      <c r="BJ30" s="13">
        <f t="shared" ref="BJ30:BJ47" si="37">(SUM(AQ30:AZ30)+SUM(BC30:BI30))*$BJ$5</f>
        <v>713157.97385120497</v>
      </c>
      <c r="BK30" s="19">
        <f>IF($N30&gt;0,VLOOKUP($C30,[1]Paris!$AB$7:$AN$40,$N30))/((IF($P30=1,'3 PlantsCodes'!$D$26,IF($P30=2,'3 PlantsCodes'!$D$27,IF($P30=3,'3 PlantsCodes'!$D$28,IF($P30=4,'3 PlantsCodes'!$D$29)))))*IF($R30=1,'3 PlantsCodes'!$D$31,IF($R30=2,'3 PlantsCodes'!$D$32)))</f>
        <v>87.554361703339538</v>
      </c>
      <c r="BL30" s="19">
        <f>(IF($O30=20,VLOOKUP($C30,[1]Paris!$AB$7:$AN$40,12),IF($O30&gt;0,VLOOKUP($C30,[1]Paris!$AB$7:$AN$40,$O30),0))/(IF($Q30=1,'3 PlantsCodes'!$E$26,IF($Q30=3,'3 PlantsCodes'!$E$28,IF($Q30=4,'3 PlantsCodes'!$E$29,1)))*IF($R30=1,'3 PlantsCodes'!$E$31,IF($R30=2,'3 PlantsCodes'!$E$32))))</f>
        <v>6.6754203923149742</v>
      </c>
      <c r="BM30" s="19">
        <f>VLOOKUP($C30,[1]Paris!$AB$6:$AZ$40,$S30)</f>
        <v>8.1999999999999993</v>
      </c>
      <c r="BN30" s="19">
        <f>VLOOKUP($C30,[1]Paris!$B$7:$Y$40,18)</f>
        <v>30.485094726560384</v>
      </c>
      <c r="BO30" s="19">
        <f>VLOOKUP($C30,[1]Paris!$B$7:$AA$40,26)</f>
        <v>0.33414558585910437</v>
      </c>
      <c r="BP30" s="20">
        <f>IF($U30=1,-[4]Office!$E$7,0)</f>
        <v>0</v>
      </c>
      <c r="BQ30" s="57" t="s">
        <v>30</v>
      </c>
      <c r="BR30" s="19">
        <f>IF($N30&gt;0,VLOOKUP($C30,[2]Paris!$AB$7:$AN$40,$N30))/((IF($P30=1,'3 PlantsCodes'!$D$26,IF($P30=2,'3 PlantsCodes'!$D$27,IF($P30=3,'3 PlantsCodes'!$D$28,IF($P30=4,'3 PlantsCodes'!$D$29)))))*IF($R30=1,'3 PlantsCodes'!$D$31,IF($R30=2,'3 PlantsCodes'!$D$32)))</f>
        <v>121.21261774666247</v>
      </c>
      <c r="BS30" s="19">
        <f>(IF($O30=20,VLOOKUP($C30,[2]Paris!$AB$7:$AN$40,12),IF($O30&gt;0,VLOOKUP($C30,[2]Paris!$AB$7:$AN$40,$O30),0))/(IF($Q30=1,'3 PlantsCodes'!$E$26,IF($Q30=3,'3 PlantsCodes'!$E$28,IF($Q30=4,'3 PlantsCodes'!$E$29,1)))*IF($R30=1,'3 PlantsCodes'!$E$31,IF($R30=2,'3 PlantsCodes'!$E$32))))</f>
        <v>2.6806399319826149</v>
      </c>
      <c r="BT30" s="19">
        <f>VLOOKUP($C30,[2]Paris!$AB$6:$AZ$40,$S30)</f>
        <v>11.9</v>
      </c>
      <c r="BU30" s="19">
        <f>VLOOKUP($C30,[2]Paris!$B$7:$Y$40,18)</f>
        <v>28.841314429564559</v>
      </c>
      <c r="BV30" s="19">
        <f>VLOOKUP($C30,[2]Paris!$B$7:$AA$40,26)</f>
        <v>0.61079072917315813</v>
      </c>
      <c r="BW30" s="20">
        <f>IF($U30=1,-[4]School!$E$7,0)</f>
        <v>0</v>
      </c>
      <c r="BX30" s="57" t="s">
        <v>30</v>
      </c>
    </row>
    <row r="31" spans="1:77" ht="15" customHeight="1" x14ac:dyDescent="0.25">
      <c r="A31" s="151"/>
      <c r="B31" s="17">
        <v>3</v>
      </c>
      <c r="C31" s="22">
        <f t="shared" si="33"/>
        <v>3</v>
      </c>
      <c r="D31" s="50" t="str">
        <f t="shared" si="33"/>
        <v>-</v>
      </c>
      <c r="E31" s="50" t="str">
        <f t="shared" si="33"/>
        <v>o+</v>
      </c>
      <c r="F31" s="49" t="str">
        <f t="shared" si="33"/>
        <v>o-</v>
      </c>
      <c r="G31" s="49" t="str">
        <f t="shared" si="33"/>
        <v>o</v>
      </c>
      <c r="H31" s="49">
        <f t="shared" si="33"/>
        <v>0</v>
      </c>
      <c r="I31" s="49">
        <f t="shared" si="33"/>
        <v>1</v>
      </c>
      <c r="J31" s="49">
        <f t="shared" si="33"/>
        <v>2</v>
      </c>
      <c r="K31" s="49">
        <f t="shared" si="33"/>
        <v>1</v>
      </c>
      <c r="L31" s="49">
        <f t="shared" si="33"/>
        <v>1</v>
      </c>
      <c r="M31" s="49">
        <f t="shared" si="33"/>
        <v>1211</v>
      </c>
      <c r="N31" s="49">
        <f t="shared" si="33"/>
        <v>9</v>
      </c>
      <c r="O31" s="49">
        <f t="shared" si="33"/>
        <v>20</v>
      </c>
      <c r="P31" s="49">
        <f t="shared" si="33"/>
        <v>3</v>
      </c>
      <c r="Q31" s="49">
        <f t="shared" si="33"/>
        <v>3</v>
      </c>
      <c r="R31" s="49">
        <f t="shared" si="33"/>
        <v>2</v>
      </c>
      <c r="S31" s="22">
        <f t="shared" si="33"/>
        <v>18</v>
      </c>
      <c r="T31" s="49">
        <f t="shared" si="33"/>
        <v>0</v>
      </c>
      <c r="U31" s="49">
        <f t="shared" si="33"/>
        <v>0</v>
      </c>
      <c r="V31" s="18" t="str">
        <f t="shared" si="33"/>
        <v/>
      </c>
      <c r="W31" s="21">
        <f>IF(W8&gt;0,VLOOKUP(W8,'[3]2010_Envelope'!$BH$6:$CR$128,12),"")</f>
        <v>18.399999999999999</v>
      </c>
      <c r="X31" s="21">
        <f>IF(X8&gt;0,VLOOKUP(X8,'[3]2010_Envelope'!$BH$6:$CR$128,12),"")</f>
        <v>6.0116987179487191</v>
      </c>
      <c r="Y31" s="21" t="str">
        <f>IF(Y8&gt;0,VLOOKUP(Y8,'[3]2010_Envelope'!$BH$6:$CR$128,12),"")</f>
        <v/>
      </c>
      <c r="Z31" s="21">
        <f>IF(Z8&gt;0,VLOOKUP(Z8,'[3]2010_Envelope'!$BH$6:$CR$128,12),"")</f>
        <v>129.73007478632479</v>
      </c>
      <c r="AA31" s="21" t="str">
        <f>IF(AA8&gt;0,VLOOKUP(AA8,'[3]2010_Envelope'!$BH$6:$CR$128,12),"")</f>
        <v/>
      </c>
      <c r="AB31" s="21" t="str">
        <f>IF(AB8&gt;0,VLOOKUP(AB8,'[3]2010_Envelope'!$BH$6:$CR$128,12),"")</f>
        <v/>
      </c>
      <c r="AC31" s="20" t="str">
        <f>IF(AC8&gt;0,VLOOKUP(AC8,'[3]2010_HVAC'!$EY$7:$KA$83,56),"")</f>
        <v/>
      </c>
      <c r="AD31" s="20" t="str">
        <f>IF(AD8&gt;0,VLOOKUP(AD8,'[3]2010_HVAC'!$EY$7:$KA$83,56),"")</f>
        <v/>
      </c>
      <c r="AE31" s="20" t="str">
        <f>IF(AE8&gt;0,VLOOKUP(AE8,'[3]2010_HVAC'!$EY$7:$KA$83,56),"")</f>
        <v/>
      </c>
      <c r="AF31" s="20" t="str">
        <f>IF(AF8&gt;0,VLOOKUP(AF8,'[3]2010_HVAC'!$EY$7:$KA$83,56),"")</f>
        <v/>
      </c>
      <c r="AG31" s="55">
        <f>VLOOKUP($C31,[1]Performance!$A$3:$K$38,5)</f>
        <v>1</v>
      </c>
      <c r="AH31" s="55">
        <f t="shared" si="34"/>
        <v>57</v>
      </c>
      <c r="AI31" s="20" t="str">
        <f>IF(AI8&gt;0,VLOOKUP(AI8,'[3]2010_HVAC'!$EY$7:$KA$83,AH31),"")</f>
        <v/>
      </c>
      <c r="AJ31" s="20">
        <f>IF(AJ8&gt;0,VLOOKUP(AJ8,'[3]2010_HVAC'!$EY$7:$KA$83,$AH31),"")</f>
        <v>8.9254703215852746</v>
      </c>
      <c r="AK31" s="20">
        <f>IF(AK8&gt;0,VLOOKUP(AK8,'[3]2010_HVAC'!$EY$7:$KA$83,56),"")</f>
        <v>48.300000000000004</v>
      </c>
      <c r="AL31" s="20" t="str">
        <f>IF(AL8&gt;0,VLOOKUP(AL8,'[3]2010_HVAC'!$EY$7:$KA$83,56),"")</f>
        <v/>
      </c>
      <c r="AM31" s="20">
        <f>IF(AM8&gt;0,VLOOKUP(AM8,'[3]2010_HVAC'!$EY$7:$KA$83,56),"")</f>
        <v>2.3786324786324786</v>
      </c>
      <c r="AN31" s="20" t="str">
        <f>IF(AN8&gt;0,VLOOKUP(AN8,'[3]2010_HVAC'!$EY$7:$KA$83,56),"")</f>
        <v/>
      </c>
      <c r="AO31" s="20" t="str">
        <f>IF(AO8&gt;0,VLOOKUP(AO8,'[3]2010_HVAC'!$EY$7:$KA$83,56),"")</f>
        <v/>
      </c>
      <c r="AP31" s="13">
        <f t="shared" si="35"/>
        <v>500165.3505525096</v>
      </c>
      <c r="AQ31" s="21">
        <f>IF(AQ8&gt;0,VLOOKUP(AQ8,'[3]2010_Envelope'!$BH$6:$CR$128,13),"")</f>
        <v>42.166666666666657</v>
      </c>
      <c r="AR31" s="21">
        <f>IF(AR8&gt;0,VLOOKUP(AR8,'[3]2010_Envelope'!$BH$6:$CR$128,13),"")</f>
        <v>10.827633333333335</v>
      </c>
      <c r="AS31" s="21" t="str">
        <f>IF(AS8&gt;0,VLOOKUP(AS8,'[3]2010_Envelope'!$BH$6:$CR$128,13),"")</f>
        <v/>
      </c>
      <c r="AT31" s="21">
        <f>IF(AT8&gt;0,VLOOKUP(AT8,'[3]2010_Envelope'!$BH$6:$CR$128,13),"")</f>
        <v>108.43941428571429</v>
      </c>
      <c r="AU31" s="21" t="str">
        <f>IF(AU8&gt;0,VLOOKUP(AU8,'[3]2010_Envelope'!$BH$6:$CR$128,13),"")</f>
        <v/>
      </c>
      <c r="AV31" s="21" t="str">
        <f>IF(AV8&gt;0,VLOOKUP(AV8,'[3]2010_Envelope'!$BH$6:$CR$128,13),"")</f>
        <v/>
      </c>
      <c r="AW31" s="20" t="str">
        <f>IF(AW8&gt;0,VLOOKUP(AW8,'[3]2010_HVAC'!$EY$7:$KA$83,59),"")</f>
        <v/>
      </c>
      <c r="AX31" s="20" t="str">
        <f>IF(AX8&gt;0,VLOOKUP(AX8,'[3]2010_HVAC'!$EY$7:$KA$83,59),"")</f>
        <v/>
      </c>
      <c r="AY31" s="20" t="str">
        <f>IF(AY8&gt;0,VLOOKUP(AY8,'[3]2010_HVAC'!$EY$7:$KA$83,59),"")</f>
        <v/>
      </c>
      <c r="AZ31" s="20" t="str">
        <f>IF(AZ8&gt;0,VLOOKUP(AZ8,'[3]2010_HVAC'!$EY$7:$KA$83,59),"")</f>
        <v/>
      </c>
      <c r="BA31" s="55">
        <f>VLOOKUP($C31,[2]Performance!$A$3:$K$36,5)</f>
        <v>1</v>
      </c>
      <c r="BB31" s="55">
        <f t="shared" si="36"/>
        <v>60</v>
      </c>
      <c r="BC31" s="20" t="str">
        <f>IF(BC8&gt;0,VLOOKUP(BC8,'[3]2010_HVAC'!$EY$7:$KA$83,BB31),"")</f>
        <v/>
      </c>
      <c r="BD31" s="20">
        <f>IF(BD8&gt;0,VLOOKUP(BD8,'[3]2010_HVAC'!$EY$7:$KA$83,$BB31),"")</f>
        <v>14.015166301969805</v>
      </c>
      <c r="BE31" s="20">
        <f>IF(BE8&gt;0,VLOOKUP(BE8,'[3]2010_HVAC'!$EY$7:$KA$83,59),"")</f>
        <v>48.3</v>
      </c>
      <c r="BF31" s="20" t="str">
        <f>IF(BF8&gt;0,VLOOKUP(BF8,'[3]2010_HVAC'!$EY$7:$KA$83,59),"")</f>
        <v/>
      </c>
      <c r="BG31" s="20">
        <f>IF(BG8&gt;0,VLOOKUP(BG8,'[3]2010_HVAC'!$EY$7:$KA$83,59),"")</f>
        <v>2.6504761904761907</v>
      </c>
      <c r="BH31" s="20" t="str">
        <f>IF(BH8&gt;0,VLOOKUP(BH8,'[3]2010_HVAC'!$EY$7:$KA$83,59),"")</f>
        <v/>
      </c>
      <c r="BI31" s="20" t="str">
        <f>IF(BI8&gt;0,VLOOKUP(BI8,'[3]2010_HVAC'!$EY$7:$KA$83,59),"")</f>
        <v/>
      </c>
      <c r="BJ31" s="13">
        <f t="shared" si="37"/>
        <v>713157.97385120497</v>
      </c>
      <c r="BK31" s="19">
        <f>IF($N31&gt;0,VLOOKUP($C31,[1]Paris!$AB$7:$AN$40,$N31))/((IF($P31=1,'3 PlantsCodes'!$D$26,IF($P31=2,'3 PlantsCodes'!$D$27,IF($P31=3,'3 PlantsCodes'!$D$28,IF($P31=4,'3 PlantsCodes'!$D$29)))))*IF($R31=1,'3 PlantsCodes'!$D$31,IF($R31=2,'3 PlantsCodes'!$D$32)))</f>
        <v>85.711111983269234</v>
      </c>
      <c r="BL31" s="19">
        <f>(IF($O31=20,VLOOKUP($C31,[1]Paris!$AB$7:$AN$40,12),IF($O31&gt;0,VLOOKUP($C31,[1]Paris!$AB$7:$AN$40,$O31),0))/(IF($Q31=1,'3 PlantsCodes'!$E$26,IF($Q31=3,'3 PlantsCodes'!$E$28,IF($Q31=4,'3 PlantsCodes'!$E$29,1)))*IF($R31=1,'3 PlantsCodes'!$E$31,IF($R31=2,'3 PlantsCodes'!$E$32))))</f>
        <v>6.6754203923149742</v>
      </c>
      <c r="BM31" s="19">
        <f>VLOOKUP($C31,[1]Paris!$AB$6:$AZ$40,$S31)</f>
        <v>8.1999999999999993</v>
      </c>
      <c r="BN31" s="19">
        <f>VLOOKUP($C31,[1]Paris!$B$7:$Y$40,18)</f>
        <v>30.485094726560384</v>
      </c>
      <c r="BO31" s="19">
        <f>VLOOKUP($C31,[1]Paris!$B$7:$AA$40,26)</f>
        <v>0.33414558585910437</v>
      </c>
      <c r="BP31" s="20">
        <f>IF($U31=1,-[4]Office!$E$7,0)</f>
        <v>0</v>
      </c>
      <c r="BQ31" s="57" t="s">
        <v>30</v>
      </c>
      <c r="BR31" s="19">
        <f>IF($N31&gt;0,VLOOKUP($C31,[2]Paris!$AB$7:$AN$40,$N31))/((IF($P31=1,'3 PlantsCodes'!$D$26,IF($P31=2,'3 PlantsCodes'!$D$27,IF($P31=3,'3 PlantsCodes'!$D$28,IF($P31=4,'3 PlantsCodes'!$D$29)))))*IF($R31=1,'3 PlantsCodes'!$D$31,IF($R31=2,'3 PlantsCodes'!$D$32)))</f>
        <v>118.66077316252222</v>
      </c>
      <c r="BS31" s="19">
        <f>(IF($O31=20,VLOOKUP($C31,[2]Paris!$AB$7:$AN$40,12),IF($O31&gt;0,VLOOKUP($C31,[2]Paris!$AB$7:$AN$40,$O31),0))/(IF($Q31=1,'3 PlantsCodes'!$E$26,IF($Q31=3,'3 PlantsCodes'!$E$28,IF($Q31=4,'3 PlantsCodes'!$E$29,1)))*IF($R31=1,'3 PlantsCodes'!$E$31,IF($R31=2,'3 PlantsCodes'!$E$32))))</f>
        <v>2.6806399319826149</v>
      </c>
      <c r="BT31" s="19">
        <f>VLOOKUP($C31,[2]Paris!$AB$6:$AZ$40,$S31)</f>
        <v>11.9</v>
      </c>
      <c r="BU31" s="19">
        <f>VLOOKUP($C31,[2]Paris!$B$7:$Y$40,18)</f>
        <v>28.841314429564559</v>
      </c>
      <c r="BV31" s="19">
        <f>VLOOKUP($C31,[2]Paris!$B$7:$AA$40,26)</f>
        <v>0.61079072917315813</v>
      </c>
      <c r="BW31" s="20">
        <f>IF($U31=1,-[4]School!$E$7,0)</f>
        <v>0</v>
      </c>
      <c r="BX31" s="57" t="s">
        <v>30</v>
      </c>
    </row>
    <row r="32" spans="1:77" ht="15" customHeight="1" x14ac:dyDescent="0.25">
      <c r="A32" s="151"/>
      <c r="B32" s="17">
        <v>4</v>
      </c>
      <c r="C32" s="22">
        <f t="shared" si="33"/>
        <v>3</v>
      </c>
      <c r="D32" s="50" t="str">
        <f t="shared" si="33"/>
        <v>-</v>
      </c>
      <c r="E32" s="50" t="str">
        <f t="shared" si="33"/>
        <v>o+</v>
      </c>
      <c r="F32" s="49" t="str">
        <f t="shared" si="33"/>
        <v>o-</v>
      </c>
      <c r="G32" s="49" t="str">
        <f t="shared" si="33"/>
        <v>o</v>
      </c>
      <c r="H32" s="49">
        <f t="shared" si="33"/>
        <v>0</v>
      </c>
      <c r="I32" s="49">
        <f t="shared" si="33"/>
        <v>1</v>
      </c>
      <c r="J32" s="49">
        <f t="shared" si="33"/>
        <v>2</v>
      </c>
      <c r="K32" s="49">
        <f t="shared" si="33"/>
        <v>1</v>
      </c>
      <c r="L32" s="49">
        <f t="shared" si="33"/>
        <v>1</v>
      </c>
      <c r="M32" s="49">
        <f t="shared" si="33"/>
        <v>1211</v>
      </c>
      <c r="N32" s="49">
        <f t="shared" si="33"/>
        <v>8</v>
      </c>
      <c r="O32" s="49">
        <f t="shared" si="33"/>
        <v>13</v>
      </c>
      <c r="P32" s="49">
        <f t="shared" si="33"/>
        <v>1</v>
      </c>
      <c r="Q32" s="49">
        <f t="shared" si="33"/>
        <v>1</v>
      </c>
      <c r="R32" s="49">
        <f t="shared" si="33"/>
        <v>2</v>
      </c>
      <c r="S32" s="22">
        <f t="shared" si="33"/>
        <v>17</v>
      </c>
      <c r="T32" s="49">
        <f t="shared" si="33"/>
        <v>0</v>
      </c>
      <c r="U32" s="49">
        <f t="shared" si="33"/>
        <v>0</v>
      </c>
      <c r="V32" s="18" t="str">
        <f t="shared" si="33"/>
        <v/>
      </c>
      <c r="W32" s="21">
        <f>IF(W9&gt;0,VLOOKUP(W9,'[3]2010_Envelope'!$BH$6:$CR$128,12),"")</f>
        <v>18.399999999999999</v>
      </c>
      <c r="X32" s="21">
        <f>IF(X9&gt;0,VLOOKUP(X9,'[3]2010_Envelope'!$BH$6:$CR$128,12),"")</f>
        <v>6.0116987179487191</v>
      </c>
      <c r="Y32" s="21" t="str">
        <f>IF(Y9&gt;0,VLOOKUP(Y9,'[3]2010_Envelope'!$BH$6:$CR$128,12),"")</f>
        <v/>
      </c>
      <c r="Z32" s="21">
        <f>IF(Z9&gt;0,VLOOKUP(Z9,'[3]2010_Envelope'!$BH$6:$CR$128,12),"")</f>
        <v>129.73007478632479</v>
      </c>
      <c r="AA32" s="21" t="str">
        <f>IF(AA9&gt;0,VLOOKUP(AA9,'[3]2010_Envelope'!$BH$6:$CR$128,12),"")</f>
        <v/>
      </c>
      <c r="AB32" s="21" t="str">
        <f>IF(AB9&gt;0,VLOOKUP(AB9,'[3]2010_Envelope'!$BH$6:$CR$128,12),"")</f>
        <v/>
      </c>
      <c r="AC32" s="20" t="str">
        <f>IF(AC9&gt;0,VLOOKUP(AC9,'[3]2010_HVAC'!$EY$7:$KA$83,56),"")</f>
        <v/>
      </c>
      <c r="AD32" s="20" t="str">
        <f>IF(AD9&gt;0,VLOOKUP(AD9,'[3]2010_HVAC'!$EY$7:$KA$83,56),"")</f>
        <v/>
      </c>
      <c r="AE32" s="20" t="str">
        <f>IF(AE9&gt;0,VLOOKUP(AE9,'[3]2010_HVAC'!$EY$7:$KA$83,56),"")</f>
        <v/>
      </c>
      <c r="AF32" s="20" t="str">
        <f>IF(AF9&gt;0,VLOOKUP(AF9,'[3]2010_HVAC'!$EY$7:$KA$83,56),"")</f>
        <v/>
      </c>
      <c r="AG32" s="55">
        <f>VLOOKUP($C32,[1]Performance!$A$3:$K$38,5)</f>
        <v>1</v>
      </c>
      <c r="AH32" s="55">
        <f t="shared" si="34"/>
        <v>57</v>
      </c>
      <c r="AI32" s="20">
        <f>IF(AI9&gt;0,VLOOKUP(AI9,'[3]2010_HVAC'!$EY$7:$KA$83,AH32),"")</f>
        <v>12.852007744274996</v>
      </c>
      <c r="AJ32" s="20" t="str">
        <f>IF(AJ9&gt;0,VLOOKUP(AJ9,'[3]2010_HVAC'!$EY$7:$KA$83,$AH32),"")</f>
        <v/>
      </c>
      <c r="AK32" s="20">
        <f>IF(AK9&gt;0,VLOOKUP(AK9,'[3]2010_HVAC'!$EY$7:$KA$83,56),"")</f>
        <v>33.35</v>
      </c>
      <c r="AL32" s="20" t="str">
        <f>IF(AL9&gt;0,VLOOKUP(AL9,'[3]2010_HVAC'!$EY$7:$KA$83,56),"")</f>
        <v/>
      </c>
      <c r="AM32" s="20">
        <f>IF(AM9&gt;0,VLOOKUP(AM9,'[3]2010_HVAC'!$EY$7:$KA$83,56),"")</f>
        <v>2.3786324786324786</v>
      </c>
      <c r="AN32" s="20" t="str">
        <f>IF(AN9&gt;0,VLOOKUP(AN9,'[3]2010_HVAC'!$EY$7:$KA$83,56),"")</f>
        <v/>
      </c>
      <c r="AO32" s="20" t="str">
        <f>IF(AO9&gt;0,VLOOKUP(AO9,'[3]2010_HVAC'!$EY$7:$KA$83,56),"")</f>
        <v/>
      </c>
      <c r="AP32" s="13">
        <f t="shared" si="35"/>
        <v>474370.44812160352</v>
      </c>
      <c r="AQ32" s="21">
        <f>IF(AQ9&gt;0,VLOOKUP(AQ9,'[3]2010_Envelope'!$BH$6:$CR$128,13),"")</f>
        <v>42.166666666666657</v>
      </c>
      <c r="AR32" s="21">
        <f>IF(AR9&gt;0,VLOOKUP(AR9,'[3]2010_Envelope'!$BH$6:$CR$128,13),"")</f>
        <v>10.827633333333335</v>
      </c>
      <c r="AS32" s="21" t="str">
        <f>IF(AS9&gt;0,VLOOKUP(AS9,'[3]2010_Envelope'!$BH$6:$CR$128,13),"")</f>
        <v/>
      </c>
      <c r="AT32" s="21">
        <f>IF(AT9&gt;0,VLOOKUP(AT9,'[3]2010_Envelope'!$BH$6:$CR$128,13),"")</f>
        <v>108.43941428571429</v>
      </c>
      <c r="AU32" s="21" t="str">
        <f>IF(AU9&gt;0,VLOOKUP(AU9,'[3]2010_Envelope'!$BH$6:$CR$128,13),"")</f>
        <v/>
      </c>
      <c r="AV32" s="21" t="str">
        <f>IF(AV9&gt;0,VLOOKUP(AV9,'[3]2010_Envelope'!$BH$6:$CR$128,13),"")</f>
        <v/>
      </c>
      <c r="AW32" s="20" t="str">
        <f>IF(AW9&gt;0,VLOOKUP(AW9,'[3]2010_HVAC'!$EY$7:$KA$83,59),"")</f>
        <v/>
      </c>
      <c r="AX32" s="20" t="str">
        <f>IF(AX9&gt;0,VLOOKUP(AX9,'[3]2010_HVAC'!$EY$7:$KA$83,59),"")</f>
        <v/>
      </c>
      <c r="AY32" s="20" t="str">
        <f>IF(AY9&gt;0,VLOOKUP(AY9,'[3]2010_HVAC'!$EY$7:$KA$83,59),"")</f>
        <v/>
      </c>
      <c r="AZ32" s="20" t="str">
        <f>IF(AZ9&gt;0,VLOOKUP(AZ9,'[3]2010_HVAC'!$EY$7:$KA$83,59),"")</f>
        <v/>
      </c>
      <c r="BA32" s="55">
        <f>VLOOKUP($C32,[2]Performance!$A$3:$K$36,5)</f>
        <v>1</v>
      </c>
      <c r="BB32" s="55">
        <f t="shared" si="36"/>
        <v>60</v>
      </c>
      <c r="BC32" s="20">
        <f>IF(BC9&gt;0,VLOOKUP(BC9,'[3]2010_HVAC'!$EY$7:$KA$83,BB32),"")</f>
        <v>19.421850919216361</v>
      </c>
      <c r="BD32" s="20" t="str">
        <f>IF(BD9&gt;0,VLOOKUP(BD9,'[3]2010_HVAC'!$EY$7:$KA$83,$BB32),"")</f>
        <v/>
      </c>
      <c r="BE32" s="20">
        <f>IF(BE9&gt;0,VLOOKUP(BE9,'[3]2010_HVAC'!$EY$7:$KA$83,59),"")</f>
        <v>33.35</v>
      </c>
      <c r="BF32" s="20" t="str">
        <f>IF(BF9&gt;0,VLOOKUP(BF9,'[3]2010_HVAC'!$EY$7:$KA$83,59),"")</f>
        <v/>
      </c>
      <c r="BG32" s="20">
        <f>IF(BG9&gt;0,VLOOKUP(BG9,'[3]2010_HVAC'!$EY$7:$KA$83,59),"")</f>
        <v>2.6504761904761907</v>
      </c>
      <c r="BH32" s="20" t="str">
        <f>IF(BH9&gt;0,VLOOKUP(BH9,'[3]2010_HVAC'!$EY$7:$KA$83,59),"")</f>
        <v/>
      </c>
      <c r="BI32" s="20" t="str">
        <f>IF(BI9&gt;0,VLOOKUP(BI9,'[3]2010_HVAC'!$EY$7:$KA$83,59),"")</f>
        <v/>
      </c>
      <c r="BJ32" s="13">
        <f t="shared" si="37"/>
        <v>683096.53039553156</v>
      </c>
      <c r="BK32" s="19">
        <f>IF($N32&gt;0,VLOOKUP($C32,[1]Paris!$AB$7:$AN$40,$N32))/((IF($P32=1,'3 PlantsCodes'!$D$26,IF($P32=2,'3 PlantsCodes'!$D$27,IF($P32=3,'3 PlantsCodes'!$D$28,IF($P32=4,'3 PlantsCodes'!$D$29)))))*IF($R32=1,'3 PlantsCodes'!$D$31,IF($R32=2,'3 PlantsCodes'!$D$32)))</f>
        <v>23.405072207367041</v>
      </c>
      <c r="BL32" s="19">
        <f>(IF($O32=20,VLOOKUP($C32,[1]Paris!$AB$7:$AN$40,12),IF($O32&gt;0,VLOOKUP($C32,[1]Paris!$AB$7:$AN$40,$O32),0))/(IF($Q32=1,'3 PlantsCodes'!$E$26,IF($Q32=3,'3 PlantsCodes'!$E$28,IF($Q32=4,'3 PlantsCodes'!$E$29,1)))*IF($R32=1,'3 PlantsCodes'!$E$31,IF($R32=2,'3 PlantsCodes'!$E$32))))</f>
        <v>3.7774999894483221</v>
      </c>
      <c r="BM32" s="19">
        <f>VLOOKUP($C32,[1]Paris!$AB$6:$AZ$40,$S32)</f>
        <v>2.3098787237162219</v>
      </c>
      <c r="BN32" s="19">
        <f>VLOOKUP($C32,[1]Paris!$B$7:$Y$40,18)</f>
        <v>30.485094726560384</v>
      </c>
      <c r="BO32" s="19">
        <f>VLOOKUP($C32,[1]Paris!$B$7:$AA$40,26)</f>
        <v>0.33414558585910437</v>
      </c>
      <c r="BP32" s="20">
        <f>IF($U32=1,-[4]Office!$E$7,0)</f>
        <v>0</v>
      </c>
      <c r="BQ32" s="57" t="s">
        <v>30</v>
      </c>
      <c r="BR32" s="19">
        <f>IF($N32&gt;0,VLOOKUP($C32,[2]Paris!$AB$7:$AN$40,$N32))/((IF($P32=1,'3 PlantsCodes'!$D$26,IF($P32=2,'3 PlantsCodes'!$D$27,IF($P32=3,'3 PlantsCodes'!$D$28,IF($P32=4,'3 PlantsCodes'!$D$29)))))*IF($R32=1,'3 PlantsCodes'!$D$31,IF($R32=2,'3 PlantsCodes'!$D$32)))</f>
        <v>31.682435716518597</v>
      </c>
      <c r="BS32" s="19">
        <f>(IF($O32=20,VLOOKUP($C32,[2]Paris!$AB$7:$AN$40,12),IF($O32&gt;0,VLOOKUP($C32,[2]Paris!$AB$7:$AN$40,$O32),0))/(IF($Q32=1,'3 PlantsCodes'!$E$26,IF($Q32=3,'3 PlantsCodes'!$E$28,IF($Q32=4,'3 PlantsCodes'!$E$29,1)))*IF($R32=1,'3 PlantsCodes'!$E$31,IF($R32=2,'3 PlantsCodes'!$E$32))))</f>
        <v>1.5943449790283533</v>
      </c>
      <c r="BT32" s="19">
        <f>VLOOKUP($C32,[2]Paris!$AB$6:$AZ$40,$S32)</f>
        <v>3.2776367497355414</v>
      </c>
      <c r="BU32" s="19">
        <f>VLOOKUP($C32,[2]Paris!$B$7:$Y$40,18)</f>
        <v>28.841314429564559</v>
      </c>
      <c r="BV32" s="19">
        <f>VLOOKUP($C32,[2]Paris!$B$7:$AA$40,26)</f>
        <v>0.61079072917315813</v>
      </c>
      <c r="BW32" s="20">
        <f>IF($U32=1,-[4]School!$E$7,0)</f>
        <v>0</v>
      </c>
      <c r="BX32" s="57" t="s">
        <v>30</v>
      </c>
    </row>
    <row r="33" spans="1:76" ht="15" customHeight="1" x14ac:dyDescent="0.25">
      <c r="A33" s="151"/>
      <c r="B33" s="17">
        <v>5</v>
      </c>
      <c r="C33" s="22">
        <f t="shared" si="33"/>
        <v>3</v>
      </c>
      <c r="D33" s="50" t="str">
        <f t="shared" si="33"/>
        <v>-</v>
      </c>
      <c r="E33" s="50" t="str">
        <f t="shared" si="33"/>
        <v>o+</v>
      </c>
      <c r="F33" s="49" t="str">
        <f t="shared" si="33"/>
        <v>o-</v>
      </c>
      <c r="G33" s="49" t="str">
        <f t="shared" si="33"/>
        <v>o</v>
      </c>
      <c r="H33" s="49">
        <f t="shared" si="33"/>
        <v>0</v>
      </c>
      <c r="I33" s="49">
        <f t="shared" si="33"/>
        <v>1</v>
      </c>
      <c r="J33" s="49">
        <f t="shared" si="33"/>
        <v>2</v>
      </c>
      <c r="K33" s="49">
        <f t="shared" si="33"/>
        <v>1</v>
      </c>
      <c r="L33" s="49">
        <f t="shared" si="33"/>
        <v>1</v>
      </c>
      <c r="M33" s="49">
        <f t="shared" si="33"/>
        <v>1211</v>
      </c>
      <c r="N33" s="49">
        <f t="shared" si="33"/>
        <v>8</v>
      </c>
      <c r="O33" s="49">
        <f t="shared" si="33"/>
        <v>13</v>
      </c>
      <c r="P33" s="49">
        <f t="shared" si="33"/>
        <v>1</v>
      </c>
      <c r="Q33" s="49">
        <f t="shared" si="33"/>
        <v>1</v>
      </c>
      <c r="R33" s="49">
        <f t="shared" si="33"/>
        <v>2</v>
      </c>
      <c r="S33" s="22">
        <f t="shared" si="33"/>
        <v>17</v>
      </c>
      <c r="T33" s="49">
        <f t="shared" si="33"/>
        <v>0</v>
      </c>
      <c r="U33" s="49">
        <f t="shared" si="33"/>
        <v>0</v>
      </c>
      <c r="V33" s="18" t="str">
        <f t="shared" si="33"/>
        <v/>
      </c>
      <c r="W33" s="21">
        <f>IF(W10&gt;0,VLOOKUP(W10,'[3]2010_Envelope'!$BH$6:$CR$128,12),"")</f>
        <v>18.399999999999999</v>
      </c>
      <c r="X33" s="21">
        <f>IF(X10&gt;0,VLOOKUP(X10,'[3]2010_Envelope'!$BH$6:$CR$128,12),"")</f>
        <v>6.0116987179487191</v>
      </c>
      <c r="Y33" s="21" t="str">
        <f>IF(Y10&gt;0,VLOOKUP(Y10,'[3]2010_Envelope'!$BH$6:$CR$128,12),"")</f>
        <v/>
      </c>
      <c r="Z33" s="21">
        <f>IF(Z10&gt;0,VLOOKUP(Z10,'[3]2010_Envelope'!$BH$6:$CR$128,12),"")</f>
        <v>129.73007478632479</v>
      </c>
      <c r="AA33" s="21" t="str">
        <f>IF(AA10&gt;0,VLOOKUP(AA10,'[3]2010_Envelope'!$BH$6:$CR$128,12),"")</f>
        <v/>
      </c>
      <c r="AB33" s="21" t="str">
        <f>IF(AB10&gt;0,VLOOKUP(AB10,'[3]2010_Envelope'!$BH$6:$CR$128,12),"")</f>
        <v/>
      </c>
      <c r="AC33" s="20" t="str">
        <f>IF(AC10&gt;0,VLOOKUP(AC10,'[3]2010_HVAC'!$EY$7:$KA$83,56),"")</f>
        <v/>
      </c>
      <c r="AD33" s="20" t="str">
        <f>IF(AD10&gt;0,VLOOKUP(AD10,'[3]2010_HVAC'!$EY$7:$KA$83,56),"")</f>
        <v/>
      </c>
      <c r="AE33" s="20" t="str">
        <f>IF(AE10&gt;0,VLOOKUP(AE10,'[3]2010_HVAC'!$EY$7:$KA$83,56),"")</f>
        <v/>
      </c>
      <c r="AF33" s="20" t="str">
        <f>IF(AF10&gt;0,VLOOKUP(AF10,'[3]2010_HVAC'!$EY$7:$KA$83,56),"")</f>
        <v/>
      </c>
      <c r="AG33" s="55">
        <f>VLOOKUP($C33,[1]Performance!$A$3:$K$38,5)</f>
        <v>1</v>
      </c>
      <c r="AH33" s="55">
        <f t="shared" si="34"/>
        <v>57</v>
      </c>
      <c r="AI33" s="20">
        <f>IF(AI10&gt;0,VLOOKUP(AI10,'[3]2010_HVAC'!$EY$7:$KA$83,AH33),"")</f>
        <v>12.852007744274996</v>
      </c>
      <c r="AJ33" s="20" t="str">
        <f>IF(AJ10&gt;0,VLOOKUP(AJ10,'[3]2010_HVAC'!$EY$7:$KA$83,$AH33),"")</f>
        <v/>
      </c>
      <c r="AK33" s="20">
        <f>IF(AK10&gt;0,VLOOKUP(AK10,'[3]2010_HVAC'!$EY$7:$KA$83,56),"")</f>
        <v>33.35</v>
      </c>
      <c r="AL33" s="20" t="str">
        <f>IF(AL10&gt;0,VLOOKUP(AL10,'[3]2010_HVAC'!$EY$7:$KA$83,56),"")</f>
        <v/>
      </c>
      <c r="AM33" s="20">
        <f>IF(AM10&gt;0,VLOOKUP(AM10,'[3]2010_HVAC'!$EY$7:$KA$83,56),"")</f>
        <v>2.3786324786324786</v>
      </c>
      <c r="AN33" s="20" t="str">
        <f>IF(AN10&gt;0,VLOOKUP(AN10,'[3]2010_HVAC'!$EY$7:$KA$83,56),"")</f>
        <v/>
      </c>
      <c r="AO33" s="20" t="str">
        <f>IF(AO10&gt;0,VLOOKUP(AO10,'[3]2010_HVAC'!$EY$7:$KA$83,56),"")</f>
        <v/>
      </c>
      <c r="AP33" s="13">
        <f t="shared" si="35"/>
        <v>474370.44812160352</v>
      </c>
      <c r="AQ33" s="21">
        <f>IF(AQ10&gt;0,VLOOKUP(AQ10,'[3]2010_Envelope'!$BH$6:$CR$128,13),"")</f>
        <v>42.166666666666657</v>
      </c>
      <c r="AR33" s="21">
        <f>IF(AR10&gt;0,VLOOKUP(AR10,'[3]2010_Envelope'!$BH$6:$CR$128,13),"")</f>
        <v>10.827633333333335</v>
      </c>
      <c r="AS33" s="21" t="str">
        <f>IF(AS10&gt;0,VLOOKUP(AS10,'[3]2010_Envelope'!$BH$6:$CR$128,13),"")</f>
        <v/>
      </c>
      <c r="AT33" s="21">
        <f>IF(AT10&gt;0,VLOOKUP(AT10,'[3]2010_Envelope'!$BH$6:$CR$128,13),"")</f>
        <v>108.43941428571429</v>
      </c>
      <c r="AU33" s="21" t="str">
        <f>IF(AU10&gt;0,VLOOKUP(AU10,'[3]2010_Envelope'!$BH$6:$CR$128,13),"")</f>
        <v/>
      </c>
      <c r="AV33" s="21" t="str">
        <f>IF(AV10&gt;0,VLOOKUP(AV10,'[3]2010_Envelope'!$BH$6:$CR$128,13),"")</f>
        <v/>
      </c>
      <c r="AW33" s="20" t="str">
        <f>IF(AW10&gt;0,VLOOKUP(AW10,'[3]2010_HVAC'!$EY$7:$KA$83,59),"")</f>
        <v/>
      </c>
      <c r="AX33" s="20" t="str">
        <f>IF(AX10&gt;0,VLOOKUP(AX10,'[3]2010_HVAC'!$EY$7:$KA$83,59),"")</f>
        <v/>
      </c>
      <c r="AY33" s="20" t="str">
        <f>IF(AY10&gt;0,VLOOKUP(AY10,'[3]2010_HVAC'!$EY$7:$KA$83,59),"")</f>
        <v/>
      </c>
      <c r="AZ33" s="20" t="str">
        <f>IF(AZ10&gt;0,VLOOKUP(AZ10,'[3]2010_HVAC'!$EY$7:$KA$83,59),"")</f>
        <v/>
      </c>
      <c r="BA33" s="55">
        <f>VLOOKUP($C33,[2]Performance!$A$3:$K$36,5)</f>
        <v>1</v>
      </c>
      <c r="BB33" s="55">
        <f t="shared" si="36"/>
        <v>60</v>
      </c>
      <c r="BC33" s="20">
        <f>IF(BC10&gt;0,VLOOKUP(BC10,'[3]2010_HVAC'!$EY$7:$KA$83,BB33),"")</f>
        <v>19.421850919216361</v>
      </c>
      <c r="BD33" s="20" t="str">
        <f>IF(BD10&gt;0,VLOOKUP(BD10,'[3]2010_HVAC'!$EY$7:$KA$83,$BB33),"")</f>
        <v/>
      </c>
      <c r="BE33" s="20">
        <f>IF(BE10&gt;0,VLOOKUP(BE10,'[3]2010_HVAC'!$EY$7:$KA$83,59),"")</f>
        <v>33.35</v>
      </c>
      <c r="BF33" s="20" t="str">
        <f>IF(BF10&gt;0,VLOOKUP(BF10,'[3]2010_HVAC'!$EY$7:$KA$83,59),"")</f>
        <v/>
      </c>
      <c r="BG33" s="20">
        <f>IF(BG10&gt;0,VLOOKUP(BG10,'[3]2010_HVAC'!$EY$7:$KA$83,59),"")</f>
        <v>2.6504761904761907</v>
      </c>
      <c r="BH33" s="20" t="str">
        <f>IF(BH10&gt;0,VLOOKUP(BH10,'[3]2010_HVAC'!$EY$7:$KA$83,59),"")</f>
        <v/>
      </c>
      <c r="BI33" s="20" t="str">
        <f>IF(BI10&gt;0,VLOOKUP(BI10,'[3]2010_HVAC'!$EY$7:$KA$83,59),"")</f>
        <v/>
      </c>
      <c r="BJ33" s="13">
        <f t="shared" si="37"/>
        <v>683096.53039553156</v>
      </c>
      <c r="BK33" s="19">
        <f>IF($N33&gt;0,VLOOKUP($C33,[1]Paris!$AB$7:$AN$40,$N33))/((IF($P33=1,'3 PlantsCodes'!$D$26,IF($P33=2,'3 PlantsCodes'!$D$27,IF($P33=3,'3 PlantsCodes'!$D$28,IF($P33=4,'3 PlantsCodes'!$D$29)))))*IF($R33=1,'3 PlantsCodes'!$D$31,IF($R33=2,'3 PlantsCodes'!$D$32)))</f>
        <v>23.405072207367041</v>
      </c>
      <c r="BL33" s="19">
        <f>(IF($O33=20,VLOOKUP($C33,[1]Paris!$AB$7:$AN$40,12),IF($O33&gt;0,VLOOKUP($C33,[1]Paris!$AB$7:$AN$40,$O33),0))/(IF($Q33=1,'3 PlantsCodes'!$E$26,IF($Q33=3,'3 PlantsCodes'!$E$28,IF($Q33=4,'3 PlantsCodes'!$E$29,1)))*IF($R33=1,'3 PlantsCodes'!$E$31,IF($R33=2,'3 PlantsCodes'!$E$32))))</f>
        <v>3.7774999894483221</v>
      </c>
      <c r="BM33" s="19">
        <f>VLOOKUP($C33,[1]Paris!$AB$6:$AZ$40,$S33)</f>
        <v>2.3098787237162219</v>
      </c>
      <c r="BN33" s="19">
        <f>VLOOKUP($C33,[1]Paris!$B$7:$Y$40,18)</f>
        <v>30.485094726560384</v>
      </c>
      <c r="BO33" s="19">
        <f>VLOOKUP($C33,[1]Paris!$B$7:$AA$40,26)</f>
        <v>0.33414558585910437</v>
      </c>
      <c r="BP33" s="20">
        <f>IF($U33=1,-[4]Office!$E$7,0)</f>
        <v>0</v>
      </c>
      <c r="BQ33" s="57" t="s">
        <v>30</v>
      </c>
      <c r="BR33" s="19">
        <f>IF($N33&gt;0,VLOOKUP($C33,[2]Paris!$AB$7:$AN$40,$N33))/((IF($P33=1,'3 PlantsCodes'!$D$26,IF($P33=2,'3 PlantsCodes'!$D$27,IF($P33=3,'3 PlantsCodes'!$D$28,IF($P33=4,'3 PlantsCodes'!$D$29)))))*IF($R33=1,'3 PlantsCodes'!$D$31,IF($R33=2,'3 PlantsCodes'!$D$32)))</f>
        <v>31.682435716518597</v>
      </c>
      <c r="BS33" s="19">
        <f>(IF($O33=20,VLOOKUP($C33,[2]Paris!$AB$7:$AN$40,12),IF($O33&gt;0,VLOOKUP($C33,[2]Paris!$AB$7:$AN$40,$O33),0))/(IF($Q33=1,'3 PlantsCodes'!$E$26,IF($Q33=3,'3 PlantsCodes'!$E$28,IF($Q33=4,'3 PlantsCodes'!$E$29,1)))*IF($R33=1,'3 PlantsCodes'!$E$31,IF($R33=2,'3 PlantsCodes'!$E$32))))</f>
        <v>1.5943449790283533</v>
      </c>
      <c r="BT33" s="19">
        <f>VLOOKUP($C33,[2]Paris!$AB$6:$AZ$40,$S33)</f>
        <v>3.2776367497355414</v>
      </c>
      <c r="BU33" s="19">
        <f>VLOOKUP($C33,[2]Paris!$B$7:$Y$40,18)</f>
        <v>28.841314429564559</v>
      </c>
      <c r="BV33" s="19">
        <f>VLOOKUP($C33,[2]Paris!$B$7:$AA$40,26)</f>
        <v>0.61079072917315813</v>
      </c>
      <c r="BW33" s="20">
        <f>IF($U33=1,-[4]School!$E$7,0)</f>
        <v>0</v>
      </c>
      <c r="BX33" s="57" t="s">
        <v>30</v>
      </c>
    </row>
    <row r="34" spans="1:76" ht="15" customHeight="1" x14ac:dyDescent="0.25">
      <c r="A34" s="151"/>
      <c r="B34" s="17">
        <v>6</v>
      </c>
      <c r="C34" s="22">
        <f t="shared" si="33"/>
        <v>3</v>
      </c>
      <c r="D34" s="50" t="str">
        <f t="shared" si="33"/>
        <v>-</v>
      </c>
      <c r="E34" s="50" t="str">
        <f t="shared" si="33"/>
        <v>o+</v>
      </c>
      <c r="F34" s="49" t="str">
        <f t="shared" si="33"/>
        <v>o-</v>
      </c>
      <c r="G34" s="49" t="str">
        <f t="shared" si="33"/>
        <v>o</v>
      </c>
      <c r="H34" s="49">
        <f t="shared" si="33"/>
        <v>0</v>
      </c>
      <c r="I34" s="49">
        <f t="shared" si="33"/>
        <v>1</v>
      </c>
      <c r="J34" s="49">
        <f t="shared" si="33"/>
        <v>2</v>
      </c>
      <c r="K34" s="49">
        <f t="shared" si="33"/>
        <v>1</v>
      </c>
      <c r="L34" s="49">
        <f t="shared" si="33"/>
        <v>1</v>
      </c>
      <c r="M34" s="49">
        <f t="shared" si="33"/>
        <v>1211</v>
      </c>
      <c r="N34" s="49">
        <f t="shared" si="33"/>
        <v>9</v>
      </c>
      <c r="O34" s="49">
        <f t="shared" si="33"/>
        <v>20</v>
      </c>
      <c r="P34" s="49">
        <f t="shared" si="33"/>
        <v>3</v>
      </c>
      <c r="Q34" s="49">
        <f t="shared" si="33"/>
        <v>3</v>
      </c>
      <c r="R34" s="49">
        <f t="shared" si="33"/>
        <v>2</v>
      </c>
      <c r="S34" s="22">
        <f t="shared" si="33"/>
        <v>24</v>
      </c>
      <c r="T34" s="49">
        <f t="shared" si="33"/>
        <v>1</v>
      </c>
      <c r="U34" s="49">
        <f t="shared" si="33"/>
        <v>1</v>
      </c>
      <c r="V34" s="18" t="str">
        <f t="shared" si="33"/>
        <v/>
      </c>
      <c r="W34" s="21">
        <f>IF(W11&gt;0,VLOOKUP(W11,'[3]2010_Envelope'!$BH$6:$CR$128,12),"")</f>
        <v>18.399999999999999</v>
      </c>
      <c r="X34" s="21">
        <f>IF(X11&gt;0,VLOOKUP(X11,'[3]2010_Envelope'!$BH$6:$CR$128,12),"")</f>
        <v>6.0116987179487191</v>
      </c>
      <c r="Y34" s="21" t="str">
        <f>IF(Y11&gt;0,VLOOKUP(Y11,'[3]2010_Envelope'!$BH$6:$CR$128,12),"")</f>
        <v/>
      </c>
      <c r="Z34" s="21">
        <f>IF(Z11&gt;0,VLOOKUP(Z11,'[3]2010_Envelope'!$BH$6:$CR$128,12),"")</f>
        <v>129.73007478632479</v>
      </c>
      <c r="AA34" s="21" t="str">
        <f>IF(AA11&gt;0,VLOOKUP(AA11,'[3]2010_Envelope'!$BH$6:$CR$128,12),"")</f>
        <v/>
      </c>
      <c r="AB34" s="21" t="str">
        <f>IF(AB11&gt;0,VLOOKUP(AB11,'[3]2010_Envelope'!$BH$6:$CR$128,12),"")</f>
        <v/>
      </c>
      <c r="AC34" s="20" t="str">
        <f>IF(AC11&gt;0,VLOOKUP(AC11,'[3]2010_HVAC'!$EY$7:$KA$83,56),"")</f>
        <v/>
      </c>
      <c r="AD34" s="20" t="str">
        <f>IF(AD11&gt;0,VLOOKUP(AD11,'[3]2010_HVAC'!$EY$7:$KA$83,56),"")</f>
        <v/>
      </c>
      <c r="AE34" s="20" t="str">
        <f>IF(AE11&gt;0,VLOOKUP(AE11,'[3]2010_HVAC'!$EY$7:$KA$83,56),"")</f>
        <v/>
      </c>
      <c r="AF34" s="20" t="str">
        <f>IF(AF11&gt;0,VLOOKUP(AF11,'[3]2010_HVAC'!$EY$7:$KA$83,56),"")</f>
        <v/>
      </c>
      <c r="AG34" s="55">
        <f>VLOOKUP($C34,[1]Performance!$A$3:$K$38,5)</f>
        <v>1</v>
      </c>
      <c r="AH34" s="55">
        <f t="shared" si="34"/>
        <v>57</v>
      </c>
      <c r="AI34" s="20" t="str">
        <f>IF(AI11&gt;0,VLOOKUP(AI11,'[3]2010_HVAC'!$EY$7:$KA$83,AH34),"")</f>
        <v/>
      </c>
      <c r="AJ34" s="20">
        <f>IF(AJ11&gt;0,VLOOKUP(AJ11,'[3]2010_HVAC'!$EY$7:$KA$83,$AH34),"")</f>
        <v>8.9254703215852746</v>
      </c>
      <c r="AK34" s="20">
        <f>IF(AK11&gt;0,VLOOKUP(AK11,'[3]2010_HVAC'!$EY$7:$KA$83,56),"")</f>
        <v>48.300000000000004</v>
      </c>
      <c r="AL34" s="20" t="str">
        <f>IF(AL11&gt;0,VLOOKUP(AL11,'[3]2010_HVAC'!$EY$7:$KA$83,56),"")</f>
        <v/>
      </c>
      <c r="AM34" s="20">
        <f>IF(AM11&gt;0,VLOOKUP(AM11,'[3]2010_HVAC'!$EY$7:$KA$83,56),"")</f>
        <v>2.3786324786324786</v>
      </c>
      <c r="AN34" s="20">
        <f>IF(AN11&gt;0,VLOOKUP(AN11,'[3]2010_HVAC'!$EY$7:$KA$83,56),"")</f>
        <v>7.7944444444444443</v>
      </c>
      <c r="AO34" s="20">
        <f>IF(AO11&gt;0,VLOOKUP(AO11,'[3]2010_HVAC'!$EY$7:$KA$83,56),"")</f>
        <v>23.548461538461535</v>
      </c>
      <c r="AP34" s="13">
        <f t="shared" si="35"/>
        <v>573507.75055250956</v>
      </c>
      <c r="AQ34" s="21">
        <f>IF(AQ11&gt;0,VLOOKUP(AQ11,'[3]2010_Envelope'!$BH$6:$CR$128,13),"")</f>
        <v>42.166666666666657</v>
      </c>
      <c r="AR34" s="21">
        <f>IF(AR11&gt;0,VLOOKUP(AR11,'[3]2010_Envelope'!$BH$6:$CR$128,13),"")</f>
        <v>10.827633333333335</v>
      </c>
      <c r="AS34" s="21" t="str">
        <f>IF(AS11&gt;0,VLOOKUP(AS11,'[3]2010_Envelope'!$BH$6:$CR$128,13),"")</f>
        <v/>
      </c>
      <c r="AT34" s="21">
        <f>IF(AT11&gt;0,VLOOKUP(AT11,'[3]2010_Envelope'!$BH$6:$CR$128,13),"")</f>
        <v>108.43941428571429</v>
      </c>
      <c r="AU34" s="21" t="str">
        <f>IF(AU11&gt;0,VLOOKUP(AU11,'[3]2010_Envelope'!$BH$6:$CR$128,13),"")</f>
        <v/>
      </c>
      <c r="AV34" s="21" t="str">
        <f>IF(AV11&gt;0,VLOOKUP(AV11,'[3]2010_Envelope'!$BH$6:$CR$128,13),"")</f>
        <v/>
      </c>
      <c r="AW34" s="20" t="str">
        <f>IF(AW11&gt;0,VLOOKUP(AW11,'[3]2010_HVAC'!$EY$7:$KA$83,59),"")</f>
        <v/>
      </c>
      <c r="AX34" s="20" t="str">
        <f>IF(AX11&gt;0,VLOOKUP(AX11,'[3]2010_HVAC'!$EY$7:$KA$83,59),"")</f>
        <v/>
      </c>
      <c r="AY34" s="20" t="str">
        <f>IF(AY11&gt;0,VLOOKUP(AY11,'[3]2010_HVAC'!$EY$7:$KA$83,59),"")</f>
        <v/>
      </c>
      <c r="AZ34" s="20" t="str">
        <f>IF(AZ11&gt;0,VLOOKUP(AZ11,'[3]2010_HVAC'!$EY$7:$KA$83,59),"")</f>
        <v/>
      </c>
      <c r="BA34" s="55">
        <f>VLOOKUP($C34,[2]Performance!$A$3:$K$36,5)</f>
        <v>1</v>
      </c>
      <c r="BB34" s="55">
        <f t="shared" si="36"/>
        <v>60</v>
      </c>
      <c r="BC34" s="20" t="str">
        <f>IF(BC11&gt;0,VLOOKUP(BC11,'[3]2010_HVAC'!$EY$7:$KA$83,BB34),"")</f>
        <v/>
      </c>
      <c r="BD34" s="20">
        <f>IF(BD11&gt;0,VLOOKUP(BD11,'[3]2010_HVAC'!$EY$7:$KA$83,$BB34),"")</f>
        <v>14.015166301969805</v>
      </c>
      <c r="BE34" s="20">
        <f>IF(BE11&gt;0,VLOOKUP(BE11,'[3]2010_HVAC'!$EY$7:$KA$83,59),"")</f>
        <v>48.3</v>
      </c>
      <c r="BF34" s="20" t="str">
        <f>IF(BF11&gt;0,VLOOKUP(BF11,'[3]2010_HVAC'!$EY$7:$KA$83,59),"")</f>
        <v/>
      </c>
      <c r="BG34" s="20">
        <f>IF(BG11&gt;0,VLOOKUP(BG11,'[3]2010_HVAC'!$EY$7:$KA$83,59),"")</f>
        <v>2.6504761904761907</v>
      </c>
      <c r="BH34" s="20">
        <f>IF(BH11&gt;0,VLOOKUP(BH11,'[3]2010_HVAC'!$EY$7:$KA$83,59),"")</f>
        <v>11.58031746031746</v>
      </c>
      <c r="BI34" s="20">
        <f>IF(BI11&gt;0,VLOOKUP(BI11,'[3]2010_HVAC'!$EY$7:$KA$83,59),"")</f>
        <v>24.296031746031748</v>
      </c>
      <c r="BJ34" s="13">
        <f t="shared" si="37"/>
        <v>826168.47385120497</v>
      </c>
      <c r="BK34" s="19">
        <f>IF($N34&gt;0,VLOOKUP($C34,[1]Paris!$AB$7:$AN$40,$N34))/((IF($P34=1,'3 PlantsCodes'!$D$26,IF($P34=2,'3 PlantsCodes'!$D$27,IF($P34=3,'3 PlantsCodes'!$D$28,IF($P34=4,'3 PlantsCodes'!$D$29)))))*IF($R34=1,'3 PlantsCodes'!$D$31,IF($R34=2,'3 PlantsCodes'!$D$32)))</f>
        <v>85.711111983269234</v>
      </c>
      <c r="BL34" s="19">
        <f>(IF($O34=20,VLOOKUP($C34,[1]Paris!$AB$7:$AN$40,12),IF($O34&gt;0,VLOOKUP($C34,[1]Paris!$AB$7:$AN$40,$O34),0))/(IF($Q34=1,'3 PlantsCodes'!$E$26,IF($Q34=3,'3 PlantsCodes'!$E$28,IF($Q34=4,'3 PlantsCodes'!$E$29,1)))*IF($R34=1,'3 PlantsCodes'!$E$31,IF($R34=2,'3 PlantsCodes'!$E$32))))</f>
        <v>6.6754203923149742</v>
      </c>
      <c r="BM34" s="19">
        <f>VLOOKUP($C34,[1]Paris!$AB$6:$AZ$40,$S34)</f>
        <v>4.6149572649572637</v>
      </c>
      <c r="BN34" s="19">
        <f>VLOOKUP($C34,[1]Paris!$B$7:$Y$40,18)</f>
        <v>30.485094726560384</v>
      </c>
      <c r="BO34" s="19">
        <f>VLOOKUP($C34,[1]Paris!$B$7:$AA$40,26)</f>
        <v>0.33414558585910437</v>
      </c>
      <c r="BP34" s="20">
        <f>IF($U34=1,-[4]Office!$E$7,0)</f>
        <v>-7.0162393162393162</v>
      </c>
      <c r="BQ34" s="57" t="s">
        <v>30</v>
      </c>
      <c r="BR34" s="19">
        <f>IF($N34&gt;0,VLOOKUP($C34,[2]Paris!$AB$7:$AN$40,$N34))/((IF($P34=1,'3 PlantsCodes'!$D$26,IF($P34=2,'3 PlantsCodes'!$D$27,IF($P34=3,'3 PlantsCodes'!$D$28,IF($P34=4,'3 PlantsCodes'!$D$29)))))*IF($R34=1,'3 PlantsCodes'!$D$31,IF($R34=2,'3 PlantsCodes'!$D$32)))</f>
        <v>118.66077316252222</v>
      </c>
      <c r="BS34" s="19">
        <f>(IF($O34=20,VLOOKUP($C34,[2]Paris!$AB$7:$AN$40,12),IF($O34&gt;0,VLOOKUP($C34,[2]Paris!$AB$7:$AN$40,$O34),0))/(IF($Q34=1,'3 PlantsCodes'!$E$26,IF($Q34=3,'3 PlantsCodes'!$E$28,IF($Q34=4,'3 PlantsCodes'!$E$29,1)))*IF($R34=1,'3 PlantsCodes'!$E$31,IF($R34=2,'3 PlantsCodes'!$E$32))))</f>
        <v>2.6806399319826149</v>
      </c>
      <c r="BT34" s="19">
        <f>VLOOKUP($C34,[2]Paris!$AB$6:$AZ$40,$S34)</f>
        <v>7.7279365079365085</v>
      </c>
      <c r="BU34" s="19">
        <f>VLOOKUP($C34,[2]Paris!$B$7:$Y$40,18)</f>
        <v>28.841314429564559</v>
      </c>
      <c r="BV34" s="19">
        <f>VLOOKUP($C34,[2]Paris!$B$7:$AA$40,26)</f>
        <v>0.61079072917315813</v>
      </c>
      <c r="BW34" s="20">
        <f>IF($U34=1,-[4]School!$E$7,0)</f>
        <v>-7.1434920634920633</v>
      </c>
      <c r="BX34" s="57" t="s">
        <v>30</v>
      </c>
    </row>
    <row r="35" spans="1:76" ht="15" customHeight="1" x14ac:dyDescent="0.25">
      <c r="A35" s="151"/>
      <c r="B35" s="17">
        <v>7</v>
      </c>
      <c r="C35" s="22">
        <f t="shared" si="33"/>
        <v>3</v>
      </c>
      <c r="D35" s="50" t="str">
        <f t="shared" si="33"/>
        <v>-</v>
      </c>
      <c r="E35" s="50" t="str">
        <f t="shared" si="33"/>
        <v>o+</v>
      </c>
      <c r="F35" s="49" t="str">
        <f t="shared" si="33"/>
        <v>o-</v>
      </c>
      <c r="G35" s="49" t="str">
        <f t="shared" si="33"/>
        <v>o</v>
      </c>
      <c r="H35" s="49">
        <f t="shared" si="33"/>
        <v>0</v>
      </c>
      <c r="I35" s="49">
        <f t="shared" si="33"/>
        <v>1</v>
      </c>
      <c r="J35" s="49">
        <f t="shared" si="33"/>
        <v>2</v>
      </c>
      <c r="K35" s="49">
        <f t="shared" si="33"/>
        <v>1</v>
      </c>
      <c r="L35" s="49">
        <f t="shared" si="33"/>
        <v>1</v>
      </c>
      <c r="M35" s="49">
        <f t="shared" si="33"/>
        <v>1211</v>
      </c>
      <c r="N35" s="49">
        <f t="shared" si="33"/>
        <v>9</v>
      </c>
      <c r="O35" s="49">
        <f t="shared" si="33"/>
        <v>20</v>
      </c>
      <c r="P35" s="49">
        <f t="shared" si="33"/>
        <v>3</v>
      </c>
      <c r="Q35" s="49">
        <f t="shared" si="33"/>
        <v>3</v>
      </c>
      <c r="R35" s="49">
        <f t="shared" si="33"/>
        <v>2</v>
      </c>
      <c r="S35" s="22">
        <f t="shared" si="33"/>
        <v>24</v>
      </c>
      <c r="T35" s="49">
        <f t="shared" si="33"/>
        <v>1</v>
      </c>
      <c r="U35" s="49">
        <f t="shared" si="33"/>
        <v>1</v>
      </c>
      <c r="V35" s="18" t="str">
        <f t="shared" si="33"/>
        <v/>
      </c>
      <c r="W35" s="21">
        <f>IF(W12&gt;0,VLOOKUP(W12,'[3]2010_Envelope'!$BH$6:$CR$128,12),"")</f>
        <v>18.399999999999999</v>
      </c>
      <c r="X35" s="21">
        <f>IF(X12&gt;0,VLOOKUP(X12,'[3]2010_Envelope'!$BH$6:$CR$128,12),"")</f>
        <v>6.0116987179487191</v>
      </c>
      <c r="Y35" s="21" t="str">
        <f>IF(Y12&gt;0,VLOOKUP(Y12,'[3]2010_Envelope'!$BH$6:$CR$128,12),"")</f>
        <v/>
      </c>
      <c r="Z35" s="21">
        <f>IF(Z12&gt;0,VLOOKUP(Z12,'[3]2010_Envelope'!$BH$6:$CR$128,12),"")</f>
        <v>129.73007478632479</v>
      </c>
      <c r="AA35" s="21" t="str">
        <f>IF(AA12&gt;0,VLOOKUP(AA12,'[3]2010_Envelope'!$BH$6:$CR$128,12),"")</f>
        <v/>
      </c>
      <c r="AB35" s="21" t="str">
        <f>IF(AB12&gt;0,VLOOKUP(AB12,'[3]2010_Envelope'!$BH$6:$CR$128,12),"")</f>
        <v/>
      </c>
      <c r="AC35" s="20" t="str">
        <f>IF(AC12&gt;0,VLOOKUP(AC12,'[3]2010_HVAC'!$EY$7:$KA$83,56),"")</f>
        <v/>
      </c>
      <c r="AD35" s="20" t="str">
        <f>IF(AD12&gt;0,VLOOKUP(AD12,'[3]2010_HVAC'!$EY$7:$KA$83,56),"")</f>
        <v/>
      </c>
      <c r="AE35" s="20" t="str">
        <f>IF(AE12&gt;0,VLOOKUP(AE12,'[3]2010_HVAC'!$EY$7:$KA$83,56),"")</f>
        <v/>
      </c>
      <c r="AF35" s="20" t="str">
        <f>IF(AF12&gt;0,VLOOKUP(AF12,'[3]2010_HVAC'!$EY$7:$KA$83,56),"")</f>
        <v/>
      </c>
      <c r="AG35" s="55">
        <f>VLOOKUP($C35,[1]Performance!$A$3:$K$38,5)</f>
        <v>1</v>
      </c>
      <c r="AH35" s="55">
        <f t="shared" si="34"/>
        <v>57</v>
      </c>
      <c r="AI35" s="20" t="str">
        <f>IF(AI12&gt;0,VLOOKUP(AI12,'[3]2010_HVAC'!$EY$7:$KA$83,AH35),"")</f>
        <v/>
      </c>
      <c r="AJ35" s="20">
        <f>IF(AJ12&gt;0,VLOOKUP(AJ12,'[3]2010_HVAC'!$EY$7:$KA$83,$AH35),"")</f>
        <v>8.9254703215852746</v>
      </c>
      <c r="AK35" s="20">
        <f>IF(AK12&gt;0,VLOOKUP(AK12,'[3]2010_HVAC'!$EY$7:$KA$83,56),"")</f>
        <v>48.300000000000004</v>
      </c>
      <c r="AL35" s="20" t="str">
        <f>IF(AL12&gt;0,VLOOKUP(AL12,'[3]2010_HVAC'!$EY$7:$KA$83,56),"")</f>
        <v/>
      </c>
      <c r="AM35" s="20">
        <f>IF(AM12&gt;0,VLOOKUP(AM12,'[3]2010_HVAC'!$EY$7:$KA$83,56),"")</f>
        <v>2.3786324786324786</v>
      </c>
      <c r="AN35" s="20">
        <f>IF(AN12&gt;0,VLOOKUP(AN12,'[3]2010_HVAC'!$EY$7:$KA$83,56),"")</f>
        <v>7.7944444444444443</v>
      </c>
      <c r="AO35" s="20">
        <f>IF(AO12&gt;0,VLOOKUP(AO12,'[3]2010_HVAC'!$EY$7:$KA$83,56),"")</f>
        <v>23.548461538461535</v>
      </c>
      <c r="AP35" s="13">
        <f t="shared" si="35"/>
        <v>573507.75055250956</v>
      </c>
      <c r="AQ35" s="21">
        <f>IF(AQ12&gt;0,VLOOKUP(AQ12,'[3]2010_Envelope'!$BH$6:$CR$128,13),"")</f>
        <v>42.166666666666657</v>
      </c>
      <c r="AR35" s="21">
        <f>IF(AR12&gt;0,VLOOKUP(AR12,'[3]2010_Envelope'!$BH$6:$CR$128,13),"")</f>
        <v>10.827633333333335</v>
      </c>
      <c r="AS35" s="21" t="str">
        <f>IF(AS12&gt;0,VLOOKUP(AS12,'[3]2010_Envelope'!$BH$6:$CR$128,13),"")</f>
        <v/>
      </c>
      <c r="AT35" s="21">
        <f>IF(AT12&gt;0,VLOOKUP(AT12,'[3]2010_Envelope'!$BH$6:$CR$128,13),"")</f>
        <v>108.43941428571429</v>
      </c>
      <c r="AU35" s="21" t="str">
        <f>IF(AU12&gt;0,VLOOKUP(AU12,'[3]2010_Envelope'!$BH$6:$CR$128,13),"")</f>
        <v/>
      </c>
      <c r="AV35" s="21" t="str">
        <f>IF(AV12&gt;0,VLOOKUP(AV12,'[3]2010_Envelope'!$BH$6:$CR$128,13),"")</f>
        <v/>
      </c>
      <c r="AW35" s="20" t="str">
        <f>IF(AW12&gt;0,VLOOKUP(AW12,'[3]2010_HVAC'!$EY$7:$KA$83,59),"")</f>
        <v/>
      </c>
      <c r="AX35" s="20" t="str">
        <f>IF(AX12&gt;0,VLOOKUP(AX12,'[3]2010_HVAC'!$EY$7:$KA$83,59),"")</f>
        <v/>
      </c>
      <c r="AY35" s="20" t="str">
        <f>IF(AY12&gt;0,VLOOKUP(AY12,'[3]2010_HVAC'!$EY$7:$KA$83,59),"")</f>
        <v/>
      </c>
      <c r="AZ35" s="20" t="str">
        <f>IF(AZ12&gt;0,VLOOKUP(AZ12,'[3]2010_HVAC'!$EY$7:$KA$83,59),"")</f>
        <v/>
      </c>
      <c r="BA35" s="55">
        <f>VLOOKUP($C35,[2]Performance!$A$3:$K$36,5)</f>
        <v>1</v>
      </c>
      <c r="BB35" s="55">
        <f t="shared" si="36"/>
        <v>60</v>
      </c>
      <c r="BC35" s="20" t="str">
        <f>IF(BC12&gt;0,VLOOKUP(BC12,'[3]2010_HVAC'!$EY$7:$KA$83,BB35),"")</f>
        <v/>
      </c>
      <c r="BD35" s="20">
        <f>IF(BD12&gt;0,VLOOKUP(BD12,'[3]2010_HVAC'!$EY$7:$KA$83,$BB35),"")</f>
        <v>14.015166301969805</v>
      </c>
      <c r="BE35" s="20">
        <f>IF(BE12&gt;0,VLOOKUP(BE12,'[3]2010_HVAC'!$EY$7:$KA$83,59),"")</f>
        <v>48.3</v>
      </c>
      <c r="BF35" s="20" t="str">
        <f>IF(BF12&gt;0,VLOOKUP(BF12,'[3]2010_HVAC'!$EY$7:$KA$83,59),"")</f>
        <v/>
      </c>
      <c r="BG35" s="20">
        <f>IF(BG12&gt;0,VLOOKUP(BG12,'[3]2010_HVAC'!$EY$7:$KA$83,59),"")</f>
        <v>2.6504761904761907</v>
      </c>
      <c r="BH35" s="20">
        <f>IF(BH12&gt;0,VLOOKUP(BH12,'[3]2010_HVAC'!$EY$7:$KA$83,59),"")</f>
        <v>11.58031746031746</v>
      </c>
      <c r="BI35" s="20">
        <f>IF(BI12&gt;0,VLOOKUP(BI12,'[3]2010_HVAC'!$EY$7:$KA$83,59),"")</f>
        <v>24.296031746031748</v>
      </c>
      <c r="BJ35" s="13">
        <f t="shared" si="37"/>
        <v>826168.47385120497</v>
      </c>
      <c r="BK35" s="19">
        <f>IF($N35&gt;0,VLOOKUP($C35,[1]Paris!$AB$7:$AN$40,$N35))/((IF($P35=1,'3 PlantsCodes'!$D$26,IF($P35=2,'3 PlantsCodes'!$D$27,IF($P35=3,'3 PlantsCodes'!$D$28,IF($P35=4,'3 PlantsCodes'!$D$29)))))*IF($R35=1,'3 PlantsCodes'!$D$31,IF($R35=2,'3 PlantsCodes'!$D$32)))</f>
        <v>85.711111983269234</v>
      </c>
      <c r="BL35" s="19">
        <f>(IF($O35=20,VLOOKUP($C35,[1]Paris!$AB$7:$AN$40,12),IF($O35&gt;0,VLOOKUP($C35,[1]Paris!$AB$7:$AN$40,$O35),0))/(IF($Q35=1,'3 PlantsCodes'!$E$26,IF($Q35=3,'3 PlantsCodes'!$E$28,IF($Q35=4,'3 PlantsCodes'!$E$29,1)))*IF($R35=1,'3 PlantsCodes'!$E$31,IF($R35=2,'3 PlantsCodes'!$E$32))))</f>
        <v>6.6754203923149742</v>
      </c>
      <c r="BM35" s="19">
        <f>VLOOKUP($C35,[1]Paris!$AB$6:$AZ$40,$S35)</f>
        <v>4.6149572649572637</v>
      </c>
      <c r="BN35" s="19">
        <f>VLOOKUP($C35,[1]Paris!$B$7:$Y$40,18)</f>
        <v>30.485094726560384</v>
      </c>
      <c r="BO35" s="19">
        <f>VLOOKUP($C35,[1]Paris!$B$7:$AA$40,26)</f>
        <v>0.33414558585910437</v>
      </c>
      <c r="BP35" s="20">
        <f>IF($U35=1,-[4]Office!$E$7,0)</f>
        <v>-7.0162393162393162</v>
      </c>
      <c r="BQ35" s="57" t="s">
        <v>30</v>
      </c>
      <c r="BR35" s="19">
        <f>IF($N35&gt;0,VLOOKUP($C35,[2]Paris!$AB$7:$AN$40,$N35))/((IF($P35=1,'3 PlantsCodes'!$D$26,IF($P35=2,'3 PlantsCodes'!$D$27,IF($P35=3,'3 PlantsCodes'!$D$28,IF($P35=4,'3 PlantsCodes'!$D$29)))))*IF($R35=1,'3 PlantsCodes'!$D$31,IF($R35=2,'3 PlantsCodes'!$D$32)))</f>
        <v>118.66077316252222</v>
      </c>
      <c r="BS35" s="19">
        <f>(IF($O35=20,VLOOKUP($C35,[2]Paris!$AB$7:$AN$40,12),IF($O35&gt;0,VLOOKUP($C35,[2]Paris!$AB$7:$AN$40,$O35),0))/(IF($Q35=1,'3 PlantsCodes'!$E$26,IF($Q35=3,'3 PlantsCodes'!$E$28,IF($Q35=4,'3 PlantsCodes'!$E$29,1)))*IF($R35=1,'3 PlantsCodes'!$E$31,IF($R35=2,'3 PlantsCodes'!$E$32))))</f>
        <v>2.6806399319826149</v>
      </c>
      <c r="BT35" s="19">
        <f>VLOOKUP($C35,[2]Paris!$AB$6:$AZ$40,$S35)</f>
        <v>7.7279365079365085</v>
      </c>
      <c r="BU35" s="19">
        <f>VLOOKUP($C35,[2]Paris!$B$7:$Y$40,18)</f>
        <v>28.841314429564559</v>
      </c>
      <c r="BV35" s="19">
        <f>VLOOKUP($C35,[2]Paris!$B$7:$AA$40,26)</f>
        <v>0.61079072917315813</v>
      </c>
      <c r="BW35" s="20">
        <f>IF($U35=1,-[4]School!$E$7,0)</f>
        <v>-7.1434920634920633</v>
      </c>
      <c r="BX35" s="57" t="s">
        <v>30</v>
      </c>
    </row>
    <row r="36" spans="1:76" ht="15" customHeight="1" x14ac:dyDescent="0.25">
      <c r="A36" s="151"/>
      <c r="B36" s="17">
        <v>8</v>
      </c>
      <c r="C36" s="22">
        <f t="shared" si="33"/>
        <v>14</v>
      </c>
      <c r="D36" s="50" t="str">
        <f t="shared" si="33"/>
        <v>o</v>
      </c>
      <c r="E36" s="50" t="str">
        <f t="shared" si="33"/>
        <v>+</v>
      </c>
      <c r="F36" s="49" t="str">
        <f t="shared" si="33"/>
        <v>+</v>
      </c>
      <c r="G36" s="49" t="str">
        <f t="shared" si="33"/>
        <v>+</v>
      </c>
      <c r="H36" s="49">
        <f t="shared" si="33"/>
        <v>0</v>
      </c>
      <c r="I36" s="49">
        <f t="shared" si="33"/>
        <v>3</v>
      </c>
      <c r="J36" s="49">
        <f t="shared" si="33"/>
        <v>3</v>
      </c>
      <c r="K36" s="49">
        <f t="shared" si="33"/>
        <v>3</v>
      </c>
      <c r="L36" s="49">
        <f t="shared" si="33"/>
        <v>1</v>
      </c>
      <c r="M36" s="49">
        <f t="shared" si="33"/>
        <v>3331</v>
      </c>
      <c r="N36" s="49">
        <f t="shared" si="33"/>
        <v>5</v>
      </c>
      <c r="O36" s="49">
        <f t="shared" si="33"/>
        <v>20</v>
      </c>
      <c r="P36" s="49">
        <f t="shared" si="33"/>
        <v>3</v>
      </c>
      <c r="Q36" s="49">
        <f t="shared" si="33"/>
        <v>3</v>
      </c>
      <c r="R36" s="49">
        <f t="shared" si="33"/>
        <v>2</v>
      </c>
      <c r="S36" s="22">
        <f t="shared" si="33"/>
        <v>15</v>
      </c>
      <c r="T36" s="49">
        <f t="shared" si="33"/>
        <v>0</v>
      </c>
      <c r="U36" s="49">
        <f t="shared" si="33"/>
        <v>0</v>
      </c>
      <c r="V36" s="18" t="str">
        <f t="shared" si="33"/>
        <v/>
      </c>
      <c r="W36" s="21">
        <f>IF(W13&gt;0,VLOOKUP(W13,'[3]2010_Envelope'!$BH$6:$CR$128,12),"")</f>
        <v>10.851282051282054</v>
      </c>
      <c r="X36" s="21">
        <f>IF(X13&gt;0,VLOOKUP(X13,'[3]2010_Envelope'!$BH$6:$CR$128,12),"")</f>
        <v>16.123206303186556</v>
      </c>
      <c r="Y36" s="21">
        <f>IF(Y13&gt;0,VLOOKUP(Y13,'[3]2010_Envelope'!$BH$6:$CR$128,12),"")</f>
        <v>19.81538461538462</v>
      </c>
      <c r="Z36" s="21">
        <f>IF(Z13&gt;0,VLOOKUP(Z13,'[3]2010_Envelope'!$BH$6:$CR$128,12),"")</f>
        <v>161.08477564102563</v>
      </c>
      <c r="AA36" s="21">
        <f>IF(AA13&gt;0,VLOOKUP(AA13,'[3]2010_Envelope'!$BH$6:$CR$128,12),"")</f>
        <v>79.109972989516422</v>
      </c>
      <c r="AB36" s="21">
        <f>IF(AB13&gt;0,VLOOKUP(AB13,'[3]2010_Envelope'!$BH$6:$CR$128,12),"")</f>
        <v>38.712422015595259</v>
      </c>
      <c r="AC36" s="20" t="str">
        <f>IF(AC13&gt;0,VLOOKUP(AC13,'[3]2010_HVAC'!$EY$7:$KA$83,56),"")</f>
        <v/>
      </c>
      <c r="AD36" s="20" t="str">
        <f>IF(AD13&gt;0,VLOOKUP(AD13,'[3]2010_HVAC'!$EY$7:$KA$83,56),"")</f>
        <v/>
      </c>
      <c r="AE36" s="20">
        <f>IF(AE13&gt;0,VLOOKUP(AE13,'[3]2010_HVAC'!$EY$7:$KA$83,56),"")</f>
        <v>72.45</v>
      </c>
      <c r="AF36" s="20">
        <f>IF(AF13&gt;0,VLOOKUP(AF13,'[3]2010_HVAC'!$EY$7:$KA$83,56),"")</f>
        <v>3.45</v>
      </c>
      <c r="AG36" s="55">
        <f>VLOOKUP($C36,[1]Performance!$A$3:$K$38,5)</f>
        <v>2</v>
      </c>
      <c r="AH36" s="55">
        <f t="shared" si="34"/>
        <v>58</v>
      </c>
      <c r="AI36" s="20">
        <f>IF(AI13&gt;0,VLOOKUP(AI13,'[3]2010_HVAC'!$EY$7:$KA$83,AH36),"")</f>
        <v>2.2421489911485737</v>
      </c>
      <c r="AJ36" s="20">
        <f>IF(AJ13&gt;0,VLOOKUP(AJ13,'[3]2010_HVAC'!$EY$7:$KA$83,$AH36),"")</f>
        <v>6.402683349680518</v>
      </c>
      <c r="AK36" s="20">
        <f>IF(AK13&gt;0,VLOOKUP(AK13,'[3]2010_HVAC'!$EY$7:$KA$83,56),"")</f>
        <v>48.300000000000004</v>
      </c>
      <c r="AL36" s="20" t="str">
        <f>IF(AL13&gt;0,VLOOKUP(AL13,'[3]2010_HVAC'!$EY$7:$KA$83,56),"")</f>
        <v/>
      </c>
      <c r="AM36" s="20">
        <f>IF(AM13&gt;0,VLOOKUP(AM13,'[3]2010_HVAC'!$EY$7:$KA$83,56),"")</f>
        <v>2.3786324786324786</v>
      </c>
      <c r="AN36" s="20" t="str">
        <f>IF(AN13&gt;0,VLOOKUP(AN13,'[3]2010_HVAC'!$EY$7:$KA$83,56),"")</f>
        <v/>
      </c>
      <c r="AO36" s="20" t="str">
        <f>IF(AO13&gt;0,VLOOKUP(AO13,'[3]2010_HVAC'!$EY$7:$KA$83,56),"")</f>
        <v/>
      </c>
      <c r="AP36" s="13">
        <f t="shared" si="35"/>
        <v>1078553.9897389577</v>
      </c>
      <c r="AQ36" s="21">
        <f>IF(AQ13&gt;0,VLOOKUP(AQ13,'[3]2010_Envelope'!$BH$6:$CR$128,13),"")</f>
        <v>29.388888888888893</v>
      </c>
      <c r="AR36" s="21">
        <f>IF(AR13&gt;0,VLOOKUP(AR13,'[3]2010_Envelope'!$BH$6:$CR$128,13),"")</f>
        <v>29.039407029392994</v>
      </c>
      <c r="AS36" s="21">
        <f>IF(AS13&gt;0,VLOOKUP(AS13,'[3]2010_Envelope'!$BH$6:$CR$128,13),"")</f>
        <v>53.666666666666679</v>
      </c>
      <c r="AT36" s="21" t="str">
        <f>IF(AT13&gt;0,VLOOKUP(AT13,'[3]2010_Envelope'!$BH$6:$CR$128,13),"")</f>
        <v/>
      </c>
      <c r="AU36" s="21">
        <f>IF(AU13&gt;0,VLOOKUP(AU13,'[3]2010_Envelope'!$BH$6:$CR$128,13),"")</f>
        <v>53.255430881060875</v>
      </c>
      <c r="AV36" s="21">
        <f>IF(AV13&gt;0,VLOOKUP(AV13,'[3]2010_Envelope'!$BH$6:$CR$128,13),"")</f>
        <v>26.060515975188107</v>
      </c>
      <c r="AW36" s="20" t="str">
        <f>IF(AW13&gt;0,VLOOKUP(AW13,'[3]2010_HVAC'!$EY$7:$KA$83,59),"")</f>
        <v/>
      </c>
      <c r="AX36" s="20" t="str">
        <f>IF(AX13&gt;0,VLOOKUP(AX13,'[3]2010_HVAC'!$EY$7:$KA$83,59),"")</f>
        <v/>
      </c>
      <c r="AY36" s="20">
        <f>IF(AY13&gt;0,VLOOKUP(AY13,'[3]2010_HVAC'!$EY$7:$KA$83,59),"")</f>
        <v>72.45</v>
      </c>
      <c r="AZ36" s="20">
        <f>IF(AZ13&gt;0,VLOOKUP(AZ13,'[3]2010_HVAC'!$EY$7:$KA$83,59),"")</f>
        <v>3.45</v>
      </c>
      <c r="BA36" s="55">
        <f>VLOOKUP($C36,[2]Performance!$A$3:$K$36,5)</f>
        <v>2</v>
      </c>
      <c r="BB36" s="55">
        <f t="shared" si="36"/>
        <v>61</v>
      </c>
      <c r="BC36" s="20">
        <f>IF(BC13&gt;0,VLOOKUP(BC13,'[3]2010_HVAC'!$EY$7:$KA$83,BB36),"")</f>
        <v>3.7258762373729364</v>
      </c>
      <c r="BD36" s="20">
        <f>IF(BD13&gt;0,VLOOKUP(BD13,'[3]2010_HVAC'!$EY$7:$KA$83,$BB36),"")</f>
        <v>16.160160345055839</v>
      </c>
      <c r="BE36" s="20">
        <f>IF(BE13&gt;0,VLOOKUP(BE13,'[3]2010_HVAC'!$EY$7:$KA$83,59),"")</f>
        <v>48.3</v>
      </c>
      <c r="BF36" s="20" t="str">
        <f>IF(BF13&gt;0,VLOOKUP(BF13,'[3]2010_HVAC'!$EY$7:$KA$83,59),"")</f>
        <v/>
      </c>
      <c r="BG36" s="20">
        <f>IF(BG13&gt;0,VLOOKUP(BG13,'[3]2010_HVAC'!$EY$7:$KA$83,59),"")</f>
        <v>2.6504761904761907</v>
      </c>
      <c r="BH36" s="20" t="str">
        <f>IF(BH13&gt;0,VLOOKUP(BH13,'[3]2010_HVAC'!$EY$7:$KA$83,59),"")</f>
        <v/>
      </c>
      <c r="BI36" s="20" t="str">
        <f>IF(BI13&gt;0,VLOOKUP(BI13,'[3]2010_HVAC'!$EY$7:$KA$83,59),"")</f>
        <v/>
      </c>
      <c r="BJ36" s="13">
        <f t="shared" si="37"/>
        <v>1065164.379974423</v>
      </c>
      <c r="BK36" s="19">
        <f>IF($N36&gt;0,VLOOKUP($C36,[1]Paris!$AB$7:$AN$40,$N36))/((IF($P36=1,'3 PlantsCodes'!$D$26,IF($P36=2,'3 PlantsCodes'!$D$27,IF($P36=3,'3 PlantsCodes'!$D$28,IF($P36=4,'3 PlantsCodes'!$D$29)))))*IF($R36=1,'3 PlantsCodes'!$D$31,IF($R36=2,'3 PlantsCodes'!$D$32)))</f>
        <v>18.525129885126631</v>
      </c>
      <c r="BL36" s="19">
        <f>(IF($O36=20,VLOOKUP($C36,[1]Paris!$AB$7:$AN$40,12),IF($O36&gt;0,VLOOKUP($C36,[1]Paris!$AB$7:$AN$40,$O36),0))/(IF($Q36=1,'3 PlantsCodes'!$E$26,IF($Q36=3,'3 PlantsCodes'!$E$28,IF($Q36=4,'3 PlantsCodes'!$E$29,1)))*IF($R36=1,'3 PlantsCodes'!$E$31,IF($R36=2,'3 PlantsCodes'!$E$32))))</f>
        <v>0.9285534779277359</v>
      </c>
      <c r="BM36" s="19">
        <f>VLOOKUP($C36,[1]Paris!$AB$6:$AZ$40,$S36)</f>
        <v>8.6315789473684212</v>
      </c>
      <c r="BN36" s="19">
        <f>VLOOKUP($C36,[1]Paris!$B$7:$Y$40,18)</f>
        <v>7.545498072470048</v>
      </c>
      <c r="BO36" s="19">
        <f>VLOOKUP($C36,[1]Paris!$B$7:$AA$40,26)</f>
        <v>0.15464484370839787</v>
      </c>
      <c r="BP36" s="20">
        <f>IF($U36=1,-[4]Office!$E$7,0)</f>
        <v>0</v>
      </c>
      <c r="BQ36" s="57" t="s">
        <v>30</v>
      </c>
      <c r="BR36" s="19">
        <f>IF($N36&gt;0,VLOOKUP($C36,[2]Paris!$AB$7:$AN$40,$N36))/((IF($P36=1,'3 PlantsCodes'!$D$26,IF($P36=2,'3 PlantsCodes'!$D$27,IF($P36=3,'3 PlantsCodes'!$D$28,IF($P36=4,'3 PlantsCodes'!$D$29)))))*IF($R36=1,'3 PlantsCodes'!$D$31,IF($R36=2,'3 PlantsCodes'!$D$32)))</f>
        <v>28.98941699152153</v>
      </c>
      <c r="BS36" s="19">
        <f>(IF($O36=20,VLOOKUP($C36,[2]Paris!$AB$7:$AN$40,12),IF($O36&gt;0,VLOOKUP($C36,[2]Paris!$AB$7:$AN$40,$O36),0))/(IF($Q36=1,'3 PlantsCodes'!$E$26,IF($Q36=3,'3 PlantsCodes'!$E$28,IF($Q36=4,'3 PlantsCodes'!$E$29,1)))*IF($R36=1,'3 PlantsCodes'!$E$31,IF($R36=2,'3 PlantsCodes'!$E$32))))</f>
        <v>1.5499335497352948</v>
      </c>
      <c r="BT36" s="19">
        <f>VLOOKUP($C36,[2]Paris!$AB$6:$AZ$40,$S36)</f>
        <v>12.526315789473685</v>
      </c>
      <c r="BU36" s="19">
        <f>VLOOKUP($C36,[2]Paris!$B$7:$Y$40,18)</f>
        <v>7.9861940627061907</v>
      </c>
      <c r="BV36" s="19">
        <f>VLOOKUP($C36,[2]Paris!$B$7:$AA$40,26)</f>
        <v>0.39246567661042625</v>
      </c>
      <c r="BW36" s="20">
        <f>IF($U36=1,-[4]School!$E$7,0)</f>
        <v>0</v>
      </c>
      <c r="BX36" s="57" t="s">
        <v>30</v>
      </c>
    </row>
    <row r="37" spans="1:76" ht="15" customHeight="1" x14ac:dyDescent="0.25">
      <c r="A37" s="151"/>
      <c r="B37" s="17">
        <v>9</v>
      </c>
      <c r="C37" s="22">
        <f t="shared" si="33"/>
        <v>18</v>
      </c>
      <c r="D37" s="50" t="str">
        <f t="shared" si="33"/>
        <v>+</v>
      </c>
      <c r="E37" s="50" t="str">
        <f t="shared" si="33"/>
        <v>+</v>
      </c>
      <c r="F37" s="49" t="str">
        <f t="shared" si="33"/>
        <v>+</v>
      </c>
      <c r="G37" s="49" t="str">
        <f t="shared" si="33"/>
        <v>+</v>
      </c>
      <c r="H37" s="49">
        <f t="shared" si="33"/>
        <v>0</v>
      </c>
      <c r="I37" s="49">
        <f t="shared" si="33"/>
        <v>4</v>
      </c>
      <c r="J37" s="49">
        <f t="shared" si="33"/>
        <v>3</v>
      </c>
      <c r="K37" s="49">
        <f t="shared" si="33"/>
        <v>3</v>
      </c>
      <c r="L37" s="49">
        <f t="shared" si="33"/>
        <v>1</v>
      </c>
      <c r="M37" s="49">
        <f t="shared" si="33"/>
        <v>4331</v>
      </c>
      <c r="N37" s="49">
        <f t="shared" si="33"/>
        <v>5</v>
      </c>
      <c r="O37" s="49">
        <f t="shared" si="33"/>
        <v>20</v>
      </c>
      <c r="P37" s="49">
        <f t="shared" si="33"/>
        <v>3</v>
      </c>
      <c r="Q37" s="49">
        <f t="shared" si="33"/>
        <v>3</v>
      </c>
      <c r="R37" s="49">
        <f t="shared" si="33"/>
        <v>2</v>
      </c>
      <c r="S37" s="22">
        <f t="shared" si="33"/>
        <v>21</v>
      </c>
      <c r="T37" s="49">
        <f t="shared" si="33"/>
        <v>1</v>
      </c>
      <c r="U37" s="49">
        <f t="shared" si="33"/>
        <v>1</v>
      </c>
      <c r="V37" s="18" t="str">
        <f t="shared" si="33"/>
        <v/>
      </c>
      <c r="W37" s="21">
        <f>IF(W14&gt;0,VLOOKUP(W14,'[3]2010_Envelope'!$BH$6:$CR$128,12),"")</f>
        <v>11.087179487179489</v>
      </c>
      <c r="X37" s="21">
        <f>IF(X14&gt;0,VLOOKUP(X14,'[3]2010_Envelope'!$BH$6:$CR$128,12),"")</f>
        <v>19.482207616350422</v>
      </c>
      <c r="Y37" s="21">
        <f>IF(Y14&gt;0,VLOOKUP(Y14,'[3]2010_Envelope'!$BH$6:$CR$128,12),"")</f>
        <v>20.051282051282055</v>
      </c>
      <c r="Z37" s="21">
        <f>IF(Z14&gt;0,VLOOKUP(Z14,'[3]2010_Envelope'!$BH$6:$CR$128,12),"")</f>
        <v>161.08477564102563</v>
      </c>
      <c r="AA37" s="21">
        <f>IF(AA14&gt;0,VLOOKUP(AA14,'[3]2010_Envelope'!$BH$6:$CR$128,12),"")</f>
        <v>79.109972989516422</v>
      </c>
      <c r="AB37" s="21">
        <f>IF(AB14&gt;0,VLOOKUP(AB14,'[3]2010_Envelope'!$BH$6:$CR$128,12),"")</f>
        <v>38.712422015595259</v>
      </c>
      <c r="AC37" s="20" t="str">
        <f>IF(AC14&gt;0,VLOOKUP(AC14,'[3]2010_HVAC'!$EY$7:$KA$83,56),"")</f>
        <v/>
      </c>
      <c r="AD37" s="20" t="str">
        <f>IF(AD14&gt;0,VLOOKUP(AD14,'[3]2010_HVAC'!$EY$7:$KA$83,56),"")</f>
        <v/>
      </c>
      <c r="AE37" s="20">
        <f>IF(AE14&gt;0,VLOOKUP(AE14,'[3]2010_HVAC'!$EY$7:$KA$83,56),"")</f>
        <v>72.45</v>
      </c>
      <c r="AF37" s="20">
        <f>IF(AF14&gt;0,VLOOKUP(AF14,'[3]2010_HVAC'!$EY$7:$KA$83,56),"")</f>
        <v>3.45</v>
      </c>
      <c r="AG37" s="55">
        <f>VLOOKUP($C37,[1]Performance!$A$3:$K$38,5)</f>
        <v>2</v>
      </c>
      <c r="AH37" s="55">
        <f t="shared" si="34"/>
        <v>58</v>
      </c>
      <c r="AI37" s="20">
        <f>IF(AI14&gt;0,VLOOKUP(AI14,'[3]2010_HVAC'!$EY$7:$KA$83,AH37),"")</f>
        <v>2.2421489911485737</v>
      </c>
      <c r="AJ37" s="20">
        <f>IF(AJ14&gt;0,VLOOKUP(AJ14,'[3]2010_HVAC'!$EY$7:$KA$83,$AH37),"")</f>
        <v>6.402683349680518</v>
      </c>
      <c r="AK37" s="20">
        <f>IF(AK14&gt;0,VLOOKUP(AK14,'[3]2010_HVAC'!$EY$7:$KA$83,56),"")</f>
        <v>48.300000000000004</v>
      </c>
      <c r="AL37" s="20" t="str">
        <f>IF(AL14&gt;0,VLOOKUP(AL14,'[3]2010_HVAC'!$EY$7:$KA$83,56),"")</f>
        <v/>
      </c>
      <c r="AM37" s="20">
        <f>IF(AM14&gt;0,VLOOKUP(AM14,'[3]2010_HVAC'!$EY$7:$KA$83,56),"")</f>
        <v>2.3786324786324786</v>
      </c>
      <c r="AN37" s="20">
        <f>IF(AN14&gt;0,VLOOKUP(AN14,'[3]2010_HVAC'!$EY$7:$KA$83,56),"")</f>
        <v>7.7944444444444443</v>
      </c>
      <c r="AO37" s="20">
        <f>IF(AO14&gt;0,VLOOKUP(AO14,'[3]2010_HVAC'!$EY$7:$KA$83,56),"")</f>
        <v>23.548461538461535</v>
      </c>
      <c r="AP37" s="13">
        <f t="shared" si="35"/>
        <v>1160860.4528117615</v>
      </c>
      <c r="AQ37" s="21">
        <f>IF(AQ14&gt;0,VLOOKUP(AQ14,'[3]2010_Envelope'!$BH$6:$CR$128,13),"")</f>
        <v>30.027777777777782</v>
      </c>
      <c r="AR37" s="21">
        <f>IF(AR14&gt;0,VLOOKUP(AR14,'[3]2010_Envelope'!$BH$6:$CR$128,13),"")</f>
        <v>35.089283493849869</v>
      </c>
      <c r="AS37" s="21">
        <f>IF(AS14&gt;0,VLOOKUP(AS14,'[3]2010_Envelope'!$BH$6:$CR$128,13),"")</f>
        <v>54.305555555555564</v>
      </c>
      <c r="AT37" s="21" t="str">
        <f>IF(AT14&gt;0,VLOOKUP(AT14,'[3]2010_Envelope'!$BH$6:$CR$128,13),"")</f>
        <v/>
      </c>
      <c r="AU37" s="21">
        <f>IF(AU14&gt;0,VLOOKUP(AU14,'[3]2010_Envelope'!$BH$6:$CR$128,13),"")</f>
        <v>53.255430881060875</v>
      </c>
      <c r="AV37" s="21">
        <f>IF(AV14&gt;0,VLOOKUP(AV14,'[3]2010_Envelope'!$BH$6:$CR$128,13),"")</f>
        <v>26.060515975188107</v>
      </c>
      <c r="AW37" s="20" t="str">
        <f>IF(AW14&gt;0,VLOOKUP(AW14,'[3]2010_HVAC'!$EY$7:$KA$83,59),"")</f>
        <v/>
      </c>
      <c r="AX37" s="20" t="str">
        <f>IF(AX14&gt;0,VLOOKUP(AX14,'[3]2010_HVAC'!$EY$7:$KA$83,59),"")</f>
        <v/>
      </c>
      <c r="AY37" s="20">
        <f>IF(AY14&gt;0,VLOOKUP(AY14,'[3]2010_HVAC'!$EY$7:$KA$83,59),"")</f>
        <v>72.45</v>
      </c>
      <c r="AZ37" s="20">
        <f>IF(AZ14&gt;0,VLOOKUP(AZ14,'[3]2010_HVAC'!$EY$7:$KA$83,59),"")</f>
        <v>3.45</v>
      </c>
      <c r="BA37" s="55">
        <f>VLOOKUP($C37,[2]Performance!$A$3:$K$36,5)</f>
        <v>2</v>
      </c>
      <c r="BB37" s="55">
        <f t="shared" si="36"/>
        <v>61</v>
      </c>
      <c r="BC37" s="20">
        <f>IF(BC14&gt;0,VLOOKUP(BC14,'[3]2010_HVAC'!$EY$7:$KA$83,BB37),"")</f>
        <v>3.7258762373729364</v>
      </c>
      <c r="BD37" s="20">
        <f>IF(BD14&gt;0,VLOOKUP(BD14,'[3]2010_HVAC'!$EY$7:$KA$83,$BB37),"")</f>
        <v>16.160160345055839</v>
      </c>
      <c r="BE37" s="20">
        <f>IF(BE14&gt;0,VLOOKUP(BE14,'[3]2010_HVAC'!$EY$7:$KA$83,59),"")</f>
        <v>48.3</v>
      </c>
      <c r="BF37" s="20" t="str">
        <f>IF(BF14&gt;0,VLOOKUP(BF14,'[3]2010_HVAC'!$EY$7:$KA$83,59),"")</f>
        <v/>
      </c>
      <c r="BG37" s="20">
        <f>IF(BG14&gt;0,VLOOKUP(BG14,'[3]2010_HVAC'!$EY$7:$KA$83,59),"")</f>
        <v>2.6504761904761907</v>
      </c>
      <c r="BH37" s="20">
        <f>IF(BH14&gt;0,VLOOKUP(BH14,'[3]2010_HVAC'!$EY$7:$KA$83,59),"")</f>
        <v>11.58031746031746</v>
      </c>
      <c r="BI37" s="20">
        <f>IF(BI14&gt;0,VLOOKUP(BI14,'[3]2010_HVAC'!$EY$7:$KA$83,59),"")</f>
        <v>24.296031746031748</v>
      </c>
      <c r="BJ37" s="13">
        <f t="shared" si="37"/>
        <v>1201256.990837462</v>
      </c>
      <c r="BK37" s="19">
        <f>IF($N37&gt;0,VLOOKUP($C37,[1]Paris!$AB$7:$AN$40,$N37))/((IF($P37=1,'3 PlantsCodes'!$D$26,IF($P37=2,'3 PlantsCodes'!$D$27,IF($P37=3,'3 PlantsCodes'!$D$28,IF($P37=4,'3 PlantsCodes'!$D$29)))))*IF($R37=1,'3 PlantsCodes'!$D$31,IF($R37=2,'3 PlantsCodes'!$D$32)))</f>
        <v>15.025206431460939</v>
      </c>
      <c r="BL37" s="19">
        <f>(IF($O37=20,VLOOKUP($C37,[1]Paris!$AB$7:$AN$40,12),IF($O37&gt;0,VLOOKUP($C37,[1]Paris!$AB$7:$AN$40,$O37),0))/(IF($Q37=1,'3 PlantsCodes'!$E$26,IF($Q37=3,'3 PlantsCodes'!$E$28,IF($Q37=4,'3 PlantsCodes'!$E$29,1)))*IF($R37=1,'3 PlantsCodes'!$E$31,IF($R37=2,'3 PlantsCodes'!$E$32))))</f>
        <v>0.98690434388946746</v>
      </c>
      <c r="BM37" s="19">
        <f>VLOOKUP($C37,[1]Paris!$AB$6:$AZ$40,$S37)</f>
        <v>4.8578497525865938</v>
      </c>
      <c r="BN37" s="19">
        <f>VLOOKUP($C37,[1]Paris!$B$7:$Y$40,18)</f>
        <v>7.545498072470048</v>
      </c>
      <c r="BO37" s="19">
        <f>VLOOKUP($C37,[1]Paris!$B$7:$AA$40,26)</f>
        <v>0.15148596374761322</v>
      </c>
      <c r="BP37" s="20">
        <f>IF($U37=1,-[4]Office!$E$7,0)</f>
        <v>-7.0162393162393162</v>
      </c>
      <c r="BQ37" s="57" t="s">
        <v>30</v>
      </c>
      <c r="BR37" s="19">
        <f>IF($N37&gt;0,VLOOKUP($C37,[2]Paris!$AB$7:$AN$40,$N37))/((IF($P37=1,'3 PlantsCodes'!$D$26,IF($P37=2,'3 PlantsCodes'!$D$27,IF($P37=3,'3 PlantsCodes'!$D$28,IF($P37=4,'3 PlantsCodes'!$D$29)))))*IF($R37=1,'3 PlantsCodes'!$D$31,IF($R37=2,'3 PlantsCodes'!$D$32)))</f>
        <v>22.442452351212221</v>
      </c>
      <c r="BS37" s="19">
        <f>(IF($O37=20,VLOOKUP($C37,[2]Paris!$AB$7:$AN$40,12),IF($O37&gt;0,VLOOKUP($C37,[2]Paris!$AB$7:$AN$40,$O37),0))/(IF($Q37=1,'3 PlantsCodes'!$E$26,IF($Q37=3,'3 PlantsCodes'!$E$28,IF($Q37=4,'3 PlantsCodes'!$E$29,1)))*IF($R37=1,'3 PlantsCodes'!$E$31,IF($R37=2,'3 PlantsCodes'!$E$32))))</f>
        <v>1.4832706898857126</v>
      </c>
      <c r="BT37" s="19">
        <f>VLOOKUP($C37,[2]Paris!$AB$6:$AZ$40,$S37)</f>
        <v>8.1346700083542203</v>
      </c>
      <c r="BU37" s="19">
        <f>VLOOKUP($C37,[2]Paris!$B$7:$Y$40,18)</f>
        <v>7.9861940627061907</v>
      </c>
      <c r="BV37" s="19">
        <f>VLOOKUP($C37,[2]Paris!$B$7:$AA$40,26)</f>
        <v>0.3817962555299228</v>
      </c>
      <c r="BW37" s="20">
        <f>IF($U37=1,-[4]School!$E$7,0)</f>
        <v>-7.1434920634920633</v>
      </c>
      <c r="BX37" s="57" t="s">
        <v>30</v>
      </c>
    </row>
    <row r="38" spans="1:76" ht="15" customHeight="1" x14ac:dyDescent="0.25">
      <c r="A38" s="151"/>
      <c r="B38" s="17">
        <v>10</v>
      </c>
      <c r="C38" s="22">
        <f t="shared" si="33"/>
        <v>14</v>
      </c>
      <c r="D38" s="50" t="str">
        <f t="shared" si="33"/>
        <v>o</v>
      </c>
      <c r="E38" s="50" t="str">
        <f t="shared" si="33"/>
        <v>+</v>
      </c>
      <c r="F38" s="49" t="str">
        <f t="shared" si="33"/>
        <v>+</v>
      </c>
      <c r="G38" s="49" t="str">
        <f t="shared" si="33"/>
        <v>+</v>
      </c>
      <c r="H38" s="49">
        <f t="shared" si="33"/>
        <v>0</v>
      </c>
      <c r="I38" s="49">
        <f t="shared" si="33"/>
        <v>3</v>
      </c>
      <c r="J38" s="49">
        <f t="shared" si="33"/>
        <v>3</v>
      </c>
      <c r="K38" s="49">
        <f t="shared" si="33"/>
        <v>3</v>
      </c>
      <c r="L38" s="49">
        <f t="shared" si="33"/>
        <v>1</v>
      </c>
      <c r="M38" s="49">
        <f t="shared" si="33"/>
        <v>3331</v>
      </c>
      <c r="N38" s="49">
        <f t="shared" si="33"/>
        <v>8</v>
      </c>
      <c r="O38" s="49">
        <f t="shared" si="33"/>
        <v>13</v>
      </c>
      <c r="P38" s="49">
        <f t="shared" si="33"/>
        <v>1</v>
      </c>
      <c r="Q38" s="49">
        <f t="shared" si="33"/>
        <v>1</v>
      </c>
      <c r="R38" s="49">
        <f t="shared" si="33"/>
        <v>2</v>
      </c>
      <c r="S38" s="22">
        <f t="shared" si="33"/>
        <v>17</v>
      </c>
      <c r="T38" s="49">
        <f t="shared" si="33"/>
        <v>0</v>
      </c>
      <c r="U38" s="49">
        <f t="shared" si="33"/>
        <v>0</v>
      </c>
      <c r="V38" s="18" t="str">
        <f t="shared" si="33"/>
        <v/>
      </c>
      <c r="W38" s="21">
        <f>IF(W15&gt;0,VLOOKUP(W15,'[3]2010_Envelope'!$BH$6:$CR$128,12),"")</f>
        <v>10.851282051282054</v>
      </c>
      <c r="X38" s="21">
        <f>IF(X15&gt;0,VLOOKUP(X15,'[3]2010_Envelope'!$BH$6:$CR$128,12),"")</f>
        <v>16.123206303186556</v>
      </c>
      <c r="Y38" s="21">
        <f>IF(Y15&gt;0,VLOOKUP(Y15,'[3]2010_Envelope'!$BH$6:$CR$128,12),"")</f>
        <v>19.81538461538462</v>
      </c>
      <c r="Z38" s="21">
        <f>IF(Z15&gt;0,VLOOKUP(Z15,'[3]2010_Envelope'!$BH$6:$CR$128,12),"")</f>
        <v>161.08477564102563</v>
      </c>
      <c r="AA38" s="21">
        <f>IF(AA15&gt;0,VLOOKUP(AA15,'[3]2010_Envelope'!$BH$6:$CR$128,12),"")</f>
        <v>79.109972989516422</v>
      </c>
      <c r="AB38" s="21">
        <f>IF(AB15&gt;0,VLOOKUP(AB15,'[3]2010_Envelope'!$BH$6:$CR$128,12),"")</f>
        <v>38.712422015595259</v>
      </c>
      <c r="AC38" s="20" t="str">
        <f>IF(AC15&gt;0,VLOOKUP(AC15,'[3]2010_HVAC'!$EY$7:$KA$83,56),"")</f>
        <v/>
      </c>
      <c r="AD38" s="20" t="str">
        <f>IF(AD15&gt;0,VLOOKUP(AD15,'[3]2010_HVAC'!$EY$7:$KA$83,56),"")</f>
        <v/>
      </c>
      <c r="AE38" s="20">
        <f>IF(AE15&gt;0,VLOOKUP(AE15,'[3]2010_HVAC'!$EY$7:$KA$83,56),"")</f>
        <v>72.45</v>
      </c>
      <c r="AF38" s="20">
        <f>IF(AF15&gt;0,VLOOKUP(AF15,'[3]2010_HVAC'!$EY$7:$KA$83,56),"")</f>
        <v>3.45</v>
      </c>
      <c r="AG38" s="55">
        <f>VLOOKUP($C38,[1]Performance!$A$3:$K$38,5)</f>
        <v>2</v>
      </c>
      <c r="AH38" s="55">
        <f t="shared" si="34"/>
        <v>58</v>
      </c>
      <c r="AI38" s="20">
        <f>IF(AI15&gt;0,VLOOKUP(AI15,'[3]2010_HVAC'!$EY$7:$KA$83,AH38),"")</f>
        <v>6.2168676572755928</v>
      </c>
      <c r="AJ38" s="20" t="str">
        <f>IF(AJ15&gt;0,VLOOKUP(AJ15,'[3]2010_HVAC'!$EY$7:$KA$83,$AH38),"")</f>
        <v/>
      </c>
      <c r="AK38" s="20">
        <f>IF(AK15&gt;0,VLOOKUP(AK15,'[3]2010_HVAC'!$EY$7:$KA$83,56),"")</f>
        <v>33.35</v>
      </c>
      <c r="AL38" s="20" t="str">
        <f>IF(AL15&gt;0,VLOOKUP(AL15,'[3]2010_HVAC'!$EY$7:$KA$83,56),"")</f>
        <v/>
      </c>
      <c r="AM38" s="20">
        <f>IF(AM15&gt;0,VLOOKUP(AM15,'[3]2010_HVAC'!$EY$7:$KA$83,56),"")</f>
        <v>2.3786324786324786</v>
      </c>
      <c r="AN38" s="20" t="str">
        <f>IF(AN15&gt;0,VLOOKUP(AN15,'[3]2010_HVAC'!$EY$7:$KA$83,56),"")</f>
        <v/>
      </c>
      <c r="AO38" s="20" t="str">
        <f>IF(AO15&gt;0,VLOOKUP(AO15,'[3]2010_HVAC'!$EY$7:$KA$83,56),"")</f>
        <v/>
      </c>
      <c r="AP38" s="13">
        <f t="shared" si="35"/>
        <v>1037889.5523794426</v>
      </c>
      <c r="AQ38" s="21">
        <f>IF(AQ15&gt;0,VLOOKUP(AQ15,'[3]2010_Envelope'!$BH$6:$CR$128,13),"")</f>
        <v>29.388888888888893</v>
      </c>
      <c r="AR38" s="21">
        <f>IF(AR15&gt;0,VLOOKUP(AR15,'[3]2010_Envelope'!$BH$6:$CR$128,13),"")</f>
        <v>29.039407029392994</v>
      </c>
      <c r="AS38" s="21">
        <f>IF(AS15&gt;0,VLOOKUP(AS15,'[3]2010_Envelope'!$BH$6:$CR$128,13),"")</f>
        <v>53.666666666666679</v>
      </c>
      <c r="AT38" s="21" t="str">
        <f>IF(AT15&gt;0,VLOOKUP(AT15,'[3]2010_Envelope'!$BH$6:$CR$128,13),"")</f>
        <v/>
      </c>
      <c r="AU38" s="21">
        <f>IF(AU15&gt;0,VLOOKUP(AU15,'[3]2010_Envelope'!$BH$6:$CR$128,13),"")</f>
        <v>53.255430881060875</v>
      </c>
      <c r="AV38" s="21">
        <f>IF(AV15&gt;0,VLOOKUP(AV15,'[3]2010_Envelope'!$BH$6:$CR$128,13),"")</f>
        <v>26.060515975188107</v>
      </c>
      <c r="AW38" s="20" t="str">
        <f>IF(AW15&gt;0,VLOOKUP(AW15,'[3]2010_HVAC'!$EY$7:$KA$83,59),"")</f>
        <v/>
      </c>
      <c r="AX38" s="20" t="str">
        <f>IF(AX15&gt;0,VLOOKUP(AX15,'[3]2010_HVAC'!$EY$7:$KA$83,59),"")</f>
        <v/>
      </c>
      <c r="AY38" s="20">
        <f>IF(AY15&gt;0,VLOOKUP(AY15,'[3]2010_HVAC'!$EY$7:$KA$83,59),"")</f>
        <v>72.45</v>
      </c>
      <c r="AZ38" s="20">
        <f>IF(AZ15&gt;0,VLOOKUP(AZ15,'[3]2010_HVAC'!$EY$7:$KA$83,59),"")</f>
        <v>3.45</v>
      </c>
      <c r="BA38" s="55">
        <f>VLOOKUP($C38,[2]Performance!$A$3:$K$36,5)</f>
        <v>2</v>
      </c>
      <c r="BB38" s="55">
        <f t="shared" si="36"/>
        <v>61</v>
      </c>
      <c r="BC38" s="20">
        <f>IF(BC15&gt;0,VLOOKUP(BC15,'[3]2010_HVAC'!$EY$7:$KA$83,BB38),"")</f>
        <v>10.330838658170418</v>
      </c>
      <c r="BD38" s="20" t="str">
        <f>IF(BD15&gt;0,VLOOKUP(BD15,'[3]2010_HVAC'!$EY$7:$KA$83,$BB38),"")</f>
        <v/>
      </c>
      <c r="BE38" s="20">
        <f>IF(BE15&gt;0,VLOOKUP(BE15,'[3]2010_HVAC'!$EY$7:$KA$83,59),"")</f>
        <v>33.35</v>
      </c>
      <c r="BF38" s="20" t="str">
        <f>IF(BF15&gt;0,VLOOKUP(BF15,'[3]2010_HVAC'!$EY$7:$KA$83,59),"")</f>
        <v/>
      </c>
      <c r="BG38" s="20">
        <f>IF(BG15&gt;0,VLOOKUP(BG15,'[3]2010_HVAC'!$EY$7:$KA$83,59),"")</f>
        <v>2.6504761904761907</v>
      </c>
      <c r="BH38" s="20" t="str">
        <f>IF(BH15&gt;0,VLOOKUP(BH15,'[3]2010_HVAC'!$EY$7:$KA$83,59),"")</f>
        <v/>
      </c>
      <c r="BI38" s="20" t="str">
        <f>IF(BI15&gt;0,VLOOKUP(BI15,'[3]2010_HVAC'!$EY$7:$KA$83,59),"")</f>
        <v/>
      </c>
      <c r="BJ38" s="13">
        <f t="shared" si="37"/>
        <v>987973.0065130092</v>
      </c>
      <c r="BK38" s="19">
        <f>IF($N38&gt;0,VLOOKUP($C38,[1]Paris!$AB$7:$AN$40,$N38))/((IF($P38=1,'3 PlantsCodes'!$D$26,IF($P38=2,'3 PlantsCodes'!$D$27,IF($P38=3,'3 PlantsCodes'!$D$28,IF($P38=4,'3 PlantsCodes'!$D$29)))))*IF($R38=1,'3 PlantsCodes'!$D$31,IF($R38=2,'3 PlantsCodes'!$D$32)))</f>
        <v>5.2817741354040999</v>
      </c>
      <c r="BL38" s="19">
        <f>(IF($O38=20,VLOOKUP($C38,[1]Paris!$AB$7:$AN$40,12),IF($O38&gt;0,VLOOKUP($C38,[1]Paris!$AB$7:$AN$40,$O38),0))/(IF($Q38=1,'3 PlantsCodes'!$E$26,IF($Q38=3,'3 PlantsCodes'!$E$28,IF($Q38=4,'3 PlantsCodes'!$E$29,1)))*IF($R38=1,'3 PlantsCodes'!$E$31,IF($R38=2,'3 PlantsCodes'!$E$32))))</f>
        <v>0.67404393651154126</v>
      </c>
      <c r="BM38" s="19">
        <f>VLOOKUP($C38,[1]Paris!$AB$6:$AZ$40,$S38)</f>
        <v>2.4863550883282137</v>
      </c>
      <c r="BN38" s="19">
        <f>VLOOKUP($C38,[1]Paris!$B$7:$Y$40,18)</f>
        <v>7.545498072470048</v>
      </c>
      <c r="BO38" s="19">
        <f>VLOOKUP($C38,[1]Paris!$B$7:$AA$40,26)</f>
        <v>0.15464484370839787</v>
      </c>
      <c r="BP38" s="20">
        <f>IF($U38=1,-[4]Office!$E$7,0)</f>
        <v>0</v>
      </c>
      <c r="BQ38" s="57" t="s">
        <v>30</v>
      </c>
      <c r="BR38" s="19">
        <f>IF($N38&gt;0,VLOOKUP($C38,[2]Paris!$AB$7:$AN$40,$N38))/((IF($P38=1,'3 PlantsCodes'!$D$26,IF($P38=2,'3 PlantsCodes'!$D$27,IF($P38=3,'3 PlantsCodes'!$D$28,IF($P38=4,'3 PlantsCodes'!$D$29)))))*IF($R38=1,'3 PlantsCodes'!$D$31,IF($R38=2,'3 PlantsCodes'!$D$32)))</f>
        <v>7.6979938625638633</v>
      </c>
      <c r="BS38" s="19">
        <f>(IF($O38=20,VLOOKUP($C38,[2]Paris!$AB$7:$AN$40,12),IF($O38&gt;0,VLOOKUP($C38,[2]Paris!$AB$7:$AN$40,$O38),0))/(IF($Q38=1,'3 PlantsCodes'!$E$26,IF($Q38=3,'3 PlantsCodes'!$E$28,IF($Q38=4,'3 PlantsCodes'!$E$29,1)))*IF($R38=1,'3 PlantsCodes'!$E$31,IF($R38=2,'3 PlantsCodes'!$E$32))))</f>
        <v>0.99433784072418219</v>
      </c>
      <c r="BT38" s="19">
        <f>VLOOKUP($C38,[2]Paris!$AB$6:$AZ$40,$S38)</f>
        <v>3.3605919034474159</v>
      </c>
      <c r="BU38" s="19">
        <f>VLOOKUP($C38,[2]Paris!$B$7:$Y$40,18)</f>
        <v>7.9861940627061907</v>
      </c>
      <c r="BV38" s="19">
        <f>VLOOKUP($C38,[2]Paris!$B$7:$AA$40,26)</f>
        <v>0.39246567661042625</v>
      </c>
      <c r="BW38" s="20">
        <f>IF($U38=1,-[4]School!$E$7,0)</f>
        <v>0</v>
      </c>
      <c r="BX38" s="57" t="s">
        <v>30</v>
      </c>
    </row>
    <row r="39" spans="1:76" ht="15" customHeight="1" x14ac:dyDescent="0.25">
      <c r="A39" s="151"/>
      <c r="B39" s="17">
        <v>11</v>
      </c>
      <c r="C39" s="22">
        <f t="shared" si="33"/>
        <v>18</v>
      </c>
      <c r="D39" s="50" t="str">
        <f t="shared" si="33"/>
        <v>+</v>
      </c>
      <c r="E39" s="50" t="str">
        <f t="shared" si="33"/>
        <v>+</v>
      </c>
      <c r="F39" s="49" t="str">
        <f t="shared" si="33"/>
        <v>+</v>
      </c>
      <c r="G39" s="49" t="str">
        <f t="shared" si="33"/>
        <v>+</v>
      </c>
      <c r="H39" s="49">
        <f t="shared" si="33"/>
        <v>0</v>
      </c>
      <c r="I39" s="49">
        <f t="shared" si="33"/>
        <v>4</v>
      </c>
      <c r="J39" s="49">
        <f t="shared" si="33"/>
        <v>3</v>
      </c>
      <c r="K39" s="49">
        <f t="shared" si="33"/>
        <v>3</v>
      </c>
      <c r="L39" s="49">
        <f t="shared" si="33"/>
        <v>1</v>
      </c>
      <c r="M39" s="49">
        <f t="shared" si="33"/>
        <v>4331</v>
      </c>
      <c r="N39" s="49">
        <f t="shared" si="33"/>
        <v>8</v>
      </c>
      <c r="O39" s="49">
        <f t="shared" si="33"/>
        <v>13</v>
      </c>
      <c r="P39" s="49">
        <f t="shared" si="33"/>
        <v>1</v>
      </c>
      <c r="Q39" s="49">
        <f t="shared" si="33"/>
        <v>1</v>
      </c>
      <c r="R39" s="49">
        <f t="shared" si="33"/>
        <v>2</v>
      </c>
      <c r="S39" s="22">
        <f t="shared" si="33"/>
        <v>17</v>
      </c>
      <c r="T39" s="49">
        <f t="shared" si="33"/>
        <v>0</v>
      </c>
      <c r="U39" s="49">
        <f t="shared" si="33"/>
        <v>0</v>
      </c>
      <c r="V39" s="18" t="str">
        <f t="shared" si="33"/>
        <v/>
      </c>
      <c r="W39" s="21">
        <f>IF(W16&gt;0,VLOOKUP(W16,'[3]2010_Envelope'!$BH$6:$CR$128,12),"")</f>
        <v>11.087179487179489</v>
      </c>
      <c r="X39" s="21">
        <f>IF(X16&gt;0,VLOOKUP(X16,'[3]2010_Envelope'!$BH$6:$CR$128,12),"")</f>
        <v>19.482207616350422</v>
      </c>
      <c r="Y39" s="21">
        <f>IF(Y16&gt;0,VLOOKUP(Y16,'[3]2010_Envelope'!$BH$6:$CR$128,12),"")</f>
        <v>20.051282051282055</v>
      </c>
      <c r="Z39" s="21">
        <f>IF(Z16&gt;0,VLOOKUP(Z16,'[3]2010_Envelope'!$BH$6:$CR$128,12),"")</f>
        <v>161.08477564102563</v>
      </c>
      <c r="AA39" s="21">
        <f>IF(AA16&gt;0,VLOOKUP(AA16,'[3]2010_Envelope'!$BH$6:$CR$128,12),"")</f>
        <v>79.109972989516422</v>
      </c>
      <c r="AB39" s="21">
        <f>IF(AB16&gt;0,VLOOKUP(AB16,'[3]2010_Envelope'!$BH$6:$CR$128,12),"")</f>
        <v>38.712422015595259</v>
      </c>
      <c r="AC39" s="20" t="str">
        <f>IF(AC16&gt;0,VLOOKUP(AC16,'[3]2010_HVAC'!$EY$7:$KA$83,56),"")</f>
        <v/>
      </c>
      <c r="AD39" s="20" t="str">
        <f>IF(AD16&gt;0,VLOOKUP(AD16,'[3]2010_HVAC'!$EY$7:$KA$83,56),"")</f>
        <v/>
      </c>
      <c r="AE39" s="20">
        <f>IF(AE16&gt;0,VLOOKUP(AE16,'[3]2010_HVAC'!$EY$7:$KA$83,56),"")</f>
        <v>72.45</v>
      </c>
      <c r="AF39" s="20">
        <f>IF(AF16&gt;0,VLOOKUP(AF16,'[3]2010_HVAC'!$EY$7:$KA$83,56),"")</f>
        <v>3.45</v>
      </c>
      <c r="AG39" s="55">
        <f>VLOOKUP($C39,[1]Performance!$A$3:$K$38,5)</f>
        <v>2</v>
      </c>
      <c r="AH39" s="55">
        <f t="shared" si="34"/>
        <v>58</v>
      </c>
      <c r="AI39" s="20">
        <f>IF(AI16&gt;0,VLOOKUP(AI16,'[3]2010_HVAC'!$EY$7:$KA$83,AH39),"")</f>
        <v>6.2168676572755928</v>
      </c>
      <c r="AJ39" s="20" t="str">
        <f>IF(AJ16&gt;0,VLOOKUP(AJ16,'[3]2010_HVAC'!$EY$7:$KA$83,$AH39),"")</f>
        <v/>
      </c>
      <c r="AK39" s="20">
        <f>IF(AK16&gt;0,VLOOKUP(AK16,'[3]2010_HVAC'!$EY$7:$KA$83,56),"")</f>
        <v>33.35</v>
      </c>
      <c r="AL39" s="20" t="str">
        <f>IF(AL16&gt;0,VLOOKUP(AL16,'[3]2010_HVAC'!$EY$7:$KA$83,56),"")</f>
        <v/>
      </c>
      <c r="AM39" s="20">
        <f>IF(AM16&gt;0,VLOOKUP(AM16,'[3]2010_HVAC'!$EY$7:$KA$83,56),"")</f>
        <v>2.3786324786324786</v>
      </c>
      <c r="AN39" s="20" t="str">
        <f>IF(AN16&gt;0,VLOOKUP(AN16,'[3]2010_HVAC'!$EY$7:$KA$83,56),"")</f>
        <v/>
      </c>
      <c r="AO39" s="20" t="str">
        <f>IF(AO16&gt;0,VLOOKUP(AO16,'[3]2010_HVAC'!$EY$7:$KA$83,56),"")</f>
        <v/>
      </c>
      <c r="AP39" s="13">
        <f t="shared" si="35"/>
        <v>1046853.6154522462</v>
      </c>
      <c r="AQ39" s="21">
        <f>IF(AQ16&gt;0,VLOOKUP(AQ16,'[3]2010_Envelope'!$BH$6:$CR$128,13),"")</f>
        <v>30.027777777777782</v>
      </c>
      <c r="AR39" s="21">
        <f>IF(AR16&gt;0,VLOOKUP(AR16,'[3]2010_Envelope'!$BH$6:$CR$128,13),"")</f>
        <v>35.089283493849869</v>
      </c>
      <c r="AS39" s="21">
        <f>IF(AS16&gt;0,VLOOKUP(AS16,'[3]2010_Envelope'!$BH$6:$CR$128,13),"")</f>
        <v>54.305555555555564</v>
      </c>
      <c r="AT39" s="21" t="str">
        <f>IF(AT16&gt;0,VLOOKUP(AT16,'[3]2010_Envelope'!$BH$6:$CR$128,13),"")</f>
        <v/>
      </c>
      <c r="AU39" s="21">
        <f>IF(AU16&gt;0,VLOOKUP(AU16,'[3]2010_Envelope'!$BH$6:$CR$128,13),"")</f>
        <v>53.255430881060875</v>
      </c>
      <c r="AV39" s="21">
        <f>IF(AV16&gt;0,VLOOKUP(AV16,'[3]2010_Envelope'!$BH$6:$CR$128,13),"")</f>
        <v>26.060515975188107</v>
      </c>
      <c r="AW39" s="20" t="str">
        <f>IF(AW16&gt;0,VLOOKUP(AW16,'[3]2010_HVAC'!$EY$7:$KA$83,59),"")</f>
        <v/>
      </c>
      <c r="AX39" s="20" t="str">
        <f>IF(AX16&gt;0,VLOOKUP(AX16,'[3]2010_HVAC'!$EY$7:$KA$83,59),"")</f>
        <v/>
      </c>
      <c r="AY39" s="20">
        <f>IF(AY16&gt;0,VLOOKUP(AY16,'[3]2010_HVAC'!$EY$7:$KA$83,59),"")</f>
        <v>72.45</v>
      </c>
      <c r="AZ39" s="20">
        <f>IF(AZ16&gt;0,VLOOKUP(AZ16,'[3]2010_HVAC'!$EY$7:$KA$83,59),"")</f>
        <v>3.45</v>
      </c>
      <c r="BA39" s="55">
        <f>VLOOKUP($C39,[2]Performance!$A$3:$K$36,5)</f>
        <v>2</v>
      </c>
      <c r="BB39" s="55">
        <f t="shared" si="36"/>
        <v>61</v>
      </c>
      <c r="BC39" s="20">
        <f>IF(BC16&gt;0,VLOOKUP(BC16,'[3]2010_HVAC'!$EY$7:$KA$83,BB39),"")</f>
        <v>10.330838658170418</v>
      </c>
      <c r="BD39" s="20" t="str">
        <f>IF(BD16&gt;0,VLOOKUP(BD16,'[3]2010_HVAC'!$EY$7:$KA$83,$BB39),"")</f>
        <v/>
      </c>
      <c r="BE39" s="20">
        <f>IF(BE16&gt;0,VLOOKUP(BE16,'[3]2010_HVAC'!$EY$7:$KA$83,59),"")</f>
        <v>33.35</v>
      </c>
      <c r="BF39" s="20" t="str">
        <f>IF(BF16&gt;0,VLOOKUP(BF16,'[3]2010_HVAC'!$EY$7:$KA$83,59),"")</f>
        <v/>
      </c>
      <c r="BG39" s="20">
        <f>IF(BG16&gt;0,VLOOKUP(BG16,'[3]2010_HVAC'!$EY$7:$KA$83,59),"")</f>
        <v>2.6504761904761907</v>
      </c>
      <c r="BH39" s="20" t="str">
        <f>IF(BH16&gt;0,VLOOKUP(BH16,'[3]2010_HVAC'!$EY$7:$KA$83,59),"")</f>
        <v/>
      </c>
      <c r="BI39" s="20" t="str">
        <f>IF(BI16&gt;0,VLOOKUP(BI16,'[3]2010_HVAC'!$EY$7:$KA$83,59),"")</f>
        <v/>
      </c>
      <c r="BJ39" s="13">
        <f t="shared" si="37"/>
        <v>1011055.1173760484</v>
      </c>
      <c r="BK39" s="19">
        <f>IF($N39&gt;0,VLOOKUP($C39,[1]Paris!$AB$7:$AN$40,$N39))/((IF($P39=1,'3 PlantsCodes'!$D$26,IF($P39=2,'3 PlantsCodes'!$D$27,IF($P39=3,'3 PlantsCodes'!$D$28,IF($P39=4,'3 PlantsCodes'!$D$29)))))*IF($R39=1,'3 PlantsCodes'!$D$31,IF($R39=2,'3 PlantsCodes'!$D$32)))</f>
        <v>4.1519650837500768</v>
      </c>
      <c r="BL39" s="19">
        <f>(IF($O39=20,VLOOKUP($C39,[1]Paris!$AB$7:$AN$40,12),IF($O39&gt;0,VLOOKUP($C39,[1]Paris!$AB$7:$AN$40,$O39),0))/(IF($Q39=1,'3 PlantsCodes'!$E$26,IF($Q39=3,'3 PlantsCodes'!$E$28,IF($Q39=4,'3 PlantsCodes'!$E$29,1)))*IF($R39=1,'3 PlantsCodes'!$E$31,IF($R39=2,'3 PlantsCodes'!$E$32))))</f>
        <v>0.71623130920251077</v>
      </c>
      <c r="BM39" s="19">
        <f>VLOOKUP($C39,[1]Paris!$AB$6:$AZ$40,$S39)</f>
        <v>2.4097824304992272</v>
      </c>
      <c r="BN39" s="19">
        <f>VLOOKUP($C39,[1]Paris!$B$7:$Y$40,18)</f>
        <v>7.545498072470048</v>
      </c>
      <c r="BO39" s="19">
        <f>VLOOKUP($C39,[1]Paris!$B$7:$AA$40,26)</f>
        <v>0.15148596374761322</v>
      </c>
      <c r="BP39" s="20">
        <f>IF($U39=1,-[4]Office!$E$7,0)</f>
        <v>0</v>
      </c>
      <c r="BQ39" s="57" t="s">
        <v>30</v>
      </c>
      <c r="BR39" s="19">
        <f>IF($N39&gt;0,VLOOKUP($C39,[2]Paris!$AB$7:$AN$40,$N39))/((IF($P39=1,'3 PlantsCodes'!$D$26,IF($P39=2,'3 PlantsCodes'!$D$27,IF($P39=3,'3 PlantsCodes'!$D$28,IF($P39=4,'3 PlantsCodes'!$D$29)))))*IF($R39=1,'3 PlantsCodes'!$D$31,IF($R39=2,'3 PlantsCodes'!$D$32)))</f>
        <v>5.9935961995651343</v>
      </c>
      <c r="BS39" s="19">
        <f>(IF($O39=20,VLOOKUP($C39,[2]Paris!$AB$7:$AN$40,12),IF($O39&gt;0,VLOOKUP($C39,[2]Paris!$AB$7:$AN$40,$O39),0))/(IF($Q39=1,'3 PlantsCodes'!$E$26,IF($Q39=3,'3 PlantsCodes'!$E$28,IF($Q39=4,'3 PlantsCodes'!$E$29,1)))*IF($R39=1,'3 PlantsCodes'!$E$31,IF($R39=2,'3 PlantsCodes'!$E$32))))</f>
        <v>0.94539554549049953</v>
      </c>
      <c r="BT39" s="19">
        <f>VLOOKUP($C39,[2]Paris!$AB$6:$AZ$40,$S39)</f>
        <v>3.379830074318086</v>
      </c>
      <c r="BU39" s="19">
        <f>VLOOKUP($C39,[2]Paris!$B$7:$Y$40,18)</f>
        <v>7.9861940627061907</v>
      </c>
      <c r="BV39" s="19">
        <f>VLOOKUP($C39,[2]Paris!$B$7:$AA$40,26)</f>
        <v>0.3817962555299228</v>
      </c>
      <c r="BW39" s="20">
        <f>IF($U39=1,-[4]School!$E$7,0)</f>
        <v>0</v>
      </c>
      <c r="BX39" s="57" t="s">
        <v>30</v>
      </c>
    </row>
    <row r="40" spans="1:76" ht="15" customHeight="1" x14ac:dyDescent="0.25">
      <c r="A40" s="151"/>
      <c r="B40" s="17">
        <v>12</v>
      </c>
      <c r="C40" s="22">
        <f t="shared" si="33"/>
        <v>36</v>
      </c>
      <c r="D40" s="50" t="str">
        <f t="shared" si="33"/>
        <v>+</v>
      </c>
      <c r="E40" s="50" t="str">
        <f t="shared" si="33"/>
        <v>+</v>
      </c>
      <c r="F40" s="49" t="str">
        <f t="shared" si="33"/>
        <v>+</v>
      </c>
      <c r="G40" s="49" t="str">
        <f t="shared" si="33"/>
        <v>+</v>
      </c>
      <c r="H40" s="49">
        <f t="shared" si="33"/>
        <v>1</v>
      </c>
      <c r="I40" s="49">
        <f t="shared" si="33"/>
        <v>4</v>
      </c>
      <c r="J40" s="49">
        <f t="shared" si="33"/>
        <v>3</v>
      </c>
      <c r="K40" s="49">
        <f t="shared" si="33"/>
        <v>3</v>
      </c>
      <c r="L40" s="49">
        <f t="shared" si="33"/>
        <v>2</v>
      </c>
      <c r="M40" s="49">
        <f t="shared" si="33"/>
        <v>4332</v>
      </c>
      <c r="N40" s="49">
        <f t="shared" si="33"/>
        <v>9</v>
      </c>
      <c r="O40" s="49">
        <f t="shared" si="33"/>
        <v>0</v>
      </c>
      <c r="P40" s="49">
        <f t="shared" si="33"/>
        <v>3</v>
      </c>
      <c r="Q40" s="49">
        <f t="shared" si="33"/>
        <v>0</v>
      </c>
      <c r="R40" s="49">
        <f t="shared" si="33"/>
        <v>2</v>
      </c>
      <c r="S40" s="22">
        <f t="shared" si="33"/>
        <v>24</v>
      </c>
      <c r="T40" s="49">
        <f t="shared" si="33"/>
        <v>1</v>
      </c>
      <c r="U40" s="49">
        <f t="shared" si="33"/>
        <v>1</v>
      </c>
      <c r="V40" s="18" t="str">
        <f t="shared" si="33"/>
        <v/>
      </c>
      <c r="W40" s="21">
        <f>IF(W17&gt;0,VLOOKUP(W17,'[3]2010_Envelope'!$BH$6:$CR$128,12),"")</f>
        <v>11.087179487179489</v>
      </c>
      <c r="X40" s="21">
        <f>IF(X17&gt;0,VLOOKUP(X17,'[3]2010_Envelope'!$BH$6:$CR$128,12),"")</f>
        <v>19.482207616350422</v>
      </c>
      <c r="Y40" s="21">
        <f>IF(Y17&gt;0,VLOOKUP(Y17,'[3]2010_Envelope'!$BH$6:$CR$128,12),"")</f>
        <v>20.051282051282055</v>
      </c>
      <c r="Z40" s="21">
        <f>IF(Z17&gt;0,VLOOKUP(Z17,'[3]2010_Envelope'!$BH$6:$CR$128,12),"")</f>
        <v>161.08477564102563</v>
      </c>
      <c r="AA40" s="21">
        <f>IF(AA17&gt;0,VLOOKUP(AA17,'[3]2010_Envelope'!$BH$6:$CR$128,12),"")</f>
        <v>79.109972989516422</v>
      </c>
      <c r="AB40" s="21">
        <f>IF(AB17&gt;0,VLOOKUP(AB17,'[3]2010_Envelope'!$BH$6:$CR$128,12),"")</f>
        <v>38.712422015595259</v>
      </c>
      <c r="AC40" s="20">
        <f>IF(AC17&gt;0,VLOOKUP(AC17,'[3]2010_HVAC'!$EY$7:$KA$83,56),"")</f>
        <v>25.875</v>
      </c>
      <c r="AD40" s="20">
        <f>IF(AD17&gt;0,VLOOKUP(AD17,'[3]2010_HVAC'!$EY$7:$KA$83,56),"")</f>
        <v>17.25</v>
      </c>
      <c r="AE40" s="20">
        <f>IF(AE17&gt;0,VLOOKUP(AE17,'[3]2010_HVAC'!$EY$7:$KA$83,56),"")</f>
        <v>72.45</v>
      </c>
      <c r="AF40" s="20">
        <f>IF(AF17&gt;0,VLOOKUP(AF17,'[3]2010_HVAC'!$EY$7:$KA$83,56),"")</f>
        <v>3.45</v>
      </c>
      <c r="AG40" s="55">
        <f>VLOOKUP($C40,[1]Performance!$A$3:$K$38,5)</f>
        <v>2</v>
      </c>
      <c r="AH40" s="55">
        <f t="shared" si="34"/>
        <v>58</v>
      </c>
      <c r="AI40" s="20" t="str">
        <f>IF(AI17&gt;0,VLOOKUP(AI17,'[3]2010_HVAC'!$EY$7:$KA$83,AH40),"")</f>
        <v/>
      </c>
      <c r="AJ40" s="20" t="str">
        <f>IF(AJ17&gt;0,VLOOKUP(AJ17,'[3]2010_HVAC'!$EY$7:$KA$83,$AH40),"")</f>
        <v/>
      </c>
      <c r="AK40" s="20">
        <f>IF(AK17&gt;0,VLOOKUP(AK17,'[3]2010_HVAC'!$EY$7:$KA$83,56),"")</f>
        <v>48.300000000000004</v>
      </c>
      <c r="AL40" s="20" t="str">
        <f>IF(AL17&gt;0,VLOOKUP(AL17,'[3]2010_HVAC'!$EY$7:$KA$83,56),"")</f>
        <v/>
      </c>
      <c r="AM40" s="20">
        <f>IF(AM17&gt;0,VLOOKUP(AM17,'[3]2010_HVAC'!$EY$7:$KA$83,56),"")</f>
        <v>2.3786324786324786</v>
      </c>
      <c r="AN40" s="20">
        <f>IF(AN17&gt;0,VLOOKUP(AN17,'[3]2010_HVAC'!$EY$7:$KA$83,56),"")</f>
        <v>7.7944444444444443</v>
      </c>
      <c r="AO40" s="20">
        <f>IF(AO17&gt;0,VLOOKUP(AO17,'[3]2010_HVAC'!$EY$7:$KA$83,56),"")</f>
        <v>23.548461538461535</v>
      </c>
      <c r="AP40" s="13">
        <f t="shared" si="35"/>
        <v>1241544.0451342212</v>
      </c>
      <c r="AQ40" s="21">
        <f>IF(AQ17&gt;0,VLOOKUP(AQ17,'[3]2010_Envelope'!$BH$6:$CR$128,13),"")</f>
        <v>30.027777777777782</v>
      </c>
      <c r="AR40" s="21">
        <f>IF(AR17&gt;0,VLOOKUP(AR17,'[3]2010_Envelope'!$BH$6:$CR$128,13),"")</f>
        <v>35.089283493849869</v>
      </c>
      <c r="AS40" s="21">
        <f>IF(AS17&gt;0,VLOOKUP(AS17,'[3]2010_Envelope'!$BH$6:$CR$128,13),"")</f>
        <v>54.305555555555564</v>
      </c>
      <c r="AT40" s="21">
        <f>IF(AT17&gt;0,VLOOKUP(AT17,'[3]2010_Envelope'!$BH$6:$CR$128,13),"")</f>
        <v>108.43941428571429</v>
      </c>
      <c r="AU40" s="21">
        <f>IF(AU17&gt;0,VLOOKUP(AU17,'[3]2010_Envelope'!$BH$6:$CR$128,13),"")</f>
        <v>53.255430881060875</v>
      </c>
      <c r="AV40" s="21">
        <f>IF(AV17&gt;0,VLOOKUP(AV17,'[3]2010_Envelope'!$BH$6:$CR$128,13),"")</f>
        <v>26.060515975188107</v>
      </c>
      <c r="AW40" s="20">
        <f>IF(AW17&gt;0,VLOOKUP(AW17,'[3]2010_HVAC'!$EY$7:$KA$83,59),"")</f>
        <v>25.875</v>
      </c>
      <c r="AX40" s="20">
        <f>IF(AX17&gt;0,VLOOKUP(AX17,'[3]2010_HVAC'!$EY$7:$KA$83,59),"")</f>
        <v>17.25</v>
      </c>
      <c r="AY40" s="20">
        <f>IF(AY17&gt;0,VLOOKUP(AY17,'[3]2010_HVAC'!$EY$7:$KA$83,59),"")</f>
        <v>72.45</v>
      </c>
      <c r="AZ40" s="20">
        <f>IF(AZ17&gt;0,VLOOKUP(AZ17,'[3]2010_HVAC'!$EY$7:$KA$83,59),"")</f>
        <v>3.45</v>
      </c>
      <c r="BA40" s="55">
        <f>VLOOKUP($C40,[2]Performance!$A$3:$K$36,5)</f>
        <v>2</v>
      </c>
      <c r="BB40" s="55">
        <f t="shared" si="36"/>
        <v>61</v>
      </c>
      <c r="BC40" s="20" t="str">
        <f>IF(BC17&gt;0,VLOOKUP(BC17,'[3]2010_HVAC'!$EY$7:$KA$83,BB40),"")</f>
        <v/>
      </c>
      <c r="BD40" s="20" t="str">
        <f>IF(BD17&gt;0,VLOOKUP(BD17,'[3]2010_HVAC'!$EY$7:$KA$83,$BB40),"")</f>
        <v/>
      </c>
      <c r="BE40" s="20">
        <f>IF(BE17&gt;0,VLOOKUP(BE17,'[3]2010_HVAC'!$EY$7:$KA$83,59),"")</f>
        <v>48.3</v>
      </c>
      <c r="BF40" s="20" t="str">
        <f>IF(BF17&gt;0,VLOOKUP(BF17,'[3]2010_HVAC'!$EY$7:$KA$83,59),"")</f>
        <v/>
      </c>
      <c r="BG40" s="20">
        <f>IF(BG17&gt;0,VLOOKUP(BG17,'[3]2010_HVAC'!$EY$7:$KA$83,59),"")</f>
        <v>2.6504761904761907</v>
      </c>
      <c r="BH40" s="20">
        <f>IF(BH17&gt;0,VLOOKUP(BH17,'[3]2010_HVAC'!$EY$7:$KA$83,59),"")</f>
        <v>11.58031746031746</v>
      </c>
      <c r="BI40" s="20">
        <f>IF(BI17&gt;0,VLOOKUP(BI17,'[3]2010_HVAC'!$EY$7:$KA$83,59),"")</f>
        <v>24.296031746031748</v>
      </c>
      <c r="BJ40" s="13">
        <f t="shared" si="37"/>
        <v>1616043.8806028112</v>
      </c>
      <c r="BK40" s="19">
        <f>IF($N40&gt;0,VLOOKUP($C40,[1]Paris!$AB$7:$AN$40,$N40))/((IF($P40=1,'3 PlantsCodes'!$D$26,IF($P40=2,'3 PlantsCodes'!$D$27,IF($P40=3,'3 PlantsCodes'!$D$28,IF($P40=4,'3 PlantsCodes'!$D$29)))))*IF($R40=1,'3 PlantsCodes'!$D$31,IF($R40=2,'3 PlantsCodes'!$D$32)))</f>
        <v>40.075486027249013</v>
      </c>
      <c r="BL40" s="19">
        <f>(IF($O40=20,VLOOKUP($C40,[1]Paris!$AB$7:$AN$40,12),IF($O40&gt;0,VLOOKUP($C40,[1]Paris!$AB$7:$AN$40,$O40),0))/(IF($Q40=1,'3 PlantsCodes'!$E$26,IF($Q40=3,'3 PlantsCodes'!$E$28,IF($Q40=4,'3 PlantsCodes'!$E$29,1)))*IF($R40=1,'3 PlantsCodes'!$E$31,IF($R40=2,'3 PlantsCodes'!$E$32))))</f>
        <v>0</v>
      </c>
      <c r="BM40" s="19">
        <f>VLOOKUP($C40,[1]Paris!$AB$6:$AZ$40,$S40)</f>
        <v>4.6149572649572637</v>
      </c>
      <c r="BN40" s="19">
        <f>VLOOKUP($C40,[1]Paris!$B$7:$Y$40,18)</f>
        <v>7.1492882382332752</v>
      </c>
      <c r="BO40" s="19">
        <f>VLOOKUP($C40,[1]Paris!$B$7:$AA$40,26)</f>
        <v>1.4818854948742353</v>
      </c>
      <c r="BP40" s="20">
        <f>IF($U40=1,-[4]Office!$E$7,0)</f>
        <v>-7.0162393162393162</v>
      </c>
      <c r="BQ40" s="57" t="s">
        <v>30</v>
      </c>
      <c r="BR40" s="19">
        <f>IF($N40&gt;0,VLOOKUP($C40,[2]Paris!$AB$7:$AN$40,$N40))/((IF($P40=1,'3 PlantsCodes'!$D$26,IF($P40=2,'3 PlantsCodes'!$D$27,IF($P40=3,'3 PlantsCodes'!$D$28,IF($P40=4,'3 PlantsCodes'!$D$29)))))*IF($R40=1,'3 PlantsCodes'!$D$31,IF($R40=2,'3 PlantsCodes'!$D$32)))</f>
        <v>23.759799115348265</v>
      </c>
      <c r="BS40" s="19">
        <f>(IF($O40=20,VLOOKUP($C40,[2]Paris!$AB$7:$AN$40,12),IF($O40&gt;0,VLOOKUP($C40,[2]Paris!$AB$7:$AN$40,$O40),0))/(IF($Q40=1,'3 PlantsCodes'!$E$26,IF($Q40=3,'3 PlantsCodes'!$E$28,IF($Q40=4,'3 PlantsCodes'!$E$29,1)))*IF($R40=1,'3 PlantsCodes'!$E$31,IF($R40=2,'3 PlantsCodes'!$E$32))))</f>
        <v>0</v>
      </c>
      <c r="BT40" s="19">
        <f>VLOOKUP($C40,[2]Paris!$AB$6:$AZ$40,$S40)</f>
        <v>7.7279365079365085</v>
      </c>
      <c r="BU40" s="19">
        <f>VLOOKUP($C40,[2]Paris!$B$7:$Y$40,18)</f>
        <v>7.641637794745507</v>
      </c>
      <c r="BV40" s="19">
        <f>VLOOKUP($C40,[2]Paris!$B$7:$AA$40,26)</f>
        <v>4.4237193082491588</v>
      </c>
      <c r="BW40" s="20">
        <f>IF($U40=1,-[4]School!$E$7,0)</f>
        <v>-7.1434920634920633</v>
      </c>
      <c r="BX40" s="57" t="s">
        <v>30</v>
      </c>
    </row>
    <row r="41" spans="1:76" ht="15" customHeight="1" x14ac:dyDescent="0.25">
      <c r="A41" s="151"/>
      <c r="B41" s="17">
        <v>13</v>
      </c>
      <c r="C41" s="22">
        <f t="shared" si="33"/>
        <v>3</v>
      </c>
      <c r="D41" s="50" t="str">
        <f t="shared" si="33"/>
        <v/>
      </c>
      <c r="E41" s="50" t="str">
        <f t="shared" si="33"/>
        <v/>
      </c>
      <c r="F41" s="49" t="str">
        <f t="shared" si="33"/>
        <v/>
      </c>
      <c r="G41" s="49" t="str">
        <f t="shared" ref="G41:V48" si="38">IF(G18="","",G18)</f>
        <v/>
      </c>
      <c r="H41" s="49">
        <f t="shared" si="38"/>
        <v>0</v>
      </c>
      <c r="I41" s="49">
        <f t="shared" si="38"/>
        <v>1</v>
      </c>
      <c r="J41" s="49">
        <f t="shared" si="38"/>
        <v>2</v>
      </c>
      <c r="K41" s="49">
        <f t="shared" si="38"/>
        <v>1</v>
      </c>
      <c r="L41" s="49">
        <f t="shared" si="38"/>
        <v>1</v>
      </c>
      <c r="M41" s="49">
        <f t="shared" si="38"/>
        <v>1211</v>
      </c>
      <c r="N41" s="49">
        <f t="shared" si="38"/>
        <v>8</v>
      </c>
      <c r="O41" s="49">
        <f t="shared" si="38"/>
        <v>13</v>
      </c>
      <c r="P41" s="49">
        <f t="shared" si="38"/>
        <v>1</v>
      </c>
      <c r="Q41" s="49">
        <f t="shared" si="38"/>
        <v>1</v>
      </c>
      <c r="R41" s="49">
        <f t="shared" si="38"/>
        <v>2</v>
      </c>
      <c r="S41" s="22">
        <f t="shared" si="38"/>
        <v>17</v>
      </c>
      <c r="T41" s="49">
        <f t="shared" si="38"/>
        <v>0</v>
      </c>
      <c r="U41" s="49">
        <f t="shared" si="38"/>
        <v>0</v>
      </c>
      <c r="V41" s="18" t="str">
        <f t="shared" si="38"/>
        <v/>
      </c>
      <c r="W41" s="21">
        <f>IF(W18&gt;0,VLOOKUP(W18,'[3]2010_Envelope'!$BH$6:$CR$128,12),"")</f>
        <v>18.399999999999999</v>
      </c>
      <c r="X41" s="21">
        <f>IF(X18&gt;0,VLOOKUP(X18,'[3]2010_Envelope'!$BH$6:$CR$128,12),"")</f>
        <v>6.0116987179487191</v>
      </c>
      <c r="Y41" s="21" t="str">
        <f>IF(Y18&gt;0,VLOOKUP(Y18,'[3]2010_Envelope'!$BH$6:$CR$128,12),"")</f>
        <v/>
      </c>
      <c r="Z41" s="21">
        <f>IF(Z18&gt;0,VLOOKUP(Z18,'[3]2010_Envelope'!$BH$6:$CR$128,12),"")</f>
        <v>129.73007478632479</v>
      </c>
      <c r="AA41" s="21" t="str">
        <f>IF(AA18&gt;0,VLOOKUP(AA18,'[3]2010_Envelope'!$BH$6:$CR$128,12),"")</f>
        <v/>
      </c>
      <c r="AB41" s="21" t="str">
        <f>IF(AB18&gt;0,VLOOKUP(AB18,'[3]2010_Envelope'!$BH$6:$CR$128,12),"")</f>
        <v/>
      </c>
      <c r="AC41" s="20" t="str">
        <f>IF(AC18&gt;0,VLOOKUP(AC18,'[3]2010_HVAC'!$EY$7:$KA$83,56),"")</f>
        <v/>
      </c>
      <c r="AD41" s="20" t="str">
        <f>IF(AD18&gt;0,VLOOKUP(AD18,'[3]2010_HVAC'!$EY$7:$KA$83,56),"")</f>
        <v/>
      </c>
      <c r="AE41" s="20" t="str">
        <f>IF(AE18&gt;0,VLOOKUP(AE18,'[3]2010_HVAC'!$EY$7:$KA$83,56),"")</f>
        <v/>
      </c>
      <c r="AF41" s="20" t="str">
        <f>IF(AF18&gt;0,VLOOKUP(AF18,'[3]2010_HVAC'!$EY$7:$KA$83,56),"")</f>
        <v/>
      </c>
      <c r="AG41" s="55">
        <f>VLOOKUP($C41,[1]Performance!$A$3:$K$38,5)</f>
        <v>1</v>
      </c>
      <c r="AH41" s="55">
        <f t="shared" si="34"/>
        <v>57</v>
      </c>
      <c r="AI41" s="20">
        <f>IF(AI18&gt;0,VLOOKUP(AI18,'[3]2010_HVAC'!$EY$7:$KA$83,AH41),"")</f>
        <v>12.852007744274996</v>
      </c>
      <c r="AJ41" s="20" t="str">
        <f>IF(AJ18&gt;0,VLOOKUP(AJ18,'[3]2010_HVAC'!$EY$7:$KA$83,$AH41),"")</f>
        <v/>
      </c>
      <c r="AK41" s="20">
        <f>IF(AK18&gt;0,VLOOKUP(AK18,'[3]2010_HVAC'!$EY$7:$KA$83,56),"")</f>
        <v>33.35</v>
      </c>
      <c r="AL41" s="20" t="str">
        <f>IF(AL18&gt;0,VLOOKUP(AL18,'[3]2010_HVAC'!$EY$7:$KA$83,56),"")</f>
        <v/>
      </c>
      <c r="AM41" s="20">
        <f>IF(AM18&gt;0,VLOOKUP(AM18,'[3]2010_HVAC'!$EY$7:$KA$83,56),"")</f>
        <v>2.3786324786324786</v>
      </c>
      <c r="AN41" s="20" t="str">
        <f>IF(AN18&gt;0,VLOOKUP(AN18,'[3]2010_HVAC'!$EY$7:$KA$83,56),"")</f>
        <v/>
      </c>
      <c r="AO41" s="20" t="str">
        <f>IF(AO18&gt;0,VLOOKUP(AO18,'[3]2010_HVAC'!$EY$7:$KA$83,56),"")</f>
        <v/>
      </c>
      <c r="AP41" s="13">
        <f t="shared" si="35"/>
        <v>474370.44812160352</v>
      </c>
      <c r="AQ41" s="21">
        <f>IF(AQ18&gt;0,VLOOKUP(AQ18,'[3]2010_Envelope'!$BH$6:$CR$128,13),"")</f>
        <v>42.166666666666657</v>
      </c>
      <c r="AR41" s="21">
        <f>IF(AR18&gt;0,VLOOKUP(AR18,'[3]2010_Envelope'!$BH$6:$CR$128,13),"")</f>
        <v>10.827633333333335</v>
      </c>
      <c r="AS41" s="21" t="str">
        <f>IF(AS18&gt;0,VLOOKUP(AS18,'[3]2010_Envelope'!$BH$6:$CR$128,13),"")</f>
        <v/>
      </c>
      <c r="AT41" s="21">
        <f>IF(AT18&gt;0,VLOOKUP(AT18,'[3]2010_Envelope'!$BH$6:$CR$128,13),"")</f>
        <v>108.43941428571429</v>
      </c>
      <c r="AU41" s="21" t="str">
        <f>IF(AU18&gt;0,VLOOKUP(AU18,'[3]2010_Envelope'!$BH$6:$CR$128,13),"")</f>
        <v/>
      </c>
      <c r="AV41" s="21" t="str">
        <f>IF(AV18&gt;0,VLOOKUP(AV18,'[3]2010_Envelope'!$BH$6:$CR$128,13),"")</f>
        <v/>
      </c>
      <c r="AW41" s="20" t="str">
        <f>IF(AW18&gt;0,VLOOKUP(AW18,'[3]2010_HVAC'!$EY$7:$KA$83,59),"")</f>
        <v/>
      </c>
      <c r="AX41" s="20" t="str">
        <f>IF(AX18&gt;0,VLOOKUP(AX18,'[3]2010_HVAC'!$EY$7:$KA$83,59),"")</f>
        <v/>
      </c>
      <c r="AY41" s="20" t="str">
        <f>IF(AY18&gt;0,VLOOKUP(AY18,'[3]2010_HVAC'!$EY$7:$KA$83,59),"")</f>
        <v/>
      </c>
      <c r="AZ41" s="20" t="str">
        <f>IF(AZ18&gt;0,VLOOKUP(AZ18,'[3]2010_HVAC'!$EY$7:$KA$83,59),"")</f>
        <v/>
      </c>
      <c r="BA41" s="55">
        <f>VLOOKUP($C41,[2]Performance!$A$3:$K$36,5)</f>
        <v>1</v>
      </c>
      <c r="BB41" s="55">
        <f t="shared" si="36"/>
        <v>60</v>
      </c>
      <c r="BC41" s="20">
        <f>IF(BC18&gt;0,VLOOKUP(BC18,'[3]2010_HVAC'!$EY$7:$KA$83,BB41),"")</f>
        <v>19.421850919216361</v>
      </c>
      <c r="BD41" s="20" t="str">
        <f>IF(BD18&gt;0,VLOOKUP(BD18,'[3]2010_HVAC'!$EY$7:$KA$83,$BB41),"")</f>
        <v/>
      </c>
      <c r="BE41" s="20">
        <f>IF(BE18&gt;0,VLOOKUP(BE18,'[3]2010_HVAC'!$EY$7:$KA$83,59),"")</f>
        <v>33.35</v>
      </c>
      <c r="BF41" s="20" t="str">
        <f>IF(BF18&gt;0,VLOOKUP(BF18,'[3]2010_HVAC'!$EY$7:$KA$83,59),"")</f>
        <v/>
      </c>
      <c r="BG41" s="20">
        <f>IF(BG18&gt;0,VLOOKUP(BG18,'[3]2010_HVAC'!$EY$7:$KA$83,59),"")</f>
        <v>2.6504761904761907</v>
      </c>
      <c r="BH41" s="20" t="str">
        <f>IF(BH18&gt;0,VLOOKUP(BH18,'[3]2010_HVAC'!$EY$7:$KA$83,59),"")</f>
        <v/>
      </c>
      <c r="BI41" s="20" t="str">
        <f>IF(BI18&gt;0,VLOOKUP(BI18,'[3]2010_HVAC'!$EY$7:$KA$83,59),"")</f>
        <v/>
      </c>
      <c r="BJ41" s="13">
        <f t="shared" si="37"/>
        <v>683096.53039553156</v>
      </c>
      <c r="BK41" s="19">
        <f>IF($N41&gt;0,VLOOKUP($C41,[1]Paris!$AB$7:$AN$40,$N41))/((IF($P41=1,'3 PlantsCodes'!$D$26,IF($P41=2,'3 PlantsCodes'!$D$27,IF($P41=3,'3 PlantsCodes'!$D$28,IF($P41=4,'3 PlantsCodes'!$D$29)))))*IF($R41=1,'3 PlantsCodes'!$D$31,IF($R41=2,'3 PlantsCodes'!$D$32)))</f>
        <v>23.405072207367041</v>
      </c>
      <c r="BL41" s="19">
        <f>(IF($O41=20,VLOOKUP($C41,[1]Paris!$AB$7:$AN$40,12),IF($O41&gt;0,VLOOKUP($C41,[1]Paris!$AB$7:$AN$40,$O41),0))/(IF($Q41=1,'3 PlantsCodes'!$E$26,IF($Q41=3,'3 PlantsCodes'!$E$28,IF($Q41=4,'3 PlantsCodes'!$E$29,1)))*IF($R41=1,'3 PlantsCodes'!$E$31,IF($R41=2,'3 PlantsCodes'!$E$32))))</f>
        <v>3.7774999894483221</v>
      </c>
      <c r="BM41" s="19">
        <f>VLOOKUP($C41,[1]Paris!$AB$6:$AZ$40,$S41)</f>
        <v>2.3098787237162219</v>
      </c>
      <c r="BN41" s="19">
        <f>VLOOKUP($C41,[1]Paris!$B$7:$Y$40,18)</f>
        <v>30.485094726560384</v>
      </c>
      <c r="BO41" s="19">
        <f>VLOOKUP($C41,[1]Paris!$B$7:$AA$40,26)</f>
        <v>0.33414558585910437</v>
      </c>
      <c r="BP41" s="20">
        <f>IF($U41=1,-[4]Office!$E$7,0)</f>
        <v>0</v>
      </c>
      <c r="BQ41" s="57" t="s">
        <v>30</v>
      </c>
      <c r="BR41" s="19">
        <f>IF($N41&gt;0,VLOOKUP($C41,[2]Paris!$AB$7:$AN$40,$N41))/((IF($P41=1,'3 PlantsCodes'!$D$26,IF($P41=2,'3 PlantsCodes'!$D$27,IF($P41=3,'3 PlantsCodes'!$D$28,IF($P41=4,'3 PlantsCodes'!$D$29)))))*IF($R41=1,'3 PlantsCodes'!$D$31,IF($R41=2,'3 PlantsCodes'!$D$32)))</f>
        <v>31.682435716518597</v>
      </c>
      <c r="BS41" s="19">
        <f>(IF($O41=20,VLOOKUP($C41,[2]Paris!$AB$7:$AN$40,12),IF($O41&gt;0,VLOOKUP($C41,[2]Paris!$AB$7:$AN$40,$O41),0))/(IF($Q41=1,'3 PlantsCodes'!$E$26,IF($Q41=3,'3 PlantsCodes'!$E$28,IF($Q41=4,'3 PlantsCodes'!$E$29,1)))*IF($R41=1,'3 PlantsCodes'!$E$31,IF($R41=2,'3 PlantsCodes'!$E$32))))</f>
        <v>1.5943449790283533</v>
      </c>
      <c r="BT41" s="19">
        <f>VLOOKUP($C41,[2]Paris!$AB$6:$AZ$40,$S41)</f>
        <v>3.2776367497355414</v>
      </c>
      <c r="BU41" s="19">
        <f>VLOOKUP($C41,[2]Paris!$B$7:$Y$40,18)</f>
        <v>28.841314429564559</v>
      </c>
      <c r="BV41" s="19">
        <f>VLOOKUP($C41,[2]Paris!$B$7:$AA$40,26)</f>
        <v>0.61079072917315813</v>
      </c>
      <c r="BW41" s="20">
        <f>IF($U41=1,-[4]School!$E$7,0)</f>
        <v>0</v>
      </c>
      <c r="BX41" s="57" t="s">
        <v>30</v>
      </c>
    </row>
    <row r="42" spans="1:76" ht="15" customHeight="1" x14ac:dyDescent="0.25">
      <c r="A42" s="151"/>
      <c r="B42" s="17">
        <v>14</v>
      </c>
      <c r="C42" s="22">
        <f t="shared" ref="C42:N48" si="39">IF(C19="","",C19)</f>
        <v>12</v>
      </c>
      <c r="D42" s="50" t="str">
        <f t="shared" si="39"/>
        <v/>
      </c>
      <c r="E42" s="50" t="str">
        <f t="shared" si="39"/>
        <v/>
      </c>
      <c r="F42" s="49" t="str">
        <f t="shared" si="39"/>
        <v/>
      </c>
      <c r="G42" s="49" t="str">
        <f t="shared" si="39"/>
        <v/>
      </c>
      <c r="H42" s="49">
        <f t="shared" si="39"/>
        <v>0</v>
      </c>
      <c r="I42" s="49">
        <f t="shared" si="39"/>
        <v>3</v>
      </c>
      <c r="J42" s="49">
        <f t="shared" si="39"/>
        <v>2</v>
      </c>
      <c r="K42" s="49">
        <f t="shared" si="39"/>
        <v>3</v>
      </c>
      <c r="L42" s="49">
        <f t="shared" si="39"/>
        <v>1</v>
      </c>
      <c r="M42" s="49">
        <f t="shared" si="39"/>
        <v>3231</v>
      </c>
      <c r="N42" s="49">
        <f t="shared" si="39"/>
        <v>9</v>
      </c>
      <c r="O42" s="49">
        <f t="shared" si="38"/>
        <v>0</v>
      </c>
      <c r="P42" s="49">
        <f t="shared" si="38"/>
        <v>2</v>
      </c>
      <c r="Q42" s="49">
        <f t="shared" si="38"/>
        <v>0</v>
      </c>
      <c r="R42" s="49">
        <f t="shared" si="38"/>
        <v>2</v>
      </c>
      <c r="S42" s="22">
        <f t="shared" si="38"/>
        <v>18</v>
      </c>
      <c r="T42" s="49">
        <f t="shared" si="38"/>
        <v>0</v>
      </c>
      <c r="U42" s="49">
        <f t="shared" si="38"/>
        <v>0</v>
      </c>
      <c r="V42" s="18" t="str">
        <f t="shared" si="38"/>
        <v/>
      </c>
      <c r="W42" s="21">
        <f>IF(W19&gt;0,VLOOKUP(W19,'[3]2010_Envelope'!$BH$6:$CR$128,12),"")</f>
        <v>10.851282051282054</v>
      </c>
      <c r="X42" s="21">
        <f>IF(X19&gt;0,VLOOKUP(X19,'[3]2010_Envelope'!$BH$6:$CR$128,12),"")</f>
        <v>16.123206303186556</v>
      </c>
      <c r="Y42" s="21">
        <f>IF(Y19&gt;0,VLOOKUP(Y19,'[3]2010_Envelope'!$BH$6:$CR$128,12),"")</f>
        <v>19.81538461538462</v>
      </c>
      <c r="Z42" s="21">
        <f>IF(Z19&gt;0,VLOOKUP(Z19,'[3]2010_Envelope'!$BH$6:$CR$128,12),"")</f>
        <v>129.73007478632479</v>
      </c>
      <c r="AA42" s="21">
        <f>IF(AA19&gt;0,VLOOKUP(AA19,'[3]2010_Envelope'!$BH$6:$CR$128,12),"")</f>
        <v>79.109972989516422</v>
      </c>
      <c r="AB42" s="21">
        <f>IF(AB19&gt;0,VLOOKUP(AB19,'[3]2010_Envelope'!$BH$6:$CR$128,12),"")</f>
        <v>38.712422015595259</v>
      </c>
      <c r="AC42" s="20" t="str">
        <f>IF(AC19&gt;0,VLOOKUP(AC19,'[3]2010_HVAC'!$EY$7:$KA$83,56),"")</f>
        <v/>
      </c>
      <c r="AD42" s="20" t="str">
        <f>IF(AD19&gt;0,VLOOKUP(AD19,'[3]2010_HVAC'!$EY$7:$KA$83,56),"")</f>
        <v/>
      </c>
      <c r="AE42" s="20">
        <f>IF(AE19&gt;0,VLOOKUP(AE19,'[3]2010_HVAC'!$EY$7:$KA$83,56),"")</f>
        <v>72.45</v>
      </c>
      <c r="AF42" s="20">
        <f>IF(AF19&gt;0,VLOOKUP(AF19,'[3]2010_HVAC'!$EY$7:$KA$83,56),"")</f>
        <v>3.45</v>
      </c>
      <c r="AG42" s="55">
        <f>VLOOKUP($C42,[1]Performance!$A$3:$K$38,5)</f>
        <v>1</v>
      </c>
      <c r="AH42" s="55">
        <f t="shared" si="34"/>
        <v>57</v>
      </c>
      <c r="AI42" s="20" t="str">
        <f>IF(AI19&gt;0,VLOOKUP(AI19,'[3]2010_HVAC'!$EY$7:$KA$83,AH42),"")</f>
        <v/>
      </c>
      <c r="AJ42" s="20" t="str">
        <f>IF(AJ19&gt;0,VLOOKUP(AJ19,'[3]2010_HVAC'!$EY$7:$KA$83,$AH42),"")</f>
        <v/>
      </c>
      <c r="AK42" s="20">
        <f>IF(AK19&gt;0,VLOOKUP(AK19,'[3]2010_HVAC'!$EY$7:$KA$83,56),"")</f>
        <v>12.65</v>
      </c>
      <c r="AL42" s="20" t="str">
        <f>IF(AL19&gt;0,VLOOKUP(AL19,'[3]2010_HVAC'!$EY$7:$KA$83,56),"")</f>
        <v/>
      </c>
      <c r="AM42" s="20">
        <f>IF(AM19&gt;0,VLOOKUP(AM19,'[3]2010_HVAC'!$EY$7:$KA$83,56),"")</f>
        <v>2.3786324786324786</v>
      </c>
      <c r="AN42" s="20" t="str">
        <f>IF(AN19&gt;0,VLOOKUP(AN19,'[3]2010_HVAC'!$EY$7:$KA$83,56),"")</f>
        <v/>
      </c>
      <c r="AO42" s="20" t="str">
        <f>IF(AO19&gt;0,VLOOKUP(AO19,'[3]2010_HVAC'!$EY$7:$KA$83,56),"")</f>
        <v/>
      </c>
      <c r="AP42" s="13">
        <f t="shared" si="35"/>
        <v>901534.08206141787</v>
      </c>
      <c r="AQ42" s="21">
        <f>IF(AQ19&gt;0,VLOOKUP(AQ19,'[3]2010_Envelope'!$BH$6:$CR$128,13),"")</f>
        <v>29.388888888888893</v>
      </c>
      <c r="AR42" s="21">
        <f>IF(AR19&gt;0,VLOOKUP(AR19,'[3]2010_Envelope'!$BH$6:$CR$128,13),"")</f>
        <v>29.039407029392994</v>
      </c>
      <c r="AS42" s="21">
        <f>IF(AS19&gt;0,VLOOKUP(AS19,'[3]2010_Envelope'!$BH$6:$CR$128,13),"")</f>
        <v>53.666666666666679</v>
      </c>
      <c r="AT42" s="21">
        <f>IF(AT19&gt;0,VLOOKUP(AT19,'[3]2010_Envelope'!$BH$6:$CR$128,13),"")</f>
        <v>108.43941428571429</v>
      </c>
      <c r="AU42" s="21">
        <f>IF(AU19&gt;0,VLOOKUP(AU19,'[3]2010_Envelope'!$BH$6:$CR$128,13),"")</f>
        <v>53.255430881060875</v>
      </c>
      <c r="AV42" s="21">
        <f>IF(AV19&gt;0,VLOOKUP(AV19,'[3]2010_Envelope'!$BH$6:$CR$128,13),"")</f>
        <v>26.060515975188107</v>
      </c>
      <c r="AW42" s="20" t="str">
        <f>IF(AW19&gt;0,VLOOKUP(AW19,'[3]2010_HVAC'!$EY$7:$KA$83,59),"")</f>
        <v/>
      </c>
      <c r="AX42" s="20" t="str">
        <f>IF(AX19&gt;0,VLOOKUP(AX19,'[3]2010_HVAC'!$EY$7:$KA$83,59),"")</f>
        <v/>
      </c>
      <c r="AY42" s="20">
        <f>IF(AY19&gt;0,VLOOKUP(AY19,'[3]2010_HVAC'!$EY$7:$KA$83,59),"")</f>
        <v>72.45</v>
      </c>
      <c r="AZ42" s="20">
        <f>IF(AZ19&gt;0,VLOOKUP(AZ19,'[3]2010_HVAC'!$EY$7:$KA$83,59),"")</f>
        <v>3.45</v>
      </c>
      <c r="BA42" s="55">
        <f>VLOOKUP($C42,[2]Performance!$A$3:$K$36,5)</f>
        <v>2</v>
      </c>
      <c r="BB42" s="55">
        <f t="shared" si="36"/>
        <v>61</v>
      </c>
      <c r="BC42" s="20" t="str">
        <f>IF(BC19&gt;0,VLOOKUP(BC19,'[3]2010_HVAC'!$EY$7:$KA$83,BB42),"")</f>
        <v/>
      </c>
      <c r="BD42" s="20" t="str">
        <f>IF(BD19&gt;0,VLOOKUP(BD19,'[3]2010_HVAC'!$EY$7:$KA$83,$BB42),"")</f>
        <v/>
      </c>
      <c r="BE42" s="20">
        <f>IF(BE19&gt;0,VLOOKUP(BE19,'[3]2010_HVAC'!$EY$7:$KA$83,59),"")</f>
        <v>12.65</v>
      </c>
      <c r="BF42" s="20" t="str">
        <f>IF(BF19&gt;0,VLOOKUP(BF19,'[3]2010_HVAC'!$EY$7:$KA$83,59),"")</f>
        <v/>
      </c>
      <c r="BG42" s="20">
        <f>IF(BG19&gt;0,VLOOKUP(BG19,'[3]2010_HVAC'!$EY$7:$KA$83,59),"")</f>
        <v>2.6504761904761907</v>
      </c>
      <c r="BH42" s="20" t="str">
        <f>IF(BH19&gt;0,VLOOKUP(BH19,'[3]2010_HVAC'!$EY$7:$KA$83,59),"")</f>
        <v/>
      </c>
      <c r="BI42" s="20" t="str">
        <f>IF(BI19&gt;0,VLOOKUP(BI19,'[3]2010_HVAC'!$EY$7:$KA$83,59),"")</f>
        <v/>
      </c>
      <c r="BJ42" s="13">
        <f t="shared" si="37"/>
        <v>1231810.0197397722</v>
      </c>
      <c r="BK42" s="19">
        <f>IF($N42&gt;0,VLOOKUP($C42,[1]Paris!$AB$7:$AN$40,$N42))/((IF($P42=1,'3 PlantsCodes'!$D$26,IF($P42=2,'3 PlantsCodes'!$D$27,IF($P42=3,'3 PlantsCodes'!$D$28,IF($P42=4,'3 PlantsCodes'!$D$29)))))*IF($R42=1,'3 PlantsCodes'!$D$31,IF($R42=2,'3 PlantsCodes'!$D$32)))</f>
        <v>52.464422514901869</v>
      </c>
      <c r="BL42" s="19">
        <f>(IF($O42=20,VLOOKUP($C42,[1]Paris!$AB$7:$AN$40,12),IF($O42&gt;0,VLOOKUP($C42,[1]Paris!$AB$7:$AN$40,$O42),0))/(IF($Q42=1,'3 PlantsCodes'!$E$26,IF($Q42=3,'3 PlantsCodes'!$E$28,IF($Q42=4,'3 PlantsCodes'!$E$29,1)))*IF($R42=1,'3 PlantsCodes'!$E$31,IF($R42=2,'3 PlantsCodes'!$E$32))))</f>
        <v>0</v>
      </c>
      <c r="BM42" s="19">
        <f>VLOOKUP($C42,[1]Paris!$AB$6:$AZ$40,$S42)</f>
        <v>8.1999999999999993</v>
      </c>
      <c r="BN42" s="19">
        <f>VLOOKUP($C42,[1]Paris!$B$7:$Y$40,18)</f>
        <v>7.1492882382332752</v>
      </c>
      <c r="BO42" s="19">
        <f>VLOOKUP($C42,[1]Paris!$B$7:$AA$40,26)</f>
        <v>0.19448400508551725</v>
      </c>
      <c r="BP42" s="20">
        <f>IF($U42=1,-[4]Office!$E$7,0)</f>
        <v>0</v>
      </c>
      <c r="BQ42" s="57" t="s">
        <v>30</v>
      </c>
      <c r="BR42" s="19">
        <f>IF($N42&gt;0,VLOOKUP($C42,[2]Paris!$AB$7:$AN$40,$N42))/((IF($P42=1,'3 PlantsCodes'!$D$26,IF($P42=2,'3 PlantsCodes'!$D$27,IF($P42=3,'3 PlantsCodes'!$D$28,IF($P42=4,'3 PlantsCodes'!$D$29)))))*IF($R42=1,'3 PlantsCodes'!$D$31,IF($R42=2,'3 PlantsCodes'!$D$32)))</f>
        <v>49.432621569907106</v>
      </c>
      <c r="BS42" s="19">
        <f>(IF($O42=20,VLOOKUP($C42,[2]Paris!$AB$7:$AN$40,12),IF($O42&gt;0,VLOOKUP($C42,[2]Paris!$AB$7:$AN$40,$O42),0))/(IF($Q42=1,'3 PlantsCodes'!$E$26,IF($Q42=3,'3 PlantsCodes'!$E$28,IF($Q42=4,'3 PlantsCodes'!$E$29,1)))*IF($R42=1,'3 PlantsCodes'!$E$31,IF($R42=2,'3 PlantsCodes'!$E$32))))</f>
        <v>0</v>
      </c>
      <c r="BT42" s="19">
        <f>VLOOKUP($C42,[2]Paris!$AB$6:$AZ$40,$S42)</f>
        <v>11.9</v>
      </c>
      <c r="BU42" s="19">
        <f>VLOOKUP($C42,[2]Paris!$B$7:$Y$40,18)</f>
        <v>7.641637794745507</v>
      </c>
      <c r="BV42" s="19">
        <f>VLOOKUP($C42,[2]Paris!$B$7:$AA$40,26)</f>
        <v>0.42139297419734784</v>
      </c>
      <c r="BW42" s="20">
        <f>IF($U42=1,-[4]School!$E$7,0)</f>
        <v>0</v>
      </c>
      <c r="BX42" s="57" t="s">
        <v>30</v>
      </c>
    </row>
    <row r="43" spans="1:76" ht="15" customHeight="1" x14ac:dyDescent="0.25">
      <c r="A43" s="151"/>
      <c r="B43" s="17">
        <v>15</v>
      </c>
      <c r="C43" s="22">
        <f t="shared" si="39"/>
        <v>18</v>
      </c>
      <c r="D43" s="50" t="str">
        <f t="shared" si="39"/>
        <v/>
      </c>
      <c r="E43" s="50" t="str">
        <f t="shared" si="39"/>
        <v/>
      </c>
      <c r="F43" s="49" t="str">
        <f t="shared" si="39"/>
        <v/>
      </c>
      <c r="G43" s="49" t="str">
        <f t="shared" si="39"/>
        <v/>
      </c>
      <c r="H43" s="49">
        <f t="shared" si="39"/>
        <v>0</v>
      </c>
      <c r="I43" s="49">
        <f t="shared" si="39"/>
        <v>4</v>
      </c>
      <c r="J43" s="49">
        <f t="shared" si="39"/>
        <v>3</v>
      </c>
      <c r="K43" s="49">
        <f t="shared" si="39"/>
        <v>3</v>
      </c>
      <c r="L43" s="49">
        <f t="shared" si="39"/>
        <v>1</v>
      </c>
      <c r="M43" s="49">
        <f t="shared" si="39"/>
        <v>4331</v>
      </c>
      <c r="N43" s="49">
        <f t="shared" si="39"/>
        <v>4</v>
      </c>
      <c r="O43" s="49">
        <f t="shared" si="38"/>
        <v>0</v>
      </c>
      <c r="P43" s="49">
        <f t="shared" si="38"/>
        <v>2</v>
      </c>
      <c r="Q43" s="49">
        <f t="shared" si="38"/>
        <v>0</v>
      </c>
      <c r="R43" s="49">
        <f t="shared" si="38"/>
        <v>2</v>
      </c>
      <c r="S43" s="22">
        <f t="shared" si="38"/>
        <v>21</v>
      </c>
      <c r="T43" s="49">
        <f t="shared" si="38"/>
        <v>1</v>
      </c>
      <c r="U43" s="49">
        <f t="shared" si="38"/>
        <v>0</v>
      </c>
      <c r="V43" s="18" t="str">
        <f t="shared" si="38"/>
        <v/>
      </c>
      <c r="W43" s="21">
        <f>IF(W20&gt;0,VLOOKUP(W20,'[3]2010_Envelope'!$BH$6:$CR$128,12),"")</f>
        <v>11.087179487179489</v>
      </c>
      <c r="X43" s="21">
        <f>IF(X20&gt;0,VLOOKUP(X20,'[3]2010_Envelope'!$BH$6:$CR$128,12),"")</f>
        <v>19.482207616350422</v>
      </c>
      <c r="Y43" s="21">
        <f>IF(Y20&gt;0,VLOOKUP(Y20,'[3]2010_Envelope'!$BH$6:$CR$128,12),"")</f>
        <v>20.051282051282055</v>
      </c>
      <c r="Z43" s="21">
        <f>IF(Z20&gt;0,VLOOKUP(Z20,'[3]2010_Envelope'!$BH$6:$CR$128,12),"")</f>
        <v>161.08477564102563</v>
      </c>
      <c r="AA43" s="21">
        <f>IF(AA20&gt;0,VLOOKUP(AA20,'[3]2010_Envelope'!$BH$6:$CR$128,12),"")</f>
        <v>79.109972989516422</v>
      </c>
      <c r="AB43" s="21">
        <f>IF(AB20&gt;0,VLOOKUP(AB20,'[3]2010_Envelope'!$BH$6:$CR$128,12),"")</f>
        <v>38.712422015595259</v>
      </c>
      <c r="AC43" s="20" t="str">
        <f>IF(AC20&gt;0,VLOOKUP(AC20,'[3]2010_HVAC'!$EY$7:$KA$83,56),"")</f>
        <v/>
      </c>
      <c r="AD43" s="20" t="str">
        <f>IF(AD20&gt;0,VLOOKUP(AD20,'[3]2010_HVAC'!$EY$7:$KA$83,56),"")</f>
        <v/>
      </c>
      <c r="AE43" s="20">
        <f>IF(AE20&gt;0,VLOOKUP(AE20,'[3]2010_HVAC'!$EY$7:$KA$83,56),"")</f>
        <v>72.45</v>
      </c>
      <c r="AF43" s="20">
        <f>IF(AF20&gt;0,VLOOKUP(AF20,'[3]2010_HVAC'!$EY$7:$KA$83,56),"")</f>
        <v>3.45</v>
      </c>
      <c r="AG43" s="55">
        <f>VLOOKUP($C43,[1]Performance!$A$3:$K$38,5)</f>
        <v>2</v>
      </c>
      <c r="AH43" s="55">
        <f t="shared" si="34"/>
        <v>58</v>
      </c>
      <c r="AI43" s="20">
        <f>IF(AI20&gt;0,VLOOKUP(AI20,'[3]2010_HVAC'!$EY$7:$KA$83,AH43),"")</f>
        <v>2.2421489911485737</v>
      </c>
      <c r="AJ43" s="20" t="str">
        <f>IF(AJ20&gt;0,VLOOKUP(AJ20,'[3]2010_HVAC'!$EY$7:$KA$83,$AH43),"")</f>
        <v/>
      </c>
      <c r="AK43" s="20">
        <f>IF(AK20&gt;0,VLOOKUP(AK20,'[3]2010_HVAC'!$EY$7:$KA$83,56),"")</f>
        <v>12.65</v>
      </c>
      <c r="AL43" s="20" t="str">
        <f>IF(AL20&gt;0,VLOOKUP(AL20,'[3]2010_HVAC'!$EY$7:$KA$83,56),"")</f>
        <v/>
      </c>
      <c r="AM43" s="20">
        <f>IF(AM20&gt;0,VLOOKUP(AM20,'[3]2010_HVAC'!$EY$7:$KA$83,56),"")</f>
        <v>2.3786324786324786</v>
      </c>
      <c r="AN43" s="20">
        <f>IF(AN20&gt;0,VLOOKUP(AN20,'[3]2010_HVAC'!$EY$7:$KA$83,56),"")</f>
        <v>7.7944444444444443</v>
      </c>
      <c r="AO43" s="20" t="str">
        <f>IF(AO20&gt;0,VLOOKUP(AO20,'[3]2010_HVAC'!$EY$7:$KA$83,56),"")</f>
        <v/>
      </c>
      <c r="AP43" s="13">
        <f t="shared" si="35"/>
        <v>1007353.773773509</v>
      </c>
      <c r="AQ43" s="21">
        <f>IF(AQ20&gt;0,VLOOKUP(AQ20,'[3]2010_Envelope'!$BH$6:$CR$128,13),"")</f>
        <v>30.027777777777782</v>
      </c>
      <c r="AR43" s="21">
        <f>IF(AR20&gt;0,VLOOKUP(AR20,'[3]2010_Envelope'!$BH$6:$CR$128,13),"")</f>
        <v>35.089283493849869</v>
      </c>
      <c r="AS43" s="21">
        <f>IF(AS20&gt;0,VLOOKUP(AS20,'[3]2010_Envelope'!$BH$6:$CR$128,13),"")</f>
        <v>54.305555555555564</v>
      </c>
      <c r="AT43" s="21" t="str">
        <f>IF(AT20&gt;0,VLOOKUP(AT20,'[3]2010_Envelope'!$BH$6:$CR$128,13),"")</f>
        <v/>
      </c>
      <c r="AU43" s="21">
        <f>IF(AU20&gt;0,VLOOKUP(AU20,'[3]2010_Envelope'!$BH$6:$CR$128,13),"")</f>
        <v>53.255430881060875</v>
      </c>
      <c r="AV43" s="21">
        <f>IF(AV20&gt;0,VLOOKUP(AV20,'[3]2010_Envelope'!$BH$6:$CR$128,13),"")</f>
        <v>26.060515975188107</v>
      </c>
      <c r="AW43" s="20" t="str">
        <f>IF(AW20&gt;0,VLOOKUP(AW20,'[3]2010_HVAC'!$EY$7:$KA$83,59),"")</f>
        <v/>
      </c>
      <c r="AX43" s="20" t="str">
        <f>IF(AX20&gt;0,VLOOKUP(AX20,'[3]2010_HVAC'!$EY$7:$KA$83,59),"")</f>
        <v/>
      </c>
      <c r="AY43" s="20">
        <f>IF(AY20&gt;0,VLOOKUP(AY20,'[3]2010_HVAC'!$EY$7:$KA$83,59),"")</f>
        <v>72.45</v>
      </c>
      <c r="AZ43" s="20">
        <f>IF(AZ20&gt;0,VLOOKUP(AZ20,'[3]2010_HVAC'!$EY$7:$KA$83,59),"")</f>
        <v>3.45</v>
      </c>
      <c r="BA43" s="55">
        <f>VLOOKUP($C43,[2]Performance!$A$3:$K$36,5)</f>
        <v>2</v>
      </c>
      <c r="BB43" s="55">
        <f t="shared" si="36"/>
        <v>61</v>
      </c>
      <c r="BC43" s="20">
        <f>IF(BC20&gt;0,VLOOKUP(BC20,'[3]2010_HVAC'!$EY$7:$KA$83,BB43),"")</f>
        <v>3.7258762373729364</v>
      </c>
      <c r="BD43" s="20" t="str">
        <f>IF(BD20&gt;0,VLOOKUP(BD20,'[3]2010_HVAC'!$EY$7:$KA$83,$BB43),"")</f>
        <v/>
      </c>
      <c r="BE43" s="20">
        <f>IF(BE20&gt;0,VLOOKUP(BE20,'[3]2010_HVAC'!$EY$7:$KA$83,59),"")</f>
        <v>12.65</v>
      </c>
      <c r="BF43" s="20" t="str">
        <f>IF(BF20&gt;0,VLOOKUP(BF20,'[3]2010_HVAC'!$EY$7:$KA$83,59),"")</f>
        <v/>
      </c>
      <c r="BG43" s="20">
        <f>IF(BG20&gt;0,VLOOKUP(BG20,'[3]2010_HVAC'!$EY$7:$KA$83,59),"")</f>
        <v>2.6504761904761907</v>
      </c>
      <c r="BH43" s="20">
        <f>IF(BH20&gt;0,VLOOKUP(BH20,'[3]2010_HVAC'!$EY$7:$KA$83,59),"")</f>
        <v>11.58031746031746</v>
      </c>
      <c r="BI43" s="20" t="str">
        <f>IF(BI20&gt;0,VLOOKUP(BI20,'[3]2010_HVAC'!$EY$7:$KA$83,59),"")</f>
        <v/>
      </c>
      <c r="BJ43" s="13">
        <f t="shared" si="37"/>
        <v>961522.48575053632</v>
      </c>
      <c r="BK43" s="19">
        <f>IF($N43&gt;0,VLOOKUP($C43,[1]Paris!$AB$7:$AN$40,$N43))/((IF($P43=1,'3 PlantsCodes'!$D$26,IF($P43=2,'3 PlantsCodes'!$D$27,IF($P43=3,'3 PlantsCodes'!$D$28,IF($P43=4,'3 PlantsCodes'!$D$29)))))*IF($R43=1,'3 PlantsCodes'!$D$31,IF($R43=2,'3 PlantsCodes'!$D$32)))</f>
        <v>15.671451869373238</v>
      </c>
      <c r="BL43" s="19">
        <f>(IF($O43=20,VLOOKUP($C43,[1]Paris!$AB$7:$AN$40,12),IF($O43&gt;0,VLOOKUP($C43,[1]Paris!$AB$7:$AN$40,$O43),0))/(IF($Q43=1,'3 PlantsCodes'!$E$26,IF($Q43=3,'3 PlantsCodes'!$E$28,IF($Q43=4,'3 PlantsCodes'!$E$29,1)))*IF($R43=1,'3 PlantsCodes'!$E$31,IF($R43=2,'3 PlantsCodes'!$E$32))))</f>
        <v>0</v>
      </c>
      <c r="BM43" s="19">
        <f>VLOOKUP($C43,[1]Paris!$AB$6:$AZ$40,$S43)</f>
        <v>4.8578497525865938</v>
      </c>
      <c r="BN43" s="19">
        <f>VLOOKUP($C43,[1]Paris!$B$7:$Y$40,18)</f>
        <v>7.545498072470048</v>
      </c>
      <c r="BO43" s="19">
        <f>VLOOKUP($C43,[1]Paris!$B$7:$AA$40,26)</f>
        <v>0.15148596374761322</v>
      </c>
      <c r="BP43" s="20">
        <f>IF($U43=1,-[4]Office!$E$7,0)</f>
        <v>0</v>
      </c>
      <c r="BQ43" s="57" t="s">
        <v>30</v>
      </c>
      <c r="BR43" s="19">
        <f>IF($N43&gt;0,VLOOKUP($C43,[2]Paris!$AB$7:$AN$40,$N43))/((IF($P43=1,'3 PlantsCodes'!$D$26,IF($P43=2,'3 PlantsCodes'!$D$27,IF($P43=3,'3 PlantsCodes'!$D$28,IF($P43=4,'3 PlantsCodes'!$D$29)))))*IF($R43=1,'3 PlantsCodes'!$D$31,IF($R43=2,'3 PlantsCodes'!$D$32)))</f>
        <v>23.407719119006295</v>
      </c>
      <c r="BS43" s="19">
        <f>(IF($O43=20,VLOOKUP($C43,[2]Paris!$AB$7:$AN$40,12),IF($O43&gt;0,VLOOKUP($C43,[2]Paris!$AB$7:$AN$40,$O43),0))/(IF($Q43=1,'3 PlantsCodes'!$E$26,IF($Q43=3,'3 PlantsCodes'!$E$28,IF($Q43=4,'3 PlantsCodes'!$E$29,1)))*IF($R43=1,'3 PlantsCodes'!$E$31,IF($R43=2,'3 PlantsCodes'!$E$32))))</f>
        <v>0</v>
      </c>
      <c r="BT43" s="19">
        <f>VLOOKUP($C43,[2]Paris!$AB$6:$AZ$40,$S43)</f>
        <v>8.1346700083542203</v>
      </c>
      <c r="BU43" s="19">
        <f>VLOOKUP($C43,[2]Paris!$B$7:$Y$40,18)</f>
        <v>7.9861940627061907</v>
      </c>
      <c r="BV43" s="19">
        <f>VLOOKUP($C43,[2]Paris!$B$7:$AA$40,26)</f>
        <v>0.3817962555299228</v>
      </c>
      <c r="BW43" s="20">
        <f>IF($U43=1,-[4]School!$E$7,0)</f>
        <v>0</v>
      </c>
      <c r="BX43" s="57" t="s">
        <v>30</v>
      </c>
    </row>
    <row r="44" spans="1:76" ht="15" customHeight="1" x14ac:dyDescent="0.25">
      <c r="A44" s="151"/>
      <c r="B44" s="17">
        <v>16</v>
      </c>
      <c r="C44" s="22">
        <f t="shared" si="39"/>
        <v>18</v>
      </c>
      <c r="D44" s="50" t="str">
        <f t="shared" si="39"/>
        <v/>
      </c>
      <c r="E44" s="50" t="str">
        <f t="shared" si="39"/>
        <v/>
      </c>
      <c r="F44" s="49" t="str">
        <f t="shared" si="39"/>
        <v/>
      </c>
      <c r="G44" s="49" t="str">
        <f t="shared" si="39"/>
        <v/>
      </c>
      <c r="H44" s="49">
        <f t="shared" si="39"/>
        <v>0</v>
      </c>
      <c r="I44" s="49">
        <f t="shared" si="39"/>
        <v>4</v>
      </c>
      <c r="J44" s="49">
        <f t="shared" si="39"/>
        <v>3</v>
      </c>
      <c r="K44" s="49">
        <f t="shared" si="39"/>
        <v>3</v>
      </c>
      <c r="L44" s="49">
        <f t="shared" si="39"/>
        <v>1</v>
      </c>
      <c r="M44" s="49">
        <f t="shared" si="39"/>
        <v>4331</v>
      </c>
      <c r="N44" s="49">
        <f t="shared" si="39"/>
        <v>6</v>
      </c>
      <c r="O44" s="49">
        <f t="shared" si="38"/>
        <v>0</v>
      </c>
      <c r="P44" s="49">
        <f t="shared" si="38"/>
        <v>1</v>
      </c>
      <c r="Q44" s="49">
        <f t="shared" si="38"/>
        <v>0</v>
      </c>
      <c r="R44" s="49">
        <f t="shared" si="38"/>
        <v>2</v>
      </c>
      <c r="S44" s="22">
        <f t="shared" si="38"/>
        <v>21</v>
      </c>
      <c r="T44" s="49">
        <f t="shared" si="38"/>
        <v>1</v>
      </c>
      <c r="U44" s="49">
        <f t="shared" si="38"/>
        <v>1</v>
      </c>
      <c r="V44" s="18" t="str">
        <f t="shared" si="38"/>
        <v/>
      </c>
      <c r="W44" s="21">
        <f>IF(W21&gt;0,VLOOKUP(W21,'[3]2010_Envelope'!$BH$6:$CR$128,12),"")</f>
        <v>11.087179487179489</v>
      </c>
      <c r="X44" s="21">
        <f>IF(X21&gt;0,VLOOKUP(X21,'[3]2010_Envelope'!$BH$6:$CR$128,12),"")</f>
        <v>19.482207616350422</v>
      </c>
      <c r="Y44" s="21">
        <f>IF(Y21&gt;0,VLOOKUP(Y21,'[3]2010_Envelope'!$BH$6:$CR$128,12),"")</f>
        <v>20.051282051282055</v>
      </c>
      <c r="Z44" s="21">
        <f>IF(Z21&gt;0,VLOOKUP(Z21,'[3]2010_Envelope'!$BH$6:$CR$128,12),"")</f>
        <v>161.08477564102563</v>
      </c>
      <c r="AA44" s="21">
        <f>IF(AA21&gt;0,VLOOKUP(AA21,'[3]2010_Envelope'!$BH$6:$CR$128,12),"")</f>
        <v>79.109972989516422</v>
      </c>
      <c r="AB44" s="21">
        <f>IF(AB21&gt;0,VLOOKUP(AB21,'[3]2010_Envelope'!$BH$6:$CR$128,12),"")</f>
        <v>38.712422015595259</v>
      </c>
      <c r="AC44" s="20" t="str">
        <f>IF(AC21&gt;0,VLOOKUP(AC21,'[3]2010_HVAC'!$EY$7:$KA$83,56),"")</f>
        <v/>
      </c>
      <c r="AD44" s="20" t="str">
        <f>IF(AD21&gt;0,VLOOKUP(AD21,'[3]2010_HVAC'!$EY$7:$KA$83,56),"")</f>
        <v/>
      </c>
      <c r="AE44" s="20">
        <f>IF(AE21&gt;0,VLOOKUP(AE21,'[3]2010_HVAC'!$EY$7:$KA$83,56),"")</f>
        <v>72.45</v>
      </c>
      <c r="AF44" s="20">
        <f>IF(AF21&gt;0,VLOOKUP(AF21,'[3]2010_HVAC'!$EY$7:$KA$83,56),"")</f>
        <v>3.45</v>
      </c>
      <c r="AG44" s="55">
        <f>VLOOKUP($C44,[1]Performance!$A$3:$K$38,5)</f>
        <v>2</v>
      </c>
      <c r="AH44" s="55">
        <f t="shared" si="34"/>
        <v>58</v>
      </c>
      <c r="AI44" s="20">
        <f>IF(AI21&gt;0,VLOOKUP(AI21,'[3]2010_HVAC'!$EY$7:$KA$83,AH44),"")</f>
        <v>2.2421489911485737</v>
      </c>
      <c r="AJ44" s="20" t="str">
        <f>IF(AJ21&gt;0,VLOOKUP(AJ21,'[3]2010_HVAC'!$EY$7:$KA$83,$AH44),"")</f>
        <v/>
      </c>
      <c r="AK44" s="20">
        <f>IF(AK21&gt;0,VLOOKUP(AK21,'[3]2010_HVAC'!$EY$7:$KA$83,56),"")</f>
        <v>33.35</v>
      </c>
      <c r="AL44" s="20" t="str">
        <f>IF(AL21&gt;0,VLOOKUP(AL21,'[3]2010_HVAC'!$EY$7:$KA$83,56),"")</f>
        <v/>
      </c>
      <c r="AM44" s="20">
        <f>IF(AM21&gt;0,VLOOKUP(AM21,'[3]2010_HVAC'!$EY$7:$KA$83,56),"")</f>
        <v>2.3786324786324786</v>
      </c>
      <c r="AN44" s="20">
        <f>IF(AN21&gt;0,VLOOKUP(AN21,'[3]2010_HVAC'!$EY$7:$KA$83,56),"")</f>
        <v>7.7944444444444443</v>
      </c>
      <c r="AO44" s="20">
        <f>IF(AO21&gt;0,VLOOKUP(AO21,'[3]2010_HVAC'!$EY$7:$KA$83,56),"")</f>
        <v>23.548461538461535</v>
      </c>
      <c r="AP44" s="13">
        <f t="shared" si="35"/>
        <v>1110895.173773509</v>
      </c>
      <c r="AQ44" s="21">
        <f>IF(AQ21&gt;0,VLOOKUP(AQ21,'[3]2010_Envelope'!$BH$6:$CR$128,13),"")</f>
        <v>30.027777777777782</v>
      </c>
      <c r="AR44" s="21">
        <f>IF(AR21&gt;0,VLOOKUP(AR21,'[3]2010_Envelope'!$BH$6:$CR$128,13),"")</f>
        <v>35.089283493849869</v>
      </c>
      <c r="AS44" s="21">
        <f>IF(AS21&gt;0,VLOOKUP(AS21,'[3]2010_Envelope'!$BH$6:$CR$128,13),"")</f>
        <v>54.305555555555564</v>
      </c>
      <c r="AT44" s="21" t="str">
        <f>IF(AT21&gt;0,VLOOKUP(AT21,'[3]2010_Envelope'!$BH$6:$CR$128,13),"")</f>
        <v/>
      </c>
      <c r="AU44" s="21">
        <f>IF(AU21&gt;0,VLOOKUP(AU21,'[3]2010_Envelope'!$BH$6:$CR$128,13),"")</f>
        <v>53.255430881060875</v>
      </c>
      <c r="AV44" s="21">
        <f>IF(AV21&gt;0,VLOOKUP(AV21,'[3]2010_Envelope'!$BH$6:$CR$128,13),"")</f>
        <v>26.060515975188107</v>
      </c>
      <c r="AW44" s="20" t="str">
        <f>IF(AW21&gt;0,VLOOKUP(AW21,'[3]2010_HVAC'!$EY$7:$KA$83,59),"")</f>
        <v/>
      </c>
      <c r="AX44" s="20" t="str">
        <f>IF(AX21&gt;0,VLOOKUP(AX21,'[3]2010_HVAC'!$EY$7:$KA$83,59),"")</f>
        <v/>
      </c>
      <c r="AY44" s="20">
        <f>IF(AY21&gt;0,VLOOKUP(AY21,'[3]2010_HVAC'!$EY$7:$KA$83,59),"")</f>
        <v>72.45</v>
      </c>
      <c r="AZ44" s="20">
        <f>IF(AZ21&gt;0,VLOOKUP(AZ21,'[3]2010_HVAC'!$EY$7:$KA$83,59),"")</f>
        <v>3.45</v>
      </c>
      <c r="BA44" s="55">
        <f>VLOOKUP($C44,[2]Performance!$A$3:$K$36,5)</f>
        <v>2</v>
      </c>
      <c r="BB44" s="55">
        <f t="shared" si="36"/>
        <v>61</v>
      </c>
      <c r="BC44" s="20">
        <f>IF(BC21&gt;0,VLOOKUP(BC21,'[3]2010_HVAC'!$EY$7:$KA$83,BB44),"")</f>
        <v>3.7258762373729364</v>
      </c>
      <c r="BD44" s="20" t="str">
        <f>IF(BD21&gt;0,VLOOKUP(BD21,'[3]2010_HVAC'!$EY$7:$KA$83,$BB44),"")</f>
        <v/>
      </c>
      <c r="BE44" s="20">
        <f>IF(BE21&gt;0,VLOOKUP(BE21,'[3]2010_HVAC'!$EY$7:$KA$83,59),"")</f>
        <v>33.35</v>
      </c>
      <c r="BF44" s="20" t="str">
        <f>IF(BF21&gt;0,VLOOKUP(BF21,'[3]2010_HVAC'!$EY$7:$KA$83,59),"")</f>
        <v/>
      </c>
      <c r="BG44" s="20">
        <f>IF(BG21&gt;0,VLOOKUP(BG21,'[3]2010_HVAC'!$EY$7:$KA$83,59),"")</f>
        <v>2.6504761904761907</v>
      </c>
      <c r="BH44" s="20">
        <f>IF(BH21&gt;0,VLOOKUP(BH21,'[3]2010_HVAC'!$EY$7:$KA$83,59),"")</f>
        <v>11.58031746031746</v>
      </c>
      <c r="BI44" s="20">
        <f>IF(BI21&gt;0,VLOOKUP(BI21,'[3]2010_HVAC'!$EY$7:$KA$83,59),"")</f>
        <v>24.296031746031748</v>
      </c>
      <c r="BJ44" s="13">
        <f t="shared" si="37"/>
        <v>1103259.9857505362</v>
      </c>
      <c r="BK44" s="19">
        <f>IF($N44&gt;0,VLOOKUP($C44,[1]Paris!$AB$7:$AN$40,$N44))/((IF($P44=1,'3 PlantsCodes'!$D$26,IF($P44=2,'3 PlantsCodes'!$D$27,IF($P44=3,'3 PlantsCodes'!$D$28,IF($P44=4,'3 PlantsCodes'!$D$29)))))*IF($R44=1,'3 PlantsCodes'!$D$31,IF($R44=2,'3 PlantsCodes'!$D$32)))</f>
        <v>14.27100363491162</v>
      </c>
      <c r="BL44" s="19">
        <f>(IF($O44=20,VLOOKUP($C44,[1]Paris!$AB$7:$AN$40,12),IF($O44&gt;0,VLOOKUP($C44,[1]Paris!$AB$7:$AN$40,$O44),0))/(IF($Q44=1,'3 PlantsCodes'!$E$26,IF($Q44=3,'3 PlantsCodes'!$E$28,IF($Q44=4,'3 PlantsCodes'!$E$29,1)))*IF($R44=1,'3 PlantsCodes'!$E$31,IF($R44=2,'3 PlantsCodes'!$E$32))))</f>
        <v>0</v>
      </c>
      <c r="BM44" s="19">
        <f>VLOOKUP($C44,[1]Paris!$AB$6:$AZ$40,$S44)</f>
        <v>4.8578497525865938</v>
      </c>
      <c r="BN44" s="19">
        <f>VLOOKUP($C44,[1]Paris!$B$7:$Y$40,18)</f>
        <v>7.545498072470048</v>
      </c>
      <c r="BO44" s="19">
        <f>VLOOKUP($C44,[1]Paris!$B$7:$AA$40,26)</f>
        <v>0.15148596374761322</v>
      </c>
      <c r="BP44" s="20">
        <f>IF($U44=1,-[4]Office!$E$7,0)</f>
        <v>-7.0162393162393162</v>
      </c>
      <c r="BQ44" s="57" t="s">
        <v>30</v>
      </c>
      <c r="BR44" s="19">
        <f>IF($N44&gt;0,VLOOKUP($C44,[2]Paris!$AB$7:$AN$40,$N44))/((IF($P44=1,'3 PlantsCodes'!$D$26,IF($P44=2,'3 PlantsCodes'!$D$27,IF($P44=3,'3 PlantsCodes'!$D$28,IF($P44=4,'3 PlantsCodes'!$D$29)))))*IF($R44=1,'3 PlantsCodes'!$D$31,IF($R44=2,'3 PlantsCodes'!$D$32)))</f>
        <v>21.31593469557005</v>
      </c>
      <c r="BS44" s="19">
        <f>(IF($O44=20,VLOOKUP($C44,[2]Paris!$AB$7:$AN$40,12),IF($O44&gt;0,VLOOKUP($C44,[2]Paris!$AB$7:$AN$40,$O44),0))/(IF($Q44=1,'3 PlantsCodes'!$E$26,IF($Q44=3,'3 PlantsCodes'!$E$28,IF($Q44=4,'3 PlantsCodes'!$E$29,1)))*IF($R44=1,'3 PlantsCodes'!$E$31,IF($R44=2,'3 PlantsCodes'!$E$32))))</f>
        <v>0</v>
      </c>
      <c r="BT44" s="19">
        <f>VLOOKUP($C44,[2]Paris!$AB$6:$AZ$40,$S44)</f>
        <v>8.1346700083542203</v>
      </c>
      <c r="BU44" s="19">
        <f>VLOOKUP($C44,[2]Paris!$B$7:$Y$40,18)</f>
        <v>7.9861940627061907</v>
      </c>
      <c r="BV44" s="19">
        <f>VLOOKUP($C44,[2]Paris!$B$7:$AA$40,26)</f>
        <v>0.3817962555299228</v>
      </c>
      <c r="BW44" s="20">
        <f>IF($U44=1,-[4]School!$E$7,0)</f>
        <v>-7.1434920634920633</v>
      </c>
      <c r="BX44" s="57" t="s">
        <v>30</v>
      </c>
    </row>
    <row r="45" spans="1:76" ht="15" customHeight="1" x14ac:dyDescent="0.25">
      <c r="A45" s="151"/>
      <c r="B45" s="17">
        <v>17</v>
      </c>
      <c r="C45" s="22">
        <f t="shared" si="39"/>
        <v>3</v>
      </c>
      <c r="D45" s="50" t="str">
        <f t="shared" si="39"/>
        <v/>
      </c>
      <c r="E45" s="50" t="str">
        <f t="shared" si="39"/>
        <v/>
      </c>
      <c r="F45" s="49" t="str">
        <f t="shared" si="39"/>
        <v/>
      </c>
      <c r="G45" s="49" t="str">
        <f t="shared" si="39"/>
        <v/>
      </c>
      <c r="H45" s="49">
        <f t="shared" si="39"/>
        <v>0</v>
      </c>
      <c r="I45" s="49">
        <f t="shared" si="39"/>
        <v>1</v>
      </c>
      <c r="J45" s="49">
        <f t="shared" si="39"/>
        <v>2</v>
      </c>
      <c r="K45" s="49">
        <f t="shared" si="39"/>
        <v>1</v>
      </c>
      <c r="L45" s="49">
        <f t="shared" si="39"/>
        <v>1</v>
      </c>
      <c r="M45" s="49">
        <f t="shared" si="39"/>
        <v>1211</v>
      </c>
      <c r="N45" s="49">
        <f t="shared" si="39"/>
        <v>8</v>
      </c>
      <c r="O45" s="49">
        <f t="shared" si="38"/>
        <v>13</v>
      </c>
      <c r="P45" s="49">
        <f t="shared" si="38"/>
        <v>1</v>
      </c>
      <c r="Q45" s="49">
        <f t="shared" si="38"/>
        <v>1</v>
      </c>
      <c r="R45" s="49">
        <f t="shared" si="38"/>
        <v>2</v>
      </c>
      <c r="S45" s="22">
        <f t="shared" si="38"/>
        <v>23</v>
      </c>
      <c r="T45" s="49">
        <f t="shared" si="38"/>
        <v>1</v>
      </c>
      <c r="U45" s="49">
        <f t="shared" si="38"/>
        <v>0</v>
      </c>
      <c r="V45" s="18" t="str">
        <f t="shared" si="38"/>
        <v/>
      </c>
      <c r="W45" s="21">
        <f>IF(W22&gt;0,VLOOKUP(W22,'[3]2010_Envelope'!$BH$6:$CR$128,12),"")</f>
        <v>18.399999999999999</v>
      </c>
      <c r="X45" s="21">
        <f>IF(X22&gt;0,VLOOKUP(X22,'[3]2010_Envelope'!$BH$6:$CR$128,12),"")</f>
        <v>6.0116987179487191</v>
      </c>
      <c r="Y45" s="21" t="str">
        <f>IF(Y22&gt;0,VLOOKUP(Y22,'[3]2010_Envelope'!$BH$6:$CR$128,12),"")</f>
        <v/>
      </c>
      <c r="Z45" s="21">
        <f>IF(Z22&gt;0,VLOOKUP(Z22,'[3]2010_Envelope'!$BH$6:$CR$128,12),"")</f>
        <v>129.73007478632479</v>
      </c>
      <c r="AA45" s="21" t="str">
        <f>IF(AA22&gt;0,VLOOKUP(AA22,'[3]2010_Envelope'!$BH$6:$CR$128,12),"")</f>
        <v/>
      </c>
      <c r="AB45" s="21" t="str">
        <f>IF(AB22&gt;0,VLOOKUP(AB22,'[3]2010_Envelope'!$BH$6:$CR$128,12),"")</f>
        <v/>
      </c>
      <c r="AC45" s="20" t="str">
        <f>IF(AC22&gt;0,VLOOKUP(AC22,'[3]2010_HVAC'!$EY$7:$KA$83,56),"")</f>
        <v/>
      </c>
      <c r="AD45" s="20" t="str">
        <f>IF(AD22&gt;0,VLOOKUP(AD22,'[3]2010_HVAC'!$EY$7:$KA$83,56),"")</f>
        <v/>
      </c>
      <c r="AE45" s="20" t="str">
        <f>IF(AE22&gt;0,VLOOKUP(AE22,'[3]2010_HVAC'!$EY$7:$KA$83,56),"")</f>
        <v/>
      </c>
      <c r="AF45" s="20" t="str">
        <f>IF(AF22&gt;0,VLOOKUP(AF22,'[3]2010_HVAC'!$EY$7:$KA$83,56),"")</f>
        <v/>
      </c>
      <c r="AG45" s="55">
        <f>VLOOKUP($C45,[1]Performance!$A$3:$K$38,5)</f>
        <v>1</v>
      </c>
      <c r="AH45" s="55">
        <f t="shared" si="34"/>
        <v>57</v>
      </c>
      <c r="AI45" s="20">
        <f>IF(AI22&gt;0,VLOOKUP(AI22,'[3]2010_HVAC'!$EY$7:$KA$83,AH45),"")</f>
        <v>12.852007744274996</v>
      </c>
      <c r="AJ45" s="20" t="str">
        <f>IF(AJ22&gt;0,VLOOKUP(AJ22,'[3]2010_HVAC'!$EY$7:$KA$83,$AH45),"")</f>
        <v/>
      </c>
      <c r="AK45" s="20">
        <f>IF(AK22&gt;0,VLOOKUP(AK22,'[3]2010_HVAC'!$EY$7:$KA$83,56),"")</f>
        <v>33.35</v>
      </c>
      <c r="AL45" s="20" t="str">
        <f>IF(AL22&gt;0,VLOOKUP(AL22,'[3]2010_HVAC'!$EY$7:$KA$83,56),"")</f>
        <v/>
      </c>
      <c r="AM45" s="20">
        <f>IF(AM22&gt;0,VLOOKUP(AM22,'[3]2010_HVAC'!$EY$7:$KA$83,56),"")</f>
        <v>2.3786324786324786</v>
      </c>
      <c r="AN45" s="20">
        <f>IF(AN22&gt;0,VLOOKUP(AN22,'[3]2010_HVAC'!$EY$7:$KA$83,56),"")</f>
        <v>7.7944444444444443</v>
      </c>
      <c r="AO45" s="20" t="str">
        <f>IF(AO22&gt;0,VLOOKUP(AO22,'[3]2010_HVAC'!$EY$7:$KA$83,56),"")</f>
        <v/>
      </c>
      <c r="AP45" s="13">
        <f t="shared" si="35"/>
        <v>492609.44812160346</v>
      </c>
      <c r="AQ45" s="21">
        <f>IF(AQ22&gt;0,VLOOKUP(AQ22,'[3]2010_Envelope'!$BH$6:$CR$128,13),"")</f>
        <v>42.166666666666657</v>
      </c>
      <c r="AR45" s="21">
        <f>IF(AR22&gt;0,VLOOKUP(AR22,'[3]2010_Envelope'!$BH$6:$CR$128,13),"")</f>
        <v>10.827633333333335</v>
      </c>
      <c r="AS45" s="21" t="str">
        <f>IF(AS22&gt;0,VLOOKUP(AS22,'[3]2010_Envelope'!$BH$6:$CR$128,13),"")</f>
        <v/>
      </c>
      <c r="AT45" s="21">
        <f>IF(AT22&gt;0,VLOOKUP(AT22,'[3]2010_Envelope'!$BH$6:$CR$128,13),"")</f>
        <v>108.43941428571429</v>
      </c>
      <c r="AU45" s="21" t="str">
        <f>IF(AU22&gt;0,VLOOKUP(AU22,'[3]2010_Envelope'!$BH$6:$CR$128,13),"")</f>
        <v/>
      </c>
      <c r="AV45" s="21" t="str">
        <f>IF(AV22&gt;0,VLOOKUP(AV22,'[3]2010_Envelope'!$BH$6:$CR$128,13),"")</f>
        <v/>
      </c>
      <c r="AW45" s="20" t="str">
        <f>IF(AW22&gt;0,VLOOKUP(AW22,'[3]2010_HVAC'!$EY$7:$KA$83,59),"")</f>
        <v/>
      </c>
      <c r="AX45" s="20" t="str">
        <f>IF(AX22&gt;0,VLOOKUP(AX22,'[3]2010_HVAC'!$EY$7:$KA$83,59),"")</f>
        <v/>
      </c>
      <c r="AY45" s="20" t="str">
        <f>IF(AY22&gt;0,VLOOKUP(AY22,'[3]2010_HVAC'!$EY$7:$KA$83,59),"")</f>
        <v/>
      </c>
      <c r="AZ45" s="20" t="str">
        <f>IF(AZ22&gt;0,VLOOKUP(AZ22,'[3]2010_HVAC'!$EY$7:$KA$83,59),"")</f>
        <v/>
      </c>
      <c r="BA45" s="55">
        <f>VLOOKUP($C45,[2]Performance!$A$3:$K$36,5)</f>
        <v>1</v>
      </c>
      <c r="BB45" s="55">
        <f t="shared" si="36"/>
        <v>60</v>
      </c>
      <c r="BC45" s="20">
        <f>IF(BC22&gt;0,VLOOKUP(BC22,'[3]2010_HVAC'!$EY$7:$KA$83,BB45),"")</f>
        <v>19.421850919216361</v>
      </c>
      <c r="BD45" s="20" t="str">
        <f>IF(BD22&gt;0,VLOOKUP(BD22,'[3]2010_HVAC'!$EY$7:$KA$83,$BB45),"")</f>
        <v/>
      </c>
      <c r="BE45" s="20">
        <f>IF(BE22&gt;0,VLOOKUP(BE22,'[3]2010_HVAC'!$EY$7:$KA$83,59),"")</f>
        <v>33.35</v>
      </c>
      <c r="BF45" s="20" t="str">
        <f>IF(BF22&gt;0,VLOOKUP(BF22,'[3]2010_HVAC'!$EY$7:$KA$83,59),"")</f>
        <v/>
      </c>
      <c r="BG45" s="20">
        <f>IF(BG22&gt;0,VLOOKUP(BG22,'[3]2010_HVAC'!$EY$7:$KA$83,59),"")</f>
        <v>2.6504761904761907</v>
      </c>
      <c r="BH45" s="20">
        <f>IF(BH22&gt;0,VLOOKUP(BH22,'[3]2010_HVAC'!$EY$7:$KA$83,59),"")</f>
        <v>11.58031746031746</v>
      </c>
      <c r="BI45" s="20" t="str">
        <f>IF(BI22&gt;0,VLOOKUP(BI22,'[3]2010_HVAC'!$EY$7:$KA$83,59),"")</f>
        <v/>
      </c>
      <c r="BJ45" s="13">
        <f t="shared" si="37"/>
        <v>719574.53039553156</v>
      </c>
      <c r="BK45" s="19">
        <f>IF($N45&gt;0,VLOOKUP($C45,[1]Paris!$AB$7:$AN$40,$N45))/((IF($P45=1,'3 PlantsCodes'!$D$26,IF($P45=2,'3 PlantsCodes'!$D$27,IF($P45=3,'3 PlantsCodes'!$D$28,IF($P45=4,'3 PlantsCodes'!$D$29)))))*IF($R45=1,'3 PlantsCodes'!$D$31,IF($R45=2,'3 PlantsCodes'!$D$32)))</f>
        <v>23.405072207367041</v>
      </c>
      <c r="BL45" s="19">
        <f>(IF($O45=20,VLOOKUP($C45,[1]Paris!$AB$7:$AN$40,12),IF($O45&gt;0,VLOOKUP($C45,[1]Paris!$AB$7:$AN$40,$O45),0))/(IF($Q45=1,'3 PlantsCodes'!$E$26,IF($Q45=3,'3 PlantsCodes'!$E$28,IF($Q45=4,'3 PlantsCodes'!$E$29,1)))*IF($R45=1,'3 PlantsCodes'!$E$31,IF($R45=2,'3 PlantsCodes'!$E$32))))</f>
        <v>3.7774999894483221</v>
      </c>
      <c r="BM45" s="19">
        <f>VLOOKUP($C45,[1]Paris!$AB$6:$AZ$40,$S45)</f>
        <v>1.2999989752663892</v>
      </c>
      <c r="BN45" s="19">
        <f>VLOOKUP($C45,[1]Paris!$B$7:$Y$40,18)</f>
        <v>30.485094726560384</v>
      </c>
      <c r="BO45" s="19">
        <f>VLOOKUP($C45,[1]Paris!$B$7:$AA$40,26)</f>
        <v>0.33414558585910437</v>
      </c>
      <c r="BP45" s="20">
        <f>IF($U45=1,-[4]Office!$E$7,0)</f>
        <v>0</v>
      </c>
      <c r="BQ45" s="57" t="s">
        <v>30</v>
      </c>
      <c r="BR45" s="19">
        <f>IF($N45&gt;0,VLOOKUP($C45,[2]Paris!$AB$7:$AN$40,$N45))/((IF($P45=1,'3 PlantsCodes'!$D$26,IF($P45=2,'3 PlantsCodes'!$D$27,IF($P45=3,'3 PlantsCodes'!$D$28,IF($P45=4,'3 PlantsCodes'!$D$29)))))*IF($R45=1,'3 PlantsCodes'!$D$31,IF($R45=2,'3 PlantsCodes'!$D$32)))</f>
        <v>31.682435716518597</v>
      </c>
      <c r="BS45" s="19">
        <f>(IF($O45=20,VLOOKUP($C45,[2]Paris!$AB$7:$AN$40,12),IF($O45&gt;0,VLOOKUP($C45,[2]Paris!$AB$7:$AN$40,$O45),0))/(IF($Q45=1,'3 PlantsCodes'!$E$26,IF($Q45=3,'3 PlantsCodes'!$E$28,IF($Q45=4,'3 PlantsCodes'!$E$29,1)))*IF($R45=1,'3 PlantsCodes'!$E$31,IF($R45=2,'3 PlantsCodes'!$E$32))))</f>
        <v>1.5943449790283533</v>
      </c>
      <c r="BT45" s="19">
        <f>VLOOKUP($C45,[2]Paris!$AB$6:$AZ$40,$S45)</f>
        <v>2.1285183779861887</v>
      </c>
      <c r="BU45" s="19">
        <f>VLOOKUP($C45,[2]Paris!$B$7:$Y$40,18)</f>
        <v>28.841314429564559</v>
      </c>
      <c r="BV45" s="19">
        <f>VLOOKUP($C45,[2]Paris!$B$7:$AA$40,26)</f>
        <v>0.61079072917315813</v>
      </c>
      <c r="BW45" s="20">
        <f>IF($U45=1,-[4]School!$E$7,0)</f>
        <v>0</v>
      </c>
      <c r="BX45" s="57" t="s">
        <v>30</v>
      </c>
    </row>
    <row r="46" spans="1:76" ht="15" customHeight="1" x14ac:dyDescent="0.25">
      <c r="A46" s="151"/>
      <c r="B46" s="17">
        <v>18</v>
      </c>
      <c r="C46" s="22">
        <f t="shared" si="39"/>
        <v>13</v>
      </c>
      <c r="D46" s="50" t="str">
        <f t="shared" si="39"/>
        <v/>
      </c>
      <c r="E46" s="50" t="str">
        <f t="shared" si="39"/>
        <v/>
      </c>
      <c r="F46" s="49" t="str">
        <f t="shared" si="39"/>
        <v/>
      </c>
      <c r="G46" s="49" t="str">
        <f t="shared" si="39"/>
        <v/>
      </c>
      <c r="H46" s="49">
        <f t="shared" si="39"/>
        <v>0</v>
      </c>
      <c r="I46" s="49">
        <f t="shared" si="39"/>
        <v>3</v>
      </c>
      <c r="J46" s="49">
        <f t="shared" si="39"/>
        <v>3</v>
      </c>
      <c r="K46" s="49">
        <f t="shared" si="39"/>
        <v>2</v>
      </c>
      <c r="L46" s="49">
        <f t="shared" si="39"/>
        <v>1</v>
      </c>
      <c r="M46" s="49">
        <f t="shared" si="39"/>
        <v>3321</v>
      </c>
      <c r="N46" s="49">
        <f t="shared" si="39"/>
        <v>9</v>
      </c>
      <c r="O46" s="49">
        <f t="shared" si="38"/>
        <v>0</v>
      </c>
      <c r="P46" s="49">
        <f t="shared" si="38"/>
        <v>2</v>
      </c>
      <c r="Q46" s="49">
        <f t="shared" si="38"/>
        <v>0</v>
      </c>
      <c r="R46" s="49">
        <f t="shared" si="38"/>
        <v>2</v>
      </c>
      <c r="S46" s="22">
        <f t="shared" si="38"/>
        <v>18</v>
      </c>
      <c r="T46" s="49">
        <f t="shared" si="38"/>
        <v>0</v>
      </c>
      <c r="U46" s="49">
        <f t="shared" si="38"/>
        <v>0</v>
      </c>
      <c r="V46" s="18" t="str">
        <f t="shared" si="38"/>
        <v/>
      </c>
      <c r="W46" s="21">
        <f>IF(W23&gt;0,VLOOKUP(W23,'[3]2010_Envelope'!$BH$6:$CR$128,12),"")</f>
        <v>10.851282051282054</v>
      </c>
      <c r="X46" s="21">
        <f>IF(X23&gt;0,VLOOKUP(X23,'[3]2010_Envelope'!$BH$6:$CR$128,12),"")</f>
        <v>16.123206303186556</v>
      </c>
      <c r="Y46" s="21">
        <f>IF(Y23&gt;0,VLOOKUP(Y23,'[3]2010_Envelope'!$BH$6:$CR$128,12),"")</f>
        <v>19.81538461538462</v>
      </c>
      <c r="Z46" s="21">
        <f>IF(Z23&gt;0,VLOOKUP(Z23,'[3]2010_Envelope'!$BH$6:$CR$128,12),"")</f>
        <v>161.08477564102563</v>
      </c>
      <c r="AA46" s="21" t="str">
        <f>IF(AA23&gt;0,VLOOKUP(AA23,'[3]2010_Envelope'!$BH$6:$CR$128,12),"")</f>
        <v/>
      </c>
      <c r="AB46" s="21">
        <f>IF(AB23&gt;0,VLOOKUP(AB23,'[3]2010_Envelope'!$BH$6:$CR$128,12),"")</f>
        <v>38.712422015595259</v>
      </c>
      <c r="AC46" s="20" t="str">
        <f>IF(AC23&gt;0,VLOOKUP(AC23,'[3]2010_HVAC'!$EY$7:$KA$83,56),"")</f>
        <v/>
      </c>
      <c r="AD46" s="20" t="str">
        <f>IF(AD23&gt;0,VLOOKUP(AD23,'[3]2010_HVAC'!$EY$7:$KA$83,56),"")</f>
        <v/>
      </c>
      <c r="AE46" s="20">
        <f>IF(AE23&gt;0,VLOOKUP(AE23,'[3]2010_HVAC'!$EY$7:$KA$83,56),"")</f>
        <v>60.95</v>
      </c>
      <c r="AF46" s="20" t="str">
        <f>IF(AF23&gt;0,VLOOKUP(AF23,'[3]2010_HVAC'!$EY$7:$KA$83,56),"")</f>
        <v/>
      </c>
      <c r="AG46" s="55">
        <f>VLOOKUP($C46,[1]Performance!$A$3:$K$38,5)</f>
        <v>2</v>
      </c>
      <c r="AH46" s="55">
        <f t="shared" si="34"/>
        <v>58</v>
      </c>
      <c r="AI46" s="20" t="str">
        <f>IF(AI23&gt;0,VLOOKUP(AI23,'[3]2010_HVAC'!$EY$7:$KA$83,AH46),"")</f>
        <v/>
      </c>
      <c r="AJ46" s="20" t="str">
        <f>IF(AJ23&gt;0,VLOOKUP(AJ23,'[3]2010_HVAC'!$EY$7:$KA$83,$AH46),"")</f>
        <v/>
      </c>
      <c r="AK46" s="20">
        <f>IF(AK23&gt;0,VLOOKUP(AK23,'[3]2010_HVAC'!$EY$7:$KA$83,56),"")</f>
        <v>12.65</v>
      </c>
      <c r="AL46" s="20" t="str">
        <f>IF(AL23&gt;0,VLOOKUP(AL23,'[3]2010_HVAC'!$EY$7:$KA$83,56),"")</f>
        <v/>
      </c>
      <c r="AM46" s="20">
        <f>IF(AM23&gt;0,VLOOKUP(AM23,'[3]2010_HVAC'!$EY$7:$KA$83,56),"")</f>
        <v>2.3786324786324786</v>
      </c>
      <c r="AN46" s="20" t="str">
        <f>IF(AN23&gt;0,VLOOKUP(AN23,'[3]2010_HVAC'!$EY$7:$KA$83,56),"")</f>
        <v/>
      </c>
      <c r="AO46" s="20" t="str">
        <f>IF(AO23&gt;0,VLOOKUP(AO23,'[3]2010_HVAC'!$EY$7:$KA$83,56),"")</f>
        <v/>
      </c>
      <c r="AP46" s="13">
        <f t="shared" si="35"/>
        <v>754803.7452659494</v>
      </c>
      <c r="AQ46" s="21">
        <f>IF(AQ23&gt;0,VLOOKUP(AQ23,'[3]2010_Envelope'!$BH$6:$CR$128,13),"")</f>
        <v>29.388888888888893</v>
      </c>
      <c r="AR46" s="21">
        <f>IF(AR23&gt;0,VLOOKUP(AR23,'[3]2010_Envelope'!$BH$6:$CR$128,13),"")</f>
        <v>29.039407029392994</v>
      </c>
      <c r="AS46" s="21">
        <f>IF(AS23&gt;0,VLOOKUP(AS23,'[3]2010_Envelope'!$BH$6:$CR$128,13),"")</f>
        <v>53.666666666666679</v>
      </c>
      <c r="AT46" s="21" t="str">
        <f>IF(AT23&gt;0,VLOOKUP(AT23,'[3]2010_Envelope'!$BH$6:$CR$128,13),"")</f>
        <v/>
      </c>
      <c r="AU46" s="21" t="str">
        <f>IF(AU23&gt;0,VLOOKUP(AU23,'[3]2010_Envelope'!$BH$6:$CR$128,13),"")</f>
        <v/>
      </c>
      <c r="AV46" s="21">
        <f>IF(AV23&gt;0,VLOOKUP(AV23,'[3]2010_Envelope'!$BH$6:$CR$128,13),"")</f>
        <v>26.060515975188107</v>
      </c>
      <c r="AW46" s="20" t="str">
        <f>IF(AW23&gt;0,VLOOKUP(AW23,'[3]2010_HVAC'!$EY$7:$KA$83,59),"")</f>
        <v/>
      </c>
      <c r="AX46" s="20" t="str">
        <f>IF(AX23&gt;0,VLOOKUP(AX23,'[3]2010_HVAC'!$EY$7:$KA$83,59),"")</f>
        <v/>
      </c>
      <c r="AY46" s="20">
        <f>IF(AY23&gt;0,VLOOKUP(AY23,'[3]2010_HVAC'!$EY$7:$KA$83,59),"")</f>
        <v>60.95</v>
      </c>
      <c r="AZ46" s="20" t="str">
        <f>IF(AZ23&gt;0,VLOOKUP(AZ23,'[3]2010_HVAC'!$EY$7:$KA$83,59),"")</f>
        <v/>
      </c>
      <c r="BA46" s="55">
        <f>VLOOKUP($C46,[2]Performance!$A$3:$K$36,5)</f>
        <v>2</v>
      </c>
      <c r="BB46" s="55">
        <f t="shared" si="36"/>
        <v>61</v>
      </c>
      <c r="BC46" s="20" t="str">
        <f>IF(BC23&gt;0,VLOOKUP(BC23,'[3]2010_HVAC'!$EY$7:$KA$83,BB46),"")</f>
        <v/>
      </c>
      <c r="BD46" s="20" t="str">
        <f>IF(BD23&gt;0,VLOOKUP(BD23,'[3]2010_HVAC'!$EY$7:$KA$83,$BB46),"")</f>
        <v/>
      </c>
      <c r="BE46" s="20">
        <f>IF(BE23&gt;0,VLOOKUP(BE23,'[3]2010_HVAC'!$EY$7:$KA$83,59),"")</f>
        <v>12.65</v>
      </c>
      <c r="BF46" s="20" t="str">
        <f>IF(BF23&gt;0,VLOOKUP(BF23,'[3]2010_HVAC'!$EY$7:$KA$83,59),"")</f>
        <v/>
      </c>
      <c r="BG46" s="20">
        <f>IF(BG23&gt;0,VLOOKUP(BG23,'[3]2010_HVAC'!$EY$7:$KA$83,59),"")</f>
        <v>2.6504761904761907</v>
      </c>
      <c r="BH46" s="20" t="str">
        <f>IF(BH23&gt;0,VLOOKUP(BH23,'[3]2010_HVAC'!$EY$7:$KA$83,59),"")</f>
        <v/>
      </c>
      <c r="BI46" s="20" t="str">
        <f>IF(BI23&gt;0,VLOOKUP(BI23,'[3]2010_HVAC'!$EY$7:$KA$83,59),"")</f>
        <v/>
      </c>
      <c r="BJ46" s="13">
        <f t="shared" si="37"/>
        <v>675378.75746443064</v>
      </c>
      <c r="BK46" s="19">
        <f>IF($N46&gt;0,VLOOKUP($C46,[1]Paris!$AB$7:$AN$40,$N46))/((IF($P46=1,'3 PlantsCodes'!$D$26,IF($P46=2,'3 PlantsCodes'!$D$27,IF($P46=3,'3 PlantsCodes'!$D$28,IF($P46=4,'3 PlantsCodes'!$D$29)))))*IF($R46=1,'3 PlantsCodes'!$D$31,IF($R46=2,'3 PlantsCodes'!$D$32)))</f>
        <v>12.534595306196286</v>
      </c>
      <c r="BL46" s="19">
        <f>(IF($O46=20,VLOOKUP($C46,[1]Paris!$AB$7:$AN$40,12),IF($O46&gt;0,VLOOKUP($C46,[1]Paris!$AB$7:$AN$40,$O46),0))/(IF($Q46=1,'3 PlantsCodes'!$E$26,IF($Q46=3,'3 PlantsCodes'!$E$28,IF($Q46=4,'3 PlantsCodes'!$E$29,1)))*IF($R46=1,'3 PlantsCodes'!$E$31,IF($R46=2,'3 PlantsCodes'!$E$32))))</f>
        <v>0</v>
      </c>
      <c r="BM46" s="19">
        <f>VLOOKUP($C46,[1]Paris!$AB$6:$AZ$40,$S46)</f>
        <v>8.1999999999999993</v>
      </c>
      <c r="BN46" s="19">
        <f>VLOOKUP($C46,[1]Paris!$B$7:$Y$40,18)</f>
        <v>20.788300781250001</v>
      </c>
      <c r="BO46" s="19">
        <f>VLOOKUP($C46,[1]Paris!$B$7:$AA$40,26)</f>
        <v>0.18005596110980332</v>
      </c>
      <c r="BP46" s="20">
        <f>IF($U46=1,-[4]Office!$E$7,0)</f>
        <v>0</v>
      </c>
      <c r="BQ46" s="57" t="s">
        <v>30</v>
      </c>
      <c r="BR46" s="19">
        <f>IF($N46&gt;0,VLOOKUP($C46,[2]Paris!$AB$7:$AN$40,$N46))/((IF($P46=1,'3 PlantsCodes'!$D$26,IF($P46=2,'3 PlantsCodes'!$D$27,IF($P46=3,'3 PlantsCodes'!$D$28,IF($P46=4,'3 PlantsCodes'!$D$29)))))*IF($R46=1,'3 PlantsCodes'!$D$31,IF($R46=2,'3 PlantsCodes'!$D$32)))</f>
        <v>21.915550308031257</v>
      </c>
      <c r="BS46" s="19">
        <f>(IF($O46=20,VLOOKUP($C46,[2]Paris!$AB$7:$AN$40,12),IF($O46&gt;0,VLOOKUP($C46,[2]Paris!$AB$7:$AN$40,$O46),0))/(IF($Q46=1,'3 PlantsCodes'!$E$26,IF($Q46=3,'3 PlantsCodes'!$E$28,IF($Q46=4,'3 PlantsCodes'!$E$29,1)))*IF($R46=1,'3 PlantsCodes'!$E$31,IF($R46=2,'3 PlantsCodes'!$E$32))))</f>
        <v>0</v>
      </c>
      <c r="BT46" s="19">
        <f>VLOOKUP($C46,[2]Paris!$AB$6:$AZ$40,$S46)</f>
        <v>11.9</v>
      </c>
      <c r="BU46" s="19">
        <f>VLOOKUP($C46,[2]Paris!$B$7:$Y$40,18)</f>
        <v>19.691984992063485</v>
      </c>
      <c r="BV46" s="19">
        <f>VLOOKUP($C46,[2]Paris!$B$7:$AA$40,26)</f>
        <v>0.39313517098620498</v>
      </c>
      <c r="BW46" s="20">
        <f>IF($U46=1,-[4]School!$E$7,0)</f>
        <v>0</v>
      </c>
      <c r="BX46" s="57" t="s">
        <v>30</v>
      </c>
    </row>
    <row r="47" spans="1:76" ht="15" customHeight="1" x14ac:dyDescent="0.25">
      <c r="A47" s="151"/>
      <c r="B47" s="17">
        <v>19</v>
      </c>
      <c r="C47" s="22">
        <f t="shared" si="39"/>
        <v>13</v>
      </c>
      <c r="D47" s="50" t="str">
        <f t="shared" si="39"/>
        <v/>
      </c>
      <c r="E47" s="50" t="str">
        <f t="shared" si="39"/>
        <v/>
      </c>
      <c r="F47" s="49" t="str">
        <f t="shared" si="39"/>
        <v/>
      </c>
      <c r="G47" s="49" t="str">
        <f t="shared" si="39"/>
        <v/>
      </c>
      <c r="H47" s="49">
        <f t="shared" si="39"/>
        <v>0</v>
      </c>
      <c r="I47" s="49">
        <f t="shared" si="39"/>
        <v>3</v>
      </c>
      <c r="J47" s="49">
        <f t="shared" si="39"/>
        <v>3</v>
      </c>
      <c r="K47" s="49">
        <f t="shared" si="39"/>
        <v>2</v>
      </c>
      <c r="L47" s="49">
        <f t="shared" si="39"/>
        <v>1</v>
      </c>
      <c r="M47" s="49">
        <f t="shared" si="39"/>
        <v>3321</v>
      </c>
      <c r="N47" s="49">
        <f t="shared" si="39"/>
        <v>3</v>
      </c>
      <c r="O47" s="49">
        <f t="shared" si="38"/>
        <v>0</v>
      </c>
      <c r="P47" s="49">
        <f t="shared" si="38"/>
        <v>1</v>
      </c>
      <c r="Q47" s="49">
        <f t="shared" si="38"/>
        <v>0</v>
      </c>
      <c r="R47" s="49">
        <f t="shared" si="38"/>
        <v>2</v>
      </c>
      <c r="S47" s="22">
        <f t="shared" si="38"/>
        <v>14</v>
      </c>
      <c r="T47" s="49">
        <f t="shared" si="38"/>
        <v>0</v>
      </c>
      <c r="U47" s="49">
        <f t="shared" si="38"/>
        <v>1</v>
      </c>
      <c r="V47" s="18" t="str">
        <f t="shared" si="38"/>
        <v/>
      </c>
      <c r="W47" s="21">
        <f>IF(W24&gt;0,VLOOKUP(W24,'[3]2010_Envelope'!$BH$6:$CR$128,12),"")</f>
        <v>10.851282051282054</v>
      </c>
      <c r="X47" s="21">
        <f>IF(X24&gt;0,VLOOKUP(X24,'[3]2010_Envelope'!$BH$6:$CR$128,12),"")</f>
        <v>16.123206303186556</v>
      </c>
      <c r="Y47" s="21">
        <f>IF(Y24&gt;0,VLOOKUP(Y24,'[3]2010_Envelope'!$BH$6:$CR$128,12),"")</f>
        <v>19.81538461538462</v>
      </c>
      <c r="Z47" s="21">
        <f>IF(Z24&gt;0,VLOOKUP(Z24,'[3]2010_Envelope'!$BH$6:$CR$128,12),"")</f>
        <v>161.08477564102563</v>
      </c>
      <c r="AA47" s="21" t="str">
        <f>IF(AA24&gt;0,VLOOKUP(AA24,'[3]2010_Envelope'!$BH$6:$CR$128,12),"")</f>
        <v/>
      </c>
      <c r="AB47" s="21">
        <f>IF(AB24&gt;0,VLOOKUP(AB24,'[3]2010_Envelope'!$BH$6:$CR$128,12),"")</f>
        <v>38.712422015595259</v>
      </c>
      <c r="AC47" s="20" t="str">
        <f>IF(AC24&gt;0,VLOOKUP(AC24,'[3]2010_HVAC'!$EY$7:$KA$83,56),"")</f>
        <v/>
      </c>
      <c r="AD47" s="20" t="str">
        <f>IF(AD24&gt;0,VLOOKUP(AD24,'[3]2010_HVAC'!$EY$7:$KA$83,56),"")</f>
        <v/>
      </c>
      <c r="AE47" s="20">
        <f>IF(AE24&gt;0,VLOOKUP(AE24,'[3]2010_HVAC'!$EY$7:$KA$83,56),"")</f>
        <v>60.95</v>
      </c>
      <c r="AF47" s="20" t="str">
        <f>IF(AF24&gt;0,VLOOKUP(AF24,'[3]2010_HVAC'!$EY$7:$KA$83,56),"")</f>
        <v/>
      </c>
      <c r="AG47" s="55">
        <f>VLOOKUP($C47,[1]Performance!$A$3:$K$38,5)</f>
        <v>2</v>
      </c>
      <c r="AH47" s="55">
        <f t="shared" si="34"/>
        <v>58</v>
      </c>
      <c r="AI47" s="20">
        <f>IF(AI24&gt;0,VLOOKUP(AI24,'[3]2010_HVAC'!$EY$7:$KA$83,AH47),"")</f>
        <v>1.8854434698294835</v>
      </c>
      <c r="AJ47" s="20" t="str">
        <f>IF(AJ24&gt;0,VLOOKUP(AJ24,'[3]2010_HVAC'!$EY$7:$KA$83,$AH47),"")</f>
        <v/>
      </c>
      <c r="AK47" s="20">
        <f>IF(AK24&gt;0,VLOOKUP(AK24,'[3]2010_HVAC'!$EY$7:$KA$83,56),"")</f>
        <v>33.35</v>
      </c>
      <c r="AL47" s="20" t="str">
        <f>IF(AL24&gt;0,VLOOKUP(AL24,'[3]2010_HVAC'!$EY$7:$KA$83,56),"")</f>
        <v/>
      </c>
      <c r="AM47" s="20">
        <f>IF(AM24&gt;0,VLOOKUP(AM24,'[3]2010_HVAC'!$EY$7:$KA$83,56),"")</f>
        <v>2.3786324786324786</v>
      </c>
      <c r="AN47" s="20" t="str">
        <f>IF(AN24&gt;0,VLOOKUP(AN24,'[3]2010_HVAC'!$EY$7:$KA$83,56),"")</f>
        <v/>
      </c>
      <c r="AO47" s="20">
        <f>IF(AO24&gt;0,VLOOKUP(AO24,'[3]2010_HVAC'!$EY$7:$KA$83,56),"")</f>
        <v>23.548461538461535</v>
      </c>
      <c r="AP47" s="13">
        <f t="shared" si="35"/>
        <v>862757.08298535051</v>
      </c>
      <c r="AQ47" s="21">
        <f>IF(AQ24&gt;0,VLOOKUP(AQ24,'[3]2010_Envelope'!$BH$6:$CR$128,13),"")</f>
        <v>29.388888888888893</v>
      </c>
      <c r="AR47" s="21">
        <f>IF(AR24&gt;0,VLOOKUP(AR24,'[3]2010_Envelope'!$BH$6:$CR$128,13),"")</f>
        <v>29.039407029392994</v>
      </c>
      <c r="AS47" s="21">
        <f>IF(AS24&gt;0,VLOOKUP(AS24,'[3]2010_Envelope'!$BH$6:$CR$128,13),"")</f>
        <v>53.666666666666679</v>
      </c>
      <c r="AT47" s="21" t="str">
        <f>IF(AT24&gt;0,VLOOKUP(AT24,'[3]2010_Envelope'!$BH$6:$CR$128,13),"")</f>
        <v/>
      </c>
      <c r="AU47" s="21" t="str">
        <f>IF(AU24&gt;0,VLOOKUP(AU24,'[3]2010_Envelope'!$BH$6:$CR$128,13),"")</f>
        <v/>
      </c>
      <c r="AV47" s="21">
        <f>IF(AV24&gt;0,VLOOKUP(AV24,'[3]2010_Envelope'!$BH$6:$CR$128,13),"")</f>
        <v>26.060515975188107</v>
      </c>
      <c r="AW47" s="20" t="str">
        <f>IF(AW24&gt;0,VLOOKUP(AW24,'[3]2010_HVAC'!$EY$7:$KA$83,59),"")</f>
        <v/>
      </c>
      <c r="AX47" s="20" t="str">
        <f>IF(AX24&gt;0,VLOOKUP(AX24,'[3]2010_HVAC'!$EY$7:$KA$83,59),"")</f>
        <v/>
      </c>
      <c r="AY47" s="20">
        <f>IF(AY24&gt;0,VLOOKUP(AY24,'[3]2010_HVAC'!$EY$7:$KA$83,59),"")</f>
        <v>60.95</v>
      </c>
      <c r="AZ47" s="20" t="str">
        <f>IF(AZ24&gt;0,VLOOKUP(AZ24,'[3]2010_HVAC'!$EY$7:$KA$83,59),"")</f>
        <v/>
      </c>
      <c r="BA47" s="55">
        <f>VLOOKUP($C47,[2]Performance!$A$3:$K$36,5)</f>
        <v>2</v>
      </c>
      <c r="BB47" s="55">
        <f t="shared" si="36"/>
        <v>61</v>
      </c>
      <c r="BC47" s="20">
        <f>IF(BC24&gt;0,VLOOKUP(BC24,'[3]2010_HVAC'!$EY$7:$KA$83,BB47),"")</f>
        <v>3.133123199609062</v>
      </c>
      <c r="BD47" s="20" t="str">
        <f>IF(BD24&gt;0,VLOOKUP(BD24,'[3]2010_HVAC'!$EY$7:$KA$83,$BB47),"")</f>
        <v/>
      </c>
      <c r="BE47" s="20">
        <f>IF(BE24&gt;0,VLOOKUP(BE24,'[3]2010_HVAC'!$EY$7:$KA$83,59),"")</f>
        <v>33.35</v>
      </c>
      <c r="BF47" s="20" t="str">
        <f>IF(BF24&gt;0,VLOOKUP(BF24,'[3]2010_HVAC'!$EY$7:$KA$83,59),"")</f>
        <v/>
      </c>
      <c r="BG47" s="20">
        <f>IF(BG24&gt;0,VLOOKUP(BG24,'[3]2010_HVAC'!$EY$7:$KA$83,59),"")</f>
        <v>2.6504761904761907</v>
      </c>
      <c r="BH47" s="20" t="str">
        <f>IF(BH24&gt;0,VLOOKUP(BH24,'[3]2010_HVAC'!$EY$7:$KA$83,59),"")</f>
        <v/>
      </c>
      <c r="BI47" s="20">
        <f>IF(BI24&gt;0,VLOOKUP(BI24,'[3]2010_HVAC'!$EY$7:$KA$83,59),"")</f>
        <v>24.296031746031748</v>
      </c>
      <c r="BJ47" s="13">
        <f t="shared" si="37"/>
        <v>826985.5955431991</v>
      </c>
      <c r="BK47" s="19">
        <f>IF($N47&gt;0,VLOOKUP($C47,[1]Paris!$AB$7:$AN$40,$N47))/((IF($P47=1,'3 PlantsCodes'!$D$26,IF($P47=2,'3 PlantsCodes'!$D$27,IF($P47=3,'3 PlantsCodes'!$D$28,IF($P47=4,'3 PlantsCodes'!$D$29)))))*IF($R47=1,'3 PlantsCodes'!$D$31,IF($R47=2,'3 PlantsCodes'!$D$32)))</f>
        <v>14.868843921891003</v>
      </c>
      <c r="BL47" s="19">
        <f>(IF($O47=20,VLOOKUP($C47,[1]Paris!$AB$7:$AN$40,12),IF($O47&gt;0,VLOOKUP($C47,[1]Paris!$AB$7:$AN$40,$O47),0))/(IF($Q47=1,'3 PlantsCodes'!$E$26,IF($Q47=3,'3 PlantsCodes'!$E$28,IF($Q47=4,'3 PlantsCodes'!$E$29,1)))*IF($R47=1,'3 PlantsCodes'!$E$31,IF($R47=2,'3 PlantsCodes'!$E$32))))</f>
        <v>0</v>
      </c>
      <c r="BM47" s="19">
        <f>VLOOKUP($C47,[1]Paris!$AB$6:$AZ$40,$S47)</f>
        <v>10.249999999999998</v>
      </c>
      <c r="BN47" s="19">
        <f>VLOOKUP($C47,[1]Paris!$B$7:$Y$40,18)</f>
        <v>20.788300781250001</v>
      </c>
      <c r="BO47" s="19">
        <f>VLOOKUP($C47,[1]Paris!$B$7:$AA$40,26)</f>
        <v>0.18005596110980332</v>
      </c>
      <c r="BP47" s="20">
        <f>IF($U47=1,-[4]Office!$E$7,0)</f>
        <v>-7.0162393162393162</v>
      </c>
      <c r="BQ47" s="57" t="s">
        <v>30</v>
      </c>
      <c r="BR47" s="19">
        <f>IF($N47&gt;0,VLOOKUP($C47,[2]Paris!$AB$7:$AN$40,$N47))/((IF($P47=1,'3 PlantsCodes'!$D$26,IF($P47=2,'3 PlantsCodes'!$D$27,IF($P47=3,'3 PlantsCodes'!$D$28,IF($P47=4,'3 PlantsCodes'!$D$29)))))*IF($R47=1,'3 PlantsCodes'!$D$31,IF($R47=2,'3 PlantsCodes'!$D$32)))</f>
        <v>25.996762482741161</v>
      </c>
      <c r="BS47" s="19">
        <f>(IF($O47=20,VLOOKUP($C47,[2]Paris!$AB$7:$AN$40,12),IF($O47&gt;0,VLOOKUP($C47,[2]Paris!$AB$7:$AN$40,$O47),0))/(IF($Q47=1,'3 PlantsCodes'!$E$26,IF($Q47=3,'3 PlantsCodes'!$E$28,IF($Q47=4,'3 PlantsCodes'!$E$29,1)))*IF($R47=1,'3 PlantsCodes'!$E$31,IF($R47=2,'3 PlantsCodes'!$E$32))))</f>
        <v>0</v>
      </c>
      <c r="BT47" s="19">
        <f>VLOOKUP($C47,[2]Paris!$AB$6:$AZ$40,$S47)</f>
        <v>14.875</v>
      </c>
      <c r="BU47" s="19">
        <f>VLOOKUP($C47,[2]Paris!$B$7:$Y$40,18)</f>
        <v>19.691984992063485</v>
      </c>
      <c r="BV47" s="19">
        <f>VLOOKUP($C47,[2]Paris!$B$7:$AA$40,26)</f>
        <v>0.39313517098620498</v>
      </c>
      <c r="BW47" s="20">
        <f>IF($U47=1,-[4]School!$E$7,0)</f>
        <v>-7.1434920634920633</v>
      </c>
      <c r="BX47" s="57" t="s">
        <v>30</v>
      </c>
    </row>
    <row r="48" spans="1:76" ht="15" customHeight="1" x14ac:dyDescent="0.25">
      <c r="A48" s="152"/>
      <c r="B48" s="17">
        <v>20</v>
      </c>
      <c r="C48" s="22">
        <f t="shared" si="39"/>
        <v>36</v>
      </c>
      <c r="D48" s="50" t="str">
        <f t="shared" si="39"/>
        <v/>
      </c>
      <c r="E48" s="50" t="str">
        <f t="shared" si="39"/>
        <v/>
      </c>
      <c r="F48" s="49" t="str">
        <f t="shared" si="39"/>
        <v/>
      </c>
      <c r="G48" s="49" t="str">
        <f t="shared" si="39"/>
        <v/>
      </c>
      <c r="H48" s="49">
        <f t="shared" si="39"/>
        <v>1</v>
      </c>
      <c r="I48" s="49">
        <f t="shared" si="39"/>
        <v>4</v>
      </c>
      <c r="J48" s="49">
        <f t="shared" si="39"/>
        <v>3</v>
      </c>
      <c r="K48" s="49">
        <f t="shared" si="39"/>
        <v>3</v>
      </c>
      <c r="L48" s="49">
        <f t="shared" si="39"/>
        <v>2</v>
      </c>
      <c r="M48" s="49">
        <f t="shared" si="39"/>
        <v>4332</v>
      </c>
      <c r="N48" s="49">
        <f t="shared" si="39"/>
        <v>8</v>
      </c>
      <c r="O48" s="49">
        <f t="shared" si="38"/>
        <v>13</v>
      </c>
      <c r="P48" s="49">
        <f t="shared" si="38"/>
        <v>4</v>
      </c>
      <c r="Q48" s="49">
        <f t="shared" si="38"/>
        <v>4</v>
      </c>
      <c r="R48" s="49">
        <f t="shared" si="38"/>
        <v>2</v>
      </c>
      <c r="S48" s="22">
        <f t="shared" si="38"/>
        <v>23</v>
      </c>
      <c r="T48" s="49">
        <f t="shared" si="38"/>
        <v>1</v>
      </c>
      <c r="U48" s="49">
        <f t="shared" si="38"/>
        <v>1</v>
      </c>
      <c r="V48" s="18" t="str">
        <f t="shared" si="38"/>
        <v/>
      </c>
      <c r="W48" s="21">
        <f>IF(W25&gt;0,VLOOKUP(W25,'[3]2010_Envelope'!$BH$6:$CR$128,12),"")</f>
        <v>11.087179487179489</v>
      </c>
      <c r="X48" s="21">
        <f>IF(X25&gt;0,VLOOKUP(X25,'[3]2010_Envelope'!$BH$6:$CR$128,12),"")</f>
        <v>19.482207616350422</v>
      </c>
      <c r="Y48" s="21">
        <f>IF(Y25&gt;0,VLOOKUP(Y25,'[3]2010_Envelope'!$BH$6:$CR$128,12),"")</f>
        <v>20.051282051282055</v>
      </c>
      <c r="Z48" s="21">
        <f>IF(Z25&gt;0,VLOOKUP(Z25,'[3]2010_Envelope'!$BH$6:$CR$128,12),"")</f>
        <v>161.08477564102563</v>
      </c>
      <c r="AA48" s="21">
        <f>IF(AA25&gt;0,VLOOKUP(AA25,'[3]2010_Envelope'!$BH$6:$CR$128,12),"")</f>
        <v>79.109972989516422</v>
      </c>
      <c r="AB48" s="21">
        <f>IF(AB25&gt;0,VLOOKUP(AB25,'[3]2010_Envelope'!$BH$6:$CR$128,12),"")</f>
        <v>38.712422015595259</v>
      </c>
      <c r="AC48" s="20">
        <f>IF(AC25&gt;0,VLOOKUP(AC25,'[3]2010_HVAC'!$EY$7:$KA$83,56),"")</f>
        <v>25.875</v>
      </c>
      <c r="AD48" s="20">
        <f>IF(AD25&gt;0,VLOOKUP(AD25,'[3]2010_HVAC'!$EY$7:$KA$83,56),"")</f>
        <v>17.25</v>
      </c>
      <c r="AE48" s="20">
        <f>IF(AE25&gt;0,VLOOKUP(AE25,'[3]2010_HVAC'!$EY$7:$KA$83,56),"")</f>
        <v>72.45</v>
      </c>
      <c r="AF48" s="20">
        <f>IF(AF25&gt;0,VLOOKUP(AF25,'[3]2010_HVAC'!$EY$7:$KA$83,56),"")</f>
        <v>3.45</v>
      </c>
      <c r="AG48" s="55">
        <f>VLOOKUP($C48,[1]Performance!$A$3:$K$38,5)</f>
        <v>2</v>
      </c>
      <c r="AH48" s="55">
        <f t="shared" ref="AH48" si="40">IF(AG48=0,56,IF(AG48=1,57,58))</f>
        <v>58</v>
      </c>
      <c r="AI48" s="20">
        <f>IF(AI25&gt;0,VLOOKUP(AI25,'[3]2010_HVAC'!$EY$7:$KA$83,AH48),"")</f>
        <v>6.2168676572755928</v>
      </c>
      <c r="AJ48" s="20" t="str">
        <f>IF(AJ25&gt;0,VLOOKUP(AJ25,'[3]2010_HVAC'!$EY$7:$KA$83,$AH48),"")</f>
        <v/>
      </c>
      <c r="AK48" s="20">
        <f>IF(AK25&gt;0,VLOOKUP(AK25,'[3]2010_HVAC'!$EY$7:$KA$83,56),"")</f>
        <v>52.133333333333333</v>
      </c>
      <c r="AL48" s="20" t="str">
        <f>IF(AL25&gt;0,VLOOKUP(AL25,'[3]2010_HVAC'!$EY$7:$KA$83,56),"")</f>
        <v/>
      </c>
      <c r="AM48" s="20">
        <f>IF(AM25&gt;0,VLOOKUP(AM25,'[3]2010_HVAC'!$EY$7:$KA$83,56),"")</f>
        <v>2.3786324786324786</v>
      </c>
      <c r="AN48" s="20">
        <f>IF(AN25&gt;0,VLOOKUP(AN25,'[3]2010_HVAC'!$EY$7:$KA$83,56),"")</f>
        <v>7.7944444444444443</v>
      </c>
      <c r="AO48" s="20">
        <f>IF(AO25&gt;0,VLOOKUP(AO25,'[3]2010_HVAC'!$EY$7:$KA$83,56),"")</f>
        <v>23.548461538461535</v>
      </c>
      <c r="AP48" s="13">
        <f t="shared" ref="AP48" si="41">(SUM(W48:AF48)+SUM(AI48:AO48))*$AP$5</f>
        <v>1265061.5154522464</v>
      </c>
      <c r="AQ48" s="21">
        <f>IF(AQ25&gt;0,VLOOKUP(AQ25,'[3]2010_Envelope'!$BH$6:$CR$128,13),"")</f>
        <v>30.027777777777782</v>
      </c>
      <c r="AR48" s="21">
        <f>IF(AR25&gt;0,VLOOKUP(AR25,'[3]2010_Envelope'!$BH$6:$CR$128,13),"")</f>
        <v>35.089283493849869</v>
      </c>
      <c r="AS48" s="21">
        <f>IF(AS25&gt;0,VLOOKUP(AS25,'[3]2010_Envelope'!$BH$6:$CR$128,13),"")</f>
        <v>54.305555555555564</v>
      </c>
      <c r="AT48" s="21">
        <f>IF(AT25&gt;0,VLOOKUP(AT25,'[3]2010_Envelope'!$BH$6:$CR$128,13),"")</f>
        <v>108.43941428571429</v>
      </c>
      <c r="AU48" s="21">
        <f>IF(AU25&gt;0,VLOOKUP(AU25,'[3]2010_Envelope'!$BH$6:$CR$128,13),"")</f>
        <v>53.255430881060875</v>
      </c>
      <c r="AV48" s="21">
        <f>IF(AV25&gt;0,VLOOKUP(AV25,'[3]2010_Envelope'!$BH$6:$CR$128,13),"")</f>
        <v>26.060515975188107</v>
      </c>
      <c r="AW48" s="20">
        <f>IF(AW25&gt;0,VLOOKUP(AW25,'[3]2010_HVAC'!$EY$7:$KA$83,59),"")</f>
        <v>25.875</v>
      </c>
      <c r="AX48" s="20">
        <f>IF(AX25&gt;0,VLOOKUP(AX25,'[3]2010_HVAC'!$EY$7:$KA$83,59),"")</f>
        <v>17.25</v>
      </c>
      <c r="AY48" s="20">
        <f>IF(AY25&gt;0,VLOOKUP(AY25,'[3]2010_HVAC'!$EY$7:$KA$83,59),"")</f>
        <v>72.45</v>
      </c>
      <c r="AZ48" s="20">
        <f>IF(AZ25&gt;0,VLOOKUP(AZ25,'[3]2010_HVAC'!$EY$7:$KA$83,59),"")</f>
        <v>3.45</v>
      </c>
      <c r="BA48" s="55">
        <f>VLOOKUP($C48,[2]Performance!$A$3:$K$36,5)</f>
        <v>2</v>
      </c>
      <c r="BB48" s="55">
        <f t="shared" ref="BB48" si="42">IF(BA48=0,59,IF(BA48=1,60,61))</f>
        <v>61</v>
      </c>
      <c r="BC48" s="20">
        <f>IF(BC25&gt;0,VLOOKUP(BC25,'[3]2010_HVAC'!$EY$7:$KA$83,BB48),"")</f>
        <v>10.330838658170418</v>
      </c>
      <c r="BD48" s="20" t="str">
        <f>IF(BD25&gt;0,VLOOKUP(BD25,'[3]2010_HVAC'!$EY$7:$KA$83,$BB48),"")</f>
        <v/>
      </c>
      <c r="BE48" s="20">
        <f>IF(BE25&gt;0,VLOOKUP(BE25,'[3]2010_HVAC'!$EY$7:$KA$83,59),"")</f>
        <v>52.133333333333333</v>
      </c>
      <c r="BF48" s="20" t="str">
        <f>IF(BF25&gt;0,VLOOKUP(BF25,'[3]2010_HVAC'!$EY$7:$KA$83,59),"")</f>
        <v/>
      </c>
      <c r="BG48" s="20">
        <f>IF(BG25&gt;0,VLOOKUP(BG25,'[3]2010_HVAC'!$EY$7:$KA$83,59),"")</f>
        <v>2.6504761904761907</v>
      </c>
      <c r="BH48" s="20">
        <f>IF(BH25&gt;0,VLOOKUP(BH25,'[3]2010_HVAC'!$EY$7:$KA$83,59),"")</f>
        <v>11.58031746031746</v>
      </c>
      <c r="BI48" s="20">
        <f>IF(BI25&gt;0,VLOOKUP(BI25,'[3]2010_HVAC'!$EY$7:$KA$83,59),"")</f>
        <v>24.296031746031748</v>
      </c>
      <c r="BJ48" s="13">
        <f t="shared" ref="BJ48" si="43">(SUM(AQ48:AZ48)+SUM(BC48:BI48))*$BJ$5</f>
        <v>1660661.0223760479</v>
      </c>
      <c r="BK48" s="19">
        <f>IF($N48&gt;0,VLOOKUP($C48,[1]Paris!$AB$7:$AN$40,$N48))/((IF($P48=1,'3 PlantsCodes'!$D$26,IF($P48=2,'3 PlantsCodes'!$D$27,IF($P48=3,'3 PlantsCodes'!$D$28,IF($P48=4,'3 PlantsCodes'!$D$29)))))*IF($R48=1,'3 PlantsCodes'!$D$31,IF($R48=2,'3 PlantsCodes'!$D$32)))</f>
        <v>12.329018833425748</v>
      </c>
      <c r="BL48" s="19">
        <f>(IF($O48=20,VLOOKUP($C48,[1]Paris!$AB$7:$AN$40,12),IF($O48&gt;0,VLOOKUP($C48,[1]Paris!$AB$7:$AN$40,$O48),0))/(IF($Q48=1,'3 PlantsCodes'!$E$26,IF($Q48=3,'3 PlantsCodes'!$E$28,IF($Q48=4,'3 PlantsCodes'!$E$29,1)))*IF($R48=1,'3 PlantsCodes'!$E$31,IF($R48=2,'3 PlantsCodes'!$E$32))))</f>
        <v>0.91606236964755228</v>
      </c>
      <c r="BM48" s="19">
        <f>VLOOKUP($C48,[1]Paris!$AB$6:$AZ$40,$S48)</f>
        <v>1.3749332787869306</v>
      </c>
      <c r="BN48" s="19">
        <f>VLOOKUP($C48,[1]Paris!$B$7:$Y$40,18)</f>
        <v>7.1492882382332752</v>
      </c>
      <c r="BO48" s="19">
        <f>VLOOKUP($C48,[1]Paris!$B$7:$AA$40,26)</f>
        <v>1.4818854948742353</v>
      </c>
      <c r="BP48" s="20">
        <f>IF($U48=1,-[4]Office!$E$7,0)</f>
        <v>-7.0162393162393162</v>
      </c>
      <c r="BQ48" s="57" t="s">
        <v>30</v>
      </c>
      <c r="BR48" s="19">
        <f>IF($N48&gt;0,VLOOKUP($C48,[2]Paris!$AB$7:$AN$40,$N48))/((IF($P48=1,'3 PlantsCodes'!$D$26,IF($P48=2,'3 PlantsCodes'!$D$27,IF($P48=3,'3 PlantsCodes'!$D$28,IF($P48=4,'3 PlantsCodes'!$D$29)))))*IF($R48=1,'3 PlantsCodes'!$D$31,IF($R48=2,'3 PlantsCodes'!$D$32)))</f>
        <v>7.9651392911222958</v>
      </c>
      <c r="BS48" s="19">
        <f>(IF($O48=20,VLOOKUP($C48,[2]Paris!$AB$7:$AN$40,12),IF($O48&gt;0,VLOOKUP($C48,[2]Paris!$AB$7:$AN$40,$O48),0))/(IF($Q48=1,'3 PlantsCodes'!$E$26,IF($Q48=3,'3 PlantsCodes'!$E$28,IF($Q48=4,'3 PlantsCodes'!$E$29,1)))*IF($R48=1,'3 PlantsCodes'!$E$31,IF($R48=2,'3 PlantsCodes'!$E$32))))</f>
        <v>1.0564037841955312</v>
      </c>
      <c r="BT48" s="19">
        <f>VLOOKUP($C48,[2]Paris!$AB$6:$AZ$40,$S48)</f>
        <v>2.5088712677305849</v>
      </c>
      <c r="BU48" s="19">
        <f>VLOOKUP($C48,[2]Paris!$B$7:$Y$40,18)</f>
        <v>7.641637794745507</v>
      </c>
      <c r="BV48" s="19">
        <f>VLOOKUP($C48,[2]Paris!$B$7:$AA$40,26)</f>
        <v>4.4237193082491588</v>
      </c>
      <c r="BW48" s="20">
        <f>IF($U48=1,-[4]School!$E$7,0)</f>
        <v>-7.1434920634920633</v>
      </c>
      <c r="BX48" s="57" t="s">
        <v>30</v>
      </c>
    </row>
    <row r="50" spans="1:76" ht="15.75" thickBot="1" x14ac:dyDescent="0.3"/>
    <row r="51" spans="1:76" ht="43.5"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30</v>
      </c>
      <c r="F54" s="49" t="s">
        <v>34</v>
      </c>
      <c r="G54" s="49" t="s">
        <v>34</v>
      </c>
      <c r="H54" s="49">
        <v>0</v>
      </c>
      <c r="I54" s="49">
        <f>IF(D54="-",1,IF(D54="o-",2,IF(D54="o",3,IF(D54="+",4))))</f>
        <v>1</v>
      </c>
      <c r="J54" s="49">
        <f>IF(E54="-",1,IF(E54="o+",2,IF(E54="+",3)))</f>
        <v>1</v>
      </c>
      <c r="K54" s="49">
        <f>IF(G54="o",1,IF(G54="o+",2,IF(G54="+",3)))</f>
        <v>1</v>
      </c>
      <c r="L54" s="49">
        <f>IF(H54=0,1,IF(H54=1,2))</f>
        <v>1</v>
      </c>
      <c r="M54" s="49">
        <f>I54*1000+J54*100+K54*10+L54*1</f>
        <v>1111</v>
      </c>
      <c r="N54" s="49">
        <v>2</v>
      </c>
      <c r="O54" s="49">
        <v>11</v>
      </c>
      <c r="P54" s="49">
        <v>2</v>
      </c>
      <c r="Q54" s="49">
        <v>3</v>
      </c>
      <c r="R54" s="49">
        <v>1</v>
      </c>
      <c r="S54" s="22">
        <f t="shared" ref="S54:S73" si="44">IF(T54=0,IF(N54=3,14,IF(N54=7,16,IF(N54=8,17,IF(N54=9,18,IF(N54=10,19,15))))),IF(T54=1,IF(N54=3,20,IF(N54=7,22,IF(N54=8,23,IF(N54=9,24,IF(N54=10,25,21)))))))</f>
        <v>15</v>
      </c>
      <c r="T54" s="49">
        <v>0</v>
      </c>
      <c r="U54" s="49">
        <v>0</v>
      </c>
      <c r="V54" s="6"/>
      <c r="W54" s="10">
        <f>VLOOKUP($C54,[1]Paris!$BB$7:$BK$42,5)</f>
        <v>1</v>
      </c>
      <c r="X54" s="10">
        <f>VLOOKUP($C54,[1]Paris!$BB$7:$BK$42,6)</f>
        <v>24</v>
      </c>
      <c r="Y54" s="10">
        <f>VLOOKUP($C54,[1]Paris!$BB$7:$BK$42,7)</f>
        <v>0</v>
      </c>
      <c r="Z54" s="10">
        <f>VLOOKUP($C54,[1]Paris!$BB$7:$BK$42,8)</f>
        <v>81</v>
      </c>
      <c r="AA54" s="10">
        <f>VLOOKUP($C54,[1]Paris!$BB$7:$BK$42,9)</f>
        <v>0</v>
      </c>
      <c r="AB54" s="10">
        <f>VLOOKUP($C54,[1]Paris!$BB$7:$BK$42,10)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141</v>
      </c>
      <c r="AK54" s="11">
        <f>IF($P54=1,149,IF($P54=2,153,IF($P54=3,155,IF($P54=4,157,0))))</f>
        <v>153</v>
      </c>
      <c r="AL54" s="11">
        <f>IF($P54=$Q54,0,IF($Q54=1,149,IF($Q54=2,153,IF($Q54=3,155,IF($Q54=4,157,0)))))</f>
        <v>155</v>
      </c>
      <c r="AM54" s="11">
        <f>IF($R54=1,160,IF($R54=2,162))</f>
        <v>160</v>
      </c>
      <c r="AN54" s="11">
        <f>IF($T54=1,186,0)</f>
        <v>0</v>
      </c>
      <c r="AO54" s="11">
        <f>IF($U54=1,184,0)</f>
        <v>0</v>
      </c>
      <c r="AP54" s="13">
        <f t="shared" ref="AP54:AP73" si="45">AP77/$AP$5</f>
        <v>128.84004628737708</v>
      </c>
      <c r="AQ54" s="10">
        <f>VLOOKUP($C54,[2]Paris!$BB$7:$BK$40,5)</f>
        <v>2</v>
      </c>
      <c r="AR54" s="10">
        <f>VLOOKUP($C54,[2]Paris!$BB$7:$BK$40,6)</f>
        <v>24</v>
      </c>
      <c r="AS54" s="10">
        <f>VLOOKUP($C54,[2]Paris!$BB$7:$BK$40,7)</f>
        <v>0</v>
      </c>
      <c r="AT54" s="10">
        <f>VLOOKUP($C54,[2]Paris!$BB$7:$BK$40,8)</f>
        <v>0</v>
      </c>
      <c r="AU54" s="10">
        <f>VLOOKUP($C54,[2]Paris!$BB$7:$BK$40,9)</f>
        <v>0</v>
      </c>
      <c r="AV54" s="10">
        <f>VLOOKUP($C54,[2]Paris!$BB$7:$BK$40,10)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141</v>
      </c>
      <c r="BE54" s="11">
        <f>IF($P54=1,149,IF($P54=2,153,IF($P54=3,155,IF($P54=4,157,0))))</f>
        <v>153</v>
      </c>
      <c r="BF54" s="11">
        <f>IF($P54=$Q54,0,IF($Q54=1,149,IF($Q54=2,153,IF($Q54=3,155,IF($Q54=4,157,0)))))</f>
        <v>155</v>
      </c>
      <c r="BG54" s="11">
        <f>IF($R54=1,160,IF($R54=2,162))</f>
        <v>160</v>
      </c>
      <c r="BH54" s="11">
        <f>IF($T54=1,186,0)</f>
        <v>0</v>
      </c>
      <c r="BI54" s="11">
        <f>IF($U54=1,184,0)</f>
        <v>0</v>
      </c>
      <c r="BJ54" s="13">
        <f t="shared" ref="BJ54:BJ73" si="46">BJ77/$BJ$5</f>
        <v>131.26844403853923</v>
      </c>
      <c r="BK54" s="19">
        <f>IF($N54=2,BK77*'4 PEF'!$E$4,IF(OR($N54=3,$N54=4,$N54=5,$N54=6),BK77*'4 PEF'!$E$5,IF(OR($N54=7,$N54=8),BK77*'4 PEF'!$E$10,IF($N54=9,BK77*'4 PEF'!$E$7,IF($N54=10,BK77*'4 PEF'!$E$6)))))</f>
        <v>354.58894832828253</v>
      </c>
      <c r="BL54" s="19">
        <f>BL77*'4 PEF'!$E$10</f>
        <v>12.286781512217457</v>
      </c>
      <c r="BM54" s="19">
        <f>IF($N54=2,BM77*'4 PEF'!$E$4,IF(OR($N54=3,$N54=4,$N54=5,$N54=6),BM77*'4 PEF'!$E$5,IF(OR($N54=7,$N54=8),BM77*'4 PEF'!$E$10,IF($N54=9,BM77*'4 PEF'!$E$7,IF($N54=10,BM77*'4 PEF'!$E$6)))))</f>
        <v>8.6315789473684212</v>
      </c>
      <c r="BN54" s="19">
        <f>BN77*'4 PEF'!$E$10</f>
        <v>74.400303339839311</v>
      </c>
      <c r="BO54" s="19">
        <f>BO77*'4 PEF'!$E$10</f>
        <v>1.6835268279111752</v>
      </c>
      <c r="BP54" s="33">
        <f>BP77*'4 PEF'!$E$10</f>
        <v>0</v>
      </c>
      <c r="BQ54" s="34">
        <f>SUM(BK54:BP54)</f>
        <v>451.59113895561887</v>
      </c>
      <c r="BR54" s="19">
        <f>IF($N54=2,BR77*'4 PEF'!$E$4,IF(OR($N54=3,$N54=4,$N54=5,$N54=6),BR77*'4 PEF'!$E$5,IF(OR($N54=7,$N54=8),BR77*'4 PEF'!$E$10,IF($N54=9,BR77*'4 PEF'!$E$7,IF($N54=10,BR77*'4 PEF'!$E$6)))))</f>
        <v>312.4354985032619</v>
      </c>
      <c r="BS54" s="19">
        <f>BS77*'4 PEF'!$E$10</f>
        <v>6.5460631600416219</v>
      </c>
      <c r="BT54" s="19">
        <f>IF($N54=2,BT77*'4 PEF'!$E$4,IF(OR($N54=3,$N54=4,$N54=5,$N54=6),BT77*'4 PEF'!$E$5,IF(OR($N54=7,$N54=8),BT77*'4 PEF'!$E$10,IF($N54=9,BT77*'4 PEF'!$E$7,IF($N54=10,BT77*'4 PEF'!$E$6)))))</f>
        <v>12.526315789473685</v>
      </c>
      <c r="BU54" s="19">
        <f>BU77*'4 PEF'!$E$10</f>
        <v>71.321537005557929</v>
      </c>
      <c r="BV54" s="19">
        <f>BV77*'4 PEF'!$E$10</f>
        <v>2.2021607901811482</v>
      </c>
      <c r="BW54" s="33">
        <f>BW77*'4 PEF'!$E$10</f>
        <v>0</v>
      </c>
      <c r="BX54" s="34">
        <f>SUM(BR54:BW54)</f>
        <v>405.03157524851628</v>
      </c>
    </row>
    <row r="55" spans="1:76" x14ac:dyDescent="0.25">
      <c r="A55" s="151"/>
      <c r="B55" s="17">
        <v>2</v>
      </c>
      <c r="C55" s="97">
        <f>VLOOKUP(M55,[1]aux!$A$2:$B$37,2,FALSE)</f>
        <v>3</v>
      </c>
      <c r="D55" s="50" t="s">
        <v>30</v>
      </c>
      <c r="E55" s="50" t="s">
        <v>32</v>
      </c>
      <c r="F55" s="49" t="s">
        <v>31</v>
      </c>
      <c r="G55" s="49" t="s">
        <v>34</v>
      </c>
      <c r="H55" s="49">
        <v>0</v>
      </c>
      <c r="I55" s="49">
        <f t="shared" ref="I55:I65" si="47">IF(D55="-",1,IF(D55="o-",2,IF(D55="o",3,IF(D55="+",4))))</f>
        <v>1</v>
      </c>
      <c r="J55" s="49">
        <f t="shared" ref="J55:J65" si="48">IF(E55="o",1,IF(E55="o+",2,IF(E55="+",3)))</f>
        <v>2</v>
      </c>
      <c r="K55" s="49">
        <f t="shared" ref="K55:K65" si="49">IF(G55="o",1,IF(G55="o+",2,IF(G55="+",3)))</f>
        <v>1</v>
      </c>
      <c r="L55" s="49">
        <f t="shared" ref="L55:L65" si="50">IF(H55=0,1,IF(H55=1,2))</f>
        <v>1</v>
      </c>
      <c r="M55" s="49">
        <f t="shared" ref="M55:M73" si="51">I55*1000+J55*100+K55*10+L55*1</f>
        <v>1211</v>
      </c>
      <c r="N55" s="49">
        <v>9</v>
      </c>
      <c r="O55" s="49">
        <v>20</v>
      </c>
      <c r="P55" s="49">
        <v>3</v>
      </c>
      <c r="Q55" s="49">
        <v>3</v>
      </c>
      <c r="R55" s="49">
        <v>2</v>
      </c>
      <c r="S55" s="22">
        <f t="shared" si="44"/>
        <v>18</v>
      </c>
      <c r="T55" s="49">
        <v>0</v>
      </c>
      <c r="U55" s="49">
        <v>0</v>
      </c>
      <c r="V55" s="18"/>
      <c r="W55" s="10">
        <f>VLOOKUP($C55,[1]Paris!$BB$7:$BK$42,5)</f>
        <v>1</v>
      </c>
      <c r="X55" s="10">
        <f>VLOOKUP($C55,[1]Paris!$BB$7:$BK$42,6)</f>
        <v>24</v>
      </c>
      <c r="Y55" s="10">
        <f>VLOOKUP($C55,[1]Paris!$BB$7:$BK$42,7)</f>
        <v>0</v>
      </c>
      <c r="Z55" s="10">
        <f>VLOOKUP($C55,[1]Paris!$BB$7:$BK$42,8)</f>
        <v>91</v>
      </c>
      <c r="AA55" s="10">
        <f>VLOOKUP($C55,[1]Paris!$BB$7:$BK$42,9)</f>
        <v>0</v>
      </c>
      <c r="AB55" s="10">
        <f>VLOOKUP($C55,[1]Paris!$BB$7:$BK$42,10)</f>
        <v>0</v>
      </c>
      <c r="AC55" s="11">
        <f t="shared" ref="AC55:AC73" si="52">IF($H55=1,170,0)</f>
        <v>0</v>
      </c>
      <c r="AD55" s="11">
        <f t="shared" ref="AD55:AD73" si="53">IF($H55=1,168,0)</f>
        <v>0</v>
      </c>
      <c r="AE55" s="11">
        <f>VLOOKUP($C55,[1]Vienna!$BB$7:$BM$42,11)</f>
        <v>0</v>
      </c>
      <c r="AF55" s="11">
        <f>VLOOKUP($C55,[1]Vienna!$BB$7:$BM$42,12)</f>
        <v>0</v>
      </c>
      <c r="AG55" s="11" t="s">
        <v>30</v>
      </c>
      <c r="AH55" s="11" t="s">
        <v>30</v>
      </c>
      <c r="AI55" s="11">
        <f t="shared" ref="AI55:AI73" si="54">IF($N55=2,147,IF($N55=3,120,IF(OR($N55=4,$N55=5,$N55=6),123,IF($N55=7,129,IF($N55=8,135,IF($N55=9,138,IF($N55=10,191,0)))))))</f>
        <v>138</v>
      </c>
      <c r="AJ55" s="11">
        <f t="shared" ref="AJ55:AJ73" si="55">IF($O55=11,141,IF($O55=20,144,0))</f>
        <v>144</v>
      </c>
      <c r="AK55" s="11">
        <f t="shared" ref="AK55:AK73" si="56">IF($P55=1,149,IF($P55=2,153,IF($P55=3,155,IF($P55=4,157,0))))</f>
        <v>155</v>
      </c>
      <c r="AL55" s="11">
        <f t="shared" ref="AL55:AL73" si="57">IF(P55=Q55,0,IF($Q55=1,149,IF($Q55=2,153,IF($Q55=3,155,IF($Q55=4,157,0)))))</f>
        <v>0</v>
      </c>
      <c r="AM55" s="11">
        <f t="shared" ref="AM55:AM73" si="58">IF($R55=1,160,IF($R55=2,162))</f>
        <v>162</v>
      </c>
      <c r="AN55" s="11">
        <f t="shared" ref="AN55:AN73" si="59">IF($T55=1,186,0)</f>
        <v>0</v>
      </c>
      <c r="AO55" s="11">
        <f t="shared" ref="AO55:AO73" si="60">IF($U55=1,184,0)</f>
        <v>0</v>
      </c>
      <c r="AP55" s="13">
        <f t="shared" si="45"/>
        <v>209.70225991498566</v>
      </c>
      <c r="AQ55" s="10">
        <f>VLOOKUP($C55,[2]Paris!$BB$7:$BK$40,5)</f>
        <v>2</v>
      </c>
      <c r="AR55" s="10">
        <f>VLOOKUP($C55,[2]Paris!$BB$7:$BK$40,6)</f>
        <v>24</v>
      </c>
      <c r="AS55" s="10">
        <f>VLOOKUP($C55,[2]Paris!$BB$7:$BK$40,7)</f>
        <v>0</v>
      </c>
      <c r="AT55" s="10">
        <f>VLOOKUP($C55,[2]Paris!$BB$7:$BK$40,8)</f>
        <v>93</v>
      </c>
      <c r="AU55" s="10">
        <f>VLOOKUP($C55,[2]Paris!$BB$7:$BK$40,9)</f>
        <v>0</v>
      </c>
      <c r="AV55" s="10">
        <f>VLOOKUP($C55,[2]Paris!$BB$7:$BK$40,10)</f>
        <v>0</v>
      </c>
      <c r="AW55" s="11">
        <f t="shared" ref="AW55:AW73" si="61">IF($H55=1,170,0)</f>
        <v>0</v>
      </c>
      <c r="AX55" s="11">
        <f t="shared" ref="AX55:AX73" si="62">IF($H55=1,168,0)</f>
        <v>0</v>
      </c>
      <c r="AY55" s="11">
        <f>VLOOKUP($C55,[2]Vienna!$BB$7:$BM$42,11)</f>
        <v>0</v>
      </c>
      <c r="AZ55" s="11">
        <f>VLOOKUP($C55,[2]Vienna!$BB$7:$BM$42,12)</f>
        <v>0</v>
      </c>
      <c r="BA55" s="11" t="s">
        <v>30</v>
      </c>
      <c r="BB55" s="11" t="s">
        <v>30</v>
      </c>
      <c r="BC55" s="11">
        <f t="shared" ref="BC55:BC73" si="63">IF($N55=2,147,IF($N55=3,120,IF(OR($N55=4,$N55=5,$N55=6),123,IF($N55=7,129,IF($N55=8,135,IF($N55=9,138,IF($N55=10,191,0)))))))</f>
        <v>138</v>
      </c>
      <c r="BD55" s="11">
        <f t="shared" ref="BD55:BD73" si="64">IF($O55=11,141,IF($O55=20,144,0))</f>
        <v>144</v>
      </c>
      <c r="BE55" s="11">
        <f t="shared" ref="BE55:BE73" si="65">IF($P55=1,149,IF($P55=2,153,IF($P55=3,155,IF($P55=4,157,0))))</f>
        <v>155</v>
      </c>
      <c r="BF55" s="11">
        <f t="shared" ref="BF55:BF73" si="66">IF($P55=$Q55,0,IF($Q55=1,149,IF($Q55=2,153,IF($Q55=3,155,IF($Q55=4,157,0)))))</f>
        <v>0</v>
      </c>
      <c r="BG55" s="11">
        <f t="shared" ref="BG55:BG73" si="67">IF($R55=1,160,IF($R55=2,162))</f>
        <v>162</v>
      </c>
      <c r="BH55" s="11">
        <f t="shared" ref="BH55:BH73" si="68">IF($T55=1,186,0)</f>
        <v>0</v>
      </c>
      <c r="BI55" s="11">
        <f t="shared" ref="BI55:BI73" si="69">IF($U55=1,184,0)</f>
        <v>0</v>
      </c>
      <c r="BJ55" s="13">
        <f t="shared" si="46"/>
        <v>221.26726582658779</v>
      </c>
      <c r="BK55" s="19">
        <f>IF($N55=2,BK78*'4 PEF'!$E$4,IF(OR($N55=3,$N55=4,$N55=5,$N55=6),BK78*'4 PEF'!$E$5,IF(OR($N55=7,$N55=8),BK78*'4 PEF'!$E$10,IF($N55=9,BK78*'4 PEF'!$E$7,IF($N55=10,BK78*'4 PEF'!$E$6)))))</f>
        <v>105.06523404400744</v>
      </c>
      <c r="BL55" s="19">
        <f>BL78*'4 PEF'!$E$10</f>
        <v>16.955567796480036</v>
      </c>
      <c r="BM55" s="19">
        <f>IF($N55=2,BM78*'4 PEF'!$E$4,IF(OR($N55=3,$N55=4,$N55=5,$N55=6),BM78*'4 PEF'!$E$5,IF(OR($N55=7,$N55=8),BM78*'4 PEF'!$E$10,IF($N55=9,BM78*'4 PEF'!$E$7,IF($N55=10,BM78*'4 PEF'!$E$6)))))</f>
        <v>9.8399999999999981</v>
      </c>
      <c r="BN55" s="19">
        <f>BN78*'4 PEF'!$E$10</f>
        <v>77.432140605463374</v>
      </c>
      <c r="BO55" s="19">
        <f>BO78*'4 PEF'!$E$10</f>
        <v>0.84872978808212507</v>
      </c>
      <c r="BP55" s="33">
        <f>BP78*'4 PEF'!$E$10</f>
        <v>0</v>
      </c>
      <c r="BQ55" s="34">
        <f t="shared" ref="BQ55:BQ73" si="70">SUM(BK55:BP55)</f>
        <v>210.141672234033</v>
      </c>
      <c r="BR55" s="19">
        <f>IF($N55=2,BR78*'4 PEF'!$E$4,IF(OR($N55=3,$N55=4,$N55=5,$N55=6),BR78*'4 PEF'!$E$5,IF(OR($N55=7,$N55=8),BR78*'4 PEF'!$E$10,IF($N55=9,BR78*'4 PEF'!$E$7,IF($N55=10,BR78*'4 PEF'!$E$6)))))</f>
        <v>145.45514129599496</v>
      </c>
      <c r="BS55" s="19">
        <f>BS78*'4 PEF'!$E$10</f>
        <v>6.8088254272358419</v>
      </c>
      <c r="BT55" s="19">
        <f>IF($N55=2,BT78*'4 PEF'!$E$4,IF(OR($N55=3,$N55=4,$N55=5,$N55=6),BT78*'4 PEF'!$E$5,IF(OR($N55=7,$N55=8),BT78*'4 PEF'!$E$10,IF($N55=9,BT78*'4 PEF'!$E$7,IF($N55=10,BT78*'4 PEF'!$E$6)))))</f>
        <v>14.28</v>
      </c>
      <c r="BU55" s="19">
        <f>BU78*'4 PEF'!$E$10</f>
        <v>73.256938651093975</v>
      </c>
      <c r="BV55" s="19">
        <f>BV78*'4 PEF'!$E$10</f>
        <v>1.5514084520998217</v>
      </c>
      <c r="BW55" s="33">
        <f>BW78*'4 PEF'!$E$10</f>
        <v>0</v>
      </c>
      <c r="BX55" s="34">
        <f t="shared" ref="BX55:BX73" si="71">SUM(BR55:BW55)</f>
        <v>241.35231382642459</v>
      </c>
    </row>
    <row r="56" spans="1:76" x14ac:dyDescent="0.25">
      <c r="A56" s="151"/>
      <c r="B56" s="17">
        <v>3</v>
      </c>
      <c r="C56" s="97">
        <f>VLOOKUP(M56,[1]aux!$A$2:$B$37,2,FALSE)</f>
        <v>3</v>
      </c>
      <c r="D56" s="50" t="s">
        <v>30</v>
      </c>
      <c r="E56" s="50" t="s">
        <v>32</v>
      </c>
      <c r="F56" s="49" t="s">
        <v>31</v>
      </c>
      <c r="G56" s="49" t="s">
        <v>34</v>
      </c>
      <c r="H56" s="49">
        <v>0</v>
      </c>
      <c r="I56" s="49">
        <f t="shared" si="47"/>
        <v>1</v>
      </c>
      <c r="J56" s="49">
        <f t="shared" si="48"/>
        <v>2</v>
      </c>
      <c r="K56" s="49">
        <f t="shared" si="49"/>
        <v>1</v>
      </c>
      <c r="L56" s="49">
        <f t="shared" si="50"/>
        <v>1</v>
      </c>
      <c r="M56" s="49">
        <f t="shared" si="51"/>
        <v>1211</v>
      </c>
      <c r="N56" s="49">
        <v>9</v>
      </c>
      <c r="O56" s="49">
        <v>20</v>
      </c>
      <c r="P56" s="49">
        <v>3</v>
      </c>
      <c r="Q56" s="49">
        <v>3</v>
      </c>
      <c r="R56" s="49">
        <v>2</v>
      </c>
      <c r="S56" s="22">
        <f t="shared" si="44"/>
        <v>18</v>
      </c>
      <c r="T56" s="49">
        <v>0</v>
      </c>
      <c r="U56" s="49">
        <v>0</v>
      </c>
      <c r="V56" s="18"/>
      <c r="W56" s="10">
        <f>VLOOKUP($C56,[1]Paris!$BB$7:$BK$42,5)</f>
        <v>1</v>
      </c>
      <c r="X56" s="10">
        <f>VLOOKUP($C56,[1]Paris!$BB$7:$BK$42,6)</f>
        <v>24</v>
      </c>
      <c r="Y56" s="10">
        <f>VLOOKUP($C56,[1]Paris!$BB$7:$BK$42,7)</f>
        <v>0</v>
      </c>
      <c r="Z56" s="10">
        <f>VLOOKUP($C56,[1]Paris!$BB$7:$BK$42,8)</f>
        <v>91</v>
      </c>
      <c r="AA56" s="10">
        <f>VLOOKUP($C56,[1]Paris!$BB$7:$BK$42,9)</f>
        <v>0</v>
      </c>
      <c r="AB56" s="10">
        <f>VLOOKUP($C56,[1]Paris!$BB$7:$BK$42,10)</f>
        <v>0</v>
      </c>
      <c r="AC56" s="11">
        <f t="shared" si="52"/>
        <v>0</v>
      </c>
      <c r="AD56" s="11">
        <f t="shared" si="53"/>
        <v>0</v>
      </c>
      <c r="AE56" s="11">
        <f>VLOOKUP($C56,[1]Vienna!$BB$7:$BM$42,11)</f>
        <v>0</v>
      </c>
      <c r="AF56" s="11">
        <f>VLOOKUP($C56,[1]Vienna!$BB$7:$BM$42,12)</f>
        <v>0</v>
      </c>
      <c r="AG56" s="11" t="s">
        <v>30</v>
      </c>
      <c r="AH56" s="11" t="s">
        <v>30</v>
      </c>
      <c r="AI56" s="11">
        <f t="shared" si="54"/>
        <v>138</v>
      </c>
      <c r="AJ56" s="11">
        <f t="shared" si="55"/>
        <v>144</v>
      </c>
      <c r="AK56" s="11">
        <f t="shared" si="56"/>
        <v>155</v>
      </c>
      <c r="AL56" s="11">
        <f t="shared" si="57"/>
        <v>0</v>
      </c>
      <c r="AM56" s="11">
        <f t="shared" si="58"/>
        <v>162</v>
      </c>
      <c r="AN56" s="11">
        <f t="shared" si="59"/>
        <v>0</v>
      </c>
      <c r="AO56" s="11">
        <f t="shared" si="60"/>
        <v>0</v>
      </c>
      <c r="AP56" s="13">
        <f t="shared" si="45"/>
        <v>209.70225991498566</v>
      </c>
      <c r="AQ56" s="10">
        <f>VLOOKUP($C56,[2]Paris!$BB$7:$BK$40,5)</f>
        <v>2</v>
      </c>
      <c r="AR56" s="10">
        <f>VLOOKUP($C56,[2]Paris!$BB$7:$BK$40,6)</f>
        <v>24</v>
      </c>
      <c r="AS56" s="10">
        <f>VLOOKUP($C56,[2]Paris!$BB$7:$BK$40,7)</f>
        <v>0</v>
      </c>
      <c r="AT56" s="10">
        <f>VLOOKUP($C56,[2]Paris!$BB$7:$BK$40,8)</f>
        <v>93</v>
      </c>
      <c r="AU56" s="10">
        <f>VLOOKUP($C56,[2]Paris!$BB$7:$BK$40,9)</f>
        <v>0</v>
      </c>
      <c r="AV56" s="10">
        <f>VLOOKUP($C56,[2]Paris!$BB$7:$BK$40,10)</f>
        <v>0</v>
      </c>
      <c r="AW56" s="11">
        <f t="shared" si="61"/>
        <v>0</v>
      </c>
      <c r="AX56" s="11">
        <f t="shared" si="62"/>
        <v>0</v>
      </c>
      <c r="AY56" s="11">
        <f>VLOOKUP($C56,[2]Vienna!$BB$7:$BM$42,11)</f>
        <v>0</v>
      </c>
      <c r="AZ56" s="11">
        <f>VLOOKUP($C56,[2]Vienna!$BB$7:$BM$42,12)</f>
        <v>0</v>
      </c>
      <c r="BA56" s="11" t="s">
        <v>30</v>
      </c>
      <c r="BB56" s="11" t="s">
        <v>30</v>
      </c>
      <c r="BC56" s="11">
        <f t="shared" si="63"/>
        <v>138</v>
      </c>
      <c r="BD56" s="11">
        <f t="shared" si="64"/>
        <v>144</v>
      </c>
      <c r="BE56" s="11">
        <f t="shared" si="65"/>
        <v>155</v>
      </c>
      <c r="BF56" s="11">
        <f t="shared" si="66"/>
        <v>0</v>
      </c>
      <c r="BG56" s="11">
        <f t="shared" si="67"/>
        <v>162</v>
      </c>
      <c r="BH56" s="11">
        <f t="shared" si="68"/>
        <v>0</v>
      </c>
      <c r="BI56" s="11">
        <f t="shared" si="69"/>
        <v>0</v>
      </c>
      <c r="BJ56" s="13">
        <f t="shared" si="46"/>
        <v>221.26726582658779</v>
      </c>
      <c r="BK56" s="19">
        <f>IF($N56=2,BK79*'4 PEF'!$E$4,IF(OR($N56=3,$N56=4,$N56=5,$N56=6),BK79*'4 PEF'!$E$5,IF(OR($N56=7,$N56=8),BK79*'4 PEF'!$E$10,IF($N56=9,BK79*'4 PEF'!$E$7,IF($N56=10,BK79*'4 PEF'!$E$6)))))</f>
        <v>102.85333437992308</v>
      </c>
      <c r="BL56" s="19">
        <f>BL79*'4 PEF'!$E$10</f>
        <v>16.955567796480036</v>
      </c>
      <c r="BM56" s="19">
        <f>IF($N56=2,BM79*'4 PEF'!$E$4,IF(OR($N56=3,$N56=4,$N56=5,$N56=6),BM79*'4 PEF'!$E$5,IF(OR($N56=7,$N56=8),BM79*'4 PEF'!$E$10,IF($N56=9,BM79*'4 PEF'!$E$7,IF($N56=10,BM79*'4 PEF'!$E$6)))))</f>
        <v>9.8399999999999981</v>
      </c>
      <c r="BN56" s="19">
        <f>BN79*'4 PEF'!$E$10</f>
        <v>77.432140605463374</v>
      </c>
      <c r="BO56" s="19">
        <f>BO79*'4 PEF'!$E$10</f>
        <v>0.84872978808212507</v>
      </c>
      <c r="BP56" s="33">
        <f>BP79*'4 PEF'!$E$10</f>
        <v>0</v>
      </c>
      <c r="BQ56" s="34">
        <f t="shared" si="70"/>
        <v>207.9297725699486</v>
      </c>
      <c r="BR56" s="19">
        <f>IF($N56=2,BR79*'4 PEF'!$E$4,IF(OR($N56=3,$N56=4,$N56=5,$N56=6),BR79*'4 PEF'!$E$5,IF(OR($N56=7,$N56=8),BR79*'4 PEF'!$E$10,IF($N56=9,BR79*'4 PEF'!$E$7,IF($N56=10,BR79*'4 PEF'!$E$6)))))</f>
        <v>142.39292779502665</v>
      </c>
      <c r="BS56" s="19">
        <f>BS79*'4 PEF'!$E$10</f>
        <v>6.8088254272358419</v>
      </c>
      <c r="BT56" s="19">
        <f>IF($N56=2,BT79*'4 PEF'!$E$4,IF(OR($N56=3,$N56=4,$N56=5,$N56=6),BT79*'4 PEF'!$E$5,IF(OR($N56=7,$N56=8),BT79*'4 PEF'!$E$10,IF($N56=9,BT79*'4 PEF'!$E$7,IF($N56=10,BT79*'4 PEF'!$E$6)))))</f>
        <v>14.28</v>
      </c>
      <c r="BU56" s="19">
        <f>BU79*'4 PEF'!$E$10</f>
        <v>73.256938651093975</v>
      </c>
      <c r="BV56" s="19">
        <f>BV79*'4 PEF'!$E$10</f>
        <v>1.5514084520998217</v>
      </c>
      <c r="BW56" s="33">
        <f>BW79*'4 PEF'!$E$10</f>
        <v>0</v>
      </c>
      <c r="BX56" s="34">
        <f t="shared" si="71"/>
        <v>238.29010032545628</v>
      </c>
    </row>
    <row r="57" spans="1:76" x14ac:dyDescent="0.25">
      <c r="A57" s="151"/>
      <c r="B57" s="17">
        <v>4</v>
      </c>
      <c r="C57" s="97">
        <f>VLOOKUP(M57,[1]aux!$A$2:$B$37,2,FALSE)</f>
        <v>3</v>
      </c>
      <c r="D57" s="50" t="s">
        <v>30</v>
      </c>
      <c r="E57" s="50" t="s">
        <v>32</v>
      </c>
      <c r="F57" s="49" t="s">
        <v>31</v>
      </c>
      <c r="G57" s="49" t="s">
        <v>34</v>
      </c>
      <c r="H57" s="49">
        <v>0</v>
      </c>
      <c r="I57" s="49">
        <f t="shared" si="47"/>
        <v>1</v>
      </c>
      <c r="J57" s="49">
        <f t="shared" si="48"/>
        <v>2</v>
      </c>
      <c r="K57" s="49">
        <f t="shared" si="49"/>
        <v>1</v>
      </c>
      <c r="L57" s="49">
        <f t="shared" si="50"/>
        <v>1</v>
      </c>
      <c r="M57" s="49">
        <f t="shared" si="51"/>
        <v>1211</v>
      </c>
      <c r="N57" s="49">
        <v>8</v>
      </c>
      <c r="O57" s="49">
        <v>13</v>
      </c>
      <c r="P57" s="49">
        <v>1</v>
      </c>
      <c r="Q57" s="49">
        <v>1</v>
      </c>
      <c r="R57" s="49">
        <v>2</v>
      </c>
      <c r="S57" s="22">
        <f t="shared" si="44"/>
        <v>17</v>
      </c>
      <c r="T57" s="49">
        <v>0</v>
      </c>
      <c r="U57" s="49">
        <v>0</v>
      </c>
      <c r="V57" s="18"/>
      <c r="W57" s="10">
        <f>VLOOKUP($C57,[1]Paris!$BB$7:$BK$42,5)</f>
        <v>1</v>
      </c>
      <c r="X57" s="10">
        <f>VLOOKUP($C57,[1]Paris!$BB$7:$BK$42,6)</f>
        <v>24</v>
      </c>
      <c r="Y57" s="10">
        <f>VLOOKUP($C57,[1]Paris!$BB$7:$BK$42,7)</f>
        <v>0</v>
      </c>
      <c r="Z57" s="10">
        <f>VLOOKUP($C57,[1]Paris!$BB$7:$BK$42,8)</f>
        <v>91</v>
      </c>
      <c r="AA57" s="10">
        <f>VLOOKUP($C57,[1]Paris!$BB$7:$BK$42,9)</f>
        <v>0</v>
      </c>
      <c r="AB57" s="10">
        <f>VLOOKUP($C57,[1]Paris!$BB$7:$BK$42,10)</f>
        <v>0</v>
      </c>
      <c r="AC57" s="11">
        <f t="shared" si="52"/>
        <v>0</v>
      </c>
      <c r="AD57" s="11">
        <f t="shared" si="53"/>
        <v>0</v>
      </c>
      <c r="AE57" s="11">
        <f>VLOOKUP($C57,[1]Vienna!$BB$7:$BM$42,11)</f>
        <v>0</v>
      </c>
      <c r="AF57" s="11">
        <f>VLOOKUP($C57,[1]Vienna!$BB$7:$BM$42,12)</f>
        <v>0</v>
      </c>
      <c r="AG57" s="11" t="s">
        <v>30</v>
      </c>
      <c r="AH57" s="11" t="s">
        <v>30</v>
      </c>
      <c r="AI57" s="11">
        <f t="shared" si="54"/>
        <v>135</v>
      </c>
      <c r="AJ57" s="11">
        <f t="shared" si="55"/>
        <v>0</v>
      </c>
      <c r="AK57" s="11">
        <f t="shared" si="56"/>
        <v>149</v>
      </c>
      <c r="AL57" s="11">
        <f t="shared" si="57"/>
        <v>0</v>
      </c>
      <c r="AM57" s="11">
        <f t="shared" si="58"/>
        <v>162</v>
      </c>
      <c r="AN57" s="11">
        <f t="shared" si="59"/>
        <v>0</v>
      </c>
      <c r="AO57" s="11">
        <f t="shared" si="60"/>
        <v>0</v>
      </c>
      <c r="AP57" s="13">
        <f t="shared" si="45"/>
        <v>197.99507052567995</v>
      </c>
      <c r="AQ57" s="10">
        <f>VLOOKUP($C57,[2]Paris!$BB$7:$BK$40,5)</f>
        <v>2</v>
      </c>
      <c r="AR57" s="10">
        <f>VLOOKUP($C57,[2]Paris!$BB$7:$BK$40,6)</f>
        <v>24</v>
      </c>
      <c r="AS57" s="10">
        <f>VLOOKUP($C57,[2]Paris!$BB$7:$BK$40,7)</f>
        <v>0</v>
      </c>
      <c r="AT57" s="10">
        <f>VLOOKUP($C57,[2]Paris!$BB$7:$BK$40,8)</f>
        <v>93</v>
      </c>
      <c r="AU57" s="10">
        <f>VLOOKUP($C57,[2]Paris!$BB$7:$BK$40,9)</f>
        <v>0</v>
      </c>
      <c r="AV57" s="10">
        <f>VLOOKUP($C57,[2]Paris!$BB$7:$BK$40,10)</f>
        <v>0</v>
      </c>
      <c r="AW57" s="11">
        <f t="shared" si="61"/>
        <v>0</v>
      </c>
      <c r="AX57" s="11">
        <f t="shared" si="62"/>
        <v>0</v>
      </c>
      <c r="AY57" s="11">
        <f>VLOOKUP($C57,[2]Vienna!$BB$7:$BM$42,11)</f>
        <v>0</v>
      </c>
      <c r="AZ57" s="11">
        <f>VLOOKUP($C57,[2]Vienna!$BB$7:$BM$42,12)</f>
        <v>0</v>
      </c>
      <c r="BA57" s="11" t="s">
        <v>30</v>
      </c>
      <c r="BB57" s="11" t="s">
        <v>30</v>
      </c>
      <c r="BC57" s="11">
        <f t="shared" si="63"/>
        <v>135</v>
      </c>
      <c r="BD57" s="11">
        <f t="shared" si="64"/>
        <v>0</v>
      </c>
      <c r="BE57" s="11">
        <f t="shared" si="65"/>
        <v>149</v>
      </c>
      <c r="BF57" s="11">
        <f t="shared" si="66"/>
        <v>0</v>
      </c>
      <c r="BG57" s="11">
        <f t="shared" si="67"/>
        <v>162</v>
      </c>
      <c r="BH57" s="11">
        <f t="shared" si="68"/>
        <v>0</v>
      </c>
      <c r="BI57" s="11">
        <f t="shared" si="69"/>
        <v>0</v>
      </c>
      <c r="BJ57" s="13">
        <f t="shared" si="46"/>
        <v>210.69070797493205</v>
      </c>
      <c r="BK57" s="19">
        <f>IF($N57=2,BK80*'4 PEF'!$E$4,IF(OR($N57=3,$N57=4,$N57=5,$N57=6),BK80*'4 PEF'!$E$5,IF(OR($N57=7,$N57=8),BK80*'4 PEF'!$E$10,IF($N57=9,BK80*'4 PEF'!$E$7,IF($N57=10,BK80*'4 PEF'!$E$6)))))</f>
        <v>59.448883406712284</v>
      </c>
      <c r="BL57" s="19">
        <f>BL80*'4 PEF'!$E$10</f>
        <v>9.5948499731987376</v>
      </c>
      <c r="BM57" s="19">
        <f>IF($N57=2,BM80*'4 PEF'!$E$4,IF(OR($N57=3,$N57=4,$N57=5,$N57=6),BM80*'4 PEF'!$E$5,IF(OR($N57=7,$N57=8),BM80*'4 PEF'!$E$10,IF($N57=9,BM80*'4 PEF'!$E$7,IF($N57=10,BM80*'4 PEF'!$E$6)))))</f>
        <v>5.8670919582392038</v>
      </c>
      <c r="BN57" s="19">
        <f>BN80*'4 PEF'!$E$10</f>
        <v>77.432140605463374</v>
      </c>
      <c r="BO57" s="19">
        <f>BO80*'4 PEF'!$E$10</f>
        <v>0.84872978808212507</v>
      </c>
      <c r="BP57" s="33">
        <f>BP80*'4 PEF'!$E$10</f>
        <v>0</v>
      </c>
      <c r="BQ57" s="34">
        <f t="shared" si="70"/>
        <v>153.19169573169572</v>
      </c>
      <c r="BR57" s="19">
        <f>IF($N57=2,BR80*'4 PEF'!$E$4,IF(OR($N57=3,$N57=4,$N57=5,$N57=6),BR80*'4 PEF'!$E$5,IF(OR($N57=7,$N57=8),BR80*'4 PEF'!$E$10,IF($N57=9,BR80*'4 PEF'!$E$7,IF($N57=10,BR80*'4 PEF'!$E$6)))))</f>
        <v>80.473386719957233</v>
      </c>
      <c r="BS57" s="19">
        <f>BS80*'4 PEF'!$E$10</f>
        <v>4.0496362467320175</v>
      </c>
      <c r="BT57" s="19">
        <f>IF($N57=2,BT80*'4 PEF'!$E$4,IF(OR($N57=3,$N57=4,$N57=5,$N57=6),BT80*'4 PEF'!$E$5,IF(OR($N57=7,$N57=8),BT80*'4 PEF'!$E$10,IF($N57=9,BT80*'4 PEF'!$E$7,IF($N57=10,BT80*'4 PEF'!$E$6)))))</f>
        <v>8.3251973443282754</v>
      </c>
      <c r="BU57" s="19">
        <f>BU80*'4 PEF'!$E$10</f>
        <v>73.256938651093975</v>
      </c>
      <c r="BV57" s="19">
        <f>BV80*'4 PEF'!$E$10</f>
        <v>1.5514084520998217</v>
      </c>
      <c r="BW57" s="33">
        <f>BW80*'4 PEF'!$E$10</f>
        <v>0</v>
      </c>
      <c r="BX57" s="34">
        <f t="shared" si="71"/>
        <v>167.65656741421131</v>
      </c>
    </row>
    <row r="58" spans="1:76" x14ac:dyDescent="0.25">
      <c r="A58" s="151"/>
      <c r="B58" s="17">
        <v>5</v>
      </c>
      <c r="C58" s="97">
        <f>VLOOKUP(M58,[1]aux!$A$2:$B$37,2,FALSE)</f>
        <v>3</v>
      </c>
      <c r="D58" s="50" t="s">
        <v>30</v>
      </c>
      <c r="E58" s="50" t="s">
        <v>32</v>
      </c>
      <c r="F58" s="49" t="s">
        <v>31</v>
      </c>
      <c r="G58" s="49" t="s">
        <v>34</v>
      </c>
      <c r="H58" s="49">
        <v>0</v>
      </c>
      <c r="I58" s="49">
        <f t="shared" si="47"/>
        <v>1</v>
      </c>
      <c r="J58" s="49">
        <f t="shared" si="48"/>
        <v>2</v>
      </c>
      <c r="K58" s="49">
        <f t="shared" si="49"/>
        <v>1</v>
      </c>
      <c r="L58" s="49">
        <f t="shared" si="50"/>
        <v>1</v>
      </c>
      <c r="M58" s="49">
        <f t="shared" si="51"/>
        <v>1211</v>
      </c>
      <c r="N58" s="49">
        <v>8</v>
      </c>
      <c r="O58" s="49">
        <v>13</v>
      </c>
      <c r="P58" s="49">
        <v>1</v>
      </c>
      <c r="Q58" s="49">
        <v>1</v>
      </c>
      <c r="R58" s="49">
        <v>2</v>
      </c>
      <c r="S58" s="22">
        <f t="shared" si="44"/>
        <v>17</v>
      </c>
      <c r="T58" s="49">
        <v>0</v>
      </c>
      <c r="U58" s="49">
        <v>0</v>
      </c>
      <c r="V58" s="18"/>
      <c r="W58" s="10">
        <f>VLOOKUP($C58,[1]Paris!$BB$7:$BK$42,5)</f>
        <v>1</v>
      </c>
      <c r="X58" s="10">
        <f>VLOOKUP($C58,[1]Paris!$BB$7:$BK$42,6)</f>
        <v>24</v>
      </c>
      <c r="Y58" s="10">
        <f>VLOOKUP($C58,[1]Paris!$BB$7:$BK$42,7)</f>
        <v>0</v>
      </c>
      <c r="Z58" s="10">
        <f>VLOOKUP($C58,[1]Paris!$BB$7:$BK$42,8)</f>
        <v>91</v>
      </c>
      <c r="AA58" s="10">
        <f>VLOOKUP($C58,[1]Paris!$BB$7:$BK$42,9)</f>
        <v>0</v>
      </c>
      <c r="AB58" s="10">
        <f>VLOOKUP($C58,[1]Paris!$BB$7:$BK$42,10)</f>
        <v>0</v>
      </c>
      <c r="AC58" s="11">
        <f t="shared" si="52"/>
        <v>0</v>
      </c>
      <c r="AD58" s="11">
        <f t="shared" si="53"/>
        <v>0</v>
      </c>
      <c r="AE58" s="11">
        <f>VLOOKUP($C58,[1]Vienna!$BB$7:$BM$42,11)</f>
        <v>0</v>
      </c>
      <c r="AF58" s="11">
        <f>VLOOKUP($C58,[1]Vienna!$BB$7:$BM$42,12)</f>
        <v>0</v>
      </c>
      <c r="AG58" s="11" t="s">
        <v>30</v>
      </c>
      <c r="AH58" s="11" t="s">
        <v>30</v>
      </c>
      <c r="AI58" s="11">
        <f t="shared" si="54"/>
        <v>135</v>
      </c>
      <c r="AJ58" s="11">
        <f t="shared" si="55"/>
        <v>0</v>
      </c>
      <c r="AK58" s="11">
        <f t="shared" si="56"/>
        <v>149</v>
      </c>
      <c r="AL58" s="11">
        <f t="shared" si="57"/>
        <v>0</v>
      </c>
      <c r="AM58" s="11">
        <f t="shared" si="58"/>
        <v>162</v>
      </c>
      <c r="AN58" s="11">
        <f t="shared" si="59"/>
        <v>0</v>
      </c>
      <c r="AO58" s="11">
        <f t="shared" si="60"/>
        <v>0</v>
      </c>
      <c r="AP58" s="13">
        <f t="shared" si="45"/>
        <v>197.99507052567995</v>
      </c>
      <c r="AQ58" s="10">
        <f>VLOOKUP($C58,[2]Paris!$BB$7:$BK$40,5)</f>
        <v>2</v>
      </c>
      <c r="AR58" s="10">
        <f>VLOOKUP($C58,[2]Paris!$BB$7:$BK$40,6)</f>
        <v>24</v>
      </c>
      <c r="AS58" s="10">
        <f>VLOOKUP($C58,[2]Paris!$BB$7:$BK$40,7)</f>
        <v>0</v>
      </c>
      <c r="AT58" s="10">
        <f>VLOOKUP($C58,[2]Paris!$BB$7:$BK$40,8)</f>
        <v>93</v>
      </c>
      <c r="AU58" s="10">
        <f>VLOOKUP($C58,[2]Paris!$BB$7:$BK$40,9)</f>
        <v>0</v>
      </c>
      <c r="AV58" s="10">
        <f>VLOOKUP($C58,[2]Paris!$BB$7:$BK$40,10)</f>
        <v>0</v>
      </c>
      <c r="AW58" s="11">
        <f t="shared" si="61"/>
        <v>0</v>
      </c>
      <c r="AX58" s="11">
        <f t="shared" si="62"/>
        <v>0</v>
      </c>
      <c r="AY58" s="11">
        <f>VLOOKUP($C58,[2]Vienna!$BB$7:$BM$42,11)</f>
        <v>0</v>
      </c>
      <c r="AZ58" s="11">
        <f>VLOOKUP($C58,[2]Vienna!$BB$7:$BM$42,12)</f>
        <v>0</v>
      </c>
      <c r="BA58" s="11" t="s">
        <v>30</v>
      </c>
      <c r="BB58" s="11" t="s">
        <v>30</v>
      </c>
      <c r="BC58" s="11">
        <f t="shared" si="63"/>
        <v>135</v>
      </c>
      <c r="BD58" s="11">
        <f t="shared" si="64"/>
        <v>0</v>
      </c>
      <c r="BE58" s="11">
        <f t="shared" si="65"/>
        <v>149</v>
      </c>
      <c r="BF58" s="11">
        <f t="shared" si="66"/>
        <v>0</v>
      </c>
      <c r="BG58" s="11">
        <f t="shared" si="67"/>
        <v>162</v>
      </c>
      <c r="BH58" s="11">
        <f t="shared" si="68"/>
        <v>0</v>
      </c>
      <c r="BI58" s="11">
        <f t="shared" si="69"/>
        <v>0</v>
      </c>
      <c r="BJ58" s="13">
        <f t="shared" si="46"/>
        <v>210.69070797493205</v>
      </c>
      <c r="BK58" s="19">
        <f>IF($N58=2,BK81*'4 PEF'!$E$4,IF(OR($N58=3,$N58=4,$N58=5,$N58=6),BK81*'4 PEF'!$E$5,IF(OR($N58=7,$N58=8),BK81*'4 PEF'!$E$10,IF($N58=9,BK81*'4 PEF'!$E$7,IF($N58=10,BK81*'4 PEF'!$E$6)))))</f>
        <v>59.448883406712284</v>
      </c>
      <c r="BL58" s="19">
        <f>BL81*'4 PEF'!$E$10</f>
        <v>9.5948499731987376</v>
      </c>
      <c r="BM58" s="19">
        <f>IF($N58=2,BM81*'4 PEF'!$E$4,IF(OR($N58=3,$N58=4,$N58=5,$N58=6),BM81*'4 PEF'!$E$5,IF(OR($N58=7,$N58=8),BM81*'4 PEF'!$E$10,IF($N58=9,BM81*'4 PEF'!$E$7,IF($N58=10,BM81*'4 PEF'!$E$6)))))</f>
        <v>5.8670919582392038</v>
      </c>
      <c r="BN58" s="19">
        <f>BN81*'4 PEF'!$E$10</f>
        <v>77.432140605463374</v>
      </c>
      <c r="BO58" s="19">
        <f>BO81*'4 PEF'!$E$10</f>
        <v>0.84872978808212507</v>
      </c>
      <c r="BP58" s="33">
        <f>BP81*'4 PEF'!$E$10</f>
        <v>0</v>
      </c>
      <c r="BQ58" s="34">
        <f t="shared" si="70"/>
        <v>153.19169573169572</v>
      </c>
      <c r="BR58" s="19">
        <f>IF($N58=2,BR81*'4 PEF'!$E$4,IF(OR($N58=3,$N58=4,$N58=5,$N58=6),BR81*'4 PEF'!$E$5,IF(OR($N58=7,$N58=8),BR81*'4 PEF'!$E$10,IF($N58=9,BR81*'4 PEF'!$E$7,IF($N58=10,BR81*'4 PEF'!$E$6)))))</f>
        <v>80.473386719957233</v>
      </c>
      <c r="BS58" s="19">
        <f>BS81*'4 PEF'!$E$10</f>
        <v>4.0496362467320175</v>
      </c>
      <c r="BT58" s="19">
        <f>IF($N58=2,BT81*'4 PEF'!$E$4,IF(OR($N58=3,$N58=4,$N58=5,$N58=6),BT81*'4 PEF'!$E$5,IF(OR($N58=7,$N58=8),BT81*'4 PEF'!$E$10,IF($N58=9,BT81*'4 PEF'!$E$7,IF($N58=10,BT81*'4 PEF'!$E$6)))))</f>
        <v>8.3251973443282754</v>
      </c>
      <c r="BU58" s="19">
        <f>BU81*'4 PEF'!$E$10</f>
        <v>73.256938651093975</v>
      </c>
      <c r="BV58" s="19">
        <f>BV81*'4 PEF'!$E$10</f>
        <v>1.5514084520998217</v>
      </c>
      <c r="BW58" s="33">
        <f>BW81*'4 PEF'!$E$10</f>
        <v>0</v>
      </c>
      <c r="BX58" s="34">
        <f t="shared" si="71"/>
        <v>167.65656741421131</v>
      </c>
    </row>
    <row r="59" spans="1:76" x14ac:dyDescent="0.25">
      <c r="A59" s="151"/>
      <c r="B59" s="17">
        <v>6</v>
      </c>
      <c r="C59" s="97">
        <f>VLOOKUP(M59,[1]aux!$A$2:$B$37,2,FALSE)</f>
        <v>3</v>
      </c>
      <c r="D59" s="50" t="s">
        <v>30</v>
      </c>
      <c r="E59" s="50" t="s">
        <v>32</v>
      </c>
      <c r="F59" s="49" t="s">
        <v>31</v>
      </c>
      <c r="G59" s="49" t="s">
        <v>34</v>
      </c>
      <c r="H59" s="49">
        <v>0</v>
      </c>
      <c r="I59" s="49">
        <f t="shared" si="47"/>
        <v>1</v>
      </c>
      <c r="J59" s="49">
        <f t="shared" si="48"/>
        <v>2</v>
      </c>
      <c r="K59" s="49">
        <f t="shared" si="49"/>
        <v>1</v>
      </c>
      <c r="L59" s="49">
        <f t="shared" si="50"/>
        <v>1</v>
      </c>
      <c r="M59" s="49">
        <f t="shared" si="51"/>
        <v>1211</v>
      </c>
      <c r="N59" s="49">
        <v>9</v>
      </c>
      <c r="O59" s="49">
        <v>20</v>
      </c>
      <c r="P59" s="49">
        <v>3</v>
      </c>
      <c r="Q59" s="49">
        <v>3</v>
      </c>
      <c r="R59" s="49">
        <v>2</v>
      </c>
      <c r="S59" s="22">
        <f t="shared" si="44"/>
        <v>24</v>
      </c>
      <c r="T59" s="49">
        <v>1</v>
      </c>
      <c r="U59" s="49">
        <v>1</v>
      </c>
      <c r="V59" s="18"/>
      <c r="W59" s="10">
        <f>VLOOKUP($C59,[1]Paris!$BB$7:$BK$42,5)</f>
        <v>1</v>
      </c>
      <c r="X59" s="10">
        <f>VLOOKUP($C59,[1]Paris!$BB$7:$BK$42,6)</f>
        <v>24</v>
      </c>
      <c r="Y59" s="10">
        <f>VLOOKUP($C59,[1]Paris!$BB$7:$BK$42,7)</f>
        <v>0</v>
      </c>
      <c r="Z59" s="10">
        <f>VLOOKUP($C59,[1]Paris!$BB$7:$BK$42,8)</f>
        <v>91</v>
      </c>
      <c r="AA59" s="10">
        <f>VLOOKUP($C59,[1]Paris!$BB$7:$BK$42,9)</f>
        <v>0</v>
      </c>
      <c r="AB59" s="10">
        <f>VLOOKUP($C59,[1]Paris!$BB$7:$BK$42,10)</f>
        <v>0</v>
      </c>
      <c r="AC59" s="11">
        <f t="shared" si="52"/>
        <v>0</v>
      </c>
      <c r="AD59" s="11">
        <f t="shared" si="53"/>
        <v>0</v>
      </c>
      <c r="AE59" s="11">
        <f>VLOOKUP($C59,[1]Vienna!$BB$7:$BM$42,11)</f>
        <v>0</v>
      </c>
      <c r="AF59" s="11">
        <f>VLOOKUP($C59,[1]Vienna!$BB$7:$BM$42,12)</f>
        <v>0</v>
      </c>
      <c r="AG59" s="11" t="s">
        <v>30</v>
      </c>
      <c r="AH59" s="11" t="s">
        <v>30</v>
      </c>
      <c r="AI59" s="11">
        <f t="shared" si="54"/>
        <v>138</v>
      </c>
      <c r="AJ59" s="11">
        <f t="shared" si="55"/>
        <v>144</v>
      </c>
      <c r="AK59" s="11">
        <f t="shared" si="56"/>
        <v>155</v>
      </c>
      <c r="AL59" s="11">
        <f t="shared" si="57"/>
        <v>0</v>
      </c>
      <c r="AM59" s="11">
        <f t="shared" si="58"/>
        <v>162</v>
      </c>
      <c r="AN59" s="11">
        <f t="shared" si="59"/>
        <v>186</v>
      </c>
      <c r="AO59" s="11">
        <f t="shared" si="60"/>
        <v>184</v>
      </c>
      <c r="AP59" s="13">
        <f t="shared" si="45"/>
        <v>228.85765536149319</v>
      </c>
      <c r="AQ59" s="10">
        <f>VLOOKUP($C59,[2]Paris!$BB$7:$BK$40,5)</f>
        <v>2</v>
      </c>
      <c r="AR59" s="10">
        <f>VLOOKUP($C59,[2]Paris!$BB$7:$BK$40,6)</f>
        <v>24</v>
      </c>
      <c r="AS59" s="10">
        <f>VLOOKUP($C59,[2]Paris!$BB$7:$BK$40,7)</f>
        <v>0</v>
      </c>
      <c r="AT59" s="10">
        <f>VLOOKUP($C59,[2]Paris!$BB$7:$BK$40,8)</f>
        <v>93</v>
      </c>
      <c r="AU59" s="10">
        <f>VLOOKUP($C59,[2]Paris!$BB$7:$BK$40,9)</f>
        <v>0</v>
      </c>
      <c r="AV59" s="10">
        <f>VLOOKUP($C59,[2]Paris!$BB$7:$BK$40,10)</f>
        <v>0</v>
      </c>
      <c r="AW59" s="11">
        <f t="shared" si="61"/>
        <v>0</v>
      </c>
      <c r="AX59" s="11">
        <f t="shared" si="62"/>
        <v>0</v>
      </c>
      <c r="AY59" s="11">
        <f>VLOOKUP($C59,[2]Vienna!$BB$7:$BM$42,11)</f>
        <v>0</v>
      </c>
      <c r="AZ59" s="11">
        <f>VLOOKUP($C59,[2]Vienna!$BB$7:$BM$42,12)</f>
        <v>0</v>
      </c>
      <c r="BA59" s="11" t="s">
        <v>30</v>
      </c>
      <c r="BB59" s="11" t="s">
        <v>30</v>
      </c>
      <c r="BC59" s="11">
        <f t="shared" si="63"/>
        <v>138</v>
      </c>
      <c r="BD59" s="11">
        <f t="shared" si="64"/>
        <v>144</v>
      </c>
      <c r="BE59" s="11">
        <f t="shared" si="65"/>
        <v>155</v>
      </c>
      <c r="BF59" s="11">
        <f t="shared" si="66"/>
        <v>0</v>
      </c>
      <c r="BG59" s="11">
        <f t="shared" si="67"/>
        <v>162</v>
      </c>
      <c r="BH59" s="11">
        <f t="shared" si="68"/>
        <v>186</v>
      </c>
      <c r="BI59" s="11">
        <f t="shared" si="69"/>
        <v>184</v>
      </c>
      <c r="BJ59" s="13">
        <f t="shared" si="46"/>
        <v>244.42766218674106</v>
      </c>
      <c r="BK59" s="19">
        <f>IF($N59=2,BK82*'4 PEF'!$E$4,IF(OR($N59=3,$N59=4,$N59=5,$N59=6),BK82*'4 PEF'!$E$5,IF(OR($N59=7,$N59=8),BK82*'4 PEF'!$E$10,IF($N59=9,BK82*'4 PEF'!$E$7,IF($N59=10,BK82*'4 PEF'!$E$6)))))</f>
        <v>102.85333437992308</v>
      </c>
      <c r="BL59" s="19">
        <f>BL82*'4 PEF'!$E$10</f>
        <v>16.955567796480036</v>
      </c>
      <c r="BM59" s="19">
        <f>IF($N59=2,BM82*'4 PEF'!$E$4,IF(OR($N59=3,$N59=4,$N59=5,$N59=6),BM82*'4 PEF'!$E$5,IF(OR($N59=7,$N59=8),BM82*'4 PEF'!$E$10,IF($N59=9,BM82*'4 PEF'!$E$7,IF($N59=10,BM82*'4 PEF'!$E$6)))))</f>
        <v>5.5379487179487166</v>
      </c>
      <c r="BN59" s="19">
        <f>BN82*'4 PEF'!$E$10</f>
        <v>77.432140605463374</v>
      </c>
      <c r="BO59" s="19">
        <f>BO82*'4 PEF'!$E$10</f>
        <v>0.84872978808212507</v>
      </c>
      <c r="BP59" s="33">
        <f>BP82*'4 PEF'!$E$10</f>
        <v>-17.821247863247862</v>
      </c>
      <c r="BQ59" s="34">
        <f t="shared" si="70"/>
        <v>185.80647342464948</v>
      </c>
      <c r="BR59" s="19">
        <f>IF($N59=2,BR82*'4 PEF'!$E$4,IF(OR($N59=3,$N59=4,$N59=5,$N59=6),BR82*'4 PEF'!$E$5,IF(OR($N59=7,$N59=8),BR82*'4 PEF'!$E$10,IF($N59=9,BR82*'4 PEF'!$E$7,IF($N59=10,BR82*'4 PEF'!$E$6)))))</f>
        <v>142.39292779502665</v>
      </c>
      <c r="BS59" s="19">
        <f>BS82*'4 PEF'!$E$10</f>
        <v>6.8088254272358419</v>
      </c>
      <c r="BT59" s="19">
        <f>IF($N59=2,BT82*'4 PEF'!$E$4,IF(OR($N59=3,$N59=4,$N59=5,$N59=6),BT82*'4 PEF'!$E$5,IF(OR($N59=7,$N59=8),BT82*'4 PEF'!$E$10,IF($N59=9,BT82*'4 PEF'!$E$7,IF($N59=10,BT82*'4 PEF'!$E$6)))))</f>
        <v>9.2735238095238106</v>
      </c>
      <c r="BU59" s="19">
        <f>BU82*'4 PEF'!$E$10</f>
        <v>73.256938651093975</v>
      </c>
      <c r="BV59" s="19">
        <f>BV82*'4 PEF'!$E$10</f>
        <v>1.5514084520998217</v>
      </c>
      <c r="BW59" s="33">
        <f>BW82*'4 PEF'!$E$10</f>
        <v>-18.144469841269842</v>
      </c>
      <c r="BX59" s="34">
        <f t="shared" si="71"/>
        <v>215.13915429371025</v>
      </c>
    </row>
    <row r="60" spans="1:76" x14ac:dyDescent="0.25">
      <c r="A60" s="151"/>
      <c r="B60" s="17">
        <v>7</v>
      </c>
      <c r="C60" s="97">
        <f>VLOOKUP(M60,[1]aux!$A$2:$B$37,2,FALSE)</f>
        <v>3</v>
      </c>
      <c r="D60" s="50" t="s">
        <v>30</v>
      </c>
      <c r="E60" s="50" t="s">
        <v>32</v>
      </c>
      <c r="F60" s="49" t="s">
        <v>31</v>
      </c>
      <c r="G60" s="49" t="s">
        <v>34</v>
      </c>
      <c r="H60" s="49">
        <v>0</v>
      </c>
      <c r="I60" s="49">
        <f t="shared" si="47"/>
        <v>1</v>
      </c>
      <c r="J60" s="49">
        <f t="shared" si="48"/>
        <v>2</v>
      </c>
      <c r="K60" s="49">
        <f t="shared" si="49"/>
        <v>1</v>
      </c>
      <c r="L60" s="49">
        <f t="shared" si="50"/>
        <v>1</v>
      </c>
      <c r="M60" s="49">
        <f t="shared" si="51"/>
        <v>1211</v>
      </c>
      <c r="N60" s="49">
        <v>9</v>
      </c>
      <c r="O60" s="49">
        <v>20</v>
      </c>
      <c r="P60" s="49">
        <v>3</v>
      </c>
      <c r="Q60" s="49">
        <v>3</v>
      </c>
      <c r="R60" s="49">
        <v>2</v>
      </c>
      <c r="S60" s="22">
        <f t="shared" si="44"/>
        <v>24</v>
      </c>
      <c r="T60" s="49">
        <v>1</v>
      </c>
      <c r="U60" s="49">
        <v>1</v>
      </c>
      <c r="V60" s="18"/>
      <c r="W60" s="10">
        <f>VLOOKUP($C60,[1]Paris!$BB$7:$BK$42,5)</f>
        <v>1</v>
      </c>
      <c r="X60" s="10">
        <f>VLOOKUP($C60,[1]Paris!$BB$7:$BK$42,6)</f>
        <v>24</v>
      </c>
      <c r="Y60" s="10">
        <f>VLOOKUP($C60,[1]Paris!$BB$7:$BK$42,7)</f>
        <v>0</v>
      </c>
      <c r="Z60" s="10">
        <f>VLOOKUP($C60,[1]Paris!$BB$7:$BK$42,8)</f>
        <v>91</v>
      </c>
      <c r="AA60" s="10">
        <f>VLOOKUP($C60,[1]Paris!$BB$7:$BK$42,9)</f>
        <v>0</v>
      </c>
      <c r="AB60" s="10">
        <f>VLOOKUP($C60,[1]Paris!$BB$7:$BK$42,10)</f>
        <v>0</v>
      </c>
      <c r="AC60" s="11">
        <f t="shared" si="52"/>
        <v>0</v>
      </c>
      <c r="AD60" s="11">
        <f t="shared" si="53"/>
        <v>0</v>
      </c>
      <c r="AE60" s="11">
        <f>VLOOKUP($C60,[1]Vienna!$BB$7:$BM$42,11)</f>
        <v>0</v>
      </c>
      <c r="AF60" s="11">
        <f>VLOOKUP($C60,[1]Vienna!$BB$7:$BM$42,12)</f>
        <v>0</v>
      </c>
      <c r="AG60" s="11" t="s">
        <v>30</v>
      </c>
      <c r="AH60" s="11" t="s">
        <v>30</v>
      </c>
      <c r="AI60" s="11">
        <f t="shared" si="54"/>
        <v>138</v>
      </c>
      <c r="AJ60" s="11">
        <f t="shared" si="55"/>
        <v>144</v>
      </c>
      <c r="AK60" s="11">
        <f t="shared" si="56"/>
        <v>155</v>
      </c>
      <c r="AL60" s="11">
        <f t="shared" si="57"/>
        <v>0</v>
      </c>
      <c r="AM60" s="11">
        <f t="shared" si="58"/>
        <v>162</v>
      </c>
      <c r="AN60" s="11">
        <f t="shared" si="59"/>
        <v>186</v>
      </c>
      <c r="AO60" s="11">
        <f t="shared" si="60"/>
        <v>184</v>
      </c>
      <c r="AP60" s="13">
        <f t="shared" si="45"/>
        <v>228.85765536149319</v>
      </c>
      <c r="AQ60" s="10">
        <f>VLOOKUP($C60,[2]Paris!$BB$7:$BK$40,5)</f>
        <v>2</v>
      </c>
      <c r="AR60" s="10">
        <f>VLOOKUP($C60,[2]Paris!$BB$7:$BK$40,6)</f>
        <v>24</v>
      </c>
      <c r="AS60" s="10">
        <f>VLOOKUP($C60,[2]Paris!$BB$7:$BK$40,7)</f>
        <v>0</v>
      </c>
      <c r="AT60" s="10">
        <f>VLOOKUP($C60,[2]Paris!$BB$7:$BK$40,8)</f>
        <v>93</v>
      </c>
      <c r="AU60" s="10">
        <f>VLOOKUP($C60,[2]Paris!$BB$7:$BK$40,9)</f>
        <v>0</v>
      </c>
      <c r="AV60" s="10">
        <f>VLOOKUP($C60,[2]Paris!$BB$7:$BK$40,10)</f>
        <v>0</v>
      </c>
      <c r="AW60" s="11">
        <f t="shared" si="61"/>
        <v>0</v>
      </c>
      <c r="AX60" s="11">
        <f t="shared" si="62"/>
        <v>0</v>
      </c>
      <c r="AY60" s="11">
        <f>VLOOKUP($C60,[2]Vienna!$BB$7:$BM$42,11)</f>
        <v>0</v>
      </c>
      <c r="AZ60" s="11">
        <f>VLOOKUP($C60,[2]Vienna!$BB$7:$BM$42,12)</f>
        <v>0</v>
      </c>
      <c r="BA60" s="11" t="s">
        <v>30</v>
      </c>
      <c r="BB60" s="11" t="s">
        <v>30</v>
      </c>
      <c r="BC60" s="11">
        <f t="shared" si="63"/>
        <v>138</v>
      </c>
      <c r="BD60" s="11">
        <f t="shared" si="64"/>
        <v>144</v>
      </c>
      <c r="BE60" s="11">
        <f t="shared" si="65"/>
        <v>155</v>
      </c>
      <c r="BF60" s="11">
        <f t="shared" si="66"/>
        <v>0</v>
      </c>
      <c r="BG60" s="11">
        <f t="shared" si="67"/>
        <v>162</v>
      </c>
      <c r="BH60" s="11">
        <f t="shared" si="68"/>
        <v>186</v>
      </c>
      <c r="BI60" s="11">
        <f t="shared" si="69"/>
        <v>184</v>
      </c>
      <c r="BJ60" s="13">
        <f t="shared" si="46"/>
        <v>244.42766218674106</v>
      </c>
      <c r="BK60" s="19">
        <f>IF($N60=2,BK83*'4 PEF'!$E$4,IF(OR($N60=3,$N60=4,$N60=5,$N60=6),BK83*'4 PEF'!$E$5,IF(OR($N60=7,$N60=8),BK83*'4 PEF'!$E$10,IF($N60=9,BK83*'4 PEF'!$E$7,IF($N60=10,BK83*'4 PEF'!$E$6)))))</f>
        <v>102.85333437992308</v>
      </c>
      <c r="BL60" s="19">
        <f>BL83*'4 PEF'!$E$10</f>
        <v>16.955567796480036</v>
      </c>
      <c r="BM60" s="19">
        <f>IF($N60=2,BM83*'4 PEF'!$E$4,IF(OR($N60=3,$N60=4,$N60=5,$N60=6),BM83*'4 PEF'!$E$5,IF(OR($N60=7,$N60=8),BM83*'4 PEF'!$E$10,IF($N60=9,BM83*'4 PEF'!$E$7,IF($N60=10,BM83*'4 PEF'!$E$6)))))</f>
        <v>5.5379487179487166</v>
      </c>
      <c r="BN60" s="19">
        <f>BN83*'4 PEF'!$E$10</f>
        <v>77.432140605463374</v>
      </c>
      <c r="BO60" s="19">
        <f>BO83*'4 PEF'!$E$10</f>
        <v>0.84872978808212507</v>
      </c>
      <c r="BP60" s="33">
        <f>BP83*'4 PEF'!$E$10</f>
        <v>-17.821247863247862</v>
      </c>
      <c r="BQ60" s="34">
        <f t="shared" si="70"/>
        <v>185.80647342464948</v>
      </c>
      <c r="BR60" s="19">
        <f>IF($N60=2,BR83*'4 PEF'!$E$4,IF(OR($N60=3,$N60=4,$N60=5,$N60=6),BR83*'4 PEF'!$E$5,IF(OR($N60=7,$N60=8),BR83*'4 PEF'!$E$10,IF($N60=9,BR83*'4 PEF'!$E$7,IF($N60=10,BR83*'4 PEF'!$E$6)))))</f>
        <v>142.39292779502665</v>
      </c>
      <c r="BS60" s="19">
        <f>BS83*'4 PEF'!$E$10</f>
        <v>6.8088254272358419</v>
      </c>
      <c r="BT60" s="19">
        <f>IF($N60=2,BT83*'4 PEF'!$E$4,IF(OR($N60=3,$N60=4,$N60=5,$N60=6),BT83*'4 PEF'!$E$5,IF(OR($N60=7,$N60=8),BT83*'4 PEF'!$E$10,IF($N60=9,BT83*'4 PEF'!$E$7,IF($N60=10,BT83*'4 PEF'!$E$6)))))</f>
        <v>9.2735238095238106</v>
      </c>
      <c r="BU60" s="19">
        <f>BU83*'4 PEF'!$E$10</f>
        <v>73.256938651093975</v>
      </c>
      <c r="BV60" s="19">
        <f>BV83*'4 PEF'!$E$10</f>
        <v>1.5514084520998217</v>
      </c>
      <c r="BW60" s="33">
        <f>BW83*'4 PEF'!$E$10</f>
        <v>-18.144469841269842</v>
      </c>
      <c r="BX60" s="34">
        <f t="shared" si="71"/>
        <v>215.13915429371025</v>
      </c>
    </row>
    <row r="61" spans="1:76" x14ac:dyDescent="0.25">
      <c r="A61" s="151"/>
      <c r="B61" s="17">
        <v>8</v>
      </c>
      <c r="C61" s="97">
        <f>VLOOKUP(M61,[1]aux!$A$2:$B$37,2,FALSE)</f>
        <v>14</v>
      </c>
      <c r="D61" s="50" t="s">
        <v>34</v>
      </c>
      <c r="E61" s="50" t="s">
        <v>33</v>
      </c>
      <c r="F61" s="49" t="s">
        <v>33</v>
      </c>
      <c r="G61" s="49" t="s">
        <v>33</v>
      </c>
      <c r="H61" s="49">
        <v>0</v>
      </c>
      <c r="I61" s="49">
        <f t="shared" si="47"/>
        <v>3</v>
      </c>
      <c r="J61" s="49">
        <f t="shared" si="48"/>
        <v>3</v>
      </c>
      <c r="K61" s="49">
        <f t="shared" si="49"/>
        <v>3</v>
      </c>
      <c r="L61" s="49">
        <f t="shared" si="50"/>
        <v>1</v>
      </c>
      <c r="M61" s="49">
        <f t="shared" si="51"/>
        <v>3331</v>
      </c>
      <c r="N61" s="49">
        <v>5</v>
      </c>
      <c r="O61" s="49">
        <v>20</v>
      </c>
      <c r="P61" s="49">
        <v>3</v>
      </c>
      <c r="Q61" s="49">
        <v>3</v>
      </c>
      <c r="R61" s="49">
        <v>2</v>
      </c>
      <c r="S61" s="22">
        <f t="shared" si="44"/>
        <v>15</v>
      </c>
      <c r="T61" s="49">
        <v>0</v>
      </c>
      <c r="U61" s="49">
        <v>0</v>
      </c>
      <c r="V61" s="18"/>
      <c r="W61" s="10">
        <f>VLOOKUP($C61,[1]Paris!$BB$7:$BK$42,5)</f>
        <v>15</v>
      </c>
      <c r="X61" s="10">
        <f>VLOOKUP($C61,[1]Paris!$BB$7:$BK$42,6)</f>
        <v>34</v>
      </c>
      <c r="Y61" s="10">
        <f>VLOOKUP($C61,[1]Paris!$BB$7:$BK$42,7)</f>
        <v>65</v>
      </c>
      <c r="Z61" s="10">
        <f>VLOOKUP($C61,[1]Paris!$BB$7:$BK$42,8)</f>
        <v>93</v>
      </c>
      <c r="AA61" s="10">
        <f>VLOOKUP($C61,[1]Paris!$BB$7:$BK$42,9)</f>
        <v>117</v>
      </c>
      <c r="AB61" s="10">
        <f>VLOOKUP($C61,[1]Paris!$BB$7:$BK$42,10)</f>
        <v>109</v>
      </c>
      <c r="AC61" s="11">
        <f t="shared" si="52"/>
        <v>0</v>
      </c>
      <c r="AD61" s="11">
        <f t="shared" si="53"/>
        <v>0</v>
      </c>
      <c r="AE61" s="11">
        <f>VLOOKUP($C61,[1]Vienna!$BB$7:$BM$42,11)</f>
        <v>177</v>
      </c>
      <c r="AF61" s="11">
        <f>VLOOKUP($C61,[1]Vienna!$BB$7:$BM$42,12)</f>
        <v>182</v>
      </c>
      <c r="AG61" s="11" t="s">
        <v>30</v>
      </c>
      <c r="AH61" s="11" t="s">
        <v>30</v>
      </c>
      <c r="AI61" s="11">
        <f t="shared" si="54"/>
        <v>123</v>
      </c>
      <c r="AJ61" s="11">
        <f t="shared" si="55"/>
        <v>144</v>
      </c>
      <c r="AK61" s="11">
        <f t="shared" si="56"/>
        <v>155</v>
      </c>
      <c r="AL61" s="11">
        <f t="shared" si="57"/>
        <v>0</v>
      </c>
      <c r="AM61" s="11">
        <f t="shared" si="58"/>
        <v>162</v>
      </c>
      <c r="AN61" s="11">
        <f t="shared" si="59"/>
        <v>0</v>
      </c>
      <c r="AO61" s="11">
        <f t="shared" si="60"/>
        <v>0</v>
      </c>
      <c r="AP61" s="13">
        <f t="shared" si="45"/>
        <v>440.52366543263258</v>
      </c>
      <c r="AQ61" s="10">
        <f>VLOOKUP($C61,[2]Paris!$BB$7:$BK$40,5)</f>
        <v>16</v>
      </c>
      <c r="AR61" s="10">
        <f>VLOOKUP($C61,[2]Paris!$BB$7:$BK$40,6)</f>
        <v>34</v>
      </c>
      <c r="AS61" s="10">
        <f>VLOOKUP($C61,[2]Paris!$BB$7:$BK$40,7)</f>
        <v>66</v>
      </c>
      <c r="AT61" s="10">
        <f>VLOOKUP($C61,[2]Paris!$BB$7:$BK$40,8)</f>
        <v>95</v>
      </c>
      <c r="AU61" s="10">
        <f>VLOOKUP($C61,[2]Paris!$BB$7:$BK$40,9)</f>
        <v>117</v>
      </c>
      <c r="AV61" s="10">
        <f>VLOOKUP($C61,[2]Paris!$BB$7:$BK$40,10)</f>
        <v>109</v>
      </c>
      <c r="AW61" s="11">
        <f t="shared" si="61"/>
        <v>0</v>
      </c>
      <c r="AX61" s="11">
        <f t="shared" si="62"/>
        <v>0</v>
      </c>
      <c r="AY61" s="11">
        <f>VLOOKUP($C61,[2]Vienna!$BB$7:$BM$42,11)</f>
        <v>177</v>
      </c>
      <c r="AZ61" s="11">
        <f>VLOOKUP($C61,[2]Vienna!$BB$7:$BM$42,12)</f>
        <v>182</v>
      </c>
      <c r="BA61" s="11" t="s">
        <v>30</v>
      </c>
      <c r="BB61" s="11" t="s">
        <v>30</v>
      </c>
      <c r="BC61" s="11">
        <f t="shared" si="63"/>
        <v>123</v>
      </c>
      <c r="BD61" s="11">
        <f t="shared" si="64"/>
        <v>144</v>
      </c>
      <c r="BE61" s="11">
        <f t="shared" si="65"/>
        <v>155</v>
      </c>
      <c r="BF61" s="11">
        <f t="shared" si="66"/>
        <v>0</v>
      </c>
      <c r="BG61" s="11">
        <f t="shared" si="67"/>
        <v>162</v>
      </c>
      <c r="BH61" s="11">
        <f t="shared" si="68"/>
        <v>0</v>
      </c>
      <c r="BI61" s="11">
        <f t="shared" si="69"/>
        <v>0</v>
      </c>
      <c r="BJ61" s="13">
        <f t="shared" si="46"/>
        <v>317.6308113224386</v>
      </c>
      <c r="BK61" s="19">
        <f>IF($N61=2,BK84*'4 PEF'!$E$4,IF(OR($N61=3,$N61=4,$N61=5,$N61=6),BK84*'4 PEF'!$E$5,IF(OR($N61=7,$N61=8),BK84*'4 PEF'!$E$10,IF($N61=9,BK84*'4 PEF'!$E$7,IF($N61=10,BK84*'4 PEF'!$E$6)))))</f>
        <v>18.525129885126631</v>
      </c>
      <c r="BL61" s="19">
        <f>BL84*'4 PEF'!$E$10</f>
        <v>2.3585258339364494</v>
      </c>
      <c r="BM61" s="19">
        <f>IF($N61=2,BM84*'4 PEF'!$E$4,IF(OR($N61=3,$N61=4,$N61=5,$N61=6),BM84*'4 PEF'!$E$5,IF(OR($N61=7,$N61=8),BM84*'4 PEF'!$E$10,IF($N61=9,BM84*'4 PEF'!$E$7,IF($N61=10,BM84*'4 PEF'!$E$6)))))</f>
        <v>8.6315789473684212</v>
      </c>
      <c r="BN61" s="19">
        <f>BN84*'4 PEF'!$E$10</f>
        <v>19.165565104073924</v>
      </c>
      <c r="BO61" s="19">
        <f>BO84*'4 PEF'!$E$10</f>
        <v>0.3927979030193306</v>
      </c>
      <c r="BP61" s="33">
        <f>BP84*'4 PEF'!$E$10</f>
        <v>0</v>
      </c>
      <c r="BQ61" s="34">
        <f t="shared" si="70"/>
        <v>49.073597673524759</v>
      </c>
      <c r="BR61" s="19">
        <f>IF($N61=2,BR84*'4 PEF'!$E$4,IF(OR($N61=3,$N61=4,$N61=5,$N61=6),BR84*'4 PEF'!$E$5,IF(OR($N61=7,$N61=8),BR84*'4 PEF'!$E$10,IF($N61=9,BR84*'4 PEF'!$E$7,IF($N61=10,BR84*'4 PEF'!$E$6)))))</f>
        <v>28.98941699152153</v>
      </c>
      <c r="BS61" s="19">
        <f>BS84*'4 PEF'!$E$10</f>
        <v>3.9368312163276489</v>
      </c>
      <c r="BT61" s="19">
        <f>IF($N61=2,BT84*'4 PEF'!$E$4,IF(OR($N61=3,$N61=4,$N61=5,$N61=6),BT84*'4 PEF'!$E$5,IF(OR($N61=7,$N61=8),BT84*'4 PEF'!$E$10,IF($N61=9,BT84*'4 PEF'!$E$7,IF($N61=10,BT84*'4 PEF'!$E$6)))))</f>
        <v>12.526315789473685</v>
      </c>
      <c r="BU61" s="19">
        <f>BU84*'4 PEF'!$E$10</f>
        <v>20.284932919273725</v>
      </c>
      <c r="BV61" s="19">
        <f>BV84*'4 PEF'!$E$10</f>
        <v>0.99686281859048265</v>
      </c>
      <c r="BW61" s="33">
        <f>BW84*'4 PEF'!$E$10</f>
        <v>0</v>
      </c>
      <c r="BX61" s="34">
        <f t="shared" si="71"/>
        <v>66.73435973518707</v>
      </c>
    </row>
    <row r="62" spans="1:76" x14ac:dyDescent="0.25">
      <c r="A62" s="151"/>
      <c r="B62" s="17">
        <v>9</v>
      </c>
      <c r="C62" s="97">
        <f>VLOOKUP(M62,[1]aux!$A$2:$B$37,2,FALSE)</f>
        <v>18</v>
      </c>
      <c r="D62" s="50" t="s">
        <v>33</v>
      </c>
      <c r="E62" s="50" t="s">
        <v>33</v>
      </c>
      <c r="F62" s="49" t="s">
        <v>33</v>
      </c>
      <c r="G62" s="49" t="s">
        <v>33</v>
      </c>
      <c r="H62" s="49">
        <v>0</v>
      </c>
      <c r="I62" s="49">
        <f t="shared" si="47"/>
        <v>4</v>
      </c>
      <c r="J62" s="49">
        <f t="shared" si="48"/>
        <v>3</v>
      </c>
      <c r="K62" s="49">
        <f t="shared" si="49"/>
        <v>3</v>
      </c>
      <c r="L62" s="49">
        <f t="shared" si="50"/>
        <v>1</v>
      </c>
      <c r="M62" s="49">
        <f t="shared" si="51"/>
        <v>4331</v>
      </c>
      <c r="N62" s="49">
        <v>5</v>
      </c>
      <c r="O62" s="49">
        <v>20</v>
      </c>
      <c r="P62" s="49">
        <v>3</v>
      </c>
      <c r="Q62" s="49">
        <v>3</v>
      </c>
      <c r="R62" s="49">
        <v>2</v>
      </c>
      <c r="S62" s="22">
        <f t="shared" si="44"/>
        <v>21</v>
      </c>
      <c r="T62" s="49">
        <v>1</v>
      </c>
      <c r="U62" s="49">
        <v>1</v>
      </c>
      <c r="V62" s="18"/>
      <c r="W62" s="10">
        <f>VLOOKUP($C62,[1]Paris!$BB$7:$BK$42,5)</f>
        <v>17</v>
      </c>
      <c r="X62" s="10" t="str">
        <f>VLOOKUP($C62,[1]Paris!$BB$7:$BK$42,6)</f>
        <v>d</v>
      </c>
      <c r="Y62" s="10">
        <f>VLOOKUP($C62,[1]Paris!$BB$7:$BK$42,7)</f>
        <v>67</v>
      </c>
      <c r="Z62" s="10">
        <f>VLOOKUP($C62,[1]Paris!$BB$7:$BK$42,8)</f>
        <v>93</v>
      </c>
      <c r="AA62" s="10">
        <f>VLOOKUP($C62,[1]Paris!$BB$7:$BK$42,9)</f>
        <v>117</v>
      </c>
      <c r="AB62" s="10">
        <f>VLOOKUP($C62,[1]Paris!$BB$7:$BK$42,10)</f>
        <v>109</v>
      </c>
      <c r="AC62" s="11">
        <f t="shared" si="52"/>
        <v>0</v>
      </c>
      <c r="AD62" s="11">
        <f t="shared" si="53"/>
        <v>0</v>
      </c>
      <c r="AE62" s="11">
        <f>VLOOKUP($C62,[1]Vienna!$BB$7:$BM$42,11)</f>
        <v>177</v>
      </c>
      <c r="AF62" s="11">
        <f>VLOOKUP($C62,[1]Vienna!$BB$7:$BM$42,12)</f>
        <v>182</v>
      </c>
      <c r="AG62" s="11" t="s">
        <v>30</v>
      </c>
      <c r="AH62" s="11" t="s">
        <v>30</v>
      </c>
      <c r="AI62" s="11">
        <f t="shared" si="54"/>
        <v>123</v>
      </c>
      <c r="AJ62" s="11">
        <f t="shared" si="55"/>
        <v>144</v>
      </c>
      <c r="AK62" s="11">
        <f t="shared" si="56"/>
        <v>155</v>
      </c>
      <c r="AL62" s="11">
        <f t="shared" si="57"/>
        <v>0</v>
      </c>
      <c r="AM62" s="11">
        <f t="shared" si="58"/>
        <v>162</v>
      </c>
      <c r="AN62" s="11">
        <f t="shared" si="59"/>
        <v>186</v>
      </c>
      <c r="AO62" s="11">
        <f t="shared" si="60"/>
        <v>184</v>
      </c>
      <c r="AP62" s="13">
        <f t="shared" si="45"/>
        <v>463.30390027996128</v>
      </c>
      <c r="AQ62" s="10">
        <f>VLOOKUP($C62,[2]Paris!$BB$7:$BK$40,5)</f>
        <v>18</v>
      </c>
      <c r="AR62" s="10" t="str">
        <f>VLOOKUP($C62,[2]Paris!$BB$7:$BK$40,6)</f>
        <v>d</v>
      </c>
      <c r="AS62" s="10">
        <f>VLOOKUP($C62,[2]Paris!$BB$7:$BK$40,7)</f>
        <v>68</v>
      </c>
      <c r="AT62" s="10">
        <f>VLOOKUP($C62,[2]Paris!$BB$7:$BK$40,8)</f>
        <v>95</v>
      </c>
      <c r="AU62" s="10">
        <f>VLOOKUP($C62,[2]Paris!$BB$7:$BK$40,9)</f>
        <v>117</v>
      </c>
      <c r="AV62" s="10">
        <f>VLOOKUP($C62,[2]Paris!$BB$7:$BK$40,10)</f>
        <v>109</v>
      </c>
      <c r="AW62" s="11">
        <f t="shared" si="61"/>
        <v>0</v>
      </c>
      <c r="AX62" s="11">
        <f t="shared" si="62"/>
        <v>0</v>
      </c>
      <c r="AY62" s="11">
        <f>VLOOKUP($C62,[2]Vienna!$BB$7:$BM$42,11)</f>
        <v>177</v>
      </c>
      <c r="AZ62" s="11">
        <f>VLOOKUP($C62,[2]Vienna!$BB$7:$BM$42,12)</f>
        <v>182</v>
      </c>
      <c r="BA62" s="11" t="s">
        <v>30</v>
      </c>
      <c r="BB62" s="11" t="s">
        <v>30</v>
      </c>
      <c r="BC62" s="11">
        <f t="shared" si="63"/>
        <v>123</v>
      </c>
      <c r="BD62" s="11">
        <f t="shared" si="64"/>
        <v>144</v>
      </c>
      <c r="BE62" s="11">
        <f t="shared" si="65"/>
        <v>155</v>
      </c>
      <c r="BF62" s="11">
        <f t="shared" si="66"/>
        <v>0</v>
      </c>
      <c r="BG62" s="11">
        <f t="shared" si="67"/>
        <v>162</v>
      </c>
      <c r="BH62" s="11">
        <f t="shared" si="68"/>
        <v>186</v>
      </c>
      <c r="BI62" s="11">
        <f t="shared" si="69"/>
        <v>184</v>
      </c>
      <c r="BJ62" s="13">
        <f t="shared" si="46"/>
        <v>347.72490201932999</v>
      </c>
      <c r="BK62" s="19">
        <f>IF($N62=2,BK85*'4 PEF'!$E$4,IF(OR($N62=3,$N62=4,$N62=5,$N62=6),BK85*'4 PEF'!$E$5,IF(OR($N62=7,$N62=8),BK85*'4 PEF'!$E$10,IF($N62=9,BK85*'4 PEF'!$E$7,IF($N62=10,BK85*'4 PEF'!$E$6)))))</f>
        <v>15.025206431460939</v>
      </c>
      <c r="BL62" s="19">
        <f>BL85*'4 PEF'!$E$10</f>
        <v>2.5067370334792476</v>
      </c>
      <c r="BM62" s="19">
        <f>IF($N62=2,BM85*'4 PEF'!$E$4,IF(OR($N62=3,$N62=4,$N62=5,$N62=6),BM85*'4 PEF'!$E$5,IF(OR($N62=7,$N62=8),BM85*'4 PEF'!$E$10,IF($N62=9,BM85*'4 PEF'!$E$7,IF($N62=10,BM85*'4 PEF'!$E$6)))))</f>
        <v>4.8578497525865938</v>
      </c>
      <c r="BN62" s="19">
        <f>BN85*'4 PEF'!$E$10</f>
        <v>19.165565104073924</v>
      </c>
      <c r="BO62" s="19">
        <f>BO85*'4 PEF'!$E$10</f>
        <v>0.38477434791893761</v>
      </c>
      <c r="BP62" s="33">
        <f>BP85*'4 PEF'!$E$10</f>
        <v>-17.821247863247862</v>
      </c>
      <c r="BQ62" s="34">
        <f t="shared" si="70"/>
        <v>24.11888480627178</v>
      </c>
      <c r="BR62" s="19">
        <f>IF($N62=2,BR85*'4 PEF'!$E$4,IF(OR($N62=3,$N62=4,$N62=5,$N62=6),BR85*'4 PEF'!$E$5,IF(OR($N62=7,$N62=8),BR85*'4 PEF'!$E$10,IF($N62=9,BR85*'4 PEF'!$E$7,IF($N62=10,BR85*'4 PEF'!$E$6)))))</f>
        <v>22.442452351212221</v>
      </c>
      <c r="BS62" s="19">
        <f>BS85*'4 PEF'!$E$10</f>
        <v>3.7675075523097101</v>
      </c>
      <c r="BT62" s="19">
        <f>IF($N62=2,BT85*'4 PEF'!$E$4,IF(OR($N62=3,$N62=4,$N62=5,$N62=6),BT85*'4 PEF'!$E$5,IF(OR($N62=7,$N62=8),BT85*'4 PEF'!$E$10,IF($N62=9,BT85*'4 PEF'!$E$7,IF($N62=10,BT85*'4 PEF'!$E$6)))))</f>
        <v>8.1346700083542203</v>
      </c>
      <c r="BU62" s="19">
        <f>BU85*'4 PEF'!$E$10</f>
        <v>20.284932919273725</v>
      </c>
      <c r="BV62" s="19">
        <f>BV85*'4 PEF'!$E$10</f>
        <v>0.96976248904600393</v>
      </c>
      <c r="BW62" s="33">
        <f>BW85*'4 PEF'!$E$10</f>
        <v>-18.144469841269842</v>
      </c>
      <c r="BX62" s="34">
        <f t="shared" si="71"/>
        <v>37.454855478926049</v>
      </c>
    </row>
    <row r="63" spans="1:76" x14ac:dyDescent="0.25">
      <c r="A63" s="151"/>
      <c r="B63" s="17">
        <v>10</v>
      </c>
      <c r="C63" s="97">
        <f>VLOOKUP(M63,[1]aux!$A$2:$B$37,2,FALSE)</f>
        <v>14</v>
      </c>
      <c r="D63" s="50" t="s">
        <v>34</v>
      </c>
      <c r="E63" s="50" t="s">
        <v>33</v>
      </c>
      <c r="F63" s="49" t="s">
        <v>33</v>
      </c>
      <c r="G63" s="49" t="s">
        <v>33</v>
      </c>
      <c r="H63" s="49">
        <v>0</v>
      </c>
      <c r="I63" s="49">
        <f t="shared" si="47"/>
        <v>3</v>
      </c>
      <c r="J63" s="49">
        <f t="shared" si="48"/>
        <v>3</v>
      </c>
      <c r="K63" s="49">
        <f t="shared" si="49"/>
        <v>3</v>
      </c>
      <c r="L63" s="49">
        <f t="shared" si="50"/>
        <v>1</v>
      </c>
      <c r="M63" s="49">
        <f t="shared" si="51"/>
        <v>3331</v>
      </c>
      <c r="N63" s="49">
        <v>8</v>
      </c>
      <c r="O63" s="49">
        <v>13</v>
      </c>
      <c r="P63" s="49">
        <v>1</v>
      </c>
      <c r="Q63" s="49">
        <v>1</v>
      </c>
      <c r="R63" s="49">
        <v>2</v>
      </c>
      <c r="S63" s="22">
        <f t="shared" si="44"/>
        <v>17</v>
      </c>
      <c r="T63" s="49">
        <v>0</v>
      </c>
      <c r="U63" s="49">
        <v>0</v>
      </c>
      <c r="V63" s="18"/>
      <c r="W63" s="10">
        <f>VLOOKUP($C63,[1]Paris!$BB$7:$BK$42,5)</f>
        <v>15</v>
      </c>
      <c r="X63" s="10">
        <f>VLOOKUP($C63,[1]Paris!$BB$7:$BK$42,6)</f>
        <v>34</v>
      </c>
      <c r="Y63" s="10">
        <f>VLOOKUP($C63,[1]Paris!$BB$7:$BK$42,7)</f>
        <v>65</v>
      </c>
      <c r="Z63" s="10">
        <f>VLOOKUP($C63,[1]Paris!$BB$7:$BK$42,8)</f>
        <v>93</v>
      </c>
      <c r="AA63" s="10">
        <f>VLOOKUP($C63,[1]Paris!$BB$7:$BK$42,9)</f>
        <v>117</v>
      </c>
      <c r="AB63" s="10">
        <f>VLOOKUP($C63,[1]Paris!$BB$7:$BK$42,10)</f>
        <v>109</v>
      </c>
      <c r="AC63" s="11">
        <f t="shared" si="52"/>
        <v>0</v>
      </c>
      <c r="AD63" s="11">
        <f t="shared" si="53"/>
        <v>0</v>
      </c>
      <c r="AE63" s="11">
        <f>VLOOKUP($C63,[1]Vienna!$BB$7:$BM$42,11)</f>
        <v>177</v>
      </c>
      <c r="AF63" s="11">
        <f>VLOOKUP($C63,[1]Vienna!$BB$7:$BM$42,12)</f>
        <v>182</v>
      </c>
      <c r="AG63" s="11" t="s">
        <v>30</v>
      </c>
      <c r="AH63" s="11" t="s">
        <v>30</v>
      </c>
      <c r="AI63" s="11">
        <f t="shared" si="54"/>
        <v>135</v>
      </c>
      <c r="AJ63" s="11">
        <f t="shared" si="55"/>
        <v>0</v>
      </c>
      <c r="AK63" s="11">
        <f t="shared" si="56"/>
        <v>149</v>
      </c>
      <c r="AL63" s="11">
        <f t="shared" si="57"/>
        <v>0</v>
      </c>
      <c r="AM63" s="11">
        <f t="shared" si="58"/>
        <v>162</v>
      </c>
      <c r="AN63" s="11">
        <f t="shared" si="59"/>
        <v>0</v>
      </c>
      <c r="AO63" s="11">
        <f t="shared" si="60"/>
        <v>0</v>
      </c>
      <c r="AP63" s="13">
        <f t="shared" si="45"/>
        <v>422.81496338971203</v>
      </c>
      <c r="AQ63" s="10">
        <f>VLOOKUP($C63,[2]Paris!$BB$7:$BK$40,5)</f>
        <v>16</v>
      </c>
      <c r="AR63" s="10">
        <f>VLOOKUP($C63,[2]Paris!$BB$7:$BK$40,6)</f>
        <v>34</v>
      </c>
      <c r="AS63" s="10">
        <f>VLOOKUP($C63,[2]Paris!$BB$7:$BK$40,7)</f>
        <v>66</v>
      </c>
      <c r="AT63" s="10">
        <f>VLOOKUP($C63,[2]Paris!$BB$7:$BK$40,8)</f>
        <v>95</v>
      </c>
      <c r="AU63" s="10">
        <f>VLOOKUP($C63,[2]Paris!$BB$7:$BK$40,9)</f>
        <v>117</v>
      </c>
      <c r="AV63" s="10">
        <f>VLOOKUP($C63,[2]Paris!$BB$7:$BK$40,10)</f>
        <v>109</v>
      </c>
      <c r="AW63" s="11">
        <f t="shared" si="61"/>
        <v>0</v>
      </c>
      <c r="AX63" s="11">
        <f t="shared" si="62"/>
        <v>0</v>
      </c>
      <c r="AY63" s="11">
        <f>VLOOKUP($C63,[2]Vienna!$BB$7:$BM$42,11)</f>
        <v>177</v>
      </c>
      <c r="AZ63" s="11">
        <f>VLOOKUP($C63,[2]Vienna!$BB$7:$BM$42,12)</f>
        <v>182</v>
      </c>
      <c r="BA63" s="11" t="s">
        <v>30</v>
      </c>
      <c r="BB63" s="11" t="s">
        <v>30</v>
      </c>
      <c r="BC63" s="11">
        <f t="shared" si="63"/>
        <v>135</v>
      </c>
      <c r="BD63" s="11">
        <f t="shared" si="64"/>
        <v>0</v>
      </c>
      <c r="BE63" s="11">
        <f t="shared" si="65"/>
        <v>149</v>
      </c>
      <c r="BF63" s="11">
        <f t="shared" si="66"/>
        <v>0</v>
      </c>
      <c r="BG63" s="11">
        <f t="shared" si="67"/>
        <v>162</v>
      </c>
      <c r="BH63" s="11">
        <f t="shared" si="68"/>
        <v>0</v>
      </c>
      <c r="BI63" s="11">
        <f t="shared" si="69"/>
        <v>0</v>
      </c>
      <c r="BJ63" s="13">
        <f t="shared" si="46"/>
        <v>292.57601278156557</v>
      </c>
      <c r="BK63" s="19">
        <f>IF($N63=2,BK86*'4 PEF'!$E$4,IF(OR($N63=3,$N63=4,$N63=5,$N63=6),BK86*'4 PEF'!$E$5,IF(OR($N63=7,$N63=8),BK86*'4 PEF'!$E$10,IF($N63=9,BK86*'4 PEF'!$E$7,IF($N63=10,BK86*'4 PEF'!$E$6)))))</f>
        <v>13.415706303926413</v>
      </c>
      <c r="BL63" s="19">
        <f>BL86*'4 PEF'!$E$10</f>
        <v>1.7120715987393149</v>
      </c>
      <c r="BM63" s="19">
        <f>IF($N63=2,BM86*'4 PEF'!$E$4,IF(OR($N63=3,$N63=4,$N63=5,$N63=6),BM86*'4 PEF'!$E$5,IF(OR($N63=7,$N63=8),BM86*'4 PEF'!$E$10,IF($N63=9,BM86*'4 PEF'!$E$7,IF($N63=10,BM86*'4 PEF'!$E$6)))))</f>
        <v>6.315341924353663</v>
      </c>
      <c r="BN63" s="19">
        <f>BN86*'4 PEF'!$E$10</f>
        <v>19.165565104073924</v>
      </c>
      <c r="BO63" s="19">
        <f>BO86*'4 PEF'!$E$10</f>
        <v>0.3927979030193306</v>
      </c>
      <c r="BP63" s="33">
        <f>BP86*'4 PEF'!$E$10</f>
        <v>0</v>
      </c>
      <c r="BQ63" s="34">
        <f t="shared" si="70"/>
        <v>41.001482834112643</v>
      </c>
      <c r="BR63" s="19">
        <f>IF($N63=2,BR86*'4 PEF'!$E$4,IF(OR($N63=3,$N63=4,$N63=5,$N63=6),BR86*'4 PEF'!$E$5,IF(OR($N63=7,$N63=8),BR86*'4 PEF'!$E$10,IF($N63=9,BR86*'4 PEF'!$E$7,IF($N63=10,BR86*'4 PEF'!$E$6)))))</f>
        <v>19.552904410912213</v>
      </c>
      <c r="BS63" s="19">
        <f>BS86*'4 PEF'!$E$10</f>
        <v>2.5256181154394226</v>
      </c>
      <c r="BT63" s="19">
        <f>IF($N63=2,BT86*'4 PEF'!$E$4,IF(OR($N63=3,$N63=4,$N63=5,$N63=6),BT86*'4 PEF'!$E$5,IF(OR($N63=7,$N63=8),BT86*'4 PEF'!$E$10,IF($N63=9,BT86*'4 PEF'!$E$7,IF($N63=10,BT86*'4 PEF'!$E$6)))))</f>
        <v>8.5359034347564364</v>
      </c>
      <c r="BU63" s="19">
        <f>BU86*'4 PEF'!$E$10</f>
        <v>20.284932919273725</v>
      </c>
      <c r="BV63" s="19">
        <f>BV86*'4 PEF'!$E$10</f>
        <v>0.99686281859048265</v>
      </c>
      <c r="BW63" s="33">
        <f>BW86*'4 PEF'!$E$10</f>
        <v>0</v>
      </c>
      <c r="BX63" s="34">
        <f t="shared" si="71"/>
        <v>51.896221698972283</v>
      </c>
    </row>
    <row r="64" spans="1:76" x14ac:dyDescent="0.25">
      <c r="A64" s="151"/>
      <c r="B64" s="17">
        <v>11</v>
      </c>
      <c r="C64" s="97">
        <f>VLOOKUP(M64,[1]aux!$A$2:$B$37,2,FALSE)</f>
        <v>18</v>
      </c>
      <c r="D64" s="50" t="s">
        <v>33</v>
      </c>
      <c r="E64" s="50" t="s">
        <v>33</v>
      </c>
      <c r="F64" s="49" t="s">
        <v>33</v>
      </c>
      <c r="G64" s="49" t="s">
        <v>33</v>
      </c>
      <c r="H64" s="49">
        <v>0</v>
      </c>
      <c r="I64" s="49">
        <f t="shared" si="47"/>
        <v>4</v>
      </c>
      <c r="J64" s="49">
        <f t="shared" si="48"/>
        <v>3</v>
      </c>
      <c r="K64" s="49">
        <f t="shared" si="49"/>
        <v>3</v>
      </c>
      <c r="L64" s="49">
        <f t="shared" si="50"/>
        <v>1</v>
      </c>
      <c r="M64" s="49">
        <f t="shared" si="51"/>
        <v>4331</v>
      </c>
      <c r="N64" s="49">
        <v>8</v>
      </c>
      <c r="O64" s="49">
        <v>13</v>
      </c>
      <c r="P64" s="49">
        <v>1</v>
      </c>
      <c r="Q64" s="49">
        <v>1</v>
      </c>
      <c r="R64" s="49">
        <v>2</v>
      </c>
      <c r="S64" s="22">
        <f t="shared" si="44"/>
        <v>17</v>
      </c>
      <c r="T64" s="49">
        <v>0</v>
      </c>
      <c r="U64" s="49">
        <v>0</v>
      </c>
      <c r="V64" s="18"/>
      <c r="W64" s="10">
        <f>VLOOKUP($C64,[1]Paris!$BB$7:$BK$42,5)</f>
        <v>17</v>
      </c>
      <c r="X64" s="10" t="str">
        <f>VLOOKUP($C64,[1]Paris!$BB$7:$BK$42,6)</f>
        <v>d</v>
      </c>
      <c r="Y64" s="10">
        <f>VLOOKUP($C64,[1]Paris!$BB$7:$BK$42,7)</f>
        <v>67</v>
      </c>
      <c r="Z64" s="10">
        <f>VLOOKUP($C64,[1]Paris!$BB$7:$BK$42,8)</f>
        <v>93</v>
      </c>
      <c r="AA64" s="10">
        <f>VLOOKUP($C64,[1]Paris!$BB$7:$BK$42,9)</f>
        <v>117</v>
      </c>
      <c r="AB64" s="10">
        <f>VLOOKUP($C64,[1]Paris!$BB$7:$BK$42,10)</f>
        <v>109</v>
      </c>
      <c r="AC64" s="11">
        <f t="shared" si="52"/>
        <v>0</v>
      </c>
      <c r="AD64" s="11">
        <f t="shared" si="53"/>
        <v>0</v>
      </c>
      <c r="AE64" s="11">
        <f>VLOOKUP($C64,[1]Vienna!$BB$7:$BM$42,11)</f>
        <v>177</v>
      </c>
      <c r="AF64" s="11">
        <f>VLOOKUP($C64,[1]Vienna!$BB$7:$BM$42,12)</f>
        <v>182</v>
      </c>
      <c r="AG64" s="11" t="s">
        <v>30</v>
      </c>
      <c r="AH64" s="11" t="s">
        <v>30</v>
      </c>
      <c r="AI64" s="11">
        <f t="shared" si="54"/>
        <v>135</v>
      </c>
      <c r="AJ64" s="11">
        <f t="shared" si="55"/>
        <v>0</v>
      </c>
      <c r="AK64" s="11">
        <f t="shared" si="56"/>
        <v>149</v>
      </c>
      <c r="AL64" s="11">
        <f t="shared" si="57"/>
        <v>0</v>
      </c>
      <c r="AM64" s="11">
        <f t="shared" si="58"/>
        <v>162</v>
      </c>
      <c r="AN64" s="11">
        <f t="shared" si="59"/>
        <v>0</v>
      </c>
      <c r="AO64" s="11">
        <f t="shared" si="60"/>
        <v>0</v>
      </c>
      <c r="AP64" s="13">
        <f t="shared" si="45"/>
        <v>426.43980279053324</v>
      </c>
      <c r="AQ64" s="10">
        <f>VLOOKUP($C64,[2]Paris!$BB$7:$BK$40,5)</f>
        <v>18</v>
      </c>
      <c r="AR64" s="10" t="str">
        <f>VLOOKUP($C64,[2]Paris!$BB$7:$BK$40,6)</f>
        <v>d</v>
      </c>
      <c r="AS64" s="10">
        <f>VLOOKUP($C64,[2]Paris!$BB$7:$BK$40,7)</f>
        <v>68</v>
      </c>
      <c r="AT64" s="10">
        <f>VLOOKUP($C64,[2]Paris!$BB$7:$BK$40,8)</f>
        <v>95</v>
      </c>
      <c r="AU64" s="10">
        <f>VLOOKUP($C64,[2]Paris!$BB$7:$BK$40,9)</f>
        <v>117</v>
      </c>
      <c r="AV64" s="10">
        <f>VLOOKUP($C64,[2]Paris!$BB$7:$BK$40,10)</f>
        <v>109</v>
      </c>
      <c r="AW64" s="11">
        <f t="shared" si="61"/>
        <v>0</v>
      </c>
      <c r="AX64" s="11">
        <f t="shared" si="62"/>
        <v>0</v>
      </c>
      <c r="AY64" s="11">
        <f>VLOOKUP($C64,[2]Vienna!$BB$7:$BM$42,11)</f>
        <v>177</v>
      </c>
      <c r="AZ64" s="11">
        <f>VLOOKUP($C64,[2]Vienna!$BB$7:$BM$42,12)</f>
        <v>182</v>
      </c>
      <c r="BA64" s="11" t="s">
        <v>30</v>
      </c>
      <c r="BB64" s="11" t="s">
        <v>30</v>
      </c>
      <c r="BC64" s="11">
        <f t="shared" si="63"/>
        <v>135</v>
      </c>
      <c r="BD64" s="11">
        <f t="shared" si="64"/>
        <v>0</v>
      </c>
      <c r="BE64" s="11">
        <f t="shared" si="65"/>
        <v>149</v>
      </c>
      <c r="BF64" s="11">
        <f t="shared" si="66"/>
        <v>0</v>
      </c>
      <c r="BG64" s="11">
        <f t="shared" si="67"/>
        <v>162</v>
      </c>
      <c r="BH64" s="11">
        <f t="shared" si="68"/>
        <v>0</v>
      </c>
      <c r="BI64" s="11">
        <f t="shared" si="69"/>
        <v>0</v>
      </c>
      <c r="BJ64" s="13">
        <f t="shared" si="46"/>
        <v>299.50970711830377</v>
      </c>
      <c r="BK64" s="19">
        <f>IF($N64=2,BK87*'4 PEF'!$E$4,IF(OR($N64=3,$N64=4,$N64=5,$N64=6),BK87*'4 PEF'!$E$5,IF(OR($N64=7,$N64=8),BK87*'4 PEF'!$E$10,IF($N64=9,BK87*'4 PEF'!$E$7,IF($N64=10,BK87*'4 PEF'!$E$6)))))</f>
        <v>10.545991312725196</v>
      </c>
      <c r="BL64" s="19">
        <f>BL87*'4 PEF'!$E$10</f>
        <v>1.8192275253743775</v>
      </c>
      <c r="BM64" s="19">
        <f>IF($N64=2,BM87*'4 PEF'!$E$4,IF(OR($N64=3,$N64=4,$N64=5,$N64=6),BM87*'4 PEF'!$E$5,IF(OR($N64=7,$N64=8),BM87*'4 PEF'!$E$10,IF($N64=9,BM87*'4 PEF'!$E$7,IF($N64=10,BM87*'4 PEF'!$E$6)))))</f>
        <v>6.1208473734680373</v>
      </c>
      <c r="BN64" s="19">
        <f>BN87*'4 PEF'!$E$10</f>
        <v>19.165565104073924</v>
      </c>
      <c r="BO64" s="19">
        <f>BO87*'4 PEF'!$E$10</f>
        <v>0.38477434791893761</v>
      </c>
      <c r="BP64" s="33">
        <f>BP87*'4 PEF'!$E$10</f>
        <v>0</v>
      </c>
      <c r="BQ64" s="34">
        <f t="shared" si="70"/>
        <v>38.036405663560473</v>
      </c>
      <c r="BR64" s="19">
        <f>IF($N64=2,BR87*'4 PEF'!$E$4,IF(OR($N64=3,$N64=4,$N64=5,$N64=6),BR87*'4 PEF'!$E$5,IF(OR($N64=7,$N64=8),BR87*'4 PEF'!$E$10,IF($N64=9,BR87*'4 PEF'!$E$7,IF($N64=10,BR87*'4 PEF'!$E$6)))))</f>
        <v>15.223734346895441</v>
      </c>
      <c r="BS64" s="19">
        <f>BS87*'4 PEF'!$E$10</f>
        <v>2.4013046855458691</v>
      </c>
      <c r="BT64" s="19">
        <f>IF($N64=2,BT87*'4 PEF'!$E$4,IF(OR($N64=3,$N64=4,$N64=5,$N64=6),BT87*'4 PEF'!$E$5,IF(OR($N64=7,$N64=8),BT87*'4 PEF'!$E$10,IF($N64=9,BT87*'4 PEF'!$E$7,IF($N64=10,BT87*'4 PEF'!$E$6)))))</f>
        <v>8.5847683887679391</v>
      </c>
      <c r="BU64" s="19">
        <f>BU87*'4 PEF'!$E$10</f>
        <v>20.284932919273725</v>
      </c>
      <c r="BV64" s="19">
        <f>BV87*'4 PEF'!$E$10</f>
        <v>0.96976248904600393</v>
      </c>
      <c r="BW64" s="33">
        <f>BW87*'4 PEF'!$E$10</f>
        <v>0</v>
      </c>
      <c r="BX64" s="34">
        <f t="shared" si="71"/>
        <v>47.464502829528982</v>
      </c>
    </row>
    <row r="65" spans="1:76" x14ac:dyDescent="0.25">
      <c r="A65" s="151"/>
      <c r="B65" s="17">
        <v>12</v>
      </c>
      <c r="C65" s="97">
        <f>VLOOKUP(M65,[1]aux!$A$2:$B$37,2,FALSE)</f>
        <v>36</v>
      </c>
      <c r="D65" s="50" t="s">
        <v>33</v>
      </c>
      <c r="E65" s="50" t="s">
        <v>33</v>
      </c>
      <c r="F65" s="49" t="s">
        <v>33</v>
      </c>
      <c r="G65" s="49" t="s">
        <v>33</v>
      </c>
      <c r="H65" s="49">
        <v>1</v>
      </c>
      <c r="I65" s="49">
        <f t="shared" si="47"/>
        <v>4</v>
      </c>
      <c r="J65" s="49">
        <f t="shared" si="48"/>
        <v>3</v>
      </c>
      <c r="K65" s="49">
        <f t="shared" si="49"/>
        <v>3</v>
      </c>
      <c r="L65" s="49">
        <f t="shared" si="50"/>
        <v>2</v>
      </c>
      <c r="M65" s="49">
        <f t="shared" si="51"/>
        <v>4332</v>
      </c>
      <c r="N65" s="49">
        <v>9</v>
      </c>
      <c r="O65" s="49">
        <v>0</v>
      </c>
      <c r="P65" s="49">
        <v>3</v>
      </c>
      <c r="Q65" s="49">
        <v>0</v>
      </c>
      <c r="R65" s="49">
        <v>2</v>
      </c>
      <c r="S65" s="22">
        <f t="shared" si="44"/>
        <v>24</v>
      </c>
      <c r="T65" s="49">
        <v>1</v>
      </c>
      <c r="U65" s="49">
        <v>1</v>
      </c>
      <c r="V65" s="18"/>
      <c r="W65" s="10">
        <f>VLOOKUP($C65,[1]Paris!$BB$7:$BK$42,5)</f>
        <v>17</v>
      </c>
      <c r="X65" s="10" t="str">
        <f>VLOOKUP($C65,[1]Paris!$BB$7:$BK$42,6)</f>
        <v>d</v>
      </c>
      <c r="Y65" s="10">
        <f>VLOOKUP($C65,[1]Paris!$BB$7:$BK$42,7)</f>
        <v>67</v>
      </c>
      <c r="Z65" s="10">
        <f>VLOOKUP($C65,[1]Paris!$BB$7:$BK$42,8)</f>
        <v>93</v>
      </c>
      <c r="AA65" s="10">
        <f>VLOOKUP($C65,[1]Paris!$BB$7:$BK$42,9)</f>
        <v>117</v>
      </c>
      <c r="AB65" s="10">
        <f>VLOOKUP($C65,[1]Paris!$BB$7:$BK$42,10)</f>
        <v>109</v>
      </c>
      <c r="AC65" s="11">
        <f t="shared" si="52"/>
        <v>170</v>
      </c>
      <c r="AD65" s="11">
        <f t="shared" si="53"/>
        <v>168</v>
      </c>
      <c r="AE65" s="11">
        <f>VLOOKUP($C65,[1]Vienna!$BB$7:$BM$42,11)</f>
        <v>177</v>
      </c>
      <c r="AF65" s="11">
        <f>VLOOKUP($C65,[1]Vienna!$BB$7:$BM$42,12)</f>
        <v>182</v>
      </c>
      <c r="AG65" s="11" t="s">
        <v>30</v>
      </c>
      <c r="AH65" s="11" t="s">
        <v>30</v>
      </c>
      <c r="AI65" s="11">
        <f t="shared" si="54"/>
        <v>138</v>
      </c>
      <c r="AJ65" s="11">
        <f t="shared" si="55"/>
        <v>0</v>
      </c>
      <c r="AK65" s="11">
        <f t="shared" si="56"/>
        <v>155</v>
      </c>
      <c r="AL65" s="11">
        <f t="shared" si="57"/>
        <v>0</v>
      </c>
      <c r="AM65" s="11">
        <f t="shared" si="58"/>
        <v>162</v>
      </c>
      <c r="AN65" s="11">
        <f t="shared" si="59"/>
        <v>186</v>
      </c>
      <c r="AO65" s="11">
        <f t="shared" si="60"/>
        <v>184</v>
      </c>
      <c r="AP65" s="13">
        <f t="shared" si="45"/>
        <v>497.4390679391322</v>
      </c>
      <c r="AQ65" s="10">
        <f>VLOOKUP($C65,[2]Paris!$BB$7:$BK$40,5)</f>
        <v>18</v>
      </c>
      <c r="AR65" s="10" t="str">
        <f>VLOOKUP($C65,[2]Paris!$BB$7:$BK$40,6)</f>
        <v>d</v>
      </c>
      <c r="AS65" s="10">
        <f>VLOOKUP($C65,[2]Paris!$BB$7:$BK$40,7)</f>
        <v>68</v>
      </c>
      <c r="AT65" s="10">
        <f>VLOOKUP($C65,[2]Paris!$BB$7:$BK$40,8)</f>
        <v>93</v>
      </c>
      <c r="AU65" s="10">
        <f>VLOOKUP($C65,[2]Paris!$BB$7:$BK$40,9)</f>
        <v>117</v>
      </c>
      <c r="AV65" s="10">
        <f>VLOOKUP($C65,[2]Paris!$BB$7:$BK$40,10)</f>
        <v>109</v>
      </c>
      <c r="AW65" s="11">
        <f t="shared" si="61"/>
        <v>170</v>
      </c>
      <c r="AX65" s="11">
        <f t="shared" si="62"/>
        <v>168</v>
      </c>
      <c r="AY65" s="11">
        <f>VLOOKUP($C65,[2]Vienna!$BB$7:$BM$42,11)</f>
        <v>177</v>
      </c>
      <c r="AZ65" s="11">
        <f>VLOOKUP($C65,[2]Vienna!$BB$7:$BM$42,12)</f>
        <v>182</v>
      </c>
      <c r="BA65" s="11" t="s">
        <v>30</v>
      </c>
      <c r="BB65" s="11" t="s">
        <v>30</v>
      </c>
      <c r="BC65" s="11">
        <f t="shared" si="63"/>
        <v>138</v>
      </c>
      <c r="BD65" s="11">
        <f t="shared" si="64"/>
        <v>0</v>
      </c>
      <c r="BE65" s="11">
        <f t="shared" si="65"/>
        <v>155</v>
      </c>
      <c r="BF65" s="11">
        <f t="shared" si="66"/>
        <v>0</v>
      </c>
      <c r="BG65" s="11">
        <f t="shared" si="67"/>
        <v>162</v>
      </c>
      <c r="BH65" s="11">
        <f t="shared" si="68"/>
        <v>186</v>
      </c>
      <c r="BI65" s="11">
        <f t="shared" si="69"/>
        <v>184</v>
      </c>
      <c r="BJ65" s="13">
        <f t="shared" si="46"/>
        <v>476.77534468502159</v>
      </c>
      <c r="BK65" s="19">
        <f>IF($N65=2,BK88*'4 PEF'!$E$4,IF(OR($N65=3,$N65=4,$N65=5,$N65=6),BK88*'4 PEF'!$E$5,IF(OR($N65=7,$N65=8),BK88*'4 PEF'!$E$10,IF($N65=9,BK88*'4 PEF'!$E$7,IF($N65=10,BK88*'4 PEF'!$E$6)))))</f>
        <v>48.090583232698812</v>
      </c>
      <c r="BL65" s="19">
        <f>BL88*'4 PEF'!$E$10</f>
        <v>0</v>
      </c>
      <c r="BM65" s="19">
        <f>IF($N65=2,BM88*'4 PEF'!$E$4,IF(OR($N65=3,$N65=4,$N65=5,$N65=6),BM88*'4 PEF'!$E$5,IF(OR($N65=7,$N65=8),BM88*'4 PEF'!$E$10,IF($N65=9,BM88*'4 PEF'!$E$7,IF($N65=10,BM88*'4 PEF'!$E$6)))))</f>
        <v>5.5379487179487166</v>
      </c>
      <c r="BN65" s="19">
        <f>BN88*'4 PEF'!$E$10</f>
        <v>18.159192125112519</v>
      </c>
      <c r="BO65" s="19">
        <f>BO88*'4 PEF'!$E$10</f>
        <v>3.7639891569805575</v>
      </c>
      <c r="BP65" s="33">
        <f>BP88*'4 PEF'!$E$10</f>
        <v>-17.821247863247862</v>
      </c>
      <c r="BQ65" s="34">
        <f t="shared" si="70"/>
        <v>57.730465369492748</v>
      </c>
      <c r="BR65" s="19">
        <f>IF($N65=2,BR88*'4 PEF'!$E$4,IF(OR($N65=3,$N65=4,$N65=5,$N65=6),BR88*'4 PEF'!$E$5,IF(OR($N65=7,$N65=8),BR88*'4 PEF'!$E$10,IF($N65=9,BR88*'4 PEF'!$E$7,IF($N65=10,BR88*'4 PEF'!$E$6)))))</f>
        <v>28.511758938417916</v>
      </c>
      <c r="BS65" s="19">
        <f>BS88*'4 PEF'!$E$10</f>
        <v>0</v>
      </c>
      <c r="BT65" s="19">
        <f>IF($N65=2,BT88*'4 PEF'!$E$4,IF(OR($N65=3,$N65=4,$N65=5,$N65=6),BT88*'4 PEF'!$E$5,IF(OR($N65=7,$N65=8),BT88*'4 PEF'!$E$10,IF($N65=9,BT88*'4 PEF'!$E$7,IF($N65=10,BT88*'4 PEF'!$E$6)))))</f>
        <v>9.2735238095238106</v>
      </c>
      <c r="BU65" s="19">
        <f>BU88*'4 PEF'!$E$10</f>
        <v>19.409759998653588</v>
      </c>
      <c r="BV65" s="19">
        <f>BV88*'4 PEF'!$E$10</f>
        <v>11.236247042952863</v>
      </c>
      <c r="BW65" s="33">
        <f>BW88*'4 PEF'!$E$10</f>
        <v>-18.144469841269842</v>
      </c>
      <c r="BX65" s="34">
        <f t="shared" si="71"/>
        <v>50.28681994827835</v>
      </c>
    </row>
    <row r="66" spans="1:76" x14ac:dyDescent="0.25">
      <c r="A66" s="151"/>
      <c r="B66" s="17">
        <v>13</v>
      </c>
      <c r="C66" s="97">
        <f>VLOOKUP(M66,[1]aux!$A$2:$B$37,2,FALSE)</f>
        <v>3</v>
      </c>
      <c r="D66" s="50"/>
      <c r="E66" s="50"/>
      <c r="F66" s="49"/>
      <c r="G66" s="49"/>
      <c r="H66" s="31">
        <f>IF(L66=1,0,IF(L66=2,1))</f>
        <v>0</v>
      </c>
      <c r="I66" s="49">
        <v>1</v>
      </c>
      <c r="J66" s="49">
        <v>2</v>
      </c>
      <c r="K66" s="49">
        <v>1</v>
      </c>
      <c r="L66" s="49">
        <v>1</v>
      </c>
      <c r="M66" s="49">
        <f t="shared" si="51"/>
        <v>1211</v>
      </c>
      <c r="N66" s="49">
        <v>8</v>
      </c>
      <c r="O66" s="49">
        <v>13</v>
      </c>
      <c r="P66" s="49">
        <v>1</v>
      </c>
      <c r="Q66" s="49">
        <v>1</v>
      </c>
      <c r="R66" s="49">
        <v>2</v>
      </c>
      <c r="S66" s="22">
        <f t="shared" si="44"/>
        <v>17</v>
      </c>
      <c r="T66" s="49">
        <v>0</v>
      </c>
      <c r="U66" s="49">
        <v>0</v>
      </c>
      <c r="V66" s="18"/>
      <c r="W66" s="10">
        <f>VLOOKUP($C66,[1]Paris!$BB$7:$BK$42,5)</f>
        <v>1</v>
      </c>
      <c r="X66" s="10">
        <f>VLOOKUP($C66,[1]Paris!$BB$7:$BK$42,6)</f>
        <v>24</v>
      </c>
      <c r="Y66" s="10">
        <f>VLOOKUP($C66,[1]Paris!$BB$7:$BK$42,7)</f>
        <v>0</v>
      </c>
      <c r="Z66" s="10">
        <f>VLOOKUP($C66,[1]Paris!$BB$7:$BK$42,8)</f>
        <v>91</v>
      </c>
      <c r="AA66" s="10">
        <f>VLOOKUP($C66,[1]Paris!$BB$7:$BK$42,9)</f>
        <v>0</v>
      </c>
      <c r="AB66" s="10">
        <f>VLOOKUP($C66,[1]Paris!$BB$7:$BK$42,10)</f>
        <v>0</v>
      </c>
      <c r="AC66" s="11">
        <f t="shared" si="52"/>
        <v>0</v>
      </c>
      <c r="AD66" s="11">
        <f t="shared" si="53"/>
        <v>0</v>
      </c>
      <c r="AE66" s="11">
        <f>VLOOKUP($C66,[1]Vienna!$BB$7:$BM$42,11)</f>
        <v>0</v>
      </c>
      <c r="AF66" s="11">
        <f>VLOOKUP($C66,[1]Vienna!$BB$7:$BM$42,12)</f>
        <v>0</v>
      </c>
      <c r="AG66" s="11" t="s">
        <v>30</v>
      </c>
      <c r="AH66" s="11" t="s">
        <v>30</v>
      </c>
      <c r="AI66" s="11">
        <f t="shared" si="54"/>
        <v>135</v>
      </c>
      <c r="AJ66" s="11">
        <f t="shared" si="55"/>
        <v>0</v>
      </c>
      <c r="AK66" s="11">
        <f t="shared" si="56"/>
        <v>149</v>
      </c>
      <c r="AL66" s="11">
        <f t="shared" si="57"/>
        <v>0</v>
      </c>
      <c r="AM66" s="11">
        <f t="shared" si="58"/>
        <v>162</v>
      </c>
      <c r="AN66" s="11">
        <f t="shared" si="59"/>
        <v>0</v>
      </c>
      <c r="AO66" s="11">
        <f t="shared" si="60"/>
        <v>0</v>
      </c>
      <c r="AP66" s="13">
        <f t="shared" si="45"/>
        <v>197.99507052567995</v>
      </c>
      <c r="AQ66" s="10">
        <f>VLOOKUP($C66,[2]Paris!$BB$7:$BK$40,5)</f>
        <v>2</v>
      </c>
      <c r="AR66" s="10">
        <f>VLOOKUP($C66,[2]Paris!$BB$7:$BK$40,6)</f>
        <v>24</v>
      </c>
      <c r="AS66" s="10">
        <f>VLOOKUP($C66,[2]Paris!$BB$7:$BK$40,7)</f>
        <v>0</v>
      </c>
      <c r="AT66" s="10">
        <f>VLOOKUP($C66,[2]Paris!$BB$7:$BK$40,8)</f>
        <v>93</v>
      </c>
      <c r="AU66" s="10">
        <f>VLOOKUP($C66,[2]Paris!$BB$7:$BK$40,9)</f>
        <v>0</v>
      </c>
      <c r="AV66" s="10">
        <f>VLOOKUP($C66,[2]Paris!$BB$7:$BK$40,10)</f>
        <v>0</v>
      </c>
      <c r="AW66" s="11">
        <f t="shared" si="61"/>
        <v>0</v>
      </c>
      <c r="AX66" s="11">
        <f t="shared" si="62"/>
        <v>0</v>
      </c>
      <c r="AY66" s="11">
        <f>VLOOKUP($C66,[2]Vienna!$BB$7:$BM$42,11)</f>
        <v>0</v>
      </c>
      <c r="AZ66" s="11">
        <f>VLOOKUP($C66,[2]Vienna!$BB$7:$BM$42,12)</f>
        <v>0</v>
      </c>
      <c r="BA66" s="11" t="s">
        <v>30</v>
      </c>
      <c r="BB66" s="11" t="s">
        <v>30</v>
      </c>
      <c r="BC66" s="11">
        <f t="shared" si="63"/>
        <v>135</v>
      </c>
      <c r="BD66" s="11">
        <f t="shared" si="64"/>
        <v>0</v>
      </c>
      <c r="BE66" s="11">
        <f t="shared" si="65"/>
        <v>149</v>
      </c>
      <c r="BF66" s="11">
        <f t="shared" si="66"/>
        <v>0</v>
      </c>
      <c r="BG66" s="11">
        <f t="shared" si="67"/>
        <v>162</v>
      </c>
      <c r="BH66" s="11">
        <f t="shared" si="68"/>
        <v>0</v>
      </c>
      <c r="BI66" s="11">
        <f t="shared" si="69"/>
        <v>0</v>
      </c>
      <c r="BJ66" s="13">
        <f t="shared" si="46"/>
        <v>210.69070797493205</v>
      </c>
      <c r="BK66" s="19">
        <f>IF($N66=2,BK89*'4 PEF'!$E$4,IF(OR($N66=3,$N66=4,$N66=5,$N66=6),BK89*'4 PEF'!$E$5,IF(OR($N66=7,$N66=8),BK89*'4 PEF'!$E$10,IF($N66=9,BK89*'4 PEF'!$E$7,IF($N66=10,BK89*'4 PEF'!$E$6)))))</f>
        <v>59.448883406712284</v>
      </c>
      <c r="BL66" s="19">
        <f>BL89*'4 PEF'!$E$10</f>
        <v>9.5948499731987376</v>
      </c>
      <c r="BM66" s="19">
        <f>IF($N66=2,BM89*'4 PEF'!$E$4,IF(OR($N66=3,$N66=4,$N66=5,$N66=6),BM89*'4 PEF'!$E$5,IF(OR($N66=7,$N66=8),BM89*'4 PEF'!$E$10,IF($N66=9,BM89*'4 PEF'!$E$7,IF($N66=10,BM89*'4 PEF'!$E$6)))))</f>
        <v>5.8670919582392038</v>
      </c>
      <c r="BN66" s="19">
        <f>BN89*'4 PEF'!$E$10</f>
        <v>77.432140605463374</v>
      </c>
      <c r="BO66" s="19">
        <f>BO89*'4 PEF'!$E$10</f>
        <v>0.84872978808212507</v>
      </c>
      <c r="BP66" s="33">
        <f>BP89*'4 PEF'!$E$10</f>
        <v>0</v>
      </c>
      <c r="BQ66" s="34">
        <f t="shared" si="70"/>
        <v>153.19169573169572</v>
      </c>
      <c r="BR66" s="19">
        <f>IF($N66=2,BR89*'4 PEF'!$E$4,IF(OR($N66=3,$N66=4,$N66=5,$N66=6),BR89*'4 PEF'!$E$5,IF(OR($N66=7,$N66=8),BR89*'4 PEF'!$E$10,IF($N66=9,BR89*'4 PEF'!$E$7,IF($N66=10,BR89*'4 PEF'!$E$6)))))</f>
        <v>80.473386719957233</v>
      </c>
      <c r="BS66" s="19">
        <f>BS89*'4 PEF'!$E$10</f>
        <v>4.0496362467320175</v>
      </c>
      <c r="BT66" s="19">
        <f>IF($N66=2,BT89*'4 PEF'!$E$4,IF(OR($N66=3,$N66=4,$N66=5,$N66=6),BT89*'4 PEF'!$E$5,IF(OR($N66=7,$N66=8),BT89*'4 PEF'!$E$10,IF($N66=9,BT89*'4 PEF'!$E$7,IF($N66=10,BT89*'4 PEF'!$E$6)))))</f>
        <v>8.3251973443282754</v>
      </c>
      <c r="BU66" s="19">
        <f>BU89*'4 PEF'!$E$10</f>
        <v>73.256938651093975</v>
      </c>
      <c r="BV66" s="19">
        <f>BV89*'4 PEF'!$E$10</f>
        <v>1.5514084520998217</v>
      </c>
      <c r="BW66" s="33">
        <f>BW89*'4 PEF'!$E$10</f>
        <v>0</v>
      </c>
      <c r="BX66" s="34">
        <f t="shared" si="71"/>
        <v>167.65656741421131</v>
      </c>
    </row>
    <row r="67" spans="1:76" x14ac:dyDescent="0.25">
      <c r="A67" s="151"/>
      <c r="B67" s="17">
        <v>14</v>
      </c>
      <c r="C67" s="97">
        <f>VLOOKUP(M67,[1]aux!$A$2:$B$37,2,FALSE)</f>
        <v>12</v>
      </c>
      <c r="D67" s="50"/>
      <c r="E67" s="50"/>
      <c r="F67" s="49"/>
      <c r="G67" s="49"/>
      <c r="H67" s="31">
        <f t="shared" ref="H67:H73" si="72">IF(L67=1,0,IF(L67=2,1))</f>
        <v>0</v>
      </c>
      <c r="I67" s="49">
        <v>3</v>
      </c>
      <c r="J67" s="49">
        <v>2</v>
      </c>
      <c r="K67" s="49">
        <v>3</v>
      </c>
      <c r="L67" s="49">
        <v>1</v>
      </c>
      <c r="M67" s="49">
        <f t="shared" si="51"/>
        <v>3231</v>
      </c>
      <c r="N67" s="49">
        <v>9</v>
      </c>
      <c r="O67" s="49">
        <v>0</v>
      </c>
      <c r="P67" s="49">
        <v>2</v>
      </c>
      <c r="Q67" s="49">
        <v>0</v>
      </c>
      <c r="R67" s="49">
        <v>2</v>
      </c>
      <c r="S67" s="22">
        <f t="shared" si="44"/>
        <v>18</v>
      </c>
      <c r="T67" s="49">
        <v>0</v>
      </c>
      <c r="U67" s="49">
        <v>0</v>
      </c>
      <c r="V67" s="18"/>
      <c r="W67" s="10">
        <f>VLOOKUP($C67,[1]Paris!$BB$7:$BK$42,5)</f>
        <v>15</v>
      </c>
      <c r="X67" s="10">
        <f>VLOOKUP($C67,[1]Paris!$BB$7:$BK$42,6)</f>
        <v>34</v>
      </c>
      <c r="Y67" s="10">
        <f>VLOOKUP($C67,[1]Paris!$BB$7:$BK$42,7)</f>
        <v>65</v>
      </c>
      <c r="Z67" s="10">
        <f>VLOOKUP($C67,[1]Paris!$BB$7:$BK$42,8)</f>
        <v>91</v>
      </c>
      <c r="AA67" s="10">
        <f>VLOOKUP($C67,[1]Paris!$BB$7:$BK$42,9)</f>
        <v>117</v>
      </c>
      <c r="AB67" s="10">
        <f>VLOOKUP($C67,[1]Paris!$BB$7:$BK$42,10)</f>
        <v>109</v>
      </c>
      <c r="AC67" s="11">
        <f t="shared" si="52"/>
        <v>0</v>
      </c>
      <c r="AD67" s="11">
        <f t="shared" si="53"/>
        <v>0</v>
      </c>
      <c r="AE67" s="11">
        <f>VLOOKUP($C67,[1]Vienna!$BB$7:$BM$42,11)</f>
        <v>177</v>
      </c>
      <c r="AF67" s="11">
        <f>VLOOKUP($C67,[1]Vienna!$BB$7:$BM$42,12)</f>
        <v>182</v>
      </c>
      <c r="AG67" s="11" t="s">
        <v>30</v>
      </c>
      <c r="AH67" s="11" t="s">
        <v>30</v>
      </c>
      <c r="AI67" s="11">
        <f t="shared" si="54"/>
        <v>138</v>
      </c>
      <c r="AJ67" s="11">
        <f t="shared" si="55"/>
        <v>0</v>
      </c>
      <c r="AK67" s="11">
        <f t="shared" si="56"/>
        <v>153</v>
      </c>
      <c r="AL67" s="11">
        <f t="shared" si="57"/>
        <v>0</v>
      </c>
      <c r="AM67" s="11">
        <f t="shared" si="58"/>
        <v>162</v>
      </c>
      <c r="AN67" s="11">
        <f t="shared" si="59"/>
        <v>0</v>
      </c>
      <c r="AO67" s="11">
        <f t="shared" si="60"/>
        <v>0</v>
      </c>
      <c r="AP67" s="13">
        <f t="shared" si="45"/>
        <v>365.53423120246464</v>
      </c>
      <c r="AQ67" s="10">
        <f>VLOOKUP($C67,[2]Paris!$BB$7:$BK$40,5)</f>
        <v>16</v>
      </c>
      <c r="AR67" s="10">
        <f>VLOOKUP($C67,[2]Paris!$BB$7:$BK$40,6)</f>
        <v>34</v>
      </c>
      <c r="AS67" s="10">
        <f>VLOOKUP($C67,[2]Paris!$BB$7:$BK$40,7)</f>
        <v>66</v>
      </c>
      <c r="AT67" s="10">
        <f>VLOOKUP($C67,[2]Paris!$BB$7:$BK$40,8)</f>
        <v>93</v>
      </c>
      <c r="AU67" s="10">
        <f>VLOOKUP($C67,[2]Paris!$BB$7:$BK$40,9)</f>
        <v>117</v>
      </c>
      <c r="AV67" s="10">
        <f>VLOOKUP($C67,[2]Paris!$BB$7:$BK$40,10)</f>
        <v>109</v>
      </c>
      <c r="AW67" s="11">
        <f t="shared" si="61"/>
        <v>0</v>
      </c>
      <c r="AX67" s="11">
        <f t="shared" si="62"/>
        <v>0</v>
      </c>
      <c r="AY67" s="11">
        <f>VLOOKUP($C67,[2]Vienna!$BB$7:$BM$42,11)</f>
        <v>177</v>
      </c>
      <c r="AZ67" s="11">
        <f>VLOOKUP($C67,[2]Vienna!$BB$7:$BM$42,12)</f>
        <v>182</v>
      </c>
      <c r="BA67" s="11" t="s">
        <v>30</v>
      </c>
      <c r="BB67" s="11" t="s">
        <v>30</v>
      </c>
      <c r="BC67" s="11">
        <f t="shared" si="63"/>
        <v>138</v>
      </c>
      <c r="BD67" s="11">
        <f t="shared" si="64"/>
        <v>0</v>
      </c>
      <c r="BE67" s="11">
        <f t="shared" si="65"/>
        <v>153</v>
      </c>
      <c r="BF67" s="11">
        <f t="shared" si="66"/>
        <v>0</v>
      </c>
      <c r="BG67" s="11">
        <f t="shared" si="67"/>
        <v>162</v>
      </c>
      <c r="BH67" s="11">
        <f t="shared" si="68"/>
        <v>0</v>
      </c>
      <c r="BI67" s="11">
        <f t="shared" si="69"/>
        <v>0</v>
      </c>
      <c r="BJ67" s="13">
        <f t="shared" si="46"/>
        <v>368.25125398813009</v>
      </c>
      <c r="BK67" s="19">
        <f>IF($N67=2,BK90*'4 PEF'!$E$4,IF(OR($N67=3,$N67=4,$N67=5,$N67=6),BK90*'4 PEF'!$E$5,IF(OR($N67=7,$N67=8),BK90*'4 PEF'!$E$10,IF($N67=9,BK90*'4 PEF'!$E$7,IF($N67=10,BK90*'4 PEF'!$E$6)))))</f>
        <v>62.957307017882243</v>
      </c>
      <c r="BL67" s="19">
        <f>BL90*'4 PEF'!$E$10</f>
        <v>0</v>
      </c>
      <c r="BM67" s="19">
        <f>IF($N67=2,BM90*'4 PEF'!$E$4,IF(OR($N67=3,$N67=4,$N67=5,$N67=6),BM90*'4 PEF'!$E$5,IF(OR($N67=7,$N67=8),BM90*'4 PEF'!$E$10,IF($N67=9,BM90*'4 PEF'!$E$7,IF($N67=10,BM90*'4 PEF'!$E$6)))))</f>
        <v>9.8399999999999981</v>
      </c>
      <c r="BN67" s="19">
        <f>BN90*'4 PEF'!$E$10</f>
        <v>18.159192125112519</v>
      </c>
      <c r="BO67" s="19">
        <f>BO90*'4 PEF'!$E$10</f>
        <v>0.49398937291721384</v>
      </c>
      <c r="BP67" s="33">
        <f>BP90*'4 PEF'!$E$10</f>
        <v>0</v>
      </c>
      <c r="BQ67" s="34">
        <f t="shared" si="70"/>
        <v>91.450488515911985</v>
      </c>
      <c r="BR67" s="19">
        <f>IF($N67=2,BR90*'4 PEF'!$E$4,IF(OR($N67=3,$N67=4,$N67=5,$N67=6),BR90*'4 PEF'!$E$5,IF(OR($N67=7,$N67=8),BR90*'4 PEF'!$E$10,IF($N67=9,BR90*'4 PEF'!$E$7,IF($N67=10,BR90*'4 PEF'!$E$6)))))</f>
        <v>59.319145883888524</v>
      </c>
      <c r="BS67" s="19">
        <f>BS90*'4 PEF'!$E$10</f>
        <v>0</v>
      </c>
      <c r="BT67" s="19">
        <f>IF($N67=2,BT90*'4 PEF'!$E$4,IF(OR($N67=3,$N67=4,$N67=5,$N67=6),BT90*'4 PEF'!$E$5,IF(OR($N67=7,$N67=8),BT90*'4 PEF'!$E$10,IF($N67=9,BT90*'4 PEF'!$E$7,IF($N67=10,BT90*'4 PEF'!$E$6)))))</f>
        <v>14.28</v>
      </c>
      <c r="BU67" s="19">
        <f>BU90*'4 PEF'!$E$10</f>
        <v>19.409759998653588</v>
      </c>
      <c r="BV67" s="19">
        <f>BV90*'4 PEF'!$E$10</f>
        <v>1.0703381544612636</v>
      </c>
      <c r="BW67" s="33">
        <f>BW90*'4 PEF'!$E$10</f>
        <v>0</v>
      </c>
      <c r="BX67" s="34">
        <f t="shared" si="71"/>
        <v>94.079244037003377</v>
      </c>
    </row>
    <row r="68" spans="1:76" x14ac:dyDescent="0.25">
      <c r="A68" s="151"/>
      <c r="B68" s="17">
        <v>15</v>
      </c>
      <c r="C68" s="97">
        <f>VLOOKUP(M68,[1]aux!$A$2:$B$37,2,FALSE)</f>
        <v>18</v>
      </c>
      <c r="D68" s="50"/>
      <c r="E68" s="50"/>
      <c r="F68" s="49"/>
      <c r="G68" s="49"/>
      <c r="H68" s="31">
        <f t="shared" si="72"/>
        <v>0</v>
      </c>
      <c r="I68" s="49">
        <v>4</v>
      </c>
      <c r="J68" s="49">
        <v>3</v>
      </c>
      <c r="K68" s="49">
        <v>3</v>
      </c>
      <c r="L68" s="49">
        <v>1</v>
      </c>
      <c r="M68" s="49">
        <f t="shared" si="51"/>
        <v>4331</v>
      </c>
      <c r="N68" s="49">
        <v>4</v>
      </c>
      <c r="O68" s="49">
        <v>0</v>
      </c>
      <c r="P68" s="49">
        <v>2</v>
      </c>
      <c r="Q68" s="49">
        <v>0</v>
      </c>
      <c r="R68" s="49">
        <v>2</v>
      </c>
      <c r="S68" s="22">
        <f t="shared" si="44"/>
        <v>21</v>
      </c>
      <c r="T68" s="49">
        <v>1</v>
      </c>
      <c r="U68" s="49">
        <v>0</v>
      </c>
      <c r="V68" s="18"/>
      <c r="W68" s="10">
        <f>VLOOKUP($C68,[1]Paris!$BB$7:$BK$42,5)</f>
        <v>17</v>
      </c>
      <c r="X68" s="10" t="str">
        <f>VLOOKUP($C68,[1]Paris!$BB$7:$BK$42,6)</f>
        <v>d</v>
      </c>
      <c r="Y68" s="10">
        <f>VLOOKUP($C68,[1]Paris!$BB$7:$BK$42,7)</f>
        <v>67</v>
      </c>
      <c r="Z68" s="10">
        <f>VLOOKUP($C68,[1]Paris!$BB$7:$BK$42,8)</f>
        <v>93</v>
      </c>
      <c r="AA68" s="10">
        <f>VLOOKUP($C68,[1]Paris!$BB$7:$BK$42,9)</f>
        <v>117</v>
      </c>
      <c r="AB68" s="10">
        <f>VLOOKUP($C68,[1]Paris!$BB$7:$BK$42,10)</f>
        <v>109</v>
      </c>
      <c r="AC68" s="11">
        <f t="shared" si="52"/>
        <v>0</v>
      </c>
      <c r="AD68" s="11">
        <f t="shared" si="53"/>
        <v>0</v>
      </c>
      <c r="AE68" s="11">
        <f>VLOOKUP($C68,[1]Vienna!$BB$7:$BM$42,11)</f>
        <v>177</v>
      </c>
      <c r="AF68" s="11">
        <f>VLOOKUP($C68,[1]Vienna!$BB$7:$BM$42,12)</f>
        <v>182</v>
      </c>
      <c r="AG68" s="11" t="s">
        <v>30</v>
      </c>
      <c r="AH68" s="11" t="s">
        <v>30</v>
      </c>
      <c r="AI68" s="11">
        <f t="shared" si="54"/>
        <v>123</v>
      </c>
      <c r="AJ68" s="11">
        <f t="shared" si="55"/>
        <v>0</v>
      </c>
      <c r="AK68" s="11">
        <f t="shared" si="56"/>
        <v>153</v>
      </c>
      <c r="AL68" s="11">
        <f t="shared" si="57"/>
        <v>0</v>
      </c>
      <c r="AM68" s="11">
        <f t="shared" si="58"/>
        <v>162</v>
      </c>
      <c r="AN68" s="11">
        <f t="shared" si="59"/>
        <v>186</v>
      </c>
      <c r="AO68" s="11">
        <f t="shared" si="60"/>
        <v>0</v>
      </c>
      <c r="AP68" s="13">
        <f t="shared" si="45"/>
        <v>409.57848815043997</v>
      </c>
      <c r="AQ68" s="10">
        <f>VLOOKUP($C68,[2]Paris!$BB$7:$BK$40,5)</f>
        <v>18</v>
      </c>
      <c r="AR68" s="10" t="str">
        <f>VLOOKUP($C68,[2]Paris!$BB$7:$BK$40,6)</f>
        <v>d</v>
      </c>
      <c r="AS68" s="10">
        <f>VLOOKUP($C68,[2]Paris!$BB$7:$BK$40,7)</f>
        <v>68</v>
      </c>
      <c r="AT68" s="10">
        <f>VLOOKUP($C68,[2]Paris!$BB$7:$BK$40,8)</f>
        <v>95</v>
      </c>
      <c r="AU68" s="10">
        <f>VLOOKUP($C68,[2]Paris!$BB$7:$BK$40,9)</f>
        <v>117</v>
      </c>
      <c r="AV68" s="10">
        <f>VLOOKUP($C68,[2]Paris!$BB$7:$BK$40,10)</f>
        <v>109</v>
      </c>
      <c r="AW68" s="11">
        <f t="shared" si="61"/>
        <v>0</v>
      </c>
      <c r="AX68" s="11">
        <f t="shared" si="62"/>
        <v>0</v>
      </c>
      <c r="AY68" s="11">
        <f>VLOOKUP($C68,[2]Vienna!$BB$7:$BM$42,11)</f>
        <v>177</v>
      </c>
      <c r="AZ68" s="11">
        <f>VLOOKUP($C68,[2]Vienna!$BB$7:$BM$42,12)</f>
        <v>182</v>
      </c>
      <c r="BA68" s="11" t="s">
        <v>30</v>
      </c>
      <c r="BB68" s="11" t="s">
        <v>30</v>
      </c>
      <c r="BC68" s="11">
        <f t="shared" si="63"/>
        <v>123</v>
      </c>
      <c r="BD68" s="11">
        <f t="shared" si="64"/>
        <v>0</v>
      </c>
      <c r="BE68" s="11">
        <f t="shared" si="65"/>
        <v>153</v>
      </c>
      <c r="BF68" s="11">
        <f t="shared" si="66"/>
        <v>0</v>
      </c>
      <c r="BG68" s="11">
        <f t="shared" si="67"/>
        <v>162</v>
      </c>
      <c r="BH68" s="11">
        <f t="shared" si="68"/>
        <v>186</v>
      </c>
      <c r="BI68" s="11">
        <f t="shared" si="69"/>
        <v>0</v>
      </c>
      <c r="BJ68" s="13">
        <f t="shared" si="46"/>
        <v>283.87145007602567</v>
      </c>
      <c r="BK68" s="19">
        <f>IF($N68=2,BK91*'4 PEF'!$E$4,IF(OR($N68=3,$N68=4,$N68=5,$N68=6),BK91*'4 PEF'!$E$5,IF(OR($N68=7,$N68=8),BK91*'4 PEF'!$E$10,IF($N68=9,BK91*'4 PEF'!$E$7,IF($N68=10,BK91*'4 PEF'!$E$6)))))</f>
        <v>15.671451869373238</v>
      </c>
      <c r="BL68" s="19">
        <f>BL91*'4 PEF'!$E$10</f>
        <v>0</v>
      </c>
      <c r="BM68" s="19">
        <f>IF($N68=2,BM91*'4 PEF'!$E$4,IF(OR($N68=3,$N68=4,$N68=5,$N68=6),BM91*'4 PEF'!$E$5,IF(OR($N68=7,$N68=8),BM91*'4 PEF'!$E$10,IF($N68=9,BM91*'4 PEF'!$E$7,IF($N68=10,BM91*'4 PEF'!$E$6)))))</f>
        <v>4.8578497525865938</v>
      </c>
      <c r="BN68" s="19">
        <f>BN91*'4 PEF'!$E$10</f>
        <v>19.165565104073924</v>
      </c>
      <c r="BO68" s="19">
        <f>BO91*'4 PEF'!$E$10</f>
        <v>0.38477434791893761</v>
      </c>
      <c r="BP68" s="33">
        <f>BP91*'4 PEF'!$E$10</f>
        <v>0</v>
      </c>
      <c r="BQ68" s="34">
        <f t="shared" si="70"/>
        <v>40.079641073952686</v>
      </c>
      <c r="BR68" s="19">
        <f>IF($N68=2,BR91*'4 PEF'!$E$4,IF(OR($N68=3,$N68=4,$N68=5,$N68=6),BR91*'4 PEF'!$E$5,IF(OR($N68=7,$N68=8),BR91*'4 PEF'!$E$10,IF($N68=9,BR91*'4 PEF'!$E$7,IF($N68=10,BR91*'4 PEF'!$E$6)))))</f>
        <v>23.407719119006295</v>
      </c>
      <c r="BS68" s="19">
        <f>BS91*'4 PEF'!$E$10</f>
        <v>0</v>
      </c>
      <c r="BT68" s="19">
        <f>IF($N68=2,BT91*'4 PEF'!$E$4,IF(OR($N68=3,$N68=4,$N68=5,$N68=6),BT91*'4 PEF'!$E$5,IF(OR($N68=7,$N68=8),BT91*'4 PEF'!$E$10,IF($N68=9,BT91*'4 PEF'!$E$7,IF($N68=10,BT91*'4 PEF'!$E$6)))))</f>
        <v>8.1346700083542203</v>
      </c>
      <c r="BU68" s="19">
        <f>BU91*'4 PEF'!$E$10</f>
        <v>20.284932919273725</v>
      </c>
      <c r="BV68" s="19">
        <f>BV91*'4 PEF'!$E$10</f>
        <v>0.96976248904600393</v>
      </c>
      <c r="BW68" s="33">
        <f>BW91*'4 PEF'!$E$10</f>
        <v>0</v>
      </c>
      <c r="BX68" s="34">
        <f t="shared" si="71"/>
        <v>52.797084535680241</v>
      </c>
    </row>
    <row r="69" spans="1:76" x14ac:dyDescent="0.25">
      <c r="A69" s="151"/>
      <c r="B69" s="17">
        <v>16</v>
      </c>
      <c r="C69" s="97">
        <f>VLOOKUP(M69,[1]aux!$A$2:$B$37,2,FALSE)</f>
        <v>18</v>
      </c>
      <c r="D69" s="50"/>
      <c r="E69" s="50"/>
      <c r="F69" s="49"/>
      <c r="G69" s="49"/>
      <c r="H69" s="31">
        <f t="shared" si="72"/>
        <v>0</v>
      </c>
      <c r="I69" s="49">
        <v>4</v>
      </c>
      <c r="J69" s="49">
        <v>3</v>
      </c>
      <c r="K69" s="49">
        <v>3</v>
      </c>
      <c r="L69" s="49">
        <v>1</v>
      </c>
      <c r="M69" s="49">
        <f t="shared" si="51"/>
        <v>4331</v>
      </c>
      <c r="N69" s="49">
        <v>6</v>
      </c>
      <c r="O69" s="49">
        <v>0</v>
      </c>
      <c r="P69" s="49">
        <v>1</v>
      </c>
      <c r="Q69" s="49">
        <v>0</v>
      </c>
      <c r="R69" s="49">
        <v>2</v>
      </c>
      <c r="S69" s="22">
        <f t="shared" si="44"/>
        <v>21</v>
      </c>
      <c r="T69" s="49">
        <v>1</v>
      </c>
      <c r="U69" s="49">
        <v>1</v>
      </c>
      <c r="V69" s="18"/>
      <c r="W69" s="10">
        <f>VLOOKUP($C69,[1]Paris!$BB$7:$BK$42,5)</f>
        <v>17</v>
      </c>
      <c r="X69" s="10" t="str">
        <f>VLOOKUP($C69,[1]Paris!$BB$7:$BK$42,6)</f>
        <v>d</v>
      </c>
      <c r="Y69" s="10">
        <f>VLOOKUP($C69,[1]Paris!$BB$7:$BK$42,7)</f>
        <v>67</v>
      </c>
      <c r="Z69" s="10">
        <f>VLOOKUP($C69,[1]Paris!$BB$7:$BK$42,8)</f>
        <v>93</v>
      </c>
      <c r="AA69" s="10">
        <f>VLOOKUP($C69,[1]Paris!$BB$7:$BK$42,9)</f>
        <v>117</v>
      </c>
      <c r="AB69" s="10">
        <f>VLOOKUP($C69,[1]Paris!$BB$7:$BK$42,10)</f>
        <v>109</v>
      </c>
      <c r="AC69" s="11">
        <f t="shared" si="52"/>
        <v>0</v>
      </c>
      <c r="AD69" s="11">
        <f t="shared" si="53"/>
        <v>0</v>
      </c>
      <c r="AE69" s="11">
        <f>VLOOKUP($C69,[1]Vienna!$BB$7:$BM$42,11)</f>
        <v>177</v>
      </c>
      <c r="AF69" s="11">
        <f>VLOOKUP($C69,[1]Vienna!$BB$7:$BM$42,12)</f>
        <v>182</v>
      </c>
      <c r="AG69" s="11" t="s">
        <v>30</v>
      </c>
      <c r="AH69" s="11" t="s">
        <v>30</v>
      </c>
      <c r="AI69" s="11">
        <f t="shared" si="54"/>
        <v>123</v>
      </c>
      <c r="AJ69" s="11">
        <f t="shared" si="55"/>
        <v>0</v>
      </c>
      <c r="AK69" s="11">
        <f t="shared" si="56"/>
        <v>149</v>
      </c>
      <c r="AL69" s="11">
        <f t="shared" si="57"/>
        <v>0</v>
      </c>
      <c r="AM69" s="11">
        <f t="shared" si="58"/>
        <v>162</v>
      </c>
      <c r="AN69" s="11">
        <f t="shared" si="59"/>
        <v>186</v>
      </c>
      <c r="AO69" s="11">
        <f t="shared" si="60"/>
        <v>184</v>
      </c>
      <c r="AP69" s="13">
        <f t="shared" si="45"/>
        <v>441.95121693028079</v>
      </c>
      <c r="AQ69" s="10">
        <f>VLOOKUP($C69,[2]Paris!$BB$7:$BK$40,5)</f>
        <v>18</v>
      </c>
      <c r="AR69" s="10" t="str">
        <f>VLOOKUP($C69,[2]Paris!$BB$7:$BK$40,6)</f>
        <v>d</v>
      </c>
      <c r="AS69" s="10">
        <f>VLOOKUP($C69,[2]Paris!$BB$7:$BK$40,7)</f>
        <v>68</v>
      </c>
      <c r="AT69" s="10">
        <f>VLOOKUP($C69,[2]Paris!$BB$7:$BK$40,8)</f>
        <v>95</v>
      </c>
      <c r="AU69" s="10">
        <f>VLOOKUP($C69,[2]Paris!$BB$7:$BK$40,9)</f>
        <v>117</v>
      </c>
      <c r="AV69" s="10">
        <f>VLOOKUP($C69,[2]Paris!$BB$7:$BK$40,10)</f>
        <v>109</v>
      </c>
      <c r="AW69" s="11">
        <f t="shared" si="61"/>
        <v>0</v>
      </c>
      <c r="AX69" s="11">
        <f t="shared" si="62"/>
        <v>0</v>
      </c>
      <c r="AY69" s="11">
        <f>VLOOKUP($C69,[2]Vienna!$BB$7:$BM$42,11)</f>
        <v>177</v>
      </c>
      <c r="AZ69" s="11">
        <f>VLOOKUP($C69,[2]Vienna!$BB$7:$BM$42,12)</f>
        <v>182</v>
      </c>
      <c r="BA69" s="11" t="s">
        <v>30</v>
      </c>
      <c r="BB69" s="11" t="s">
        <v>30</v>
      </c>
      <c r="BC69" s="11">
        <f t="shared" si="63"/>
        <v>123</v>
      </c>
      <c r="BD69" s="11">
        <f t="shared" si="64"/>
        <v>0</v>
      </c>
      <c r="BE69" s="11">
        <f t="shared" si="65"/>
        <v>149</v>
      </c>
      <c r="BF69" s="11">
        <f t="shared" si="66"/>
        <v>0</v>
      </c>
      <c r="BG69" s="11">
        <f t="shared" si="67"/>
        <v>162</v>
      </c>
      <c r="BH69" s="11">
        <f t="shared" si="68"/>
        <v>186</v>
      </c>
      <c r="BI69" s="11">
        <f t="shared" si="69"/>
        <v>184</v>
      </c>
      <c r="BJ69" s="13">
        <f t="shared" si="46"/>
        <v>316.61474167427417</v>
      </c>
      <c r="BK69" s="19">
        <f>IF($N69=2,BK92*'4 PEF'!$E$4,IF(OR($N69=3,$N69=4,$N69=5,$N69=6),BK92*'4 PEF'!$E$5,IF(OR($N69=7,$N69=8),BK92*'4 PEF'!$E$10,IF($N69=9,BK92*'4 PEF'!$E$7,IF($N69=10,BK92*'4 PEF'!$E$6)))))</f>
        <v>14.27100363491162</v>
      </c>
      <c r="BL69" s="19">
        <f>BL92*'4 PEF'!$E$10</f>
        <v>0</v>
      </c>
      <c r="BM69" s="19">
        <f>IF($N69=2,BM92*'4 PEF'!$E$4,IF(OR($N69=3,$N69=4,$N69=5,$N69=6),BM92*'4 PEF'!$E$5,IF(OR($N69=7,$N69=8),BM92*'4 PEF'!$E$10,IF($N69=9,BM92*'4 PEF'!$E$7,IF($N69=10,BM92*'4 PEF'!$E$6)))))</f>
        <v>4.8578497525865938</v>
      </c>
      <c r="BN69" s="19">
        <f>BN92*'4 PEF'!$E$10</f>
        <v>19.165565104073924</v>
      </c>
      <c r="BO69" s="19">
        <f>BO92*'4 PEF'!$E$10</f>
        <v>0.38477434791893761</v>
      </c>
      <c r="BP69" s="33">
        <f>BP92*'4 PEF'!$E$10</f>
        <v>-17.821247863247862</v>
      </c>
      <c r="BQ69" s="34">
        <f t="shared" si="70"/>
        <v>20.857944976243211</v>
      </c>
      <c r="BR69" s="19">
        <f>IF($N69=2,BR92*'4 PEF'!$E$4,IF(OR($N69=3,$N69=4,$N69=5,$N69=6),BR92*'4 PEF'!$E$5,IF(OR($N69=7,$N69=8),BR92*'4 PEF'!$E$10,IF($N69=9,BR92*'4 PEF'!$E$7,IF($N69=10,BR92*'4 PEF'!$E$6)))))</f>
        <v>21.31593469557005</v>
      </c>
      <c r="BS69" s="19">
        <f>BS92*'4 PEF'!$E$10</f>
        <v>0</v>
      </c>
      <c r="BT69" s="19">
        <f>IF($N69=2,BT92*'4 PEF'!$E$4,IF(OR($N69=3,$N69=4,$N69=5,$N69=6),BT92*'4 PEF'!$E$5,IF(OR($N69=7,$N69=8),BT92*'4 PEF'!$E$10,IF($N69=9,BT92*'4 PEF'!$E$7,IF($N69=10,BT92*'4 PEF'!$E$6)))))</f>
        <v>8.1346700083542203</v>
      </c>
      <c r="BU69" s="19">
        <f>BU92*'4 PEF'!$E$10</f>
        <v>20.284932919273725</v>
      </c>
      <c r="BV69" s="19">
        <f>BV92*'4 PEF'!$E$10</f>
        <v>0.96976248904600393</v>
      </c>
      <c r="BW69" s="33">
        <f>BW92*'4 PEF'!$E$10</f>
        <v>-18.144469841269842</v>
      </c>
      <c r="BX69" s="34">
        <f t="shared" si="71"/>
        <v>32.560830270974165</v>
      </c>
    </row>
    <row r="70" spans="1:76" x14ac:dyDescent="0.25">
      <c r="A70" s="151"/>
      <c r="B70" s="17">
        <v>17</v>
      </c>
      <c r="C70" s="97">
        <f>VLOOKUP(M70,[1]aux!$A$2:$B$37,2,FALSE)</f>
        <v>3</v>
      </c>
      <c r="D70" s="50"/>
      <c r="E70" s="50"/>
      <c r="F70" s="49"/>
      <c r="G70" s="49"/>
      <c r="H70" s="31">
        <f t="shared" si="72"/>
        <v>0</v>
      </c>
      <c r="I70" s="49">
        <v>1</v>
      </c>
      <c r="J70" s="49">
        <v>2</v>
      </c>
      <c r="K70" s="49">
        <v>1</v>
      </c>
      <c r="L70" s="49">
        <v>1</v>
      </c>
      <c r="M70" s="49">
        <f t="shared" si="51"/>
        <v>1211</v>
      </c>
      <c r="N70" s="49">
        <v>8</v>
      </c>
      <c r="O70" s="49">
        <v>13</v>
      </c>
      <c r="P70" s="49">
        <v>1</v>
      </c>
      <c r="Q70" s="49">
        <v>1</v>
      </c>
      <c r="R70" s="49">
        <v>2</v>
      </c>
      <c r="S70" s="22">
        <f t="shared" si="44"/>
        <v>23</v>
      </c>
      <c r="T70" s="49">
        <v>1</v>
      </c>
      <c r="U70" s="49">
        <v>0</v>
      </c>
      <c r="V70" s="18"/>
      <c r="W70" s="10">
        <f>VLOOKUP($C70,[1]Paris!$BB$7:$BK$42,5)</f>
        <v>1</v>
      </c>
      <c r="X70" s="10">
        <f>VLOOKUP($C70,[1]Paris!$BB$7:$BK$42,6)</f>
        <v>24</v>
      </c>
      <c r="Y70" s="10">
        <f>VLOOKUP($C70,[1]Paris!$BB$7:$BK$42,7)</f>
        <v>0</v>
      </c>
      <c r="Z70" s="10">
        <f>VLOOKUP($C70,[1]Paris!$BB$7:$BK$42,8)</f>
        <v>91</v>
      </c>
      <c r="AA70" s="10">
        <f>VLOOKUP($C70,[1]Paris!$BB$7:$BK$42,9)</f>
        <v>0</v>
      </c>
      <c r="AB70" s="10">
        <f>VLOOKUP($C70,[1]Paris!$BB$7:$BK$42,10)</f>
        <v>0</v>
      </c>
      <c r="AC70" s="11">
        <f t="shared" si="52"/>
        <v>0</v>
      </c>
      <c r="AD70" s="11">
        <f t="shared" si="53"/>
        <v>0</v>
      </c>
      <c r="AE70" s="11">
        <f>VLOOKUP($C70,[1]Vienna!$BB$7:$BM$42,11)</f>
        <v>0</v>
      </c>
      <c r="AF70" s="11">
        <f>VLOOKUP($C70,[1]Vienna!$BB$7:$BM$42,12)</f>
        <v>0</v>
      </c>
      <c r="AG70" s="11" t="s">
        <v>30</v>
      </c>
      <c r="AH70" s="11" t="s">
        <v>30</v>
      </c>
      <c r="AI70" s="11">
        <f t="shared" si="54"/>
        <v>135</v>
      </c>
      <c r="AJ70" s="11">
        <f t="shared" si="55"/>
        <v>0</v>
      </c>
      <c r="AK70" s="11">
        <f t="shared" si="56"/>
        <v>149</v>
      </c>
      <c r="AL70" s="11">
        <f t="shared" si="57"/>
        <v>0</v>
      </c>
      <c r="AM70" s="11">
        <f t="shared" si="58"/>
        <v>162</v>
      </c>
      <c r="AN70" s="11">
        <f t="shared" si="59"/>
        <v>186</v>
      </c>
      <c r="AO70" s="11">
        <f t="shared" si="60"/>
        <v>0</v>
      </c>
      <c r="AP70" s="13">
        <f t="shared" si="45"/>
        <v>205.47773719234661</v>
      </c>
      <c r="AQ70" s="10">
        <f>VLOOKUP($C70,[2]Paris!$BB$7:$BK$40,5)</f>
        <v>2</v>
      </c>
      <c r="AR70" s="10">
        <f>VLOOKUP($C70,[2]Paris!$BB$7:$BK$40,6)</f>
        <v>24</v>
      </c>
      <c r="AS70" s="10">
        <f>VLOOKUP($C70,[2]Paris!$BB$7:$BK$40,7)</f>
        <v>0</v>
      </c>
      <c r="AT70" s="10">
        <f>VLOOKUP($C70,[2]Paris!$BB$7:$BK$40,8)</f>
        <v>93</v>
      </c>
      <c r="AU70" s="10">
        <f>VLOOKUP($C70,[2]Paris!$BB$7:$BK$40,9)</f>
        <v>0</v>
      </c>
      <c r="AV70" s="10">
        <f>VLOOKUP($C70,[2]Paris!$BB$7:$BK$40,10)</f>
        <v>0</v>
      </c>
      <c r="AW70" s="11">
        <f t="shared" si="61"/>
        <v>0</v>
      </c>
      <c r="AX70" s="11">
        <f t="shared" si="62"/>
        <v>0</v>
      </c>
      <c r="AY70" s="11">
        <f>VLOOKUP($C70,[2]Vienna!$BB$7:$BM$42,11)</f>
        <v>0</v>
      </c>
      <c r="AZ70" s="11">
        <f>VLOOKUP($C70,[2]Vienna!$BB$7:$BM$42,12)</f>
        <v>0</v>
      </c>
      <c r="BA70" s="11" t="s">
        <v>30</v>
      </c>
      <c r="BB70" s="11" t="s">
        <v>30</v>
      </c>
      <c r="BC70" s="11">
        <f t="shared" si="63"/>
        <v>135</v>
      </c>
      <c r="BD70" s="11">
        <f t="shared" si="64"/>
        <v>0</v>
      </c>
      <c r="BE70" s="11">
        <f t="shared" si="65"/>
        <v>149</v>
      </c>
      <c r="BF70" s="11">
        <f t="shared" si="66"/>
        <v>0</v>
      </c>
      <c r="BG70" s="11">
        <f t="shared" si="67"/>
        <v>162</v>
      </c>
      <c r="BH70" s="11">
        <f t="shared" si="68"/>
        <v>186</v>
      </c>
      <c r="BI70" s="11">
        <f t="shared" si="69"/>
        <v>0</v>
      </c>
      <c r="BJ70" s="13">
        <f t="shared" si="46"/>
        <v>221.80781273683681</v>
      </c>
      <c r="BK70" s="19">
        <f>IF($N70=2,BK93*'4 PEF'!$E$4,IF(OR($N70=3,$N70=4,$N70=5,$N70=6),BK93*'4 PEF'!$E$5,IF(OR($N70=7,$N70=8),BK93*'4 PEF'!$E$10,IF($N70=9,BK93*'4 PEF'!$E$7,IF($N70=10,BK93*'4 PEF'!$E$6)))))</f>
        <v>59.448883406712284</v>
      </c>
      <c r="BL70" s="19">
        <f>BL93*'4 PEF'!$E$10</f>
        <v>9.5948499731987376</v>
      </c>
      <c r="BM70" s="19">
        <f>IF($N70=2,BM93*'4 PEF'!$E$4,IF(OR($N70=3,$N70=4,$N70=5,$N70=6),BM93*'4 PEF'!$E$5,IF(OR($N70=7,$N70=8),BM93*'4 PEF'!$E$10,IF($N70=9,BM93*'4 PEF'!$E$7,IF($N70=10,BM93*'4 PEF'!$E$6)))))</f>
        <v>3.3019973971766285</v>
      </c>
      <c r="BN70" s="19">
        <f>BN93*'4 PEF'!$E$10</f>
        <v>77.432140605463374</v>
      </c>
      <c r="BO70" s="19">
        <f>BO93*'4 PEF'!$E$10</f>
        <v>0.84872978808212507</v>
      </c>
      <c r="BP70" s="33">
        <f>BP93*'4 PEF'!$E$10</f>
        <v>0</v>
      </c>
      <c r="BQ70" s="34">
        <f t="shared" si="70"/>
        <v>150.62660117063317</v>
      </c>
      <c r="BR70" s="19">
        <f>IF($N70=2,BR93*'4 PEF'!$E$4,IF(OR($N70=3,$N70=4,$N70=5,$N70=6),BR93*'4 PEF'!$E$5,IF(OR($N70=7,$N70=8),BR93*'4 PEF'!$E$10,IF($N70=9,BR93*'4 PEF'!$E$7,IF($N70=10,BR93*'4 PEF'!$E$6)))))</f>
        <v>80.473386719957233</v>
      </c>
      <c r="BS70" s="19">
        <f>BS93*'4 PEF'!$E$10</f>
        <v>4.0496362467320175</v>
      </c>
      <c r="BT70" s="19">
        <f>IF($N70=2,BT93*'4 PEF'!$E$4,IF(OR($N70=3,$N70=4,$N70=5,$N70=6),BT93*'4 PEF'!$E$5,IF(OR($N70=7,$N70=8),BT93*'4 PEF'!$E$10,IF($N70=9,BT93*'4 PEF'!$E$7,IF($N70=10,BT93*'4 PEF'!$E$6)))))</f>
        <v>5.4064366800849193</v>
      </c>
      <c r="BU70" s="19">
        <f>BU93*'4 PEF'!$E$10</f>
        <v>73.256938651093975</v>
      </c>
      <c r="BV70" s="19">
        <f>BV93*'4 PEF'!$E$10</f>
        <v>1.5514084520998217</v>
      </c>
      <c r="BW70" s="33">
        <f>BW93*'4 PEF'!$E$10</f>
        <v>0</v>
      </c>
      <c r="BX70" s="34">
        <f t="shared" si="71"/>
        <v>164.73780674996797</v>
      </c>
    </row>
    <row r="71" spans="1:76" x14ac:dyDescent="0.25">
      <c r="A71" s="151"/>
      <c r="B71" s="17">
        <v>18</v>
      </c>
      <c r="C71" s="97">
        <f>VLOOKUP(M71,[1]aux!$A$2:$B$37,2,FALSE)</f>
        <v>13</v>
      </c>
      <c r="D71" s="50"/>
      <c r="E71" s="50"/>
      <c r="F71" s="49"/>
      <c r="G71" s="49"/>
      <c r="H71" s="31">
        <f t="shared" si="72"/>
        <v>0</v>
      </c>
      <c r="I71" s="49">
        <v>3</v>
      </c>
      <c r="J71" s="49">
        <v>3</v>
      </c>
      <c r="K71" s="49">
        <v>2</v>
      </c>
      <c r="L71" s="49">
        <v>1</v>
      </c>
      <c r="M71" s="49">
        <f t="shared" si="51"/>
        <v>3321</v>
      </c>
      <c r="N71" s="49">
        <v>9</v>
      </c>
      <c r="O71" s="49">
        <v>0</v>
      </c>
      <c r="P71" s="49">
        <v>2</v>
      </c>
      <c r="Q71" s="49">
        <v>0</v>
      </c>
      <c r="R71" s="49">
        <v>2</v>
      </c>
      <c r="S71" s="22">
        <f t="shared" si="44"/>
        <v>18</v>
      </c>
      <c r="T71" s="49">
        <v>0</v>
      </c>
      <c r="U71" s="49">
        <v>0</v>
      </c>
      <c r="V71" s="18"/>
      <c r="W71" s="10">
        <f>VLOOKUP($C71,[1]Paris!$BB$7:$BK$42,5)</f>
        <v>15</v>
      </c>
      <c r="X71" s="10">
        <f>VLOOKUP($C71,[1]Paris!$BB$7:$BK$42,6)</f>
        <v>34</v>
      </c>
      <c r="Y71" s="10">
        <f>VLOOKUP($C71,[1]Paris!$BB$7:$BK$42,7)</f>
        <v>65</v>
      </c>
      <c r="Z71" s="10">
        <f>VLOOKUP($C71,[1]Paris!$BB$7:$BK$42,8)</f>
        <v>93</v>
      </c>
      <c r="AA71" s="10">
        <f>VLOOKUP($C71,[1]Paris!$BB$7:$BK$42,9)</f>
        <v>0</v>
      </c>
      <c r="AB71" s="10">
        <f>VLOOKUP($C71,[1]Paris!$BB$7:$BK$42,10)</f>
        <v>109</v>
      </c>
      <c r="AC71" s="11">
        <f t="shared" si="52"/>
        <v>0</v>
      </c>
      <c r="AD71" s="11">
        <f t="shared" si="53"/>
        <v>0</v>
      </c>
      <c r="AE71" s="11">
        <f>VLOOKUP($C71,[1]Vienna!$BB$7:$BM$42,11)</f>
        <v>176</v>
      </c>
      <c r="AF71" s="11">
        <f>VLOOKUP($C71,[1]Vienna!$BB$7:$BM$42,12)</f>
        <v>0</v>
      </c>
      <c r="AG71" s="11" t="s">
        <v>30</v>
      </c>
      <c r="AH71" s="11" t="s">
        <v>30</v>
      </c>
      <c r="AI71" s="11">
        <f t="shared" si="54"/>
        <v>138</v>
      </c>
      <c r="AJ71" s="11">
        <f t="shared" si="55"/>
        <v>0</v>
      </c>
      <c r="AK71" s="11">
        <f t="shared" si="56"/>
        <v>153</v>
      </c>
      <c r="AL71" s="11">
        <f t="shared" si="57"/>
        <v>0</v>
      </c>
      <c r="AM71" s="11">
        <f t="shared" si="58"/>
        <v>162</v>
      </c>
      <c r="AN71" s="11">
        <f t="shared" si="59"/>
        <v>0</v>
      </c>
      <c r="AO71" s="11">
        <f t="shared" si="60"/>
        <v>0</v>
      </c>
      <c r="AP71" s="13">
        <f t="shared" si="45"/>
        <v>316.65886010228701</v>
      </c>
      <c r="AQ71" s="10">
        <f>VLOOKUP($C71,[2]Paris!$BB$7:$BK$40,5)</f>
        <v>16</v>
      </c>
      <c r="AR71" s="10">
        <f>VLOOKUP($C71,[2]Paris!$BB$7:$BK$40,6)</f>
        <v>34</v>
      </c>
      <c r="AS71" s="10">
        <f>VLOOKUP($C71,[2]Paris!$BB$7:$BK$40,7)</f>
        <v>66</v>
      </c>
      <c r="AT71" s="10">
        <f>VLOOKUP($C71,[2]Paris!$BB$7:$BK$40,8)</f>
        <v>95</v>
      </c>
      <c r="AU71" s="10">
        <f>VLOOKUP($C71,[2]Paris!$BB$7:$BK$40,9)</f>
        <v>0</v>
      </c>
      <c r="AV71" s="10">
        <f>VLOOKUP($C71,[2]Paris!$BB$7:$BK$40,10)</f>
        <v>109</v>
      </c>
      <c r="AW71" s="11">
        <f t="shared" si="61"/>
        <v>0</v>
      </c>
      <c r="AX71" s="11">
        <f t="shared" si="62"/>
        <v>0</v>
      </c>
      <c r="AY71" s="11">
        <f>VLOOKUP($C71,[2]Vienna!$BB$7:$BM$42,11)</f>
        <v>176</v>
      </c>
      <c r="AZ71" s="11">
        <f>VLOOKUP($C71,[2]Vienna!$BB$7:$BM$42,12)</f>
        <v>0</v>
      </c>
      <c r="BA71" s="11" t="s">
        <v>30</v>
      </c>
      <c r="BB71" s="11" t="s">
        <v>30</v>
      </c>
      <c r="BC71" s="11">
        <f t="shared" si="63"/>
        <v>138</v>
      </c>
      <c r="BD71" s="11">
        <f t="shared" si="64"/>
        <v>0</v>
      </c>
      <c r="BE71" s="11">
        <f t="shared" si="65"/>
        <v>153</v>
      </c>
      <c r="BF71" s="11">
        <f t="shared" si="66"/>
        <v>0</v>
      </c>
      <c r="BG71" s="11">
        <f t="shared" si="67"/>
        <v>162</v>
      </c>
      <c r="BH71" s="11">
        <f t="shared" si="68"/>
        <v>0</v>
      </c>
      <c r="BI71" s="11">
        <f t="shared" si="69"/>
        <v>0</v>
      </c>
      <c r="BJ71" s="13">
        <f t="shared" si="46"/>
        <v>208.37934385894894</v>
      </c>
      <c r="BK71" s="19">
        <f>IF($N71=2,BK94*'4 PEF'!$E$4,IF(OR($N71=3,$N71=4,$N71=5,$N71=6),BK94*'4 PEF'!$E$5,IF(OR($N71=7,$N71=8),BK94*'4 PEF'!$E$10,IF($N71=9,BK94*'4 PEF'!$E$7,IF($N71=10,BK94*'4 PEF'!$E$6)))))</f>
        <v>15.041514367435543</v>
      </c>
      <c r="BL71" s="19">
        <f>BL94*'4 PEF'!$E$10</f>
        <v>0</v>
      </c>
      <c r="BM71" s="19">
        <f>IF($N71=2,BM94*'4 PEF'!$E$4,IF(OR($N71=3,$N71=4,$N71=5,$N71=6),BM94*'4 PEF'!$E$5,IF(OR($N71=7,$N71=8),BM94*'4 PEF'!$E$10,IF($N71=9,BM94*'4 PEF'!$E$7,IF($N71=10,BM94*'4 PEF'!$E$6)))))</f>
        <v>9.8399999999999981</v>
      </c>
      <c r="BN71" s="19">
        <f>BN94*'4 PEF'!$E$10</f>
        <v>52.802283984375002</v>
      </c>
      <c r="BO71" s="19">
        <f>BO94*'4 PEF'!$E$10</f>
        <v>0.45734214121890043</v>
      </c>
      <c r="BP71" s="33">
        <f>BP94*'4 PEF'!$E$10</f>
        <v>0</v>
      </c>
      <c r="BQ71" s="34">
        <f t="shared" si="70"/>
        <v>78.14114049302944</v>
      </c>
      <c r="BR71" s="19">
        <f>IF($N71=2,BR94*'4 PEF'!$E$4,IF(OR($N71=3,$N71=4,$N71=5,$N71=6),BR94*'4 PEF'!$E$5,IF(OR($N71=7,$N71=8),BR94*'4 PEF'!$E$10,IF($N71=9,BR94*'4 PEF'!$E$7,IF($N71=10,BR94*'4 PEF'!$E$6)))))</f>
        <v>26.298660369637506</v>
      </c>
      <c r="BS71" s="19">
        <f>BS94*'4 PEF'!$E$10</f>
        <v>0</v>
      </c>
      <c r="BT71" s="19">
        <f>IF($N71=2,BT94*'4 PEF'!$E$4,IF(OR($N71=3,$N71=4,$N71=5,$N71=6),BT94*'4 PEF'!$E$5,IF(OR($N71=7,$N71=8),BT94*'4 PEF'!$E$10,IF($N71=9,BT94*'4 PEF'!$E$7,IF($N71=10,BT94*'4 PEF'!$E$6)))))</f>
        <v>14.28</v>
      </c>
      <c r="BU71" s="19">
        <f>BU94*'4 PEF'!$E$10</f>
        <v>50.01764187984125</v>
      </c>
      <c r="BV71" s="19">
        <f>BV94*'4 PEF'!$E$10</f>
        <v>0.99856333430496069</v>
      </c>
      <c r="BW71" s="33">
        <f>BW94*'4 PEF'!$E$10</f>
        <v>0</v>
      </c>
      <c r="BX71" s="34">
        <f t="shared" si="71"/>
        <v>91.594865583783715</v>
      </c>
    </row>
    <row r="72" spans="1:76" x14ac:dyDescent="0.25">
      <c r="A72" s="151"/>
      <c r="B72" s="17">
        <v>19</v>
      </c>
      <c r="C72" s="97">
        <f>VLOOKUP(M72,[1]aux!$A$2:$B$37,2,FALSE)</f>
        <v>13</v>
      </c>
      <c r="D72" s="50"/>
      <c r="E72" s="50"/>
      <c r="F72" s="49"/>
      <c r="G72" s="49"/>
      <c r="H72" s="31">
        <f t="shared" si="72"/>
        <v>0</v>
      </c>
      <c r="I72" s="49">
        <v>3</v>
      </c>
      <c r="J72" s="49">
        <v>3</v>
      </c>
      <c r="K72" s="49">
        <v>2</v>
      </c>
      <c r="L72" s="49">
        <v>1</v>
      </c>
      <c r="M72" s="49">
        <f t="shared" si="51"/>
        <v>3321</v>
      </c>
      <c r="N72" s="49">
        <v>3</v>
      </c>
      <c r="O72" s="49">
        <v>0</v>
      </c>
      <c r="P72" s="49">
        <v>1</v>
      </c>
      <c r="Q72" s="49">
        <v>0</v>
      </c>
      <c r="R72" s="49">
        <v>2</v>
      </c>
      <c r="S72" s="22">
        <f t="shared" si="44"/>
        <v>14</v>
      </c>
      <c r="T72" s="49">
        <v>0</v>
      </c>
      <c r="U72" s="49">
        <v>1</v>
      </c>
      <c r="V72" s="18"/>
      <c r="W72" s="10">
        <f>VLOOKUP($C72,[1]Paris!$BB$7:$BK$42,5)</f>
        <v>15</v>
      </c>
      <c r="X72" s="10">
        <f>VLOOKUP($C72,[1]Paris!$BB$7:$BK$42,6)</f>
        <v>34</v>
      </c>
      <c r="Y72" s="10">
        <f>VLOOKUP($C72,[1]Paris!$BB$7:$BK$42,7)</f>
        <v>65</v>
      </c>
      <c r="Z72" s="10">
        <f>VLOOKUP($C72,[1]Paris!$BB$7:$BK$42,8)</f>
        <v>93</v>
      </c>
      <c r="AA72" s="10">
        <f>VLOOKUP($C72,[1]Paris!$BB$7:$BK$42,9)</f>
        <v>0</v>
      </c>
      <c r="AB72" s="10">
        <f>VLOOKUP($C72,[1]Paris!$BB$7:$BK$42,10)</f>
        <v>109</v>
      </c>
      <c r="AC72" s="11">
        <f t="shared" si="52"/>
        <v>0</v>
      </c>
      <c r="AD72" s="11">
        <f t="shared" si="53"/>
        <v>0</v>
      </c>
      <c r="AE72" s="11">
        <f>VLOOKUP($C72,[1]Vienna!$BB$7:$BM$42,11)</f>
        <v>176</v>
      </c>
      <c r="AF72" s="11">
        <f>VLOOKUP($C72,[1]Vienna!$BB$7:$BM$42,12)</f>
        <v>0</v>
      </c>
      <c r="AG72" s="11" t="s">
        <v>30</v>
      </c>
      <c r="AH72" s="11" t="s">
        <v>30</v>
      </c>
      <c r="AI72" s="11">
        <f t="shared" si="54"/>
        <v>120</v>
      </c>
      <c r="AJ72" s="11">
        <f t="shared" si="55"/>
        <v>0</v>
      </c>
      <c r="AK72" s="11">
        <f t="shared" si="56"/>
        <v>149</v>
      </c>
      <c r="AL72" s="11">
        <f t="shared" si="57"/>
        <v>0</v>
      </c>
      <c r="AM72" s="11">
        <f t="shared" si="58"/>
        <v>162</v>
      </c>
      <c r="AN72" s="11">
        <f t="shared" si="59"/>
        <v>0</v>
      </c>
      <c r="AO72" s="11">
        <f t="shared" si="60"/>
        <v>184</v>
      </c>
      <c r="AP72" s="13">
        <f t="shared" si="45"/>
        <v>350.91703235195735</v>
      </c>
      <c r="AQ72" s="10">
        <f>VLOOKUP($C72,[2]Paris!$BB$7:$BK$40,5)</f>
        <v>16</v>
      </c>
      <c r="AR72" s="10">
        <f>VLOOKUP($C72,[2]Paris!$BB$7:$BK$40,6)</f>
        <v>34</v>
      </c>
      <c r="AS72" s="10">
        <f>VLOOKUP($C72,[2]Paris!$BB$7:$BK$40,7)</f>
        <v>66</v>
      </c>
      <c r="AT72" s="10">
        <f>VLOOKUP($C72,[2]Paris!$BB$7:$BK$40,8)</f>
        <v>95</v>
      </c>
      <c r="AU72" s="10">
        <f>VLOOKUP($C72,[2]Paris!$BB$7:$BK$40,9)</f>
        <v>0</v>
      </c>
      <c r="AV72" s="10">
        <f>VLOOKUP($C72,[2]Paris!$BB$7:$BK$40,10)</f>
        <v>109</v>
      </c>
      <c r="AW72" s="11">
        <f t="shared" si="61"/>
        <v>0</v>
      </c>
      <c r="AX72" s="11">
        <f t="shared" si="62"/>
        <v>0</v>
      </c>
      <c r="AY72" s="11">
        <f>VLOOKUP($C72,[2]Vienna!$BB$7:$BM$42,11)</f>
        <v>176</v>
      </c>
      <c r="AZ72" s="11">
        <f>VLOOKUP($C72,[2]Vienna!$BB$7:$BM$42,12)</f>
        <v>0</v>
      </c>
      <c r="BA72" s="11" t="s">
        <v>30</v>
      </c>
      <c r="BB72" s="11" t="s">
        <v>30</v>
      </c>
      <c r="BC72" s="11">
        <f t="shared" si="63"/>
        <v>120</v>
      </c>
      <c r="BD72" s="11">
        <f t="shared" si="64"/>
        <v>0</v>
      </c>
      <c r="BE72" s="11">
        <f t="shared" si="65"/>
        <v>149</v>
      </c>
      <c r="BF72" s="11">
        <f t="shared" si="66"/>
        <v>0</v>
      </c>
      <c r="BG72" s="11">
        <f t="shared" si="67"/>
        <v>162</v>
      </c>
      <c r="BH72" s="11">
        <f t="shared" si="68"/>
        <v>0</v>
      </c>
      <c r="BI72" s="11">
        <f t="shared" si="69"/>
        <v>184</v>
      </c>
      <c r="BJ72" s="13">
        <f t="shared" si="46"/>
        <v>244.25575865680651</v>
      </c>
      <c r="BK72" s="19">
        <f>IF($N72=2,BK95*'4 PEF'!$E$4,IF(OR($N72=3,$N72=4,$N72=5,$N72=6),BK95*'4 PEF'!$E$5,IF(OR($N72=7,$N72=8),BK95*'4 PEF'!$E$10,IF($N72=9,BK95*'4 PEF'!$E$7,IF($N72=10,BK95*'4 PEF'!$E$6)))))</f>
        <v>14.868843921891003</v>
      </c>
      <c r="BL72" s="19">
        <f>BL95*'4 PEF'!$E$10</f>
        <v>0</v>
      </c>
      <c r="BM72" s="19">
        <f>IF($N72=2,BM95*'4 PEF'!$E$4,IF(OR($N72=3,$N72=4,$N72=5,$N72=6),BM95*'4 PEF'!$E$5,IF(OR($N72=7,$N72=8),BM95*'4 PEF'!$E$10,IF($N72=9,BM95*'4 PEF'!$E$7,IF($N72=10,BM95*'4 PEF'!$E$6)))))</f>
        <v>10.249999999999998</v>
      </c>
      <c r="BN72" s="19">
        <f>BN95*'4 PEF'!$E$10</f>
        <v>52.802283984375002</v>
      </c>
      <c r="BO72" s="19">
        <f>BO95*'4 PEF'!$E$10</f>
        <v>0.45734214121890043</v>
      </c>
      <c r="BP72" s="33">
        <f>BP95*'4 PEF'!$E$10</f>
        <v>-17.821247863247862</v>
      </c>
      <c r="BQ72" s="34">
        <f t="shared" si="70"/>
        <v>60.557222184237048</v>
      </c>
      <c r="BR72" s="19">
        <f>IF($N72=2,BR95*'4 PEF'!$E$4,IF(OR($N72=3,$N72=4,$N72=5,$N72=6),BR95*'4 PEF'!$E$5,IF(OR($N72=7,$N72=8),BR95*'4 PEF'!$E$10,IF($N72=9,BR95*'4 PEF'!$E$7,IF($N72=10,BR95*'4 PEF'!$E$6)))))</f>
        <v>25.996762482741161</v>
      </c>
      <c r="BS72" s="19">
        <f>BS95*'4 PEF'!$E$10</f>
        <v>0</v>
      </c>
      <c r="BT72" s="19">
        <f>IF($N72=2,BT95*'4 PEF'!$E$4,IF(OR($N72=3,$N72=4,$N72=5,$N72=6),BT95*'4 PEF'!$E$5,IF(OR($N72=7,$N72=8),BT95*'4 PEF'!$E$10,IF($N72=9,BT95*'4 PEF'!$E$7,IF($N72=10,BT95*'4 PEF'!$E$6)))))</f>
        <v>14.875</v>
      </c>
      <c r="BU72" s="19">
        <f>BU95*'4 PEF'!$E$10</f>
        <v>50.01764187984125</v>
      </c>
      <c r="BV72" s="19">
        <f>BV95*'4 PEF'!$E$10</f>
        <v>0.99856333430496069</v>
      </c>
      <c r="BW72" s="33">
        <f>BW95*'4 PEF'!$E$10</f>
        <v>-18.144469841269842</v>
      </c>
      <c r="BX72" s="34">
        <f t="shared" si="71"/>
        <v>73.743497855617534</v>
      </c>
    </row>
    <row r="73" spans="1:76" x14ac:dyDescent="0.25">
      <c r="A73" s="152"/>
      <c r="B73" s="17">
        <v>20</v>
      </c>
      <c r="C73" s="97">
        <f>VLOOKUP(M73,[1]aux!$A$2:$B$37,2,FALSE)</f>
        <v>36</v>
      </c>
      <c r="D73" s="50"/>
      <c r="E73" s="50"/>
      <c r="F73" s="49"/>
      <c r="G73" s="49"/>
      <c r="H73" s="31">
        <f t="shared" si="72"/>
        <v>1</v>
      </c>
      <c r="I73" s="49">
        <v>4</v>
      </c>
      <c r="J73" s="49">
        <v>3</v>
      </c>
      <c r="K73" s="49">
        <v>3</v>
      </c>
      <c r="L73" s="49">
        <v>2</v>
      </c>
      <c r="M73" s="49">
        <f t="shared" si="51"/>
        <v>4332</v>
      </c>
      <c r="N73" s="49">
        <v>8</v>
      </c>
      <c r="O73" s="49">
        <v>13</v>
      </c>
      <c r="P73" s="49">
        <v>4</v>
      </c>
      <c r="Q73" s="49">
        <v>4</v>
      </c>
      <c r="R73" s="49">
        <v>2</v>
      </c>
      <c r="S73" s="22">
        <f t="shared" si="44"/>
        <v>23</v>
      </c>
      <c r="T73" s="49">
        <v>1</v>
      </c>
      <c r="U73" s="49">
        <v>1</v>
      </c>
      <c r="V73" s="18"/>
      <c r="W73" s="10">
        <f>VLOOKUP($C73,[1]Paris!$BB$7:$BK$42,5)</f>
        <v>17</v>
      </c>
      <c r="X73" s="10" t="str">
        <f>VLOOKUP($C73,[1]Paris!$BB$7:$BK$42,6)</f>
        <v>d</v>
      </c>
      <c r="Y73" s="10">
        <f>VLOOKUP($C73,[1]Paris!$BB$7:$BK$42,7)</f>
        <v>67</v>
      </c>
      <c r="Z73" s="10">
        <f>VLOOKUP($C73,[1]Paris!$BB$7:$BK$42,8)</f>
        <v>93</v>
      </c>
      <c r="AA73" s="10">
        <f>VLOOKUP($C73,[1]Paris!$BB$7:$BK$42,9)</f>
        <v>117</v>
      </c>
      <c r="AB73" s="10">
        <f>VLOOKUP($C73,[1]Paris!$BB$7:$BK$42,10)</f>
        <v>109</v>
      </c>
      <c r="AC73" s="11">
        <f t="shared" si="52"/>
        <v>170</v>
      </c>
      <c r="AD73" s="11">
        <f t="shared" si="53"/>
        <v>168</v>
      </c>
      <c r="AE73" s="11">
        <f>VLOOKUP($C73,[1]Vienna!$BB$7:$BM$42,11)</f>
        <v>177</v>
      </c>
      <c r="AF73" s="11">
        <f>VLOOKUP($C73,[1]Vienna!$BB$7:$BM$42,12)</f>
        <v>182</v>
      </c>
      <c r="AG73" s="11" t="s">
        <v>30</v>
      </c>
      <c r="AH73" s="11" t="s">
        <v>30</v>
      </c>
      <c r="AI73" s="11">
        <f t="shared" si="54"/>
        <v>135</v>
      </c>
      <c r="AJ73" s="11">
        <f t="shared" si="55"/>
        <v>0</v>
      </c>
      <c r="AK73" s="11">
        <f t="shared" si="56"/>
        <v>157</v>
      </c>
      <c r="AL73" s="11">
        <f t="shared" si="57"/>
        <v>0</v>
      </c>
      <c r="AM73" s="11">
        <f t="shared" si="58"/>
        <v>162</v>
      </c>
      <c r="AN73" s="11">
        <f t="shared" si="59"/>
        <v>186</v>
      </c>
      <c r="AO73" s="11">
        <f t="shared" si="60"/>
        <v>184</v>
      </c>
      <c r="AP73" s="13">
        <f t="shared" si="45"/>
        <v>507.15853157037407</v>
      </c>
      <c r="AQ73" s="10">
        <f>VLOOKUP($C73,[2]Paris!$BB$7:$BK$40,5)</f>
        <v>18</v>
      </c>
      <c r="AR73" s="10" t="str">
        <f>VLOOKUP($C73,[2]Paris!$BB$7:$BK$40,6)</f>
        <v>d</v>
      </c>
      <c r="AS73" s="10">
        <f>VLOOKUP($C73,[2]Paris!$BB$7:$BK$40,7)</f>
        <v>68</v>
      </c>
      <c r="AT73" s="10">
        <f>VLOOKUP($C73,[2]Paris!$BB$7:$BK$40,8)</f>
        <v>93</v>
      </c>
      <c r="AU73" s="10">
        <f>VLOOKUP($C73,[2]Paris!$BB$7:$BK$40,9)</f>
        <v>117</v>
      </c>
      <c r="AV73" s="10">
        <f>VLOOKUP($C73,[2]Paris!$BB$7:$BK$40,10)</f>
        <v>109</v>
      </c>
      <c r="AW73" s="11">
        <f t="shared" si="61"/>
        <v>170</v>
      </c>
      <c r="AX73" s="11">
        <f t="shared" si="62"/>
        <v>168</v>
      </c>
      <c r="AY73" s="11">
        <f>VLOOKUP($C73,[2]Vienna!$BB$7:$BM$42,11)</f>
        <v>177</v>
      </c>
      <c r="AZ73" s="11">
        <f>VLOOKUP($C73,[2]Vienna!$BB$7:$BM$42,12)</f>
        <v>182</v>
      </c>
      <c r="BA73" s="11" t="s">
        <v>30</v>
      </c>
      <c r="BB73" s="11" t="s">
        <v>30</v>
      </c>
      <c r="BC73" s="11">
        <f t="shared" si="63"/>
        <v>135</v>
      </c>
      <c r="BD73" s="11">
        <f t="shared" si="64"/>
        <v>0</v>
      </c>
      <c r="BE73" s="11">
        <f t="shared" si="65"/>
        <v>157</v>
      </c>
      <c r="BF73" s="11">
        <f t="shared" si="66"/>
        <v>0</v>
      </c>
      <c r="BG73" s="11">
        <f t="shared" si="67"/>
        <v>162</v>
      </c>
      <c r="BH73" s="11">
        <f t="shared" si="68"/>
        <v>186</v>
      </c>
      <c r="BI73" s="11">
        <f t="shared" si="69"/>
        <v>184</v>
      </c>
      <c r="BJ73" s="13">
        <f t="shared" si="46"/>
        <v>490.38991605991072</v>
      </c>
      <c r="BK73" s="19">
        <f>IF($N73=2,BK96*'4 PEF'!$E$4,IF(OR($N73=3,$N73=4,$N73=5,$N73=6),BK96*'4 PEF'!$E$5,IF(OR($N73=7,$N73=8),BK96*'4 PEF'!$E$10,IF($N73=9,BK96*'4 PEF'!$E$7,IF($N73=10,BK96*'4 PEF'!$E$6)))))</f>
        <v>31.315707836901399</v>
      </c>
      <c r="BL73" s="19">
        <f>BL96*'4 PEF'!$E$10</f>
        <v>2.326798418904783</v>
      </c>
      <c r="BM73" s="19">
        <f>IF($N73=2,BM96*'4 PEF'!$E$4,IF(OR($N73=3,$N73=4,$N73=5,$N73=6),BM96*'4 PEF'!$E$5,IF(OR($N73=7,$N73=8),BM96*'4 PEF'!$E$10,IF($N73=9,BM96*'4 PEF'!$E$7,IF($N73=10,BM96*'4 PEF'!$E$6)))))</f>
        <v>3.4923305281188037</v>
      </c>
      <c r="BN73" s="19">
        <f>BN96*'4 PEF'!$E$10</f>
        <v>18.159192125112519</v>
      </c>
      <c r="BO73" s="19">
        <f>BO96*'4 PEF'!$E$10</f>
        <v>3.7639891569805575</v>
      </c>
      <c r="BP73" s="33">
        <f>BP96*'4 PEF'!$E$10</f>
        <v>-17.821247863247862</v>
      </c>
      <c r="BQ73" s="34">
        <f t="shared" si="70"/>
        <v>41.236770202770202</v>
      </c>
      <c r="BR73" s="19">
        <f>IF($N73=2,BR96*'4 PEF'!$E$4,IF(OR($N73=3,$N73=4,$N73=5,$N73=6),BR96*'4 PEF'!$E$5,IF(OR($N73=7,$N73=8),BR96*'4 PEF'!$E$10,IF($N73=9,BR96*'4 PEF'!$E$7,IF($N73=10,BR96*'4 PEF'!$E$6)))))</f>
        <v>20.23145379945063</v>
      </c>
      <c r="BS73" s="19">
        <f>BS96*'4 PEF'!$E$10</f>
        <v>2.6832656118566494</v>
      </c>
      <c r="BT73" s="19">
        <f>IF($N73=2,BT96*'4 PEF'!$E$4,IF(OR($N73=3,$N73=4,$N73=5,$N73=6),BT96*'4 PEF'!$E$5,IF(OR($N73=7,$N73=8),BT96*'4 PEF'!$E$10,IF($N73=9,BT96*'4 PEF'!$E$7,IF($N73=10,BT96*'4 PEF'!$E$6)))))</f>
        <v>6.3725330200356858</v>
      </c>
      <c r="BU73" s="19">
        <f>BU96*'4 PEF'!$E$10</f>
        <v>19.409759998653588</v>
      </c>
      <c r="BV73" s="19">
        <f>BV96*'4 PEF'!$E$10</f>
        <v>11.236247042952863</v>
      </c>
      <c r="BW73" s="33">
        <f>BW96*'4 PEF'!$E$10</f>
        <v>-18.144469841269842</v>
      </c>
      <c r="BX73" s="34">
        <f t="shared" si="71"/>
        <v>41.788789631679577</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4"/>
      <c r="J76" s="24"/>
      <c r="K76" s="24"/>
      <c r="L76" s="24"/>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V77" si="73">IF(C54="","",C54)</f>
        <v>1</v>
      </c>
      <c r="D77" s="49" t="str">
        <f t="shared" si="73"/>
        <v>-</v>
      </c>
      <c r="E77" s="49" t="str">
        <f t="shared" si="73"/>
        <v>-</v>
      </c>
      <c r="F77" s="49" t="str">
        <f t="shared" si="73"/>
        <v>o</v>
      </c>
      <c r="G77" s="49" t="str">
        <f t="shared" si="73"/>
        <v>o</v>
      </c>
      <c r="H77" s="49">
        <f t="shared" si="73"/>
        <v>0</v>
      </c>
      <c r="I77" s="49">
        <f t="shared" si="73"/>
        <v>1</v>
      </c>
      <c r="J77" s="49">
        <f t="shared" si="73"/>
        <v>1</v>
      </c>
      <c r="K77" s="49">
        <f t="shared" si="73"/>
        <v>1</v>
      </c>
      <c r="L77" s="49">
        <f t="shared" si="73"/>
        <v>1</v>
      </c>
      <c r="M77" s="49">
        <f t="shared" si="73"/>
        <v>1111</v>
      </c>
      <c r="N77" s="49">
        <f t="shared" si="73"/>
        <v>2</v>
      </c>
      <c r="O77" s="49">
        <f t="shared" si="73"/>
        <v>11</v>
      </c>
      <c r="P77" s="49">
        <f t="shared" si="73"/>
        <v>2</v>
      </c>
      <c r="Q77" s="49">
        <f t="shared" si="73"/>
        <v>3</v>
      </c>
      <c r="R77" s="49">
        <f t="shared" si="73"/>
        <v>1</v>
      </c>
      <c r="S77" s="22">
        <f t="shared" si="73"/>
        <v>15</v>
      </c>
      <c r="T77" s="49">
        <f t="shared" si="73"/>
        <v>0</v>
      </c>
      <c r="U77" s="49">
        <f t="shared" si="73"/>
        <v>0</v>
      </c>
      <c r="V77" s="6" t="str">
        <f t="shared" si="73"/>
        <v/>
      </c>
      <c r="W77" s="21">
        <f>IF(W54&gt;0,VLOOKUP(W54,'[3]2020_Envelope'!$BH$6:$CR$128,12),"")</f>
        <v>17.410752688172042</v>
      </c>
      <c r="X77" s="21">
        <f>IF(X54&gt;0,VLOOKUP(X54,'[3]2020_Envelope'!$BH$6:$CR$128,12),"")</f>
        <v>5.6884891094568513</v>
      </c>
      <c r="Y77" s="21" t="str">
        <f>IF(Y54&gt;0,VLOOKUP(Y54,'[3]2020_Envelope'!$BH$6:$CR$128,12),"")</f>
        <v/>
      </c>
      <c r="Z77" s="21">
        <f>IF(Z54&gt;0,VLOOKUP(Z54,'[3]2020_Envelope'!$BH$6:$CR$128,12),"")</f>
        <v>27.625141700404861</v>
      </c>
      <c r="AA77" s="21" t="str">
        <f>IF(AA54&gt;0,VLOOKUP(AA54,'[3]2020_Envelope'!$BH$6:$CR$128,12),"")</f>
        <v/>
      </c>
      <c r="AB77" s="21" t="str">
        <f>IF(AB54&gt;0,VLOOKUP(AB54,'[3]2020_Envelope'!$BH$6:$CR$128,12),"")</f>
        <v/>
      </c>
      <c r="AC77" s="20" t="str">
        <f>IF(AC54&gt;0,VLOOKUP(AC54,'[3]2020_HVAC'!$EY$7:$KA$83,56),"")</f>
        <v/>
      </c>
      <c r="AD77" s="20" t="str">
        <f>IF(AD54&gt;0,VLOOKUP(AD54,'[3]2020_HVAC'!$EY$7:$KA$83,56),"")</f>
        <v/>
      </c>
      <c r="AE77" s="20" t="str">
        <f>IF(AE54&gt;0,VLOOKUP(AE54,'[3]2020_HVAC'!$EY$7:$KA$83,56),"")</f>
        <v/>
      </c>
      <c r="AF77" s="20" t="str">
        <f>IF(AF54&gt;0,VLOOKUP(AF54,'[3]2020_HVAC'!$EY$7:$KA$83,56),"")</f>
        <v/>
      </c>
      <c r="AG77" s="55">
        <f>VLOOKUP($C77,[1]Performance!$A$3:$K$38,5)</f>
        <v>0</v>
      </c>
      <c r="AH77" s="55">
        <f>IF(AG77=0,56,IF(AG77=1,57,58))</f>
        <v>56</v>
      </c>
      <c r="AI77" s="20">
        <f>IF(AI54&gt;0,VLOOKUP(AI54,'[3]2020_HVAC'!$EY$7:$KA$83,AH77),"")</f>
        <v>5.9100366373537137</v>
      </c>
      <c r="AJ77" s="20">
        <f>IF(AJ54&gt;0,VLOOKUP(AJ54,'[3]2020_HVAC'!$EY$7:$KA$83,$AH77),"")</f>
        <v>10.764173160536602</v>
      </c>
      <c r="AK77" s="20">
        <f>IF(AK54&gt;0,VLOOKUP(AK54,'[3]2020_HVAC'!$EY$7:$KA$83,56),"")</f>
        <v>12.65</v>
      </c>
      <c r="AL77" s="20">
        <f>IF(AL54&gt;0,VLOOKUP(AL54,'[3]2020_HVAC'!$EY$7:$KA$83,56),"")</f>
        <v>48.300000000000004</v>
      </c>
      <c r="AM77" s="20">
        <f>IF(AM54&gt;0,VLOOKUP(AM54,'[3]2020_HVAC'!$EY$7:$KA$83,56),"")</f>
        <v>0.49145299145299143</v>
      </c>
      <c r="AN77" s="20" t="str">
        <f>IF(AN54&gt;0,VLOOKUP(AN54,'[3]2020_HVAC'!$EY$7:$KA$83,56),"")</f>
        <v/>
      </c>
      <c r="AO77" s="20" t="str">
        <f>IF(AO54&gt;0,VLOOKUP(AO54,'[3]2020_HVAC'!$EY$7:$KA$83,56),"")</f>
        <v/>
      </c>
      <c r="AP77" s="13">
        <f>(SUM(W77:AF77)+SUM(AI77:AO77))*$AP$5</f>
        <v>301485.70831246238</v>
      </c>
      <c r="AQ77" s="21">
        <f>IF(AQ54&gt;0,VLOOKUP(AQ54,'[3]2020_Envelope'!$BH$6:$CR$128,13),"")</f>
        <v>39.899641577060926</v>
      </c>
      <c r="AR77" s="21">
        <f>IF(AR54&gt;0,VLOOKUP(AR54,'[3]2020_Envelope'!$BH$6:$CR$128,13),"")</f>
        <v>10.245502508960573</v>
      </c>
      <c r="AS77" s="21" t="str">
        <f>IF(AS54&gt;0,VLOOKUP(AS54,'[3]2020_Envelope'!$BH$6:$CR$128,13),"")</f>
        <v/>
      </c>
      <c r="AT77" s="21" t="str">
        <f>IF(AT54&gt;0,VLOOKUP(AT54,'[3]2020_Envelope'!$BH$6:$CR$128,13),"")</f>
        <v/>
      </c>
      <c r="AU77" s="21" t="str">
        <f>IF(AU54&gt;0,VLOOKUP(AU54,'[3]2020_Envelope'!$BH$6:$CR$128,13),"")</f>
        <v/>
      </c>
      <c r="AV77" s="21" t="str">
        <f>IF(AV54&gt;0,VLOOKUP(AV54,'[3]2020_Envelope'!$BH$6:$CR$128,13),"")</f>
        <v/>
      </c>
      <c r="AW77" s="20" t="str">
        <f>IF(AW54&gt;0,VLOOKUP(AW54,'[3]2020_HVAC'!$EY$7:$KA$83,59),"")</f>
        <v/>
      </c>
      <c r="AX77" s="20" t="str">
        <f>IF(AX54&gt;0,VLOOKUP(AX54,'[3]2020_HVAC'!$EY$7:$KA$83,59),"")</f>
        <v/>
      </c>
      <c r="AY77" s="20" t="str">
        <f>IF(AY54&gt;0,VLOOKUP(AY54,'[3]2020_HVAC'!$EY$7:$KA$83,59),"")</f>
        <v/>
      </c>
      <c r="AZ77" s="20" t="str">
        <f>IF(AZ54&gt;0,VLOOKUP(AZ54,'[3]2020_HVAC'!$EY$7:$KA$83,59),"")</f>
        <v/>
      </c>
      <c r="BA77" s="55">
        <f>VLOOKUP($C77,[2]Performance!$A$3:$K$36,5)</f>
        <v>0</v>
      </c>
      <c r="BB77" s="55">
        <f>IF(BA77=0,59,IF(BA77=1,60,61))</f>
        <v>59</v>
      </c>
      <c r="BC77" s="20">
        <f>IF(BC54&gt;0,VLOOKUP(BC54,'[3]2020_HVAC'!$EY$7:$KA$83,BB77),"")</f>
        <v>8.6473437513910287</v>
      </c>
      <c r="BD77" s="20">
        <f>IF(BD54&gt;0,VLOOKUP(BD54,'[3]2020_HVAC'!$EY$7:$KA$83,$BB77),"")</f>
        <v>11.160876836047331</v>
      </c>
      <c r="BE77" s="20">
        <f>IF(BE54&gt;0,VLOOKUP(BE54,'[3]2020_HVAC'!$EY$7:$KA$83,59),"")</f>
        <v>12.65</v>
      </c>
      <c r="BF77" s="20">
        <f>IF(BF54&gt;0,VLOOKUP(BF54,'[3]2020_HVAC'!$EY$7:$KA$83,59),"")</f>
        <v>48.3</v>
      </c>
      <c r="BG77" s="20">
        <f>IF(BG54&gt;0,VLOOKUP(BG54,'[3]2020_HVAC'!$EY$7:$KA$83,59),"")</f>
        <v>0.36507936507936506</v>
      </c>
      <c r="BH77" s="20" t="str">
        <f>IF(BH54&gt;0,VLOOKUP(BH54,'[3]2020_HVAC'!$EY$7:$KA$83,59),"")</f>
        <v/>
      </c>
      <c r="BI77" s="20" t="str">
        <f>IF(BI54&gt;0,VLOOKUP(BI54,'[3]2020_HVAC'!$EY$7:$KA$83,59),"")</f>
        <v/>
      </c>
      <c r="BJ77" s="13">
        <f>(SUM(AQ77:AZ77)+SUM(BC77:BI77))*$BJ$5</f>
        <v>413495.59872139856</v>
      </c>
      <c r="BK77" s="19">
        <f>IF($N77&gt;0,VLOOKUP($C77,[1]Paris!$AB$7:$AN$40,$N77))/((IF($P77=1,'3 PlantsCodes'!$D$26,IF($P77=2,'3 PlantsCodes'!$D$27,IF($P77=3,'3 PlantsCodes'!$D$28,IF($P77=4,'3 PlantsCodes'!$D$29)))))*IF($R77=1,'3 PlantsCodes'!$D$31,IF($R77=2,'3 PlantsCodes'!$D$32)))</f>
        <v>354.58894832828253</v>
      </c>
      <c r="BL77" s="19">
        <f>(IF($O77=20,VLOOKUP($C77,[1]Paris!$AB$7:$AN$40,12),IF($O77&gt;0,VLOOKUP($C77,[1]Paris!$AB$7:$AN$40,$O77),0))/(IF($Q77=1,'3 PlantsCodes'!$E$26,IF($Q77=3,'3 PlantsCodes'!$E$28,IF($Q77=4,'3 PlantsCodes'!$E$29,1)))*IF($R77=1,'3 PlantsCodes'!$E$31,IF($R77=2,'3 PlantsCodes'!$E$32))))</f>
        <v>4.8373155559911245</v>
      </c>
      <c r="BM77" s="19">
        <f>VLOOKUP($C77,[1]Paris!$AB$6:$AZ$40,$S77)</f>
        <v>8.6315789473684212</v>
      </c>
      <c r="BN77" s="19">
        <f>VLOOKUP($C77,[1]Paris!$B$7:$Y$40,18)</f>
        <v>29.29145800781075</v>
      </c>
      <c r="BO77" s="19">
        <f>VLOOKUP($C77,[1]Paris!$B$7:$AA$40,26)</f>
        <v>0.66280583776030522</v>
      </c>
      <c r="BP77" s="20">
        <f>IF($U77=1,-[4]Office!$E$7,0)</f>
        <v>0</v>
      </c>
      <c r="BQ77" s="57" t="s">
        <v>30</v>
      </c>
      <c r="BR77" s="19">
        <f>IF($N77&gt;0,VLOOKUP($C77,[2]Paris!$AB$7:$AN$40,$N77))/((IF($P77=1,'3 PlantsCodes'!$D$26,IF($P77=2,'3 PlantsCodes'!$D$27,IF($P77=3,'3 PlantsCodes'!$D$28,IF($P77=4,'3 PlantsCodes'!$D$29)))))*IF($R77=1,'3 PlantsCodes'!$D$31,IF($R77=2,'3 PlantsCodes'!$D$32)))</f>
        <v>312.4354985032619</v>
      </c>
      <c r="BS77" s="19">
        <f>(IF($O77=20,VLOOKUP($C77,[2]Paris!$AB$7:$AN$40,12),IF($O77&gt;0,VLOOKUP($C77,[2]Paris!$AB$7:$AN$40,$O77),0))/(IF($Q77=1,'3 PlantsCodes'!$E$26,IF($Q77=3,'3 PlantsCodes'!$E$28,IF($Q77=4,'3 PlantsCodes'!$E$29,1)))*IF($R77=1,'3 PlantsCodes'!$E$31,IF($R77=2,'3 PlantsCodes'!$E$32))))</f>
        <v>2.5771902204888275</v>
      </c>
      <c r="BT77" s="19">
        <f>VLOOKUP($C77,[2]Paris!$AB$6:$AZ$40,$S77)</f>
        <v>12.526315789473685</v>
      </c>
      <c r="BU77" s="19">
        <f>VLOOKUP($C77,[2]Paris!$B$7:$Y$40,18)</f>
        <v>28.07934527777871</v>
      </c>
      <c r="BV77" s="19">
        <f>VLOOKUP($C77,[2]Paris!$B$7:$AA$40,26)</f>
        <v>0.86699243707919227</v>
      </c>
      <c r="BW77" s="20">
        <f>IF($U77=1,-[4]School!$E$7,0)</f>
        <v>0</v>
      </c>
      <c r="BX77" s="57" t="s">
        <v>30</v>
      </c>
    </row>
    <row r="78" spans="1:76" x14ac:dyDescent="0.25">
      <c r="A78" s="151"/>
      <c r="B78" s="17">
        <v>2</v>
      </c>
      <c r="C78" s="22">
        <f t="shared" ref="C78:O78" si="74">IF(C55="","",C55)</f>
        <v>3</v>
      </c>
      <c r="D78" s="50" t="str">
        <f t="shared" si="74"/>
        <v>-</v>
      </c>
      <c r="E78" s="50" t="str">
        <f t="shared" si="74"/>
        <v>o+</v>
      </c>
      <c r="F78" s="49" t="str">
        <f t="shared" si="74"/>
        <v>o-</v>
      </c>
      <c r="G78" s="49" t="str">
        <f t="shared" si="74"/>
        <v>o</v>
      </c>
      <c r="H78" s="49">
        <f t="shared" si="74"/>
        <v>0</v>
      </c>
      <c r="I78" s="49">
        <f t="shared" si="74"/>
        <v>1</v>
      </c>
      <c r="J78" s="49">
        <f t="shared" si="74"/>
        <v>2</v>
      </c>
      <c r="K78" s="49">
        <f t="shared" si="74"/>
        <v>1</v>
      </c>
      <c r="L78" s="49">
        <f t="shared" si="74"/>
        <v>1</v>
      </c>
      <c r="M78" s="49">
        <f t="shared" si="74"/>
        <v>1211</v>
      </c>
      <c r="N78" s="49">
        <f t="shared" si="74"/>
        <v>9</v>
      </c>
      <c r="O78" s="49">
        <f t="shared" si="74"/>
        <v>20</v>
      </c>
      <c r="P78" s="49">
        <v>2</v>
      </c>
      <c r="Q78" s="49">
        <f t="shared" ref="Q78:V78" si="75">IF(Q55="","",Q55)</f>
        <v>3</v>
      </c>
      <c r="R78" s="49">
        <f t="shared" si="75"/>
        <v>2</v>
      </c>
      <c r="S78" s="22">
        <f t="shared" si="75"/>
        <v>18</v>
      </c>
      <c r="T78" s="49">
        <f t="shared" si="75"/>
        <v>0</v>
      </c>
      <c r="U78" s="49">
        <f t="shared" si="75"/>
        <v>0</v>
      </c>
      <c r="V78" s="18" t="str">
        <f t="shared" si="75"/>
        <v/>
      </c>
      <c r="W78" s="21">
        <f>IF(W55&gt;0,VLOOKUP(W55,'[3]2020_Envelope'!$BH$6:$CR$128,12),"")</f>
        <v>17.410752688172042</v>
      </c>
      <c r="X78" s="21">
        <f>IF(X55&gt;0,VLOOKUP(X55,'[3]2020_Envelope'!$BH$6:$CR$128,12),"")</f>
        <v>5.6884891094568513</v>
      </c>
      <c r="Y78" s="21" t="str">
        <f>IF(Y55&gt;0,VLOOKUP(Y55,'[3]2020_Envelope'!$BH$6:$CR$128,12),"")</f>
        <v/>
      </c>
      <c r="Z78" s="21">
        <f>IF(Z55&gt;0,VLOOKUP(Z55,'[3]2020_Envelope'!$BH$6:$CR$128,12),"")</f>
        <v>126.99891531713899</v>
      </c>
      <c r="AA78" s="21" t="str">
        <f>IF(AA55&gt;0,VLOOKUP(AA55,'[3]2020_Envelope'!$BH$6:$CR$128,12),"")</f>
        <v/>
      </c>
      <c r="AB78" s="21" t="str">
        <f>IF(AB55&gt;0,VLOOKUP(AB55,'[3]2020_Envelope'!$BH$6:$CR$128,12),"")</f>
        <v/>
      </c>
      <c r="AC78" s="20" t="str">
        <f>IF(AC55&gt;0,VLOOKUP(AC55,'[3]2020_HVAC'!$EY$7:$KA$83,56),"")</f>
        <v/>
      </c>
      <c r="AD78" s="20" t="str">
        <f>IF(AD55&gt;0,VLOOKUP(AD55,'[3]2020_HVAC'!$EY$7:$KA$83,56),"")</f>
        <v/>
      </c>
      <c r="AE78" s="20" t="str">
        <f>IF(AE55&gt;0,VLOOKUP(AE55,'[3]2020_HVAC'!$EY$7:$KA$83,56),"")</f>
        <v/>
      </c>
      <c r="AF78" s="20" t="str">
        <f>IF(AF55&gt;0,VLOOKUP(AF55,'[3]2020_HVAC'!$EY$7:$KA$83,56),"")</f>
        <v/>
      </c>
      <c r="AG78" s="55">
        <f>VLOOKUP($C78,[1]Performance!$A$3:$K$38,5)</f>
        <v>1</v>
      </c>
      <c r="AH78" s="55">
        <f t="shared" ref="AH78:AH96" si="76">IF(AG78=0,56,IF(AG78=1,57,58))</f>
        <v>57</v>
      </c>
      <c r="AI78" s="20" t="str">
        <f>IF(AI55&gt;0,VLOOKUP(AI55,'[3]2020_HVAC'!$EY$7:$KA$83,AH78),"")</f>
        <v/>
      </c>
      <c r="AJ78" s="20">
        <f>IF(AJ55&gt;0,VLOOKUP(AJ55,'[3]2020_HVAC'!$EY$7:$KA$83,$AH78),"")</f>
        <v>8.9254703215852746</v>
      </c>
      <c r="AK78" s="20">
        <f>IF(AK55&gt;0,VLOOKUP(AK55,'[3]2020_HVAC'!$EY$7:$KA$83,56),"")</f>
        <v>48.300000000000004</v>
      </c>
      <c r="AL78" s="20" t="str">
        <f>IF(AL55&gt;0,VLOOKUP(AL55,'[3]2020_HVAC'!$EY$7:$KA$83,56),"")</f>
        <v/>
      </c>
      <c r="AM78" s="20">
        <f>IF(AM55&gt;0,VLOOKUP(AM55,'[3]2020_HVAC'!$EY$7:$KA$83,56),"")</f>
        <v>2.3786324786324786</v>
      </c>
      <c r="AN78" s="20" t="str">
        <f>IF(AN55&gt;0,VLOOKUP(AN55,'[3]2020_HVAC'!$EY$7:$KA$83,56),"")</f>
        <v/>
      </c>
      <c r="AO78" s="20" t="str">
        <f>IF(AO55&gt;0,VLOOKUP(AO55,'[3]2020_HVAC'!$EY$7:$KA$83,56),"")</f>
        <v/>
      </c>
      <c r="AP78" s="13">
        <f t="shared" ref="AP78:AP95" si="77">(SUM(W78:AF78)+SUM(AI78:AO78))*$AP$5</f>
        <v>490703.28820106643</v>
      </c>
      <c r="AQ78" s="21">
        <f>IF(AQ55&gt;0,VLOOKUP(AQ55,'[3]2020_Envelope'!$BH$6:$CR$128,13),"")</f>
        <v>39.899641577060926</v>
      </c>
      <c r="AR78" s="21">
        <f>IF(AR55&gt;0,VLOOKUP(AR55,'[3]2020_Envelope'!$BH$6:$CR$128,13),"")</f>
        <v>10.245502508960573</v>
      </c>
      <c r="AS78" s="21" t="str">
        <f>IF(AS55&gt;0,VLOOKUP(AS55,'[3]2020_Envelope'!$BH$6:$CR$128,13),"")</f>
        <v/>
      </c>
      <c r="AT78" s="21">
        <f>IF(AT55&gt;0,VLOOKUP(AT55,'[3]2020_Envelope'!$BH$6:$CR$128,13),"")</f>
        <v>106.15647924812032</v>
      </c>
      <c r="AU78" s="21" t="str">
        <f>IF(AU55&gt;0,VLOOKUP(AU55,'[3]2020_Envelope'!$BH$6:$CR$128,13),"")</f>
        <v/>
      </c>
      <c r="AV78" s="21" t="str">
        <f>IF(AV55&gt;0,VLOOKUP(AV55,'[3]2020_Envelope'!$BH$6:$CR$128,13),"")</f>
        <v/>
      </c>
      <c r="AW78" s="20" t="str">
        <f>IF(AW55&gt;0,VLOOKUP(AW55,'[3]2020_HVAC'!$EY$7:$KA$83,59),"")</f>
        <v/>
      </c>
      <c r="AX78" s="20" t="str">
        <f>IF(AX55&gt;0,VLOOKUP(AX55,'[3]2020_HVAC'!$EY$7:$KA$83,59),"")</f>
        <v/>
      </c>
      <c r="AY78" s="20" t="str">
        <f>IF(AY55&gt;0,VLOOKUP(AY55,'[3]2020_HVAC'!$EY$7:$KA$83,59),"")</f>
        <v/>
      </c>
      <c r="AZ78" s="20" t="str">
        <f>IF(AZ55&gt;0,VLOOKUP(AZ55,'[3]2020_HVAC'!$EY$7:$KA$83,59),"")</f>
        <v/>
      </c>
      <c r="BA78" s="55">
        <f>VLOOKUP($C78,[2]Performance!$A$3:$K$36,5)</f>
        <v>1</v>
      </c>
      <c r="BB78" s="55">
        <f t="shared" ref="BB78:BB96" si="78">IF(BA78=0,59,IF(BA78=1,60,61))</f>
        <v>60</v>
      </c>
      <c r="BC78" s="20" t="str">
        <f>IF(BC55&gt;0,VLOOKUP(BC55,'[3]2020_HVAC'!$EY$7:$KA$83,BB78),"")</f>
        <v/>
      </c>
      <c r="BD78" s="20">
        <f>IF(BD55&gt;0,VLOOKUP(BD55,'[3]2020_HVAC'!$EY$7:$KA$83,$BB78),"")</f>
        <v>14.015166301969805</v>
      </c>
      <c r="BE78" s="20">
        <f>IF(BE55&gt;0,VLOOKUP(BE55,'[3]2020_HVAC'!$EY$7:$KA$83,59),"")</f>
        <v>48.3</v>
      </c>
      <c r="BF78" s="20" t="str">
        <f>IF(BF55&gt;0,VLOOKUP(BF55,'[3]2020_HVAC'!$EY$7:$KA$83,59),"")</f>
        <v/>
      </c>
      <c r="BG78" s="20">
        <f>IF(BG55&gt;0,VLOOKUP(BG55,'[3]2020_HVAC'!$EY$7:$KA$83,59),"")</f>
        <v>2.6504761904761907</v>
      </c>
      <c r="BH78" s="20" t="str">
        <f>IF(BH55&gt;0,VLOOKUP(BH55,'[3]2020_HVAC'!$EY$7:$KA$83,59),"")</f>
        <v/>
      </c>
      <c r="BI78" s="20" t="str">
        <f>IF(BI55&gt;0,VLOOKUP(BI55,'[3]2020_HVAC'!$EY$7:$KA$83,59),"")</f>
        <v/>
      </c>
      <c r="BJ78" s="13">
        <f t="shared" ref="BJ78:BJ95" si="79">(SUM(AQ78:AZ78)+SUM(BC78:BI78))*$BJ$5</f>
        <v>696991.88735375158</v>
      </c>
      <c r="BK78" s="19">
        <f>IF($N78&gt;0,VLOOKUP($C78,[1]Paris!$AB$7:$AN$40,$N78))/((IF($P78=1,'3 PlantsCodes'!$D$26,IF($P78=2,'3 PlantsCodes'!$D$27,IF($P78=3,'3 PlantsCodes'!$D$28,IF($P78=4,'3 PlantsCodes'!$D$29)))))*IF($R78=1,'3 PlantsCodes'!$D$31,IF($R78=2,'3 PlantsCodes'!$D$32)))</f>
        <v>87.554361703339538</v>
      </c>
      <c r="BL78" s="19">
        <f>(IF($O78=20,VLOOKUP($C78,[1]Paris!$AB$7:$AN$40,12),IF($O78&gt;0,VLOOKUP($C78,[1]Paris!$AB$7:$AN$40,$O78),0))/(IF($Q78=1,'3 PlantsCodes'!$E$26,IF($Q78=3,'3 PlantsCodes'!$E$28,IF($Q78=4,'3 PlantsCodes'!$E$29,1)))*IF($R78=1,'3 PlantsCodes'!$E$31,IF($R78=2,'3 PlantsCodes'!$E$32))))</f>
        <v>6.6754203923149742</v>
      </c>
      <c r="BM78" s="19">
        <f>VLOOKUP($C78,[1]Paris!$AB$6:$AZ$40,$S78)</f>
        <v>8.1999999999999993</v>
      </c>
      <c r="BN78" s="19">
        <f>VLOOKUP($C78,[1]Paris!$B$7:$Y$40,18)</f>
        <v>30.485094726560384</v>
      </c>
      <c r="BO78" s="19">
        <f>VLOOKUP($C78,[1]Paris!$B$7:$AA$40,26)</f>
        <v>0.33414558585910437</v>
      </c>
      <c r="BP78" s="20">
        <f>IF($U78=1,-[4]Office!$E$7,0)</f>
        <v>0</v>
      </c>
      <c r="BQ78" s="57" t="s">
        <v>30</v>
      </c>
      <c r="BR78" s="19">
        <f>IF($N78&gt;0,VLOOKUP($C78,[2]Paris!$AB$7:$AN$40,$N78))/((IF($P78=1,'3 PlantsCodes'!$D$26,IF($P78=2,'3 PlantsCodes'!$D$27,IF($P78=3,'3 PlantsCodes'!$D$28,IF($P78=4,'3 PlantsCodes'!$D$29)))))*IF($R78=1,'3 PlantsCodes'!$D$31,IF($R78=2,'3 PlantsCodes'!$D$32)))</f>
        <v>121.21261774666247</v>
      </c>
      <c r="BS78" s="19">
        <f>(IF($O78=20,VLOOKUP($C78,[2]Paris!$AB$7:$AN$40,12),IF($O78&gt;0,VLOOKUP($C78,[2]Paris!$AB$7:$AN$40,$O78),0))/(IF($Q78=1,'3 PlantsCodes'!$E$26,IF($Q78=3,'3 PlantsCodes'!$E$28,IF($Q78=4,'3 PlantsCodes'!$E$29,1)))*IF($R78=1,'3 PlantsCodes'!$E$31,IF($R78=2,'3 PlantsCodes'!$E$32))))</f>
        <v>2.6806399319826149</v>
      </c>
      <c r="BT78" s="19">
        <f>VLOOKUP($C78,[2]Paris!$AB$6:$AZ$40,$S78)</f>
        <v>11.9</v>
      </c>
      <c r="BU78" s="19">
        <f>VLOOKUP($C78,[2]Paris!$B$7:$Y$40,18)</f>
        <v>28.841314429564559</v>
      </c>
      <c r="BV78" s="19">
        <f>VLOOKUP($C78,[2]Paris!$B$7:$AA$40,26)</f>
        <v>0.61079072917315813</v>
      </c>
      <c r="BW78" s="20">
        <f>IF($U78=1,-[4]School!$E$7,0)</f>
        <v>0</v>
      </c>
      <c r="BX78" s="57" t="s">
        <v>30</v>
      </c>
    </row>
    <row r="79" spans="1:76" x14ac:dyDescent="0.25">
      <c r="A79" s="151"/>
      <c r="B79" s="17">
        <v>3</v>
      </c>
      <c r="C79" s="22">
        <f t="shared" ref="C79:V79" si="80">IF(C56="","",C56)</f>
        <v>3</v>
      </c>
      <c r="D79" s="50" t="str">
        <f t="shared" si="80"/>
        <v>-</v>
      </c>
      <c r="E79" s="50" t="str">
        <f t="shared" si="80"/>
        <v>o+</v>
      </c>
      <c r="F79" s="49" t="str">
        <f t="shared" si="80"/>
        <v>o-</v>
      </c>
      <c r="G79" s="49" t="str">
        <f t="shared" si="80"/>
        <v>o</v>
      </c>
      <c r="H79" s="49">
        <f t="shared" si="80"/>
        <v>0</v>
      </c>
      <c r="I79" s="49">
        <f t="shared" si="80"/>
        <v>1</v>
      </c>
      <c r="J79" s="49">
        <f t="shared" si="80"/>
        <v>2</v>
      </c>
      <c r="K79" s="49">
        <f t="shared" si="80"/>
        <v>1</v>
      </c>
      <c r="L79" s="49">
        <f t="shared" si="80"/>
        <v>1</v>
      </c>
      <c r="M79" s="49">
        <f t="shared" si="80"/>
        <v>1211</v>
      </c>
      <c r="N79" s="49">
        <f t="shared" si="80"/>
        <v>9</v>
      </c>
      <c r="O79" s="49">
        <f t="shared" si="80"/>
        <v>20</v>
      </c>
      <c r="P79" s="49">
        <f t="shared" si="80"/>
        <v>3</v>
      </c>
      <c r="Q79" s="49">
        <f t="shared" si="80"/>
        <v>3</v>
      </c>
      <c r="R79" s="49">
        <f t="shared" si="80"/>
        <v>2</v>
      </c>
      <c r="S79" s="22">
        <f t="shared" si="80"/>
        <v>18</v>
      </c>
      <c r="T79" s="49">
        <f t="shared" si="80"/>
        <v>0</v>
      </c>
      <c r="U79" s="49">
        <f t="shared" si="80"/>
        <v>0</v>
      </c>
      <c r="V79" s="18" t="str">
        <f t="shared" si="80"/>
        <v/>
      </c>
      <c r="W79" s="21">
        <f>IF(W56&gt;0,VLOOKUP(W56,'[3]2020_Envelope'!$BH$6:$CR$128,12),"")</f>
        <v>17.410752688172042</v>
      </c>
      <c r="X79" s="21">
        <f>IF(X56&gt;0,VLOOKUP(X56,'[3]2020_Envelope'!$BH$6:$CR$128,12),"")</f>
        <v>5.6884891094568513</v>
      </c>
      <c r="Y79" s="21" t="str">
        <f>IF(Y56&gt;0,VLOOKUP(Y56,'[3]2020_Envelope'!$BH$6:$CR$128,12),"")</f>
        <v/>
      </c>
      <c r="Z79" s="21">
        <f>IF(Z56&gt;0,VLOOKUP(Z56,'[3]2020_Envelope'!$BH$6:$CR$128,12),"")</f>
        <v>126.99891531713899</v>
      </c>
      <c r="AA79" s="21" t="str">
        <f>IF(AA56&gt;0,VLOOKUP(AA56,'[3]2020_Envelope'!$BH$6:$CR$128,12),"")</f>
        <v/>
      </c>
      <c r="AB79" s="21" t="str">
        <f>IF(AB56&gt;0,VLOOKUP(AB56,'[3]2020_Envelope'!$BH$6:$CR$128,12),"")</f>
        <v/>
      </c>
      <c r="AC79" s="20" t="str">
        <f>IF(AC56&gt;0,VLOOKUP(AC56,'[3]2020_HVAC'!$EY$7:$KA$83,56),"")</f>
        <v/>
      </c>
      <c r="AD79" s="20" t="str">
        <f>IF(AD56&gt;0,VLOOKUP(AD56,'[3]2020_HVAC'!$EY$7:$KA$83,56),"")</f>
        <v/>
      </c>
      <c r="AE79" s="20" t="str">
        <f>IF(AE56&gt;0,VLOOKUP(AE56,'[3]2020_HVAC'!$EY$7:$KA$83,56),"")</f>
        <v/>
      </c>
      <c r="AF79" s="20" t="str">
        <f>IF(AF56&gt;0,VLOOKUP(AF56,'[3]2020_HVAC'!$EY$7:$KA$83,56),"")</f>
        <v/>
      </c>
      <c r="AG79" s="55">
        <f>VLOOKUP($C79,[1]Performance!$A$3:$K$38,5)</f>
        <v>1</v>
      </c>
      <c r="AH79" s="55">
        <f t="shared" si="76"/>
        <v>57</v>
      </c>
      <c r="AI79" s="20" t="str">
        <f>IF(AI56&gt;0,VLOOKUP(AI56,'[3]2020_HVAC'!$EY$7:$KA$83,AH79),"")</f>
        <v/>
      </c>
      <c r="AJ79" s="20">
        <f>IF(AJ56&gt;0,VLOOKUP(AJ56,'[3]2020_HVAC'!$EY$7:$KA$83,$AH79),"")</f>
        <v>8.9254703215852746</v>
      </c>
      <c r="AK79" s="20">
        <f>IF(AK56&gt;0,VLOOKUP(AK56,'[3]2020_HVAC'!$EY$7:$KA$83,56),"")</f>
        <v>48.300000000000004</v>
      </c>
      <c r="AL79" s="20" t="str">
        <f>IF(AL56&gt;0,VLOOKUP(AL56,'[3]2020_HVAC'!$EY$7:$KA$83,56),"")</f>
        <v/>
      </c>
      <c r="AM79" s="20">
        <f>IF(AM56&gt;0,VLOOKUP(AM56,'[3]2020_HVAC'!$EY$7:$KA$83,56),"")</f>
        <v>2.3786324786324786</v>
      </c>
      <c r="AN79" s="20" t="str">
        <f>IF(AN56&gt;0,VLOOKUP(AN56,'[3]2020_HVAC'!$EY$7:$KA$83,56),"")</f>
        <v/>
      </c>
      <c r="AO79" s="20" t="str">
        <f>IF(AO56&gt;0,VLOOKUP(AO56,'[3]2020_HVAC'!$EY$7:$KA$83,56),"")</f>
        <v/>
      </c>
      <c r="AP79" s="13">
        <f t="shared" si="77"/>
        <v>490703.28820106643</v>
      </c>
      <c r="AQ79" s="21">
        <f>IF(AQ56&gt;0,VLOOKUP(AQ56,'[3]2020_Envelope'!$BH$6:$CR$128,13),"")</f>
        <v>39.899641577060926</v>
      </c>
      <c r="AR79" s="21">
        <f>IF(AR56&gt;0,VLOOKUP(AR56,'[3]2020_Envelope'!$BH$6:$CR$128,13),"")</f>
        <v>10.245502508960573</v>
      </c>
      <c r="AS79" s="21" t="str">
        <f>IF(AS56&gt;0,VLOOKUP(AS56,'[3]2020_Envelope'!$BH$6:$CR$128,13),"")</f>
        <v/>
      </c>
      <c r="AT79" s="21">
        <f>IF(AT56&gt;0,VLOOKUP(AT56,'[3]2020_Envelope'!$BH$6:$CR$128,13),"")</f>
        <v>106.15647924812032</v>
      </c>
      <c r="AU79" s="21" t="str">
        <f>IF(AU56&gt;0,VLOOKUP(AU56,'[3]2020_Envelope'!$BH$6:$CR$128,13),"")</f>
        <v/>
      </c>
      <c r="AV79" s="21" t="str">
        <f>IF(AV56&gt;0,VLOOKUP(AV56,'[3]2020_Envelope'!$BH$6:$CR$128,13),"")</f>
        <v/>
      </c>
      <c r="AW79" s="20" t="str">
        <f>IF(AW56&gt;0,VLOOKUP(AW56,'[3]2020_HVAC'!$EY$7:$KA$83,59),"")</f>
        <v/>
      </c>
      <c r="AX79" s="20" t="str">
        <f>IF(AX56&gt;0,VLOOKUP(AX56,'[3]2020_HVAC'!$EY$7:$KA$83,59),"")</f>
        <v/>
      </c>
      <c r="AY79" s="20" t="str">
        <f>IF(AY56&gt;0,VLOOKUP(AY56,'[3]2020_HVAC'!$EY$7:$KA$83,59),"")</f>
        <v/>
      </c>
      <c r="AZ79" s="20" t="str">
        <f>IF(AZ56&gt;0,VLOOKUP(AZ56,'[3]2020_HVAC'!$EY$7:$KA$83,59),"")</f>
        <v/>
      </c>
      <c r="BA79" s="55">
        <f>VLOOKUP($C79,[2]Performance!$A$3:$K$36,5)</f>
        <v>1</v>
      </c>
      <c r="BB79" s="55">
        <f t="shared" si="78"/>
        <v>60</v>
      </c>
      <c r="BC79" s="20" t="str">
        <f>IF(BC56&gt;0,VLOOKUP(BC56,'[3]2020_HVAC'!$EY$7:$KA$83,BB79),"")</f>
        <v/>
      </c>
      <c r="BD79" s="20">
        <f>IF(BD56&gt;0,VLOOKUP(BD56,'[3]2020_HVAC'!$EY$7:$KA$83,$BB79),"")</f>
        <v>14.015166301969805</v>
      </c>
      <c r="BE79" s="20">
        <f>IF(BE56&gt;0,VLOOKUP(BE56,'[3]2020_HVAC'!$EY$7:$KA$83,59),"")</f>
        <v>48.3</v>
      </c>
      <c r="BF79" s="20" t="str">
        <f>IF(BF56&gt;0,VLOOKUP(BF56,'[3]2020_HVAC'!$EY$7:$KA$83,59),"")</f>
        <v/>
      </c>
      <c r="BG79" s="20">
        <f>IF(BG56&gt;0,VLOOKUP(BG56,'[3]2020_HVAC'!$EY$7:$KA$83,59),"")</f>
        <v>2.6504761904761907</v>
      </c>
      <c r="BH79" s="20" t="str">
        <f>IF(BH56&gt;0,VLOOKUP(BH56,'[3]2020_HVAC'!$EY$7:$KA$83,59),"")</f>
        <v/>
      </c>
      <c r="BI79" s="20" t="str">
        <f>IF(BI56&gt;0,VLOOKUP(BI56,'[3]2020_HVAC'!$EY$7:$KA$83,59),"")</f>
        <v/>
      </c>
      <c r="BJ79" s="13">
        <f t="shared" si="79"/>
        <v>696991.88735375158</v>
      </c>
      <c r="BK79" s="19">
        <f>IF($N79&gt;0,VLOOKUP($C79,[1]Paris!$AB$7:$AN$40,$N79))/((IF($P79=1,'3 PlantsCodes'!$D$26,IF($P79=2,'3 PlantsCodes'!$D$27,IF($P79=3,'3 PlantsCodes'!$D$28,IF($P79=4,'3 PlantsCodes'!$D$29)))))*IF($R79=1,'3 PlantsCodes'!$D$31,IF($R79=2,'3 PlantsCodes'!$D$32)))</f>
        <v>85.711111983269234</v>
      </c>
      <c r="BL79" s="19">
        <f>(IF($O79=20,VLOOKUP($C79,[1]Paris!$AB$7:$AN$40,12),IF($O79&gt;0,VLOOKUP($C79,[1]Paris!$AB$7:$AN$40,$O79),0))/(IF($Q79=1,'3 PlantsCodes'!$E$26,IF($Q79=3,'3 PlantsCodes'!$E$28,IF($Q79=4,'3 PlantsCodes'!$E$29,1)))*IF($R79=1,'3 PlantsCodes'!$E$31,IF($R79=2,'3 PlantsCodes'!$E$32))))</f>
        <v>6.6754203923149742</v>
      </c>
      <c r="BM79" s="19">
        <f>VLOOKUP($C79,[1]Paris!$AB$6:$AZ$40,$S79)</f>
        <v>8.1999999999999993</v>
      </c>
      <c r="BN79" s="19">
        <f>VLOOKUP($C79,[1]Paris!$B$7:$Y$40,18)</f>
        <v>30.485094726560384</v>
      </c>
      <c r="BO79" s="19">
        <f>VLOOKUP($C79,[1]Paris!$B$7:$AA$40,26)</f>
        <v>0.33414558585910437</v>
      </c>
      <c r="BP79" s="20">
        <f>IF($U79=1,-[4]Office!$E$7,0)</f>
        <v>0</v>
      </c>
      <c r="BQ79" s="57" t="s">
        <v>30</v>
      </c>
      <c r="BR79" s="19">
        <f>IF($N79&gt;0,VLOOKUP($C79,[2]Paris!$AB$7:$AN$40,$N79))/((IF($P79=1,'3 PlantsCodes'!$D$26,IF($P79=2,'3 PlantsCodes'!$D$27,IF($P79=3,'3 PlantsCodes'!$D$28,IF($P79=4,'3 PlantsCodes'!$D$29)))))*IF($R79=1,'3 PlantsCodes'!$D$31,IF($R79=2,'3 PlantsCodes'!$D$32)))</f>
        <v>118.66077316252222</v>
      </c>
      <c r="BS79" s="19">
        <f>(IF($O79=20,VLOOKUP($C79,[2]Paris!$AB$7:$AN$40,12),IF($O79&gt;0,VLOOKUP($C79,[2]Paris!$AB$7:$AN$40,$O79),0))/(IF($Q79=1,'3 PlantsCodes'!$E$26,IF($Q79=3,'3 PlantsCodes'!$E$28,IF($Q79=4,'3 PlantsCodes'!$E$29,1)))*IF($R79=1,'3 PlantsCodes'!$E$31,IF($R79=2,'3 PlantsCodes'!$E$32))))</f>
        <v>2.6806399319826149</v>
      </c>
      <c r="BT79" s="19">
        <f>VLOOKUP($C79,[2]Paris!$AB$6:$AZ$40,$S79)</f>
        <v>11.9</v>
      </c>
      <c r="BU79" s="19">
        <f>VLOOKUP($C79,[2]Paris!$B$7:$Y$40,18)</f>
        <v>28.841314429564559</v>
      </c>
      <c r="BV79" s="19">
        <f>VLOOKUP($C79,[2]Paris!$B$7:$AA$40,26)</f>
        <v>0.61079072917315813</v>
      </c>
      <c r="BW79" s="20">
        <f>IF($U79=1,-[4]School!$E$7,0)</f>
        <v>0</v>
      </c>
      <c r="BX79" s="57" t="s">
        <v>30</v>
      </c>
    </row>
    <row r="80" spans="1:76" x14ac:dyDescent="0.25">
      <c r="A80" s="151"/>
      <c r="B80" s="17">
        <v>4</v>
      </c>
      <c r="C80" s="22">
        <f t="shared" ref="C80:V80" si="81">IF(C57="","",C57)</f>
        <v>3</v>
      </c>
      <c r="D80" s="50" t="str">
        <f t="shared" si="81"/>
        <v>-</v>
      </c>
      <c r="E80" s="50" t="str">
        <f t="shared" si="81"/>
        <v>o+</v>
      </c>
      <c r="F80" s="49" t="str">
        <f t="shared" si="81"/>
        <v>o-</v>
      </c>
      <c r="G80" s="49" t="str">
        <f t="shared" si="81"/>
        <v>o</v>
      </c>
      <c r="H80" s="49">
        <f t="shared" si="81"/>
        <v>0</v>
      </c>
      <c r="I80" s="49">
        <f t="shared" si="81"/>
        <v>1</v>
      </c>
      <c r="J80" s="49">
        <f t="shared" si="81"/>
        <v>2</v>
      </c>
      <c r="K80" s="49">
        <f t="shared" si="81"/>
        <v>1</v>
      </c>
      <c r="L80" s="49">
        <f t="shared" si="81"/>
        <v>1</v>
      </c>
      <c r="M80" s="49">
        <f t="shared" si="81"/>
        <v>1211</v>
      </c>
      <c r="N80" s="49">
        <f t="shared" si="81"/>
        <v>8</v>
      </c>
      <c r="O80" s="49">
        <f t="shared" si="81"/>
        <v>13</v>
      </c>
      <c r="P80" s="49">
        <f t="shared" si="81"/>
        <v>1</v>
      </c>
      <c r="Q80" s="49">
        <f t="shared" si="81"/>
        <v>1</v>
      </c>
      <c r="R80" s="49">
        <f t="shared" si="81"/>
        <v>2</v>
      </c>
      <c r="S80" s="22">
        <f t="shared" si="81"/>
        <v>17</v>
      </c>
      <c r="T80" s="49">
        <f t="shared" si="81"/>
        <v>0</v>
      </c>
      <c r="U80" s="49">
        <f t="shared" si="81"/>
        <v>0</v>
      </c>
      <c r="V80" s="18" t="str">
        <f t="shared" si="81"/>
        <v/>
      </c>
      <c r="W80" s="21">
        <f>IF(W57&gt;0,VLOOKUP(W57,'[3]2020_Envelope'!$BH$6:$CR$128,12),"")</f>
        <v>17.410752688172042</v>
      </c>
      <c r="X80" s="21">
        <f>IF(X57&gt;0,VLOOKUP(X57,'[3]2020_Envelope'!$BH$6:$CR$128,12),"")</f>
        <v>5.6884891094568513</v>
      </c>
      <c r="Y80" s="21" t="str">
        <f>IF(Y57&gt;0,VLOOKUP(Y57,'[3]2020_Envelope'!$BH$6:$CR$128,12),"")</f>
        <v/>
      </c>
      <c r="Z80" s="21">
        <f>IF(Z57&gt;0,VLOOKUP(Z57,'[3]2020_Envelope'!$BH$6:$CR$128,12),"")</f>
        <v>126.99891531713899</v>
      </c>
      <c r="AA80" s="21" t="str">
        <f>IF(AA57&gt;0,VLOOKUP(AA57,'[3]2020_Envelope'!$BH$6:$CR$128,12),"")</f>
        <v/>
      </c>
      <c r="AB80" s="21" t="str">
        <f>IF(AB57&gt;0,VLOOKUP(AB57,'[3]2020_Envelope'!$BH$6:$CR$128,12),"")</f>
        <v/>
      </c>
      <c r="AC80" s="20" t="str">
        <f>IF(AC57&gt;0,VLOOKUP(AC57,'[3]2020_HVAC'!$EY$7:$KA$83,56),"")</f>
        <v/>
      </c>
      <c r="AD80" s="20" t="str">
        <f>IF(AD57&gt;0,VLOOKUP(AD57,'[3]2020_HVAC'!$EY$7:$KA$83,56),"")</f>
        <v/>
      </c>
      <c r="AE80" s="20" t="str">
        <f>IF(AE57&gt;0,VLOOKUP(AE57,'[3]2020_HVAC'!$EY$7:$KA$83,56),"")</f>
        <v/>
      </c>
      <c r="AF80" s="20" t="str">
        <f>IF(AF57&gt;0,VLOOKUP(AF57,'[3]2020_HVAC'!$EY$7:$KA$83,56),"")</f>
        <v/>
      </c>
      <c r="AG80" s="55">
        <f>VLOOKUP($C80,[1]Performance!$A$3:$K$38,5)</f>
        <v>1</v>
      </c>
      <c r="AH80" s="55">
        <f t="shared" si="76"/>
        <v>57</v>
      </c>
      <c r="AI80" s="20">
        <f>IF(AI57&gt;0,VLOOKUP(AI57,'[3]2020_HVAC'!$EY$7:$KA$83,AH80),"")</f>
        <v>12.168280932279567</v>
      </c>
      <c r="AJ80" s="20" t="str">
        <f>IF(AJ57&gt;0,VLOOKUP(AJ57,'[3]2020_HVAC'!$EY$7:$KA$83,$AH80),"")</f>
        <v/>
      </c>
      <c r="AK80" s="20">
        <f>IF(AK57&gt;0,VLOOKUP(AK57,'[3]2020_HVAC'!$EY$7:$KA$83,56),"")</f>
        <v>33.35</v>
      </c>
      <c r="AL80" s="20" t="str">
        <f>IF(AL57&gt;0,VLOOKUP(AL57,'[3]2020_HVAC'!$EY$7:$KA$83,56),"")</f>
        <v/>
      </c>
      <c r="AM80" s="20">
        <f>IF(AM57&gt;0,VLOOKUP(AM57,'[3]2020_HVAC'!$EY$7:$KA$83,56),"")</f>
        <v>2.3786324786324786</v>
      </c>
      <c r="AN80" s="20" t="str">
        <f>IF(AN57&gt;0,VLOOKUP(AN57,'[3]2020_HVAC'!$EY$7:$KA$83,56),"")</f>
        <v/>
      </c>
      <c r="AO80" s="20" t="str">
        <f>IF(AO57&gt;0,VLOOKUP(AO57,'[3]2020_HVAC'!$EY$7:$KA$83,56),"")</f>
        <v/>
      </c>
      <c r="AP80" s="13">
        <f t="shared" si="77"/>
        <v>463308.46503009106</v>
      </c>
      <c r="AQ80" s="21">
        <f>IF(AQ57&gt;0,VLOOKUP(AQ57,'[3]2020_Envelope'!$BH$6:$CR$128,13),"")</f>
        <v>39.899641577060926</v>
      </c>
      <c r="AR80" s="21">
        <f>IF(AR57&gt;0,VLOOKUP(AR57,'[3]2020_Envelope'!$BH$6:$CR$128,13),"")</f>
        <v>10.245502508960573</v>
      </c>
      <c r="AS80" s="21" t="str">
        <f>IF(AS57&gt;0,VLOOKUP(AS57,'[3]2020_Envelope'!$BH$6:$CR$128,13),"")</f>
        <v/>
      </c>
      <c r="AT80" s="21">
        <f>IF(AT57&gt;0,VLOOKUP(AT57,'[3]2020_Envelope'!$BH$6:$CR$128,13),"")</f>
        <v>106.15647924812032</v>
      </c>
      <c r="AU80" s="21" t="str">
        <f>IF(AU57&gt;0,VLOOKUP(AU57,'[3]2020_Envelope'!$BH$6:$CR$128,13),"")</f>
        <v/>
      </c>
      <c r="AV80" s="21" t="str">
        <f>IF(AV57&gt;0,VLOOKUP(AV57,'[3]2020_Envelope'!$BH$6:$CR$128,13),"")</f>
        <v/>
      </c>
      <c r="AW80" s="20" t="str">
        <f>IF(AW57&gt;0,VLOOKUP(AW57,'[3]2020_HVAC'!$EY$7:$KA$83,59),"")</f>
        <v/>
      </c>
      <c r="AX80" s="20" t="str">
        <f>IF(AX57&gt;0,VLOOKUP(AX57,'[3]2020_HVAC'!$EY$7:$KA$83,59),"")</f>
        <v/>
      </c>
      <c r="AY80" s="20" t="str">
        <f>IF(AY57&gt;0,VLOOKUP(AY57,'[3]2020_HVAC'!$EY$7:$KA$83,59),"")</f>
        <v/>
      </c>
      <c r="AZ80" s="20" t="str">
        <f>IF(AZ57&gt;0,VLOOKUP(AZ57,'[3]2020_HVAC'!$EY$7:$KA$83,59),"")</f>
        <v/>
      </c>
      <c r="BA80" s="55">
        <f>VLOOKUP($C80,[2]Performance!$A$3:$K$36,5)</f>
        <v>1</v>
      </c>
      <c r="BB80" s="55">
        <f t="shared" si="78"/>
        <v>60</v>
      </c>
      <c r="BC80" s="20">
        <f>IF(BC57&gt;0,VLOOKUP(BC57,'[3]2020_HVAC'!$EY$7:$KA$83,BB80),"")</f>
        <v>18.388608450314049</v>
      </c>
      <c r="BD80" s="20" t="str">
        <f>IF(BD57&gt;0,VLOOKUP(BD57,'[3]2020_HVAC'!$EY$7:$KA$83,$BB80),"")</f>
        <v/>
      </c>
      <c r="BE80" s="20">
        <f>IF(BE57&gt;0,VLOOKUP(BE57,'[3]2020_HVAC'!$EY$7:$KA$83,59),"")</f>
        <v>33.35</v>
      </c>
      <c r="BF80" s="20" t="str">
        <f>IF(BF57&gt;0,VLOOKUP(BF57,'[3]2020_HVAC'!$EY$7:$KA$83,59),"")</f>
        <v/>
      </c>
      <c r="BG80" s="20">
        <f>IF(BG57&gt;0,VLOOKUP(BG57,'[3]2020_HVAC'!$EY$7:$KA$83,59),"")</f>
        <v>2.6504761904761907</v>
      </c>
      <c r="BH80" s="20" t="str">
        <f>IF(BH57&gt;0,VLOOKUP(BH57,'[3]2020_HVAC'!$EY$7:$KA$83,59),"")</f>
        <v/>
      </c>
      <c r="BI80" s="20" t="str">
        <f>IF(BI57&gt;0,VLOOKUP(BI57,'[3]2020_HVAC'!$EY$7:$KA$83,59),"")</f>
        <v/>
      </c>
      <c r="BJ80" s="13">
        <f t="shared" si="79"/>
        <v>663675.73012103594</v>
      </c>
      <c r="BK80" s="19">
        <f>IF($N80&gt;0,VLOOKUP($C80,[1]Paris!$AB$7:$AN$40,$N80))/((IF($P80=1,'3 PlantsCodes'!$D$26,IF($P80=2,'3 PlantsCodes'!$D$27,IF($P80=3,'3 PlantsCodes'!$D$28,IF($P80=4,'3 PlantsCodes'!$D$29)))))*IF($R80=1,'3 PlantsCodes'!$D$31,IF($R80=2,'3 PlantsCodes'!$D$32)))</f>
        <v>23.405072207367041</v>
      </c>
      <c r="BL80" s="19">
        <f>(IF($O80=20,VLOOKUP($C80,[1]Paris!$AB$7:$AN$40,12),IF($O80&gt;0,VLOOKUP($C80,[1]Paris!$AB$7:$AN$40,$O80),0))/(IF($Q80=1,'3 PlantsCodes'!$E$26,IF($Q80=3,'3 PlantsCodes'!$E$28,IF($Q80=4,'3 PlantsCodes'!$E$29,1)))*IF($R80=1,'3 PlantsCodes'!$E$31,IF($R80=2,'3 PlantsCodes'!$E$32))))</f>
        <v>3.7774999894483221</v>
      </c>
      <c r="BM80" s="19">
        <f>VLOOKUP($C80,[1]Paris!$AB$6:$AZ$40,$S80)</f>
        <v>2.3098787237162219</v>
      </c>
      <c r="BN80" s="19">
        <f>VLOOKUP($C80,[1]Paris!$B$7:$Y$40,18)</f>
        <v>30.485094726560384</v>
      </c>
      <c r="BO80" s="19">
        <f>VLOOKUP($C80,[1]Paris!$B$7:$AA$40,26)</f>
        <v>0.33414558585910437</v>
      </c>
      <c r="BP80" s="20">
        <f>IF($U80=1,-[4]Office!$E$7,0)</f>
        <v>0</v>
      </c>
      <c r="BQ80" s="57" t="s">
        <v>30</v>
      </c>
      <c r="BR80" s="19">
        <f>IF($N80&gt;0,VLOOKUP($C80,[2]Paris!$AB$7:$AN$40,$N80))/((IF($P80=1,'3 PlantsCodes'!$D$26,IF($P80=2,'3 PlantsCodes'!$D$27,IF($P80=3,'3 PlantsCodes'!$D$28,IF($P80=4,'3 PlantsCodes'!$D$29)))))*IF($R80=1,'3 PlantsCodes'!$D$31,IF($R80=2,'3 PlantsCodes'!$D$32)))</f>
        <v>31.682435716518597</v>
      </c>
      <c r="BS80" s="19">
        <f>(IF($O80=20,VLOOKUP($C80,[2]Paris!$AB$7:$AN$40,12),IF($O80&gt;0,VLOOKUP($C80,[2]Paris!$AB$7:$AN$40,$O80),0))/(IF($Q80=1,'3 PlantsCodes'!$E$26,IF($Q80=3,'3 PlantsCodes'!$E$28,IF($Q80=4,'3 PlantsCodes'!$E$29,1)))*IF($R80=1,'3 PlantsCodes'!$E$31,IF($R80=2,'3 PlantsCodes'!$E$32))))</f>
        <v>1.5943449790283533</v>
      </c>
      <c r="BT80" s="19">
        <f>VLOOKUP($C80,[2]Paris!$AB$6:$AZ$40,$S80)</f>
        <v>3.2776367497355414</v>
      </c>
      <c r="BU80" s="19">
        <f>VLOOKUP($C80,[2]Paris!$B$7:$Y$40,18)</f>
        <v>28.841314429564559</v>
      </c>
      <c r="BV80" s="19">
        <f>VLOOKUP($C80,[2]Paris!$B$7:$AA$40,26)</f>
        <v>0.61079072917315813</v>
      </c>
      <c r="BW80" s="20">
        <f>IF($U80=1,-[4]School!$E$7,0)</f>
        <v>0</v>
      </c>
      <c r="BX80" s="57" t="s">
        <v>30</v>
      </c>
    </row>
    <row r="81" spans="1:76" x14ac:dyDescent="0.25">
      <c r="A81" s="151"/>
      <c r="B81" s="17">
        <v>5</v>
      </c>
      <c r="C81" s="22">
        <f t="shared" ref="C81:V81" si="82">IF(C58="","",C58)</f>
        <v>3</v>
      </c>
      <c r="D81" s="50" t="str">
        <f t="shared" si="82"/>
        <v>-</v>
      </c>
      <c r="E81" s="50" t="str">
        <f t="shared" si="82"/>
        <v>o+</v>
      </c>
      <c r="F81" s="49" t="str">
        <f t="shared" si="82"/>
        <v>o-</v>
      </c>
      <c r="G81" s="49" t="str">
        <f t="shared" si="82"/>
        <v>o</v>
      </c>
      <c r="H81" s="49">
        <f t="shared" si="82"/>
        <v>0</v>
      </c>
      <c r="I81" s="49">
        <f t="shared" si="82"/>
        <v>1</v>
      </c>
      <c r="J81" s="49">
        <f t="shared" si="82"/>
        <v>2</v>
      </c>
      <c r="K81" s="49">
        <f t="shared" si="82"/>
        <v>1</v>
      </c>
      <c r="L81" s="49">
        <f t="shared" si="82"/>
        <v>1</v>
      </c>
      <c r="M81" s="49">
        <f t="shared" si="82"/>
        <v>1211</v>
      </c>
      <c r="N81" s="49">
        <f t="shared" si="82"/>
        <v>8</v>
      </c>
      <c r="O81" s="49">
        <f t="shared" si="82"/>
        <v>13</v>
      </c>
      <c r="P81" s="49">
        <f t="shared" si="82"/>
        <v>1</v>
      </c>
      <c r="Q81" s="49">
        <f t="shared" si="82"/>
        <v>1</v>
      </c>
      <c r="R81" s="49">
        <f t="shared" si="82"/>
        <v>2</v>
      </c>
      <c r="S81" s="22">
        <f t="shared" si="82"/>
        <v>17</v>
      </c>
      <c r="T81" s="49">
        <f t="shared" si="82"/>
        <v>0</v>
      </c>
      <c r="U81" s="49">
        <f t="shared" si="82"/>
        <v>0</v>
      </c>
      <c r="V81" s="18" t="str">
        <f t="shared" si="82"/>
        <v/>
      </c>
      <c r="W81" s="21">
        <f>IF(W58&gt;0,VLOOKUP(W58,'[3]2020_Envelope'!$BH$6:$CR$128,12),"")</f>
        <v>17.410752688172042</v>
      </c>
      <c r="X81" s="21">
        <f>IF(X58&gt;0,VLOOKUP(X58,'[3]2020_Envelope'!$BH$6:$CR$128,12),"")</f>
        <v>5.6884891094568513</v>
      </c>
      <c r="Y81" s="21" t="str">
        <f>IF(Y58&gt;0,VLOOKUP(Y58,'[3]2020_Envelope'!$BH$6:$CR$128,12),"")</f>
        <v/>
      </c>
      <c r="Z81" s="21">
        <f>IF(Z58&gt;0,VLOOKUP(Z58,'[3]2020_Envelope'!$BH$6:$CR$128,12),"")</f>
        <v>126.99891531713899</v>
      </c>
      <c r="AA81" s="21" t="str">
        <f>IF(AA58&gt;0,VLOOKUP(AA58,'[3]2020_Envelope'!$BH$6:$CR$128,12),"")</f>
        <v/>
      </c>
      <c r="AB81" s="21" t="str">
        <f>IF(AB58&gt;0,VLOOKUP(AB58,'[3]2020_Envelope'!$BH$6:$CR$128,12),"")</f>
        <v/>
      </c>
      <c r="AC81" s="20" t="str">
        <f>IF(AC58&gt;0,VLOOKUP(AC58,'[3]2020_HVAC'!$EY$7:$KA$83,56),"")</f>
        <v/>
      </c>
      <c r="AD81" s="20" t="str">
        <f>IF(AD58&gt;0,VLOOKUP(AD58,'[3]2020_HVAC'!$EY$7:$KA$83,56),"")</f>
        <v/>
      </c>
      <c r="AE81" s="20" t="str">
        <f>IF(AE58&gt;0,VLOOKUP(AE58,'[3]2020_HVAC'!$EY$7:$KA$83,56),"")</f>
        <v/>
      </c>
      <c r="AF81" s="20" t="str">
        <f>IF(AF58&gt;0,VLOOKUP(AF58,'[3]2020_HVAC'!$EY$7:$KA$83,56),"")</f>
        <v/>
      </c>
      <c r="AG81" s="55">
        <f>VLOOKUP($C81,[1]Performance!$A$3:$K$38,5)</f>
        <v>1</v>
      </c>
      <c r="AH81" s="55">
        <f t="shared" si="76"/>
        <v>57</v>
      </c>
      <c r="AI81" s="20">
        <f>IF(AI58&gt;0,VLOOKUP(AI58,'[3]2020_HVAC'!$EY$7:$KA$83,AH81),"")</f>
        <v>12.168280932279567</v>
      </c>
      <c r="AJ81" s="20" t="str">
        <f>IF(AJ58&gt;0,VLOOKUP(AJ58,'[3]2020_HVAC'!$EY$7:$KA$83,$AH81),"")</f>
        <v/>
      </c>
      <c r="AK81" s="20">
        <f>IF(AK58&gt;0,VLOOKUP(AK58,'[3]2020_HVAC'!$EY$7:$KA$83,56),"")</f>
        <v>33.35</v>
      </c>
      <c r="AL81" s="20" t="str">
        <f>IF(AL58&gt;0,VLOOKUP(AL58,'[3]2020_HVAC'!$EY$7:$KA$83,56),"")</f>
        <v/>
      </c>
      <c r="AM81" s="20">
        <f>IF(AM58&gt;0,VLOOKUP(AM58,'[3]2020_HVAC'!$EY$7:$KA$83,56),"")</f>
        <v>2.3786324786324786</v>
      </c>
      <c r="AN81" s="20" t="str">
        <f>IF(AN58&gt;0,VLOOKUP(AN58,'[3]2020_HVAC'!$EY$7:$KA$83,56),"")</f>
        <v/>
      </c>
      <c r="AO81" s="20" t="str">
        <f>IF(AO58&gt;0,VLOOKUP(AO58,'[3]2020_HVAC'!$EY$7:$KA$83,56),"")</f>
        <v/>
      </c>
      <c r="AP81" s="13">
        <f t="shared" si="77"/>
        <v>463308.46503009106</v>
      </c>
      <c r="AQ81" s="21">
        <f>IF(AQ58&gt;0,VLOOKUP(AQ58,'[3]2020_Envelope'!$BH$6:$CR$128,13),"")</f>
        <v>39.899641577060926</v>
      </c>
      <c r="AR81" s="21">
        <f>IF(AR58&gt;0,VLOOKUP(AR58,'[3]2020_Envelope'!$BH$6:$CR$128,13),"")</f>
        <v>10.245502508960573</v>
      </c>
      <c r="AS81" s="21" t="str">
        <f>IF(AS58&gt;0,VLOOKUP(AS58,'[3]2020_Envelope'!$BH$6:$CR$128,13),"")</f>
        <v/>
      </c>
      <c r="AT81" s="21">
        <f>IF(AT58&gt;0,VLOOKUP(AT58,'[3]2020_Envelope'!$BH$6:$CR$128,13),"")</f>
        <v>106.15647924812032</v>
      </c>
      <c r="AU81" s="21" t="str">
        <f>IF(AU58&gt;0,VLOOKUP(AU58,'[3]2020_Envelope'!$BH$6:$CR$128,13),"")</f>
        <v/>
      </c>
      <c r="AV81" s="21" t="str">
        <f>IF(AV58&gt;0,VLOOKUP(AV58,'[3]2020_Envelope'!$BH$6:$CR$128,13),"")</f>
        <v/>
      </c>
      <c r="AW81" s="20" t="str">
        <f>IF(AW58&gt;0,VLOOKUP(AW58,'[3]2020_HVAC'!$EY$7:$KA$83,59),"")</f>
        <v/>
      </c>
      <c r="AX81" s="20" t="str">
        <f>IF(AX58&gt;0,VLOOKUP(AX58,'[3]2020_HVAC'!$EY$7:$KA$83,59),"")</f>
        <v/>
      </c>
      <c r="AY81" s="20" t="str">
        <f>IF(AY58&gt;0,VLOOKUP(AY58,'[3]2020_HVAC'!$EY$7:$KA$83,59),"")</f>
        <v/>
      </c>
      <c r="AZ81" s="20" t="str">
        <f>IF(AZ58&gt;0,VLOOKUP(AZ58,'[3]2020_HVAC'!$EY$7:$KA$83,59),"")</f>
        <v/>
      </c>
      <c r="BA81" s="55">
        <f>VLOOKUP($C81,[2]Performance!$A$3:$K$36,5)</f>
        <v>1</v>
      </c>
      <c r="BB81" s="55">
        <f t="shared" si="78"/>
        <v>60</v>
      </c>
      <c r="BC81" s="20">
        <f>IF(BC58&gt;0,VLOOKUP(BC58,'[3]2020_HVAC'!$EY$7:$KA$83,BB81),"")</f>
        <v>18.388608450314049</v>
      </c>
      <c r="BD81" s="20" t="str">
        <f>IF(BD58&gt;0,VLOOKUP(BD58,'[3]2020_HVAC'!$EY$7:$KA$83,$BB81),"")</f>
        <v/>
      </c>
      <c r="BE81" s="20">
        <f>IF(BE58&gt;0,VLOOKUP(BE58,'[3]2020_HVAC'!$EY$7:$KA$83,59),"")</f>
        <v>33.35</v>
      </c>
      <c r="BF81" s="20" t="str">
        <f>IF(BF58&gt;0,VLOOKUP(BF58,'[3]2020_HVAC'!$EY$7:$KA$83,59),"")</f>
        <v/>
      </c>
      <c r="BG81" s="20">
        <f>IF(BG58&gt;0,VLOOKUP(BG58,'[3]2020_HVAC'!$EY$7:$KA$83,59),"")</f>
        <v>2.6504761904761907</v>
      </c>
      <c r="BH81" s="20" t="str">
        <f>IF(BH58&gt;0,VLOOKUP(BH58,'[3]2020_HVAC'!$EY$7:$KA$83,59),"")</f>
        <v/>
      </c>
      <c r="BI81" s="20" t="str">
        <f>IF(BI58&gt;0,VLOOKUP(BI58,'[3]2020_HVAC'!$EY$7:$KA$83,59),"")</f>
        <v/>
      </c>
      <c r="BJ81" s="13">
        <f t="shared" si="79"/>
        <v>663675.73012103594</v>
      </c>
      <c r="BK81" s="19">
        <f>IF($N81&gt;0,VLOOKUP($C81,[1]Paris!$AB$7:$AN$40,$N81))/((IF($P81=1,'3 PlantsCodes'!$D$26,IF($P81=2,'3 PlantsCodes'!$D$27,IF($P81=3,'3 PlantsCodes'!$D$28,IF($P81=4,'3 PlantsCodes'!$D$29)))))*IF($R81=1,'3 PlantsCodes'!$D$31,IF($R81=2,'3 PlantsCodes'!$D$32)))</f>
        <v>23.405072207367041</v>
      </c>
      <c r="BL81" s="19">
        <f>(IF($O81=20,VLOOKUP($C81,[1]Paris!$AB$7:$AN$40,12),IF($O81&gt;0,VLOOKUP($C81,[1]Paris!$AB$7:$AN$40,$O81),0))/(IF($Q81=1,'3 PlantsCodes'!$E$26,IF($Q81=3,'3 PlantsCodes'!$E$28,IF($Q81=4,'3 PlantsCodes'!$E$29,1)))*IF($R81=1,'3 PlantsCodes'!$E$31,IF($R81=2,'3 PlantsCodes'!$E$32))))</f>
        <v>3.7774999894483221</v>
      </c>
      <c r="BM81" s="19">
        <f>VLOOKUP($C81,[1]Paris!$AB$6:$AZ$40,$S81)</f>
        <v>2.3098787237162219</v>
      </c>
      <c r="BN81" s="19">
        <f>VLOOKUP($C81,[1]Paris!$B$7:$Y$40,18)</f>
        <v>30.485094726560384</v>
      </c>
      <c r="BO81" s="19">
        <f>VLOOKUP($C81,[1]Paris!$B$7:$AA$40,26)</f>
        <v>0.33414558585910437</v>
      </c>
      <c r="BP81" s="20">
        <f>IF($U81=1,-[4]Office!$E$7,0)</f>
        <v>0</v>
      </c>
      <c r="BQ81" s="57" t="s">
        <v>30</v>
      </c>
      <c r="BR81" s="19">
        <f>IF($N81&gt;0,VLOOKUP($C81,[2]Paris!$AB$7:$AN$40,$N81))/((IF($P81=1,'3 PlantsCodes'!$D$26,IF($P81=2,'3 PlantsCodes'!$D$27,IF($P81=3,'3 PlantsCodes'!$D$28,IF($P81=4,'3 PlantsCodes'!$D$29)))))*IF($R81=1,'3 PlantsCodes'!$D$31,IF($R81=2,'3 PlantsCodes'!$D$32)))</f>
        <v>31.682435716518597</v>
      </c>
      <c r="BS81" s="19">
        <f>(IF($O81=20,VLOOKUP($C81,[2]Paris!$AB$7:$AN$40,12),IF($O81&gt;0,VLOOKUP($C81,[2]Paris!$AB$7:$AN$40,$O81),0))/(IF($Q81=1,'3 PlantsCodes'!$E$26,IF($Q81=3,'3 PlantsCodes'!$E$28,IF($Q81=4,'3 PlantsCodes'!$E$29,1)))*IF($R81=1,'3 PlantsCodes'!$E$31,IF($R81=2,'3 PlantsCodes'!$E$32))))</f>
        <v>1.5943449790283533</v>
      </c>
      <c r="BT81" s="19">
        <f>VLOOKUP($C81,[2]Paris!$AB$6:$AZ$40,$S81)</f>
        <v>3.2776367497355414</v>
      </c>
      <c r="BU81" s="19">
        <f>VLOOKUP($C81,[2]Paris!$B$7:$Y$40,18)</f>
        <v>28.841314429564559</v>
      </c>
      <c r="BV81" s="19">
        <f>VLOOKUP($C81,[2]Paris!$B$7:$AA$40,26)</f>
        <v>0.61079072917315813</v>
      </c>
      <c r="BW81" s="20">
        <f>IF($U81=1,-[4]School!$E$7,0)</f>
        <v>0</v>
      </c>
      <c r="BX81" s="57" t="s">
        <v>30</v>
      </c>
    </row>
    <row r="82" spans="1:76" x14ac:dyDescent="0.25">
      <c r="A82" s="151"/>
      <c r="B82" s="17">
        <v>6</v>
      </c>
      <c r="C82" s="22">
        <f t="shared" ref="C82:V82" si="83">IF(C59="","",C59)</f>
        <v>3</v>
      </c>
      <c r="D82" s="50" t="str">
        <f t="shared" si="83"/>
        <v>-</v>
      </c>
      <c r="E82" s="50" t="str">
        <f t="shared" si="83"/>
        <v>o+</v>
      </c>
      <c r="F82" s="49" t="str">
        <f t="shared" si="83"/>
        <v>o-</v>
      </c>
      <c r="G82" s="49" t="str">
        <f t="shared" si="83"/>
        <v>o</v>
      </c>
      <c r="H82" s="49">
        <f t="shared" si="83"/>
        <v>0</v>
      </c>
      <c r="I82" s="49">
        <f t="shared" si="83"/>
        <v>1</v>
      </c>
      <c r="J82" s="49">
        <f t="shared" si="83"/>
        <v>2</v>
      </c>
      <c r="K82" s="49">
        <f t="shared" si="83"/>
        <v>1</v>
      </c>
      <c r="L82" s="49">
        <f t="shared" si="83"/>
        <v>1</v>
      </c>
      <c r="M82" s="49">
        <f t="shared" si="83"/>
        <v>1211</v>
      </c>
      <c r="N82" s="49">
        <f t="shared" si="83"/>
        <v>9</v>
      </c>
      <c r="O82" s="49">
        <f t="shared" si="83"/>
        <v>20</v>
      </c>
      <c r="P82" s="49">
        <f t="shared" si="83"/>
        <v>3</v>
      </c>
      <c r="Q82" s="49">
        <f t="shared" si="83"/>
        <v>3</v>
      </c>
      <c r="R82" s="49">
        <f t="shared" si="83"/>
        <v>2</v>
      </c>
      <c r="S82" s="22">
        <f t="shared" si="83"/>
        <v>24</v>
      </c>
      <c r="T82" s="49">
        <f t="shared" si="83"/>
        <v>1</v>
      </c>
      <c r="U82" s="49">
        <f t="shared" si="83"/>
        <v>1</v>
      </c>
      <c r="V82" s="18" t="str">
        <f t="shared" si="83"/>
        <v/>
      </c>
      <c r="W82" s="21">
        <f>IF(W59&gt;0,VLOOKUP(W59,'[3]2020_Envelope'!$BH$6:$CR$128,12),"")</f>
        <v>17.410752688172042</v>
      </c>
      <c r="X82" s="21">
        <f>IF(X59&gt;0,VLOOKUP(X59,'[3]2020_Envelope'!$BH$6:$CR$128,12),"")</f>
        <v>5.6884891094568513</v>
      </c>
      <c r="Y82" s="21" t="str">
        <f>IF(Y59&gt;0,VLOOKUP(Y59,'[3]2020_Envelope'!$BH$6:$CR$128,12),"")</f>
        <v/>
      </c>
      <c r="Z82" s="21">
        <f>IF(Z59&gt;0,VLOOKUP(Z59,'[3]2020_Envelope'!$BH$6:$CR$128,12),"")</f>
        <v>126.99891531713899</v>
      </c>
      <c r="AA82" s="21" t="str">
        <f>IF(AA59&gt;0,VLOOKUP(AA59,'[3]2020_Envelope'!$BH$6:$CR$128,12),"")</f>
        <v/>
      </c>
      <c r="AB82" s="21" t="str">
        <f>IF(AB59&gt;0,VLOOKUP(AB59,'[3]2020_Envelope'!$BH$6:$CR$128,12),"")</f>
        <v/>
      </c>
      <c r="AC82" s="20" t="str">
        <f>IF(AC59&gt;0,VLOOKUP(AC59,'[3]2020_HVAC'!$EY$7:$KA$83,56),"")</f>
        <v/>
      </c>
      <c r="AD82" s="20" t="str">
        <f>IF(AD59&gt;0,VLOOKUP(AD59,'[3]2020_HVAC'!$EY$7:$KA$83,56),"")</f>
        <v/>
      </c>
      <c r="AE82" s="20" t="str">
        <f>IF(AE59&gt;0,VLOOKUP(AE59,'[3]2020_HVAC'!$EY$7:$KA$83,56),"")</f>
        <v/>
      </c>
      <c r="AF82" s="20" t="str">
        <f>IF(AF59&gt;0,VLOOKUP(AF59,'[3]2020_HVAC'!$EY$7:$KA$83,56),"")</f>
        <v/>
      </c>
      <c r="AG82" s="55">
        <f>VLOOKUP($C82,[1]Performance!$A$3:$K$38,5)</f>
        <v>1</v>
      </c>
      <c r="AH82" s="55">
        <f t="shared" si="76"/>
        <v>57</v>
      </c>
      <c r="AI82" s="20" t="str">
        <f>IF(AI59&gt;0,VLOOKUP(AI59,'[3]2020_HVAC'!$EY$7:$KA$83,AH82),"")</f>
        <v/>
      </c>
      <c r="AJ82" s="20">
        <f>IF(AJ59&gt;0,VLOOKUP(AJ59,'[3]2020_HVAC'!$EY$7:$KA$83,$AH82),"")</f>
        <v>8.9254703215852746</v>
      </c>
      <c r="AK82" s="20">
        <f>IF(AK59&gt;0,VLOOKUP(AK59,'[3]2020_HVAC'!$EY$7:$KA$83,56),"")</f>
        <v>48.300000000000004</v>
      </c>
      <c r="AL82" s="20" t="str">
        <f>IF(AL59&gt;0,VLOOKUP(AL59,'[3]2020_HVAC'!$EY$7:$KA$83,56),"")</f>
        <v/>
      </c>
      <c r="AM82" s="20">
        <f>IF(AM59&gt;0,VLOOKUP(AM59,'[3]2020_HVAC'!$EY$7:$KA$83,56),"")</f>
        <v>2.3786324786324786</v>
      </c>
      <c r="AN82" s="20">
        <f>IF(AN59&gt;0,VLOOKUP(AN59,'[3]2020_HVAC'!$EY$7:$KA$83,56),"")</f>
        <v>7.4826666666666597</v>
      </c>
      <c r="AO82" s="20">
        <f>IF(AO59&gt;0,VLOOKUP(AO59,'[3]2020_HVAC'!$EY$7:$KA$83,56),"")</f>
        <v>11.672728779840847</v>
      </c>
      <c r="AP82" s="13">
        <f t="shared" si="77"/>
        <v>535526.91354589409</v>
      </c>
      <c r="AQ82" s="21">
        <f>IF(AQ59&gt;0,VLOOKUP(AQ59,'[3]2020_Envelope'!$BH$6:$CR$128,13),"")</f>
        <v>39.899641577060926</v>
      </c>
      <c r="AR82" s="21">
        <f>IF(AR59&gt;0,VLOOKUP(AR59,'[3]2020_Envelope'!$BH$6:$CR$128,13),"")</f>
        <v>10.245502508960573</v>
      </c>
      <c r="AS82" s="21" t="str">
        <f>IF(AS59&gt;0,VLOOKUP(AS59,'[3]2020_Envelope'!$BH$6:$CR$128,13),"")</f>
        <v/>
      </c>
      <c r="AT82" s="21">
        <f>IF(AT59&gt;0,VLOOKUP(AT59,'[3]2020_Envelope'!$BH$6:$CR$128,13),"")</f>
        <v>106.15647924812032</v>
      </c>
      <c r="AU82" s="21" t="str">
        <f>IF(AU59&gt;0,VLOOKUP(AU59,'[3]2020_Envelope'!$BH$6:$CR$128,13),"")</f>
        <v/>
      </c>
      <c r="AV82" s="21" t="str">
        <f>IF(AV59&gt;0,VLOOKUP(AV59,'[3]2020_Envelope'!$BH$6:$CR$128,13),"")</f>
        <v/>
      </c>
      <c r="AW82" s="20" t="str">
        <f>IF(AW59&gt;0,VLOOKUP(AW59,'[3]2020_HVAC'!$EY$7:$KA$83,59),"")</f>
        <v/>
      </c>
      <c r="AX82" s="20" t="str">
        <f>IF(AX59&gt;0,VLOOKUP(AX59,'[3]2020_HVAC'!$EY$7:$KA$83,59),"")</f>
        <v/>
      </c>
      <c r="AY82" s="20" t="str">
        <f>IF(AY59&gt;0,VLOOKUP(AY59,'[3]2020_HVAC'!$EY$7:$KA$83,59),"")</f>
        <v/>
      </c>
      <c r="AZ82" s="20" t="str">
        <f>IF(AZ59&gt;0,VLOOKUP(AZ59,'[3]2020_HVAC'!$EY$7:$KA$83,59),"")</f>
        <v/>
      </c>
      <c r="BA82" s="55">
        <f>VLOOKUP($C82,[2]Performance!$A$3:$K$36,5)</f>
        <v>1</v>
      </c>
      <c r="BB82" s="55">
        <f t="shared" si="78"/>
        <v>60</v>
      </c>
      <c r="BC82" s="20" t="str">
        <f>IF(BC59&gt;0,VLOOKUP(BC59,'[3]2020_HVAC'!$EY$7:$KA$83,BB82),"")</f>
        <v/>
      </c>
      <c r="BD82" s="20">
        <f>IF(BD59&gt;0,VLOOKUP(BD59,'[3]2020_HVAC'!$EY$7:$KA$83,$BB82),"")</f>
        <v>14.015166301969805</v>
      </c>
      <c r="BE82" s="20">
        <f>IF(BE59&gt;0,VLOOKUP(BE59,'[3]2020_HVAC'!$EY$7:$KA$83,59),"")</f>
        <v>48.3</v>
      </c>
      <c r="BF82" s="20" t="str">
        <f>IF(BF59&gt;0,VLOOKUP(BF59,'[3]2020_HVAC'!$EY$7:$KA$83,59),"")</f>
        <v/>
      </c>
      <c r="BG82" s="20">
        <f>IF(BG59&gt;0,VLOOKUP(BG59,'[3]2020_HVAC'!$EY$7:$KA$83,59),"")</f>
        <v>2.6504761904761907</v>
      </c>
      <c r="BH82" s="20">
        <f>IF(BH59&gt;0,VLOOKUP(BH59,'[3]2020_HVAC'!$EY$7:$KA$83,59),"")</f>
        <v>11.117104761904752</v>
      </c>
      <c r="BI82" s="20">
        <f>IF(BI59&gt;0,VLOOKUP(BI59,'[3]2020_HVAC'!$EY$7:$KA$83,59),"")</f>
        <v>12.043291598248492</v>
      </c>
      <c r="BJ82" s="13">
        <f t="shared" si="79"/>
        <v>769947.13588823436</v>
      </c>
      <c r="BK82" s="19">
        <f>IF($N82&gt;0,VLOOKUP($C82,[1]Paris!$AB$7:$AN$40,$N82))/((IF($P82=1,'3 PlantsCodes'!$D$26,IF($P82=2,'3 PlantsCodes'!$D$27,IF($P82=3,'3 PlantsCodes'!$D$28,IF($P82=4,'3 PlantsCodes'!$D$29)))))*IF($R82=1,'3 PlantsCodes'!$D$31,IF($R82=2,'3 PlantsCodes'!$D$32)))</f>
        <v>85.711111983269234</v>
      </c>
      <c r="BL82" s="19">
        <f>(IF($O82=20,VLOOKUP($C82,[1]Paris!$AB$7:$AN$40,12),IF($O82&gt;0,VLOOKUP($C82,[1]Paris!$AB$7:$AN$40,$O82),0))/(IF($Q82=1,'3 PlantsCodes'!$E$26,IF($Q82=3,'3 PlantsCodes'!$E$28,IF($Q82=4,'3 PlantsCodes'!$E$29,1)))*IF($R82=1,'3 PlantsCodes'!$E$31,IF($R82=2,'3 PlantsCodes'!$E$32))))</f>
        <v>6.6754203923149742</v>
      </c>
      <c r="BM82" s="19">
        <f>VLOOKUP($C82,[1]Paris!$AB$6:$AZ$40,$S82)</f>
        <v>4.6149572649572637</v>
      </c>
      <c r="BN82" s="19">
        <f>VLOOKUP($C82,[1]Paris!$B$7:$Y$40,18)</f>
        <v>30.485094726560384</v>
      </c>
      <c r="BO82" s="19">
        <f>VLOOKUP($C82,[1]Paris!$B$7:$AA$40,26)</f>
        <v>0.33414558585910437</v>
      </c>
      <c r="BP82" s="20">
        <f>IF($U82=1,-[4]Office!$E$7,0)</f>
        <v>-7.0162393162393162</v>
      </c>
      <c r="BQ82" s="57" t="s">
        <v>30</v>
      </c>
      <c r="BR82" s="19">
        <f>IF($N82&gt;0,VLOOKUP($C82,[2]Paris!$AB$7:$AN$40,$N82))/((IF($P82=1,'3 PlantsCodes'!$D$26,IF($P82=2,'3 PlantsCodes'!$D$27,IF($P82=3,'3 PlantsCodes'!$D$28,IF($P82=4,'3 PlantsCodes'!$D$29)))))*IF($R82=1,'3 PlantsCodes'!$D$31,IF($R82=2,'3 PlantsCodes'!$D$32)))</f>
        <v>118.66077316252222</v>
      </c>
      <c r="BS82" s="19">
        <f>(IF($O82=20,VLOOKUP($C82,[2]Paris!$AB$7:$AN$40,12),IF($O82&gt;0,VLOOKUP($C82,[2]Paris!$AB$7:$AN$40,$O82),0))/(IF($Q82=1,'3 PlantsCodes'!$E$26,IF($Q82=3,'3 PlantsCodes'!$E$28,IF($Q82=4,'3 PlantsCodes'!$E$29,1)))*IF($R82=1,'3 PlantsCodes'!$E$31,IF($R82=2,'3 PlantsCodes'!$E$32))))</f>
        <v>2.6806399319826149</v>
      </c>
      <c r="BT82" s="19">
        <f>VLOOKUP($C82,[2]Paris!$AB$6:$AZ$40,$S82)</f>
        <v>7.7279365079365085</v>
      </c>
      <c r="BU82" s="19">
        <f>VLOOKUP($C82,[2]Paris!$B$7:$Y$40,18)</f>
        <v>28.841314429564559</v>
      </c>
      <c r="BV82" s="19">
        <f>VLOOKUP($C82,[2]Paris!$B$7:$AA$40,26)</f>
        <v>0.61079072917315813</v>
      </c>
      <c r="BW82" s="20">
        <f>IF($U82=1,-[4]School!$E$7,0)</f>
        <v>-7.1434920634920633</v>
      </c>
      <c r="BX82" s="57" t="s">
        <v>30</v>
      </c>
    </row>
    <row r="83" spans="1:76" x14ac:dyDescent="0.25">
      <c r="A83" s="151"/>
      <c r="B83" s="17">
        <v>7</v>
      </c>
      <c r="C83" s="22">
        <f t="shared" ref="C83:V83" si="84">IF(C60="","",C60)</f>
        <v>3</v>
      </c>
      <c r="D83" s="50" t="str">
        <f t="shared" si="84"/>
        <v>-</v>
      </c>
      <c r="E83" s="50" t="str">
        <f t="shared" si="84"/>
        <v>o+</v>
      </c>
      <c r="F83" s="49" t="str">
        <f t="shared" si="84"/>
        <v>o-</v>
      </c>
      <c r="G83" s="49" t="str">
        <f t="shared" si="84"/>
        <v>o</v>
      </c>
      <c r="H83" s="49">
        <f t="shared" si="84"/>
        <v>0</v>
      </c>
      <c r="I83" s="49">
        <f t="shared" si="84"/>
        <v>1</v>
      </c>
      <c r="J83" s="49">
        <f t="shared" si="84"/>
        <v>2</v>
      </c>
      <c r="K83" s="49">
        <f t="shared" si="84"/>
        <v>1</v>
      </c>
      <c r="L83" s="49">
        <f t="shared" si="84"/>
        <v>1</v>
      </c>
      <c r="M83" s="49">
        <f t="shared" si="84"/>
        <v>1211</v>
      </c>
      <c r="N83" s="49">
        <f t="shared" si="84"/>
        <v>9</v>
      </c>
      <c r="O83" s="49">
        <f t="shared" si="84"/>
        <v>20</v>
      </c>
      <c r="P83" s="49">
        <f t="shared" si="84"/>
        <v>3</v>
      </c>
      <c r="Q83" s="49">
        <f t="shared" si="84"/>
        <v>3</v>
      </c>
      <c r="R83" s="49">
        <f t="shared" si="84"/>
        <v>2</v>
      </c>
      <c r="S83" s="22">
        <f t="shared" si="84"/>
        <v>24</v>
      </c>
      <c r="T83" s="49">
        <f t="shared" si="84"/>
        <v>1</v>
      </c>
      <c r="U83" s="49">
        <f t="shared" si="84"/>
        <v>1</v>
      </c>
      <c r="V83" s="18" t="str">
        <f t="shared" si="84"/>
        <v/>
      </c>
      <c r="W83" s="21">
        <f>IF(W60&gt;0,VLOOKUP(W60,'[3]2020_Envelope'!$BH$6:$CR$128,12),"")</f>
        <v>17.410752688172042</v>
      </c>
      <c r="X83" s="21">
        <f>IF(X60&gt;0,VLOOKUP(X60,'[3]2020_Envelope'!$BH$6:$CR$128,12),"")</f>
        <v>5.6884891094568513</v>
      </c>
      <c r="Y83" s="21" t="str">
        <f>IF(Y60&gt;0,VLOOKUP(Y60,'[3]2020_Envelope'!$BH$6:$CR$128,12),"")</f>
        <v/>
      </c>
      <c r="Z83" s="21">
        <f>IF(Z60&gt;0,VLOOKUP(Z60,'[3]2020_Envelope'!$BH$6:$CR$128,12),"")</f>
        <v>126.99891531713899</v>
      </c>
      <c r="AA83" s="21" t="str">
        <f>IF(AA60&gt;0,VLOOKUP(AA60,'[3]2020_Envelope'!$BH$6:$CR$128,12),"")</f>
        <v/>
      </c>
      <c r="AB83" s="21" t="str">
        <f>IF(AB60&gt;0,VLOOKUP(AB60,'[3]2020_Envelope'!$BH$6:$CR$128,12),"")</f>
        <v/>
      </c>
      <c r="AC83" s="20" t="str">
        <f>IF(AC60&gt;0,VLOOKUP(AC60,'[3]2020_HVAC'!$EY$7:$KA$83,56),"")</f>
        <v/>
      </c>
      <c r="AD83" s="20" t="str">
        <f>IF(AD60&gt;0,VLOOKUP(AD60,'[3]2020_HVAC'!$EY$7:$KA$83,56),"")</f>
        <v/>
      </c>
      <c r="AE83" s="20" t="str">
        <f>IF(AE60&gt;0,VLOOKUP(AE60,'[3]2020_HVAC'!$EY$7:$KA$83,56),"")</f>
        <v/>
      </c>
      <c r="AF83" s="20" t="str">
        <f>IF(AF60&gt;0,VLOOKUP(AF60,'[3]2020_HVAC'!$EY$7:$KA$83,56),"")</f>
        <v/>
      </c>
      <c r="AG83" s="55">
        <f>VLOOKUP($C83,[1]Performance!$A$3:$K$38,5)</f>
        <v>1</v>
      </c>
      <c r="AH83" s="55">
        <f t="shared" si="76"/>
        <v>57</v>
      </c>
      <c r="AI83" s="20" t="str">
        <f>IF(AI60&gt;0,VLOOKUP(AI60,'[3]2020_HVAC'!$EY$7:$KA$83,AH83),"")</f>
        <v/>
      </c>
      <c r="AJ83" s="20">
        <f>IF(AJ60&gt;0,VLOOKUP(AJ60,'[3]2020_HVAC'!$EY$7:$KA$83,$AH83),"")</f>
        <v>8.9254703215852746</v>
      </c>
      <c r="AK83" s="20">
        <f>IF(AK60&gt;0,VLOOKUP(AK60,'[3]2020_HVAC'!$EY$7:$KA$83,56),"")</f>
        <v>48.300000000000004</v>
      </c>
      <c r="AL83" s="20" t="str">
        <f>IF(AL60&gt;0,VLOOKUP(AL60,'[3]2020_HVAC'!$EY$7:$KA$83,56),"")</f>
        <v/>
      </c>
      <c r="AM83" s="20">
        <f>IF(AM60&gt;0,VLOOKUP(AM60,'[3]2020_HVAC'!$EY$7:$KA$83,56),"")</f>
        <v>2.3786324786324786</v>
      </c>
      <c r="AN83" s="20">
        <f>IF(AN60&gt;0,VLOOKUP(AN60,'[3]2020_HVAC'!$EY$7:$KA$83,56),"")</f>
        <v>7.4826666666666597</v>
      </c>
      <c r="AO83" s="20">
        <f>IF(AO60&gt;0,VLOOKUP(AO60,'[3]2020_HVAC'!$EY$7:$KA$83,56),"")</f>
        <v>11.672728779840847</v>
      </c>
      <c r="AP83" s="13">
        <f t="shared" si="77"/>
        <v>535526.91354589409</v>
      </c>
      <c r="AQ83" s="21">
        <f>IF(AQ60&gt;0,VLOOKUP(AQ60,'[3]2020_Envelope'!$BH$6:$CR$128,13),"")</f>
        <v>39.899641577060926</v>
      </c>
      <c r="AR83" s="21">
        <f>IF(AR60&gt;0,VLOOKUP(AR60,'[3]2020_Envelope'!$BH$6:$CR$128,13),"")</f>
        <v>10.245502508960573</v>
      </c>
      <c r="AS83" s="21" t="str">
        <f>IF(AS60&gt;0,VLOOKUP(AS60,'[3]2020_Envelope'!$BH$6:$CR$128,13),"")</f>
        <v/>
      </c>
      <c r="AT83" s="21">
        <f>IF(AT60&gt;0,VLOOKUP(AT60,'[3]2020_Envelope'!$BH$6:$CR$128,13),"")</f>
        <v>106.15647924812032</v>
      </c>
      <c r="AU83" s="21" t="str">
        <f>IF(AU60&gt;0,VLOOKUP(AU60,'[3]2020_Envelope'!$BH$6:$CR$128,13),"")</f>
        <v/>
      </c>
      <c r="AV83" s="21" t="str">
        <f>IF(AV60&gt;0,VLOOKUP(AV60,'[3]2020_Envelope'!$BH$6:$CR$128,13),"")</f>
        <v/>
      </c>
      <c r="AW83" s="20" t="str">
        <f>IF(AW60&gt;0,VLOOKUP(AW60,'[3]2020_HVAC'!$EY$7:$KA$83,59),"")</f>
        <v/>
      </c>
      <c r="AX83" s="20" t="str">
        <f>IF(AX60&gt;0,VLOOKUP(AX60,'[3]2020_HVAC'!$EY$7:$KA$83,59),"")</f>
        <v/>
      </c>
      <c r="AY83" s="20" t="str">
        <f>IF(AY60&gt;0,VLOOKUP(AY60,'[3]2020_HVAC'!$EY$7:$KA$83,59),"")</f>
        <v/>
      </c>
      <c r="AZ83" s="20" t="str">
        <f>IF(AZ60&gt;0,VLOOKUP(AZ60,'[3]2020_HVAC'!$EY$7:$KA$83,59),"")</f>
        <v/>
      </c>
      <c r="BA83" s="55">
        <f>VLOOKUP($C83,[2]Performance!$A$3:$K$36,5)</f>
        <v>1</v>
      </c>
      <c r="BB83" s="55">
        <f t="shared" si="78"/>
        <v>60</v>
      </c>
      <c r="BC83" s="20" t="str">
        <f>IF(BC60&gt;0,VLOOKUP(BC60,'[3]2020_HVAC'!$EY$7:$KA$83,BB83),"")</f>
        <v/>
      </c>
      <c r="BD83" s="20">
        <f>IF(BD60&gt;0,VLOOKUP(BD60,'[3]2020_HVAC'!$EY$7:$KA$83,$BB83),"")</f>
        <v>14.015166301969805</v>
      </c>
      <c r="BE83" s="20">
        <f>IF(BE60&gt;0,VLOOKUP(BE60,'[3]2020_HVAC'!$EY$7:$KA$83,59),"")</f>
        <v>48.3</v>
      </c>
      <c r="BF83" s="20" t="str">
        <f>IF(BF60&gt;0,VLOOKUP(BF60,'[3]2020_HVAC'!$EY$7:$KA$83,59),"")</f>
        <v/>
      </c>
      <c r="BG83" s="20">
        <f>IF(BG60&gt;0,VLOOKUP(BG60,'[3]2020_HVAC'!$EY$7:$KA$83,59),"")</f>
        <v>2.6504761904761907</v>
      </c>
      <c r="BH83" s="20">
        <f>IF(BH60&gt;0,VLOOKUP(BH60,'[3]2020_HVAC'!$EY$7:$KA$83,59),"")</f>
        <v>11.117104761904752</v>
      </c>
      <c r="BI83" s="20">
        <f>IF(BI60&gt;0,VLOOKUP(BI60,'[3]2020_HVAC'!$EY$7:$KA$83,59),"")</f>
        <v>12.043291598248492</v>
      </c>
      <c r="BJ83" s="13">
        <f t="shared" si="79"/>
        <v>769947.13588823436</v>
      </c>
      <c r="BK83" s="19">
        <f>IF($N83&gt;0,VLOOKUP($C83,[1]Paris!$AB$7:$AN$40,$N83))/((IF($P83=1,'3 PlantsCodes'!$D$26,IF($P83=2,'3 PlantsCodes'!$D$27,IF($P83=3,'3 PlantsCodes'!$D$28,IF($P83=4,'3 PlantsCodes'!$D$29)))))*IF($R83=1,'3 PlantsCodes'!$D$31,IF($R83=2,'3 PlantsCodes'!$D$32)))</f>
        <v>85.711111983269234</v>
      </c>
      <c r="BL83" s="19">
        <f>(IF($O83=20,VLOOKUP($C83,[1]Paris!$AB$7:$AN$40,12),IF($O83&gt;0,VLOOKUP($C83,[1]Paris!$AB$7:$AN$40,$O83),0))/(IF($Q83=1,'3 PlantsCodes'!$E$26,IF($Q83=3,'3 PlantsCodes'!$E$28,IF($Q83=4,'3 PlantsCodes'!$E$29,1)))*IF($R83=1,'3 PlantsCodes'!$E$31,IF($R83=2,'3 PlantsCodes'!$E$32))))</f>
        <v>6.6754203923149742</v>
      </c>
      <c r="BM83" s="19">
        <f>VLOOKUP($C83,[1]Paris!$AB$6:$AZ$40,$S83)</f>
        <v>4.6149572649572637</v>
      </c>
      <c r="BN83" s="19">
        <f>VLOOKUP($C83,[1]Paris!$B$7:$Y$40,18)</f>
        <v>30.485094726560384</v>
      </c>
      <c r="BO83" s="19">
        <f>VLOOKUP($C83,[1]Paris!$B$7:$AA$40,26)</f>
        <v>0.33414558585910437</v>
      </c>
      <c r="BP83" s="20">
        <f>IF($U83=1,-[4]Office!$E$7,0)</f>
        <v>-7.0162393162393162</v>
      </c>
      <c r="BQ83" s="57" t="s">
        <v>30</v>
      </c>
      <c r="BR83" s="19">
        <f>IF($N83&gt;0,VLOOKUP($C83,[2]Paris!$AB$7:$AN$40,$N83))/((IF($P83=1,'3 PlantsCodes'!$D$26,IF($P83=2,'3 PlantsCodes'!$D$27,IF($P83=3,'3 PlantsCodes'!$D$28,IF($P83=4,'3 PlantsCodes'!$D$29)))))*IF($R83=1,'3 PlantsCodes'!$D$31,IF($R83=2,'3 PlantsCodes'!$D$32)))</f>
        <v>118.66077316252222</v>
      </c>
      <c r="BS83" s="19">
        <f>(IF($O83=20,VLOOKUP($C83,[2]Paris!$AB$7:$AN$40,12),IF($O83&gt;0,VLOOKUP($C83,[2]Paris!$AB$7:$AN$40,$O83),0))/(IF($Q83=1,'3 PlantsCodes'!$E$26,IF($Q83=3,'3 PlantsCodes'!$E$28,IF($Q83=4,'3 PlantsCodes'!$E$29,1)))*IF($R83=1,'3 PlantsCodes'!$E$31,IF($R83=2,'3 PlantsCodes'!$E$32))))</f>
        <v>2.6806399319826149</v>
      </c>
      <c r="BT83" s="19">
        <f>VLOOKUP($C83,[2]Paris!$AB$6:$AZ$40,$S83)</f>
        <v>7.7279365079365085</v>
      </c>
      <c r="BU83" s="19">
        <f>VLOOKUP($C83,[2]Paris!$B$7:$Y$40,18)</f>
        <v>28.841314429564559</v>
      </c>
      <c r="BV83" s="19">
        <f>VLOOKUP($C83,[2]Paris!$B$7:$AA$40,26)</f>
        <v>0.61079072917315813</v>
      </c>
      <c r="BW83" s="20">
        <f>IF($U83=1,-[4]School!$E$7,0)</f>
        <v>-7.1434920634920633</v>
      </c>
      <c r="BX83" s="57" t="s">
        <v>30</v>
      </c>
    </row>
    <row r="84" spans="1:76" x14ac:dyDescent="0.25">
      <c r="A84" s="151"/>
      <c r="B84" s="17">
        <v>8</v>
      </c>
      <c r="C84" s="22">
        <f t="shared" ref="C84:V84" si="85">IF(C61="","",C61)</f>
        <v>14</v>
      </c>
      <c r="D84" s="50" t="str">
        <f t="shared" si="85"/>
        <v>o</v>
      </c>
      <c r="E84" s="50" t="str">
        <f t="shared" si="85"/>
        <v>+</v>
      </c>
      <c r="F84" s="49" t="str">
        <f t="shared" si="85"/>
        <v>+</v>
      </c>
      <c r="G84" s="49" t="str">
        <f t="shared" si="85"/>
        <v>+</v>
      </c>
      <c r="H84" s="49">
        <f t="shared" si="85"/>
        <v>0</v>
      </c>
      <c r="I84" s="49">
        <f t="shared" si="85"/>
        <v>3</v>
      </c>
      <c r="J84" s="49">
        <f t="shared" si="85"/>
        <v>3</v>
      </c>
      <c r="K84" s="49">
        <f t="shared" si="85"/>
        <v>3</v>
      </c>
      <c r="L84" s="49">
        <f t="shared" si="85"/>
        <v>1</v>
      </c>
      <c r="M84" s="49">
        <f t="shared" si="85"/>
        <v>3331</v>
      </c>
      <c r="N84" s="49">
        <f t="shared" si="85"/>
        <v>5</v>
      </c>
      <c r="O84" s="49">
        <f t="shared" si="85"/>
        <v>20</v>
      </c>
      <c r="P84" s="49">
        <f t="shared" si="85"/>
        <v>3</v>
      </c>
      <c r="Q84" s="49">
        <f t="shared" si="85"/>
        <v>3</v>
      </c>
      <c r="R84" s="49">
        <f t="shared" si="85"/>
        <v>2</v>
      </c>
      <c r="S84" s="22">
        <f t="shared" si="85"/>
        <v>15</v>
      </c>
      <c r="T84" s="49">
        <f t="shared" si="85"/>
        <v>0</v>
      </c>
      <c r="U84" s="49">
        <f t="shared" si="85"/>
        <v>0</v>
      </c>
      <c r="V84" s="18" t="str">
        <f t="shared" si="85"/>
        <v/>
      </c>
      <c r="W84" s="21">
        <f>IF(W61&gt;0,VLOOKUP(W61,'[3]2020_Envelope'!$BH$6:$CR$128,12),"")</f>
        <v>10.267879790460436</v>
      </c>
      <c r="X84" s="21">
        <f>IF(X61&gt;0,VLOOKUP(X61,'[3]2020_Envelope'!$BH$6:$CR$128,12),"")</f>
        <v>15.256367254628136</v>
      </c>
      <c r="Y84" s="21">
        <f>IF(Y61&gt;0,VLOOKUP(Y61,'[3]2020_Envelope'!$BH$6:$CR$128,12),"")</f>
        <v>18.750041356492968</v>
      </c>
      <c r="Z84" s="21">
        <f>IF(Z61&gt;0,VLOOKUP(Z61,'[3]2020_Envelope'!$BH$6:$CR$128,12),"")</f>
        <v>157.69351720647776</v>
      </c>
      <c r="AA84" s="21">
        <f>IF(AA61&gt;0,VLOOKUP(AA61,'[3]2020_Envelope'!$BH$6:$CR$128,12),"")</f>
        <v>79.109972989516422</v>
      </c>
      <c r="AB84" s="21">
        <f>IF(AB61&gt;0,VLOOKUP(AB61,'[3]2020_Envelope'!$BH$6:$CR$128,12),"")</f>
        <v>38.712422015595259</v>
      </c>
      <c r="AC84" s="20" t="str">
        <f>IF(AC61&gt;0,VLOOKUP(AC61,'[3]2020_HVAC'!$EY$7:$KA$83,56),"")</f>
        <v/>
      </c>
      <c r="AD84" s="20" t="str">
        <f>IF(AD61&gt;0,VLOOKUP(AD61,'[3]2020_HVAC'!$EY$7:$KA$83,56),"")</f>
        <v/>
      </c>
      <c r="AE84" s="20">
        <f>IF(AE61&gt;0,VLOOKUP(AE61,'[3]2020_HVAC'!$EY$7:$KA$83,56),"")</f>
        <v>57.960000000000008</v>
      </c>
      <c r="AF84" s="20">
        <f>IF(AF61&gt;0,VLOOKUP(AF61,'[3]2020_HVAC'!$EY$7:$KA$83,56),"")</f>
        <v>3.45</v>
      </c>
      <c r="AG84" s="55">
        <f>VLOOKUP($C84,[1]Performance!$A$3:$K$38,5)</f>
        <v>2</v>
      </c>
      <c r="AH84" s="55">
        <f t="shared" si="76"/>
        <v>58</v>
      </c>
      <c r="AI84" s="20">
        <f>IF(AI61&gt;0,VLOOKUP(AI61,'[3]2020_HVAC'!$EY$7:$KA$83,AH84),"")</f>
        <v>2.2421489911485737</v>
      </c>
      <c r="AJ84" s="20">
        <f>IF(AJ61&gt;0,VLOOKUP(AJ61,'[3]2020_HVAC'!$EY$7:$KA$83,$AH84),"")</f>
        <v>6.402683349680518</v>
      </c>
      <c r="AK84" s="20">
        <f>IF(AK61&gt;0,VLOOKUP(AK61,'[3]2020_HVAC'!$EY$7:$KA$83,56),"")</f>
        <v>48.300000000000004</v>
      </c>
      <c r="AL84" s="20" t="str">
        <f>IF(AL61&gt;0,VLOOKUP(AL61,'[3]2020_HVAC'!$EY$7:$KA$83,56),"")</f>
        <v/>
      </c>
      <c r="AM84" s="20">
        <f>IF(AM61&gt;0,VLOOKUP(AM61,'[3]2020_HVAC'!$EY$7:$KA$83,56),"")</f>
        <v>2.3786324786324786</v>
      </c>
      <c r="AN84" s="20" t="str">
        <f>IF(AN61&gt;0,VLOOKUP(AN61,'[3]2020_HVAC'!$EY$7:$KA$83,56),"")</f>
        <v/>
      </c>
      <c r="AO84" s="20" t="str">
        <f>IF(AO61&gt;0,VLOOKUP(AO61,'[3]2020_HVAC'!$EY$7:$KA$83,56),"")</f>
        <v/>
      </c>
      <c r="AP84" s="13">
        <f t="shared" si="77"/>
        <v>1030825.3771123602</v>
      </c>
      <c r="AQ84" s="21">
        <f>IF(AQ61&gt;0,VLOOKUP(AQ61,'[3]2020_Envelope'!$BH$6:$CR$128,13),"")</f>
        <v>27.808841099163679</v>
      </c>
      <c r="AR84" s="21">
        <f>IF(AR61&gt;0,VLOOKUP(AR61,'[3]2020_Envelope'!$BH$6:$CR$128,13),"")</f>
        <v>27.478148586952507</v>
      </c>
      <c r="AS84" s="21">
        <f>IF(AS61&gt;0,VLOOKUP(AS61,'[3]2020_Envelope'!$BH$6:$CR$128,13),"")</f>
        <v>50.781362007168454</v>
      </c>
      <c r="AT84" s="21" t="str">
        <f>IF(AT61&gt;0,VLOOKUP(AT61,'[3]2020_Envelope'!$BH$6:$CR$128,13),"")</f>
        <v/>
      </c>
      <c r="AU84" s="21">
        <f>IF(AU61&gt;0,VLOOKUP(AU61,'[3]2020_Envelope'!$BH$6:$CR$128,13),"")</f>
        <v>53.255430881060875</v>
      </c>
      <c r="AV84" s="21">
        <f>IF(AV61&gt;0,VLOOKUP(AV61,'[3]2020_Envelope'!$BH$6:$CR$128,13),"")</f>
        <v>26.060515975188107</v>
      </c>
      <c r="AW84" s="20" t="str">
        <f>IF(AW61&gt;0,VLOOKUP(AW61,'[3]2020_HVAC'!$EY$7:$KA$83,59),"")</f>
        <v/>
      </c>
      <c r="AX84" s="20" t="str">
        <f>IF(AX61&gt;0,VLOOKUP(AX61,'[3]2020_HVAC'!$EY$7:$KA$83,59),"")</f>
        <v/>
      </c>
      <c r="AY84" s="20">
        <f>IF(AY61&gt;0,VLOOKUP(AY61,'[3]2020_HVAC'!$EY$7:$KA$83,59),"")</f>
        <v>57.960000000000008</v>
      </c>
      <c r="AZ84" s="20">
        <f>IF(AZ61&gt;0,VLOOKUP(AZ61,'[3]2020_HVAC'!$EY$7:$KA$83,59),"")</f>
        <v>3.45</v>
      </c>
      <c r="BA84" s="55">
        <f>VLOOKUP($C84,[2]Performance!$A$3:$K$36,5)</f>
        <v>2</v>
      </c>
      <c r="BB84" s="55">
        <f t="shared" si="78"/>
        <v>61</v>
      </c>
      <c r="BC84" s="20">
        <f>IF(BC61&gt;0,VLOOKUP(BC61,'[3]2020_HVAC'!$EY$7:$KA$83,BB84),"")</f>
        <v>3.7258762373729364</v>
      </c>
      <c r="BD84" s="20">
        <f>IF(BD61&gt;0,VLOOKUP(BD61,'[3]2020_HVAC'!$EY$7:$KA$83,$BB84),"")</f>
        <v>16.160160345055839</v>
      </c>
      <c r="BE84" s="20">
        <f>IF(BE61&gt;0,VLOOKUP(BE61,'[3]2020_HVAC'!$EY$7:$KA$83,59),"")</f>
        <v>48.3</v>
      </c>
      <c r="BF84" s="20" t="str">
        <f>IF(BF61&gt;0,VLOOKUP(BF61,'[3]2020_HVAC'!$EY$7:$KA$83,59),"")</f>
        <v/>
      </c>
      <c r="BG84" s="20">
        <f>IF(BG61&gt;0,VLOOKUP(BG61,'[3]2020_HVAC'!$EY$7:$KA$83,59),"")</f>
        <v>2.6504761904761907</v>
      </c>
      <c r="BH84" s="20" t="str">
        <f>IF(BH61&gt;0,VLOOKUP(BH61,'[3]2020_HVAC'!$EY$7:$KA$83,59),"")</f>
        <v/>
      </c>
      <c r="BI84" s="20" t="str">
        <f>IF(BI61&gt;0,VLOOKUP(BI61,'[3]2020_HVAC'!$EY$7:$KA$83,59),"")</f>
        <v/>
      </c>
      <c r="BJ84" s="13">
        <f t="shared" si="79"/>
        <v>1000537.0556656816</v>
      </c>
      <c r="BK84" s="19">
        <f>IF($N84&gt;0,VLOOKUP($C84,[1]Paris!$AB$7:$AN$40,$N84))/((IF($P84=1,'3 PlantsCodes'!$D$26,IF($P84=2,'3 PlantsCodes'!$D$27,IF($P84=3,'3 PlantsCodes'!$D$28,IF($P84=4,'3 PlantsCodes'!$D$29)))))*IF($R84=1,'3 PlantsCodes'!$D$31,IF($R84=2,'3 PlantsCodes'!$D$32)))</f>
        <v>18.525129885126631</v>
      </c>
      <c r="BL84" s="19">
        <f>(IF($O84=20,VLOOKUP($C84,[1]Paris!$AB$7:$AN$40,12),IF($O84&gt;0,VLOOKUP($C84,[1]Paris!$AB$7:$AN$40,$O84),0))/(IF($Q84=1,'3 PlantsCodes'!$E$26,IF($Q84=3,'3 PlantsCodes'!$E$28,IF($Q84=4,'3 PlantsCodes'!$E$29,1)))*IF($R84=1,'3 PlantsCodes'!$E$31,IF($R84=2,'3 PlantsCodes'!$E$32))))</f>
        <v>0.9285534779277359</v>
      </c>
      <c r="BM84" s="19">
        <f>VLOOKUP($C84,[1]Paris!$AB$6:$AZ$40,$S84)</f>
        <v>8.6315789473684212</v>
      </c>
      <c r="BN84" s="19">
        <f>VLOOKUP($C84,[1]Paris!$B$7:$Y$40,18)</f>
        <v>7.545498072470048</v>
      </c>
      <c r="BO84" s="19">
        <f>VLOOKUP($C84,[1]Paris!$B$7:$AA$40,26)</f>
        <v>0.15464484370839787</v>
      </c>
      <c r="BP84" s="20">
        <f>IF($U84=1,-[4]Office!$E$7,0)</f>
        <v>0</v>
      </c>
      <c r="BQ84" s="57" t="s">
        <v>30</v>
      </c>
      <c r="BR84" s="19">
        <f>IF($N84&gt;0,VLOOKUP($C84,[2]Paris!$AB$7:$AN$40,$N84))/((IF($P84=1,'3 PlantsCodes'!$D$26,IF($P84=2,'3 PlantsCodes'!$D$27,IF($P84=3,'3 PlantsCodes'!$D$28,IF($P84=4,'3 PlantsCodes'!$D$29)))))*IF($R84=1,'3 PlantsCodes'!$D$31,IF($R84=2,'3 PlantsCodes'!$D$32)))</f>
        <v>28.98941699152153</v>
      </c>
      <c r="BS84" s="19">
        <f>(IF($O84=20,VLOOKUP($C84,[2]Paris!$AB$7:$AN$40,12),IF($O84&gt;0,VLOOKUP($C84,[2]Paris!$AB$7:$AN$40,$O84),0))/(IF($Q84=1,'3 PlantsCodes'!$E$26,IF($Q84=3,'3 PlantsCodes'!$E$28,IF($Q84=4,'3 PlantsCodes'!$E$29,1)))*IF($R84=1,'3 PlantsCodes'!$E$31,IF($R84=2,'3 PlantsCodes'!$E$32))))</f>
        <v>1.5499335497352948</v>
      </c>
      <c r="BT84" s="19">
        <f>VLOOKUP($C84,[2]Paris!$AB$6:$AZ$40,$S84)</f>
        <v>12.526315789473685</v>
      </c>
      <c r="BU84" s="19">
        <f>VLOOKUP($C84,[2]Paris!$B$7:$Y$40,18)</f>
        <v>7.9861940627061907</v>
      </c>
      <c r="BV84" s="19">
        <f>VLOOKUP($C84,[2]Paris!$B$7:$AA$40,26)</f>
        <v>0.39246567661042625</v>
      </c>
      <c r="BW84" s="20">
        <f>IF($U84=1,-[4]School!$E$7,0)</f>
        <v>0</v>
      </c>
      <c r="BX84" s="57" t="s">
        <v>30</v>
      </c>
    </row>
    <row r="85" spans="1:76" x14ac:dyDescent="0.25">
      <c r="A85" s="151"/>
      <c r="B85" s="17">
        <v>9</v>
      </c>
      <c r="C85" s="22">
        <f t="shared" ref="C85:V85" si="86">IF(C62="","",C62)</f>
        <v>18</v>
      </c>
      <c r="D85" s="50" t="str">
        <f t="shared" si="86"/>
        <v>+</v>
      </c>
      <c r="E85" s="50" t="str">
        <f t="shared" si="86"/>
        <v>+</v>
      </c>
      <c r="F85" s="49" t="str">
        <f t="shared" si="86"/>
        <v>+</v>
      </c>
      <c r="G85" s="49" t="str">
        <f t="shared" si="86"/>
        <v>+</v>
      </c>
      <c r="H85" s="49">
        <f t="shared" si="86"/>
        <v>0</v>
      </c>
      <c r="I85" s="49">
        <f t="shared" si="86"/>
        <v>4</v>
      </c>
      <c r="J85" s="49">
        <f t="shared" si="86"/>
        <v>3</v>
      </c>
      <c r="K85" s="49">
        <f t="shared" si="86"/>
        <v>3</v>
      </c>
      <c r="L85" s="49">
        <f t="shared" si="86"/>
        <v>1</v>
      </c>
      <c r="M85" s="49">
        <f t="shared" si="86"/>
        <v>4331</v>
      </c>
      <c r="N85" s="49">
        <f t="shared" si="86"/>
        <v>5</v>
      </c>
      <c r="O85" s="49">
        <f t="shared" si="86"/>
        <v>20</v>
      </c>
      <c r="P85" s="49">
        <f t="shared" si="86"/>
        <v>3</v>
      </c>
      <c r="Q85" s="49">
        <f t="shared" si="86"/>
        <v>3</v>
      </c>
      <c r="R85" s="49">
        <f t="shared" si="86"/>
        <v>2</v>
      </c>
      <c r="S85" s="22">
        <f t="shared" si="86"/>
        <v>21</v>
      </c>
      <c r="T85" s="49">
        <f t="shared" si="86"/>
        <v>1</v>
      </c>
      <c r="U85" s="49">
        <f t="shared" si="86"/>
        <v>1</v>
      </c>
      <c r="V85" s="18" t="str">
        <f t="shared" si="86"/>
        <v/>
      </c>
      <c r="W85" s="21">
        <f>IF(W62&gt;0,VLOOKUP(W62,'[3]2020_Envelope'!$BH$6:$CR$128,12),"")</f>
        <v>10.491094568513924</v>
      </c>
      <c r="X85" s="21">
        <f>IF(X62&gt;0,VLOOKUP(X62,'[3]2020_Envelope'!$BH$6:$CR$128,12),"")</f>
        <v>18.434777099342334</v>
      </c>
      <c r="Y85" s="21">
        <f>IF(Y62&gt;0,VLOOKUP(Y62,'[3]2020_Envelope'!$BH$6:$CR$128,12),"")</f>
        <v>18.973256134546457</v>
      </c>
      <c r="Z85" s="21">
        <f>IF(Z62&gt;0,VLOOKUP(Z62,'[3]2020_Envelope'!$BH$6:$CR$128,12),"")</f>
        <v>157.69351720647776</v>
      </c>
      <c r="AA85" s="21">
        <f>IF(AA62&gt;0,VLOOKUP(AA62,'[3]2020_Envelope'!$BH$6:$CR$128,12),"")</f>
        <v>79.109972989516422</v>
      </c>
      <c r="AB85" s="21">
        <f>IF(AB62&gt;0,VLOOKUP(AB62,'[3]2020_Envelope'!$BH$6:$CR$128,12),"")</f>
        <v>38.712422015595259</v>
      </c>
      <c r="AC85" s="20" t="str">
        <f>IF(AC62&gt;0,VLOOKUP(AC62,'[3]2020_HVAC'!$EY$7:$KA$83,56),"")</f>
        <v/>
      </c>
      <c r="AD85" s="20" t="str">
        <f>IF(AD62&gt;0,VLOOKUP(AD62,'[3]2020_HVAC'!$EY$7:$KA$83,56),"")</f>
        <v/>
      </c>
      <c r="AE85" s="20">
        <f>IF(AE62&gt;0,VLOOKUP(AE62,'[3]2020_HVAC'!$EY$7:$KA$83,56),"")</f>
        <v>57.960000000000008</v>
      </c>
      <c r="AF85" s="20">
        <f>IF(AF62&gt;0,VLOOKUP(AF62,'[3]2020_HVAC'!$EY$7:$KA$83,56),"")</f>
        <v>3.45</v>
      </c>
      <c r="AG85" s="55">
        <f>VLOOKUP($C85,[1]Performance!$A$3:$K$38,5)</f>
        <v>2</v>
      </c>
      <c r="AH85" s="55">
        <f t="shared" si="76"/>
        <v>58</v>
      </c>
      <c r="AI85" s="20">
        <f>IF(AI62&gt;0,VLOOKUP(AI62,'[3]2020_HVAC'!$EY$7:$KA$83,AH85),"")</f>
        <v>2.2421489911485737</v>
      </c>
      <c r="AJ85" s="20">
        <f>IF(AJ62&gt;0,VLOOKUP(AJ62,'[3]2020_HVAC'!$EY$7:$KA$83,$AH85),"")</f>
        <v>6.402683349680518</v>
      </c>
      <c r="AK85" s="20">
        <f>IF(AK62&gt;0,VLOOKUP(AK62,'[3]2020_HVAC'!$EY$7:$KA$83,56),"")</f>
        <v>48.300000000000004</v>
      </c>
      <c r="AL85" s="20" t="str">
        <f>IF(AL62&gt;0,VLOOKUP(AL62,'[3]2020_HVAC'!$EY$7:$KA$83,56),"")</f>
        <v/>
      </c>
      <c r="AM85" s="20">
        <f>IF(AM62&gt;0,VLOOKUP(AM62,'[3]2020_HVAC'!$EY$7:$KA$83,56),"")</f>
        <v>2.3786324786324786</v>
      </c>
      <c r="AN85" s="20">
        <f>IF(AN62&gt;0,VLOOKUP(AN62,'[3]2020_HVAC'!$EY$7:$KA$83,56),"")</f>
        <v>7.4826666666666597</v>
      </c>
      <c r="AO85" s="20">
        <f>IF(AO62&gt;0,VLOOKUP(AO62,'[3]2020_HVAC'!$EY$7:$KA$83,56),"")</f>
        <v>11.672728779840847</v>
      </c>
      <c r="AP85" s="13">
        <f t="shared" si="77"/>
        <v>1084131.1266551095</v>
      </c>
      <c r="AQ85" s="21">
        <f>IF(AQ62&gt;0,VLOOKUP(AQ62,'[3]2020_Envelope'!$BH$6:$CR$128,13),"")</f>
        <v>28.413381123058546</v>
      </c>
      <c r="AR85" s="21">
        <f>IF(AR62&gt;0,VLOOKUP(AR62,'[3]2020_Envelope'!$BH$6:$CR$128,13),"")</f>
        <v>33.202762875900952</v>
      </c>
      <c r="AS85" s="21">
        <f>IF(AS62&gt;0,VLOOKUP(AS62,'[3]2020_Envelope'!$BH$6:$CR$128,13),"")</f>
        <v>51.385902031063324</v>
      </c>
      <c r="AT85" s="21" t="str">
        <f>IF(AT62&gt;0,VLOOKUP(AT62,'[3]2020_Envelope'!$BH$6:$CR$128,13),"")</f>
        <v/>
      </c>
      <c r="AU85" s="21">
        <f>IF(AU62&gt;0,VLOOKUP(AU62,'[3]2020_Envelope'!$BH$6:$CR$128,13),"")</f>
        <v>53.255430881060875</v>
      </c>
      <c r="AV85" s="21">
        <f>IF(AV62&gt;0,VLOOKUP(AV62,'[3]2020_Envelope'!$BH$6:$CR$128,13),"")</f>
        <v>26.060515975188107</v>
      </c>
      <c r="AW85" s="20" t="str">
        <f>IF(AW62&gt;0,VLOOKUP(AW62,'[3]2020_HVAC'!$EY$7:$KA$83,59),"")</f>
        <v/>
      </c>
      <c r="AX85" s="20" t="str">
        <f>IF(AX62&gt;0,VLOOKUP(AX62,'[3]2020_HVAC'!$EY$7:$KA$83,59),"")</f>
        <v/>
      </c>
      <c r="AY85" s="20">
        <f>IF(AY62&gt;0,VLOOKUP(AY62,'[3]2020_HVAC'!$EY$7:$KA$83,59),"")</f>
        <v>57.960000000000008</v>
      </c>
      <c r="AZ85" s="20">
        <f>IF(AZ62&gt;0,VLOOKUP(AZ62,'[3]2020_HVAC'!$EY$7:$KA$83,59),"")</f>
        <v>3.45</v>
      </c>
      <c r="BA85" s="55">
        <f>VLOOKUP($C85,[2]Performance!$A$3:$K$36,5)</f>
        <v>2</v>
      </c>
      <c r="BB85" s="55">
        <f t="shared" si="78"/>
        <v>61</v>
      </c>
      <c r="BC85" s="20">
        <f>IF(BC62&gt;0,VLOOKUP(BC62,'[3]2020_HVAC'!$EY$7:$KA$83,BB85),"")</f>
        <v>3.7258762373729364</v>
      </c>
      <c r="BD85" s="20">
        <f>IF(BD62&gt;0,VLOOKUP(BD62,'[3]2020_HVAC'!$EY$7:$KA$83,$BB85),"")</f>
        <v>16.160160345055839</v>
      </c>
      <c r="BE85" s="20">
        <f>IF(BE62&gt;0,VLOOKUP(BE62,'[3]2020_HVAC'!$EY$7:$KA$83,59),"")</f>
        <v>48.3</v>
      </c>
      <c r="BF85" s="20" t="str">
        <f>IF(BF62&gt;0,VLOOKUP(BF62,'[3]2020_HVAC'!$EY$7:$KA$83,59),"")</f>
        <v/>
      </c>
      <c r="BG85" s="20">
        <f>IF(BG62&gt;0,VLOOKUP(BG62,'[3]2020_HVAC'!$EY$7:$KA$83,59),"")</f>
        <v>2.6504761904761907</v>
      </c>
      <c r="BH85" s="20">
        <f>IF(BH62&gt;0,VLOOKUP(BH62,'[3]2020_HVAC'!$EY$7:$KA$83,59),"")</f>
        <v>11.117104761904752</v>
      </c>
      <c r="BI85" s="20">
        <f>IF(BI62&gt;0,VLOOKUP(BI62,'[3]2020_HVAC'!$EY$7:$KA$83,59),"")</f>
        <v>12.043291598248492</v>
      </c>
      <c r="BJ85" s="13">
        <f t="shared" si="79"/>
        <v>1095333.4413608895</v>
      </c>
      <c r="BK85" s="19">
        <f>IF($N85&gt;0,VLOOKUP($C85,[1]Paris!$AB$7:$AN$40,$N85))/((IF($P85=1,'3 PlantsCodes'!$D$26,IF($P85=2,'3 PlantsCodes'!$D$27,IF($P85=3,'3 PlantsCodes'!$D$28,IF($P85=4,'3 PlantsCodes'!$D$29)))))*IF($R85=1,'3 PlantsCodes'!$D$31,IF($R85=2,'3 PlantsCodes'!$D$32)))</f>
        <v>15.025206431460939</v>
      </c>
      <c r="BL85" s="19">
        <f>(IF($O85=20,VLOOKUP($C85,[1]Paris!$AB$7:$AN$40,12),IF($O85&gt;0,VLOOKUP($C85,[1]Paris!$AB$7:$AN$40,$O85),0))/(IF($Q85=1,'3 PlantsCodes'!$E$26,IF($Q85=3,'3 PlantsCodes'!$E$28,IF($Q85=4,'3 PlantsCodes'!$E$29,1)))*IF($R85=1,'3 PlantsCodes'!$E$31,IF($R85=2,'3 PlantsCodes'!$E$32))))</f>
        <v>0.98690434388946746</v>
      </c>
      <c r="BM85" s="19">
        <f>VLOOKUP($C85,[1]Paris!$AB$6:$AZ$40,$S85)</f>
        <v>4.8578497525865938</v>
      </c>
      <c r="BN85" s="19">
        <f>VLOOKUP($C85,[1]Paris!$B$7:$Y$40,18)</f>
        <v>7.545498072470048</v>
      </c>
      <c r="BO85" s="19">
        <f>VLOOKUP($C85,[1]Paris!$B$7:$AA$40,26)</f>
        <v>0.15148596374761322</v>
      </c>
      <c r="BP85" s="20">
        <f>IF($U85=1,-[4]Office!$E$7,0)</f>
        <v>-7.0162393162393162</v>
      </c>
      <c r="BQ85" s="57" t="s">
        <v>30</v>
      </c>
      <c r="BR85" s="19">
        <f>IF($N85&gt;0,VLOOKUP($C85,[2]Paris!$AB$7:$AN$40,$N85))/((IF($P85=1,'3 PlantsCodes'!$D$26,IF($P85=2,'3 PlantsCodes'!$D$27,IF($P85=3,'3 PlantsCodes'!$D$28,IF($P85=4,'3 PlantsCodes'!$D$29)))))*IF($R85=1,'3 PlantsCodes'!$D$31,IF($R85=2,'3 PlantsCodes'!$D$32)))</f>
        <v>22.442452351212221</v>
      </c>
      <c r="BS85" s="19">
        <f>(IF($O85=20,VLOOKUP($C85,[2]Paris!$AB$7:$AN$40,12),IF($O85&gt;0,VLOOKUP($C85,[2]Paris!$AB$7:$AN$40,$O85),0))/(IF($Q85=1,'3 PlantsCodes'!$E$26,IF($Q85=3,'3 PlantsCodes'!$E$28,IF($Q85=4,'3 PlantsCodes'!$E$29,1)))*IF($R85=1,'3 PlantsCodes'!$E$31,IF($R85=2,'3 PlantsCodes'!$E$32))))</f>
        <v>1.4832706898857126</v>
      </c>
      <c r="BT85" s="19">
        <f>VLOOKUP($C85,[2]Paris!$AB$6:$AZ$40,$S85)</f>
        <v>8.1346700083542203</v>
      </c>
      <c r="BU85" s="19">
        <f>VLOOKUP($C85,[2]Paris!$B$7:$Y$40,18)</f>
        <v>7.9861940627061907</v>
      </c>
      <c r="BV85" s="19">
        <f>VLOOKUP($C85,[2]Paris!$B$7:$AA$40,26)</f>
        <v>0.3817962555299228</v>
      </c>
      <c r="BW85" s="20">
        <f>IF($U85=1,-[4]School!$E$7,0)</f>
        <v>-7.1434920634920633</v>
      </c>
      <c r="BX85" s="57" t="s">
        <v>30</v>
      </c>
    </row>
    <row r="86" spans="1:76" x14ac:dyDescent="0.25">
      <c r="A86" s="151"/>
      <c r="B86" s="17">
        <v>10</v>
      </c>
      <c r="C86" s="22">
        <f t="shared" ref="C86:V86" si="87">IF(C63="","",C63)</f>
        <v>14</v>
      </c>
      <c r="D86" s="50" t="str">
        <f t="shared" si="87"/>
        <v>o</v>
      </c>
      <c r="E86" s="50" t="str">
        <f t="shared" si="87"/>
        <v>+</v>
      </c>
      <c r="F86" s="49" t="str">
        <f t="shared" si="87"/>
        <v>+</v>
      </c>
      <c r="G86" s="49" t="str">
        <f t="shared" si="87"/>
        <v>+</v>
      </c>
      <c r="H86" s="49">
        <f t="shared" si="87"/>
        <v>0</v>
      </c>
      <c r="I86" s="49">
        <f t="shared" si="87"/>
        <v>3</v>
      </c>
      <c r="J86" s="49">
        <f t="shared" si="87"/>
        <v>3</v>
      </c>
      <c r="K86" s="49">
        <f t="shared" si="87"/>
        <v>3</v>
      </c>
      <c r="L86" s="49">
        <f t="shared" si="87"/>
        <v>1</v>
      </c>
      <c r="M86" s="49">
        <f t="shared" si="87"/>
        <v>3331</v>
      </c>
      <c r="N86" s="49">
        <f t="shared" si="87"/>
        <v>8</v>
      </c>
      <c r="O86" s="49">
        <f t="shared" si="87"/>
        <v>13</v>
      </c>
      <c r="P86" s="49">
        <f t="shared" si="87"/>
        <v>1</v>
      </c>
      <c r="Q86" s="49">
        <f t="shared" si="87"/>
        <v>1</v>
      </c>
      <c r="R86" s="49">
        <f t="shared" si="87"/>
        <v>2</v>
      </c>
      <c r="S86" s="22">
        <f t="shared" si="87"/>
        <v>17</v>
      </c>
      <c r="T86" s="49">
        <f t="shared" si="87"/>
        <v>0</v>
      </c>
      <c r="U86" s="49">
        <f t="shared" si="87"/>
        <v>0</v>
      </c>
      <c r="V86" s="18" t="str">
        <f t="shared" si="87"/>
        <v/>
      </c>
      <c r="W86" s="21">
        <f>IF(W63&gt;0,VLOOKUP(W63,'[3]2020_Envelope'!$BH$6:$CR$128,12),"")</f>
        <v>10.267879790460436</v>
      </c>
      <c r="X86" s="21">
        <f>IF(X63&gt;0,VLOOKUP(X63,'[3]2020_Envelope'!$BH$6:$CR$128,12),"")</f>
        <v>15.256367254628136</v>
      </c>
      <c r="Y86" s="21">
        <f>IF(Y63&gt;0,VLOOKUP(Y63,'[3]2020_Envelope'!$BH$6:$CR$128,12),"")</f>
        <v>18.750041356492968</v>
      </c>
      <c r="Z86" s="21">
        <f>IF(Z63&gt;0,VLOOKUP(Z63,'[3]2020_Envelope'!$BH$6:$CR$128,12),"")</f>
        <v>157.69351720647776</v>
      </c>
      <c r="AA86" s="21">
        <f>IF(AA63&gt;0,VLOOKUP(AA63,'[3]2020_Envelope'!$BH$6:$CR$128,12),"")</f>
        <v>79.109972989516422</v>
      </c>
      <c r="AB86" s="21">
        <f>IF(AB63&gt;0,VLOOKUP(AB63,'[3]2020_Envelope'!$BH$6:$CR$128,12),"")</f>
        <v>38.712422015595259</v>
      </c>
      <c r="AC86" s="20" t="str">
        <f>IF(AC63&gt;0,VLOOKUP(AC63,'[3]2020_HVAC'!$EY$7:$KA$83,56),"")</f>
        <v/>
      </c>
      <c r="AD86" s="20" t="str">
        <f>IF(AD63&gt;0,VLOOKUP(AD63,'[3]2020_HVAC'!$EY$7:$KA$83,56),"")</f>
        <v/>
      </c>
      <c r="AE86" s="20">
        <f>IF(AE63&gt;0,VLOOKUP(AE63,'[3]2020_HVAC'!$EY$7:$KA$83,56),"")</f>
        <v>57.960000000000008</v>
      </c>
      <c r="AF86" s="20">
        <f>IF(AF63&gt;0,VLOOKUP(AF63,'[3]2020_HVAC'!$EY$7:$KA$83,56),"")</f>
        <v>3.45</v>
      </c>
      <c r="AG86" s="55">
        <f>VLOOKUP($C86,[1]Performance!$A$3:$K$38,5)</f>
        <v>2</v>
      </c>
      <c r="AH86" s="55">
        <f t="shared" si="76"/>
        <v>58</v>
      </c>
      <c r="AI86" s="20">
        <f>IF(AI63&gt;0,VLOOKUP(AI63,'[3]2020_HVAC'!$EY$7:$KA$83,AH86),"")</f>
        <v>5.8861302979085313</v>
      </c>
      <c r="AJ86" s="20" t="str">
        <f>IF(AJ63&gt;0,VLOOKUP(AJ63,'[3]2020_HVAC'!$EY$7:$KA$83,$AH86),"")</f>
        <v/>
      </c>
      <c r="AK86" s="20">
        <f>IF(AK63&gt;0,VLOOKUP(AK63,'[3]2020_HVAC'!$EY$7:$KA$83,56),"")</f>
        <v>33.35</v>
      </c>
      <c r="AL86" s="20" t="str">
        <f>IF(AL63&gt;0,VLOOKUP(AL63,'[3]2020_HVAC'!$EY$7:$KA$83,56),"")</f>
        <v/>
      </c>
      <c r="AM86" s="20">
        <f>IF(AM63&gt;0,VLOOKUP(AM63,'[3]2020_HVAC'!$EY$7:$KA$83,56),"")</f>
        <v>2.3786324786324786</v>
      </c>
      <c r="AN86" s="20" t="str">
        <f>IF(AN63&gt;0,VLOOKUP(AN63,'[3]2020_HVAC'!$EY$7:$KA$83,56),"")</f>
        <v/>
      </c>
      <c r="AO86" s="20" t="str">
        <f>IF(AO63&gt;0,VLOOKUP(AO63,'[3]2020_HVAC'!$EY$7:$KA$83,56),"")</f>
        <v/>
      </c>
      <c r="AP86" s="13">
        <f t="shared" si="77"/>
        <v>989387.01433192613</v>
      </c>
      <c r="AQ86" s="21">
        <f>IF(AQ63&gt;0,VLOOKUP(AQ63,'[3]2020_Envelope'!$BH$6:$CR$128,13),"")</f>
        <v>27.808841099163679</v>
      </c>
      <c r="AR86" s="21">
        <f>IF(AR63&gt;0,VLOOKUP(AR63,'[3]2020_Envelope'!$BH$6:$CR$128,13),"")</f>
        <v>27.478148586952507</v>
      </c>
      <c r="AS86" s="21">
        <f>IF(AS63&gt;0,VLOOKUP(AS63,'[3]2020_Envelope'!$BH$6:$CR$128,13),"")</f>
        <v>50.781362007168454</v>
      </c>
      <c r="AT86" s="21" t="str">
        <f>IF(AT63&gt;0,VLOOKUP(AT63,'[3]2020_Envelope'!$BH$6:$CR$128,13),"")</f>
        <v/>
      </c>
      <c r="AU86" s="21">
        <f>IF(AU63&gt;0,VLOOKUP(AU63,'[3]2020_Envelope'!$BH$6:$CR$128,13),"")</f>
        <v>53.255430881060875</v>
      </c>
      <c r="AV86" s="21">
        <f>IF(AV63&gt;0,VLOOKUP(AV63,'[3]2020_Envelope'!$BH$6:$CR$128,13),"")</f>
        <v>26.060515975188107</v>
      </c>
      <c r="AW86" s="20" t="str">
        <f>IF(AW63&gt;0,VLOOKUP(AW63,'[3]2020_HVAC'!$EY$7:$KA$83,59),"")</f>
        <v/>
      </c>
      <c r="AX86" s="20" t="str">
        <f>IF(AX63&gt;0,VLOOKUP(AX63,'[3]2020_HVAC'!$EY$7:$KA$83,59),"")</f>
        <v/>
      </c>
      <c r="AY86" s="20">
        <f>IF(AY63&gt;0,VLOOKUP(AY63,'[3]2020_HVAC'!$EY$7:$KA$83,59),"")</f>
        <v>57.960000000000008</v>
      </c>
      <c r="AZ86" s="20">
        <f>IF(AZ63&gt;0,VLOOKUP(AZ63,'[3]2020_HVAC'!$EY$7:$KA$83,59),"")</f>
        <v>3.45</v>
      </c>
      <c r="BA86" s="55">
        <f>VLOOKUP($C86,[2]Performance!$A$3:$K$36,5)</f>
        <v>2</v>
      </c>
      <c r="BB86" s="55">
        <f t="shared" si="78"/>
        <v>61</v>
      </c>
      <c r="BC86" s="20">
        <f>IF(BC63&gt;0,VLOOKUP(BC63,'[3]2020_HVAC'!$EY$7:$KA$83,BB86),"")</f>
        <v>9.7812380415557527</v>
      </c>
      <c r="BD86" s="20" t="str">
        <f>IF(BD63&gt;0,VLOOKUP(BD63,'[3]2020_HVAC'!$EY$7:$KA$83,$BB86),"")</f>
        <v/>
      </c>
      <c r="BE86" s="20">
        <f>IF(BE63&gt;0,VLOOKUP(BE63,'[3]2020_HVAC'!$EY$7:$KA$83,59),"")</f>
        <v>33.35</v>
      </c>
      <c r="BF86" s="20" t="str">
        <f>IF(BF63&gt;0,VLOOKUP(BF63,'[3]2020_HVAC'!$EY$7:$KA$83,59),"")</f>
        <v/>
      </c>
      <c r="BG86" s="20">
        <f>IF(BG63&gt;0,VLOOKUP(BG63,'[3]2020_HVAC'!$EY$7:$KA$83,59),"")</f>
        <v>2.6504761904761907</v>
      </c>
      <c r="BH86" s="20" t="str">
        <f>IF(BH63&gt;0,VLOOKUP(BH63,'[3]2020_HVAC'!$EY$7:$KA$83,59),"")</f>
        <v/>
      </c>
      <c r="BI86" s="20" t="str">
        <f>IF(BI63&gt;0,VLOOKUP(BI63,'[3]2020_HVAC'!$EY$7:$KA$83,59),"")</f>
        <v/>
      </c>
      <c r="BJ86" s="13">
        <f t="shared" si="79"/>
        <v>921614.44026193151</v>
      </c>
      <c r="BK86" s="19">
        <f>IF($N86&gt;0,VLOOKUP($C86,[1]Paris!$AB$7:$AN$40,$N86))/((IF($P86=1,'3 PlantsCodes'!$D$26,IF($P86=2,'3 PlantsCodes'!$D$27,IF($P86=3,'3 PlantsCodes'!$D$28,IF($P86=4,'3 PlantsCodes'!$D$29)))))*IF($R86=1,'3 PlantsCodes'!$D$31,IF($R86=2,'3 PlantsCodes'!$D$32)))</f>
        <v>5.2817741354040999</v>
      </c>
      <c r="BL86" s="19">
        <f>(IF($O86=20,VLOOKUP($C86,[1]Paris!$AB$7:$AN$40,12),IF($O86&gt;0,VLOOKUP($C86,[1]Paris!$AB$7:$AN$40,$O86),0))/(IF($Q86=1,'3 PlantsCodes'!$E$26,IF($Q86=3,'3 PlantsCodes'!$E$28,IF($Q86=4,'3 PlantsCodes'!$E$29,1)))*IF($R86=1,'3 PlantsCodes'!$E$31,IF($R86=2,'3 PlantsCodes'!$E$32))))</f>
        <v>0.67404393651154126</v>
      </c>
      <c r="BM86" s="19">
        <f>VLOOKUP($C86,[1]Paris!$AB$6:$AZ$40,$S86)</f>
        <v>2.4863550883282137</v>
      </c>
      <c r="BN86" s="19">
        <f>VLOOKUP($C86,[1]Paris!$B$7:$Y$40,18)</f>
        <v>7.545498072470048</v>
      </c>
      <c r="BO86" s="19">
        <f>VLOOKUP($C86,[1]Paris!$B$7:$AA$40,26)</f>
        <v>0.15464484370839787</v>
      </c>
      <c r="BP86" s="20">
        <f>IF($U86=1,-[4]Office!$E$7,0)</f>
        <v>0</v>
      </c>
      <c r="BQ86" s="57" t="s">
        <v>30</v>
      </c>
      <c r="BR86" s="19">
        <f>IF($N86&gt;0,VLOOKUP($C86,[2]Paris!$AB$7:$AN$40,$N86))/((IF($P86=1,'3 PlantsCodes'!$D$26,IF($P86=2,'3 PlantsCodes'!$D$27,IF($P86=3,'3 PlantsCodes'!$D$28,IF($P86=4,'3 PlantsCodes'!$D$29)))))*IF($R86=1,'3 PlantsCodes'!$D$31,IF($R86=2,'3 PlantsCodes'!$D$32)))</f>
        <v>7.6979938625638633</v>
      </c>
      <c r="BS86" s="19">
        <f>(IF($O86=20,VLOOKUP($C86,[2]Paris!$AB$7:$AN$40,12),IF($O86&gt;0,VLOOKUP($C86,[2]Paris!$AB$7:$AN$40,$O86),0))/(IF($Q86=1,'3 PlantsCodes'!$E$26,IF($Q86=3,'3 PlantsCodes'!$E$28,IF($Q86=4,'3 PlantsCodes'!$E$29,1)))*IF($R86=1,'3 PlantsCodes'!$E$31,IF($R86=2,'3 PlantsCodes'!$E$32))))</f>
        <v>0.99433784072418219</v>
      </c>
      <c r="BT86" s="19">
        <f>VLOOKUP($C86,[2]Paris!$AB$6:$AZ$40,$S86)</f>
        <v>3.3605919034474159</v>
      </c>
      <c r="BU86" s="19">
        <f>VLOOKUP($C86,[2]Paris!$B$7:$Y$40,18)</f>
        <v>7.9861940627061907</v>
      </c>
      <c r="BV86" s="19">
        <f>VLOOKUP($C86,[2]Paris!$B$7:$AA$40,26)</f>
        <v>0.39246567661042625</v>
      </c>
      <c r="BW86" s="20">
        <f>IF($U86=1,-[4]School!$E$7,0)</f>
        <v>0</v>
      </c>
      <c r="BX86" s="57" t="s">
        <v>30</v>
      </c>
    </row>
    <row r="87" spans="1:76" x14ac:dyDescent="0.25">
      <c r="A87" s="151"/>
      <c r="B87" s="17">
        <v>11</v>
      </c>
      <c r="C87" s="22">
        <f t="shared" ref="C87:V87" si="88">IF(C64="","",C64)</f>
        <v>18</v>
      </c>
      <c r="D87" s="50" t="str">
        <f t="shared" si="88"/>
        <v>+</v>
      </c>
      <c r="E87" s="50" t="str">
        <f t="shared" si="88"/>
        <v>+</v>
      </c>
      <c r="F87" s="49" t="str">
        <f t="shared" si="88"/>
        <v>+</v>
      </c>
      <c r="G87" s="49" t="str">
        <f t="shared" si="88"/>
        <v>+</v>
      </c>
      <c r="H87" s="49">
        <f t="shared" si="88"/>
        <v>0</v>
      </c>
      <c r="I87" s="49">
        <f t="shared" si="88"/>
        <v>4</v>
      </c>
      <c r="J87" s="49">
        <f t="shared" si="88"/>
        <v>3</v>
      </c>
      <c r="K87" s="49">
        <f t="shared" si="88"/>
        <v>3</v>
      </c>
      <c r="L87" s="49">
        <f t="shared" si="88"/>
        <v>1</v>
      </c>
      <c r="M87" s="49">
        <f t="shared" si="88"/>
        <v>4331</v>
      </c>
      <c r="N87" s="49">
        <f t="shared" si="88"/>
        <v>8</v>
      </c>
      <c r="O87" s="49">
        <f t="shared" si="88"/>
        <v>13</v>
      </c>
      <c r="P87" s="49">
        <f t="shared" si="88"/>
        <v>1</v>
      </c>
      <c r="Q87" s="49">
        <f t="shared" si="88"/>
        <v>1</v>
      </c>
      <c r="R87" s="49">
        <f t="shared" si="88"/>
        <v>2</v>
      </c>
      <c r="S87" s="22">
        <f t="shared" si="88"/>
        <v>17</v>
      </c>
      <c r="T87" s="49">
        <f t="shared" si="88"/>
        <v>0</v>
      </c>
      <c r="U87" s="49">
        <f t="shared" si="88"/>
        <v>0</v>
      </c>
      <c r="V87" s="18" t="str">
        <f t="shared" si="88"/>
        <v/>
      </c>
      <c r="W87" s="21">
        <f>IF(W64&gt;0,VLOOKUP(W64,'[3]2020_Envelope'!$BH$6:$CR$128,12),"")</f>
        <v>10.491094568513924</v>
      </c>
      <c r="X87" s="21">
        <f>IF(X64&gt;0,VLOOKUP(X64,'[3]2020_Envelope'!$BH$6:$CR$128,12),"")</f>
        <v>18.434777099342334</v>
      </c>
      <c r="Y87" s="21">
        <f>IF(Y64&gt;0,VLOOKUP(Y64,'[3]2020_Envelope'!$BH$6:$CR$128,12),"")</f>
        <v>18.973256134546457</v>
      </c>
      <c r="Z87" s="21">
        <f>IF(Z64&gt;0,VLOOKUP(Z64,'[3]2020_Envelope'!$BH$6:$CR$128,12),"")</f>
        <v>157.69351720647776</v>
      </c>
      <c r="AA87" s="21">
        <f>IF(AA64&gt;0,VLOOKUP(AA64,'[3]2020_Envelope'!$BH$6:$CR$128,12),"")</f>
        <v>79.109972989516422</v>
      </c>
      <c r="AB87" s="21">
        <f>IF(AB64&gt;0,VLOOKUP(AB64,'[3]2020_Envelope'!$BH$6:$CR$128,12),"")</f>
        <v>38.712422015595259</v>
      </c>
      <c r="AC87" s="20" t="str">
        <f>IF(AC64&gt;0,VLOOKUP(AC64,'[3]2020_HVAC'!$EY$7:$KA$83,56),"")</f>
        <v/>
      </c>
      <c r="AD87" s="20" t="str">
        <f>IF(AD64&gt;0,VLOOKUP(AD64,'[3]2020_HVAC'!$EY$7:$KA$83,56),"")</f>
        <v/>
      </c>
      <c r="AE87" s="20">
        <f>IF(AE64&gt;0,VLOOKUP(AE64,'[3]2020_HVAC'!$EY$7:$KA$83,56),"")</f>
        <v>57.960000000000008</v>
      </c>
      <c r="AF87" s="20">
        <f>IF(AF64&gt;0,VLOOKUP(AF64,'[3]2020_HVAC'!$EY$7:$KA$83,56),"")</f>
        <v>3.45</v>
      </c>
      <c r="AG87" s="55">
        <f>VLOOKUP($C87,[1]Performance!$A$3:$K$38,5)</f>
        <v>2</v>
      </c>
      <c r="AH87" s="55">
        <f t="shared" si="76"/>
        <v>58</v>
      </c>
      <c r="AI87" s="20">
        <f>IF(AI64&gt;0,VLOOKUP(AI64,'[3]2020_HVAC'!$EY$7:$KA$83,AH87),"")</f>
        <v>5.8861302979085313</v>
      </c>
      <c r="AJ87" s="20" t="str">
        <f>IF(AJ64&gt;0,VLOOKUP(AJ64,'[3]2020_HVAC'!$EY$7:$KA$83,$AH87),"")</f>
        <v/>
      </c>
      <c r="AK87" s="20">
        <f>IF(AK64&gt;0,VLOOKUP(AK64,'[3]2020_HVAC'!$EY$7:$KA$83,56),"")</f>
        <v>33.35</v>
      </c>
      <c r="AL87" s="20" t="str">
        <f>IF(AL64&gt;0,VLOOKUP(AL64,'[3]2020_HVAC'!$EY$7:$KA$83,56),"")</f>
        <v/>
      </c>
      <c r="AM87" s="20">
        <f>IF(AM64&gt;0,VLOOKUP(AM64,'[3]2020_HVAC'!$EY$7:$KA$83,56),"")</f>
        <v>2.3786324786324786</v>
      </c>
      <c r="AN87" s="20" t="str">
        <f>IF(AN64&gt;0,VLOOKUP(AN64,'[3]2020_HVAC'!$EY$7:$KA$83,56),"")</f>
        <v/>
      </c>
      <c r="AO87" s="20" t="str">
        <f>IF(AO64&gt;0,VLOOKUP(AO64,'[3]2020_HVAC'!$EY$7:$KA$83,56),"")</f>
        <v/>
      </c>
      <c r="AP87" s="13">
        <f t="shared" si="77"/>
        <v>997869.13852984773</v>
      </c>
      <c r="AQ87" s="21">
        <f>IF(AQ64&gt;0,VLOOKUP(AQ64,'[3]2020_Envelope'!$BH$6:$CR$128,13),"")</f>
        <v>28.413381123058546</v>
      </c>
      <c r="AR87" s="21">
        <f>IF(AR64&gt;0,VLOOKUP(AR64,'[3]2020_Envelope'!$BH$6:$CR$128,13),"")</f>
        <v>33.202762875900952</v>
      </c>
      <c r="AS87" s="21">
        <f>IF(AS64&gt;0,VLOOKUP(AS64,'[3]2020_Envelope'!$BH$6:$CR$128,13),"")</f>
        <v>51.385902031063324</v>
      </c>
      <c r="AT87" s="21" t="str">
        <f>IF(AT64&gt;0,VLOOKUP(AT64,'[3]2020_Envelope'!$BH$6:$CR$128,13),"")</f>
        <v/>
      </c>
      <c r="AU87" s="21">
        <f>IF(AU64&gt;0,VLOOKUP(AU64,'[3]2020_Envelope'!$BH$6:$CR$128,13),"")</f>
        <v>53.255430881060875</v>
      </c>
      <c r="AV87" s="21">
        <f>IF(AV64&gt;0,VLOOKUP(AV64,'[3]2020_Envelope'!$BH$6:$CR$128,13),"")</f>
        <v>26.060515975188107</v>
      </c>
      <c r="AW87" s="20" t="str">
        <f>IF(AW64&gt;0,VLOOKUP(AW64,'[3]2020_HVAC'!$EY$7:$KA$83,59),"")</f>
        <v/>
      </c>
      <c r="AX87" s="20" t="str">
        <f>IF(AX64&gt;0,VLOOKUP(AX64,'[3]2020_HVAC'!$EY$7:$KA$83,59),"")</f>
        <v/>
      </c>
      <c r="AY87" s="20">
        <f>IF(AY64&gt;0,VLOOKUP(AY64,'[3]2020_HVAC'!$EY$7:$KA$83,59),"")</f>
        <v>57.960000000000008</v>
      </c>
      <c r="AZ87" s="20">
        <f>IF(AZ64&gt;0,VLOOKUP(AZ64,'[3]2020_HVAC'!$EY$7:$KA$83,59),"")</f>
        <v>3.45</v>
      </c>
      <c r="BA87" s="55">
        <f>VLOOKUP($C87,[2]Performance!$A$3:$K$36,5)</f>
        <v>2</v>
      </c>
      <c r="BB87" s="55">
        <f t="shared" si="78"/>
        <v>61</v>
      </c>
      <c r="BC87" s="20">
        <f>IF(BC64&gt;0,VLOOKUP(BC64,'[3]2020_HVAC'!$EY$7:$KA$83,BB87),"")</f>
        <v>9.7812380415557527</v>
      </c>
      <c r="BD87" s="20" t="str">
        <f>IF(BD64&gt;0,VLOOKUP(BD64,'[3]2020_HVAC'!$EY$7:$KA$83,$BB87),"")</f>
        <v/>
      </c>
      <c r="BE87" s="20">
        <f>IF(BE64&gt;0,VLOOKUP(BE64,'[3]2020_HVAC'!$EY$7:$KA$83,59),"")</f>
        <v>33.35</v>
      </c>
      <c r="BF87" s="20" t="str">
        <f>IF(BF64&gt;0,VLOOKUP(BF64,'[3]2020_HVAC'!$EY$7:$KA$83,59),"")</f>
        <v/>
      </c>
      <c r="BG87" s="20">
        <f>IF(BG64&gt;0,VLOOKUP(BG64,'[3]2020_HVAC'!$EY$7:$KA$83,59),"")</f>
        <v>2.6504761904761907</v>
      </c>
      <c r="BH87" s="20" t="str">
        <f>IF(BH64&gt;0,VLOOKUP(BH64,'[3]2020_HVAC'!$EY$7:$KA$83,59),"")</f>
        <v/>
      </c>
      <c r="BI87" s="20" t="str">
        <f>IF(BI64&gt;0,VLOOKUP(BI64,'[3]2020_HVAC'!$EY$7:$KA$83,59),"")</f>
        <v/>
      </c>
      <c r="BJ87" s="13">
        <f t="shared" si="79"/>
        <v>943455.57742265682</v>
      </c>
      <c r="BK87" s="19">
        <f>IF($N87&gt;0,VLOOKUP($C87,[1]Paris!$AB$7:$AN$40,$N87))/((IF($P87=1,'3 PlantsCodes'!$D$26,IF($P87=2,'3 PlantsCodes'!$D$27,IF($P87=3,'3 PlantsCodes'!$D$28,IF($P87=4,'3 PlantsCodes'!$D$29)))))*IF($R87=1,'3 PlantsCodes'!$D$31,IF($R87=2,'3 PlantsCodes'!$D$32)))</f>
        <v>4.1519650837500768</v>
      </c>
      <c r="BL87" s="19">
        <f>(IF($O87=20,VLOOKUP($C87,[1]Paris!$AB$7:$AN$40,12),IF($O87&gt;0,VLOOKUP($C87,[1]Paris!$AB$7:$AN$40,$O87),0))/(IF($Q87=1,'3 PlantsCodes'!$E$26,IF($Q87=3,'3 PlantsCodes'!$E$28,IF($Q87=4,'3 PlantsCodes'!$E$29,1)))*IF($R87=1,'3 PlantsCodes'!$E$31,IF($R87=2,'3 PlantsCodes'!$E$32))))</f>
        <v>0.71623130920251077</v>
      </c>
      <c r="BM87" s="19">
        <f>VLOOKUP($C87,[1]Paris!$AB$6:$AZ$40,$S87)</f>
        <v>2.4097824304992272</v>
      </c>
      <c r="BN87" s="19">
        <f>VLOOKUP($C87,[1]Paris!$B$7:$Y$40,18)</f>
        <v>7.545498072470048</v>
      </c>
      <c r="BO87" s="19">
        <f>VLOOKUP($C87,[1]Paris!$B$7:$AA$40,26)</f>
        <v>0.15148596374761322</v>
      </c>
      <c r="BP87" s="20">
        <f>IF($U87=1,-[4]Office!$E$7,0)</f>
        <v>0</v>
      </c>
      <c r="BQ87" s="57" t="s">
        <v>30</v>
      </c>
      <c r="BR87" s="19">
        <f>IF($N87&gt;0,VLOOKUP($C87,[2]Paris!$AB$7:$AN$40,$N87))/((IF($P87=1,'3 PlantsCodes'!$D$26,IF($P87=2,'3 PlantsCodes'!$D$27,IF($P87=3,'3 PlantsCodes'!$D$28,IF($P87=4,'3 PlantsCodes'!$D$29)))))*IF($R87=1,'3 PlantsCodes'!$D$31,IF($R87=2,'3 PlantsCodes'!$D$32)))</f>
        <v>5.9935961995651343</v>
      </c>
      <c r="BS87" s="19">
        <f>(IF($O87=20,VLOOKUP($C87,[2]Paris!$AB$7:$AN$40,12),IF($O87&gt;0,VLOOKUP($C87,[2]Paris!$AB$7:$AN$40,$O87),0))/(IF($Q87=1,'3 PlantsCodes'!$E$26,IF($Q87=3,'3 PlantsCodes'!$E$28,IF($Q87=4,'3 PlantsCodes'!$E$29,1)))*IF($R87=1,'3 PlantsCodes'!$E$31,IF($R87=2,'3 PlantsCodes'!$E$32))))</f>
        <v>0.94539554549049953</v>
      </c>
      <c r="BT87" s="19">
        <f>VLOOKUP($C87,[2]Paris!$AB$6:$AZ$40,$S87)</f>
        <v>3.379830074318086</v>
      </c>
      <c r="BU87" s="19">
        <f>VLOOKUP($C87,[2]Paris!$B$7:$Y$40,18)</f>
        <v>7.9861940627061907</v>
      </c>
      <c r="BV87" s="19">
        <f>VLOOKUP($C87,[2]Paris!$B$7:$AA$40,26)</f>
        <v>0.3817962555299228</v>
      </c>
      <c r="BW87" s="20">
        <f>IF($U87=1,-[4]School!$E$7,0)</f>
        <v>0</v>
      </c>
      <c r="BX87" s="57" t="s">
        <v>30</v>
      </c>
    </row>
    <row r="88" spans="1:76" x14ac:dyDescent="0.25">
      <c r="A88" s="151"/>
      <c r="B88" s="17">
        <v>12</v>
      </c>
      <c r="C88" s="22">
        <f t="shared" ref="C88:V88" si="89">IF(C65="","",C65)</f>
        <v>36</v>
      </c>
      <c r="D88" s="50" t="str">
        <f t="shared" si="89"/>
        <v>+</v>
      </c>
      <c r="E88" s="50" t="str">
        <f t="shared" si="89"/>
        <v>+</v>
      </c>
      <c r="F88" s="49" t="str">
        <f t="shared" si="89"/>
        <v>+</v>
      </c>
      <c r="G88" s="49" t="str">
        <f t="shared" si="89"/>
        <v>+</v>
      </c>
      <c r="H88" s="49">
        <f t="shared" si="89"/>
        <v>1</v>
      </c>
      <c r="I88" s="49">
        <f t="shared" si="89"/>
        <v>4</v>
      </c>
      <c r="J88" s="49">
        <f t="shared" si="89"/>
        <v>3</v>
      </c>
      <c r="K88" s="49">
        <f t="shared" si="89"/>
        <v>3</v>
      </c>
      <c r="L88" s="49">
        <f t="shared" si="89"/>
        <v>2</v>
      </c>
      <c r="M88" s="49">
        <f t="shared" si="89"/>
        <v>4332</v>
      </c>
      <c r="N88" s="49">
        <f t="shared" si="89"/>
        <v>9</v>
      </c>
      <c r="O88" s="49">
        <f t="shared" si="89"/>
        <v>0</v>
      </c>
      <c r="P88" s="49">
        <f t="shared" si="89"/>
        <v>3</v>
      </c>
      <c r="Q88" s="49">
        <f t="shared" si="89"/>
        <v>0</v>
      </c>
      <c r="R88" s="49">
        <f t="shared" si="89"/>
        <v>2</v>
      </c>
      <c r="S88" s="22">
        <f t="shared" si="89"/>
        <v>24</v>
      </c>
      <c r="T88" s="49">
        <f t="shared" si="89"/>
        <v>1</v>
      </c>
      <c r="U88" s="49">
        <f t="shared" si="89"/>
        <v>1</v>
      </c>
      <c r="V88" s="18" t="str">
        <f t="shared" si="89"/>
        <v/>
      </c>
      <c r="W88" s="21">
        <f>IF(W65&gt;0,VLOOKUP(W65,'[3]2020_Envelope'!$BH$6:$CR$128,12),"")</f>
        <v>10.491094568513924</v>
      </c>
      <c r="X88" s="21">
        <f>IF(X65&gt;0,VLOOKUP(X65,'[3]2020_Envelope'!$BH$6:$CR$128,12),"")</f>
        <v>18.434777099342334</v>
      </c>
      <c r="Y88" s="21">
        <f>IF(Y65&gt;0,VLOOKUP(Y65,'[3]2020_Envelope'!$BH$6:$CR$128,12),"")</f>
        <v>18.973256134546457</v>
      </c>
      <c r="Z88" s="21">
        <f>IF(Z65&gt;0,VLOOKUP(Z65,'[3]2020_Envelope'!$BH$6:$CR$128,12),"")</f>
        <v>157.69351720647776</v>
      </c>
      <c r="AA88" s="21">
        <f>IF(AA65&gt;0,VLOOKUP(AA65,'[3]2020_Envelope'!$BH$6:$CR$128,12),"")</f>
        <v>79.109972989516422</v>
      </c>
      <c r="AB88" s="21">
        <f>IF(AB65&gt;0,VLOOKUP(AB65,'[3]2020_Envelope'!$BH$6:$CR$128,12),"")</f>
        <v>38.712422015595259</v>
      </c>
      <c r="AC88" s="20">
        <f>IF(AC65&gt;0,VLOOKUP(AC65,'[3]2020_HVAC'!$EY$7:$KA$83,56),"")</f>
        <v>25.875</v>
      </c>
      <c r="AD88" s="20">
        <f>IF(AD65&gt;0,VLOOKUP(AD65,'[3]2020_HVAC'!$EY$7:$KA$83,56),"")</f>
        <v>16.905000000000001</v>
      </c>
      <c r="AE88" s="20">
        <f>IF(AE65&gt;0,VLOOKUP(AE65,'[3]2020_HVAC'!$EY$7:$KA$83,56),"")</f>
        <v>57.960000000000008</v>
      </c>
      <c r="AF88" s="20">
        <f>IF(AF65&gt;0,VLOOKUP(AF65,'[3]2020_HVAC'!$EY$7:$KA$83,56),"")</f>
        <v>3.45</v>
      </c>
      <c r="AG88" s="55">
        <f>VLOOKUP($C88,[1]Performance!$A$3:$K$38,5)</f>
        <v>2</v>
      </c>
      <c r="AH88" s="55">
        <f t="shared" si="76"/>
        <v>58</v>
      </c>
      <c r="AI88" s="20" t="str">
        <f>IF(AI65&gt;0,VLOOKUP(AI65,'[3]2020_HVAC'!$EY$7:$KA$83,AH88),"")</f>
        <v/>
      </c>
      <c r="AJ88" s="20" t="str">
        <f>IF(AJ65&gt;0,VLOOKUP(AJ65,'[3]2020_HVAC'!$EY$7:$KA$83,$AH88),"")</f>
        <v/>
      </c>
      <c r="AK88" s="20">
        <f>IF(AK65&gt;0,VLOOKUP(AK65,'[3]2020_HVAC'!$EY$7:$KA$83,56),"")</f>
        <v>48.300000000000004</v>
      </c>
      <c r="AL88" s="20" t="str">
        <f>IF(AL65&gt;0,VLOOKUP(AL65,'[3]2020_HVAC'!$EY$7:$KA$83,56),"")</f>
        <v/>
      </c>
      <c r="AM88" s="20">
        <f>IF(AM65&gt;0,VLOOKUP(AM65,'[3]2020_HVAC'!$EY$7:$KA$83,56),"")</f>
        <v>2.3786324786324786</v>
      </c>
      <c r="AN88" s="20">
        <f>IF(AN65&gt;0,VLOOKUP(AN65,'[3]2020_HVAC'!$EY$7:$KA$83,56),"")</f>
        <v>7.4826666666666597</v>
      </c>
      <c r="AO88" s="20">
        <f>IF(AO65&gt;0,VLOOKUP(AO65,'[3]2020_HVAC'!$EY$7:$KA$83,56),"")</f>
        <v>11.672728779840847</v>
      </c>
      <c r="AP88" s="13">
        <f t="shared" si="77"/>
        <v>1164007.4189775693</v>
      </c>
      <c r="AQ88" s="21">
        <f>IF(AQ65&gt;0,VLOOKUP(AQ65,'[3]2020_Envelope'!$BH$6:$CR$128,13),"")</f>
        <v>28.413381123058546</v>
      </c>
      <c r="AR88" s="21">
        <f>IF(AR65&gt;0,VLOOKUP(AR65,'[3]2020_Envelope'!$BH$6:$CR$128,13),"")</f>
        <v>33.202762875900952</v>
      </c>
      <c r="AS88" s="21">
        <f>IF(AS65&gt;0,VLOOKUP(AS65,'[3]2020_Envelope'!$BH$6:$CR$128,13),"")</f>
        <v>51.385902031063324</v>
      </c>
      <c r="AT88" s="21">
        <f>IF(AT65&gt;0,VLOOKUP(AT65,'[3]2020_Envelope'!$BH$6:$CR$128,13),"")</f>
        <v>106.15647924812032</v>
      </c>
      <c r="AU88" s="21">
        <f>IF(AU65&gt;0,VLOOKUP(AU65,'[3]2020_Envelope'!$BH$6:$CR$128,13),"")</f>
        <v>53.255430881060875</v>
      </c>
      <c r="AV88" s="21">
        <f>IF(AV65&gt;0,VLOOKUP(AV65,'[3]2020_Envelope'!$BH$6:$CR$128,13),"")</f>
        <v>26.060515975188107</v>
      </c>
      <c r="AW88" s="20">
        <f>IF(AW65&gt;0,VLOOKUP(AW65,'[3]2020_HVAC'!$EY$7:$KA$83,59),"")</f>
        <v>25.875</v>
      </c>
      <c r="AX88" s="20">
        <f>IF(AX65&gt;0,VLOOKUP(AX65,'[3]2020_HVAC'!$EY$7:$KA$83,59),"")</f>
        <v>16.905000000000001</v>
      </c>
      <c r="AY88" s="20">
        <f>IF(AY65&gt;0,VLOOKUP(AY65,'[3]2020_HVAC'!$EY$7:$KA$83,59),"")</f>
        <v>57.960000000000008</v>
      </c>
      <c r="AZ88" s="20">
        <f>IF(AZ65&gt;0,VLOOKUP(AZ65,'[3]2020_HVAC'!$EY$7:$KA$83,59),"")</f>
        <v>3.45</v>
      </c>
      <c r="BA88" s="55">
        <f>VLOOKUP($C88,[2]Performance!$A$3:$K$36,5)</f>
        <v>2</v>
      </c>
      <c r="BB88" s="55">
        <f t="shared" si="78"/>
        <v>61</v>
      </c>
      <c r="BC88" s="20" t="str">
        <f>IF(BC65&gt;0,VLOOKUP(BC65,'[3]2020_HVAC'!$EY$7:$KA$83,BB88),"")</f>
        <v/>
      </c>
      <c r="BD88" s="20" t="str">
        <f>IF(BD65&gt;0,VLOOKUP(BD65,'[3]2020_HVAC'!$EY$7:$KA$83,$BB88),"")</f>
        <v/>
      </c>
      <c r="BE88" s="20">
        <f>IF(BE65&gt;0,VLOOKUP(BE65,'[3]2020_HVAC'!$EY$7:$KA$83,59),"")</f>
        <v>48.3</v>
      </c>
      <c r="BF88" s="20" t="str">
        <f>IF(BF65&gt;0,VLOOKUP(BF65,'[3]2020_HVAC'!$EY$7:$KA$83,59),"")</f>
        <v/>
      </c>
      <c r="BG88" s="20">
        <f>IF(BG65&gt;0,VLOOKUP(BG65,'[3]2020_HVAC'!$EY$7:$KA$83,59),"")</f>
        <v>2.6504761904761907</v>
      </c>
      <c r="BH88" s="20">
        <f>IF(BH65&gt;0,VLOOKUP(BH65,'[3]2020_HVAC'!$EY$7:$KA$83,59),"")</f>
        <v>11.117104761904752</v>
      </c>
      <c r="BI88" s="20">
        <f>IF(BI65&gt;0,VLOOKUP(BI65,'[3]2020_HVAC'!$EY$7:$KA$83,59),"")</f>
        <v>12.043291598248492</v>
      </c>
      <c r="BJ88" s="13">
        <f t="shared" si="79"/>
        <v>1501842.3357578181</v>
      </c>
      <c r="BK88" s="19">
        <f>IF($N88&gt;0,VLOOKUP($C88,[1]Paris!$AB$7:$AN$40,$N88))/((IF($P88=1,'3 PlantsCodes'!$D$26,IF($P88=2,'3 PlantsCodes'!$D$27,IF($P88=3,'3 PlantsCodes'!$D$28,IF($P88=4,'3 PlantsCodes'!$D$29)))))*IF($R88=1,'3 PlantsCodes'!$D$31,IF($R88=2,'3 PlantsCodes'!$D$32)))</f>
        <v>40.075486027249013</v>
      </c>
      <c r="BL88" s="19">
        <f>(IF($O88=20,VLOOKUP($C88,[1]Paris!$AB$7:$AN$40,12),IF($O88&gt;0,VLOOKUP($C88,[1]Paris!$AB$7:$AN$40,$O88),0))/(IF($Q88=1,'3 PlantsCodes'!$E$26,IF($Q88=3,'3 PlantsCodes'!$E$28,IF($Q88=4,'3 PlantsCodes'!$E$29,1)))*IF($R88=1,'3 PlantsCodes'!$E$31,IF($R88=2,'3 PlantsCodes'!$E$32))))</f>
        <v>0</v>
      </c>
      <c r="BM88" s="19">
        <f>VLOOKUP($C88,[1]Paris!$AB$6:$AZ$40,$S88)</f>
        <v>4.6149572649572637</v>
      </c>
      <c r="BN88" s="19">
        <f>VLOOKUP($C88,[1]Paris!$B$7:$Y$40,18)</f>
        <v>7.1492882382332752</v>
      </c>
      <c r="BO88" s="19">
        <f>VLOOKUP($C88,[1]Paris!$B$7:$AA$40,26)</f>
        <v>1.4818854948742353</v>
      </c>
      <c r="BP88" s="20">
        <f>IF($U88=1,-[4]Office!$E$7,0)</f>
        <v>-7.0162393162393162</v>
      </c>
      <c r="BQ88" s="57" t="s">
        <v>30</v>
      </c>
      <c r="BR88" s="19">
        <f>IF($N88&gt;0,VLOOKUP($C88,[2]Paris!$AB$7:$AN$40,$N88))/((IF($P88=1,'3 PlantsCodes'!$D$26,IF($P88=2,'3 PlantsCodes'!$D$27,IF($P88=3,'3 PlantsCodes'!$D$28,IF($P88=4,'3 PlantsCodes'!$D$29)))))*IF($R88=1,'3 PlantsCodes'!$D$31,IF($R88=2,'3 PlantsCodes'!$D$32)))</f>
        <v>23.759799115348265</v>
      </c>
      <c r="BS88" s="19">
        <f>(IF($O88=20,VLOOKUP($C88,[2]Paris!$AB$7:$AN$40,12),IF($O88&gt;0,VLOOKUP($C88,[2]Paris!$AB$7:$AN$40,$O88),0))/(IF($Q88=1,'3 PlantsCodes'!$E$26,IF($Q88=3,'3 PlantsCodes'!$E$28,IF($Q88=4,'3 PlantsCodes'!$E$29,1)))*IF($R88=1,'3 PlantsCodes'!$E$31,IF($R88=2,'3 PlantsCodes'!$E$32))))</f>
        <v>0</v>
      </c>
      <c r="BT88" s="19">
        <f>VLOOKUP($C88,[2]Paris!$AB$6:$AZ$40,$S88)</f>
        <v>7.7279365079365085</v>
      </c>
      <c r="BU88" s="19">
        <f>VLOOKUP($C88,[2]Paris!$B$7:$Y$40,18)</f>
        <v>7.641637794745507</v>
      </c>
      <c r="BV88" s="19">
        <f>VLOOKUP($C88,[2]Paris!$B$7:$AA$40,26)</f>
        <v>4.4237193082491588</v>
      </c>
      <c r="BW88" s="20">
        <f>IF($U88=1,-[4]School!$E$7,0)</f>
        <v>-7.1434920634920633</v>
      </c>
      <c r="BX88" s="57" t="s">
        <v>30</v>
      </c>
    </row>
    <row r="89" spans="1:76" x14ac:dyDescent="0.25">
      <c r="A89" s="151"/>
      <c r="B89" s="17">
        <v>13</v>
      </c>
      <c r="C89" s="22">
        <f t="shared" ref="C89:V89" si="90">IF(C66="","",C66)</f>
        <v>3</v>
      </c>
      <c r="D89" s="50" t="str">
        <f t="shared" si="90"/>
        <v/>
      </c>
      <c r="E89" s="50" t="str">
        <f t="shared" si="90"/>
        <v/>
      </c>
      <c r="F89" s="49" t="str">
        <f t="shared" si="90"/>
        <v/>
      </c>
      <c r="G89" s="49" t="str">
        <f t="shared" si="90"/>
        <v/>
      </c>
      <c r="H89" s="49">
        <f t="shared" si="90"/>
        <v>0</v>
      </c>
      <c r="I89" s="49">
        <f t="shared" si="90"/>
        <v>1</v>
      </c>
      <c r="J89" s="49">
        <f t="shared" si="90"/>
        <v>2</v>
      </c>
      <c r="K89" s="49">
        <f t="shared" si="90"/>
        <v>1</v>
      </c>
      <c r="L89" s="49">
        <f t="shared" si="90"/>
        <v>1</v>
      </c>
      <c r="M89" s="49">
        <f t="shared" si="90"/>
        <v>1211</v>
      </c>
      <c r="N89" s="49">
        <f t="shared" si="90"/>
        <v>8</v>
      </c>
      <c r="O89" s="49">
        <f t="shared" si="90"/>
        <v>13</v>
      </c>
      <c r="P89" s="49">
        <f t="shared" si="90"/>
        <v>1</v>
      </c>
      <c r="Q89" s="49">
        <f t="shared" si="90"/>
        <v>1</v>
      </c>
      <c r="R89" s="49">
        <f t="shared" si="90"/>
        <v>2</v>
      </c>
      <c r="S89" s="22">
        <f t="shared" si="90"/>
        <v>17</v>
      </c>
      <c r="T89" s="49">
        <f t="shared" si="90"/>
        <v>0</v>
      </c>
      <c r="U89" s="49">
        <f t="shared" si="90"/>
        <v>0</v>
      </c>
      <c r="V89" s="18" t="str">
        <f t="shared" si="90"/>
        <v/>
      </c>
      <c r="W89" s="21">
        <f>IF(W66&gt;0,VLOOKUP(W66,'[3]2020_Envelope'!$BH$6:$CR$128,12),"")</f>
        <v>17.410752688172042</v>
      </c>
      <c r="X89" s="21">
        <f>IF(X66&gt;0,VLOOKUP(X66,'[3]2020_Envelope'!$BH$6:$CR$128,12),"")</f>
        <v>5.6884891094568513</v>
      </c>
      <c r="Y89" s="21" t="str">
        <f>IF(Y66&gt;0,VLOOKUP(Y66,'[3]2020_Envelope'!$BH$6:$CR$128,12),"")</f>
        <v/>
      </c>
      <c r="Z89" s="21">
        <f>IF(Z66&gt;0,VLOOKUP(Z66,'[3]2020_Envelope'!$BH$6:$CR$128,12),"")</f>
        <v>126.99891531713899</v>
      </c>
      <c r="AA89" s="21" t="str">
        <f>IF(AA66&gt;0,VLOOKUP(AA66,'[3]2020_Envelope'!$BH$6:$CR$128,12),"")</f>
        <v/>
      </c>
      <c r="AB89" s="21" t="str">
        <f>IF(AB66&gt;0,VLOOKUP(AB66,'[3]2020_Envelope'!$BH$6:$CR$128,12),"")</f>
        <v/>
      </c>
      <c r="AC89" s="20" t="str">
        <f>IF(AC66&gt;0,VLOOKUP(AC66,'[3]2020_HVAC'!$EY$7:$KA$83,56),"")</f>
        <v/>
      </c>
      <c r="AD89" s="20" t="str">
        <f>IF(AD66&gt;0,VLOOKUP(AD66,'[3]2020_HVAC'!$EY$7:$KA$83,56),"")</f>
        <v/>
      </c>
      <c r="AE89" s="20" t="str">
        <f>IF(AE66&gt;0,VLOOKUP(AE66,'[3]2020_HVAC'!$EY$7:$KA$83,56),"")</f>
        <v/>
      </c>
      <c r="AF89" s="20" t="str">
        <f>IF(AF66&gt;0,VLOOKUP(AF66,'[3]2020_HVAC'!$EY$7:$KA$83,56),"")</f>
        <v/>
      </c>
      <c r="AG89" s="55">
        <f>VLOOKUP($C89,[1]Performance!$A$3:$K$38,5)</f>
        <v>1</v>
      </c>
      <c r="AH89" s="55">
        <f t="shared" si="76"/>
        <v>57</v>
      </c>
      <c r="AI89" s="20">
        <f>IF(AI66&gt;0,VLOOKUP(AI66,'[3]2020_HVAC'!$EY$7:$KA$83,AH89),"")</f>
        <v>12.168280932279567</v>
      </c>
      <c r="AJ89" s="20" t="str">
        <f>IF(AJ66&gt;0,VLOOKUP(AJ66,'[3]2020_HVAC'!$EY$7:$KA$83,$AH89),"")</f>
        <v/>
      </c>
      <c r="AK89" s="20">
        <f>IF(AK66&gt;0,VLOOKUP(AK66,'[3]2020_HVAC'!$EY$7:$KA$83,56),"")</f>
        <v>33.35</v>
      </c>
      <c r="AL89" s="20" t="str">
        <f>IF(AL66&gt;0,VLOOKUP(AL66,'[3]2020_HVAC'!$EY$7:$KA$83,56),"")</f>
        <v/>
      </c>
      <c r="AM89" s="20">
        <f>IF(AM66&gt;0,VLOOKUP(AM66,'[3]2020_HVAC'!$EY$7:$KA$83,56),"")</f>
        <v>2.3786324786324786</v>
      </c>
      <c r="AN89" s="20" t="str">
        <f>IF(AN66&gt;0,VLOOKUP(AN66,'[3]2020_HVAC'!$EY$7:$KA$83,56),"")</f>
        <v/>
      </c>
      <c r="AO89" s="20" t="str">
        <f>IF(AO66&gt;0,VLOOKUP(AO66,'[3]2020_HVAC'!$EY$7:$KA$83,56),"")</f>
        <v/>
      </c>
      <c r="AP89" s="13">
        <f t="shared" si="77"/>
        <v>463308.46503009106</v>
      </c>
      <c r="AQ89" s="21">
        <f>IF(AQ66&gt;0,VLOOKUP(AQ66,'[3]2020_Envelope'!$BH$6:$CR$128,13),"")</f>
        <v>39.899641577060926</v>
      </c>
      <c r="AR89" s="21">
        <f>IF(AR66&gt;0,VLOOKUP(AR66,'[3]2020_Envelope'!$BH$6:$CR$128,13),"")</f>
        <v>10.245502508960573</v>
      </c>
      <c r="AS89" s="21" t="str">
        <f>IF(AS66&gt;0,VLOOKUP(AS66,'[3]2020_Envelope'!$BH$6:$CR$128,13),"")</f>
        <v/>
      </c>
      <c r="AT89" s="21">
        <f>IF(AT66&gt;0,VLOOKUP(AT66,'[3]2020_Envelope'!$BH$6:$CR$128,13),"")</f>
        <v>106.15647924812032</v>
      </c>
      <c r="AU89" s="21" t="str">
        <f>IF(AU66&gt;0,VLOOKUP(AU66,'[3]2020_Envelope'!$BH$6:$CR$128,13),"")</f>
        <v/>
      </c>
      <c r="AV89" s="21" t="str">
        <f>IF(AV66&gt;0,VLOOKUP(AV66,'[3]2020_Envelope'!$BH$6:$CR$128,13),"")</f>
        <v/>
      </c>
      <c r="AW89" s="20" t="str">
        <f>IF(AW66&gt;0,VLOOKUP(AW66,'[3]2020_HVAC'!$EY$7:$KA$83,59),"")</f>
        <v/>
      </c>
      <c r="AX89" s="20" t="str">
        <f>IF(AX66&gt;0,VLOOKUP(AX66,'[3]2020_HVAC'!$EY$7:$KA$83,59),"")</f>
        <v/>
      </c>
      <c r="AY89" s="20" t="str">
        <f>IF(AY66&gt;0,VLOOKUP(AY66,'[3]2020_HVAC'!$EY$7:$KA$83,59),"")</f>
        <v/>
      </c>
      <c r="AZ89" s="20" t="str">
        <f>IF(AZ66&gt;0,VLOOKUP(AZ66,'[3]2020_HVAC'!$EY$7:$KA$83,59),"")</f>
        <v/>
      </c>
      <c r="BA89" s="55">
        <f>VLOOKUP($C89,[2]Performance!$A$3:$K$36,5)</f>
        <v>1</v>
      </c>
      <c r="BB89" s="55">
        <f t="shared" si="78"/>
        <v>60</v>
      </c>
      <c r="BC89" s="20">
        <f>IF(BC66&gt;0,VLOOKUP(BC66,'[3]2020_HVAC'!$EY$7:$KA$83,BB89),"")</f>
        <v>18.388608450314049</v>
      </c>
      <c r="BD89" s="20" t="str">
        <f>IF(BD66&gt;0,VLOOKUP(BD66,'[3]2020_HVAC'!$EY$7:$KA$83,$BB89),"")</f>
        <v/>
      </c>
      <c r="BE89" s="20">
        <f>IF(BE66&gt;0,VLOOKUP(BE66,'[3]2020_HVAC'!$EY$7:$KA$83,59),"")</f>
        <v>33.35</v>
      </c>
      <c r="BF89" s="20" t="str">
        <f>IF(BF66&gt;0,VLOOKUP(BF66,'[3]2020_HVAC'!$EY$7:$KA$83,59),"")</f>
        <v/>
      </c>
      <c r="BG89" s="20">
        <f>IF(BG66&gt;0,VLOOKUP(BG66,'[3]2020_HVAC'!$EY$7:$KA$83,59),"")</f>
        <v>2.6504761904761907</v>
      </c>
      <c r="BH89" s="20" t="str">
        <f>IF(BH66&gt;0,VLOOKUP(BH66,'[3]2020_HVAC'!$EY$7:$KA$83,59),"")</f>
        <v/>
      </c>
      <c r="BI89" s="20" t="str">
        <f>IF(BI66&gt;0,VLOOKUP(BI66,'[3]2020_HVAC'!$EY$7:$KA$83,59),"")</f>
        <v/>
      </c>
      <c r="BJ89" s="13">
        <f t="shared" si="79"/>
        <v>663675.73012103594</v>
      </c>
      <c r="BK89" s="19">
        <f>IF($N89&gt;0,VLOOKUP($C89,[1]Paris!$AB$7:$AN$40,$N89))/((IF($P89=1,'3 PlantsCodes'!$D$26,IF($P89=2,'3 PlantsCodes'!$D$27,IF($P89=3,'3 PlantsCodes'!$D$28,IF($P89=4,'3 PlantsCodes'!$D$29)))))*IF($R89=1,'3 PlantsCodes'!$D$31,IF($R89=2,'3 PlantsCodes'!$D$32)))</f>
        <v>23.405072207367041</v>
      </c>
      <c r="BL89" s="19">
        <f>(IF($O89=20,VLOOKUP($C89,[1]Paris!$AB$7:$AN$40,12),IF($O89&gt;0,VLOOKUP($C89,[1]Paris!$AB$7:$AN$40,$O89),0))/(IF($Q89=1,'3 PlantsCodes'!$E$26,IF($Q89=3,'3 PlantsCodes'!$E$28,IF($Q89=4,'3 PlantsCodes'!$E$29,1)))*IF($R89=1,'3 PlantsCodes'!$E$31,IF($R89=2,'3 PlantsCodes'!$E$32))))</f>
        <v>3.7774999894483221</v>
      </c>
      <c r="BM89" s="19">
        <f>VLOOKUP($C89,[1]Paris!$AB$6:$AZ$40,$S89)</f>
        <v>2.3098787237162219</v>
      </c>
      <c r="BN89" s="19">
        <f>VLOOKUP($C89,[1]Paris!$B$7:$Y$40,18)</f>
        <v>30.485094726560384</v>
      </c>
      <c r="BO89" s="19">
        <f>VLOOKUP($C89,[1]Paris!$B$7:$AA$40,26)</f>
        <v>0.33414558585910437</v>
      </c>
      <c r="BP89" s="20">
        <f>IF($U89=1,-[4]Office!$E$7,0)</f>
        <v>0</v>
      </c>
      <c r="BQ89" s="57" t="s">
        <v>30</v>
      </c>
      <c r="BR89" s="19">
        <f>IF($N89&gt;0,VLOOKUP($C89,[2]Paris!$AB$7:$AN$40,$N89))/((IF($P89=1,'3 PlantsCodes'!$D$26,IF($P89=2,'3 PlantsCodes'!$D$27,IF($P89=3,'3 PlantsCodes'!$D$28,IF($P89=4,'3 PlantsCodes'!$D$29)))))*IF($R89=1,'3 PlantsCodes'!$D$31,IF($R89=2,'3 PlantsCodes'!$D$32)))</f>
        <v>31.682435716518597</v>
      </c>
      <c r="BS89" s="19">
        <f>(IF($O89=20,VLOOKUP($C89,[2]Paris!$AB$7:$AN$40,12),IF($O89&gt;0,VLOOKUP($C89,[2]Paris!$AB$7:$AN$40,$O89),0))/(IF($Q89=1,'3 PlantsCodes'!$E$26,IF($Q89=3,'3 PlantsCodes'!$E$28,IF($Q89=4,'3 PlantsCodes'!$E$29,1)))*IF($R89=1,'3 PlantsCodes'!$E$31,IF($R89=2,'3 PlantsCodes'!$E$32))))</f>
        <v>1.5943449790283533</v>
      </c>
      <c r="BT89" s="19">
        <f>VLOOKUP($C89,[2]Paris!$AB$6:$AZ$40,$S89)</f>
        <v>3.2776367497355414</v>
      </c>
      <c r="BU89" s="19">
        <f>VLOOKUP($C89,[2]Paris!$B$7:$Y$40,18)</f>
        <v>28.841314429564559</v>
      </c>
      <c r="BV89" s="19">
        <f>VLOOKUP($C89,[2]Paris!$B$7:$AA$40,26)</f>
        <v>0.61079072917315813</v>
      </c>
      <c r="BW89" s="20">
        <f>IF($U89=1,-[4]School!$E$7,0)</f>
        <v>0</v>
      </c>
      <c r="BX89" s="57" t="s">
        <v>30</v>
      </c>
    </row>
    <row r="90" spans="1:76" x14ac:dyDescent="0.25">
      <c r="A90" s="151"/>
      <c r="B90" s="17">
        <v>14</v>
      </c>
      <c r="C90" s="22">
        <f t="shared" ref="C90:V90" si="91">IF(C67="","",C67)</f>
        <v>12</v>
      </c>
      <c r="D90" s="50" t="str">
        <f t="shared" si="91"/>
        <v/>
      </c>
      <c r="E90" s="50" t="str">
        <f t="shared" si="91"/>
        <v/>
      </c>
      <c r="F90" s="49" t="str">
        <f t="shared" si="91"/>
        <v/>
      </c>
      <c r="G90" s="49" t="str">
        <f t="shared" si="91"/>
        <v/>
      </c>
      <c r="H90" s="49">
        <f t="shared" si="91"/>
        <v>0</v>
      </c>
      <c r="I90" s="49">
        <f t="shared" si="91"/>
        <v>3</v>
      </c>
      <c r="J90" s="49">
        <f t="shared" si="91"/>
        <v>2</v>
      </c>
      <c r="K90" s="49">
        <f t="shared" si="91"/>
        <v>3</v>
      </c>
      <c r="L90" s="49">
        <f t="shared" si="91"/>
        <v>1</v>
      </c>
      <c r="M90" s="49">
        <f t="shared" si="91"/>
        <v>3231</v>
      </c>
      <c r="N90" s="49">
        <f t="shared" si="91"/>
        <v>9</v>
      </c>
      <c r="O90" s="49">
        <f t="shared" si="91"/>
        <v>0</v>
      </c>
      <c r="P90" s="49">
        <f t="shared" si="91"/>
        <v>2</v>
      </c>
      <c r="Q90" s="49">
        <f t="shared" si="91"/>
        <v>0</v>
      </c>
      <c r="R90" s="49">
        <f t="shared" si="91"/>
        <v>2</v>
      </c>
      <c r="S90" s="22">
        <f t="shared" si="91"/>
        <v>18</v>
      </c>
      <c r="T90" s="49">
        <f t="shared" si="91"/>
        <v>0</v>
      </c>
      <c r="U90" s="49">
        <f t="shared" si="91"/>
        <v>0</v>
      </c>
      <c r="V90" s="18" t="str">
        <f t="shared" si="91"/>
        <v/>
      </c>
      <c r="W90" s="21">
        <f>IF(W67&gt;0,VLOOKUP(W67,'[3]2020_Envelope'!$BH$6:$CR$128,12),"")</f>
        <v>10.267879790460436</v>
      </c>
      <c r="X90" s="21">
        <f>IF(X67&gt;0,VLOOKUP(X67,'[3]2020_Envelope'!$BH$6:$CR$128,12),"")</f>
        <v>15.256367254628136</v>
      </c>
      <c r="Y90" s="21">
        <f>IF(Y67&gt;0,VLOOKUP(Y67,'[3]2020_Envelope'!$BH$6:$CR$128,12),"")</f>
        <v>18.750041356492968</v>
      </c>
      <c r="Z90" s="21">
        <f>IF(Z67&gt;0,VLOOKUP(Z67,'[3]2020_Envelope'!$BH$6:$CR$128,12),"")</f>
        <v>126.99891531713899</v>
      </c>
      <c r="AA90" s="21">
        <f>IF(AA67&gt;0,VLOOKUP(AA67,'[3]2020_Envelope'!$BH$6:$CR$128,12),"")</f>
        <v>79.109972989516422</v>
      </c>
      <c r="AB90" s="21">
        <f>IF(AB67&gt;0,VLOOKUP(AB67,'[3]2020_Envelope'!$BH$6:$CR$128,12),"")</f>
        <v>38.712422015595259</v>
      </c>
      <c r="AC90" s="20" t="str">
        <f>IF(AC67&gt;0,VLOOKUP(AC67,'[3]2020_HVAC'!$EY$7:$KA$83,56),"")</f>
        <v/>
      </c>
      <c r="AD90" s="20" t="str">
        <f>IF(AD67&gt;0,VLOOKUP(AD67,'[3]2020_HVAC'!$EY$7:$KA$83,56),"")</f>
        <v/>
      </c>
      <c r="AE90" s="20">
        <f>IF(AE67&gt;0,VLOOKUP(AE67,'[3]2020_HVAC'!$EY$7:$KA$83,56),"")</f>
        <v>57.960000000000008</v>
      </c>
      <c r="AF90" s="20">
        <f>IF(AF67&gt;0,VLOOKUP(AF67,'[3]2020_HVAC'!$EY$7:$KA$83,56),"")</f>
        <v>3.45</v>
      </c>
      <c r="AG90" s="55">
        <f>VLOOKUP($C90,[1]Performance!$A$3:$K$38,5)</f>
        <v>1</v>
      </c>
      <c r="AH90" s="55">
        <f t="shared" si="76"/>
        <v>57</v>
      </c>
      <c r="AI90" s="20" t="str">
        <f>IF(AI67&gt;0,VLOOKUP(AI67,'[3]2020_HVAC'!$EY$7:$KA$83,AH90),"")</f>
        <v/>
      </c>
      <c r="AJ90" s="20" t="str">
        <f>IF(AJ67&gt;0,VLOOKUP(AJ67,'[3]2020_HVAC'!$EY$7:$KA$83,$AH90),"")</f>
        <v/>
      </c>
      <c r="AK90" s="20">
        <f>IF(AK67&gt;0,VLOOKUP(AK67,'[3]2020_HVAC'!$EY$7:$KA$83,56),"")</f>
        <v>12.65</v>
      </c>
      <c r="AL90" s="20" t="str">
        <f>IF(AL67&gt;0,VLOOKUP(AL67,'[3]2020_HVAC'!$EY$7:$KA$83,56),"")</f>
        <v/>
      </c>
      <c r="AM90" s="20">
        <f>IF(AM67&gt;0,VLOOKUP(AM67,'[3]2020_HVAC'!$EY$7:$KA$83,56),"")</f>
        <v>2.3786324786324786</v>
      </c>
      <c r="AN90" s="20" t="str">
        <f>IF(AN67&gt;0,VLOOKUP(AN67,'[3]2020_HVAC'!$EY$7:$KA$83,56),"")</f>
        <v/>
      </c>
      <c r="AO90" s="20" t="str">
        <f>IF(AO67&gt;0,VLOOKUP(AO67,'[3]2020_HVAC'!$EY$7:$KA$83,56),"")</f>
        <v/>
      </c>
      <c r="AP90" s="13">
        <f t="shared" si="77"/>
        <v>855350.1010137673</v>
      </c>
      <c r="AQ90" s="21">
        <f>IF(AQ67&gt;0,VLOOKUP(AQ67,'[3]2020_Envelope'!$BH$6:$CR$128,13),"")</f>
        <v>27.808841099163679</v>
      </c>
      <c r="AR90" s="21">
        <f>IF(AR67&gt;0,VLOOKUP(AR67,'[3]2020_Envelope'!$BH$6:$CR$128,13),"")</f>
        <v>27.478148586952507</v>
      </c>
      <c r="AS90" s="21">
        <f>IF(AS67&gt;0,VLOOKUP(AS67,'[3]2020_Envelope'!$BH$6:$CR$128,13),"")</f>
        <v>50.781362007168454</v>
      </c>
      <c r="AT90" s="21">
        <f>IF(AT67&gt;0,VLOOKUP(AT67,'[3]2020_Envelope'!$BH$6:$CR$128,13),"")</f>
        <v>106.15647924812032</v>
      </c>
      <c r="AU90" s="21">
        <f>IF(AU67&gt;0,VLOOKUP(AU67,'[3]2020_Envelope'!$BH$6:$CR$128,13),"")</f>
        <v>53.255430881060875</v>
      </c>
      <c r="AV90" s="21">
        <f>IF(AV67&gt;0,VLOOKUP(AV67,'[3]2020_Envelope'!$BH$6:$CR$128,13),"")</f>
        <v>26.060515975188107</v>
      </c>
      <c r="AW90" s="20" t="str">
        <f>IF(AW67&gt;0,VLOOKUP(AW67,'[3]2020_HVAC'!$EY$7:$KA$83,59),"")</f>
        <v/>
      </c>
      <c r="AX90" s="20" t="str">
        <f>IF(AX67&gt;0,VLOOKUP(AX67,'[3]2020_HVAC'!$EY$7:$KA$83,59),"")</f>
        <v/>
      </c>
      <c r="AY90" s="20">
        <f>IF(AY67&gt;0,VLOOKUP(AY67,'[3]2020_HVAC'!$EY$7:$KA$83,59),"")</f>
        <v>57.960000000000008</v>
      </c>
      <c r="AZ90" s="20">
        <f>IF(AZ67&gt;0,VLOOKUP(AZ67,'[3]2020_HVAC'!$EY$7:$KA$83,59),"")</f>
        <v>3.45</v>
      </c>
      <c r="BA90" s="55">
        <f>VLOOKUP($C90,[2]Performance!$A$3:$K$36,5)</f>
        <v>2</v>
      </c>
      <c r="BB90" s="55">
        <f t="shared" si="78"/>
        <v>61</v>
      </c>
      <c r="BC90" s="20" t="str">
        <f>IF(BC67&gt;0,VLOOKUP(BC67,'[3]2020_HVAC'!$EY$7:$KA$83,BB90),"")</f>
        <v/>
      </c>
      <c r="BD90" s="20" t="str">
        <f>IF(BD67&gt;0,VLOOKUP(BD67,'[3]2020_HVAC'!$EY$7:$KA$83,$BB90),"")</f>
        <v/>
      </c>
      <c r="BE90" s="20">
        <f>IF(BE67&gt;0,VLOOKUP(BE67,'[3]2020_HVAC'!$EY$7:$KA$83,59),"")</f>
        <v>12.65</v>
      </c>
      <c r="BF90" s="20" t="str">
        <f>IF(BF67&gt;0,VLOOKUP(BF67,'[3]2020_HVAC'!$EY$7:$KA$83,59),"")</f>
        <v/>
      </c>
      <c r="BG90" s="20">
        <f>IF(BG67&gt;0,VLOOKUP(BG67,'[3]2020_HVAC'!$EY$7:$KA$83,59),"")</f>
        <v>2.6504761904761907</v>
      </c>
      <c r="BH90" s="20" t="str">
        <f>IF(BH67&gt;0,VLOOKUP(BH67,'[3]2020_HVAC'!$EY$7:$KA$83,59),"")</f>
        <v/>
      </c>
      <c r="BI90" s="20" t="str">
        <f>IF(BI67&gt;0,VLOOKUP(BI67,'[3]2020_HVAC'!$EY$7:$KA$83,59),"")</f>
        <v/>
      </c>
      <c r="BJ90" s="13">
        <f t="shared" si="79"/>
        <v>1159991.4500626097</v>
      </c>
      <c r="BK90" s="19">
        <f>IF($N90&gt;0,VLOOKUP($C90,[1]Paris!$AB$7:$AN$40,$N90))/((IF($P90=1,'3 PlantsCodes'!$D$26,IF($P90=2,'3 PlantsCodes'!$D$27,IF($P90=3,'3 PlantsCodes'!$D$28,IF($P90=4,'3 PlantsCodes'!$D$29)))))*IF($R90=1,'3 PlantsCodes'!$D$31,IF($R90=2,'3 PlantsCodes'!$D$32)))</f>
        <v>52.464422514901869</v>
      </c>
      <c r="BL90" s="19">
        <f>(IF($O90=20,VLOOKUP($C90,[1]Paris!$AB$7:$AN$40,12),IF($O90&gt;0,VLOOKUP($C90,[1]Paris!$AB$7:$AN$40,$O90),0))/(IF($Q90=1,'3 PlantsCodes'!$E$26,IF($Q90=3,'3 PlantsCodes'!$E$28,IF($Q90=4,'3 PlantsCodes'!$E$29,1)))*IF($R90=1,'3 PlantsCodes'!$E$31,IF($R90=2,'3 PlantsCodes'!$E$32))))</f>
        <v>0</v>
      </c>
      <c r="BM90" s="19">
        <f>VLOOKUP($C90,[1]Paris!$AB$6:$AZ$40,$S90)</f>
        <v>8.1999999999999993</v>
      </c>
      <c r="BN90" s="19">
        <f>VLOOKUP($C90,[1]Paris!$B$7:$Y$40,18)</f>
        <v>7.1492882382332752</v>
      </c>
      <c r="BO90" s="19">
        <f>VLOOKUP($C90,[1]Paris!$B$7:$AA$40,26)</f>
        <v>0.19448400508551725</v>
      </c>
      <c r="BP90" s="20">
        <f>IF($U90=1,-[4]Office!$E$7,0)</f>
        <v>0</v>
      </c>
      <c r="BQ90" s="57" t="s">
        <v>30</v>
      </c>
      <c r="BR90" s="19">
        <f>IF($N90&gt;0,VLOOKUP($C90,[2]Paris!$AB$7:$AN$40,$N90))/((IF($P90=1,'3 PlantsCodes'!$D$26,IF($P90=2,'3 PlantsCodes'!$D$27,IF($P90=3,'3 PlantsCodes'!$D$28,IF($P90=4,'3 PlantsCodes'!$D$29)))))*IF($R90=1,'3 PlantsCodes'!$D$31,IF($R90=2,'3 PlantsCodes'!$D$32)))</f>
        <v>49.432621569907106</v>
      </c>
      <c r="BS90" s="19">
        <f>(IF($O90=20,VLOOKUP($C90,[2]Paris!$AB$7:$AN$40,12),IF($O90&gt;0,VLOOKUP($C90,[2]Paris!$AB$7:$AN$40,$O90),0))/(IF($Q90=1,'3 PlantsCodes'!$E$26,IF($Q90=3,'3 PlantsCodes'!$E$28,IF($Q90=4,'3 PlantsCodes'!$E$29,1)))*IF($R90=1,'3 PlantsCodes'!$E$31,IF($R90=2,'3 PlantsCodes'!$E$32))))</f>
        <v>0</v>
      </c>
      <c r="BT90" s="19">
        <f>VLOOKUP($C90,[2]Paris!$AB$6:$AZ$40,$S90)</f>
        <v>11.9</v>
      </c>
      <c r="BU90" s="19">
        <f>VLOOKUP($C90,[2]Paris!$B$7:$Y$40,18)</f>
        <v>7.641637794745507</v>
      </c>
      <c r="BV90" s="19">
        <f>VLOOKUP($C90,[2]Paris!$B$7:$AA$40,26)</f>
        <v>0.42139297419734784</v>
      </c>
      <c r="BW90" s="20">
        <f>IF($U90=1,-[4]School!$E$7,0)</f>
        <v>0</v>
      </c>
      <c r="BX90" s="57" t="s">
        <v>30</v>
      </c>
    </row>
    <row r="91" spans="1:76" x14ac:dyDescent="0.25">
      <c r="A91" s="151"/>
      <c r="B91" s="17">
        <v>15</v>
      </c>
      <c r="C91" s="22">
        <f t="shared" ref="C91:V91" si="92">IF(C68="","",C68)</f>
        <v>18</v>
      </c>
      <c r="D91" s="50" t="str">
        <f t="shared" si="92"/>
        <v/>
      </c>
      <c r="E91" s="50" t="str">
        <f t="shared" si="92"/>
        <v/>
      </c>
      <c r="F91" s="49" t="str">
        <f t="shared" si="92"/>
        <v/>
      </c>
      <c r="G91" s="49" t="str">
        <f t="shared" si="92"/>
        <v/>
      </c>
      <c r="H91" s="49">
        <f t="shared" si="92"/>
        <v>0</v>
      </c>
      <c r="I91" s="49">
        <f t="shared" si="92"/>
        <v>4</v>
      </c>
      <c r="J91" s="49">
        <f t="shared" si="92"/>
        <v>3</v>
      </c>
      <c r="K91" s="49">
        <f t="shared" si="92"/>
        <v>3</v>
      </c>
      <c r="L91" s="49">
        <f t="shared" si="92"/>
        <v>1</v>
      </c>
      <c r="M91" s="49">
        <f t="shared" si="92"/>
        <v>4331</v>
      </c>
      <c r="N91" s="49">
        <f t="shared" si="92"/>
        <v>4</v>
      </c>
      <c r="O91" s="49">
        <f t="shared" si="92"/>
        <v>0</v>
      </c>
      <c r="P91" s="49">
        <f t="shared" si="92"/>
        <v>2</v>
      </c>
      <c r="Q91" s="49">
        <f t="shared" si="92"/>
        <v>0</v>
      </c>
      <c r="R91" s="49">
        <f t="shared" si="92"/>
        <v>2</v>
      </c>
      <c r="S91" s="22">
        <f t="shared" si="92"/>
        <v>21</v>
      </c>
      <c r="T91" s="49">
        <f t="shared" si="92"/>
        <v>1</v>
      </c>
      <c r="U91" s="49">
        <f t="shared" si="92"/>
        <v>0</v>
      </c>
      <c r="V91" s="18" t="str">
        <f t="shared" si="92"/>
        <v/>
      </c>
      <c r="W91" s="21">
        <f>IF(W68&gt;0,VLOOKUP(W68,'[3]2020_Envelope'!$BH$6:$CR$128,12),"")</f>
        <v>10.491094568513924</v>
      </c>
      <c r="X91" s="21">
        <f>IF(X68&gt;0,VLOOKUP(X68,'[3]2020_Envelope'!$BH$6:$CR$128,12),"")</f>
        <v>18.434777099342334</v>
      </c>
      <c r="Y91" s="21">
        <f>IF(Y68&gt;0,VLOOKUP(Y68,'[3]2020_Envelope'!$BH$6:$CR$128,12),"")</f>
        <v>18.973256134546457</v>
      </c>
      <c r="Z91" s="21">
        <f>IF(Z68&gt;0,VLOOKUP(Z68,'[3]2020_Envelope'!$BH$6:$CR$128,12),"")</f>
        <v>157.69351720647776</v>
      </c>
      <c r="AA91" s="21">
        <f>IF(AA68&gt;0,VLOOKUP(AA68,'[3]2020_Envelope'!$BH$6:$CR$128,12),"")</f>
        <v>79.109972989516422</v>
      </c>
      <c r="AB91" s="21">
        <f>IF(AB68&gt;0,VLOOKUP(AB68,'[3]2020_Envelope'!$BH$6:$CR$128,12),"")</f>
        <v>38.712422015595259</v>
      </c>
      <c r="AC91" s="20" t="str">
        <f>IF(AC68&gt;0,VLOOKUP(AC68,'[3]2020_HVAC'!$EY$7:$KA$83,56),"")</f>
        <v/>
      </c>
      <c r="AD91" s="20" t="str">
        <f>IF(AD68&gt;0,VLOOKUP(AD68,'[3]2020_HVAC'!$EY$7:$KA$83,56),"")</f>
        <v/>
      </c>
      <c r="AE91" s="20">
        <f>IF(AE68&gt;0,VLOOKUP(AE68,'[3]2020_HVAC'!$EY$7:$KA$83,56),"")</f>
        <v>57.960000000000008</v>
      </c>
      <c r="AF91" s="20">
        <f>IF(AF68&gt;0,VLOOKUP(AF68,'[3]2020_HVAC'!$EY$7:$KA$83,56),"")</f>
        <v>3.45</v>
      </c>
      <c r="AG91" s="55">
        <f>VLOOKUP($C91,[1]Performance!$A$3:$K$38,5)</f>
        <v>2</v>
      </c>
      <c r="AH91" s="55">
        <f t="shared" si="76"/>
        <v>58</v>
      </c>
      <c r="AI91" s="20">
        <f>IF(AI68&gt;0,VLOOKUP(AI68,'[3]2020_HVAC'!$EY$7:$KA$83,AH91),"")</f>
        <v>2.2421489911485737</v>
      </c>
      <c r="AJ91" s="20" t="str">
        <f>IF(AJ68&gt;0,VLOOKUP(AJ68,'[3]2020_HVAC'!$EY$7:$KA$83,$AH91),"")</f>
        <v/>
      </c>
      <c r="AK91" s="20">
        <f>IF(AK68&gt;0,VLOOKUP(AK68,'[3]2020_HVAC'!$EY$7:$KA$83,56),"")</f>
        <v>12.65</v>
      </c>
      <c r="AL91" s="20" t="str">
        <f>IF(AL68&gt;0,VLOOKUP(AL68,'[3]2020_HVAC'!$EY$7:$KA$83,56),"")</f>
        <v/>
      </c>
      <c r="AM91" s="20">
        <f>IF(AM68&gt;0,VLOOKUP(AM68,'[3]2020_HVAC'!$EY$7:$KA$83,56),"")</f>
        <v>2.3786324786324786</v>
      </c>
      <c r="AN91" s="20">
        <f>IF(AN68&gt;0,VLOOKUP(AN68,'[3]2020_HVAC'!$EY$7:$KA$83,56),"")</f>
        <v>7.4826666666666597</v>
      </c>
      <c r="AO91" s="20" t="str">
        <f>IF(AO68&gt;0,VLOOKUP(AO68,'[3]2020_HVAC'!$EY$7:$KA$83,56),"")</f>
        <v/>
      </c>
      <c r="AP91" s="13">
        <f t="shared" si="77"/>
        <v>958413.66227202956</v>
      </c>
      <c r="AQ91" s="21">
        <f>IF(AQ68&gt;0,VLOOKUP(AQ68,'[3]2020_Envelope'!$BH$6:$CR$128,13),"")</f>
        <v>28.413381123058546</v>
      </c>
      <c r="AR91" s="21">
        <f>IF(AR68&gt;0,VLOOKUP(AR68,'[3]2020_Envelope'!$BH$6:$CR$128,13),"")</f>
        <v>33.202762875900952</v>
      </c>
      <c r="AS91" s="21">
        <f>IF(AS68&gt;0,VLOOKUP(AS68,'[3]2020_Envelope'!$BH$6:$CR$128,13),"")</f>
        <v>51.385902031063324</v>
      </c>
      <c r="AT91" s="21" t="str">
        <f>IF(AT68&gt;0,VLOOKUP(AT68,'[3]2020_Envelope'!$BH$6:$CR$128,13),"")</f>
        <v/>
      </c>
      <c r="AU91" s="21">
        <f>IF(AU68&gt;0,VLOOKUP(AU68,'[3]2020_Envelope'!$BH$6:$CR$128,13),"")</f>
        <v>53.255430881060875</v>
      </c>
      <c r="AV91" s="21">
        <f>IF(AV68&gt;0,VLOOKUP(AV68,'[3]2020_Envelope'!$BH$6:$CR$128,13),"")</f>
        <v>26.060515975188107</v>
      </c>
      <c r="AW91" s="20" t="str">
        <f>IF(AW68&gt;0,VLOOKUP(AW68,'[3]2020_HVAC'!$EY$7:$KA$83,59),"")</f>
        <v/>
      </c>
      <c r="AX91" s="20" t="str">
        <f>IF(AX68&gt;0,VLOOKUP(AX68,'[3]2020_HVAC'!$EY$7:$KA$83,59),"")</f>
        <v/>
      </c>
      <c r="AY91" s="20">
        <f>IF(AY68&gt;0,VLOOKUP(AY68,'[3]2020_HVAC'!$EY$7:$KA$83,59),"")</f>
        <v>57.960000000000008</v>
      </c>
      <c r="AZ91" s="20">
        <f>IF(AZ68&gt;0,VLOOKUP(AZ68,'[3]2020_HVAC'!$EY$7:$KA$83,59),"")</f>
        <v>3.45</v>
      </c>
      <c r="BA91" s="55">
        <f>VLOOKUP($C91,[2]Performance!$A$3:$K$36,5)</f>
        <v>2</v>
      </c>
      <c r="BB91" s="55">
        <f t="shared" si="78"/>
        <v>61</v>
      </c>
      <c r="BC91" s="20">
        <f>IF(BC68&gt;0,VLOOKUP(BC68,'[3]2020_HVAC'!$EY$7:$KA$83,BB91),"")</f>
        <v>3.7258762373729364</v>
      </c>
      <c r="BD91" s="20" t="str">
        <f>IF(BD68&gt;0,VLOOKUP(BD68,'[3]2020_HVAC'!$EY$7:$KA$83,$BB91),"")</f>
        <v/>
      </c>
      <c r="BE91" s="20">
        <f>IF(BE68&gt;0,VLOOKUP(BE68,'[3]2020_HVAC'!$EY$7:$KA$83,59),"")</f>
        <v>12.65</v>
      </c>
      <c r="BF91" s="20" t="str">
        <f>IF(BF68&gt;0,VLOOKUP(BF68,'[3]2020_HVAC'!$EY$7:$KA$83,59),"")</f>
        <v/>
      </c>
      <c r="BG91" s="20">
        <f>IF(BG68&gt;0,VLOOKUP(BG68,'[3]2020_HVAC'!$EY$7:$KA$83,59),"")</f>
        <v>2.6504761904761907</v>
      </c>
      <c r="BH91" s="20">
        <f>IF(BH68&gt;0,VLOOKUP(BH68,'[3]2020_HVAC'!$EY$7:$KA$83,59),"")</f>
        <v>11.117104761904752</v>
      </c>
      <c r="BI91" s="20" t="str">
        <f>IF(BI68&gt;0,VLOOKUP(BI68,'[3]2020_HVAC'!$EY$7:$KA$83,59),"")</f>
        <v/>
      </c>
      <c r="BJ91" s="13">
        <f t="shared" si="79"/>
        <v>894195.06773948087</v>
      </c>
      <c r="BK91" s="19">
        <f>IF($N91&gt;0,VLOOKUP($C91,[1]Paris!$AB$7:$AN$40,$N91))/((IF($P91=1,'3 PlantsCodes'!$D$26,IF($P91=2,'3 PlantsCodes'!$D$27,IF($P91=3,'3 PlantsCodes'!$D$28,IF($P91=4,'3 PlantsCodes'!$D$29)))))*IF($R91=1,'3 PlantsCodes'!$D$31,IF($R91=2,'3 PlantsCodes'!$D$32)))</f>
        <v>15.671451869373238</v>
      </c>
      <c r="BL91" s="19">
        <f>(IF($O91=20,VLOOKUP($C91,[1]Paris!$AB$7:$AN$40,12),IF($O91&gt;0,VLOOKUP($C91,[1]Paris!$AB$7:$AN$40,$O91),0))/(IF($Q91=1,'3 PlantsCodes'!$E$26,IF($Q91=3,'3 PlantsCodes'!$E$28,IF($Q91=4,'3 PlantsCodes'!$E$29,1)))*IF($R91=1,'3 PlantsCodes'!$E$31,IF($R91=2,'3 PlantsCodes'!$E$32))))</f>
        <v>0</v>
      </c>
      <c r="BM91" s="19">
        <f>VLOOKUP($C91,[1]Paris!$AB$6:$AZ$40,$S91)</f>
        <v>4.8578497525865938</v>
      </c>
      <c r="BN91" s="19">
        <f>VLOOKUP($C91,[1]Paris!$B$7:$Y$40,18)</f>
        <v>7.545498072470048</v>
      </c>
      <c r="BO91" s="19">
        <f>VLOOKUP($C91,[1]Paris!$B$7:$AA$40,26)</f>
        <v>0.15148596374761322</v>
      </c>
      <c r="BP91" s="20">
        <f>IF($U91=1,-[4]Office!$E$7,0)</f>
        <v>0</v>
      </c>
      <c r="BQ91" s="57" t="s">
        <v>30</v>
      </c>
      <c r="BR91" s="19">
        <f>IF($N91&gt;0,VLOOKUP($C91,[2]Paris!$AB$7:$AN$40,$N91))/((IF($P91=1,'3 PlantsCodes'!$D$26,IF($P91=2,'3 PlantsCodes'!$D$27,IF($P91=3,'3 PlantsCodes'!$D$28,IF($P91=4,'3 PlantsCodes'!$D$29)))))*IF($R91=1,'3 PlantsCodes'!$D$31,IF($R91=2,'3 PlantsCodes'!$D$32)))</f>
        <v>23.407719119006295</v>
      </c>
      <c r="BS91" s="19">
        <f>(IF($O91=20,VLOOKUP($C91,[2]Paris!$AB$7:$AN$40,12),IF($O91&gt;0,VLOOKUP($C91,[2]Paris!$AB$7:$AN$40,$O91),0))/(IF($Q91=1,'3 PlantsCodes'!$E$26,IF($Q91=3,'3 PlantsCodes'!$E$28,IF($Q91=4,'3 PlantsCodes'!$E$29,1)))*IF($R91=1,'3 PlantsCodes'!$E$31,IF($R91=2,'3 PlantsCodes'!$E$32))))</f>
        <v>0</v>
      </c>
      <c r="BT91" s="19">
        <f>VLOOKUP($C91,[2]Paris!$AB$6:$AZ$40,$S91)</f>
        <v>8.1346700083542203</v>
      </c>
      <c r="BU91" s="19">
        <f>VLOOKUP($C91,[2]Paris!$B$7:$Y$40,18)</f>
        <v>7.9861940627061907</v>
      </c>
      <c r="BV91" s="19">
        <f>VLOOKUP($C91,[2]Paris!$B$7:$AA$40,26)</f>
        <v>0.3817962555299228</v>
      </c>
      <c r="BW91" s="20">
        <f>IF($U91=1,-[4]School!$E$7,0)</f>
        <v>0</v>
      </c>
      <c r="BX91" s="57" t="s">
        <v>30</v>
      </c>
    </row>
    <row r="92" spans="1:76" x14ac:dyDescent="0.25">
      <c r="A92" s="151"/>
      <c r="B92" s="17">
        <v>16</v>
      </c>
      <c r="C92" s="22">
        <f t="shared" ref="C92:V92" si="93">IF(C69="","",C69)</f>
        <v>18</v>
      </c>
      <c r="D92" s="50" t="str">
        <f t="shared" si="93"/>
        <v/>
      </c>
      <c r="E92" s="50" t="str">
        <f t="shared" si="93"/>
        <v/>
      </c>
      <c r="F92" s="49" t="str">
        <f t="shared" si="93"/>
        <v/>
      </c>
      <c r="G92" s="49" t="str">
        <f t="shared" si="93"/>
        <v/>
      </c>
      <c r="H92" s="49">
        <f t="shared" si="93"/>
        <v>0</v>
      </c>
      <c r="I92" s="49">
        <f t="shared" si="93"/>
        <v>4</v>
      </c>
      <c r="J92" s="49">
        <f t="shared" si="93"/>
        <v>3</v>
      </c>
      <c r="K92" s="49">
        <f t="shared" si="93"/>
        <v>3</v>
      </c>
      <c r="L92" s="49">
        <f t="shared" si="93"/>
        <v>1</v>
      </c>
      <c r="M92" s="49">
        <f t="shared" si="93"/>
        <v>4331</v>
      </c>
      <c r="N92" s="49">
        <f t="shared" si="93"/>
        <v>6</v>
      </c>
      <c r="O92" s="49">
        <f t="shared" si="93"/>
        <v>0</v>
      </c>
      <c r="P92" s="49">
        <f t="shared" si="93"/>
        <v>1</v>
      </c>
      <c r="Q92" s="49">
        <f t="shared" si="93"/>
        <v>0</v>
      </c>
      <c r="R92" s="49">
        <f t="shared" si="93"/>
        <v>2</v>
      </c>
      <c r="S92" s="22">
        <f t="shared" si="93"/>
        <v>21</v>
      </c>
      <c r="T92" s="49">
        <f t="shared" si="93"/>
        <v>1</v>
      </c>
      <c r="U92" s="49">
        <f t="shared" si="93"/>
        <v>1</v>
      </c>
      <c r="V92" s="18" t="str">
        <f t="shared" si="93"/>
        <v/>
      </c>
      <c r="W92" s="21">
        <f>IF(W69&gt;0,VLOOKUP(W69,'[3]2020_Envelope'!$BH$6:$CR$128,12),"")</f>
        <v>10.491094568513924</v>
      </c>
      <c r="X92" s="21">
        <f>IF(X69&gt;0,VLOOKUP(X69,'[3]2020_Envelope'!$BH$6:$CR$128,12),"")</f>
        <v>18.434777099342334</v>
      </c>
      <c r="Y92" s="21">
        <f>IF(Y69&gt;0,VLOOKUP(Y69,'[3]2020_Envelope'!$BH$6:$CR$128,12),"")</f>
        <v>18.973256134546457</v>
      </c>
      <c r="Z92" s="21">
        <f>IF(Z69&gt;0,VLOOKUP(Z69,'[3]2020_Envelope'!$BH$6:$CR$128,12),"")</f>
        <v>157.69351720647776</v>
      </c>
      <c r="AA92" s="21">
        <f>IF(AA69&gt;0,VLOOKUP(AA69,'[3]2020_Envelope'!$BH$6:$CR$128,12),"")</f>
        <v>79.109972989516422</v>
      </c>
      <c r="AB92" s="21">
        <f>IF(AB69&gt;0,VLOOKUP(AB69,'[3]2020_Envelope'!$BH$6:$CR$128,12),"")</f>
        <v>38.712422015595259</v>
      </c>
      <c r="AC92" s="20" t="str">
        <f>IF(AC69&gt;0,VLOOKUP(AC69,'[3]2020_HVAC'!$EY$7:$KA$83,56),"")</f>
        <v/>
      </c>
      <c r="AD92" s="20" t="str">
        <f>IF(AD69&gt;0,VLOOKUP(AD69,'[3]2020_HVAC'!$EY$7:$KA$83,56),"")</f>
        <v/>
      </c>
      <c r="AE92" s="20">
        <f>IF(AE69&gt;0,VLOOKUP(AE69,'[3]2020_HVAC'!$EY$7:$KA$83,56),"")</f>
        <v>57.960000000000008</v>
      </c>
      <c r="AF92" s="20">
        <f>IF(AF69&gt;0,VLOOKUP(AF69,'[3]2020_HVAC'!$EY$7:$KA$83,56),"")</f>
        <v>3.45</v>
      </c>
      <c r="AG92" s="55">
        <f>VLOOKUP($C92,[1]Performance!$A$3:$K$38,5)</f>
        <v>2</v>
      </c>
      <c r="AH92" s="55">
        <f t="shared" si="76"/>
        <v>58</v>
      </c>
      <c r="AI92" s="20">
        <f>IF(AI69&gt;0,VLOOKUP(AI69,'[3]2020_HVAC'!$EY$7:$KA$83,AH92),"")</f>
        <v>2.2421489911485737</v>
      </c>
      <c r="AJ92" s="20" t="str">
        <f>IF(AJ69&gt;0,VLOOKUP(AJ69,'[3]2020_HVAC'!$EY$7:$KA$83,$AH92),"")</f>
        <v/>
      </c>
      <c r="AK92" s="20">
        <f>IF(AK69&gt;0,VLOOKUP(AK69,'[3]2020_HVAC'!$EY$7:$KA$83,56),"")</f>
        <v>33.35</v>
      </c>
      <c r="AL92" s="20" t="str">
        <f>IF(AL69&gt;0,VLOOKUP(AL69,'[3]2020_HVAC'!$EY$7:$KA$83,56),"")</f>
        <v/>
      </c>
      <c r="AM92" s="20">
        <f>IF(AM69&gt;0,VLOOKUP(AM69,'[3]2020_HVAC'!$EY$7:$KA$83,56),"")</f>
        <v>2.3786324786324786</v>
      </c>
      <c r="AN92" s="20">
        <f>IF(AN69&gt;0,VLOOKUP(AN69,'[3]2020_HVAC'!$EY$7:$KA$83,56),"")</f>
        <v>7.4826666666666597</v>
      </c>
      <c r="AO92" s="20">
        <f>IF(AO69&gt;0,VLOOKUP(AO69,'[3]2020_HVAC'!$EY$7:$KA$83,56),"")</f>
        <v>11.672728779840847</v>
      </c>
      <c r="AP92" s="13">
        <f t="shared" si="77"/>
        <v>1034165.847616857</v>
      </c>
      <c r="AQ92" s="21">
        <f>IF(AQ69&gt;0,VLOOKUP(AQ69,'[3]2020_Envelope'!$BH$6:$CR$128,13),"")</f>
        <v>28.413381123058546</v>
      </c>
      <c r="AR92" s="21">
        <f>IF(AR69&gt;0,VLOOKUP(AR69,'[3]2020_Envelope'!$BH$6:$CR$128,13),"")</f>
        <v>33.202762875900952</v>
      </c>
      <c r="AS92" s="21">
        <f>IF(AS69&gt;0,VLOOKUP(AS69,'[3]2020_Envelope'!$BH$6:$CR$128,13),"")</f>
        <v>51.385902031063324</v>
      </c>
      <c r="AT92" s="21" t="str">
        <f>IF(AT69&gt;0,VLOOKUP(AT69,'[3]2020_Envelope'!$BH$6:$CR$128,13),"")</f>
        <v/>
      </c>
      <c r="AU92" s="21">
        <f>IF(AU69&gt;0,VLOOKUP(AU69,'[3]2020_Envelope'!$BH$6:$CR$128,13),"")</f>
        <v>53.255430881060875</v>
      </c>
      <c r="AV92" s="21">
        <f>IF(AV69&gt;0,VLOOKUP(AV69,'[3]2020_Envelope'!$BH$6:$CR$128,13),"")</f>
        <v>26.060515975188107</v>
      </c>
      <c r="AW92" s="20" t="str">
        <f>IF(AW69&gt;0,VLOOKUP(AW69,'[3]2020_HVAC'!$EY$7:$KA$83,59),"")</f>
        <v/>
      </c>
      <c r="AX92" s="20" t="str">
        <f>IF(AX69&gt;0,VLOOKUP(AX69,'[3]2020_HVAC'!$EY$7:$KA$83,59),"")</f>
        <v/>
      </c>
      <c r="AY92" s="20">
        <f>IF(AY69&gt;0,VLOOKUP(AY69,'[3]2020_HVAC'!$EY$7:$KA$83,59),"")</f>
        <v>57.960000000000008</v>
      </c>
      <c r="AZ92" s="20">
        <f>IF(AZ69&gt;0,VLOOKUP(AZ69,'[3]2020_HVAC'!$EY$7:$KA$83,59),"")</f>
        <v>3.45</v>
      </c>
      <c r="BA92" s="55">
        <f>VLOOKUP($C92,[2]Performance!$A$3:$K$36,5)</f>
        <v>2</v>
      </c>
      <c r="BB92" s="55">
        <f t="shared" si="78"/>
        <v>61</v>
      </c>
      <c r="BC92" s="20">
        <f>IF(BC69&gt;0,VLOOKUP(BC69,'[3]2020_HVAC'!$EY$7:$KA$83,BB92),"")</f>
        <v>3.7258762373729364</v>
      </c>
      <c r="BD92" s="20" t="str">
        <f>IF(BD69&gt;0,VLOOKUP(BD69,'[3]2020_HVAC'!$EY$7:$KA$83,$BB92),"")</f>
        <v/>
      </c>
      <c r="BE92" s="20">
        <f>IF(BE69&gt;0,VLOOKUP(BE69,'[3]2020_HVAC'!$EY$7:$KA$83,59),"")</f>
        <v>33.35</v>
      </c>
      <c r="BF92" s="20" t="str">
        <f>IF(BF69&gt;0,VLOOKUP(BF69,'[3]2020_HVAC'!$EY$7:$KA$83,59),"")</f>
        <v/>
      </c>
      <c r="BG92" s="20">
        <f>IF(BG69&gt;0,VLOOKUP(BG69,'[3]2020_HVAC'!$EY$7:$KA$83,59),"")</f>
        <v>2.6504761904761907</v>
      </c>
      <c r="BH92" s="20">
        <f>IF(BH69&gt;0,VLOOKUP(BH69,'[3]2020_HVAC'!$EY$7:$KA$83,59),"")</f>
        <v>11.117104761904752</v>
      </c>
      <c r="BI92" s="20">
        <f>IF(BI69&gt;0,VLOOKUP(BI69,'[3]2020_HVAC'!$EY$7:$KA$83,59),"")</f>
        <v>12.043291598248492</v>
      </c>
      <c r="BJ92" s="13">
        <f t="shared" si="79"/>
        <v>997336.43627396366</v>
      </c>
      <c r="BK92" s="19">
        <f>IF($N92&gt;0,VLOOKUP($C92,[1]Paris!$AB$7:$AN$40,$N92))/((IF($P92=1,'3 PlantsCodes'!$D$26,IF($P92=2,'3 PlantsCodes'!$D$27,IF($P92=3,'3 PlantsCodes'!$D$28,IF($P92=4,'3 PlantsCodes'!$D$29)))))*IF($R92=1,'3 PlantsCodes'!$D$31,IF($R92=2,'3 PlantsCodes'!$D$32)))</f>
        <v>14.27100363491162</v>
      </c>
      <c r="BL92" s="19">
        <f>(IF($O92=20,VLOOKUP($C92,[1]Paris!$AB$7:$AN$40,12),IF($O92&gt;0,VLOOKUP($C92,[1]Paris!$AB$7:$AN$40,$O92),0))/(IF($Q92=1,'3 PlantsCodes'!$E$26,IF($Q92=3,'3 PlantsCodes'!$E$28,IF($Q92=4,'3 PlantsCodes'!$E$29,1)))*IF($R92=1,'3 PlantsCodes'!$E$31,IF($R92=2,'3 PlantsCodes'!$E$32))))</f>
        <v>0</v>
      </c>
      <c r="BM92" s="19">
        <f>VLOOKUP($C92,[1]Paris!$AB$6:$AZ$40,$S92)</f>
        <v>4.8578497525865938</v>
      </c>
      <c r="BN92" s="19">
        <f>VLOOKUP($C92,[1]Paris!$B$7:$Y$40,18)</f>
        <v>7.545498072470048</v>
      </c>
      <c r="BO92" s="19">
        <f>VLOOKUP($C92,[1]Paris!$B$7:$AA$40,26)</f>
        <v>0.15148596374761322</v>
      </c>
      <c r="BP92" s="20">
        <f>IF($U92=1,-[4]Office!$E$7,0)</f>
        <v>-7.0162393162393162</v>
      </c>
      <c r="BQ92" s="57" t="s">
        <v>30</v>
      </c>
      <c r="BR92" s="19">
        <f>IF($N92&gt;0,VLOOKUP($C92,[2]Paris!$AB$7:$AN$40,$N92))/((IF($P92=1,'3 PlantsCodes'!$D$26,IF($P92=2,'3 PlantsCodes'!$D$27,IF($P92=3,'3 PlantsCodes'!$D$28,IF($P92=4,'3 PlantsCodes'!$D$29)))))*IF($R92=1,'3 PlantsCodes'!$D$31,IF($R92=2,'3 PlantsCodes'!$D$32)))</f>
        <v>21.31593469557005</v>
      </c>
      <c r="BS92" s="19">
        <f>(IF($O92=20,VLOOKUP($C92,[2]Paris!$AB$7:$AN$40,12),IF($O92&gt;0,VLOOKUP($C92,[2]Paris!$AB$7:$AN$40,$O92),0))/(IF($Q92=1,'3 PlantsCodes'!$E$26,IF($Q92=3,'3 PlantsCodes'!$E$28,IF($Q92=4,'3 PlantsCodes'!$E$29,1)))*IF($R92=1,'3 PlantsCodes'!$E$31,IF($R92=2,'3 PlantsCodes'!$E$32))))</f>
        <v>0</v>
      </c>
      <c r="BT92" s="19">
        <f>VLOOKUP($C92,[2]Paris!$AB$6:$AZ$40,$S92)</f>
        <v>8.1346700083542203</v>
      </c>
      <c r="BU92" s="19">
        <f>VLOOKUP($C92,[2]Paris!$B$7:$Y$40,18)</f>
        <v>7.9861940627061907</v>
      </c>
      <c r="BV92" s="19">
        <f>VLOOKUP($C92,[2]Paris!$B$7:$AA$40,26)</f>
        <v>0.3817962555299228</v>
      </c>
      <c r="BW92" s="20">
        <f>IF($U92=1,-[4]School!$E$7,0)</f>
        <v>-7.1434920634920633</v>
      </c>
      <c r="BX92" s="57" t="s">
        <v>30</v>
      </c>
    </row>
    <row r="93" spans="1:76" x14ac:dyDescent="0.25">
      <c r="A93" s="151"/>
      <c r="B93" s="17">
        <v>17</v>
      </c>
      <c r="C93" s="22">
        <f t="shared" ref="C93:V93" si="94">IF(C70="","",C70)</f>
        <v>3</v>
      </c>
      <c r="D93" s="50" t="str">
        <f t="shared" si="94"/>
        <v/>
      </c>
      <c r="E93" s="50" t="str">
        <f t="shared" si="94"/>
        <v/>
      </c>
      <c r="F93" s="49" t="str">
        <f t="shared" si="94"/>
        <v/>
      </c>
      <c r="G93" s="49" t="str">
        <f t="shared" si="94"/>
        <v/>
      </c>
      <c r="H93" s="49">
        <f t="shared" si="94"/>
        <v>0</v>
      </c>
      <c r="I93" s="49">
        <f t="shared" si="94"/>
        <v>1</v>
      </c>
      <c r="J93" s="49">
        <f t="shared" si="94"/>
        <v>2</v>
      </c>
      <c r="K93" s="49">
        <f t="shared" si="94"/>
        <v>1</v>
      </c>
      <c r="L93" s="49">
        <f t="shared" si="94"/>
        <v>1</v>
      </c>
      <c r="M93" s="49">
        <f t="shared" si="94"/>
        <v>1211</v>
      </c>
      <c r="N93" s="49">
        <f t="shared" si="94"/>
        <v>8</v>
      </c>
      <c r="O93" s="49">
        <f t="shared" si="94"/>
        <v>13</v>
      </c>
      <c r="P93" s="49">
        <f t="shared" si="94"/>
        <v>1</v>
      </c>
      <c r="Q93" s="49">
        <f t="shared" si="94"/>
        <v>1</v>
      </c>
      <c r="R93" s="49">
        <f t="shared" si="94"/>
        <v>2</v>
      </c>
      <c r="S93" s="22">
        <f t="shared" si="94"/>
        <v>23</v>
      </c>
      <c r="T93" s="49">
        <f t="shared" si="94"/>
        <v>1</v>
      </c>
      <c r="U93" s="49">
        <f t="shared" si="94"/>
        <v>0</v>
      </c>
      <c r="V93" s="18" t="str">
        <f t="shared" si="94"/>
        <v/>
      </c>
      <c r="W93" s="21">
        <f>IF(W70&gt;0,VLOOKUP(W70,'[3]2020_Envelope'!$BH$6:$CR$128,12),"")</f>
        <v>17.410752688172042</v>
      </c>
      <c r="X93" s="21">
        <f>IF(X70&gt;0,VLOOKUP(X70,'[3]2020_Envelope'!$BH$6:$CR$128,12),"")</f>
        <v>5.6884891094568513</v>
      </c>
      <c r="Y93" s="21" t="str">
        <f>IF(Y70&gt;0,VLOOKUP(Y70,'[3]2020_Envelope'!$BH$6:$CR$128,12),"")</f>
        <v/>
      </c>
      <c r="Z93" s="21">
        <f>IF(Z70&gt;0,VLOOKUP(Z70,'[3]2020_Envelope'!$BH$6:$CR$128,12),"")</f>
        <v>126.99891531713899</v>
      </c>
      <c r="AA93" s="21" t="str">
        <f>IF(AA70&gt;0,VLOOKUP(AA70,'[3]2020_Envelope'!$BH$6:$CR$128,12),"")</f>
        <v/>
      </c>
      <c r="AB93" s="21" t="str">
        <f>IF(AB70&gt;0,VLOOKUP(AB70,'[3]2020_Envelope'!$BH$6:$CR$128,12),"")</f>
        <v/>
      </c>
      <c r="AC93" s="20" t="str">
        <f>IF(AC70&gt;0,VLOOKUP(AC70,'[3]2020_HVAC'!$EY$7:$KA$83,56),"")</f>
        <v/>
      </c>
      <c r="AD93" s="20" t="str">
        <f>IF(AD70&gt;0,VLOOKUP(AD70,'[3]2020_HVAC'!$EY$7:$KA$83,56),"")</f>
        <v/>
      </c>
      <c r="AE93" s="20" t="str">
        <f>IF(AE70&gt;0,VLOOKUP(AE70,'[3]2020_HVAC'!$EY$7:$KA$83,56),"")</f>
        <v/>
      </c>
      <c r="AF93" s="20" t="str">
        <f>IF(AF70&gt;0,VLOOKUP(AF70,'[3]2020_HVAC'!$EY$7:$KA$83,56),"")</f>
        <v/>
      </c>
      <c r="AG93" s="55">
        <f>VLOOKUP($C93,[1]Performance!$A$3:$K$38,5)</f>
        <v>1</v>
      </c>
      <c r="AH93" s="55">
        <f t="shared" si="76"/>
        <v>57</v>
      </c>
      <c r="AI93" s="20">
        <f>IF(AI70&gt;0,VLOOKUP(AI70,'[3]2020_HVAC'!$EY$7:$KA$83,AH93),"")</f>
        <v>12.168280932279567</v>
      </c>
      <c r="AJ93" s="20" t="str">
        <f>IF(AJ70&gt;0,VLOOKUP(AJ70,'[3]2020_HVAC'!$EY$7:$KA$83,$AH93),"")</f>
        <v/>
      </c>
      <c r="AK93" s="20">
        <f>IF(AK70&gt;0,VLOOKUP(AK70,'[3]2020_HVAC'!$EY$7:$KA$83,56),"")</f>
        <v>33.35</v>
      </c>
      <c r="AL93" s="20" t="str">
        <f>IF(AL70&gt;0,VLOOKUP(AL70,'[3]2020_HVAC'!$EY$7:$KA$83,56),"")</f>
        <v/>
      </c>
      <c r="AM93" s="20">
        <f>IF(AM70&gt;0,VLOOKUP(AM70,'[3]2020_HVAC'!$EY$7:$KA$83,56),"")</f>
        <v>2.3786324786324786</v>
      </c>
      <c r="AN93" s="20">
        <f>IF(AN70&gt;0,VLOOKUP(AN70,'[3]2020_HVAC'!$EY$7:$KA$83,56),"")</f>
        <v>7.4826666666666597</v>
      </c>
      <c r="AO93" s="20" t="str">
        <f>IF(AO70&gt;0,VLOOKUP(AO70,'[3]2020_HVAC'!$EY$7:$KA$83,56),"")</f>
        <v/>
      </c>
      <c r="AP93" s="13">
        <f t="shared" si="77"/>
        <v>480817.90503009106</v>
      </c>
      <c r="AQ93" s="21">
        <f>IF(AQ70&gt;0,VLOOKUP(AQ70,'[3]2020_Envelope'!$BH$6:$CR$128,13),"")</f>
        <v>39.899641577060926</v>
      </c>
      <c r="AR93" s="21">
        <f>IF(AR70&gt;0,VLOOKUP(AR70,'[3]2020_Envelope'!$BH$6:$CR$128,13),"")</f>
        <v>10.245502508960573</v>
      </c>
      <c r="AS93" s="21" t="str">
        <f>IF(AS70&gt;0,VLOOKUP(AS70,'[3]2020_Envelope'!$BH$6:$CR$128,13),"")</f>
        <v/>
      </c>
      <c r="AT93" s="21">
        <f>IF(AT70&gt;0,VLOOKUP(AT70,'[3]2020_Envelope'!$BH$6:$CR$128,13),"")</f>
        <v>106.15647924812032</v>
      </c>
      <c r="AU93" s="21" t="str">
        <f>IF(AU70&gt;0,VLOOKUP(AU70,'[3]2020_Envelope'!$BH$6:$CR$128,13),"")</f>
        <v/>
      </c>
      <c r="AV93" s="21" t="str">
        <f>IF(AV70&gt;0,VLOOKUP(AV70,'[3]2020_Envelope'!$BH$6:$CR$128,13),"")</f>
        <v/>
      </c>
      <c r="AW93" s="20" t="str">
        <f>IF(AW70&gt;0,VLOOKUP(AW70,'[3]2020_HVAC'!$EY$7:$KA$83,59),"")</f>
        <v/>
      </c>
      <c r="AX93" s="20" t="str">
        <f>IF(AX70&gt;0,VLOOKUP(AX70,'[3]2020_HVAC'!$EY$7:$KA$83,59),"")</f>
        <v/>
      </c>
      <c r="AY93" s="20" t="str">
        <f>IF(AY70&gt;0,VLOOKUP(AY70,'[3]2020_HVAC'!$EY$7:$KA$83,59),"")</f>
        <v/>
      </c>
      <c r="AZ93" s="20" t="str">
        <f>IF(AZ70&gt;0,VLOOKUP(AZ70,'[3]2020_HVAC'!$EY$7:$KA$83,59),"")</f>
        <v/>
      </c>
      <c r="BA93" s="55">
        <f>VLOOKUP($C93,[2]Performance!$A$3:$K$36,5)</f>
        <v>1</v>
      </c>
      <c r="BB93" s="55">
        <f t="shared" si="78"/>
        <v>60</v>
      </c>
      <c r="BC93" s="20">
        <f>IF(BC70&gt;0,VLOOKUP(BC70,'[3]2020_HVAC'!$EY$7:$KA$83,BB93),"")</f>
        <v>18.388608450314049</v>
      </c>
      <c r="BD93" s="20" t="str">
        <f>IF(BD70&gt;0,VLOOKUP(BD70,'[3]2020_HVAC'!$EY$7:$KA$83,$BB93),"")</f>
        <v/>
      </c>
      <c r="BE93" s="20">
        <f>IF(BE70&gt;0,VLOOKUP(BE70,'[3]2020_HVAC'!$EY$7:$KA$83,59),"")</f>
        <v>33.35</v>
      </c>
      <c r="BF93" s="20" t="str">
        <f>IF(BF70&gt;0,VLOOKUP(BF70,'[3]2020_HVAC'!$EY$7:$KA$83,59),"")</f>
        <v/>
      </c>
      <c r="BG93" s="20">
        <f>IF(BG70&gt;0,VLOOKUP(BG70,'[3]2020_HVAC'!$EY$7:$KA$83,59),"")</f>
        <v>2.6504761904761907</v>
      </c>
      <c r="BH93" s="20">
        <f>IF(BH70&gt;0,VLOOKUP(BH70,'[3]2020_HVAC'!$EY$7:$KA$83,59),"")</f>
        <v>11.117104761904752</v>
      </c>
      <c r="BI93" s="20" t="str">
        <f>IF(BI70&gt;0,VLOOKUP(BI70,'[3]2020_HVAC'!$EY$7:$KA$83,59),"")</f>
        <v/>
      </c>
      <c r="BJ93" s="13">
        <f t="shared" si="79"/>
        <v>698694.61012103595</v>
      </c>
      <c r="BK93" s="19">
        <f>IF($N93&gt;0,VLOOKUP($C93,[1]Paris!$AB$7:$AN$40,$N93))/((IF($P93=1,'3 PlantsCodes'!$D$26,IF($P93=2,'3 PlantsCodes'!$D$27,IF($P93=3,'3 PlantsCodes'!$D$28,IF($P93=4,'3 PlantsCodes'!$D$29)))))*IF($R93=1,'3 PlantsCodes'!$D$31,IF($R93=2,'3 PlantsCodes'!$D$32)))</f>
        <v>23.405072207367041</v>
      </c>
      <c r="BL93" s="19">
        <f>(IF($O93=20,VLOOKUP($C93,[1]Paris!$AB$7:$AN$40,12),IF($O93&gt;0,VLOOKUP($C93,[1]Paris!$AB$7:$AN$40,$O93),0))/(IF($Q93=1,'3 PlantsCodes'!$E$26,IF($Q93=3,'3 PlantsCodes'!$E$28,IF($Q93=4,'3 PlantsCodes'!$E$29,1)))*IF($R93=1,'3 PlantsCodes'!$E$31,IF($R93=2,'3 PlantsCodes'!$E$32))))</f>
        <v>3.7774999894483221</v>
      </c>
      <c r="BM93" s="19">
        <f>VLOOKUP($C93,[1]Paris!$AB$6:$AZ$40,$S93)</f>
        <v>1.2999989752663892</v>
      </c>
      <c r="BN93" s="19">
        <f>VLOOKUP($C93,[1]Paris!$B$7:$Y$40,18)</f>
        <v>30.485094726560384</v>
      </c>
      <c r="BO93" s="19">
        <f>VLOOKUP($C93,[1]Paris!$B$7:$AA$40,26)</f>
        <v>0.33414558585910437</v>
      </c>
      <c r="BP93" s="20">
        <f>IF($U93=1,-[4]Office!$E$7,0)</f>
        <v>0</v>
      </c>
      <c r="BQ93" s="57" t="s">
        <v>30</v>
      </c>
      <c r="BR93" s="19">
        <f>IF($N93&gt;0,VLOOKUP($C93,[2]Paris!$AB$7:$AN$40,$N93))/((IF($P93=1,'3 PlantsCodes'!$D$26,IF($P93=2,'3 PlantsCodes'!$D$27,IF($P93=3,'3 PlantsCodes'!$D$28,IF($P93=4,'3 PlantsCodes'!$D$29)))))*IF($R93=1,'3 PlantsCodes'!$D$31,IF($R93=2,'3 PlantsCodes'!$D$32)))</f>
        <v>31.682435716518597</v>
      </c>
      <c r="BS93" s="19">
        <f>(IF($O93=20,VLOOKUP($C93,[2]Paris!$AB$7:$AN$40,12),IF($O93&gt;0,VLOOKUP($C93,[2]Paris!$AB$7:$AN$40,$O93),0))/(IF($Q93=1,'3 PlantsCodes'!$E$26,IF($Q93=3,'3 PlantsCodes'!$E$28,IF($Q93=4,'3 PlantsCodes'!$E$29,1)))*IF($R93=1,'3 PlantsCodes'!$E$31,IF($R93=2,'3 PlantsCodes'!$E$32))))</f>
        <v>1.5943449790283533</v>
      </c>
      <c r="BT93" s="19">
        <f>VLOOKUP($C93,[2]Paris!$AB$6:$AZ$40,$S93)</f>
        <v>2.1285183779861887</v>
      </c>
      <c r="BU93" s="19">
        <f>VLOOKUP($C93,[2]Paris!$B$7:$Y$40,18)</f>
        <v>28.841314429564559</v>
      </c>
      <c r="BV93" s="19">
        <f>VLOOKUP($C93,[2]Paris!$B$7:$AA$40,26)</f>
        <v>0.61079072917315813</v>
      </c>
      <c r="BW93" s="20">
        <f>IF($U93=1,-[4]School!$E$7,0)</f>
        <v>0</v>
      </c>
      <c r="BX93" s="57" t="s">
        <v>30</v>
      </c>
    </row>
    <row r="94" spans="1:76" x14ac:dyDescent="0.25">
      <c r="A94" s="151"/>
      <c r="B94" s="17">
        <v>18</v>
      </c>
      <c r="C94" s="22">
        <f t="shared" ref="C94:V94" si="95">IF(C71="","",C71)</f>
        <v>13</v>
      </c>
      <c r="D94" s="50" t="str">
        <f t="shared" si="95"/>
        <v/>
      </c>
      <c r="E94" s="50" t="str">
        <f t="shared" si="95"/>
        <v/>
      </c>
      <c r="F94" s="49" t="str">
        <f t="shared" si="95"/>
        <v/>
      </c>
      <c r="G94" s="49" t="str">
        <f t="shared" si="95"/>
        <v/>
      </c>
      <c r="H94" s="49">
        <f t="shared" si="95"/>
        <v>0</v>
      </c>
      <c r="I94" s="49">
        <f t="shared" si="95"/>
        <v>3</v>
      </c>
      <c r="J94" s="49">
        <f t="shared" si="95"/>
        <v>3</v>
      </c>
      <c r="K94" s="49">
        <f t="shared" si="95"/>
        <v>2</v>
      </c>
      <c r="L94" s="49">
        <f t="shared" si="95"/>
        <v>1</v>
      </c>
      <c r="M94" s="49">
        <f t="shared" si="95"/>
        <v>3321</v>
      </c>
      <c r="N94" s="49">
        <f t="shared" si="95"/>
        <v>9</v>
      </c>
      <c r="O94" s="49">
        <f t="shared" si="95"/>
        <v>0</v>
      </c>
      <c r="P94" s="49">
        <f t="shared" si="95"/>
        <v>2</v>
      </c>
      <c r="Q94" s="49">
        <f t="shared" si="95"/>
        <v>0</v>
      </c>
      <c r="R94" s="49">
        <f t="shared" si="95"/>
        <v>2</v>
      </c>
      <c r="S94" s="22">
        <f t="shared" si="95"/>
        <v>18</v>
      </c>
      <c r="T94" s="49">
        <f t="shared" si="95"/>
        <v>0</v>
      </c>
      <c r="U94" s="49">
        <f t="shared" si="95"/>
        <v>0</v>
      </c>
      <c r="V94" s="18" t="str">
        <f t="shared" si="95"/>
        <v/>
      </c>
      <c r="W94" s="21">
        <f>IF(W71&gt;0,VLOOKUP(W71,'[3]2020_Envelope'!$BH$6:$CR$128,12),"")</f>
        <v>10.267879790460436</v>
      </c>
      <c r="X94" s="21">
        <f>IF(X71&gt;0,VLOOKUP(X71,'[3]2020_Envelope'!$BH$6:$CR$128,12),"")</f>
        <v>15.256367254628136</v>
      </c>
      <c r="Y94" s="21">
        <f>IF(Y71&gt;0,VLOOKUP(Y71,'[3]2020_Envelope'!$BH$6:$CR$128,12),"")</f>
        <v>18.750041356492968</v>
      </c>
      <c r="Z94" s="21">
        <f>IF(Z71&gt;0,VLOOKUP(Z71,'[3]2020_Envelope'!$BH$6:$CR$128,12),"")</f>
        <v>157.69351720647776</v>
      </c>
      <c r="AA94" s="21" t="str">
        <f>IF(AA71&gt;0,VLOOKUP(AA71,'[3]2020_Envelope'!$BH$6:$CR$128,12),"")</f>
        <v/>
      </c>
      <c r="AB94" s="21">
        <f>IF(AB71&gt;0,VLOOKUP(AB71,'[3]2020_Envelope'!$BH$6:$CR$128,12),"")</f>
        <v>38.712422015595259</v>
      </c>
      <c r="AC94" s="20" t="str">
        <f>IF(AC71&gt;0,VLOOKUP(AC71,'[3]2020_HVAC'!$EY$7:$KA$83,56),"")</f>
        <v/>
      </c>
      <c r="AD94" s="20" t="str">
        <f>IF(AD71&gt;0,VLOOKUP(AD71,'[3]2020_HVAC'!$EY$7:$KA$83,56),"")</f>
        <v/>
      </c>
      <c r="AE94" s="20">
        <f>IF(AE71&gt;0,VLOOKUP(AE71,'[3]2020_HVAC'!$EY$7:$KA$83,56),"")</f>
        <v>60.95</v>
      </c>
      <c r="AF94" s="20" t="str">
        <f>IF(AF71&gt;0,VLOOKUP(AF71,'[3]2020_HVAC'!$EY$7:$KA$83,56),"")</f>
        <v/>
      </c>
      <c r="AG94" s="55">
        <f>VLOOKUP($C94,[1]Performance!$A$3:$K$38,5)</f>
        <v>2</v>
      </c>
      <c r="AH94" s="55">
        <f t="shared" si="76"/>
        <v>58</v>
      </c>
      <c r="AI94" s="20" t="str">
        <f>IF(AI71&gt;0,VLOOKUP(AI71,'[3]2020_HVAC'!$EY$7:$KA$83,AH94),"")</f>
        <v/>
      </c>
      <c r="AJ94" s="20" t="str">
        <f>IF(AJ71&gt;0,VLOOKUP(AJ71,'[3]2020_HVAC'!$EY$7:$KA$83,$AH94),"")</f>
        <v/>
      </c>
      <c r="AK94" s="20">
        <f>IF(AK71&gt;0,VLOOKUP(AK71,'[3]2020_HVAC'!$EY$7:$KA$83,56),"")</f>
        <v>12.65</v>
      </c>
      <c r="AL94" s="20" t="str">
        <f>IF(AL71&gt;0,VLOOKUP(AL71,'[3]2020_HVAC'!$EY$7:$KA$83,56),"")</f>
        <v/>
      </c>
      <c r="AM94" s="20">
        <f>IF(AM71&gt;0,VLOOKUP(AM71,'[3]2020_HVAC'!$EY$7:$KA$83,56),"")</f>
        <v>2.3786324786324786</v>
      </c>
      <c r="AN94" s="20" t="str">
        <f>IF(AN71&gt;0,VLOOKUP(AN71,'[3]2020_HVAC'!$EY$7:$KA$83,56),"")</f>
        <v/>
      </c>
      <c r="AO94" s="20" t="str">
        <f>IF(AO71&gt;0,VLOOKUP(AO71,'[3]2020_HVAC'!$EY$7:$KA$83,56),"")</f>
        <v/>
      </c>
      <c r="AP94" s="13">
        <f t="shared" si="77"/>
        <v>740981.73263935163</v>
      </c>
      <c r="AQ94" s="21">
        <f>IF(AQ71&gt;0,VLOOKUP(AQ71,'[3]2020_Envelope'!$BH$6:$CR$128,13),"")</f>
        <v>27.808841099163679</v>
      </c>
      <c r="AR94" s="21">
        <f>IF(AR71&gt;0,VLOOKUP(AR71,'[3]2020_Envelope'!$BH$6:$CR$128,13),"")</f>
        <v>27.478148586952507</v>
      </c>
      <c r="AS94" s="21">
        <f>IF(AS71&gt;0,VLOOKUP(AS71,'[3]2020_Envelope'!$BH$6:$CR$128,13),"")</f>
        <v>50.781362007168454</v>
      </c>
      <c r="AT94" s="21" t="str">
        <f>IF(AT71&gt;0,VLOOKUP(AT71,'[3]2020_Envelope'!$BH$6:$CR$128,13),"")</f>
        <v/>
      </c>
      <c r="AU94" s="21" t="str">
        <f>IF(AU71&gt;0,VLOOKUP(AU71,'[3]2020_Envelope'!$BH$6:$CR$128,13),"")</f>
        <v/>
      </c>
      <c r="AV94" s="21">
        <f>IF(AV71&gt;0,VLOOKUP(AV71,'[3]2020_Envelope'!$BH$6:$CR$128,13),"")</f>
        <v>26.060515975188107</v>
      </c>
      <c r="AW94" s="20" t="str">
        <f>IF(AW71&gt;0,VLOOKUP(AW71,'[3]2020_HVAC'!$EY$7:$KA$83,59),"")</f>
        <v/>
      </c>
      <c r="AX94" s="20" t="str">
        <f>IF(AX71&gt;0,VLOOKUP(AX71,'[3]2020_HVAC'!$EY$7:$KA$83,59),"")</f>
        <v/>
      </c>
      <c r="AY94" s="20">
        <f>IF(AY71&gt;0,VLOOKUP(AY71,'[3]2020_HVAC'!$EY$7:$KA$83,59),"")</f>
        <v>60.95</v>
      </c>
      <c r="AZ94" s="20" t="str">
        <f>IF(AZ71&gt;0,VLOOKUP(AZ71,'[3]2020_HVAC'!$EY$7:$KA$83,59),"")</f>
        <v/>
      </c>
      <c r="BA94" s="55">
        <f>VLOOKUP($C94,[2]Performance!$A$3:$K$36,5)</f>
        <v>2</v>
      </c>
      <c r="BB94" s="55">
        <f t="shared" si="78"/>
        <v>61</v>
      </c>
      <c r="BC94" s="20" t="str">
        <f>IF(BC71&gt;0,VLOOKUP(BC71,'[3]2020_HVAC'!$EY$7:$KA$83,BB94),"")</f>
        <v/>
      </c>
      <c r="BD94" s="20" t="str">
        <f>IF(BD71&gt;0,VLOOKUP(BD71,'[3]2020_HVAC'!$EY$7:$KA$83,$BB94),"")</f>
        <v/>
      </c>
      <c r="BE94" s="20">
        <f>IF(BE71&gt;0,VLOOKUP(BE71,'[3]2020_HVAC'!$EY$7:$KA$83,59),"")</f>
        <v>12.65</v>
      </c>
      <c r="BF94" s="20" t="str">
        <f>IF(BF71&gt;0,VLOOKUP(BF71,'[3]2020_HVAC'!$EY$7:$KA$83,59),"")</f>
        <v/>
      </c>
      <c r="BG94" s="20">
        <f>IF(BG71&gt;0,VLOOKUP(BG71,'[3]2020_HVAC'!$EY$7:$KA$83,59),"")</f>
        <v>2.6504761904761907</v>
      </c>
      <c r="BH94" s="20" t="str">
        <f>IF(BH71&gt;0,VLOOKUP(BH71,'[3]2020_HVAC'!$EY$7:$KA$83,59),"")</f>
        <v/>
      </c>
      <c r="BI94" s="20" t="str">
        <f>IF(BI71&gt;0,VLOOKUP(BI71,'[3]2020_HVAC'!$EY$7:$KA$83,59),"")</f>
        <v/>
      </c>
      <c r="BJ94" s="13">
        <f t="shared" si="79"/>
        <v>656394.93315568916</v>
      </c>
      <c r="BK94" s="19">
        <f>IF($N94&gt;0,VLOOKUP($C94,[1]Paris!$AB$7:$AN$40,$N94))/((IF($P94=1,'3 PlantsCodes'!$D$26,IF($P94=2,'3 PlantsCodes'!$D$27,IF($P94=3,'3 PlantsCodes'!$D$28,IF($P94=4,'3 PlantsCodes'!$D$29)))))*IF($R94=1,'3 PlantsCodes'!$D$31,IF($R94=2,'3 PlantsCodes'!$D$32)))</f>
        <v>12.534595306196286</v>
      </c>
      <c r="BL94" s="19">
        <f>(IF($O94=20,VLOOKUP($C94,[1]Paris!$AB$7:$AN$40,12),IF($O94&gt;0,VLOOKUP($C94,[1]Paris!$AB$7:$AN$40,$O94),0))/(IF($Q94=1,'3 PlantsCodes'!$E$26,IF($Q94=3,'3 PlantsCodes'!$E$28,IF($Q94=4,'3 PlantsCodes'!$E$29,1)))*IF($R94=1,'3 PlantsCodes'!$E$31,IF($R94=2,'3 PlantsCodes'!$E$32))))</f>
        <v>0</v>
      </c>
      <c r="BM94" s="19">
        <f>VLOOKUP($C94,[1]Paris!$AB$6:$AZ$40,$S94)</f>
        <v>8.1999999999999993</v>
      </c>
      <c r="BN94" s="19">
        <f>VLOOKUP($C94,[1]Paris!$B$7:$Y$40,18)</f>
        <v>20.788300781250001</v>
      </c>
      <c r="BO94" s="19">
        <f>VLOOKUP($C94,[1]Paris!$B$7:$AA$40,26)</f>
        <v>0.18005596110980332</v>
      </c>
      <c r="BP94" s="20">
        <f>IF($U94=1,-[4]Office!$E$7,0)</f>
        <v>0</v>
      </c>
      <c r="BQ94" s="57" t="s">
        <v>30</v>
      </c>
      <c r="BR94" s="19">
        <f>IF($N94&gt;0,VLOOKUP($C94,[2]Paris!$AB$7:$AN$40,$N94))/((IF($P94=1,'3 PlantsCodes'!$D$26,IF($P94=2,'3 PlantsCodes'!$D$27,IF($P94=3,'3 PlantsCodes'!$D$28,IF($P94=4,'3 PlantsCodes'!$D$29)))))*IF($R94=1,'3 PlantsCodes'!$D$31,IF($R94=2,'3 PlantsCodes'!$D$32)))</f>
        <v>21.915550308031257</v>
      </c>
      <c r="BS94" s="19">
        <f>(IF($O94=20,VLOOKUP($C94,[2]Paris!$AB$7:$AN$40,12),IF($O94&gt;0,VLOOKUP($C94,[2]Paris!$AB$7:$AN$40,$O94),0))/(IF($Q94=1,'3 PlantsCodes'!$E$26,IF($Q94=3,'3 PlantsCodes'!$E$28,IF($Q94=4,'3 PlantsCodes'!$E$29,1)))*IF($R94=1,'3 PlantsCodes'!$E$31,IF($R94=2,'3 PlantsCodes'!$E$32))))</f>
        <v>0</v>
      </c>
      <c r="BT94" s="19">
        <f>VLOOKUP($C94,[2]Paris!$AB$6:$AZ$40,$S94)</f>
        <v>11.9</v>
      </c>
      <c r="BU94" s="19">
        <f>VLOOKUP($C94,[2]Paris!$B$7:$Y$40,18)</f>
        <v>19.691984992063485</v>
      </c>
      <c r="BV94" s="19">
        <f>VLOOKUP($C94,[2]Paris!$B$7:$AA$40,26)</f>
        <v>0.39313517098620498</v>
      </c>
      <c r="BW94" s="20">
        <f>IF($U94=1,-[4]School!$E$7,0)</f>
        <v>0</v>
      </c>
      <c r="BX94" s="57" t="s">
        <v>30</v>
      </c>
    </row>
    <row r="95" spans="1:76" x14ac:dyDescent="0.25">
      <c r="A95" s="151"/>
      <c r="B95" s="17">
        <v>19</v>
      </c>
      <c r="C95" s="22">
        <f t="shared" ref="C95:V95" si="96">IF(C72="","",C72)</f>
        <v>13</v>
      </c>
      <c r="D95" s="50" t="str">
        <f t="shared" si="96"/>
        <v/>
      </c>
      <c r="E95" s="50" t="str">
        <f t="shared" si="96"/>
        <v/>
      </c>
      <c r="F95" s="49" t="str">
        <f t="shared" si="96"/>
        <v/>
      </c>
      <c r="G95" s="49" t="str">
        <f t="shared" si="96"/>
        <v/>
      </c>
      <c r="H95" s="49">
        <f t="shared" si="96"/>
        <v>0</v>
      </c>
      <c r="I95" s="49">
        <f t="shared" si="96"/>
        <v>3</v>
      </c>
      <c r="J95" s="49">
        <f t="shared" si="96"/>
        <v>3</v>
      </c>
      <c r="K95" s="49">
        <f t="shared" si="96"/>
        <v>2</v>
      </c>
      <c r="L95" s="49">
        <f t="shared" si="96"/>
        <v>1</v>
      </c>
      <c r="M95" s="49">
        <f t="shared" si="96"/>
        <v>3321</v>
      </c>
      <c r="N95" s="49">
        <f t="shared" si="96"/>
        <v>3</v>
      </c>
      <c r="O95" s="49">
        <f t="shared" si="96"/>
        <v>0</v>
      </c>
      <c r="P95" s="49">
        <f t="shared" si="96"/>
        <v>1</v>
      </c>
      <c r="Q95" s="49">
        <f t="shared" si="96"/>
        <v>0</v>
      </c>
      <c r="R95" s="49">
        <f t="shared" si="96"/>
        <v>2</v>
      </c>
      <c r="S95" s="22">
        <f t="shared" si="96"/>
        <v>14</v>
      </c>
      <c r="T95" s="49">
        <f t="shared" si="96"/>
        <v>0</v>
      </c>
      <c r="U95" s="49">
        <f t="shared" si="96"/>
        <v>1</v>
      </c>
      <c r="V95" s="18" t="str">
        <f t="shared" si="96"/>
        <v/>
      </c>
      <c r="W95" s="21">
        <f>IF(W72&gt;0,VLOOKUP(W72,'[3]2020_Envelope'!$BH$6:$CR$128,12),"")</f>
        <v>10.267879790460436</v>
      </c>
      <c r="X95" s="21">
        <f>IF(X72&gt;0,VLOOKUP(X72,'[3]2020_Envelope'!$BH$6:$CR$128,12),"")</f>
        <v>15.256367254628136</v>
      </c>
      <c r="Y95" s="21">
        <f>IF(Y72&gt;0,VLOOKUP(Y72,'[3]2020_Envelope'!$BH$6:$CR$128,12),"")</f>
        <v>18.750041356492968</v>
      </c>
      <c r="Z95" s="21">
        <f>IF(Z72&gt;0,VLOOKUP(Z72,'[3]2020_Envelope'!$BH$6:$CR$128,12),"")</f>
        <v>157.69351720647776</v>
      </c>
      <c r="AA95" s="21" t="str">
        <f>IF(AA72&gt;0,VLOOKUP(AA72,'[3]2020_Envelope'!$BH$6:$CR$128,12),"")</f>
        <v/>
      </c>
      <c r="AB95" s="21">
        <f>IF(AB72&gt;0,VLOOKUP(AB72,'[3]2020_Envelope'!$BH$6:$CR$128,12),"")</f>
        <v>38.712422015595259</v>
      </c>
      <c r="AC95" s="20" t="str">
        <f>IF(AC72&gt;0,VLOOKUP(AC72,'[3]2020_HVAC'!$EY$7:$KA$83,56),"")</f>
        <v/>
      </c>
      <c r="AD95" s="20" t="str">
        <f>IF(AD72&gt;0,VLOOKUP(AD72,'[3]2020_HVAC'!$EY$7:$KA$83,56),"")</f>
        <v/>
      </c>
      <c r="AE95" s="20">
        <f>IF(AE72&gt;0,VLOOKUP(AE72,'[3]2020_HVAC'!$EY$7:$KA$83,56),"")</f>
        <v>60.95</v>
      </c>
      <c r="AF95" s="20" t="str">
        <f>IF(AF72&gt;0,VLOOKUP(AF72,'[3]2020_HVAC'!$EY$7:$KA$83,56),"")</f>
        <v/>
      </c>
      <c r="AG95" s="55">
        <f>VLOOKUP($C95,[1]Performance!$A$3:$K$38,5)</f>
        <v>2</v>
      </c>
      <c r="AH95" s="55">
        <f t="shared" si="76"/>
        <v>58</v>
      </c>
      <c r="AI95" s="20">
        <f>IF(AI72&gt;0,VLOOKUP(AI72,'[3]2020_HVAC'!$EY$7:$KA$83,AH95),"")</f>
        <v>1.8854434698294835</v>
      </c>
      <c r="AJ95" s="20" t="str">
        <f>IF(AJ72&gt;0,VLOOKUP(AJ72,'[3]2020_HVAC'!$EY$7:$KA$83,$AH95),"")</f>
        <v/>
      </c>
      <c r="AK95" s="20">
        <f>IF(AK72&gt;0,VLOOKUP(AK72,'[3]2020_HVAC'!$EY$7:$KA$83,56),"")</f>
        <v>33.35</v>
      </c>
      <c r="AL95" s="20" t="str">
        <f>IF(AL72&gt;0,VLOOKUP(AL72,'[3]2020_HVAC'!$EY$7:$KA$83,56),"")</f>
        <v/>
      </c>
      <c r="AM95" s="20">
        <f>IF(AM72&gt;0,VLOOKUP(AM72,'[3]2020_HVAC'!$EY$7:$KA$83,56),"")</f>
        <v>2.3786324786324786</v>
      </c>
      <c r="AN95" s="20" t="str">
        <f>IF(AN72&gt;0,VLOOKUP(AN72,'[3]2020_HVAC'!$EY$7:$KA$83,56),"")</f>
        <v/>
      </c>
      <c r="AO95" s="20">
        <f>IF(AO72&gt;0,VLOOKUP(AO72,'[3]2020_HVAC'!$EY$7:$KA$83,56),"")</f>
        <v>11.672728779840847</v>
      </c>
      <c r="AP95" s="13">
        <f t="shared" si="77"/>
        <v>821145.85570358019</v>
      </c>
      <c r="AQ95" s="21">
        <f>IF(AQ72&gt;0,VLOOKUP(AQ72,'[3]2020_Envelope'!$BH$6:$CR$128,13),"")</f>
        <v>27.808841099163679</v>
      </c>
      <c r="AR95" s="21">
        <f>IF(AR72&gt;0,VLOOKUP(AR72,'[3]2020_Envelope'!$BH$6:$CR$128,13),"")</f>
        <v>27.478148586952507</v>
      </c>
      <c r="AS95" s="21">
        <f>IF(AS72&gt;0,VLOOKUP(AS72,'[3]2020_Envelope'!$BH$6:$CR$128,13),"")</f>
        <v>50.781362007168454</v>
      </c>
      <c r="AT95" s="21" t="str">
        <f>IF(AT72&gt;0,VLOOKUP(AT72,'[3]2020_Envelope'!$BH$6:$CR$128,13),"")</f>
        <v/>
      </c>
      <c r="AU95" s="21" t="str">
        <f>IF(AU72&gt;0,VLOOKUP(AU72,'[3]2020_Envelope'!$BH$6:$CR$128,13),"")</f>
        <v/>
      </c>
      <c r="AV95" s="21">
        <f>IF(AV72&gt;0,VLOOKUP(AV72,'[3]2020_Envelope'!$BH$6:$CR$128,13),"")</f>
        <v>26.060515975188107</v>
      </c>
      <c r="AW95" s="20" t="str">
        <f>IF(AW72&gt;0,VLOOKUP(AW72,'[3]2020_HVAC'!$EY$7:$KA$83,59),"")</f>
        <v/>
      </c>
      <c r="AX95" s="20" t="str">
        <f>IF(AX72&gt;0,VLOOKUP(AX72,'[3]2020_HVAC'!$EY$7:$KA$83,59),"")</f>
        <v/>
      </c>
      <c r="AY95" s="20">
        <f>IF(AY72&gt;0,VLOOKUP(AY72,'[3]2020_HVAC'!$EY$7:$KA$83,59),"")</f>
        <v>60.95</v>
      </c>
      <c r="AZ95" s="20" t="str">
        <f>IF(AZ72&gt;0,VLOOKUP(AZ72,'[3]2020_HVAC'!$EY$7:$KA$83,59),"")</f>
        <v/>
      </c>
      <c r="BA95" s="55">
        <f>VLOOKUP($C95,[2]Performance!$A$3:$K$36,5)</f>
        <v>2</v>
      </c>
      <c r="BB95" s="55">
        <f t="shared" si="78"/>
        <v>61</v>
      </c>
      <c r="BC95" s="20">
        <f>IF(BC72&gt;0,VLOOKUP(BC72,'[3]2020_HVAC'!$EY$7:$KA$83,BB95),"")</f>
        <v>3.133123199609062</v>
      </c>
      <c r="BD95" s="20" t="str">
        <f>IF(BD72&gt;0,VLOOKUP(BD72,'[3]2020_HVAC'!$EY$7:$KA$83,$BB95),"")</f>
        <v/>
      </c>
      <c r="BE95" s="20">
        <f>IF(BE72&gt;0,VLOOKUP(BE72,'[3]2020_HVAC'!$EY$7:$KA$83,59),"")</f>
        <v>33.35</v>
      </c>
      <c r="BF95" s="20" t="str">
        <f>IF(BF72&gt;0,VLOOKUP(BF72,'[3]2020_HVAC'!$EY$7:$KA$83,59),"")</f>
        <v/>
      </c>
      <c r="BG95" s="20">
        <f>IF(BG72&gt;0,VLOOKUP(BG72,'[3]2020_HVAC'!$EY$7:$KA$83,59),"")</f>
        <v>2.6504761904761907</v>
      </c>
      <c r="BH95" s="20" t="str">
        <f>IF(BH72&gt;0,VLOOKUP(BH72,'[3]2020_HVAC'!$EY$7:$KA$83,59),"")</f>
        <v/>
      </c>
      <c r="BI95" s="20">
        <f>IF(BI72&gt;0,VLOOKUP(BI72,'[3]2020_HVAC'!$EY$7:$KA$83,59),"")</f>
        <v>12.043291598248492</v>
      </c>
      <c r="BJ95" s="13">
        <f t="shared" si="79"/>
        <v>769405.63976894051</v>
      </c>
      <c r="BK95" s="19">
        <f>IF($N95&gt;0,VLOOKUP($C95,[1]Paris!$AB$7:$AN$40,$N95))/((IF($P95=1,'3 PlantsCodes'!$D$26,IF($P95=2,'3 PlantsCodes'!$D$27,IF($P95=3,'3 PlantsCodes'!$D$28,IF($P95=4,'3 PlantsCodes'!$D$29)))))*IF($R95=1,'3 PlantsCodes'!$D$31,IF($R95=2,'3 PlantsCodes'!$D$32)))</f>
        <v>14.868843921891003</v>
      </c>
      <c r="BL95" s="19">
        <f>(IF($O95=20,VLOOKUP($C95,[1]Paris!$AB$7:$AN$40,12),IF($O95&gt;0,VLOOKUP($C95,[1]Paris!$AB$7:$AN$40,$O95),0))/(IF($Q95=1,'3 PlantsCodes'!$E$26,IF($Q95=3,'3 PlantsCodes'!$E$28,IF($Q95=4,'3 PlantsCodes'!$E$29,1)))*IF($R95=1,'3 PlantsCodes'!$E$31,IF($R95=2,'3 PlantsCodes'!$E$32))))</f>
        <v>0</v>
      </c>
      <c r="BM95" s="19">
        <f>VLOOKUP($C95,[1]Paris!$AB$6:$AZ$40,$S95)</f>
        <v>10.249999999999998</v>
      </c>
      <c r="BN95" s="19">
        <f>VLOOKUP($C95,[1]Paris!$B$7:$Y$40,18)</f>
        <v>20.788300781250001</v>
      </c>
      <c r="BO95" s="19">
        <f>VLOOKUP($C95,[1]Paris!$B$7:$AA$40,26)</f>
        <v>0.18005596110980332</v>
      </c>
      <c r="BP95" s="20">
        <f>IF($U95=1,-[4]Office!$E$7,0)</f>
        <v>-7.0162393162393162</v>
      </c>
      <c r="BQ95" s="57" t="s">
        <v>30</v>
      </c>
      <c r="BR95" s="19">
        <f>IF($N95&gt;0,VLOOKUP($C95,[2]Paris!$AB$7:$AN$40,$N95))/((IF($P95=1,'3 PlantsCodes'!$D$26,IF($P95=2,'3 PlantsCodes'!$D$27,IF($P95=3,'3 PlantsCodes'!$D$28,IF($P95=4,'3 PlantsCodes'!$D$29)))))*IF($R95=1,'3 PlantsCodes'!$D$31,IF($R95=2,'3 PlantsCodes'!$D$32)))</f>
        <v>25.996762482741161</v>
      </c>
      <c r="BS95" s="19">
        <f>(IF($O95=20,VLOOKUP($C95,[2]Paris!$AB$7:$AN$40,12),IF($O95&gt;0,VLOOKUP($C95,[2]Paris!$AB$7:$AN$40,$O95),0))/(IF($Q95=1,'3 PlantsCodes'!$E$26,IF($Q95=3,'3 PlantsCodes'!$E$28,IF($Q95=4,'3 PlantsCodes'!$E$29,1)))*IF($R95=1,'3 PlantsCodes'!$E$31,IF($R95=2,'3 PlantsCodes'!$E$32))))</f>
        <v>0</v>
      </c>
      <c r="BT95" s="19">
        <f>VLOOKUP($C95,[2]Paris!$AB$6:$AZ$40,$S95)</f>
        <v>14.875</v>
      </c>
      <c r="BU95" s="19">
        <f>VLOOKUP($C95,[2]Paris!$B$7:$Y$40,18)</f>
        <v>19.691984992063485</v>
      </c>
      <c r="BV95" s="19">
        <f>VLOOKUP($C95,[2]Paris!$B$7:$AA$40,26)</f>
        <v>0.39313517098620498</v>
      </c>
      <c r="BW95" s="20">
        <f>IF($U95=1,-[4]School!$E$7,0)</f>
        <v>-7.1434920634920633</v>
      </c>
      <c r="BX95" s="57" t="s">
        <v>30</v>
      </c>
    </row>
    <row r="96" spans="1:76" x14ac:dyDescent="0.25">
      <c r="A96" s="152"/>
      <c r="B96" s="17">
        <v>20</v>
      </c>
      <c r="C96" s="22">
        <f t="shared" ref="C96:V96" si="97">IF(C73="","",C73)</f>
        <v>36</v>
      </c>
      <c r="D96" s="50" t="str">
        <f t="shared" si="97"/>
        <v/>
      </c>
      <c r="E96" s="50" t="str">
        <f t="shared" si="97"/>
        <v/>
      </c>
      <c r="F96" s="49" t="str">
        <f t="shared" si="97"/>
        <v/>
      </c>
      <c r="G96" s="49" t="str">
        <f t="shared" si="97"/>
        <v/>
      </c>
      <c r="H96" s="49">
        <f t="shared" si="97"/>
        <v>1</v>
      </c>
      <c r="I96" s="49">
        <f t="shared" si="97"/>
        <v>4</v>
      </c>
      <c r="J96" s="49">
        <f t="shared" si="97"/>
        <v>3</v>
      </c>
      <c r="K96" s="49">
        <f t="shared" si="97"/>
        <v>3</v>
      </c>
      <c r="L96" s="49">
        <f t="shared" si="97"/>
        <v>2</v>
      </c>
      <c r="M96" s="49">
        <f t="shared" si="97"/>
        <v>4332</v>
      </c>
      <c r="N96" s="49">
        <f t="shared" si="97"/>
        <v>8</v>
      </c>
      <c r="O96" s="49">
        <f t="shared" si="97"/>
        <v>13</v>
      </c>
      <c r="P96" s="49">
        <f t="shared" si="97"/>
        <v>4</v>
      </c>
      <c r="Q96" s="49">
        <f t="shared" si="97"/>
        <v>4</v>
      </c>
      <c r="R96" s="49">
        <f t="shared" si="97"/>
        <v>2</v>
      </c>
      <c r="S96" s="22">
        <f t="shared" si="97"/>
        <v>23</v>
      </c>
      <c r="T96" s="49">
        <f t="shared" si="97"/>
        <v>1</v>
      </c>
      <c r="U96" s="49">
        <f t="shared" si="97"/>
        <v>1</v>
      </c>
      <c r="V96" s="18" t="str">
        <f t="shared" si="97"/>
        <v/>
      </c>
      <c r="W96" s="21">
        <f>IF(W73&gt;0,VLOOKUP(W73,'[3]2020_Envelope'!$BH$6:$CR$128,12),"")</f>
        <v>10.491094568513924</v>
      </c>
      <c r="X96" s="21">
        <f>IF(X73&gt;0,VLOOKUP(X73,'[3]2020_Envelope'!$BH$6:$CR$128,12),"")</f>
        <v>18.434777099342334</v>
      </c>
      <c r="Y96" s="21">
        <f>IF(Y73&gt;0,VLOOKUP(Y73,'[3]2020_Envelope'!$BH$6:$CR$128,12),"")</f>
        <v>18.973256134546457</v>
      </c>
      <c r="Z96" s="21">
        <f>IF(Z73&gt;0,VLOOKUP(Z73,'[3]2020_Envelope'!$BH$6:$CR$128,12),"")</f>
        <v>157.69351720647776</v>
      </c>
      <c r="AA96" s="21">
        <f>IF(AA73&gt;0,VLOOKUP(AA73,'[3]2020_Envelope'!$BH$6:$CR$128,12),"")</f>
        <v>79.109972989516422</v>
      </c>
      <c r="AB96" s="21">
        <f>IF(AB73&gt;0,VLOOKUP(AB73,'[3]2020_Envelope'!$BH$6:$CR$128,12),"")</f>
        <v>38.712422015595259</v>
      </c>
      <c r="AC96" s="20">
        <f>IF(AC73&gt;0,VLOOKUP(AC73,'[3]2020_HVAC'!$EY$7:$KA$83,56),"")</f>
        <v>25.875</v>
      </c>
      <c r="AD96" s="20">
        <f>IF(AD73&gt;0,VLOOKUP(AD73,'[3]2020_HVAC'!$EY$7:$KA$83,56),"")</f>
        <v>16.905000000000001</v>
      </c>
      <c r="AE96" s="20">
        <f>IF(AE73&gt;0,VLOOKUP(AE73,'[3]2020_HVAC'!$EY$7:$KA$83,56),"")</f>
        <v>57.960000000000008</v>
      </c>
      <c r="AF96" s="20">
        <f>IF(AF73&gt;0,VLOOKUP(AF73,'[3]2020_HVAC'!$EY$7:$KA$83,56),"")</f>
        <v>3.45</v>
      </c>
      <c r="AG96" s="55">
        <f>VLOOKUP($C96,[1]Performance!$A$3:$K$38,5)</f>
        <v>2</v>
      </c>
      <c r="AH96" s="55">
        <f t="shared" si="76"/>
        <v>58</v>
      </c>
      <c r="AI96" s="20">
        <f>IF(AI73&gt;0,VLOOKUP(AI73,'[3]2020_HVAC'!$EY$7:$KA$83,AH96),"")</f>
        <v>5.8861302979085313</v>
      </c>
      <c r="AJ96" s="20" t="str">
        <f>IF(AJ73&gt;0,VLOOKUP(AJ73,'[3]2020_HVAC'!$EY$7:$KA$83,$AH96),"")</f>
        <v/>
      </c>
      <c r="AK96" s="20">
        <f>IF(AK73&gt;0,VLOOKUP(AK73,'[3]2020_HVAC'!$EY$7:$KA$83,56),"")</f>
        <v>52.133333333333333</v>
      </c>
      <c r="AL96" s="20" t="str">
        <f>IF(AL73&gt;0,VLOOKUP(AL73,'[3]2020_HVAC'!$EY$7:$KA$83,56),"")</f>
        <v/>
      </c>
      <c r="AM96" s="20">
        <f>IF(AM73&gt;0,VLOOKUP(AM73,'[3]2020_HVAC'!$EY$7:$KA$83,56),"")</f>
        <v>2.3786324786324786</v>
      </c>
      <c r="AN96" s="20">
        <f>IF(AN73&gt;0,VLOOKUP(AN73,'[3]2020_HVAC'!$EY$7:$KA$83,56),"")</f>
        <v>7.4826666666666597</v>
      </c>
      <c r="AO96" s="20">
        <f>IF(AO73&gt;0,VLOOKUP(AO73,'[3]2020_HVAC'!$EY$7:$KA$83,56),"")</f>
        <v>11.672728779840847</v>
      </c>
      <c r="AP96" s="13">
        <f t="shared" ref="AP96" si="98">(SUM(W96:AF96)+SUM(AI96:AO96))*$AP$5</f>
        <v>1186750.9638746753</v>
      </c>
      <c r="AQ96" s="21">
        <f>IF(AQ73&gt;0,VLOOKUP(AQ73,'[3]2020_Envelope'!$BH$6:$CR$128,13),"")</f>
        <v>28.413381123058546</v>
      </c>
      <c r="AR96" s="21">
        <f>IF(AR73&gt;0,VLOOKUP(AR73,'[3]2020_Envelope'!$BH$6:$CR$128,13),"")</f>
        <v>33.202762875900952</v>
      </c>
      <c r="AS96" s="21">
        <f>IF(AS73&gt;0,VLOOKUP(AS73,'[3]2020_Envelope'!$BH$6:$CR$128,13),"")</f>
        <v>51.385902031063324</v>
      </c>
      <c r="AT96" s="21">
        <f>IF(AT73&gt;0,VLOOKUP(AT73,'[3]2020_Envelope'!$BH$6:$CR$128,13),"")</f>
        <v>106.15647924812032</v>
      </c>
      <c r="AU96" s="21">
        <f>IF(AU73&gt;0,VLOOKUP(AU73,'[3]2020_Envelope'!$BH$6:$CR$128,13),"")</f>
        <v>53.255430881060875</v>
      </c>
      <c r="AV96" s="21">
        <f>IF(AV73&gt;0,VLOOKUP(AV73,'[3]2020_Envelope'!$BH$6:$CR$128,13),"")</f>
        <v>26.060515975188107</v>
      </c>
      <c r="AW96" s="20">
        <f>IF(AW73&gt;0,VLOOKUP(AW73,'[3]2020_HVAC'!$EY$7:$KA$83,59),"")</f>
        <v>25.875</v>
      </c>
      <c r="AX96" s="20">
        <f>IF(AX73&gt;0,VLOOKUP(AX73,'[3]2020_HVAC'!$EY$7:$KA$83,59),"")</f>
        <v>16.905000000000001</v>
      </c>
      <c r="AY96" s="20">
        <f>IF(AY73&gt;0,VLOOKUP(AY73,'[3]2020_HVAC'!$EY$7:$KA$83,59),"")</f>
        <v>57.960000000000008</v>
      </c>
      <c r="AZ96" s="20">
        <f>IF(AZ73&gt;0,VLOOKUP(AZ73,'[3]2020_HVAC'!$EY$7:$KA$83,59),"")</f>
        <v>3.45</v>
      </c>
      <c r="BA96" s="55">
        <f>VLOOKUP($C96,[2]Performance!$A$3:$K$36,5)</f>
        <v>2</v>
      </c>
      <c r="BB96" s="55">
        <f t="shared" si="78"/>
        <v>61</v>
      </c>
      <c r="BC96" s="20">
        <f>IF(BC73&gt;0,VLOOKUP(BC73,'[3]2020_HVAC'!$EY$7:$KA$83,BB96),"")</f>
        <v>9.7812380415557527</v>
      </c>
      <c r="BD96" s="20" t="str">
        <f>IF(BD73&gt;0,VLOOKUP(BD73,'[3]2020_HVAC'!$EY$7:$KA$83,$BB96),"")</f>
        <v/>
      </c>
      <c r="BE96" s="20">
        <f>IF(BE73&gt;0,VLOOKUP(BE73,'[3]2020_HVAC'!$EY$7:$KA$83,59),"")</f>
        <v>52.133333333333333</v>
      </c>
      <c r="BF96" s="20" t="str">
        <f>IF(BF73&gt;0,VLOOKUP(BF73,'[3]2020_HVAC'!$EY$7:$KA$83,59),"")</f>
        <v/>
      </c>
      <c r="BG96" s="20">
        <f>IF(BG73&gt;0,VLOOKUP(BG73,'[3]2020_HVAC'!$EY$7:$KA$83,59),"")</f>
        <v>2.6504761904761907</v>
      </c>
      <c r="BH96" s="20">
        <f>IF(BH73&gt;0,VLOOKUP(BH73,'[3]2020_HVAC'!$EY$7:$KA$83,59),"")</f>
        <v>11.117104761904752</v>
      </c>
      <c r="BI96" s="20">
        <f>IF(BI73&gt;0,VLOOKUP(BI73,'[3]2020_HVAC'!$EY$7:$KA$83,59),"")</f>
        <v>12.043291598248492</v>
      </c>
      <c r="BJ96" s="13">
        <f t="shared" ref="BJ96" si="99">(SUM(AQ96:AZ96)+SUM(BC96:BI96))*$BJ$5</f>
        <v>1544728.2355887187</v>
      </c>
      <c r="BK96" s="19">
        <f>IF($N96&gt;0,VLOOKUP($C96,[1]Paris!$AB$7:$AN$40,$N96))/((IF($P96=1,'3 PlantsCodes'!$D$26,IF($P96=2,'3 PlantsCodes'!$D$27,IF($P96=3,'3 PlantsCodes'!$D$28,IF($P96=4,'3 PlantsCodes'!$D$29)))))*IF($R96=1,'3 PlantsCodes'!$D$31,IF($R96=2,'3 PlantsCodes'!$D$32)))</f>
        <v>12.329018833425748</v>
      </c>
      <c r="BL96" s="19">
        <f>(IF($O96=20,VLOOKUP($C96,[1]Paris!$AB$7:$AN$40,12),IF($O96&gt;0,VLOOKUP($C96,[1]Paris!$AB$7:$AN$40,$O96),0))/(IF($Q96=1,'3 PlantsCodes'!$E$26,IF($Q96=3,'3 PlantsCodes'!$E$28,IF($Q96=4,'3 PlantsCodes'!$E$29,1)))*IF($R96=1,'3 PlantsCodes'!$E$31,IF($R96=2,'3 PlantsCodes'!$E$32))))</f>
        <v>0.91606236964755228</v>
      </c>
      <c r="BM96" s="19">
        <f>VLOOKUP($C96,[1]Paris!$AB$6:$AZ$40,$S96)</f>
        <v>1.3749332787869306</v>
      </c>
      <c r="BN96" s="19">
        <f>VLOOKUP($C96,[1]Paris!$B$7:$Y$40,18)</f>
        <v>7.1492882382332752</v>
      </c>
      <c r="BO96" s="19">
        <f>VLOOKUP($C96,[1]Paris!$B$7:$AA$40,26)</f>
        <v>1.4818854948742353</v>
      </c>
      <c r="BP96" s="20">
        <f>IF($U96=1,-[4]Office!$E$7,0)</f>
        <v>-7.0162393162393162</v>
      </c>
      <c r="BQ96" s="57" t="s">
        <v>30</v>
      </c>
      <c r="BR96" s="19">
        <f>IF($N96&gt;0,VLOOKUP($C96,[2]Paris!$AB$7:$AN$40,$N96))/((IF($P96=1,'3 PlantsCodes'!$D$26,IF($P96=2,'3 PlantsCodes'!$D$27,IF($P96=3,'3 PlantsCodes'!$D$28,IF($P96=4,'3 PlantsCodes'!$D$29)))))*IF($R96=1,'3 PlantsCodes'!$D$31,IF($R96=2,'3 PlantsCodes'!$D$32)))</f>
        <v>7.9651392911222958</v>
      </c>
      <c r="BS96" s="19">
        <f>(IF($O96=20,VLOOKUP($C96,[2]Paris!$AB$7:$AN$40,12),IF($O96&gt;0,VLOOKUP($C96,[2]Paris!$AB$7:$AN$40,$O96),0))/(IF($Q96=1,'3 PlantsCodes'!$E$26,IF($Q96=3,'3 PlantsCodes'!$E$28,IF($Q96=4,'3 PlantsCodes'!$E$29,1)))*IF($R96=1,'3 PlantsCodes'!$E$31,IF($R96=2,'3 PlantsCodes'!$E$32))))</f>
        <v>1.0564037841955312</v>
      </c>
      <c r="BT96" s="19">
        <f>VLOOKUP($C96,[2]Paris!$AB$6:$AZ$40,$S96)</f>
        <v>2.5088712677305849</v>
      </c>
      <c r="BU96" s="19">
        <f>VLOOKUP($C96,[2]Paris!$B$7:$Y$40,18)</f>
        <v>7.641637794745507</v>
      </c>
      <c r="BV96" s="19">
        <f>VLOOKUP($C96,[2]Paris!$B$7:$AA$40,26)</f>
        <v>4.4237193082491588</v>
      </c>
      <c r="BW96" s="20">
        <f>IF($U96=1,-[4]School!$E$7,0)</f>
        <v>-7.1434920634920633</v>
      </c>
      <c r="BX96" s="57" t="s">
        <v>30</v>
      </c>
    </row>
  </sheetData>
  <sheetProtection password="CDDA" sheet="1" objects="1" scenarios="1"/>
  <mergeCells count="27">
    <mergeCell ref="B51:V51"/>
    <mergeCell ref="W51:BJ51"/>
    <mergeCell ref="BK51:BX51"/>
    <mergeCell ref="BR52:BW52"/>
    <mergeCell ref="A54:A73"/>
    <mergeCell ref="BK75:BQ75"/>
    <mergeCell ref="BR75:BX75"/>
    <mergeCell ref="A77:A96"/>
    <mergeCell ref="A52:A53"/>
    <mergeCell ref="D52:U52"/>
    <mergeCell ref="W52:AO52"/>
    <mergeCell ref="AQ52:BI52"/>
    <mergeCell ref="BK52:BP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6:M25">
    <cfRule type="cellIs" dxfId="111" priority="13" operator="equal">
      <formula>4</formula>
    </cfRule>
    <cfRule type="cellIs" dxfId="110" priority="14" operator="equal">
      <formula>3</formula>
    </cfRule>
    <cfRule type="cellIs" dxfId="109" priority="15" operator="equal">
      <formula>2</formula>
    </cfRule>
    <cfRule type="cellIs" dxfId="108" priority="16" operator="equal">
      <formula>1</formula>
    </cfRule>
  </conditionalFormatting>
  <conditionalFormatting sqref="I29:M48">
    <cfRule type="cellIs" dxfId="107" priority="9" operator="equal">
      <formula>4</formula>
    </cfRule>
    <cfRule type="cellIs" dxfId="106" priority="10" operator="equal">
      <formula>3</formula>
    </cfRule>
    <cfRule type="cellIs" dxfId="105" priority="11" operator="equal">
      <formula>2</formula>
    </cfRule>
    <cfRule type="cellIs" dxfId="104" priority="12" operator="equal">
      <formula>1</formula>
    </cfRule>
  </conditionalFormatting>
  <conditionalFormatting sqref="I54:M73">
    <cfRule type="cellIs" dxfId="103" priority="5" operator="equal">
      <formula>4</formula>
    </cfRule>
    <cfRule type="cellIs" dxfId="102" priority="6" operator="equal">
      <formula>3</formula>
    </cfRule>
    <cfRule type="cellIs" dxfId="101" priority="7" operator="equal">
      <formula>2</formula>
    </cfRule>
    <cfRule type="cellIs" dxfId="100" priority="8" operator="equal">
      <formula>1</formula>
    </cfRule>
  </conditionalFormatting>
  <conditionalFormatting sqref="I77:M96">
    <cfRule type="cellIs" dxfId="99" priority="1" operator="equal">
      <formula>4</formula>
    </cfRule>
    <cfRule type="cellIs" dxfId="98" priority="2" operator="equal">
      <formula>3</formula>
    </cfRule>
    <cfRule type="cellIs" dxfId="97" priority="3" operator="equal">
      <formula>2</formula>
    </cfRule>
    <cfRule type="cellIs" dxfId="96" priority="4" operator="equal">
      <formula>1</formula>
    </cfRule>
  </conditionalFormatting>
  <pageMargins left="0.7" right="0.7" top="0.75" bottom="0.75" header="0.3" footer="0.3"/>
  <pageSetup paperSize="8" scale="5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Y96"/>
  <sheetViews>
    <sheetView showGridLines="0" zoomScale="60" zoomScaleNormal="60" workbookViewId="0">
      <pane xSplit="22" ySplit="5" topLeftCell="W6" activePane="bottomRight" state="frozenSplit"/>
      <selection pane="topRight" activeCell="H1" sqref="H1"/>
      <selection pane="bottomLeft" activeCell="A7" sqref="A7"/>
      <selection pane="bottomRight" activeCell="AP1" sqref="AP1"/>
    </sheetView>
  </sheetViews>
  <sheetFormatPr baseColWidth="10" defaultRowHeight="15" outlineLevelCol="1" x14ac:dyDescent="0.25"/>
  <cols>
    <col min="1" max="1" width="11.42578125" style="14"/>
    <col min="2" max="2" width="3.85546875" style="14" customWidth="1"/>
    <col min="3" max="3" width="14" style="14" hidden="1" customWidth="1"/>
    <col min="4" max="8" width="4.7109375" style="14" hidden="1" customWidth="1" outlineLevel="1"/>
    <col min="9" max="9" width="4.85546875" style="14" customWidth="1" outlineLevel="1"/>
    <col min="10" max="12" width="4.7109375" style="14" customWidth="1" outlineLevel="1"/>
    <col min="13" max="13" width="6.7109375" style="14" hidden="1" customWidth="1" outlineLevel="1"/>
    <col min="14" max="14" width="4.7109375" style="14" customWidth="1" outlineLevel="1" collapsed="1"/>
    <col min="15" max="15" width="4.7109375" style="14" customWidth="1" outlineLevel="1"/>
    <col min="16" max="16" width="7.140625" style="14" customWidth="1" outlineLevel="1"/>
    <col min="17" max="17" width="7.5703125" style="14" customWidth="1" outlineLevel="1"/>
    <col min="18" max="18" width="4.7109375" style="14" customWidth="1" outlineLevel="1"/>
    <col min="19" max="19" width="7.7109375" style="14" hidden="1" customWidth="1" outlineLevel="1"/>
    <col min="20" max="21" width="6.5703125" style="14" customWidth="1" outlineLevel="1"/>
    <col min="22" max="22" width="11.42578125" style="14" customWidth="1"/>
    <col min="23" max="23" width="8" style="14" hidden="1" customWidth="1" outlineLevel="1"/>
    <col min="24" max="40" width="8.85546875" style="14" hidden="1" customWidth="1" outlineLevel="1"/>
    <col min="41" max="41" width="7.42578125" style="14" hidden="1" customWidth="1" outlineLevel="1"/>
    <col min="42" max="42" width="15.28515625" style="14" customWidth="1" collapsed="1"/>
    <col min="43" max="54" width="8.85546875" style="14" hidden="1" customWidth="1" outlineLevel="1"/>
    <col min="55" max="55" width="11.7109375" style="14" hidden="1" customWidth="1" outlineLevel="1"/>
    <col min="56" max="61" width="8.85546875" style="14" hidden="1" customWidth="1" outlineLevel="1"/>
    <col min="62" max="62" width="15.140625" style="14" customWidth="1" collapsed="1"/>
    <col min="63" max="68" width="10.7109375" style="14" customWidth="1" outlineLevel="1"/>
    <col min="69" max="69" width="10.7109375" style="14" customWidth="1"/>
    <col min="70" max="75" width="10.7109375" style="14" customWidth="1" outlineLevel="1"/>
    <col min="76" max="76" width="10.7109375" style="14" customWidth="1"/>
    <col min="77" max="16384" width="11.42578125" style="14"/>
  </cols>
  <sheetData>
    <row r="1" spans="1:76" ht="78" customHeight="1" x14ac:dyDescent="0.25"/>
    <row r="2" spans="1:76" ht="27" customHeight="1" thickBot="1" x14ac:dyDescent="0.3">
      <c r="A2" s="1"/>
      <c r="B2" s="5" t="s">
        <v>2</v>
      </c>
      <c r="C2" s="5"/>
      <c r="D2" s="5"/>
      <c r="E2" s="5"/>
      <c r="F2" s="5"/>
      <c r="G2" s="5"/>
      <c r="H2" s="5"/>
      <c r="I2" s="5"/>
      <c r="J2" s="5"/>
      <c r="K2" s="5"/>
      <c r="L2" s="5"/>
      <c r="M2" s="5"/>
      <c r="N2" s="5"/>
      <c r="O2" s="5"/>
      <c r="P2" s="5"/>
      <c r="Q2" s="5"/>
      <c r="R2" s="5"/>
      <c r="S2" s="5"/>
      <c r="T2" s="5"/>
      <c r="U2" s="5"/>
      <c r="V2" s="5"/>
      <c r="W2" s="156" t="s">
        <v>51</v>
      </c>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7"/>
      <c r="BK2" s="157"/>
      <c r="BL2" s="157"/>
      <c r="BM2" s="157"/>
      <c r="BN2" s="157"/>
      <c r="BO2" s="157"/>
      <c r="BP2" s="157"/>
      <c r="BQ2" s="157"/>
      <c r="BR2" s="157"/>
      <c r="BS2" s="157"/>
      <c r="BT2" s="157"/>
      <c r="BU2" s="157"/>
      <c r="BV2" s="157"/>
      <c r="BW2" s="157"/>
      <c r="BX2" s="157"/>
    </row>
    <row r="3" spans="1:76" ht="63.75" customHeight="1" thickBot="1" x14ac:dyDescent="0.3">
      <c r="A3" s="51"/>
      <c r="B3" s="158" t="s">
        <v>200</v>
      </c>
      <c r="C3" s="159"/>
      <c r="D3" s="159"/>
      <c r="E3" s="159"/>
      <c r="F3" s="159"/>
      <c r="G3" s="159"/>
      <c r="H3" s="159"/>
      <c r="I3" s="159"/>
      <c r="J3" s="159"/>
      <c r="K3" s="159"/>
      <c r="L3" s="159"/>
      <c r="M3" s="159"/>
      <c r="N3" s="159"/>
      <c r="O3" s="159"/>
      <c r="P3" s="159"/>
      <c r="Q3" s="159"/>
      <c r="R3" s="159"/>
      <c r="S3" s="159"/>
      <c r="T3" s="159"/>
      <c r="U3" s="159"/>
      <c r="V3" s="160"/>
      <c r="W3" s="161" t="s">
        <v>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3"/>
      <c r="BK3" s="161" t="s">
        <v>42</v>
      </c>
      <c r="BL3" s="164"/>
      <c r="BM3" s="164"/>
      <c r="BN3" s="164"/>
      <c r="BO3" s="164"/>
      <c r="BP3" s="164"/>
      <c r="BQ3" s="164"/>
      <c r="BR3" s="164"/>
      <c r="BS3" s="164"/>
      <c r="BT3" s="164"/>
      <c r="BU3" s="164"/>
      <c r="BV3" s="164"/>
      <c r="BW3" s="164"/>
      <c r="BX3" s="165"/>
    </row>
    <row r="4" spans="1:76" ht="15.75" customHeight="1" thickBot="1" x14ac:dyDescent="0.3">
      <c r="A4" s="166" t="s">
        <v>0</v>
      </c>
      <c r="B4" s="2" t="s">
        <v>1</v>
      </c>
      <c r="C4" s="66"/>
      <c r="D4" s="153" t="s">
        <v>39</v>
      </c>
      <c r="E4" s="154"/>
      <c r="F4" s="154"/>
      <c r="G4" s="154"/>
      <c r="H4" s="168"/>
      <c r="I4" s="168"/>
      <c r="J4" s="168"/>
      <c r="K4" s="168"/>
      <c r="L4" s="168"/>
      <c r="M4" s="168"/>
      <c r="N4" s="168"/>
      <c r="O4" s="168"/>
      <c r="P4" s="168"/>
      <c r="Q4" s="168"/>
      <c r="R4" s="168"/>
      <c r="S4" s="168"/>
      <c r="T4" s="168"/>
      <c r="U4" s="169"/>
      <c r="V4" s="3"/>
      <c r="W4" s="170" t="s">
        <v>18</v>
      </c>
      <c r="X4" s="171"/>
      <c r="Y4" s="171"/>
      <c r="Z4" s="171"/>
      <c r="AA4" s="171"/>
      <c r="AB4" s="171"/>
      <c r="AC4" s="171"/>
      <c r="AD4" s="171"/>
      <c r="AE4" s="171"/>
      <c r="AF4" s="171"/>
      <c r="AG4" s="171"/>
      <c r="AH4" s="171"/>
      <c r="AI4" s="171"/>
      <c r="AJ4" s="171"/>
      <c r="AK4" s="171"/>
      <c r="AL4" s="171"/>
      <c r="AM4" s="171"/>
      <c r="AN4" s="171"/>
      <c r="AO4" s="172"/>
      <c r="AP4" s="4" t="s">
        <v>104</v>
      </c>
      <c r="AQ4" s="170" t="s">
        <v>5</v>
      </c>
      <c r="AR4" s="171"/>
      <c r="AS4" s="171"/>
      <c r="AT4" s="171"/>
      <c r="AU4" s="171"/>
      <c r="AV4" s="171"/>
      <c r="AW4" s="171"/>
      <c r="AX4" s="171"/>
      <c r="AY4" s="171"/>
      <c r="AZ4" s="171"/>
      <c r="BA4" s="171"/>
      <c r="BB4" s="171"/>
      <c r="BC4" s="171"/>
      <c r="BD4" s="171"/>
      <c r="BE4" s="171"/>
      <c r="BF4" s="171"/>
      <c r="BG4" s="171"/>
      <c r="BH4" s="171"/>
      <c r="BI4" s="172"/>
      <c r="BJ4" s="4" t="s">
        <v>105</v>
      </c>
      <c r="BK4" s="153"/>
      <c r="BL4" s="154"/>
      <c r="BM4" s="154"/>
      <c r="BN4" s="154"/>
      <c r="BO4" s="154"/>
      <c r="BP4" s="155"/>
      <c r="BQ4" s="4" t="s">
        <v>104</v>
      </c>
      <c r="BR4" s="153"/>
      <c r="BS4" s="154"/>
      <c r="BT4" s="154"/>
      <c r="BU4" s="154"/>
      <c r="BV4" s="154"/>
      <c r="BW4" s="154"/>
      <c r="BX4" s="4" t="s">
        <v>105</v>
      </c>
    </row>
    <row r="5" spans="1:76" ht="36.75" customHeight="1" thickTop="1" thickBot="1" x14ac:dyDescent="0.3">
      <c r="A5" s="167"/>
      <c r="B5" s="8"/>
      <c r="C5" s="8" t="s">
        <v>40</v>
      </c>
      <c r="D5" s="8" t="s">
        <v>36</v>
      </c>
      <c r="E5" s="8" t="s">
        <v>37</v>
      </c>
      <c r="F5" s="8" t="s">
        <v>38</v>
      </c>
      <c r="G5" s="8" t="s">
        <v>20</v>
      </c>
      <c r="H5" s="8" t="s">
        <v>9</v>
      </c>
      <c r="I5" s="8" t="s">
        <v>15</v>
      </c>
      <c r="J5" s="8" t="s">
        <v>8</v>
      </c>
      <c r="K5" s="8" t="s">
        <v>26</v>
      </c>
      <c r="L5" s="8" t="s">
        <v>9</v>
      </c>
      <c r="M5" s="8"/>
      <c r="N5" s="8" t="s">
        <v>13</v>
      </c>
      <c r="O5" s="8" t="s">
        <v>14</v>
      </c>
      <c r="P5" s="8" t="s">
        <v>43</v>
      </c>
      <c r="Q5" s="8" t="s">
        <v>44</v>
      </c>
      <c r="R5" s="8" t="s">
        <v>26</v>
      </c>
      <c r="S5" s="41" t="s">
        <v>16</v>
      </c>
      <c r="T5" s="41" t="s">
        <v>82</v>
      </c>
      <c r="U5" s="41" t="s">
        <v>83</v>
      </c>
      <c r="V5" s="9"/>
      <c r="W5" s="12" t="s">
        <v>7</v>
      </c>
      <c r="X5" s="12" t="s">
        <v>8</v>
      </c>
      <c r="Y5" s="12" t="s">
        <v>10</v>
      </c>
      <c r="Z5" s="12" t="s">
        <v>11</v>
      </c>
      <c r="AA5" s="12" t="s">
        <v>17</v>
      </c>
      <c r="AB5" s="12" t="s">
        <v>19</v>
      </c>
      <c r="AC5" s="12" t="s">
        <v>90</v>
      </c>
      <c r="AD5" s="12" t="s">
        <v>91</v>
      </c>
      <c r="AE5" s="12" t="s">
        <v>100</v>
      </c>
      <c r="AF5" s="12" t="s">
        <v>101</v>
      </c>
      <c r="AG5" s="12" t="s">
        <v>30</v>
      </c>
      <c r="AH5" s="12" t="s">
        <v>30</v>
      </c>
      <c r="AI5" s="12" t="s">
        <v>13</v>
      </c>
      <c r="AJ5" s="12" t="s">
        <v>14</v>
      </c>
      <c r="AK5" s="12" t="s">
        <v>102</v>
      </c>
      <c r="AL5" s="12" t="s">
        <v>103</v>
      </c>
      <c r="AM5" s="12" t="s">
        <v>92</v>
      </c>
      <c r="AN5" s="12" t="s">
        <v>89</v>
      </c>
      <c r="AO5" s="12" t="s">
        <v>12</v>
      </c>
      <c r="AP5" s="15">
        <v>2340</v>
      </c>
      <c r="AQ5" s="12" t="s">
        <v>7</v>
      </c>
      <c r="AR5" s="12" t="s">
        <v>8</v>
      </c>
      <c r="AS5" s="12" t="s">
        <v>10</v>
      </c>
      <c r="AT5" s="12" t="s">
        <v>11</v>
      </c>
      <c r="AU5" s="12" t="s">
        <v>17</v>
      </c>
      <c r="AV5" s="12" t="s">
        <v>19</v>
      </c>
      <c r="AW5" s="12" t="s">
        <v>90</v>
      </c>
      <c r="AX5" s="12" t="s">
        <v>91</v>
      </c>
      <c r="AY5" s="12" t="s">
        <v>100</v>
      </c>
      <c r="AZ5" s="12" t="s">
        <v>101</v>
      </c>
      <c r="BA5" s="12" t="s">
        <v>30</v>
      </c>
      <c r="BB5" s="12" t="s">
        <v>30</v>
      </c>
      <c r="BC5" s="12" t="s">
        <v>13</v>
      </c>
      <c r="BD5" s="12" t="s">
        <v>14</v>
      </c>
      <c r="BE5" s="12" t="s">
        <v>102</v>
      </c>
      <c r="BF5" s="12" t="s">
        <v>103</v>
      </c>
      <c r="BG5" s="12" t="s">
        <v>92</v>
      </c>
      <c r="BH5" s="12" t="s">
        <v>89</v>
      </c>
      <c r="BI5" s="12" t="s">
        <v>12</v>
      </c>
      <c r="BJ5" s="15">
        <v>3150</v>
      </c>
      <c r="BK5" s="15" t="s">
        <v>25</v>
      </c>
      <c r="BL5" s="15" t="s">
        <v>26</v>
      </c>
      <c r="BM5" s="15" t="s">
        <v>16</v>
      </c>
      <c r="BN5" s="15" t="s">
        <v>20</v>
      </c>
      <c r="BO5" s="15" t="s">
        <v>27</v>
      </c>
      <c r="BP5" s="15" t="s">
        <v>28</v>
      </c>
      <c r="BQ5" s="15">
        <v>2340</v>
      </c>
      <c r="BR5" s="15" t="s">
        <v>25</v>
      </c>
      <c r="BS5" s="15" t="s">
        <v>26</v>
      </c>
      <c r="BT5" s="15" t="s">
        <v>16</v>
      </c>
      <c r="BU5" s="15" t="s">
        <v>20</v>
      </c>
      <c r="BV5" s="15" t="s">
        <v>27</v>
      </c>
      <c r="BW5" s="15" t="s">
        <v>28</v>
      </c>
      <c r="BX5" s="15">
        <v>3150</v>
      </c>
    </row>
    <row r="6" spans="1:76" ht="15" customHeight="1" x14ac:dyDescent="0.25">
      <c r="A6" s="150">
        <v>2010</v>
      </c>
      <c r="B6" s="16">
        <v>1</v>
      </c>
      <c r="C6" s="53">
        <f>VLOOKUP(M6,[1]aux!$A$2:$B$37,2,FALSE)</f>
        <v>1</v>
      </c>
      <c r="D6" s="49" t="s">
        <v>30</v>
      </c>
      <c r="E6" s="49" t="s">
        <v>34</v>
      </c>
      <c r="F6" s="49" t="s">
        <v>34</v>
      </c>
      <c r="G6" s="49" t="s">
        <v>34</v>
      </c>
      <c r="H6" s="49">
        <v>0</v>
      </c>
      <c r="I6" s="49">
        <f>IF(D6="-",1,IF(D6="o-",2,IF(D6="o+",3,IF(D6="+",4))))</f>
        <v>1</v>
      </c>
      <c r="J6" s="49">
        <f>IF(E6="o",1,IF(E6="o+",2,IF(E6="+",3)))</f>
        <v>1</v>
      </c>
      <c r="K6" s="49">
        <f>IF(G6="o",1,IF(G6="o+",2,IF(G6="+",3)))</f>
        <v>1</v>
      </c>
      <c r="L6" s="49">
        <f>IF(H6=0,1,IF(H6=1,2))</f>
        <v>1</v>
      </c>
      <c r="M6" s="49">
        <f>I6*1000+J6*100+K6*10+L6*1</f>
        <v>1111</v>
      </c>
      <c r="N6" s="49">
        <v>2</v>
      </c>
      <c r="O6" s="49">
        <v>11</v>
      </c>
      <c r="P6" s="49">
        <v>2</v>
      </c>
      <c r="Q6" s="49">
        <v>3</v>
      </c>
      <c r="R6" s="49">
        <v>1</v>
      </c>
      <c r="S6" s="22">
        <f t="shared" ref="S6:S25" si="0">IF(T6=0,IF(N6=3,14,IF(N6=7,16,IF(N6=8,17,IF(N6=9,18,IF(N6=10,19,15))))),IF(T6=1,IF(N6=3,20,IF(N6=7,22,IF(N6=8,23,IF(N6=9,24,IF(N6=10,25,21)))))))</f>
        <v>15</v>
      </c>
      <c r="T6" s="49">
        <v>0</v>
      </c>
      <c r="U6" s="49">
        <v>0</v>
      </c>
      <c r="V6" s="6"/>
      <c r="W6" s="10">
        <f>VLOOKUP($C6,[1]Berlin!$BB$7:$BK$42,5)</f>
        <v>1</v>
      </c>
      <c r="X6" s="10">
        <f>VLOOKUP($C6,[1]Berlin!$BB$7:$BK$42,6)</f>
        <v>24</v>
      </c>
      <c r="Y6" s="10">
        <f>VLOOKUP($C6,[1]Berlin!$BB$7:$BK$42,7)</f>
        <v>0</v>
      </c>
      <c r="Z6" s="10">
        <f>VLOOKUP($C6,[1]Berlin!$BB$7:$BK$42,8)</f>
        <v>81</v>
      </c>
      <c r="AA6" s="10">
        <f>VLOOKUP($C6,[1]Berlin!$BB$7:$BK$42,9)</f>
        <v>0</v>
      </c>
      <c r="AB6" s="10">
        <f>VLOOKUP($C6,[1]Berlin!$BB$7:$BK$42,10)</f>
        <v>0</v>
      </c>
      <c r="AC6" s="11">
        <f>IF($H6=1,170,0)</f>
        <v>0</v>
      </c>
      <c r="AD6" s="11">
        <f>IF($H6=1,168,0)</f>
        <v>0</v>
      </c>
      <c r="AE6" s="11">
        <f>VLOOKUP($C6,[1]Vienna!$BB$7:$BM$42,11)</f>
        <v>0</v>
      </c>
      <c r="AF6" s="11">
        <f>VLOOKUP($C6,[1]Vienna!$BB$7:$BM$42,12)</f>
        <v>0</v>
      </c>
      <c r="AG6" s="11" t="s">
        <v>30</v>
      </c>
      <c r="AH6" s="11" t="s">
        <v>30</v>
      </c>
      <c r="AI6" s="11">
        <f>IF($N6=2,147,IF($N6=3,120,IF(OR($N6=4,$N6=5,$N6=6),123,IF($N6=7,129,IF($N6=8,135,IF($N6=9,138,IF($N6=10,191,0)))))))</f>
        <v>147</v>
      </c>
      <c r="AJ6" s="11">
        <f>IF($O6=11,141,IF($O6=20,144,0))</f>
        <v>141</v>
      </c>
      <c r="AK6" s="11">
        <f>IF($P6=1,149,IF($P6=2,153,IF($P6=3,155,IF($P6=4,157,0))))</f>
        <v>153</v>
      </c>
      <c r="AL6" s="11">
        <f>IF($P6=$Q6,0,IF($Q6=1,149,IF($Q6=2,153,IF($Q6=3,155,IF($Q6=4,157,0)))))</f>
        <v>155</v>
      </c>
      <c r="AM6" s="11">
        <f>IF($R6=1,160,IF($R6=2,162))</f>
        <v>160</v>
      </c>
      <c r="AN6" s="11">
        <f>IF($T6=1,186,0)</f>
        <v>0</v>
      </c>
      <c r="AO6" s="11">
        <f>IF($U6=1,184,0)</f>
        <v>0</v>
      </c>
      <c r="AP6" s="13">
        <f t="shared" ref="AP6:AP25" si="1">AP29/$AP$5</f>
        <v>176.23781201033134</v>
      </c>
      <c r="AQ6" s="10">
        <f>VLOOKUP($C6,[2]Berlin!$BB$7:$BK$40,5)</f>
        <v>2</v>
      </c>
      <c r="AR6" s="10">
        <f>VLOOKUP($C6,[2]Berlin!$BB$7:$BK$40,6)</f>
        <v>24</v>
      </c>
      <c r="AS6" s="10">
        <f>VLOOKUP($C6,[2]Berlin!$BB$7:$BK$40,7)</f>
        <v>0</v>
      </c>
      <c r="AT6" s="10">
        <f>VLOOKUP($C6,[2]Berlin!$BB$7:$BK$40,8)</f>
        <v>0</v>
      </c>
      <c r="AU6" s="10">
        <f>VLOOKUP($C6,[2]Berlin!$BB$7:$BK$40,9)</f>
        <v>0</v>
      </c>
      <c r="AV6" s="10">
        <f>VLOOKUP($C6,[2]Berlin!$BB$7:$BK$40,10)</f>
        <v>0</v>
      </c>
      <c r="AW6" s="11">
        <f>IF($H6=1,170,0)</f>
        <v>0</v>
      </c>
      <c r="AX6" s="11">
        <f>IF($H6=1,168,0)</f>
        <v>0</v>
      </c>
      <c r="AY6" s="11">
        <f>VLOOKUP($C6,[2]Vienna!$BB$7:$BM$42,11)</f>
        <v>0</v>
      </c>
      <c r="AZ6" s="11">
        <f>VLOOKUP($C6,[2]Vienna!$BB$7:$BM$42,12)</f>
        <v>0</v>
      </c>
      <c r="BA6" s="11" t="s">
        <v>30</v>
      </c>
      <c r="BB6" s="11" t="s">
        <v>30</v>
      </c>
      <c r="BC6" s="11">
        <f>IF($N6=2,147,IF($N6=3,120,IF(OR($N6=4,$N6=5,$N6=6),123,IF($N6=7,129,IF($N6=8,135,IF($N6=9,138,IF($N6=10,191,0)))))))</f>
        <v>147</v>
      </c>
      <c r="BD6" s="11">
        <f>IF($O6=11,141,IF($O6=20,144,0))</f>
        <v>141</v>
      </c>
      <c r="BE6" s="11">
        <f>IF($P6=1,149,IF($P6=2,153,IF($P6=3,155,IF($P6=4,157,0))))</f>
        <v>153</v>
      </c>
      <c r="BF6" s="11">
        <f>IF($P6=$Q6,0,IF($Q6=1,149,IF($Q6=2,153,IF($Q6=3,155,IF($Q6=4,157,0)))))</f>
        <v>155</v>
      </c>
      <c r="BG6" s="11">
        <f>IF($R6=1,160,IF($R6=2,162))</f>
        <v>160</v>
      </c>
      <c r="BH6" s="11">
        <f>IF($T6=1,186,0)</f>
        <v>0</v>
      </c>
      <c r="BI6" s="11">
        <f>IF($U6=1,184,0)</f>
        <v>0</v>
      </c>
      <c r="BJ6" s="13">
        <f t="shared" ref="BJ6:BJ25" si="2">BJ29/$BJ$5</f>
        <v>182.51905956495116</v>
      </c>
      <c r="BK6" s="19">
        <f>IF($N6=2,BK29*'4 PEF'!$F$4,IF(OR($N6=3,$N6=4,$N6=5,$N6=6),BK29*'4 PEF'!$F$5,IF(OR($N6=7,$N6=8),BK29*'4 PEF'!$F$8,IF($N6=9,BK29*'4 PEF'!$F$7,IF($N6=10,BK29*'4 PEF'!$F$6)))))</f>
        <v>319.6692022573929</v>
      </c>
      <c r="BL6" s="19">
        <f>BL29*'4 PEF'!$F$8</f>
        <v>9.1594163955700765</v>
      </c>
      <c r="BM6" s="19">
        <f>IF($N6=2,BM29*'4 PEF'!$F$4,IF(OR($N6=3,$N6=4,$N6=5,$N6=6),BM29*'4 PEF'!$F$5,IF(OR($N6=7,$N6=8),BM29*'4 PEF'!$F$8,IF($N6=9,BM29*'4 PEF'!$F$7,IF($N6=10,BM29*'4 PEF'!$F$6)))))</f>
        <v>8.6315789473684212</v>
      </c>
      <c r="BN6" s="19">
        <f>BN29*'4 PEF'!$F$8</f>
        <v>78.109759936517889</v>
      </c>
      <c r="BO6" s="19">
        <f>BO29*'4 PEF'!$F$8</f>
        <v>1.4268610725040591</v>
      </c>
      <c r="BP6" s="33">
        <f>BP29*'4 PEF'!$F$8</f>
        <v>0</v>
      </c>
      <c r="BQ6" s="34">
        <f>SUM(BK6:BP6)</f>
        <v>416.99681860935334</v>
      </c>
      <c r="BR6" s="19">
        <f>IF($N6=2,BR29*'4 PEF'!$F$4,IF(OR($N6=3,$N6=4,$N6=5,$N6=6),BR29*'4 PEF'!$F$5,IF(OR($N6=7,$N6=8),BR29*'4 PEF'!$F$8,IF($N6=9,BR29*'4 PEF'!$F$7,IF($N6=10,BR29*'4 PEF'!$F$6)))))</f>
        <v>277.28445225072272</v>
      </c>
      <c r="BS6" s="19">
        <f>BS29*'4 PEF'!$F$8</f>
        <v>4.3630033986416992</v>
      </c>
      <c r="BT6" s="19">
        <f>IF($N6=2,BT29*'4 PEF'!$F$4,IF(OR($N6=3,$N6=4,$N6=5,$N6=6),BT29*'4 PEF'!$F$5,IF(OR($N6=7,$N6=8),BT29*'4 PEF'!$F$8,IF($N6=9,BT29*'4 PEF'!$F$7,IF($N6=10,BT29*'4 PEF'!$F$6)))))</f>
        <v>12.526315789473685</v>
      </c>
      <c r="BU6" s="19">
        <f>BU29*'4 PEF'!$F$8</f>
        <v>72.193155685796683</v>
      </c>
      <c r="BV6" s="19">
        <f>BV29*'4 PEF'!$F$8</f>
        <v>1.8996033157272718</v>
      </c>
      <c r="BW6" s="33">
        <f>BW29*'4 PEF'!$F$8</f>
        <v>0</v>
      </c>
      <c r="BX6" s="34">
        <f>SUM(BR6:BW6)</f>
        <v>368.26653044036209</v>
      </c>
    </row>
    <row r="7" spans="1:76" ht="15" customHeight="1" x14ac:dyDescent="0.25">
      <c r="A7" s="151"/>
      <c r="B7" s="17">
        <v>2</v>
      </c>
      <c r="C7" s="97">
        <f>VLOOKUP(M7,[1]aux!$A$2:$B$37,2,FALSE)</f>
        <v>9</v>
      </c>
      <c r="D7" s="50" t="s">
        <v>31</v>
      </c>
      <c r="E7" s="50" t="s">
        <v>33</v>
      </c>
      <c r="F7" s="49" t="s">
        <v>34</v>
      </c>
      <c r="G7" s="49" t="s">
        <v>32</v>
      </c>
      <c r="H7" s="49">
        <v>0</v>
      </c>
      <c r="I7" s="49">
        <f t="shared" ref="I7:I17" si="3">IF(D7="-",1,IF(D7="o-",2,IF(D7="o+",3,IF(D7="+",4))))</f>
        <v>2</v>
      </c>
      <c r="J7" s="49">
        <f t="shared" ref="J7:J17" si="4">IF(E7="o",1,IF(E7="o+",2,IF(E7="+",3)))</f>
        <v>3</v>
      </c>
      <c r="K7" s="49">
        <f t="shared" ref="K7:K17" si="5">IF(G7="o",1,IF(G7="o+",2,IF(G7="+",3)))</f>
        <v>2</v>
      </c>
      <c r="L7" s="49">
        <f t="shared" ref="L7:L17" si="6">IF(H7=0,1,IF(H7=1,2))</f>
        <v>1</v>
      </c>
      <c r="M7" s="49">
        <f t="shared" ref="M7:M24" si="7">I7*1000+J7*100+K7*10+L7*1</f>
        <v>2321</v>
      </c>
      <c r="N7" s="49">
        <v>6</v>
      </c>
      <c r="O7" s="49">
        <v>0</v>
      </c>
      <c r="P7" s="49">
        <v>1</v>
      </c>
      <c r="Q7" s="49">
        <v>0</v>
      </c>
      <c r="R7" s="49">
        <v>2</v>
      </c>
      <c r="S7" s="22">
        <f t="shared" si="0"/>
        <v>15</v>
      </c>
      <c r="T7" s="49">
        <v>0</v>
      </c>
      <c r="U7" s="49">
        <v>0</v>
      </c>
      <c r="V7" s="18"/>
      <c r="W7" s="10">
        <f>VLOOKUP($C7,[1]Berlin!$BB$7:$BK$42,5)</f>
        <v>11</v>
      </c>
      <c r="X7" s="10">
        <f>VLOOKUP($C7,[1]Berlin!$BB$7:$BK$42,6)</f>
        <v>34</v>
      </c>
      <c r="Y7" s="10">
        <f>VLOOKUP($C7,[1]Berlin!$BB$7:$BK$42,7)</f>
        <v>63</v>
      </c>
      <c r="Z7" s="10">
        <f>VLOOKUP($C7,[1]Berlin!$BB$7:$BK$42,8)</f>
        <v>93</v>
      </c>
      <c r="AA7" s="10">
        <f>VLOOKUP($C7,[1]Berlin!$BB$7:$BK$42,9)</f>
        <v>0</v>
      </c>
      <c r="AB7" s="10">
        <f>VLOOKUP($C7,[1]Berlin!$BB$7:$BK$42,10)</f>
        <v>109</v>
      </c>
      <c r="AC7" s="11">
        <f t="shared" ref="AC7:AC25" si="8">IF($H7=1,170,0)</f>
        <v>0</v>
      </c>
      <c r="AD7" s="11">
        <f t="shared" ref="AD7:AD25" si="9">IF($H7=1,168,0)</f>
        <v>0</v>
      </c>
      <c r="AE7" s="11">
        <f>VLOOKUP($C7,[1]Vienna!$BB$7:$BM$42,11)</f>
        <v>176</v>
      </c>
      <c r="AF7" s="11">
        <f>VLOOKUP($C7,[1]Vienna!$BB$7:$BM$42,12)</f>
        <v>0</v>
      </c>
      <c r="AG7" s="11" t="s">
        <v>30</v>
      </c>
      <c r="AH7" s="11" t="s">
        <v>30</v>
      </c>
      <c r="AI7" s="11">
        <f t="shared" ref="AI7:AI25" si="10">IF($N7=2,147,IF($N7=3,120,IF(OR($N7=4,$N7=5,$N7=6),123,IF($N7=7,129,IF($N7=8,135,IF($N7=9,138,IF($N7=10,191,0)))))))</f>
        <v>123</v>
      </c>
      <c r="AJ7" s="11">
        <f t="shared" ref="AJ7:AJ25" si="11">IF($O7=11,141,IF($O7=20,144,0))</f>
        <v>0</v>
      </c>
      <c r="AK7" s="11">
        <f t="shared" ref="AK7:AK25" si="12">IF($P7=1,149,IF($P7=2,153,IF($P7=3,155,IF($P7=4,157,0))))</f>
        <v>149</v>
      </c>
      <c r="AL7" s="11">
        <f t="shared" ref="AL7:AL25" si="13">IF(P7=Q7,0,IF($Q7=1,149,IF($Q7=2,153,IF($Q7=3,155,IF($Q7=4,157,0)))))</f>
        <v>0</v>
      </c>
      <c r="AM7" s="11">
        <f t="shared" ref="AM7:AM25" si="14">IF($R7=1,160,IF($R7=2,162))</f>
        <v>162</v>
      </c>
      <c r="AN7" s="11">
        <f t="shared" ref="AN7:AN25" si="15">IF($T7=1,186,0)</f>
        <v>0</v>
      </c>
      <c r="AO7" s="11">
        <f t="shared" ref="AO7:AO25" si="16">IF($U7=1,184,0)</f>
        <v>0</v>
      </c>
      <c r="AP7" s="13">
        <f t="shared" si="1"/>
        <v>275.08927596152023</v>
      </c>
      <c r="AQ7" s="10">
        <f>VLOOKUP($C7,[2]Berlin!$BB$7:$BK$40,5)</f>
        <v>12</v>
      </c>
      <c r="AR7" s="10">
        <f>VLOOKUP($C7,[2]Berlin!$BB$7:$BK$40,6)</f>
        <v>34</v>
      </c>
      <c r="AS7" s="10">
        <f>VLOOKUP($C7,[2]Berlin!$BB$7:$BK$40,7)</f>
        <v>64</v>
      </c>
      <c r="AT7" s="10">
        <f>VLOOKUP($C7,[2]Berlin!$BB$7:$BK$40,8)</f>
        <v>95</v>
      </c>
      <c r="AU7" s="10">
        <f>VLOOKUP($C7,[2]Berlin!$BB$7:$BK$40,9)</f>
        <v>0</v>
      </c>
      <c r="AV7" s="10">
        <f>VLOOKUP($C7,[2]Berlin!$BB$7:$BK$40,10)</f>
        <v>109</v>
      </c>
      <c r="AW7" s="11">
        <f t="shared" ref="AW7:AW25" si="17">IF($H7=1,170,0)</f>
        <v>0</v>
      </c>
      <c r="AX7" s="11">
        <f t="shared" ref="AX7:AX25" si="18">IF($H7=1,168,0)</f>
        <v>0</v>
      </c>
      <c r="AY7" s="11">
        <f>VLOOKUP($C7,[2]Vienna!$BB$7:$BM$42,11)</f>
        <v>176</v>
      </c>
      <c r="AZ7" s="11">
        <f>VLOOKUP($C7,[2]Vienna!$BB$7:$BM$42,12)</f>
        <v>0</v>
      </c>
      <c r="BA7" s="11" t="s">
        <v>30</v>
      </c>
      <c r="BB7" s="11" t="s">
        <v>30</v>
      </c>
      <c r="BC7" s="11">
        <f t="shared" ref="BC7:BC25" si="19">IF($N7=2,147,IF($N7=3,120,IF(OR($N7=4,$N7=5,$N7=6),123,IF($N7=7,129,IF($N7=8,135,IF($N7=9,138,IF($N7=10,191,0)))))))</f>
        <v>123</v>
      </c>
      <c r="BD7" s="11">
        <f t="shared" ref="BD7:BD25" si="20">IF($O7=11,141,IF($O7=20,144,0))</f>
        <v>0</v>
      </c>
      <c r="BE7" s="11">
        <f t="shared" ref="BE7:BE25" si="21">IF($P7=1,149,IF($P7=2,153,IF($P7=3,155,IF($P7=4,157,0))))</f>
        <v>149</v>
      </c>
      <c r="BF7" s="11">
        <f t="shared" ref="BF7:BF25" si="22">IF($P7=$Q7,0,IF($Q7=1,149,IF($Q7=2,153,IF($Q7=3,155,IF($Q7=4,157,0)))))</f>
        <v>0</v>
      </c>
      <c r="BG7" s="11">
        <f t="shared" ref="BG7:BG25" si="23">IF($R7=1,160,IF($R7=2,162))</f>
        <v>162</v>
      </c>
      <c r="BH7" s="11">
        <f t="shared" ref="BH7:BH25" si="24">IF($T7=1,186,0)</f>
        <v>0</v>
      </c>
      <c r="BI7" s="11">
        <f t="shared" ref="BI7:BI25" si="25">IF($U7=1,184,0)</f>
        <v>0</v>
      </c>
      <c r="BJ7" s="13">
        <f t="shared" si="2"/>
        <v>253.05716752233258</v>
      </c>
      <c r="BK7" s="19">
        <f>IF($N7=2,BK30*'4 PEF'!$F$4,IF(OR($N7=3,$N7=4,$N7=5,$N7=6),BK30*'4 PEF'!$F$5,IF(OR($N7=7,$N7=8),BK30*'4 PEF'!$F$8,IF($N7=9,BK30*'4 PEF'!$F$7,IF($N7=10,BK30*'4 PEF'!$F$6)))))</f>
        <v>18.535619588938964</v>
      </c>
      <c r="BL7" s="19">
        <f>BL30*'4 PEF'!$F$8</f>
        <v>0</v>
      </c>
      <c r="BM7" s="19">
        <f>IF($N7=2,BM30*'4 PEF'!$F$4,IF(OR($N7=3,$N7=4,$N7=5,$N7=6),BM30*'4 PEF'!$F$5,IF(OR($N7=7,$N7=8),BM30*'4 PEF'!$F$8,IF($N7=9,BM30*'4 PEF'!$F$7,IF($N7=10,BM30*'4 PEF'!$F$6)))))</f>
        <v>8.6315789473684212</v>
      </c>
      <c r="BN7" s="19">
        <f>BN30*'4 PEF'!$F$8</f>
        <v>54.425212421874996</v>
      </c>
      <c r="BO7" s="19">
        <f>BO30*'4 PEF'!$F$8</f>
        <v>0.48020363398168875</v>
      </c>
      <c r="BP7" s="33">
        <f>BP30*'4 PEF'!$F$8</f>
        <v>0</v>
      </c>
      <c r="BQ7" s="34">
        <f t="shared" ref="BQ7:BQ24" si="26">SUM(BK7:BP7)</f>
        <v>82.072614592164072</v>
      </c>
      <c r="BR7" s="19">
        <f>IF($N7=2,BR30*'4 PEF'!$F$4,IF(OR($N7=3,$N7=4,$N7=5,$N7=6),BR30*'4 PEF'!$F$5,IF(OR($N7=7,$N7=8),BR30*'4 PEF'!$F$8,IF($N7=9,BR30*'4 PEF'!$F$7,IF($N7=10,BR30*'4 PEF'!$F$6)))))</f>
        <v>34.237357794081738</v>
      </c>
      <c r="BS7" s="19">
        <f>BS30*'4 PEF'!$F$8</f>
        <v>0</v>
      </c>
      <c r="BT7" s="19">
        <f>IF($N7=2,BT30*'4 PEF'!$F$4,IF(OR($N7=3,$N7=4,$N7=5,$N7=6),BT30*'4 PEF'!$F$5,IF(OR($N7=7,$N7=8),BT30*'4 PEF'!$F$8,IF($N7=9,BT30*'4 PEF'!$F$7,IF($N7=10,BT30*'4 PEF'!$F$6)))))</f>
        <v>12.526315789473685</v>
      </c>
      <c r="BU7" s="19">
        <f>BU30*'4 PEF'!$F$8</f>
        <v>50.158300700168624</v>
      </c>
      <c r="BV7" s="19">
        <f>BV30*'4 PEF'!$F$8</f>
        <v>1.0231908388028492</v>
      </c>
      <c r="BW7" s="33">
        <f>BW30*'4 PEF'!$F$8</f>
        <v>0</v>
      </c>
      <c r="BX7" s="34">
        <f t="shared" ref="BX7:BX24" si="27">SUM(BR7:BW7)</f>
        <v>97.945165122526888</v>
      </c>
    </row>
    <row r="8" spans="1:76" ht="15" customHeight="1" x14ac:dyDescent="0.25">
      <c r="A8" s="151"/>
      <c r="B8" s="17">
        <v>3</v>
      </c>
      <c r="C8" s="97">
        <f>VLOOKUP(M8,[1]aux!$A$2:$B$37,2,FALSE)</f>
        <v>9</v>
      </c>
      <c r="D8" s="50" t="s">
        <v>31</v>
      </c>
      <c r="E8" s="50" t="s">
        <v>33</v>
      </c>
      <c r="F8" s="49" t="s">
        <v>34</v>
      </c>
      <c r="G8" s="49" t="s">
        <v>32</v>
      </c>
      <c r="H8" s="49">
        <v>0</v>
      </c>
      <c r="I8" s="49">
        <f t="shared" si="3"/>
        <v>2</v>
      </c>
      <c r="J8" s="49">
        <f t="shared" si="4"/>
        <v>3</v>
      </c>
      <c r="K8" s="49">
        <f t="shared" si="5"/>
        <v>2</v>
      </c>
      <c r="L8" s="49">
        <f t="shared" si="6"/>
        <v>1</v>
      </c>
      <c r="M8" s="49">
        <f t="shared" si="7"/>
        <v>2321</v>
      </c>
      <c r="N8" s="49">
        <v>9</v>
      </c>
      <c r="O8" s="49">
        <v>0</v>
      </c>
      <c r="P8" s="49">
        <v>2</v>
      </c>
      <c r="Q8" s="49">
        <v>0</v>
      </c>
      <c r="R8" s="49">
        <v>2</v>
      </c>
      <c r="S8" s="22">
        <f t="shared" si="0"/>
        <v>24</v>
      </c>
      <c r="T8" s="49">
        <v>1</v>
      </c>
      <c r="U8" s="49">
        <v>1</v>
      </c>
      <c r="V8" s="18"/>
      <c r="W8" s="10">
        <f>VLOOKUP($C8,[1]Berlin!$BB$7:$BK$42,5)</f>
        <v>11</v>
      </c>
      <c r="X8" s="10">
        <f>VLOOKUP($C8,[1]Berlin!$BB$7:$BK$42,6)</f>
        <v>34</v>
      </c>
      <c r="Y8" s="10">
        <f>VLOOKUP($C8,[1]Berlin!$BB$7:$BK$42,7)</f>
        <v>63</v>
      </c>
      <c r="Z8" s="10">
        <f>VLOOKUP($C8,[1]Berlin!$BB$7:$BK$42,8)</f>
        <v>93</v>
      </c>
      <c r="AA8" s="10">
        <f>VLOOKUP($C8,[1]Berlin!$BB$7:$BK$42,9)</f>
        <v>0</v>
      </c>
      <c r="AB8" s="10">
        <f>VLOOKUP($C8,[1]Berlin!$BB$7:$BK$42,10)</f>
        <v>109</v>
      </c>
      <c r="AC8" s="11">
        <f t="shared" si="8"/>
        <v>0</v>
      </c>
      <c r="AD8" s="11">
        <f t="shared" si="9"/>
        <v>0</v>
      </c>
      <c r="AE8" s="11">
        <f>VLOOKUP($C8,[1]Vienna!$BB$7:$BM$42,11)</f>
        <v>176</v>
      </c>
      <c r="AF8" s="11">
        <f>VLOOKUP($C8,[1]Vienna!$BB$7:$BM$42,12)</f>
        <v>0</v>
      </c>
      <c r="AG8" s="11" t="s">
        <v>30</v>
      </c>
      <c r="AH8" s="11" t="s">
        <v>30</v>
      </c>
      <c r="AI8" s="11">
        <f t="shared" si="10"/>
        <v>138</v>
      </c>
      <c r="AJ8" s="11">
        <f t="shared" si="11"/>
        <v>0</v>
      </c>
      <c r="AK8" s="11">
        <f t="shared" si="12"/>
        <v>153</v>
      </c>
      <c r="AL8" s="11">
        <f t="shared" si="13"/>
        <v>0</v>
      </c>
      <c r="AM8" s="11">
        <f t="shared" si="14"/>
        <v>162</v>
      </c>
      <c r="AN8" s="11">
        <f t="shared" si="15"/>
        <v>186</v>
      </c>
      <c r="AO8" s="11">
        <f t="shared" si="16"/>
        <v>184</v>
      </c>
      <c r="AP8" s="13">
        <f t="shared" si="1"/>
        <v>417.51495265448341</v>
      </c>
      <c r="AQ8" s="10">
        <f>VLOOKUP($C8,[2]Berlin!$BB$7:$BK$40,5)</f>
        <v>12</v>
      </c>
      <c r="AR8" s="10">
        <f>VLOOKUP($C8,[2]Berlin!$BB$7:$BK$40,6)</f>
        <v>34</v>
      </c>
      <c r="AS8" s="10">
        <f>VLOOKUP($C8,[2]Berlin!$BB$7:$BK$40,7)</f>
        <v>64</v>
      </c>
      <c r="AT8" s="10">
        <f>VLOOKUP($C8,[2]Berlin!$BB$7:$BK$40,8)</f>
        <v>95</v>
      </c>
      <c r="AU8" s="10">
        <f>VLOOKUP($C8,[2]Berlin!$BB$7:$BK$40,9)</f>
        <v>0</v>
      </c>
      <c r="AV8" s="10">
        <f>VLOOKUP($C8,[2]Berlin!$BB$7:$BK$40,10)</f>
        <v>109</v>
      </c>
      <c r="AW8" s="11">
        <f t="shared" si="17"/>
        <v>0</v>
      </c>
      <c r="AX8" s="11">
        <f t="shared" si="18"/>
        <v>0</v>
      </c>
      <c r="AY8" s="11">
        <f>VLOOKUP($C8,[2]Vienna!$BB$7:$BM$42,11)</f>
        <v>176</v>
      </c>
      <c r="AZ8" s="11">
        <f>VLOOKUP($C8,[2]Vienna!$BB$7:$BM$42,12)</f>
        <v>0</v>
      </c>
      <c r="BA8" s="11" t="s">
        <v>30</v>
      </c>
      <c r="BB8" s="11" t="s">
        <v>30</v>
      </c>
      <c r="BC8" s="11">
        <f t="shared" si="19"/>
        <v>138</v>
      </c>
      <c r="BD8" s="11">
        <f t="shared" si="20"/>
        <v>0</v>
      </c>
      <c r="BE8" s="11">
        <f t="shared" si="21"/>
        <v>153</v>
      </c>
      <c r="BF8" s="11">
        <f t="shared" si="22"/>
        <v>0</v>
      </c>
      <c r="BG8" s="11">
        <f t="shared" si="23"/>
        <v>162</v>
      </c>
      <c r="BH8" s="11">
        <f t="shared" si="24"/>
        <v>186</v>
      </c>
      <c r="BI8" s="11">
        <f t="shared" si="25"/>
        <v>184</v>
      </c>
      <c r="BJ8" s="13">
        <f t="shared" si="2"/>
        <v>398.74543848521012</v>
      </c>
      <c r="BK8" s="19">
        <f>IF($N8=2,BK31*'4 PEF'!$F$4,IF(OR($N8=3,$N8=4,$N8=5,$N8=6),BK31*'4 PEF'!$F$5,IF(OR($N8=7,$N8=8),BK31*'4 PEF'!$F$8,IF($N8=9,BK31*'4 PEF'!$F$7,IF($N8=10,BK31*'4 PEF'!$F$6)))))</f>
        <v>23.204204032501391</v>
      </c>
      <c r="BL8" s="19">
        <f>BL31*'4 PEF'!$F$8</f>
        <v>0</v>
      </c>
      <c r="BM8" s="19">
        <f>IF($N8=2,BM31*'4 PEF'!$F$4,IF(OR($N8=3,$N8=4,$N8=5,$N8=6),BM31*'4 PEF'!$F$5,IF(OR($N8=7,$N8=8),BM31*'4 PEF'!$F$8,IF($N8=9,BM31*'4 PEF'!$F$7,IF($N8=10,BM31*'4 PEF'!$F$6)))))</f>
        <v>5.7517948717948704</v>
      </c>
      <c r="BN8" s="19">
        <f>BN31*'4 PEF'!$F$8</f>
        <v>54.425212421874996</v>
      </c>
      <c r="BO8" s="19">
        <f>BO31*'4 PEF'!$F$8</f>
        <v>0.48020363398168875</v>
      </c>
      <c r="BP8" s="33">
        <f>BP31*'4 PEF'!$F$8</f>
        <v>-16.347179487179485</v>
      </c>
      <c r="BQ8" s="34">
        <f t="shared" si="26"/>
        <v>67.514235472973454</v>
      </c>
      <c r="BR8" s="19">
        <f>IF($N8=2,BR31*'4 PEF'!$F$4,IF(OR($N8=3,$N8=4,$N8=5,$N8=6),BR31*'4 PEF'!$F$5,IF(OR($N8=7,$N8=8),BR31*'4 PEF'!$F$8,IF($N8=9,BR31*'4 PEF'!$F$7,IF($N8=10,BR31*'4 PEF'!$F$6)))))</f>
        <v>42.860754234603988</v>
      </c>
      <c r="BS8" s="19">
        <f>BS31*'4 PEF'!$F$8</f>
        <v>0</v>
      </c>
      <c r="BT8" s="19">
        <f>IF($N8=2,BT31*'4 PEF'!$F$4,IF(OR($N8=3,$N8=4,$N8=5,$N8=6),BT31*'4 PEF'!$F$5,IF(OR($N8=7,$N8=8),BT31*'4 PEF'!$F$8,IF($N8=9,BT31*'4 PEF'!$F$7,IF($N8=10,BT31*'4 PEF'!$F$6)))))</f>
        <v>9.6095238095238091</v>
      </c>
      <c r="BU8" s="19">
        <f>BU31*'4 PEF'!$F$8</f>
        <v>50.158300700168624</v>
      </c>
      <c r="BV8" s="19">
        <f>BV31*'4 PEF'!$F$8</f>
        <v>1.0231908388028492</v>
      </c>
      <c r="BW8" s="33">
        <f>BW31*'4 PEF'!$F$8</f>
        <v>-16.344482539682538</v>
      </c>
      <c r="BX8" s="34">
        <f t="shared" si="27"/>
        <v>87.307287043416721</v>
      </c>
    </row>
    <row r="9" spans="1:76" ht="15" customHeight="1" x14ac:dyDescent="0.25">
      <c r="A9" s="151"/>
      <c r="B9" s="17">
        <v>4</v>
      </c>
      <c r="C9" s="97">
        <f>VLOOKUP(M9,[1]aux!$A$2:$B$37,2,FALSE)</f>
        <v>9</v>
      </c>
      <c r="D9" s="50" t="s">
        <v>34</v>
      </c>
      <c r="E9" s="50" t="s">
        <v>33</v>
      </c>
      <c r="F9" s="49" t="s">
        <v>34</v>
      </c>
      <c r="G9" s="49" t="s">
        <v>32</v>
      </c>
      <c r="H9" s="49">
        <v>0</v>
      </c>
      <c r="I9" s="49">
        <v>2</v>
      </c>
      <c r="J9" s="49">
        <f t="shared" si="4"/>
        <v>3</v>
      </c>
      <c r="K9" s="49">
        <f t="shared" si="5"/>
        <v>2</v>
      </c>
      <c r="L9" s="49">
        <f t="shared" si="6"/>
        <v>1</v>
      </c>
      <c r="M9" s="49">
        <f t="shared" si="7"/>
        <v>2321</v>
      </c>
      <c r="N9" s="49">
        <v>6</v>
      </c>
      <c r="O9" s="49">
        <v>20</v>
      </c>
      <c r="P9" s="49">
        <v>1</v>
      </c>
      <c r="Q9" s="49">
        <v>1</v>
      </c>
      <c r="R9" s="49">
        <v>2</v>
      </c>
      <c r="S9" s="22">
        <f t="shared" si="0"/>
        <v>15</v>
      </c>
      <c r="T9" s="49">
        <v>0</v>
      </c>
      <c r="U9" s="49">
        <v>0</v>
      </c>
      <c r="V9" s="18"/>
      <c r="W9" s="10">
        <f>VLOOKUP($C9,[1]Berlin!$BB$7:$BK$42,5)</f>
        <v>11</v>
      </c>
      <c r="X9" s="10">
        <f>VLOOKUP($C9,[1]Berlin!$BB$7:$BK$42,6)</f>
        <v>34</v>
      </c>
      <c r="Y9" s="10">
        <f>VLOOKUP($C9,[1]Berlin!$BB$7:$BK$42,7)</f>
        <v>63</v>
      </c>
      <c r="Z9" s="10">
        <f>VLOOKUP($C9,[1]Berlin!$BB$7:$BK$42,8)</f>
        <v>93</v>
      </c>
      <c r="AA9" s="10">
        <f>VLOOKUP($C9,[1]Berlin!$BB$7:$BK$42,9)</f>
        <v>0</v>
      </c>
      <c r="AB9" s="10">
        <f>VLOOKUP($C9,[1]Berlin!$BB$7:$BK$42,10)</f>
        <v>109</v>
      </c>
      <c r="AC9" s="11">
        <f t="shared" si="8"/>
        <v>0</v>
      </c>
      <c r="AD9" s="11">
        <f t="shared" si="9"/>
        <v>0</v>
      </c>
      <c r="AE9" s="11">
        <f>VLOOKUP($C9,[1]Vienna!$BB$7:$BM$42,11)</f>
        <v>176</v>
      </c>
      <c r="AF9" s="11">
        <f>VLOOKUP($C9,[1]Vienna!$BB$7:$BM$42,12)</f>
        <v>0</v>
      </c>
      <c r="AG9" s="11" t="s">
        <v>30</v>
      </c>
      <c r="AH9" s="11" t="s">
        <v>30</v>
      </c>
      <c r="AI9" s="11">
        <f t="shared" si="10"/>
        <v>123</v>
      </c>
      <c r="AJ9" s="11">
        <f t="shared" si="11"/>
        <v>144</v>
      </c>
      <c r="AK9" s="11">
        <f t="shared" si="12"/>
        <v>149</v>
      </c>
      <c r="AL9" s="11">
        <f t="shared" si="13"/>
        <v>0</v>
      </c>
      <c r="AM9" s="11">
        <f t="shared" si="14"/>
        <v>162</v>
      </c>
      <c r="AN9" s="11">
        <f t="shared" si="15"/>
        <v>0</v>
      </c>
      <c r="AO9" s="11">
        <f t="shared" si="16"/>
        <v>0</v>
      </c>
      <c r="AP9" s="13">
        <f t="shared" si="1"/>
        <v>275.08927596152023</v>
      </c>
      <c r="AQ9" s="10">
        <f>VLOOKUP($C9,[2]Berlin!$BB$7:$BK$40,5)</f>
        <v>12</v>
      </c>
      <c r="AR9" s="10">
        <f>VLOOKUP($C9,[2]Berlin!$BB$7:$BK$40,6)</f>
        <v>34</v>
      </c>
      <c r="AS9" s="10">
        <f>VLOOKUP($C9,[2]Berlin!$BB$7:$BK$40,7)</f>
        <v>64</v>
      </c>
      <c r="AT9" s="10">
        <f>VLOOKUP($C9,[2]Berlin!$BB$7:$BK$40,8)</f>
        <v>95</v>
      </c>
      <c r="AU9" s="10">
        <f>VLOOKUP($C9,[2]Berlin!$BB$7:$BK$40,9)</f>
        <v>0</v>
      </c>
      <c r="AV9" s="10">
        <f>VLOOKUP($C9,[2]Berlin!$BB$7:$BK$40,10)</f>
        <v>109</v>
      </c>
      <c r="AW9" s="11">
        <f t="shared" si="17"/>
        <v>0</v>
      </c>
      <c r="AX9" s="11">
        <f t="shared" si="18"/>
        <v>0</v>
      </c>
      <c r="AY9" s="11">
        <f>VLOOKUP($C9,[2]Vienna!$BB$7:$BM$42,11)</f>
        <v>176</v>
      </c>
      <c r="AZ9" s="11">
        <f>VLOOKUP($C9,[2]Vienna!$BB$7:$BM$42,12)</f>
        <v>0</v>
      </c>
      <c r="BA9" s="11" t="s">
        <v>30</v>
      </c>
      <c r="BB9" s="11" t="s">
        <v>30</v>
      </c>
      <c r="BC9" s="11">
        <f t="shared" si="19"/>
        <v>123</v>
      </c>
      <c r="BD9" s="11">
        <f t="shared" si="20"/>
        <v>144</v>
      </c>
      <c r="BE9" s="11">
        <f t="shared" si="21"/>
        <v>149</v>
      </c>
      <c r="BF9" s="11">
        <f t="shared" si="22"/>
        <v>0</v>
      </c>
      <c r="BG9" s="11">
        <f t="shared" si="23"/>
        <v>162</v>
      </c>
      <c r="BH9" s="11">
        <f t="shared" si="24"/>
        <v>0</v>
      </c>
      <c r="BI9" s="11">
        <f t="shared" si="25"/>
        <v>0</v>
      </c>
      <c r="BJ9" s="13">
        <f t="shared" si="2"/>
        <v>253.05716752233258</v>
      </c>
      <c r="BK9" s="19">
        <f>IF($N9=2,BK32*'4 PEF'!$F$4,IF(OR($N9=3,$N9=4,$N9=5,$N9=6),BK32*'4 PEF'!$F$5,IF(OR($N9=7,$N9=8),BK32*'4 PEF'!$F$8,IF($N9=9,BK32*'4 PEF'!$F$7,IF($N9=10,BK32*'4 PEF'!$F$6)))))</f>
        <v>18.535619588938964</v>
      </c>
      <c r="BL9" s="19">
        <f>BL32*'4 PEF'!$F$8</f>
        <v>7.3943230903986139</v>
      </c>
      <c r="BM9" s="19">
        <f>IF($N9=2,BM32*'4 PEF'!$F$4,IF(OR($N9=3,$N9=4,$N9=5,$N9=6),BM32*'4 PEF'!$F$5,IF(OR($N9=7,$N9=8),BM32*'4 PEF'!$F$8,IF($N9=9,BM32*'4 PEF'!$F$7,IF($N9=10,BM32*'4 PEF'!$F$6)))))</f>
        <v>8.6315789473684212</v>
      </c>
      <c r="BN9" s="19">
        <f>BN32*'4 PEF'!$F$8</f>
        <v>54.425212421874996</v>
      </c>
      <c r="BO9" s="19">
        <f>BO32*'4 PEF'!$F$8</f>
        <v>0.48020363398168875</v>
      </c>
      <c r="BP9" s="33">
        <f>BP32*'4 PEF'!$F$8</f>
        <v>0</v>
      </c>
      <c r="BQ9" s="34">
        <f t="shared" si="26"/>
        <v>89.466937682562673</v>
      </c>
      <c r="BR9" s="19">
        <f>IF($N9=2,BR32*'4 PEF'!$F$4,IF(OR($N9=3,$N9=4,$N9=5,$N9=6),BR32*'4 PEF'!$F$5,IF(OR($N9=7,$N9=8),BR32*'4 PEF'!$F$8,IF($N9=9,BR32*'4 PEF'!$F$7,IF($N9=10,BR32*'4 PEF'!$F$6)))))</f>
        <v>34.237357794081738</v>
      </c>
      <c r="BS9" s="19">
        <f>BS32*'4 PEF'!$F$8</f>
        <v>4.9106301366229683</v>
      </c>
      <c r="BT9" s="19">
        <f>IF($N9=2,BT32*'4 PEF'!$F$4,IF(OR($N9=3,$N9=4,$N9=5,$N9=6),BT32*'4 PEF'!$F$5,IF(OR($N9=7,$N9=8),BT32*'4 PEF'!$F$8,IF($N9=9,BT32*'4 PEF'!$F$7,IF($N9=10,BT32*'4 PEF'!$F$6)))))</f>
        <v>12.526315789473685</v>
      </c>
      <c r="BU9" s="19">
        <f>BU32*'4 PEF'!$F$8</f>
        <v>50.158300700168624</v>
      </c>
      <c r="BV9" s="19">
        <f>BV32*'4 PEF'!$F$8</f>
        <v>1.0231908388028492</v>
      </c>
      <c r="BW9" s="33">
        <f>BW32*'4 PEF'!$F$8</f>
        <v>0</v>
      </c>
      <c r="BX9" s="34">
        <f t="shared" si="27"/>
        <v>102.85579525914987</v>
      </c>
    </row>
    <row r="10" spans="1:76" ht="15" customHeight="1" x14ac:dyDescent="0.25">
      <c r="A10" s="151"/>
      <c r="B10" s="17">
        <v>5</v>
      </c>
      <c r="C10" s="97">
        <f>VLOOKUP(M10,[1]aux!$A$2:$B$37,2,FALSE)</f>
        <v>13</v>
      </c>
      <c r="D10" s="50" t="s">
        <v>32</v>
      </c>
      <c r="E10" s="50" t="s">
        <v>33</v>
      </c>
      <c r="F10" s="49" t="s">
        <v>34</v>
      </c>
      <c r="G10" s="49" t="s">
        <v>32</v>
      </c>
      <c r="H10" s="49">
        <v>0</v>
      </c>
      <c r="I10" s="49">
        <f t="shared" si="3"/>
        <v>3</v>
      </c>
      <c r="J10" s="49">
        <f t="shared" si="4"/>
        <v>3</v>
      </c>
      <c r="K10" s="49">
        <f t="shared" si="5"/>
        <v>2</v>
      </c>
      <c r="L10" s="49">
        <f t="shared" si="6"/>
        <v>1</v>
      </c>
      <c r="M10" s="49">
        <f t="shared" si="7"/>
        <v>3321</v>
      </c>
      <c r="N10" s="49">
        <v>6</v>
      </c>
      <c r="O10" s="49">
        <v>20</v>
      </c>
      <c r="P10" s="49">
        <v>1</v>
      </c>
      <c r="Q10" s="49">
        <v>1</v>
      </c>
      <c r="R10" s="49">
        <v>2</v>
      </c>
      <c r="S10" s="22">
        <f t="shared" si="0"/>
        <v>15</v>
      </c>
      <c r="T10" s="49">
        <v>0</v>
      </c>
      <c r="U10" s="49">
        <v>0</v>
      </c>
      <c r="V10" s="18"/>
      <c r="W10" s="10">
        <f>VLOOKUP($C10,[1]Berlin!$BB$7:$BK$42,5)</f>
        <v>15</v>
      </c>
      <c r="X10" s="10">
        <f>VLOOKUP($C10,[1]Berlin!$BB$7:$BK$42,6)</f>
        <v>38</v>
      </c>
      <c r="Y10" s="10">
        <f>VLOOKUP($C10,[1]Berlin!$BB$7:$BK$42,7)</f>
        <v>65</v>
      </c>
      <c r="Z10" s="10">
        <f>VLOOKUP($C10,[1]Berlin!$BB$7:$BK$42,8)</f>
        <v>93</v>
      </c>
      <c r="AA10" s="10">
        <f>VLOOKUP($C10,[1]Berlin!$BB$7:$BK$42,9)</f>
        <v>0</v>
      </c>
      <c r="AB10" s="10">
        <f>VLOOKUP($C10,[1]Berlin!$BB$7:$BK$42,10)</f>
        <v>109</v>
      </c>
      <c r="AC10" s="11">
        <f t="shared" si="8"/>
        <v>0</v>
      </c>
      <c r="AD10" s="11">
        <f t="shared" si="9"/>
        <v>0</v>
      </c>
      <c r="AE10" s="11">
        <f>VLOOKUP($C10,[1]Vienna!$BB$7:$BM$42,11)</f>
        <v>176</v>
      </c>
      <c r="AF10" s="11">
        <f>VLOOKUP($C10,[1]Vienna!$BB$7:$BM$42,12)</f>
        <v>0</v>
      </c>
      <c r="AG10" s="11" t="s">
        <v>30</v>
      </c>
      <c r="AH10" s="11" t="s">
        <v>30</v>
      </c>
      <c r="AI10" s="11">
        <f t="shared" si="10"/>
        <v>123</v>
      </c>
      <c r="AJ10" s="11">
        <f t="shared" si="11"/>
        <v>144</v>
      </c>
      <c r="AK10" s="11">
        <f t="shared" si="12"/>
        <v>149</v>
      </c>
      <c r="AL10" s="11">
        <f t="shared" si="13"/>
        <v>0</v>
      </c>
      <c r="AM10" s="11">
        <f t="shared" si="14"/>
        <v>162</v>
      </c>
      <c r="AN10" s="11">
        <f t="shared" si="15"/>
        <v>0</v>
      </c>
      <c r="AO10" s="11">
        <f t="shared" si="16"/>
        <v>0</v>
      </c>
      <c r="AP10" s="13">
        <f t="shared" si="1"/>
        <v>288.20159170272922</v>
      </c>
      <c r="AQ10" s="10">
        <f>VLOOKUP($C10,[2]Berlin!$BB$7:$BK$40,5)</f>
        <v>16</v>
      </c>
      <c r="AR10" s="10">
        <f>VLOOKUP($C10,[2]Berlin!$BB$7:$BK$40,6)</f>
        <v>38</v>
      </c>
      <c r="AS10" s="10">
        <f>VLOOKUP($C10,[2]Berlin!$BB$7:$BK$40,7)</f>
        <v>66</v>
      </c>
      <c r="AT10" s="10">
        <f>VLOOKUP($C10,[2]Berlin!$BB$7:$BK$40,8)</f>
        <v>95</v>
      </c>
      <c r="AU10" s="10">
        <f>VLOOKUP($C10,[2]Berlin!$BB$7:$BK$40,9)</f>
        <v>0</v>
      </c>
      <c r="AV10" s="10">
        <f>VLOOKUP($C10,[2]Berlin!$BB$7:$BK$40,10)</f>
        <v>109</v>
      </c>
      <c r="AW10" s="11">
        <f t="shared" si="17"/>
        <v>0</v>
      </c>
      <c r="AX10" s="11">
        <f t="shared" si="18"/>
        <v>0</v>
      </c>
      <c r="AY10" s="11">
        <f>VLOOKUP($C10,[2]Vienna!$BB$7:$BM$42,11)</f>
        <v>176</v>
      </c>
      <c r="AZ10" s="11">
        <f>VLOOKUP($C10,[2]Vienna!$BB$7:$BM$42,12)</f>
        <v>0</v>
      </c>
      <c r="BA10" s="11" t="s">
        <v>30</v>
      </c>
      <c r="BB10" s="11" t="s">
        <v>30</v>
      </c>
      <c r="BC10" s="11">
        <f t="shared" si="19"/>
        <v>123</v>
      </c>
      <c r="BD10" s="11">
        <f t="shared" si="20"/>
        <v>144</v>
      </c>
      <c r="BE10" s="11">
        <f t="shared" si="21"/>
        <v>149</v>
      </c>
      <c r="BF10" s="11">
        <f t="shared" si="22"/>
        <v>0</v>
      </c>
      <c r="BG10" s="11">
        <f t="shared" si="23"/>
        <v>162</v>
      </c>
      <c r="BH10" s="11">
        <f t="shared" si="24"/>
        <v>0</v>
      </c>
      <c r="BI10" s="11">
        <f t="shared" si="25"/>
        <v>0</v>
      </c>
      <c r="BJ10" s="13">
        <f t="shared" si="2"/>
        <v>283.51166612308589</v>
      </c>
      <c r="BK10" s="19">
        <f>IF($N10=2,BK33*'4 PEF'!$F$4,IF(OR($N10=3,$N10=4,$N10=5,$N10=6),BK33*'4 PEF'!$F$5,IF(OR($N10=7,$N10=8),BK33*'4 PEF'!$F$8,IF($N10=9,BK33*'4 PEF'!$F$7,IF($N10=10,BK33*'4 PEF'!$F$6)))))</f>
        <v>13.677229685463839</v>
      </c>
      <c r="BL10" s="19">
        <f>BL33*'4 PEF'!$F$8</f>
        <v>8.0551044606863833</v>
      </c>
      <c r="BM10" s="19">
        <f>IF($N10=2,BM33*'4 PEF'!$F$4,IF(OR($N10=3,$N10=4,$N10=5,$N10=6),BM33*'4 PEF'!$F$5,IF(OR($N10=7,$N10=8),BM33*'4 PEF'!$F$8,IF($N10=9,BM33*'4 PEF'!$F$7,IF($N10=10,BM33*'4 PEF'!$F$6)))))</f>
        <v>8.6315789473684212</v>
      </c>
      <c r="BN10" s="19">
        <f>BN33*'4 PEF'!$F$8</f>
        <v>54.393685449218744</v>
      </c>
      <c r="BO10" s="19">
        <f>BO33*'4 PEF'!$F$8</f>
        <v>0.48057141855622382</v>
      </c>
      <c r="BP10" s="33">
        <f>BP33*'4 PEF'!$F$8</f>
        <v>0</v>
      </c>
      <c r="BQ10" s="34">
        <f t="shared" si="26"/>
        <v>85.238169961293607</v>
      </c>
      <c r="BR10" s="19">
        <f>IF($N10=2,BR33*'4 PEF'!$F$4,IF(OR($N10=3,$N10=4,$N10=5,$N10=6),BR33*'4 PEF'!$F$5,IF(OR($N10=7,$N10=8),BR33*'4 PEF'!$F$8,IF($N10=9,BR33*'4 PEF'!$F$7,IF($N10=10,BR33*'4 PEF'!$F$6)))))</f>
        <v>24.317131006536592</v>
      </c>
      <c r="BS10" s="19">
        <f>BS33*'4 PEF'!$F$8</f>
        <v>5.9008435894043076</v>
      </c>
      <c r="BT10" s="19">
        <f>IF($N10=2,BT33*'4 PEF'!$F$4,IF(OR($N10=3,$N10=4,$N10=5,$N10=6),BT33*'4 PEF'!$F$5,IF(OR($N10=7,$N10=8),BT33*'4 PEF'!$F$8,IF($N10=9,BT33*'4 PEF'!$F$7,IF($N10=10,BT33*'4 PEF'!$F$6)))))</f>
        <v>12.526315789473685</v>
      </c>
      <c r="BU10" s="19">
        <f>BU33*'4 PEF'!$F$8</f>
        <v>50.11310735085312</v>
      </c>
      <c r="BV10" s="19">
        <f>BV33*'4 PEF'!$F$8</f>
        <v>1.003786819148887</v>
      </c>
      <c r="BW10" s="33">
        <f>BW33*'4 PEF'!$F$8</f>
        <v>0</v>
      </c>
      <c r="BX10" s="34">
        <f t="shared" si="27"/>
        <v>93.861184555416585</v>
      </c>
    </row>
    <row r="11" spans="1:76" ht="15" customHeight="1" x14ac:dyDescent="0.25">
      <c r="A11" s="151"/>
      <c r="B11" s="17">
        <v>6</v>
      </c>
      <c r="C11" s="97">
        <f>VLOOKUP(M11,[1]aux!$A$2:$B$37,2,FALSE)</f>
        <v>9</v>
      </c>
      <c r="D11" s="50" t="s">
        <v>34</v>
      </c>
      <c r="E11" s="50" t="s">
        <v>33</v>
      </c>
      <c r="F11" s="49" t="s">
        <v>34</v>
      </c>
      <c r="G11" s="49" t="s">
        <v>32</v>
      </c>
      <c r="H11" s="49">
        <v>0</v>
      </c>
      <c r="I11" s="49">
        <v>2</v>
      </c>
      <c r="J11" s="49">
        <f t="shared" si="4"/>
        <v>3</v>
      </c>
      <c r="K11" s="49">
        <f t="shared" si="5"/>
        <v>2</v>
      </c>
      <c r="L11" s="49">
        <f t="shared" si="6"/>
        <v>1</v>
      </c>
      <c r="M11" s="49">
        <f t="shared" si="7"/>
        <v>2321</v>
      </c>
      <c r="N11" s="49">
        <v>9</v>
      </c>
      <c r="O11" s="49">
        <v>20</v>
      </c>
      <c r="P11" s="49">
        <v>1</v>
      </c>
      <c r="Q11" s="49">
        <v>1</v>
      </c>
      <c r="R11" s="49">
        <v>2</v>
      </c>
      <c r="S11" s="22">
        <f t="shared" si="0"/>
        <v>18</v>
      </c>
      <c r="T11" s="49">
        <v>0</v>
      </c>
      <c r="U11" s="49">
        <v>1</v>
      </c>
      <c r="V11" s="18"/>
      <c r="W11" s="10">
        <f>VLOOKUP($C11,[1]Berlin!$BB$7:$BK$42,5)</f>
        <v>11</v>
      </c>
      <c r="X11" s="10">
        <f>VLOOKUP($C11,[1]Berlin!$BB$7:$BK$42,6)</f>
        <v>34</v>
      </c>
      <c r="Y11" s="10">
        <f>VLOOKUP($C11,[1]Berlin!$BB$7:$BK$42,7)</f>
        <v>63</v>
      </c>
      <c r="Z11" s="10">
        <f>VLOOKUP($C11,[1]Berlin!$BB$7:$BK$42,8)</f>
        <v>93</v>
      </c>
      <c r="AA11" s="10">
        <f>VLOOKUP($C11,[1]Berlin!$BB$7:$BK$42,9)</f>
        <v>0</v>
      </c>
      <c r="AB11" s="10">
        <f>VLOOKUP($C11,[1]Berlin!$BB$7:$BK$42,10)</f>
        <v>109</v>
      </c>
      <c r="AC11" s="11">
        <f t="shared" si="8"/>
        <v>0</v>
      </c>
      <c r="AD11" s="11">
        <f t="shared" si="9"/>
        <v>0</v>
      </c>
      <c r="AE11" s="11">
        <f>VLOOKUP($C11,[1]Vienna!$BB$7:$BM$42,11)</f>
        <v>176</v>
      </c>
      <c r="AF11" s="11">
        <f>VLOOKUP($C11,[1]Vienna!$BB$7:$BM$42,12)</f>
        <v>0</v>
      </c>
      <c r="AG11" s="11" t="s">
        <v>30</v>
      </c>
      <c r="AH11" s="11" t="s">
        <v>30</v>
      </c>
      <c r="AI11" s="11">
        <f t="shared" si="10"/>
        <v>138</v>
      </c>
      <c r="AJ11" s="11">
        <f t="shared" si="11"/>
        <v>144</v>
      </c>
      <c r="AK11" s="11">
        <f t="shared" si="12"/>
        <v>149</v>
      </c>
      <c r="AL11" s="11">
        <f t="shared" si="13"/>
        <v>0</v>
      </c>
      <c r="AM11" s="11">
        <f t="shared" si="14"/>
        <v>162</v>
      </c>
      <c r="AN11" s="11">
        <f t="shared" si="15"/>
        <v>0</v>
      </c>
      <c r="AO11" s="11">
        <f t="shared" si="16"/>
        <v>184</v>
      </c>
      <c r="AP11" s="13">
        <f t="shared" si="1"/>
        <v>295.1117295794183</v>
      </c>
      <c r="AQ11" s="10">
        <f>VLOOKUP($C11,[2]Berlin!$BB$7:$BK$40,5)</f>
        <v>12</v>
      </c>
      <c r="AR11" s="10">
        <f>VLOOKUP($C11,[2]Berlin!$BB$7:$BK$40,6)</f>
        <v>34</v>
      </c>
      <c r="AS11" s="10">
        <f>VLOOKUP($C11,[2]Berlin!$BB$7:$BK$40,7)</f>
        <v>64</v>
      </c>
      <c r="AT11" s="10">
        <f>VLOOKUP($C11,[2]Berlin!$BB$7:$BK$40,8)</f>
        <v>95</v>
      </c>
      <c r="AU11" s="10">
        <f>VLOOKUP($C11,[2]Berlin!$BB$7:$BK$40,9)</f>
        <v>0</v>
      </c>
      <c r="AV11" s="10">
        <f>VLOOKUP($C11,[2]Berlin!$BB$7:$BK$40,10)</f>
        <v>109</v>
      </c>
      <c r="AW11" s="11">
        <f t="shared" si="17"/>
        <v>0</v>
      </c>
      <c r="AX11" s="11">
        <f t="shared" si="18"/>
        <v>0</v>
      </c>
      <c r="AY11" s="11">
        <f>VLOOKUP($C11,[2]Vienna!$BB$7:$BM$42,11)</f>
        <v>176</v>
      </c>
      <c r="AZ11" s="11">
        <f>VLOOKUP($C11,[2]Vienna!$BB$7:$BM$42,12)</f>
        <v>0</v>
      </c>
      <c r="BA11" s="11" t="s">
        <v>30</v>
      </c>
      <c r="BB11" s="11" t="s">
        <v>30</v>
      </c>
      <c r="BC11" s="11">
        <f t="shared" si="19"/>
        <v>138</v>
      </c>
      <c r="BD11" s="11">
        <f t="shared" si="20"/>
        <v>144</v>
      </c>
      <c r="BE11" s="11">
        <f t="shared" si="21"/>
        <v>149</v>
      </c>
      <c r="BF11" s="11">
        <f t="shared" si="22"/>
        <v>0</v>
      </c>
      <c r="BG11" s="11">
        <f t="shared" si="23"/>
        <v>162</v>
      </c>
      <c r="BH11" s="11">
        <f t="shared" si="24"/>
        <v>0</v>
      </c>
      <c r="BI11" s="11">
        <f t="shared" si="25"/>
        <v>184</v>
      </c>
      <c r="BJ11" s="13">
        <f t="shared" si="2"/>
        <v>268.95779277368479</v>
      </c>
      <c r="BK11" s="19">
        <f>IF($N11=2,BK34*'4 PEF'!$F$4,IF(OR($N11=3,$N11=4,$N11=5,$N11=6),BK34*'4 PEF'!$F$5,IF(OR($N11=7,$N11=8),BK34*'4 PEF'!$F$8,IF($N11=9,BK34*'4 PEF'!$F$7,IF($N11=10,BK34*'4 PEF'!$F$6)))))</f>
        <v>22.020316071659483</v>
      </c>
      <c r="BL11" s="19">
        <f>BL34*'4 PEF'!$F$8</f>
        <v>7.3943230903986139</v>
      </c>
      <c r="BM11" s="19">
        <f>IF($N11=2,BM34*'4 PEF'!$F$4,IF(OR($N11=3,$N11=4,$N11=5,$N11=6),BM34*'4 PEF'!$F$5,IF(OR($N11=7,$N11=8),BM34*'4 PEF'!$F$8,IF($N11=9,BM34*'4 PEF'!$F$7,IF($N11=10,BM34*'4 PEF'!$F$6)))))</f>
        <v>9.8399999999999981</v>
      </c>
      <c r="BN11" s="19">
        <f>BN34*'4 PEF'!$F$8</f>
        <v>54.425212421874996</v>
      </c>
      <c r="BO11" s="19">
        <f>BO34*'4 PEF'!$F$8</f>
        <v>0.48020363398168875</v>
      </c>
      <c r="BP11" s="33">
        <f>BP34*'4 PEF'!$F$8</f>
        <v>-16.347179487179485</v>
      </c>
      <c r="BQ11" s="34">
        <f t="shared" si="26"/>
        <v>77.8128757307353</v>
      </c>
      <c r="BR11" s="19">
        <f>IF($N11=2,BR34*'4 PEF'!$F$4,IF(OR($N11=3,$N11=4,$N11=5,$N11=6),BR34*'4 PEF'!$F$5,IF(OR($N11=7,$N11=8),BR34*'4 PEF'!$F$8,IF($N11=9,BR34*'4 PEF'!$F$7,IF($N11=10,BR34*'4 PEF'!$F$6)))))</f>
        <v>40.67398105936909</v>
      </c>
      <c r="BS11" s="19">
        <f>BS34*'4 PEF'!$F$8</f>
        <v>4.9106301366229683</v>
      </c>
      <c r="BT11" s="19">
        <f>IF($N11=2,BT34*'4 PEF'!$F$4,IF(OR($N11=3,$N11=4,$N11=5,$N11=6),BT34*'4 PEF'!$F$5,IF(OR($N11=7,$N11=8),BT34*'4 PEF'!$F$8,IF($N11=9,BT34*'4 PEF'!$F$7,IF($N11=10,BT34*'4 PEF'!$F$6)))))</f>
        <v>14.28</v>
      </c>
      <c r="BU11" s="19">
        <f>BU34*'4 PEF'!$F$8</f>
        <v>50.158300700168624</v>
      </c>
      <c r="BV11" s="19">
        <f>BV34*'4 PEF'!$F$8</f>
        <v>1.0231908388028492</v>
      </c>
      <c r="BW11" s="33">
        <f>BW34*'4 PEF'!$F$8</f>
        <v>-16.344482539682538</v>
      </c>
      <c r="BX11" s="34">
        <f t="shared" si="27"/>
        <v>94.701620195280981</v>
      </c>
    </row>
    <row r="12" spans="1:76" ht="15" customHeight="1" x14ac:dyDescent="0.25">
      <c r="A12" s="151"/>
      <c r="B12" s="17">
        <v>7</v>
      </c>
      <c r="C12" s="97">
        <f>VLOOKUP(M12,[1]aux!$A$2:$B$37,2,FALSE)</f>
        <v>13</v>
      </c>
      <c r="D12" s="50" t="s">
        <v>32</v>
      </c>
      <c r="E12" s="50" t="s">
        <v>33</v>
      </c>
      <c r="F12" s="49" t="s">
        <v>34</v>
      </c>
      <c r="G12" s="49" t="s">
        <v>32</v>
      </c>
      <c r="H12" s="49">
        <v>0</v>
      </c>
      <c r="I12" s="49">
        <f t="shared" si="3"/>
        <v>3</v>
      </c>
      <c r="J12" s="49">
        <f t="shared" si="4"/>
        <v>3</v>
      </c>
      <c r="K12" s="49">
        <f t="shared" si="5"/>
        <v>2</v>
      </c>
      <c r="L12" s="49">
        <f t="shared" si="6"/>
        <v>1</v>
      </c>
      <c r="M12" s="49">
        <f t="shared" si="7"/>
        <v>3321</v>
      </c>
      <c r="N12" s="49">
        <v>9</v>
      </c>
      <c r="O12" s="49">
        <v>20</v>
      </c>
      <c r="P12" s="49">
        <v>1</v>
      </c>
      <c r="Q12" s="49">
        <v>1</v>
      </c>
      <c r="R12" s="49">
        <v>2</v>
      </c>
      <c r="S12" s="22">
        <f t="shared" si="0"/>
        <v>18</v>
      </c>
      <c r="T12" s="49">
        <v>0</v>
      </c>
      <c r="U12" s="49">
        <v>1</v>
      </c>
      <c r="V12" s="18"/>
      <c r="W12" s="10">
        <f>VLOOKUP($C12,[1]Berlin!$BB$7:$BK$42,5)</f>
        <v>15</v>
      </c>
      <c r="X12" s="10">
        <f>VLOOKUP($C12,[1]Berlin!$BB$7:$BK$42,6)</f>
        <v>38</v>
      </c>
      <c r="Y12" s="10">
        <f>VLOOKUP($C12,[1]Berlin!$BB$7:$BK$42,7)</f>
        <v>65</v>
      </c>
      <c r="Z12" s="10">
        <f>VLOOKUP($C12,[1]Berlin!$BB$7:$BK$42,8)</f>
        <v>93</v>
      </c>
      <c r="AA12" s="10">
        <f>VLOOKUP($C12,[1]Berlin!$BB$7:$BK$42,9)</f>
        <v>0</v>
      </c>
      <c r="AB12" s="10">
        <f>VLOOKUP($C12,[1]Berlin!$BB$7:$BK$42,10)</f>
        <v>109</v>
      </c>
      <c r="AC12" s="11">
        <f t="shared" si="8"/>
        <v>0</v>
      </c>
      <c r="AD12" s="11">
        <f t="shared" si="9"/>
        <v>0</v>
      </c>
      <c r="AE12" s="11">
        <f>VLOOKUP($C12,[1]Vienna!$BB$7:$BM$42,11)</f>
        <v>176</v>
      </c>
      <c r="AF12" s="11">
        <f>VLOOKUP($C12,[1]Vienna!$BB$7:$BM$42,12)</f>
        <v>0</v>
      </c>
      <c r="AG12" s="11" t="s">
        <v>30</v>
      </c>
      <c r="AH12" s="11" t="s">
        <v>30</v>
      </c>
      <c r="AI12" s="11">
        <f t="shared" si="10"/>
        <v>138</v>
      </c>
      <c r="AJ12" s="11">
        <f t="shared" si="11"/>
        <v>144</v>
      </c>
      <c r="AK12" s="11">
        <f t="shared" si="12"/>
        <v>149</v>
      </c>
      <c r="AL12" s="11">
        <f t="shared" si="13"/>
        <v>0</v>
      </c>
      <c r="AM12" s="11">
        <f t="shared" si="14"/>
        <v>162</v>
      </c>
      <c r="AN12" s="11">
        <f t="shared" si="15"/>
        <v>0</v>
      </c>
      <c r="AO12" s="11">
        <f t="shared" si="16"/>
        <v>184</v>
      </c>
      <c r="AP12" s="13">
        <f t="shared" si="1"/>
        <v>308.22404532062728</v>
      </c>
      <c r="AQ12" s="10">
        <f>VLOOKUP($C12,[2]Berlin!$BB$7:$BK$40,5)</f>
        <v>16</v>
      </c>
      <c r="AR12" s="10">
        <f>VLOOKUP($C12,[2]Berlin!$BB$7:$BK$40,6)</f>
        <v>38</v>
      </c>
      <c r="AS12" s="10">
        <f>VLOOKUP($C12,[2]Berlin!$BB$7:$BK$40,7)</f>
        <v>66</v>
      </c>
      <c r="AT12" s="10">
        <f>VLOOKUP($C12,[2]Berlin!$BB$7:$BK$40,8)</f>
        <v>95</v>
      </c>
      <c r="AU12" s="10">
        <f>VLOOKUP($C12,[2]Berlin!$BB$7:$BK$40,9)</f>
        <v>0</v>
      </c>
      <c r="AV12" s="10">
        <f>VLOOKUP($C12,[2]Berlin!$BB$7:$BK$40,10)</f>
        <v>109</v>
      </c>
      <c r="AW12" s="11">
        <f t="shared" si="17"/>
        <v>0</v>
      </c>
      <c r="AX12" s="11">
        <f t="shared" si="18"/>
        <v>0</v>
      </c>
      <c r="AY12" s="11">
        <f>VLOOKUP($C12,[2]Vienna!$BB$7:$BM$42,11)</f>
        <v>176</v>
      </c>
      <c r="AZ12" s="11">
        <f>VLOOKUP($C12,[2]Vienna!$BB$7:$BM$42,12)</f>
        <v>0</v>
      </c>
      <c r="BA12" s="11" t="s">
        <v>30</v>
      </c>
      <c r="BB12" s="11" t="s">
        <v>30</v>
      </c>
      <c r="BC12" s="11">
        <f t="shared" si="19"/>
        <v>138</v>
      </c>
      <c r="BD12" s="11">
        <f t="shared" si="20"/>
        <v>144</v>
      </c>
      <c r="BE12" s="11">
        <f t="shared" si="21"/>
        <v>149</v>
      </c>
      <c r="BF12" s="11">
        <f t="shared" si="22"/>
        <v>0</v>
      </c>
      <c r="BG12" s="11">
        <f t="shared" si="23"/>
        <v>162</v>
      </c>
      <c r="BH12" s="11">
        <f t="shared" si="24"/>
        <v>0</v>
      </c>
      <c r="BI12" s="11">
        <f t="shared" si="25"/>
        <v>184</v>
      </c>
      <c r="BJ12" s="13">
        <f t="shared" si="2"/>
        <v>299.4122913744381</v>
      </c>
      <c r="BK12" s="19">
        <f>IF($N12=2,BK35*'4 PEF'!$F$4,IF(OR($N12=3,$N12=4,$N12=5,$N12=6),BK35*'4 PEF'!$F$5,IF(OR($N12=7,$N12=8),BK35*'4 PEF'!$F$8,IF($N12=9,BK35*'4 PEF'!$F$7,IF($N12=10,BK35*'4 PEF'!$F$6)))))</f>
        <v>16.248548866331042</v>
      </c>
      <c r="BL12" s="19">
        <f>BL35*'4 PEF'!$F$8</f>
        <v>8.0551044606863833</v>
      </c>
      <c r="BM12" s="19">
        <f>IF($N12=2,BM35*'4 PEF'!$F$4,IF(OR($N12=3,$N12=4,$N12=5,$N12=6),BM35*'4 PEF'!$F$5,IF(OR($N12=7,$N12=8),BM35*'4 PEF'!$F$8,IF($N12=9,BM35*'4 PEF'!$F$7,IF($N12=10,BM35*'4 PEF'!$F$6)))))</f>
        <v>9.8399999999999981</v>
      </c>
      <c r="BN12" s="19">
        <f>BN35*'4 PEF'!$F$8</f>
        <v>54.393685449218744</v>
      </c>
      <c r="BO12" s="19">
        <f>BO35*'4 PEF'!$F$8</f>
        <v>0.48057141855622382</v>
      </c>
      <c r="BP12" s="33">
        <f>BP35*'4 PEF'!$F$8</f>
        <v>-16.347179487179485</v>
      </c>
      <c r="BQ12" s="34">
        <f t="shared" si="26"/>
        <v>72.670730707612904</v>
      </c>
      <c r="BR12" s="19">
        <f>IF($N12=2,BR35*'4 PEF'!$F$4,IF(OR($N12=3,$N12=4,$N12=5,$N12=6),BR35*'4 PEF'!$F$5,IF(OR($N12=7,$N12=8),BR35*'4 PEF'!$F$8,IF($N12=9,BR35*'4 PEF'!$F$7,IF($N12=10,BR35*'4 PEF'!$F$6)))))</f>
        <v>28.888751635765466</v>
      </c>
      <c r="BS12" s="19">
        <f>BS35*'4 PEF'!$F$8</f>
        <v>5.9008435894043076</v>
      </c>
      <c r="BT12" s="19">
        <f>IF($N12=2,BT35*'4 PEF'!$F$4,IF(OR($N12=3,$N12=4,$N12=5,$N12=6),BT35*'4 PEF'!$F$5,IF(OR($N12=7,$N12=8),BT35*'4 PEF'!$F$8,IF($N12=9,BT35*'4 PEF'!$F$7,IF($N12=10,BT35*'4 PEF'!$F$6)))))</f>
        <v>14.28</v>
      </c>
      <c r="BU12" s="19">
        <f>BU35*'4 PEF'!$F$8</f>
        <v>50.11310735085312</v>
      </c>
      <c r="BV12" s="19">
        <f>BV35*'4 PEF'!$F$8</f>
        <v>1.003786819148887</v>
      </c>
      <c r="BW12" s="33">
        <f>BW35*'4 PEF'!$F$8</f>
        <v>-16.344482539682538</v>
      </c>
      <c r="BX12" s="34">
        <f t="shared" si="27"/>
        <v>83.842006855489245</v>
      </c>
    </row>
    <row r="13" spans="1:76" ht="15" customHeight="1" x14ac:dyDescent="0.25">
      <c r="A13" s="151"/>
      <c r="B13" s="17">
        <v>8</v>
      </c>
      <c r="C13" s="97">
        <f>VLOOKUP(M13,[1]aux!$A$2:$B$37,2,FALSE)</f>
        <v>9</v>
      </c>
      <c r="D13" s="50" t="s">
        <v>34</v>
      </c>
      <c r="E13" s="50" t="s">
        <v>33</v>
      </c>
      <c r="F13" s="49" t="s">
        <v>34</v>
      </c>
      <c r="G13" s="49" t="s">
        <v>32</v>
      </c>
      <c r="H13" s="49">
        <v>0</v>
      </c>
      <c r="I13" s="49">
        <v>2</v>
      </c>
      <c r="J13" s="49">
        <f t="shared" si="4"/>
        <v>3</v>
      </c>
      <c r="K13" s="49">
        <f t="shared" si="5"/>
        <v>2</v>
      </c>
      <c r="L13" s="49">
        <f t="shared" si="6"/>
        <v>1</v>
      </c>
      <c r="M13" s="49">
        <f t="shared" si="7"/>
        <v>2321</v>
      </c>
      <c r="N13" s="49">
        <v>10</v>
      </c>
      <c r="O13" s="49">
        <v>20</v>
      </c>
      <c r="P13" s="49">
        <v>1</v>
      </c>
      <c r="Q13" s="49">
        <v>1</v>
      </c>
      <c r="R13" s="49">
        <v>2</v>
      </c>
      <c r="S13" s="22">
        <f t="shared" si="0"/>
        <v>25</v>
      </c>
      <c r="T13" s="49">
        <v>1</v>
      </c>
      <c r="U13" s="49">
        <v>1</v>
      </c>
      <c r="V13" s="18"/>
      <c r="W13" s="10">
        <f>VLOOKUP($C13,[1]Berlin!$BB$7:$BK$42,5)</f>
        <v>11</v>
      </c>
      <c r="X13" s="10">
        <f>VLOOKUP($C13,[1]Berlin!$BB$7:$BK$42,6)</f>
        <v>34</v>
      </c>
      <c r="Y13" s="10">
        <f>VLOOKUP($C13,[1]Berlin!$BB$7:$BK$42,7)</f>
        <v>63</v>
      </c>
      <c r="Z13" s="10">
        <f>VLOOKUP($C13,[1]Berlin!$BB$7:$BK$42,8)</f>
        <v>93</v>
      </c>
      <c r="AA13" s="10">
        <f>VLOOKUP($C13,[1]Berlin!$BB$7:$BK$42,9)</f>
        <v>0</v>
      </c>
      <c r="AB13" s="10">
        <f>VLOOKUP($C13,[1]Berlin!$BB$7:$BK$42,10)</f>
        <v>109</v>
      </c>
      <c r="AC13" s="11">
        <f t="shared" si="8"/>
        <v>0</v>
      </c>
      <c r="AD13" s="11">
        <f t="shared" si="9"/>
        <v>0</v>
      </c>
      <c r="AE13" s="11">
        <f>VLOOKUP($C13,[1]Vienna!$BB$7:$BM$42,11)</f>
        <v>176</v>
      </c>
      <c r="AF13" s="11">
        <f>VLOOKUP($C13,[1]Vienna!$BB$7:$BM$42,12)</f>
        <v>0</v>
      </c>
      <c r="AG13" s="11" t="s">
        <v>30</v>
      </c>
      <c r="AH13" s="11" t="s">
        <v>30</v>
      </c>
      <c r="AI13" s="11">
        <f t="shared" si="10"/>
        <v>191</v>
      </c>
      <c r="AJ13" s="11">
        <f t="shared" si="11"/>
        <v>144</v>
      </c>
      <c r="AK13" s="11">
        <f t="shared" si="12"/>
        <v>149</v>
      </c>
      <c r="AL13" s="11">
        <f t="shared" si="13"/>
        <v>0</v>
      </c>
      <c r="AM13" s="11">
        <f t="shared" si="14"/>
        <v>162</v>
      </c>
      <c r="AN13" s="11">
        <f t="shared" si="15"/>
        <v>186</v>
      </c>
      <c r="AO13" s="11">
        <f t="shared" si="16"/>
        <v>184</v>
      </c>
      <c r="AP13" s="13">
        <f t="shared" si="1"/>
        <v>320.53874183842134</v>
      </c>
      <c r="AQ13" s="10">
        <f>VLOOKUP($C13,[2]Berlin!$BB$7:$BK$40,5)</f>
        <v>12</v>
      </c>
      <c r="AR13" s="10">
        <f>VLOOKUP($C13,[2]Berlin!$BB$7:$BK$40,6)</f>
        <v>34</v>
      </c>
      <c r="AS13" s="10">
        <f>VLOOKUP($C13,[2]Berlin!$BB$7:$BK$40,7)</f>
        <v>64</v>
      </c>
      <c r="AT13" s="10">
        <f>VLOOKUP($C13,[2]Berlin!$BB$7:$BK$40,8)</f>
        <v>95</v>
      </c>
      <c r="AU13" s="10">
        <f>VLOOKUP($C13,[2]Berlin!$BB$7:$BK$40,9)</f>
        <v>0</v>
      </c>
      <c r="AV13" s="10">
        <f>VLOOKUP($C13,[2]Berlin!$BB$7:$BK$40,10)</f>
        <v>109</v>
      </c>
      <c r="AW13" s="11">
        <f t="shared" si="17"/>
        <v>0</v>
      </c>
      <c r="AX13" s="11">
        <f t="shared" si="18"/>
        <v>0</v>
      </c>
      <c r="AY13" s="11">
        <f>VLOOKUP($C13,[2]Vienna!$BB$7:$BM$42,11)</f>
        <v>176</v>
      </c>
      <c r="AZ13" s="11">
        <f>VLOOKUP($C13,[2]Vienna!$BB$7:$BM$42,12)</f>
        <v>0</v>
      </c>
      <c r="BA13" s="11" t="s">
        <v>30</v>
      </c>
      <c r="BB13" s="11" t="s">
        <v>30</v>
      </c>
      <c r="BC13" s="11">
        <f t="shared" si="19"/>
        <v>191</v>
      </c>
      <c r="BD13" s="11">
        <f t="shared" si="20"/>
        <v>144</v>
      </c>
      <c r="BE13" s="11">
        <f t="shared" si="21"/>
        <v>149</v>
      </c>
      <c r="BF13" s="11">
        <f t="shared" si="22"/>
        <v>0</v>
      </c>
      <c r="BG13" s="11">
        <f t="shared" si="23"/>
        <v>162</v>
      </c>
      <c r="BH13" s="11">
        <f t="shared" si="24"/>
        <v>186</v>
      </c>
      <c r="BI13" s="11">
        <f t="shared" si="25"/>
        <v>184</v>
      </c>
      <c r="BJ13" s="13">
        <f t="shared" si="2"/>
        <v>320.12291234366813</v>
      </c>
      <c r="BK13" s="19">
        <f>IF($N13=2,BK36*'4 PEF'!$F$4,IF(OR($N13=3,$N13=4,$N13=5,$N13=6),BK36*'4 PEF'!$F$5,IF(OR($N13=7,$N13=8),BK36*'4 PEF'!$F$8,IF($N13=9,BK36*'4 PEF'!$F$7,IF($N13=10,BK36*'4 PEF'!$F$6)))))</f>
        <v>10.194590773916429</v>
      </c>
      <c r="BL13" s="19">
        <f>BL36*'4 PEF'!$F$8</f>
        <v>7.3943230903986139</v>
      </c>
      <c r="BM13" s="19">
        <f>IF($N13=2,BM36*'4 PEF'!$F$4,IF(OR($N13=3,$N13=4,$N13=5,$N13=6),BM36*'4 PEF'!$F$5,IF(OR($N13=7,$N13=8),BM36*'4 PEF'!$F$8,IF($N13=9,BM36*'4 PEF'!$F$7,IF($N13=10,BM36*'4 PEF'!$F$6)))))</f>
        <v>2.6628679962013289</v>
      </c>
      <c r="BN13" s="19">
        <f>BN36*'4 PEF'!$F$8</f>
        <v>54.425212421874996</v>
      </c>
      <c r="BO13" s="19">
        <f>BO36*'4 PEF'!$F$8</f>
        <v>0.48020363398168875</v>
      </c>
      <c r="BP13" s="33">
        <f>BP36*'4 PEF'!$F$8</f>
        <v>-16.347179487179485</v>
      </c>
      <c r="BQ13" s="34">
        <f t="shared" si="26"/>
        <v>58.810018429193562</v>
      </c>
      <c r="BR13" s="19">
        <f>IF($N13=2,BR36*'4 PEF'!$F$4,IF(OR($N13=3,$N13=4,$N13=5,$N13=6),BR36*'4 PEF'!$F$5,IF(OR($N13=7,$N13=8),BR36*'4 PEF'!$F$8,IF($N13=9,BR36*'4 PEF'!$F$7,IF($N13=10,BR36*'4 PEF'!$F$6)))))</f>
        <v>18.83054678674495</v>
      </c>
      <c r="BS13" s="19">
        <f>BS36*'4 PEF'!$F$8</f>
        <v>4.9106301366229683</v>
      </c>
      <c r="BT13" s="19">
        <f>IF($N13=2,BT36*'4 PEF'!$F$4,IF(OR($N13=3,$N13=4,$N13=5,$N13=6),BT36*'4 PEF'!$F$5,IF(OR($N13=7,$N13=8),BT36*'4 PEF'!$F$8,IF($N13=9,BT36*'4 PEF'!$F$7,IF($N13=10,BT36*'4 PEF'!$F$6)))))</f>
        <v>4.4488536155202825</v>
      </c>
      <c r="BU13" s="19">
        <f>BU36*'4 PEF'!$F$8</f>
        <v>50.158300700168624</v>
      </c>
      <c r="BV13" s="19">
        <f>BV36*'4 PEF'!$F$8</f>
        <v>1.0231908388028492</v>
      </c>
      <c r="BW13" s="33">
        <f>BW36*'4 PEF'!$F$8</f>
        <v>-16.344482539682538</v>
      </c>
      <c r="BX13" s="34">
        <f t="shared" si="27"/>
        <v>63.027039538177128</v>
      </c>
    </row>
    <row r="14" spans="1:76" ht="15" customHeight="1" x14ac:dyDescent="0.25">
      <c r="A14" s="151"/>
      <c r="B14" s="17">
        <v>9</v>
      </c>
      <c r="C14" s="97">
        <f>VLOOKUP(M14,[1]aux!$A$2:$B$37,2,FALSE)</f>
        <v>13</v>
      </c>
      <c r="D14" s="50" t="s">
        <v>32</v>
      </c>
      <c r="E14" s="50" t="s">
        <v>33</v>
      </c>
      <c r="F14" s="49" t="s">
        <v>34</v>
      </c>
      <c r="G14" s="49" t="s">
        <v>32</v>
      </c>
      <c r="H14" s="49">
        <v>0</v>
      </c>
      <c r="I14" s="49">
        <f t="shared" si="3"/>
        <v>3</v>
      </c>
      <c r="J14" s="49">
        <f t="shared" si="4"/>
        <v>3</v>
      </c>
      <c r="K14" s="49">
        <f t="shared" si="5"/>
        <v>2</v>
      </c>
      <c r="L14" s="49">
        <f t="shared" si="6"/>
        <v>1</v>
      </c>
      <c r="M14" s="49">
        <f t="shared" si="7"/>
        <v>3321</v>
      </c>
      <c r="N14" s="49">
        <v>10</v>
      </c>
      <c r="O14" s="49">
        <v>20</v>
      </c>
      <c r="P14" s="49">
        <v>1</v>
      </c>
      <c r="Q14" s="49">
        <v>1</v>
      </c>
      <c r="R14" s="49">
        <v>2</v>
      </c>
      <c r="S14" s="22">
        <f t="shared" si="0"/>
        <v>25</v>
      </c>
      <c r="T14" s="49">
        <v>1</v>
      </c>
      <c r="U14" s="49">
        <v>1</v>
      </c>
      <c r="V14" s="18"/>
      <c r="W14" s="10">
        <f>VLOOKUP($C14,[1]Berlin!$BB$7:$BK$42,5)</f>
        <v>15</v>
      </c>
      <c r="X14" s="10">
        <f>VLOOKUP($C14,[1]Berlin!$BB$7:$BK$42,6)</f>
        <v>38</v>
      </c>
      <c r="Y14" s="10">
        <f>VLOOKUP($C14,[1]Berlin!$BB$7:$BK$42,7)</f>
        <v>65</v>
      </c>
      <c r="Z14" s="10">
        <f>VLOOKUP($C14,[1]Berlin!$BB$7:$BK$42,8)</f>
        <v>93</v>
      </c>
      <c r="AA14" s="10">
        <f>VLOOKUP($C14,[1]Berlin!$BB$7:$BK$42,9)</f>
        <v>0</v>
      </c>
      <c r="AB14" s="10">
        <f>VLOOKUP($C14,[1]Berlin!$BB$7:$BK$42,10)</f>
        <v>109</v>
      </c>
      <c r="AC14" s="11">
        <f t="shared" si="8"/>
        <v>0</v>
      </c>
      <c r="AD14" s="11">
        <f t="shared" si="9"/>
        <v>0</v>
      </c>
      <c r="AE14" s="11">
        <f>VLOOKUP($C14,[1]Vienna!$BB$7:$BM$42,11)</f>
        <v>176</v>
      </c>
      <c r="AF14" s="11">
        <f>VLOOKUP($C14,[1]Vienna!$BB$7:$BM$42,12)</f>
        <v>0</v>
      </c>
      <c r="AG14" s="11" t="s">
        <v>30</v>
      </c>
      <c r="AH14" s="11" t="s">
        <v>30</v>
      </c>
      <c r="AI14" s="11">
        <f t="shared" si="10"/>
        <v>191</v>
      </c>
      <c r="AJ14" s="11">
        <f t="shared" si="11"/>
        <v>144</v>
      </c>
      <c r="AK14" s="11">
        <f t="shared" si="12"/>
        <v>149</v>
      </c>
      <c r="AL14" s="11">
        <f t="shared" si="13"/>
        <v>0</v>
      </c>
      <c r="AM14" s="11">
        <f t="shared" si="14"/>
        <v>162</v>
      </c>
      <c r="AN14" s="11">
        <f t="shared" si="15"/>
        <v>186</v>
      </c>
      <c r="AO14" s="11">
        <f t="shared" si="16"/>
        <v>184</v>
      </c>
      <c r="AP14" s="13">
        <f t="shared" si="1"/>
        <v>333.65105757963033</v>
      </c>
      <c r="AQ14" s="10">
        <f>VLOOKUP($C14,[2]Berlin!$BB$7:$BK$40,5)</f>
        <v>16</v>
      </c>
      <c r="AR14" s="10">
        <f>VLOOKUP($C14,[2]Berlin!$BB$7:$BK$40,6)</f>
        <v>38</v>
      </c>
      <c r="AS14" s="10">
        <f>VLOOKUP($C14,[2]Berlin!$BB$7:$BK$40,7)</f>
        <v>66</v>
      </c>
      <c r="AT14" s="10">
        <f>VLOOKUP($C14,[2]Berlin!$BB$7:$BK$40,8)</f>
        <v>95</v>
      </c>
      <c r="AU14" s="10">
        <f>VLOOKUP($C14,[2]Berlin!$BB$7:$BK$40,9)</f>
        <v>0</v>
      </c>
      <c r="AV14" s="10">
        <f>VLOOKUP($C14,[2]Berlin!$BB$7:$BK$40,10)</f>
        <v>109</v>
      </c>
      <c r="AW14" s="11">
        <f t="shared" si="17"/>
        <v>0</v>
      </c>
      <c r="AX14" s="11">
        <f t="shared" si="18"/>
        <v>0</v>
      </c>
      <c r="AY14" s="11">
        <f>VLOOKUP($C14,[2]Vienna!$BB$7:$BM$42,11)</f>
        <v>176</v>
      </c>
      <c r="AZ14" s="11">
        <f>VLOOKUP($C14,[2]Vienna!$BB$7:$BM$42,12)</f>
        <v>0</v>
      </c>
      <c r="BA14" s="11" t="s">
        <v>30</v>
      </c>
      <c r="BB14" s="11" t="s">
        <v>30</v>
      </c>
      <c r="BC14" s="11">
        <f t="shared" si="19"/>
        <v>191</v>
      </c>
      <c r="BD14" s="11">
        <f t="shared" si="20"/>
        <v>144</v>
      </c>
      <c r="BE14" s="11">
        <f t="shared" si="21"/>
        <v>149</v>
      </c>
      <c r="BF14" s="11">
        <f t="shared" si="22"/>
        <v>0</v>
      </c>
      <c r="BG14" s="11">
        <f t="shared" si="23"/>
        <v>162</v>
      </c>
      <c r="BH14" s="11">
        <f t="shared" si="24"/>
        <v>186</v>
      </c>
      <c r="BI14" s="11">
        <f t="shared" si="25"/>
        <v>184</v>
      </c>
      <c r="BJ14" s="13">
        <f t="shared" si="2"/>
        <v>350.57741094442144</v>
      </c>
      <c r="BK14" s="19">
        <f>IF($N14=2,BK37*'4 PEF'!$F$4,IF(OR($N14=3,$N14=4,$N14=5,$N14=6),BK37*'4 PEF'!$F$5,IF(OR($N14=7,$N14=8),BK37*'4 PEF'!$F$8,IF($N14=9,BK37*'4 PEF'!$F$7,IF($N14=10,BK37*'4 PEF'!$F$6)))))</f>
        <v>7.5224763270051112</v>
      </c>
      <c r="BL14" s="19">
        <f>BL37*'4 PEF'!$F$8</f>
        <v>8.0551044606863833</v>
      </c>
      <c r="BM14" s="19">
        <f>IF($N14=2,BM37*'4 PEF'!$F$4,IF(OR($N14=3,$N14=4,$N14=5,$N14=6),BM37*'4 PEF'!$F$5,IF(OR($N14=7,$N14=8),BM37*'4 PEF'!$F$8,IF($N14=9,BM37*'4 PEF'!$F$7,IF($N14=10,BM37*'4 PEF'!$F$6)))))</f>
        <v>2.6628679962013289</v>
      </c>
      <c r="BN14" s="19">
        <f>BN37*'4 PEF'!$F$8</f>
        <v>54.393685449218744</v>
      </c>
      <c r="BO14" s="19">
        <f>BO37*'4 PEF'!$F$8</f>
        <v>0.48057141855622382</v>
      </c>
      <c r="BP14" s="33">
        <f>BP37*'4 PEF'!$F$8</f>
        <v>-16.347179487179485</v>
      </c>
      <c r="BQ14" s="34">
        <f t="shared" si="26"/>
        <v>56.767526164488302</v>
      </c>
      <c r="BR14" s="19">
        <f>IF($N14=2,BR37*'4 PEF'!$F$4,IF(OR($N14=3,$N14=4,$N14=5,$N14=6),BR37*'4 PEF'!$F$5,IF(OR($N14=7,$N14=8),BR37*'4 PEF'!$F$8,IF($N14=9,BR37*'4 PEF'!$F$7,IF($N14=10,BR37*'4 PEF'!$F$6)))))</f>
        <v>13.374422053595124</v>
      </c>
      <c r="BS14" s="19">
        <f>BS37*'4 PEF'!$F$8</f>
        <v>5.9008435894043076</v>
      </c>
      <c r="BT14" s="19">
        <f>IF($N14=2,BT37*'4 PEF'!$F$4,IF(OR($N14=3,$N14=4,$N14=5,$N14=6),BT37*'4 PEF'!$F$5,IF(OR($N14=7,$N14=8),BT37*'4 PEF'!$F$8,IF($N14=9,BT37*'4 PEF'!$F$7,IF($N14=10,BT37*'4 PEF'!$F$6)))))</f>
        <v>4.4488536155202825</v>
      </c>
      <c r="BU14" s="19">
        <f>BU37*'4 PEF'!$F$8</f>
        <v>50.11310735085312</v>
      </c>
      <c r="BV14" s="19">
        <f>BV37*'4 PEF'!$F$8</f>
        <v>1.003786819148887</v>
      </c>
      <c r="BW14" s="33">
        <f>BW37*'4 PEF'!$F$8</f>
        <v>-16.344482539682538</v>
      </c>
      <c r="BX14" s="34">
        <f t="shared" si="27"/>
        <v>58.496530888839182</v>
      </c>
    </row>
    <row r="15" spans="1:76" ht="15" customHeight="1" x14ac:dyDescent="0.25">
      <c r="A15" s="151"/>
      <c r="B15" s="17">
        <v>10</v>
      </c>
      <c r="C15" s="97">
        <f>VLOOKUP(M15,[1]aux!$A$2:$B$37,2,FALSE)</f>
        <v>14</v>
      </c>
      <c r="D15" s="50" t="s">
        <v>32</v>
      </c>
      <c r="E15" s="50" t="s">
        <v>33</v>
      </c>
      <c r="F15" s="49" t="s">
        <v>33</v>
      </c>
      <c r="G15" s="49" t="s">
        <v>33</v>
      </c>
      <c r="H15" s="49">
        <v>0</v>
      </c>
      <c r="I15" s="49">
        <f t="shared" si="3"/>
        <v>3</v>
      </c>
      <c r="J15" s="49">
        <f t="shared" si="4"/>
        <v>3</v>
      </c>
      <c r="K15" s="49">
        <f t="shared" si="5"/>
        <v>3</v>
      </c>
      <c r="L15" s="49">
        <f t="shared" si="6"/>
        <v>1</v>
      </c>
      <c r="M15" s="49">
        <f t="shared" si="7"/>
        <v>3331</v>
      </c>
      <c r="N15" s="49">
        <v>8</v>
      </c>
      <c r="O15" s="49">
        <v>0</v>
      </c>
      <c r="P15" s="49">
        <v>1</v>
      </c>
      <c r="Q15" s="49">
        <v>0</v>
      </c>
      <c r="R15" s="49">
        <v>2</v>
      </c>
      <c r="S15" s="22">
        <f t="shared" si="0"/>
        <v>17</v>
      </c>
      <c r="T15" s="49">
        <v>0</v>
      </c>
      <c r="U15" s="49">
        <v>1</v>
      </c>
      <c r="V15" s="18"/>
      <c r="W15" s="10">
        <f>VLOOKUP($C15,[1]Berlin!$BB$7:$BK$42,5)</f>
        <v>15</v>
      </c>
      <c r="X15" s="10">
        <f>VLOOKUP($C15,[1]Berlin!$BB$7:$BK$42,6)</f>
        <v>38</v>
      </c>
      <c r="Y15" s="10">
        <f>VLOOKUP($C15,[1]Berlin!$BB$7:$BK$42,7)</f>
        <v>65</v>
      </c>
      <c r="Z15" s="10">
        <f>VLOOKUP($C15,[1]Berlin!$BB$7:$BK$42,8)</f>
        <v>93</v>
      </c>
      <c r="AA15" s="10">
        <f>VLOOKUP($C15,[1]Berlin!$BB$7:$BK$42,9)</f>
        <v>117</v>
      </c>
      <c r="AB15" s="10">
        <f>VLOOKUP($C15,[1]Berlin!$BB$7:$BK$42,10)</f>
        <v>109</v>
      </c>
      <c r="AC15" s="11">
        <f t="shared" si="8"/>
        <v>0</v>
      </c>
      <c r="AD15" s="11">
        <f t="shared" si="9"/>
        <v>0</v>
      </c>
      <c r="AE15" s="11">
        <f>VLOOKUP($C15,[1]Vienna!$BB$7:$BM$42,11)</f>
        <v>177</v>
      </c>
      <c r="AF15" s="11">
        <f>VLOOKUP($C15,[1]Vienna!$BB$7:$BM$42,12)</f>
        <v>182</v>
      </c>
      <c r="AG15" s="11" t="s">
        <v>30</v>
      </c>
      <c r="AH15" s="11" t="s">
        <v>30</v>
      </c>
      <c r="AI15" s="11">
        <f t="shared" si="10"/>
        <v>135</v>
      </c>
      <c r="AJ15" s="11">
        <f t="shared" si="11"/>
        <v>0</v>
      </c>
      <c r="AK15" s="11">
        <f t="shared" si="12"/>
        <v>149</v>
      </c>
      <c r="AL15" s="11">
        <f t="shared" si="13"/>
        <v>0</v>
      </c>
      <c r="AM15" s="11">
        <f t="shared" si="14"/>
        <v>162</v>
      </c>
      <c r="AN15" s="11">
        <f t="shared" si="15"/>
        <v>0</v>
      </c>
      <c r="AO15" s="11">
        <f t="shared" si="16"/>
        <v>184</v>
      </c>
      <c r="AP15" s="13">
        <f t="shared" si="1"/>
        <v>465.40629326692977</v>
      </c>
      <c r="AQ15" s="10">
        <f>VLOOKUP($C15,[2]Berlin!$BB$7:$BK$40,5)</f>
        <v>16</v>
      </c>
      <c r="AR15" s="10">
        <f>VLOOKUP($C15,[2]Berlin!$BB$7:$BK$40,6)</f>
        <v>38</v>
      </c>
      <c r="AS15" s="10">
        <f>VLOOKUP($C15,[2]Berlin!$BB$7:$BK$40,7)</f>
        <v>66</v>
      </c>
      <c r="AT15" s="10">
        <f>VLOOKUP($C15,[2]Berlin!$BB$7:$BK$40,8)</f>
        <v>95</v>
      </c>
      <c r="AU15" s="10">
        <f>VLOOKUP($C15,[2]Berlin!$BB$7:$BK$40,9)</f>
        <v>117</v>
      </c>
      <c r="AV15" s="10">
        <f>VLOOKUP($C15,[2]Berlin!$BB$7:$BK$40,10)</f>
        <v>109</v>
      </c>
      <c r="AW15" s="11">
        <f t="shared" si="17"/>
        <v>0</v>
      </c>
      <c r="AX15" s="11">
        <f t="shared" si="18"/>
        <v>0</v>
      </c>
      <c r="AY15" s="11">
        <f>VLOOKUP($C15,[2]Vienna!$BB$7:$BM$42,11)</f>
        <v>177</v>
      </c>
      <c r="AZ15" s="11">
        <f>VLOOKUP($C15,[2]Vienna!$BB$7:$BM$42,12)</f>
        <v>182</v>
      </c>
      <c r="BA15" s="11" t="s">
        <v>30</v>
      </c>
      <c r="BB15" s="11" t="s">
        <v>30</v>
      </c>
      <c r="BC15" s="11">
        <f t="shared" si="19"/>
        <v>135</v>
      </c>
      <c r="BD15" s="11">
        <f t="shared" si="20"/>
        <v>0</v>
      </c>
      <c r="BE15" s="11">
        <f t="shared" si="21"/>
        <v>149</v>
      </c>
      <c r="BF15" s="11">
        <f t="shared" si="22"/>
        <v>0</v>
      </c>
      <c r="BG15" s="11">
        <f t="shared" si="23"/>
        <v>162</v>
      </c>
      <c r="BH15" s="11">
        <f t="shared" si="24"/>
        <v>0</v>
      </c>
      <c r="BI15" s="11">
        <f t="shared" si="25"/>
        <v>184</v>
      </c>
      <c r="BJ15" s="13">
        <f t="shared" si="2"/>
        <v>471.3039716361198</v>
      </c>
      <c r="BK15" s="19">
        <f>IF($N15=2,BK38*'4 PEF'!$F$4,IF(OR($N15=3,$N15=4,$N15=5,$N15=6),BK38*'4 PEF'!$F$5,IF(OR($N15=7,$N15=8),BK38*'4 PEF'!$F$8,IF($N15=9,BK38*'4 PEF'!$F$7,IF($N15=10,BK38*'4 PEF'!$F$6)))))</f>
        <v>14.067897133851092</v>
      </c>
      <c r="BL15" s="19">
        <f>BL38*'4 PEF'!$F$8</f>
        <v>0</v>
      </c>
      <c r="BM15" s="19">
        <f>IF($N15=2,BM38*'4 PEF'!$F$4,IF(OR($N15=3,$N15=4,$N15=5,$N15=6),BM38*'4 PEF'!$F$5,IF(OR($N15=7,$N15=8),BM38*'4 PEF'!$F$8,IF($N15=9,BM38*'4 PEF'!$F$7,IF($N15=10,BM38*'4 PEF'!$F$6)))))</f>
        <v>5.7899728857038815</v>
      </c>
      <c r="BN15" s="19">
        <f>BN38*'4 PEF'!$F$8</f>
        <v>19.99370969660535</v>
      </c>
      <c r="BO15" s="19">
        <f>BO38*'4 PEF'!$F$8</f>
        <v>0.3868171853535084</v>
      </c>
      <c r="BP15" s="33">
        <f>BP38*'4 PEF'!$F$8</f>
        <v>-16.347179487179485</v>
      </c>
      <c r="BQ15" s="34">
        <f t="shared" si="26"/>
        <v>23.891217414334346</v>
      </c>
      <c r="BR15" s="19">
        <f>IF($N15=2,BR38*'4 PEF'!$F$4,IF(OR($N15=3,$N15=4,$N15=5,$N15=6),BR38*'4 PEF'!$F$5,IF(OR($N15=7,$N15=8),BR38*'4 PEF'!$F$8,IF($N15=9,BR38*'4 PEF'!$F$7,IF($N15=10,BR38*'4 PEF'!$F$6)))))</f>
        <v>21.283844976243863</v>
      </c>
      <c r="BS15" s="19">
        <f>BS38*'4 PEF'!$F$8</f>
        <v>0</v>
      </c>
      <c r="BT15" s="19">
        <f>IF($N15=2,BT38*'4 PEF'!$F$4,IF(OR($N15=3,$N15=4,$N15=5,$N15=6),BT38*'4 PEF'!$F$5,IF(OR($N15=7,$N15=8),BT38*'4 PEF'!$F$8,IF($N15=9,BT38*'4 PEF'!$F$7,IF($N15=10,BT38*'4 PEF'!$F$6)))))</f>
        <v>8.0871113693619954</v>
      </c>
      <c r="BU15" s="19">
        <f>BU38*'4 PEF'!$F$8</f>
        <v>20.213807243808866</v>
      </c>
      <c r="BV15" s="19">
        <f>BV38*'4 PEF'!$F$8</f>
        <v>0.96299853856810325</v>
      </c>
      <c r="BW15" s="33">
        <f>BW38*'4 PEF'!$F$8</f>
        <v>-16.344482539682538</v>
      </c>
      <c r="BX15" s="34">
        <f t="shared" si="27"/>
        <v>34.203279588300283</v>
      </c>
    </row>
    <row r="16" spans="1:76" ht="15" customHeight="1" x14ac:dyDescent="0.25">
      <c r="A16" s="151"/>
      <c r="B16" s="17">
        <v>11</v>
      </c>
      <c r="C16" s="97">
        <f>VLOOKUP(M16,[1]aux!$A$2:$B$37,2,FALSE)</f>
        <v>18</v>
      </c>
      <c r="D16" s="50" t="s">
        <v>33</v>
      </c>
      <c r="E16" s="50" t="s">
        <v>33</v>
      </c>
      <c r="F16" s="49" t="s">
        <v>33</v>
      </c>
      <c r="G16" s="49" t="s">
        <v>33</v>
      </c>
      <c r="H16" s="49">
        <v>0</v>
      </c>
      <c r="I16" s="49">
        <f t="shared" si="3"/>
        <v>4</v>
      </c>
      <c r="J16" s="49">
        <f t="shared" si="4"/>
        <v>3</v>
      </c>
      <c r="K16" s="49">
        <f t="shared" si="5"/>
        <v>3</v>
      </c>
      <c r="L16" s="49">
        <f t="shared" si="6"/>
        <v>1</v>
      </c>
      <c r="M16" s="49">
        <f t="shared" si="7"/>
        <v>4331</v>
      </c>
      <c r="N16" s="49">
        <v>8</v>
      </c>
      <c r="O16" s="49">
        <v>0</v>
      </c>
      <c r="P16" s="49">
        <v>1</v>
      </c>
      <c r="Q16" s="49">
        <v>0</v>
      </c>
      <c r="R16" s="49">
        <v>2</v>
      </c>
      <c r="S16" s="22">
        <f t="shared" si="0"/>
        <v>17</v>
      </c>
      <c r="T16" s="49">
        <v>0</v>
      </c>
      <c r="U16" s="49">
        <v>1</v>
      </c>
      <c r="V16" s="18"/>
      <c r="W16" s="10">
        <f>VLOOKUP($C16,[1]Berlin!$BB$7:$BK$42,5)</f>
        <v>17</v>
      </c>
      <c r="X16" s="10" t="str">
        <f>VLOOKUP($C16,[1]Berlin!$BB$7:$BK$42,6)</f>
        <v>f</v>
      </c>
      <c r="Y16" s="10">
        <f>VLOOKUP($C16,[1]Berlin!$BB$7:$BK$42,7)</f>
        <v>67</v>
      </c>
      <c r="Z16" s="10">
        <f>VLOOKUP($C16,[1]Berlin!$BB$7:$BK$42,8)</f>
        <v>93</v>
      </c>
      <c r="AA16" s="10">
        <f>VLOOKUP($C16,[1]Berlin!$BB$7:$BK$42,9)</f>
        <v>117</v>
      </c>
      <c r="AB16" s="10">
        <f>VLOOKUP($C16,[1]Berlin!$BB$7:$BK$42,10)</f>
        <v>109</v>
      </c>
      <c r="AC16" s="11">
        <f t="shared" si="8"/>
        <v>0</v>
      </c>
      <c r="AD16" s="11">
        <f t="shared" si="9"/>
        <v>0</v>
      </c>
      <c r="AE16" s="11">
        <f>VLOOKUP($C16,[1]Vienna!$BB$7:$BM$42,11)</f>
        <v>177</v>
      </c>
      <c r="AF16" s="11">
        <f>VLOOKUP($C16,[1]Vienna!$BB$7:$BM$42,12)</f>
        <v>182</v>
      </c>
      <c r="AG16" s="11" t="s">
        <v>30</v>
      </c>
      <c r="AH16" s="11" t="s">
        <v>30</v>
      </c>
      <c r="AI16" s="11">
        <f t="shared" si="10"/>
        <v>135</v>
      </c>
      <c r="AJ16" s="11">
        <f t="shared" si="11"/>
        <v>0</v>
      </c>
      <c r="AK16" s="11">
        <f t="shared" si="12"/>
        <v>149</v>
      </c>
      <c r="AL16" s="11">
        <f t="shared" si="13"/>
        <v>0</v>
      </c>
      <c r="AM16" s="11">
        <f t="shared" si="14"/>
        <v>162</v>
      </c>
      <c r="AN16" s="11">
        <f t="shared" si="15"/>
        <v>0</v>
      </c>
      <c r="AO16" s="11">
        <f t="shared" si="16"/>
        <v>184</v>
      </c>
      <c r="AP16" s="13">
        <f t="shared" si="1"/>
        <v>474.41357908476886</v>
      </c>
      <c r="AQ16" s="10">
        <f>VLOOKUP($C16,[2]Berlin!$BB$7:$BK$40,5)</f>
        <v>18</v>
      </c>
      <c r="AR16" s="10" t="str">
        <f>VLOOKUP($C16,[2]Berlin!$BB$7:$BK$40,6)</f>
        <v>f</v>
      </c>
      <c r="AS16" s="10">
        <f>VLOOKUP($C16,[2]Berlin!$BB$7:$BK$40,7)</f>
        <v>68</v>
      </c>
      <c r="AT16" s="10">
        <f>VLOOKUP($C16,[2]Berlin!$BB$7:$BK$40,8)</f>
        <v>95</v>
      </c>
      <c r="AU16" s="10">
        <f>VLOOKUP($C16,[2]Berlin!$BB$7:$BK$40,9)</f>
        <v>117</v>
      </c>
      <c r="AV16" s="10">
        <f>VLOOKUP($C16,[2]Berlin!$BB$7:$BK$40,10)</f>
        <v>109</v>
      </c>
      <c r="AW16" s="11">
        <f t="shared" si="17"/>
        <v>0</v>
      </c>
      <c r="AX16" s="11">
        <f t="shared" si="18"/>
        <v>0</v>
      </c>
      <c r="AY16" s="11">
        <f>VLOOKUP($C16,[2]Vienna!$BB$7:$BM$42,11)</f>
        <v>177</v>
      </c>
      <c r="AZ16" s="11">
        <f>VLOOKUP($C16,[2]Vienna!$BB$7:$BM$42,12)</f>
        <v>182</v>
      </c>
      <c r="BA16" s="11" t="s">
        <v>30</v>
      </c>
      <c r="BB16" s="11" t="s">
        <v>30</v>
      </c>
      <c r="BC16" s="11">
        <f t="shared" si="19"/>
        <v>135</v>
      </c>
      <c r="BD16" s="11">
        <f t="shared" si="20"/>
        <v>0</v>
      </c>
      <c r="BE16" s="11">
        <f t="shared" si="21"/>
        <v>149</v>
      </c>
      <c r="BF16" s="11">
        <f t="shared" si="22"/>
        <v>0</v>
      </c>
      <c r="BG16" s="11">
        <f t="shared" si="23"/>
        <v>162</v>
      </c>
      <c r="BH16" s="11">
        <f t="shared" si="24"/>
        <v>0</v>
      </c>
      <c r="BI16" s="11">
        <f t="shared" si="25"/>
        <v>184</v>
      </c>
      <c r="BJ16" s="13">
        <f t="shared" si="2"/>
        <v>493.58314215963247</v>
      </c>
      <c r="BK16" s="19">
        <f>IF($N16=2,BK39*'4 PEF'!$F$4,IF(OR($N16=3,$N16=4,$N16=5,$N16=6),BK39*'4 PEF'!$F$5,IF(OR($N16=7,$N16=8),BK39*'4 PEF'!$F$8,IF($N16=9,BK39*'4 PEF'!$F$7,IF($N16=10,BK39*'4 PEF'!$F$6)))))</f>
        <v>12.648272898482203</v>
      </c>
      <c r="BL16" s="19">
        <f>BL39*'4 PEF'!$F$8</f>
        <v>0</v>
      </c>
      <c r="BM16" s="19">
        <f>IF($N16=2,BM39*'4 PEF'!$F$4,IF(OR($N16=3,$N16=4,$N16=5,$N16=6),BM39*'4 PEF'!$F$5,IF(OR($N16=7,$N16=8),BM39*'4 PEF'!$F$8,IF($N16=9,BM39*'4 PEF'!$F$7,IF($N16=10,BM39*'4 PEF'!$F$6)))))</f>
        <v>5.8076394901271886</v>
      </c>
      <c r="BN16" s="19">
        <f>BN39*'4 PEF'!$F$8</f>
        <v>19.99370969660535</v>
      </c>
      <c r="BO16" s="19">
        <f>BO39*'4 PEF'!$F$8</f>
        <v>0.38238982789703579</v>
      </c>
      <c r="BP16" s="33">
        <f>BP39*'4 PEF'!$F$8</f>
        <v>-16.347179487179485</v>
      </c>
      <c r="BQ16" s="34">
        <f t="shared" si="26"/>
        <v>22.484832425932293</v>
      </c>
      <c r="BR16" s="19">
        <f>IF($N16=2,BR39*'4 PEF'!$F$4,IF(OR($N16=3,$N16=4,$N16=5,$N16=6),BR39*'4 PEF'!$F$5,IF(OR($N16=7,$N16=8),BR39*'4 PEF'!$F$8,IF($N16=9,BR39*'4 PEF'!$F$7,IF($N16=10,BR39*'4 PEF'!$F$6)))))</f>
        <v>18.223849006597728</v>
      </c>
      <c r="BS16" s="19">
        <f>BS39*'4 PEF'!$F$8</f>
        <v>0</v>
      </c>
      <c r="BT16" s="19">
        <f>IF($N16=2,BT39*'4 PEF'!$F$4,IF(OR($N16=3,$N16=4,$N16=5,$N16=6),BT39*'4 PEF'!$F$5,IF(OR($N16=7,$N16=8),BT39*'4 PEF'!$F$8,IF($N16=9,BT39*'4 PEF'!$F$7,IF($N16=10,BT39*'4 PEF'!$F$6)))))</f>
        <v>8.0929802065374243</v>
      </c>
      <c r="BU16" s="19">
        <f>BU39*'4 PEF'!$F$8</f>
        <v>20.213807243808866</v>
      </c>
      <c r="BV16" s="19">
        <f>BV39*'4 PEF'!$F$8</f>
        <v>0.94769994603965202</v>
      </c>
      <c r="BW16" s="33">
        <f>BW39*'4 PEF'!$F$8</f>
        <v>-16.344482539682538</v>
      </c>
      <c r="BX16" s="34">
        <f t="shared" si="27"/>
        <v>31.133853863301134</v>
      </c>
    </row>
    <row r="17" spans="1:77" ht="15" customHeight="1" x14ac:dyDescent="0.25">
      <c r="A17" s="151"/>
      <c r="B17" s="17">
        <v>12</v>
      </c>
      <c r="C17" s="97">
        <f>VLOOKUP(M17,[1]aux!$A$2:$B$37,2,FALSE)</f>
        <v>18</v>
      </c>
      <c r="D17" s="50" t="s">
        <v>33</v>
      </c>
      <c r="E17" s="50" t="s">
        <v>33</v>
      </c>
      <c r="F17" s="49" t="s">
        <v>33</v>
      </c>
      <c r="G17" s="49" t="s">
        <v>33</v>
      </c>
      <c r="H17" s="49">
        <v>0</v>
      </c>
      <c r="I17" s="49">
        <f t="shared" si="3"/>
        <v>4</v>
      </c>
      <c r="J17" s="49">
        <f t="shared" si="4"/>
        <v>3</v>
      </c>
      <c r="K17" s="49">
        <f t="shared" si="5"/>
        <v>3</v>
      </c>
      <c r="L17" s="49">
        <f t="shared" si="6"/>
        <v>1</v>
      </c>
      <c r="M17" s="49">
        <f t="shared" si="7"/>
        <v>4331</v>
      </c>
      <c r="N17" s="49">
        <v>6</v>
      </c>
      <c r="O17" s="49">
        <v>0</v>
      </c>
      <c r="P17" s="49">
        <v>1</v>
      </c>
      <c r="Q17" s="49">
        <v>0</v>
      </c>
      <c r="R17" s="49">
        <v>2</v>
      </c>
      <c r="S17" s="22">
        <f t="shared" si="0"/>
        <v>21</v>
      </c>
      <c r="T17" s="49">
        <v>1</v>
      </c>
      <c r="U17" s="49">
        <v>1</v>
      </c>
      <c r="V17" s="18"/>
      <c r="W17" s="10">
        <f>VLOOKUP($C17,[1]Berlin!$BB$7:$BK$42,5)</f>
        <v>17</v>
      </c>
      <c r="X17" s="10" t="str">
        <f>VLOOKUP($C17,[1]Berlin!$BB$7:$BK$42,6)</f>
        <v>f</v>
      </c>
      <c r="Y17" s="10">
        <f>VLOOKUP($C17,[1]Berlin!$BB$7:$BK$42,7)</f>
        <v>67</v>
      </c>
      <c r="Z17" s="10">
        <f>VLOOKUP($C17,[1]Berlin!$BB$7:$BK$42,8)</f>
        <v>93</v>
      </c>
      <c r="AA17" s="10">
        <f>VLOOKUP($C17,[1]Berlin!$BB$7:$BK$42,9)</f>
        <v>117</v>
      </c>
      <c r="AB17" s="10">
        <f>VLOOKUP($C17,[1]Berlin!$BB$7:$BK$42,10)</f>
        <v>109</v>
      </c>
      <c r="AC17" s="11">
        <f t="shared" si="8"/>
        <v>0</v>
      </c>
      <c r="AD17" s="11">
        <f t="shared" si="9"/>
        <v>0</v>
      </c>
      <c r="AE17" s="11">
        <f>VLOOKUP($C17,[1]Vienna!$BB$7:$BM$42,11)</f>
        <v>177</v>
      </c>
      <c r="AF17" s="11">
        <f>VLOOKUP($C17,[1]Vienna!$BB$7:$BM$42,12)</f>
        <v>182</v>
      </c>
      <c r="AG17" s="11" t="s">
        <v>30</v>
      </c>
      <c r="AH17" s="11" t="s">
        <v>30</v>
      </c>
      <c r="AI17" s="11">
        <f t="shared" si="10"/>
        <v>123</v>
      </c>
      <c r="AJ17" s="11">
        <f t="shared" si="11"/>
        <v>0</v>
      </c>
      <c r="AK17" s="11">
        <f t="shared" si="12"/>
        <v>149</v>
      </c>
      <c r="AL17" s="11">
        <f t="shared" si="13"/>
        <v>0</v>
      </c>
      <c r="AM17" s="11">
        <f t="shared" si="14"/>
        <v>162</v>
      </c>
      <c r="AN17" s="11">
        <f t="shared" si="15"/>
        <v>186</v>
      </c>
      <c r="AO17" s="11">
        <f t="shared" si="16"/>
        <v>184</v>
      </c>
      <c r="AP17" s="13">
        <f t="shared" si="1"/>
        <v>470.60025695926981</v>
      </c>
      <c r="AQ17" s="10">
        <f>VLOOKUP($C17,[2]Berlin!$BB$7:$BK$40,5)</f>
        <v>18</v>
      </c>
      <c r="AR17" s="10" t="str">
        <f>VLOOKUP($C17,[2]Berlin!$BB$7:$BK$40,6)</f>
        <v>f</v>
      </c>
      <c r="AS17" s="10">
        <f>VLOOKUP($C17,[2]Berlin!$BB$7:$BK$40,7)</f>
        <v>68</v>
      </c>
      <c r="AT17" s="10">
        <f>VLOOKUP($C17,[2]Berlin!$BB$7:$BK$40,8)</f>
        <v>95</v>
      </c>
      <c r="AU17" s="10">
        <f>VLOOKUP($C17,[2]Berlin!$BB$7:$BK$40,9)</f>
        <v>117</v>
      </c>
      <c r="AV17" s="10">
        <f>VLOOKUP($C17,[2]Berlin!$BB$7:$BK$40,10)</f>
        <v>109</v>
      </c>
      <c r="AW17" s="11">
        <f t="shared" si="17"/>
        <v>0</v>
      </c>
      <c r="AX17" s="11">
        <f t="shared" si="18"/>
        <v>0</v>
      </c>
      <c r="AY17" s="11">
        <f>VLOOKUP($C17,[2]Vienna!$BB$7:$BM$42,11)</f>
        <v>177</v>
      </c>
      <c r="AZ17" s="11">
        <f>VLOOKUP($C17,[2]Vienna!$BB$7:$BM$42,12)</f>
        <v>182</v>
      </c>
      <c r="BA17" s="11" t="s">
        <v>30</v>
      </c>
      <c r="BB17" s="11" t="s">
        <v>30</v>
      </c>
      <c r="BC17" s="11">
        <f t="shared" si="19"/>
        <v>123</v>
      </c>
      <c r="BD17" s="11">
        <f t="shared" si="20"/>
        <v>0</v>
      </c>
      <c r="BE17" s="11">
        <f t="shared" si="21"/>
        <v>149</v>
      </c>
      <c r="BF17" s="11">
        <f t="shared" si="22"/>
        <v>0</v>
      </c>
      <c r="BG17" s="11">
        <f t="shared" si="23"/>
        <v>162</v>
      </c>
      <c r="BH17" s="11">
        <f t="shared" si="24"/>
        <v>186</v>
      </c>
      <c r="BI17" s="11">
        <f t="shared" si="25"/>
        <v>184</v>
      </c>
      <c r="BJ17" s="13">
        <f t="shared" si="2"/>
        <v>463.01585543171694</v>
      </c>
      <c r="BK17" s="19">
        <f>IF($N17=2,BK40*'4 PEF'!$F$4,IF(OR($N17=3,$N17=4,$N17=5,$N17=6),BK40*'4 PEF'!$F$5,IF(OR($N17=7,$N17=8),BK40*'4 PEF'!$F$8,IF($N17=9,BK40*'4 PEF'!$F$7,IF($N17=10,BK40*'4 PEF'!$F$6)))))</f>
        <v>18.038907661292264</v>
      </c>
      <c r="BL17" s="19">
        <f>BL40*'4 PEF'!$F$8</f>
        <v>0</v>
      </c>
      <c r="BM17" s="19">
        <f>IF($N17=2,BM40*'4 PEF'!$F$4,IF(OR($N17=3,$N17=4,$N17=5,$N17=6),BM40*'4 PEF'!$F$5,IF(OR($N17=7,$N17=8),BM40*'4 PEF'!$F$8,IF($N17=9,BM40*'4 PEF'!$F$7,IF($N17=10,BM40*'4 PEF'!$F$6)))))</f>
        <v>5.0454340980656758</v>
      </c>
      <c r="BN17" s="19">
        <f>BN40*'4 PEF'!$F$8</f>
        <v>19.99370969660535</v>
      </c>
      <c r="BO17" s="19">
        <f>BO40*'4 PEF'!$F$8</f>
        <v>0.38238982789703579</v>
      </c>
      <c r="BP17" s="33">
        <f>BP40*'4 PEF'!$F$8</f>
        <v>-16.347179487179485</v>
      </c>
      <c r="BQ17" s="34">
        <f t="shared" si="26"/>
        <v>27.113261796680842</v>
      </c>
      <c r="BR17" s="19">
        <f>IF($N17=2,BR40*'4 PEF'!$F$4,IF(OR($N17=3,$N17=4,$N17=5,$N17=6),BR40*'4 PEF'!$F$5,IF(OR($N17=7,$N17=8),BR40*'4 PEF'!$F$8,IF($N17=9,BR40*'4 PEF'!$F$7,IF($N17=10,BR40*'4 PEF'!$F$6)))))</f>
        <v>27.067204052718775</v>
      </c>
      <c r="BS17" s="19">
        <f>BS40*'4 PEF'!$F$8</f>
        <v>0</v>
      </c>
      <c r="BT17" s="19">
        <f>IF($N17=2,BT40*'4 PEF'!$F$4,IF(OR($N17=3,$N17=4,$N17=5,$N17=6),BT40*'4 PEF'!$F$5,IF(OR($N17=7,$N17=8),BT40*'4 PEF'!$F$8,IF($N17=9,BT40*'4 PEF'!$F$7,IF($N17=10,BT40*'4 PEF'!$F$6)))))</f>
        <v>8.4294068504594826</v>
      </c>
      <c r="BU17" s="19">
        <f>BU40*'4 PEF'!$F$8</f>
        <v>20.213807243808866</v>
      </c>
      <c r="BV17" s="19">
        <f>BV40*'4 PEF'!$F$8</f>
        <v>0.94769994603965202</v>
      </c>
      <c r="BW17" s="33">
        <f>BW40*'4 PEF'!$F$8</f>
        <v>-16.344482539682538</v>
      </c>
      <c r="BX17" s="34">
        <f t="shared" si="27"/>
        <v>40.313635553344234</v>
      </c>
    </row>
    <row r="18" spans="1:77" ht="15" customHeight="1" x14ac:dyDescent="0.25">
      <c r="A18" s="151"/>
      <c r="B18" s="17">
        <v>13</v>
      </c>
      <c r="C18" s="97">
        <f>VLOOKUP(M18,[1]aux!$A$2:$B$37,2,FALSE)</f>
        <v>13</v>
      </c>
      <c r="D18" s="50"/>
      <c r="E18" s="50"/>
      <c r="F18" s="49"/>
      <c r="G18" s="49"/>
      <c r="H18" s="31">
        <f>IF(L18=1,0,IF(L18=2,1))</f>
        <v>0</v>
      </c>
      <c r="I18" s="49">
        <v>3</v>
      </c>
      <c r="J18" s="49">
        <v>3</v>
      </c>
      <c r="K18" s="49">
        <v>2</v>
      </c>
      <c r="L18" s="49">
        <v>1</v>
      </c>
      <c r="M18" s="49">
        <f t="shared" si="7"/>
        <v>3321</v>
      </c>
      <c r="N18" s="49">
        <v>9</v>
      </c>
      <c r="O18" s="49">
        <v>20</v>
      </c>
      <c r="P18" s="49">
        <v>1</v>
      </c>
      <c r="Q18" s="49">
        <v>1</v>
      </c>
      <c r="R18" s="49">
        <v>2</v>
      </c>
      <c r="S18" s="22">
        <f t="shared" si="0"/>
        <v>18</v>
      </c>
      <c r="T18" s="49">
        <v>0</v>
      </c>
      <c r="U18" s="49">
        <v>1</v>
      </c>
      <c r="V18" s="18"/>
      <c r="W18" s="10">
        <f>VLOOKUP($C18,[1]Berlin!$BB$7:$BK$42,5)</f>
        <v>15</v>
      </c>
      <c r="X18" s="10">
        <f>VLOOKUP($C18,[1]Berlin!$BB$7:$BK$42,6)</f>
        <v>38</v>
      </c>
      <c r="Y18" s="10">
        <f>VLOOKUP($C18,[1]Berlin!$BB$7:$BK$42,7)</f>
        <v>65</v>
      </c>
      <c r="Z18" s="10">
        <f>VLOOKUP($C18,[1]Berlin!$BB$7:$BK$42,8)</f>
        <v>93</v>
      </c>
      <c r="AA18" s="10">
        <f>VLOOKUP($C18,[1]Berlin!$BB$7:$BK$42,9)</f>
        <v>0</v>
      </c>
      <c r="AB18" s="10">
        <f>VLOOKUP($C18,[1]Berlin!$BB$7:$BK$42,10)</f>
        <v>109</v>
      </c>
      <c r="AC18" s="11">
        <f t="shared" si="8"/>
        <v>0</v>
      </c>
      <c r="AD18" s="11">
        <f t="shared" si="9"/>
        <v>0</v>
      </c>
      <c r="AE18" s="11">
        <f>VLOOKUP($C18,[1]Vienna!$BB$7:$BM$42,11)</f>
        <v>176</v>
      </c>
      <c r="AF18" s="11">
        <f>VLOOKUP($C18,[1]Vienna!$BB$7:$BM$42,12)</f>
        <v>0</v>
      </c>
      <c r="AG18" s="11" t="s">
        <v>30</v>
      </c>
      <c r="AH18" s="11" t="s">
        <v>30</v>
      </c>
      <c r="AI18" s="11">
        <f t="shared" si="10"/>
        <v>138</v>
      </c>
      <c r="AJ18" s="11">
        <f t="shared" si="11"/>
        <v>144</v>
      </c>
      <c r="AK18" s="11">
        <f t="shared" si="12"/>
        <v>149</v>
      </c>
      <c r="AL18" s="11">
        <f t="shared" si="13"/>
        <v>0</v>
      </c>
      <c r="AM18" s="11">
        <f t="shared" si="14"/>
        <v>162</v>
      </c>
      <c r="AN18" s="11">
        <f t="shared" si="15"/>
        <v>0</v>
      </c>
      <c r="AO18" s="11">
        <f t="shared" si="16"/>
        <v>184</v>
      </c>
      <c r="AP18" s="13">
        <f t="shared" si="1"/>
        <v>308.22404532062728</v>
      </c>
      <c r="AQ18" s="10">
        <f>VLOOKUP($C18,[2]Berlin!$BB$7:$BK$40,5)</f>
        <v>16</v>
      </c>
      <c r="AR18" s="10">
        <f>VLOOKUP($C18,[2]Berlin!$BB$7:$BK$40,6)</f>
        <v>38</v>
      </c>
      <c r="AS18" s="10">
        <f>VLOOKUP($C18,[2]Berlin!$BB$7:$BK$40,7)</f>
        <v>66</v>
      </c>
      <c r="AT18" s="10">
        <f>VLOOKUP($C18,[2]Berlin!$BB$7:$BK$40,8)</f>
        <v>95</v>
      </c>
      <c r="AU18" s="10">
        <f>VLOOKUP($C18,[2]Berlin!$BB$7:$BK$40,9)</f>
        <v>0</v>
      </c>
      <c r="AV18" s="10">
        <f>VLOOKUP($C18,[2]Berlin!$BB$7:$BK$40,10)</f>
        <v>109</v>
      </c>
      <c r="AW18" s="11">
        <f t="shared" si="17"/>
        <v>0</v>
      </c>
      <c r="AX18" s="11">
        <f t="shared" si="18"/>
        <v>0</v>
      </c>
      <c r="AY18" s="11">
        <f>VLOOKUP($C18,[2]Vienna!$BB$7:$BM$42,11)</f>
        <v>176</v>
      </c>
      <c r="AZ18" s="11">
        <f>VLOOKUP($C18,[2]Vienna!$BB$7:$BM$42,12)</f>
        <v>0</v>
      </c>
      <c r="BA18" s="11" t="s">
        <v>30</v>
      </c>
      <c r="BB18" s="11" t="s">
        <v>30</v>
      </c>
      <c r="BC18" s="11">
        <f t="shared" si="19"/>
        <v>138</v>
      </c>
      <c r="BD18" s="11">
        <f t="shared" si="20"/>
        <v>144</v>
      </c>
      <c r="BE18" s="11">
        <f t="shared" si="21"/>
        <v>149</v>
      </c>
      <c r="BF18" s="11">
        <f t="shared" si="22"/>
        <v>0</v>
      </c>
      <c r="BG18" s="11">
        <f t="shared" si="23"/>
        <v>162</v>
      </c>
      <c r="BH18" s="11">
        <f t="shared" si="24"/>
        <v>0</v>
      </c>
      <c r="BI18" s="11">
        <f t="shared" si="25"/>
        <v>184</v>
      </c>
      <c r="BJ18" s="13">
        <f t="shared" si="2"/>
        <v>299.4122913744381</v>
      </c>
      <c r="BK18" s="19">
        <f>IF($N18=2,BK41*'4 PEF'!$F$4,IF(OR($N18=3,$N18=4,$N18=5,$N18=6),BK41*'4 PEF'!$F$5,IF(OR($N18=7,$N18=8),BK41*'4 PEF'!$F$8,IF($N18=9,BK41*'4 PEF'!$F$7,IF($N18=10,BK41*'4 PEF'!$F$6)))))</f>
        <v>16.248548866331042</v>
      </c>
      <c r="BL18" s="19">
        <f>BL41*'4 PEF'!$F$8</f>
        <v>8.0551044606863833</v>
      </c>
      <c r="BM18" s="19">
        <f>IF($N18=2,BM41*'4 PEF'!$F$4,IF(OR($N18=3,$N18=4,$N18=5,$N18=6),BM41*'4 PEF'!$F$5,IF(OR($N18=7,$N18=8),BM41*'4 PEF'!$F$8,IF($N18=9,BM41*'4 PEF'!$F$7,IF($N18=10,BM41*'4 PEF'!$F$6)))))</f>
        <v>9.8399999999999981</v>
      </c>
      <c r="BN18" s="19">
        <f>BN41*'4 PEF'!$F$8</f>
        <v>54.393685449218744</v>
      </c>
      <c r="BO18" s="19">
        <f>BO41*'4 PEF'!$F$8</f>
        <v>0.48057141855622382</v>
      </c>
      <c r="BP18" s="33">
        <f>BP41*'4 PEF'!$F$8</f>
        <v>-16.347179487179485</v>
      </c>
      <c r="BQ18" s="34">
        <f t="shared" si="26"/>
        <v>72.670730707612904</v>
      </c>
      <c r="BR18" s="19">
        <f>IF($N18=2,BR41*'4 PEF'!$F$4,IF(OR($N18=3,$N18=4,$N18=5,$N18=6),BR41*'4 PEF'!$F$5,IF(OR($N18=7,$N18=8),BR41*'4 PEF'!$F$8,IF($N18=9,BR41*'4 PEF'!$F$7,IF($N18=10,BR41*'4 PEF'!$F$6)))))</f>
        <v>28.888751635765466</v>
      </c>
      <c r="BS18" s="19">
        <f>BS41*'4 PEF'!$F$8</f>
        <v>5.9008435894043076</v>
      </c>
      <c r="BT18" s="19">
        <f>IF($N18=2,BT41*'4 PEF'!$F$4,IF(OR($N18=3,$N18=4,$N18=5,$N18=6),BT41*'4 PEF'!$F$5,IF(OR($N18=7,$N18=8),BT41*'4 PEF'!$F$8,IF($N18=9,BT41*'4 PEF'!$F$7,IF($N18=10,BT41*'4 PEF'!$F$6)))))</f>
        <v>14.28</v>
      </c>
      <c r="BU18" s="19">
        <f>BU41*'4 PEF'!$F$8</f>
        <v>50.11310735085312</v>
      </c>
      <c r="BV18" s="19">
        <f>BV41*'4 PEF'!$F$8</f>
        <v>1.003786819148887</v>
      </c>
      <c r="BW18" s="33">
        <f>BW41*'4 PEF'!$F$8</f>
        <v>-16.344482539682538</v>
      </c>
      <c r="BX18" s="34">
        <f t="shared" si="27"/>
        <v>83.842006855489245</v>
      </c>
    </row>
    <row r="19" spans="1:77" ht="15" customHeight="1" x14ac:dyDescent="0.25">
      <c r="A19" s="151"/>
      <c r="B19" s="17">
        <v>14</v>
      </c>
      <c r="C19" s="97">
        <f>VLOOKUP(M19,[1]aux!$A$2:$B$37,2,FALSE)</f>
        <v>9</v>
      </c>
      <c r="D19" s="50"/>
      <c r="E19" s="50"/>
      <c r="F19" s="49"/>
      <c r="G19" s="49"/>
      <c r="H19" s="31">
        <f t="shared" ref="H19:H24" si="28">IF(L19=1,0,IF(L19=2,1))</f>
        <v>0</v>
      </c>
      <c r="I19" s="49">
        <v>2</v>
      </c>
      <c r="J19" s="49">
        <v>3</v>
      </c>
      <c r="K19" s="49">
        <v>2</v>
      </c>
      <c r="L19" s="49">
        <v>1</v>
      </c>
      <c r="M19" s="49">
        <f t="shared" si="7"/>
        <v>2321</v>
      </c>
      <c r="N19" s="49">
        <v>6</v>
      </c>
      <c r="O19" s="49">
        <v>20</v>
      </c>
      <c r="P19" s="49">
        <v>1</v>
      </c>
      <c r="Q19" s="49">
        <v>1</v>
      </c>
      <c r="R19" s="49">
        <v>2</v>
      </c>
      <c r="S19" s="22">
        <f t="shared" si="0"/>
        <v>15</v>
      </c>
      <c r="T19" s="49">
        <v>0</v>
      </c>
      <c r="U19" s="49">
        <v>0</v>
      </c>
      <c r="V19" s="18"/>
      <c r="W19" s="10">
        <f>VLOOKUP($C19,[1]Berlin!$BB$7:$BK$42,5)</f>
        <v>11</v>
      </c>
      <c r="X19" s="10">
        <f>VLOOKUP($C19,[1]Berlin!$BB$7:$BK$42,6)</f>
        <v>34</v>
      </c>
      <c r="Y19" s="10">
        <f>VLOOKUP($C19,[1]Berlin!$BB$7:$BK$42,7)</f>
        <v>63</v>
      </c>
      <c r="Z19" s="10">
        <f>VLOOKUP($C19,[1]Berlin!$BB$7:$BK$42,8)</f>
        <v>93</v>
      </c>
      <c r="AA19" s="10">
        <f>VLOOKUP($C19,[1]Berlin!$BB$7:$BK$42,9)</f>
        <v>0</v>
      </c>
      <c r="AB19" s="10">
        <f>VLOOKUP($C19,[1]Berlin!$BB$7:$BK$42,10)</f>
        <v>109</v>
      </c>
      <c r="AC19" s="11">
        <f t="shared" si="8"/>
        <v>0</v>
      </c>
      <c r="AD19" s="11">
        <f t="shared" si="9"/>
        <v>0</v>
      </c>
      <c r="AE19" s="11">
        <f>VLOOKUP($C19,[1]Vienna!$BB$7:$BM$42,11)</f>
        <v>176</v>
      </c>
      <c r="AF19" s="11">
        <f>VLOOKUP($C19,[1]Vienna!$BB$7:$BM$42,12)</f>
        <v>0</v>
      </c>
      <c r="AG19" s="11" t="s">
        <v>30</v>
      </c>
      <c r="AH19" s="11" t="s">
        <v>30</v>
      </c>
      <c r="AI19" s="11">
        <f t="shared" si="10"/>
        <v>123</v>
      </c>
      <c r="AJ19" s="11">
        <f t="shared" si="11"/>
        <v>144</v>
      </c>
      <c r="AK19" s="11">
        <f t="shared" si="12"/>
        <v>149</v>
      </c>
      <c r="AL19" s="11">
        <f t="shared" si="13"/>
        <v>0</v>
      </c>
      <c r="AM19" s="11">
        <f t="shared" si="14"/>
        <v>162</v>
      </c>
      <c r="AN19" s="11">
        <f t="shared" si="15"/>
        <v>0</v>
      </c>
      <c r="AO19" s="11">
        <f t="shared" si="16"/>
        <v>0</v>
      </c>
      <c r="AP19" s="13">
        <f t="shared" si="1"/>
        <v>275.08927596152023</v>
      </c>
      <c r="AQ19" s="10">
        <f>VLOOKUP($C19,[2]Berlin!$BB$7:$BK$40,5)</f>
        <v>12</v>
      </c>
      <c r="AR19" s="10">
        <f>VLOOKUP($C19,[2]Berlin!$BB$7:$BK$40,6)</f>
        <v>34</v>
      </c>
      <c r="AS19" s="10">
        <f>VLOOKUP($C19,[2]Berlin!$BB$7:$BK$40,7)</f>
        <v>64</v>
      </c>
      <c r="AT19" s="10">
        <f>VLOOKUP($C19,[2]Berlin!$BB$7:$BK$40,8)</f>
        <v>95</v>
      </c>
      <c r="AU19" s="10">
        <f>VLOOKUP($C19,[2]Berlin!$BB$7:$BK$40,9)</f>
        <v>0</v>
      </c>
      <c r="AV19" s="10">
        <f>VLOOKUP($C19,[2]Berlin!$BB$7:$BK$40,10)</f>
        <v>109</v>
      </c>
      <c r="AW19" s="11">
        <f t="shared" si="17"/>
        <v>0</v>
      </c>
      <c r="AX19" s="11">
        <f t="shared" si="18"/>
        <v>0</v>
      </c>
      <c r="AY19" s="11">
        <f>VLOOKUP($C19,[2]Vienna!$BB$7:$BM$42,11)</f>
        <v>176</v>
      </c>
      <c r="AZ19" s="11">
        <f>VLOOKUP($C19,[2]Vienna!$BB$7:$BM$42,12)</f>
        <v>0</v>
      </c>
      <c r="BA19" s="11" t="s">
        <v>30</v>
      </c>
      <c r="BB19" s="11" t="s">
        <v>30</v>
      </c>
      <c r="BC19" s="11">
        <f t="shared" si="19"/>
        <v>123</v>
      </c>
      <c r="BD19" s="11">
        <f t="shared" si="20"/>
        <v>144</v>
      </c>
      <c r="BE19" s="11">
        <f t="shared" si="21"/>
        <v>149</v>
      </c>
      <c r="BF19" s="11">
        <f t="shared" si="22"/>
        <v>0</v>
      </c>
      <c r="BG19" s="11">
        <f t="shared" si="23"/>
        <v>162</v>
      </c>
      <c r="BH19" s="11">
        <f t="shared" si="24"/>
        <v>0</v>
      </c>
      <c r="BI19" s="11">
        <f t="shared" si="25"/>
        <v>0</v>
      </c>
      <c r="BJ19" s="13">
        <f t="shared" si="2"/>
        <v>253.05716752233258</v>
      </c>
      <c r="BK19" s="19">
        <f>IF($N19=2,BK42*'4 PEF'!$F$4,IF(OR($N19=3,$N19=4,$N19=5,$N19=6),BK42*'4 PEF'!$F$5,IF(OR($N19=7,$N19=8),BK42*'4 PEF'!$F$8,IF($N19=9,BK42*'4 PEF'!$F$7,IF($N19=10,BK42*'4 PEF'!$F$6)))))</f>
        <v>18.535619588938964</v>
      </c>
      <c r="BL19" s="19">
        <f>BL42*'4 PEF'!$F$8</f>
        <v>7.3943230903986139</v>
      </c>
      <c r="BM19" s="19">
        <f>IF($N19=2,BM42*'4 PEF'!$F$4,IF(OR($N19=3,$N19=4,$N19=5,$N19=6),BM42*'4 PEF'!$F$5,IF(OR($N19=7,$N19=8),BM42*'4 PEF'!$F$8,IF($N19=9,BM42*'4 PEF'!$F$7,IF($N19=10,BM42*'4 PEF'!$F$6)))))</f>
        <v>8.6315789473684212</v>
      </c>
      <c r="BN19" s="19">
        <f>BN42*'4 PEF'!$F$8</f>
        <v>54.425212421874996</v>
      </c>
      <c r="BO19" s="19">
        <f>BO42*'4 PEF'!$F$8</f>
        <v>0.48020363398168875</v>
      </c>
      <c r="BP19" s="33">
        <f>BP42*'4 PEF'!$F$8</f>
        <v>0</v>
      </c>
      <c r="BQ19" s="34">
        <f t="shared" si="26"/>
        <v>89.466937682562673</v>
      </c>
      <c r="BR19" s="19">
        <f>IF($N19=2,BR42*'4 PEF'!$F$4,IF(OR($N19=3,$N19=4,$N19=5,$N19=6),BR42*'4 PEF'!$F$5,IF(OR($N19=7,$N19=8),BR42*'4 PEF'!$F$8,IF($N19=9,BR42*'4 PEF'!$F$7,IF($N19=10,BR42*'4 PEF'!$F$6)))))</f>
        <v>34.237357794081738</v>
      </c>
      <c r="BS19" s="19">
        <f>BS42*'4 PEF'!$F$8</f>
        <v>4.9106301366229683</v>
      </c>
      <c r="BT19" s="19">
        <f>IF($N19=2,BT42*'4 PEF'!$F$4,IF(OR($N19=3,$N19=4,$N19=5,$N19=6),BT42*'4 PEF'!$F$5,IF(OR($N19=7,$N19=8),BT42*'4 PEF'!$F$8,IF($N19=9,BT42*'4 PEF'!$F$7,IF($N19=10,BT42*'4 PEF'!$F$6)))))</f>
        <v>12.526315789473685</v>
      </c>
      <c r="BU19" s="19">
        <f>BU42*'4 PEF'!$F$8</f>
        <v>50.158300700168624</v>
      </c>
      <c r="BV19" s="19">
        <f>BV42*'4 PEF'!$F$8</f>
        <v>1.0231908388028492</v>
      </c>
      <c r="BW19" s="33">
        <f>BW42*'4 PEF'!$F$8</f>
        <v>0</v>
      </c>
      <c r="BX19" s="34">
        <f t="shared" si="27"/>
        <v>102.85579525914987</v>
      </c>
    </row>
    <row r="20" spans="1:77" ht="15" customHeight="1" x14ac:dyDescent="0.25">
      <c r="A20" s="151"/>
      <c r="B20" s="17">
        <v>15</v>
      </c>
      <c r="C20" s="97">
        <f>VLOOKUP(M20,[1]aux!$A$2:$B$37,2,FALSE)</f>
        <v>18</v>
      </c>
      <c r="D20" s="50"/>
      <c r="E20" s="50"/>
      <c r="F20" s="49"/>
      <c r="G20" s="49"/>
      <c r="H20" s="31">
        <f t="shared" si="28"/>
        <v>0</v>
      </c>
      <c r="I20" s="49">
        <v>4</v>
      </c>
      <c r="J20" s="49">
        <v>3</v>
      </c>
      <c r="K20" s="49">
        <v>3</v>
      </c>
      <c r="L20" s="49">
        <v>1</v>
      </c>
      <c r="M20" s="49">
        <f t="shared" si="7"/>
        <v>4331</v>
      </c>
      <c r="N20" s="49">
        <v>4</v>
      </c>
      <c r="O20" s="49">
        <v>0</v>
      </c>
      <c r="P20" s="49">
        <v>2</v>
      </c>
      <c r="Q20" s="49">
        <v>0</v>
      </c>
      <c r="R20" s="49">
        <v>2</v>
      </c>
      <c r="S20" s="22">
        <f t="shared" si="0"/>
        <v>15</v>
      </c>
      <c r="T20" s="49">
        <v>0</v>
      </c>
      <c r="U20" s="49">
        <v>0</v>
      </c>
      <c r="V20" s="18"/>
      <c r="W20" s="10">
        <f>VLOOKUP($C20,[1]Berlin!$BB$7:$BK$42,5)</f>
        <v>17</v>
      </c>
      <c r="X20" s="10" t="str">
        <f>VLOOKUP($C20,[1]Berlin!$BB$7:$BK$42,6)</f>
        <v>f</v>
      </c>
      <c r="Y20" s="10">
        <f>VLOOKUP($C20,[1]Berlin!$BB$7:$BK$42,7)</f>
        <v>67</v>
      </c>
      <c r="Z20" s="10">
        <f>VLOOKUP($C20,[1]Berlin!$BB$7:$BK$42,8)</f>
        <v>93</v>
      </c>
      <c r="AA20" s="10">
        <f>VLOOKUP($C20,[1]Berlin!$BB$7:$BK$42,9)</f>
        <v>117</v>
      </c>
      <c r="AB20" s="10">
        <f>VLOOKUP($C20,[1]Berlin!$BB$7:$BK$42,10)</f>
        <v>109</v>
      </c>
      <c r="AC20" s="11">
        <f t="shared" si="8"/>
        <v>0</v>
      </c>
      <c r="AD20" s="11">
        <f t="shared" si="9"/>
        <v>0</v>
      </c>
      <c r="AE20" s="11">
        <f>VLOOKUP($C20,[1]Vienna!$BB$7:$BM$42,11)</f>
        <v>177</v>
      </c>
      <c r="AF20" s="11">
        <f>VLOOKUP($C20,[1]Vienna!$BB$7:$BM$42,12)</f>
        <v>182</v>
      </c>
      <c r="AG20" s="11" t="s">
        <v>30</v>
      </c>
      <c r="AH20" s="11" t="s">
        <v>30</v>
      </c>
      <c r="AI20" s="11">
        <f t="shared" si="10"/>
        <v>123</v>
      </c>
      <c r="AJ20" s="11">
        <f t="shared" si="11"/>
        <v>0</v>
      </c>
      <c r="AK20" s="11">
        <f t="shared" si="12"/>
        <v>153</v>
      </c>
      <c r="AL20" s="11">
        <f t="shared" si="13"/>
        <v>0</v>
      </c>
      <c r="AM20" s="11">
        <f t="shared" si="14"/>
        <v>162</v>
      </c>
      <c r="AN20" s="11">
        <f t="shared" si="15"/>
        <v>0</v>
      </c>
      <c r="AO20" s="11">
        <f t="shared" si="16"/>
        <v>0</v>
      </c>
      <c r="AP20" s="13">
        <f t="shared" si="1"/>
        <v>539.87676213595296</v>
      </c>
      <c r="AQ20" s="10">
        <f>VLOOKUP($C20,[2]Berlin!$BB$7:$BK$40,5)</f>
        <v>18</v>
      </c>
      <c r="AR20" s="10" t="str">
        <f>VLOOKUP($C20,[2]Berlin!$BB$7:$BK$40,6)</f>
        <v>f</v>
      </c>
      <c r="AS20" s="10">
        <f>VLOOKUP($C20,[2]Berlin!$BB$7:$BK$40,7)</f>
        <v>68</v>
      </c>
      <c r="AT20" s="10">
        <f>VLOOKUP($C20,[2]Berlin!$BB$7:$BK$40,8)</f>
        <v>95</v>
      </c>
      <c r="AU20" s="10">
        <f>VLOOKUP($C20,[2]Berlin!$BB$7:$BK$40,9)</f>
        <v>117</v>
      </c>
      <c r="AV20" s="10">
        <f>VLOOKUP($C20,[2]Berlin!$BB$7:$BK$40,10)</f>
        <v>109</v>
      </c>
      <c r="AW20" s="11">
        <f t="shared" si="17"/>
        <v>0</v>
      </c>
      <c r="AX20" s="11">
        <f t="shared" si="18"/>
        <v>0</v>
      </c>
      <c r="AY20" s="11">
        <f>VLOOKUP($C20,[2]Vienna!$BB$7:$BM$42,11)</f>
        <v>177</v>
      </c>
      <c r="AZ20" s="11">
        <f>VLOOKUP($C20,[2]Vienna!$BB$7:$BM$42,12)</f>
        <v>182</v>
      </c>
      <c r="BA20" s="11" t="s">
        <v>30</v>
      </c>
      <c r="BB20" s="11" t="s">
        <v>30</v>
      </c>
      <c r="BC20" s="11">
        <f t="shared" si="19"/>
        <v>123</v>
      </c>
      <c r="BD20" s="11">
        <f t="shared" si="20"/>
        <v>0</v>
      </c>
      <c r="BE20" s="11">
        <f t="shared" si="21"/>
        <v>153</v>
      </c>
      <c r="BF20" s="11">
        <f t="shared" si="22"/>
        <v>0</v>
      </c>
      <c r="BG20" s="11">
        <f t="shared" si="23"/>
        <v>162</v>
      </c>
      <c r="BH20" s="11">
        <f t="shared" si="24"/>
        <v>0</v>
      </c>
      <c r="BI20" s="11">
        <f t="shared" si="25"/>
        <v>0</v>
      </c>
      <c r="BJ20" s="13">
        <f t="shared" si="2"/>
        <v>524.18665950374134</v>
      </c>
      <c r="BK20" s="19">
        <f>IF($N20=2,BK43*'4 PEF'!$F$4,IF(OR($N20=3,$N20=4,$N20=5,$N20=6),BK43*'4 PEF'!$F$5,IF(OR($N20=7,$N20=8),BK43*'4 PEF'!$F$8,IF($N20=9,BK43*'4 PEF'!$F$7,IF($N20=10,BK43*'4 PEF'!$F$6)))))</f>
        <v>19.809109465745053</v>
      </c>
      <c r="BL20" s="19">
        <f>BL43*'4 PEF'!$F$8</f>
        <v>0</v>
      </c>
      <c r="BM20" s="19">
        <f>IF($N20=2,BM43*'4 PEF'!$F$4,IF(OR($N20=3,$N20=4,$N20=5,$N20=6),BM43*'4 PEF'!$F$5,IF(OR($N20=7,$N20=8),BM43*'4 PEF'!$F$8,IF($N20=9,BM43*'4 PEF'!$F$7,IF($N20=10,BM43*'4 PEF'!$F$6)))))</f>
        <v>8.6315789473684212</v>
      </c>
      <c r="BN20" s="19">
        <f>BN43*'4 PEF'!$F$8</f>
        <v>19.99370969660535</v>
      </c>
      <c r="BO20" s="19">
        <f>BO43*'4 PEF'!$F$8</f>
        <v>0.38238982789703579</v>
      </c>
      <c r="BP20" s="33">
        <f>BP43*'4 PEF'!$F$8</f>
        <v>0</v>
      </c>
      <c r="BQ20" s="34">
        <f t="shared" si="26"/>
        <v>48.816787937615864</v>
      </c>
      <c r="BR20" s="19">
        <f>IF($N20=2,BR43*'4 PEF'!$F$4,IF(OR($N20=3,$N20=4,$N20=5,$N20=6),BR43*'4 PEF'!$F$5,IF(OR($N20=7,$N20=8),BR43*'4 PEF'!$F$8,IF($N20=9,BR43*'4 PEF'!$F$7,IF($N20=10,BR43*'4 PEF'!$F$6)))))</f>
        <v>29.723374501355689</v>
      </c>
      <c r="BS20" s="19">
        <f>BS43*'4 PEF'!$F$8</f>
        <v>0</v>
      </c>
      <c r="BT20" s="19">
        <f>IF($N20=2,BT43*'4 PEF'!$F$4,IF(OR($N20=3,$N20=4,$N20=5,$N20=6),BT43*'4 PEF'!$F$5,IF(OR($N20=7,$N20=8),BT43*'4 PEF'!$F$8,IF($N20=9,BT43*'4 PEF'!$F$7,IF($N20=10,BT43*'4 PEF'!$F$6)))))</f>
        <v>12.526315789473685</v>
      </c>
      <c r="BU20" s="19">
        <f>BU43*'4 PEF'!$F$8</f>
        <v>20.213807243808866</v>
      </c>
      <c r="BV20" s="19">
        <f>BV43*'4 PEF'!$F$8</f>
        <v>0.94769994603965202</v>
      </c>
      <c r="BW20" s="33">
        <f>BW43*'4 PEF'!$F$8</f>
        <v>0</v>
      </c>
      <c r="BX20" s="34">
        <f t="shared" si="27"/>
        <v>63.411197480677899</v>
      </c>
    </row>
    <row r="21" spans="1:77" ht="15" customHeight="1" x14ac:dyDescent="0.25">
      <c r="A21" s="151"/>
      <c r="B21" s="17">
        <v>16</v>
      </c>
      <c r="C21" s="97">
        <f>VLOOKUP(M21,[1]aux!$A$2:$B$37,2,FALSE)</f>
        <v>18</v>
      </c>
      <c r="D21" s="50"/>
      <c r="E21" s="50"/>
      <c r="F21" s="49"/>
      <c r="G21" s="49"/>
      <c r="H21" s="31">
        <f t="shared" si="28"/>
        <v>0</v>
      </c>
      <c r="I21" s="49">
        <v>4</v>
      </c>
      <c r="J21" s="49">
        <v>3</v>
      </c>
      <c r="K21" s="49">
        <v>3</v>
      </c>
      <c r="L21" s="49">
        <v>1</v>
      </c>
      <c r="M21" s="49">
        <f t="shared" si="7"/>
        <v>4331</v>
      </c>
      <c r="N21" s="49">
        <v>8</v>
      </c>
      <c r="O21" s="49">
        <v>0</v>
      </c>
      <c r="P21" s="49">
        <v>1</v>
      </c>
      <c r="Q21" s="49">
        <v>0</v>
      </c>
      <c r="R21" s="49">
        <v>2</v>
      </c>
      <c r="S21" s="22">
        <f t="shared" si="0"/>
        <v>23</v>
      </c>
      <c r="T21" s="49">
        <v>1</v>
      </c>
      <c r="U21" s="49">
        <v>1</v>
      </c>
      <c r="V21" s="18"/>
      <c r="W21" s="10">
        <f>VLOOKUP($C21,[1]Berlin!$BB$7:$BK$42,5)</f>
        <v>17</v>
      </c>
      <c r="X21" s="10" t="str">
        <f>VLOOKUP($C21,[1]Berlin!$BB$7:$BK$42,6)</f>
        <v>f</v>
      </c>
      <c r="Y21" s="10">
        <f>VLOOKUP($C21,[1]Berlin!$BB$7:$BK$42,7)</f>
        <v>67</v>
      </c>
      <c r="Z21" s="10">
        <f>VLOOKUP($C21,[1]Berlin!$BB$7:$BK$42,8)</f>
        <v>93</v>
      </c>
      <c r="AA21" s="10">
        <f>VLOOKUP($C21,[1]Berlin!$BB$7:$BK$42,9)</f>
        <v>117</v>
      </c>
      <c r="AB21" s="10">
        <f>VLOOKUP($C21,[1]Berlin!$BB$7:$BK$42,10)</f>
        <v>109</v>
      </c>
      <c r="AC21" s="11">
        <f t="shared" si="8"/>
        <v>0</v>
      </c>
      <c r="AD21" s="11">
        <f t="shared" si="9"/>
        <v>0</v>
      </c>
      <c r="AE21" s="11">
        <f>VLOOKUP($C21,[1]Vienna!$BB$7:$BM$42,11)</f>
        <v>177</v>
      </c>
      <c r="AF21" s="11">
        <f>VLOOKUP($C21,[1]Vienna!$BB$7:$BM$42,12)</f>
        <v>182</v>
      </c>
      <c r="AG21" s="11" t="s">
        <v>30</v>
      </c>
      <c r="AH21" s="11" t="s">
        <v>30</v>
      </c>
      <c r="AI21" s="11">
        <f t="shared" si="10"/>
        <v>135</v>
      </c>
      <c r="AJ21" s="11">
        <f t="shared" si="11"/>
        <v>0</v>
      </c>
      <c r="AK21" s="11">
        <f t="shared" si="12"/>
        <v>149</v>
      </c>
      <c r="AL21" s="11">
        <f t="shared" si="13"/>
        <v>0</v>
      </c>
      <c r="AM21" s="11">
        <f t="shared" si="14"/>
        <v>162</v>
      </c>
      <c r="AN21" s="11">
        <f t="shared" si="15"/>
        <v>186</v>
      </c>
      <c r="AO21" s="11">
        <f t="shared" si="16"/>
        <v>184</v>
      </c>
      <c r="AP21" s="13">
        <f t="shared" si="1"/>
        <v>489.61680215983404</v>
      </c>
      <c r="AQ21" s="10">
        <f>VLOOKUP($C21,[2]Berlin!$BB$7:$BK$40,5)</f>
        <v>18</v>
      </c>
      <c r="AR21" s="10" t="str">
        <f>VLOOKUP($C21,[2]Berlin!$BB$7:$BK$40,6)</f>
        <v>f</v>
      </c>
      <c r="AS21" s="10">
        <f>VLOOKUP($C21,[2]Berlin!$BB$7:$BK$40,7)</f>
        <v>68</v>
      </c>
      <c r="AT21" s="10">
        <f>VLOOKUP($C21,[2]Berlin!$BB$7:$BK$40,8)</f>
        <v>95</v>
      </c>
      <c r="AU21" s="10">
        <f>VLOOKUP($C21,[2]Berlin!$BB$7:$BK$40,9)</f>
        <v>117</v>
      </c>
      <c r="AV21" s="10">
        <f>VLOOKUP($C21,[2]Berlin!$BB$7:$BK$40,10)</f>
        <v>109</v>
      </c>
      <c r="AW21" s="11">
        <f t="shared" si="17"/>
        <v>0</v>
      </c>
      <c r="AX21" s="11">
        <f t="shared" si="18"/>
        <v>0</v>
      </c>
      <c r="AY21" s="11">
        <f>VLOOKUP($C21,[2]Vienna!$BB$7:$BM$42,11)</f>
        <v>177</v>
      </c>
      <c r="AZ21" s="11">
        <f>VLOOKUP($C21,[2]Vienna!$BB$7:$BM$42,12)</f>
        <v>182</v>
      </c>
      <c r="BA21" s="11" t="s">
        <v>30</v>
      </c>
      <c r="BB21" s="11" t="s">
        <v>30</v>
      </c>
      <c r="BC21" s="11">
        <f t="shared" si="19"/>
        <v>135</v>
      </c>
      <c r="BD21" s="11">
        <f t="shared" si="20"/>
        <v>0</v>
      </c>
      <c r="BE21" s="11">
        <f t="shared" si="21"/>
        <v>149</v>
      </c>
      <c r="BF21" s="11">
        <f t="shared" si="22"/>
        <v>0</v>
      </c>
      <c r="BG21" s="11">
        <f t="shared" si="23"/>
        <v>162</v>
      </c>
      <c r="BH21" s="11">
        <f t="shared" si="24"/>
        <v>186</v>
      </c>
      <c r="BI21" s="11">
        <f t="shared" si="25"/>
        <v>184</v>
      </c>
      <c r="BJ21" s="13">
        <f t="shared" si="2"/>
        <v>516.17078787115781</v>
      </c>
      <c r="BK21" s="19">
        <f>IF($N21=2,BK44*'4 PEF'!$F$4,IF(OR($N21=3,$N21=4,$N21=5,$N21=6),BK44*'4 PEF'!$F$5,IF(OR($N21=7,$N21=8),BK44*'4 PEF'!$F$8,IF($N21=9,BK44*'4 PEF'!$F$7,IF($N21=10,BK44*'4 PEF'!$F$6)))))</f>
        <v>12.648272898482203</v>
      </c>
      <c r="BL21" s="19">
        <f>BL44*'4 PEF'!$F$8</f>
        <v>0</v>
      </c>
      <c r="BM21" s="19">
        <f>IF($N21=2,BM44*'4 PEF'!$F$4,IF(OR($N21=3,$N21=4,$N21=5,$N21=6),BM44*'4 PEF'!$F$5,IF(OR($N21=7,$N21=8),BM44*'4 PEF'!$F$8,IF($N21=9,BM44*'4 PEF'!$F$7,IF($N21=10,BM44*'4 PEF'!$F$6)))))</f>
        <v>3.3947511216002995</v>
      </c>
      <c r="BN21" s="19">
        <f>BN44*'4 PEF'!$F$8</f>
        <v>19.99370969660535</v>
      </c>
      <c r="BO21" s="19">
        <f>BO44*'4 PEF'!$F$8</f>
        <v>0.38238982789703579</v>
      </c>
      <c r="BP21" s="33">
        <f>BP44*'4 PEF'!$F$8</f>
        <v>-16.347179487179485</v>
      </c>
      <c r="BQ21" s="34">
        <f t="shared" si="26"/>
        <v>20.0719440574054</v>
      </c>
      <c r="BR21" s="19">
        <f>IF($N21=2,BR44*'4 PEF'!$F$4,IF(OR($N21=3,$N21=4,$N21=5,$N21=6),BR44*'4 PEF'!$F$5,IF(OR($N21=7,$N21=8),BR44*'4 PEF'!$F$8,IF($N21=9,BR44*'4 PEF'!$F$7,IF($N21=10,BR44*'4 PEF'!$F$6)))))</f>
        <v>18.223849006597728</v>
      </c>
      <c r="BS21" s="19">
        <f>BS44*'4 PEF'!$F$8</f>
        <v>0</v>
      </c>
      <c r="BT21" s="19">
        <f>IF($N21=2,BT44*'4 PEF'!$F$4,IF(OR($N21=3,$N21=4,$N21=5,$N21=6),BT44*'4 PEF'!$F$5,IF(OR($N21=7,$N21=8),BT44*'4 PEF'!$F$8,IF($N21=9,BT44*'4 PEF'!$F$7,IF($N21=10,BT44*'4 PEF'!$F$6)))))</f>
        <v>5.4460564415074435</v>
      </c>
      <c r="BU21" s="19">
        <f>BU44*'4 PEF'!$F$8</f>
        <v>20.213807243808866</v>
      </c>
      <c r="BV21" s="19">
        <f>BV44*'4 PEF'!$F$8</f>
        <v>0.94769994603965202</v>
      </c>
      <c r="BW21" s="33">
        <f>BW44*'4 PEF'!$F$8</f>
        <v>-16.344482539682538</v>
      </c>
      <c r="BX21" s="34">
        <f t="shared" si="27"/>
        <v>28.486930098271152</v>
      </c>
    </row>
    <row r="22" spans="1:77" ht="15" customHeight="1" x14ac:dyDescent="0.25">
      <c r="A22" s="151"/>
      <c r="B22" s="17">
        <v>17</v>
      </c>
      <c r="C22" s="97">
        <f>VLOOKUP(M22,[1]aux!$A$2:$B$37,2,FALSE)</f>
        <v>13</v>
      </c>
      <c r="D22" s="50"/>
      <c r="E22" s="50"/>
      <c r="F22" s="49"/>
      <c r="G22" s="49"/>
      <c r="H22" s="31">
        <f t="shared" si="28"/>
        <v>0</v>
      </c>
      <c r="I22" s="49">
        <v>3</v>
      </c>
      <c r="J22" s="49">
        <v>3</v>
      </c>
      <c r="K22" s="49">
        <v>2</v>
      </c>
      <c r="L22" s="49">
        <v>1</v>
      </c>
      <c r="M22" s="49">
        <f t="shared" si="7"/>
        <v>3321</v>
      </c>
      <c r="N22" s="49">
        <v>4</v>
      </c>
      <c r="O22" s="49">
        <v>0</v>
      </c>
      <c r="P22" s="49">
        <v>2</v>
      </c>
      <c r="Q22" s="49">
        <v>0</v>
      </c>
      <c r="R22" s="49">
        <v>2</v>
      </c>
      <c r="S22" s="22">
        <f t="shared" si="0"/>
        <v>15</v>
      </c>
      <c r="T22" s="49">
        <v>0</v>
      </c>
      <c r="U22" s="49">
        <v>1</v>
      </c>
      <c r="V22" s="18"/>
      <c r="W22" s="10">
        <f>VLOOKUP($C22,[1]Berlin!$BB$7:$BK$42,5)</f>
        <v>15</v>
      </c>
      <c r="X22" s="10">
        <f>VLOOKUP($C22,[1]Berlin!$BB$7:$BK$42,6)</f>
        <v>38</v>
      </c>
      <c r="Y22" s="10">
        <f>VLOOKUP($C22,[1]Berlin!$BB$7:$BK$42,7)</f>
        <v>65</v>
      </c>
      <c r="Z22" s="10">
        <f>VLOOKUP($C22,[1]Berlin!$BB$7:$BK$42,8)</f>
        <v>93</v>
      </c>
      <c r="AA22" s="10">
        <f>VLOOKUP($C22,[1]Berlin!$BB$7:$BK$42,9)</f>
        <v>0</v>
      </c>
      <c r="AB22" s="10">
        <f>VLOOKUP($C22,[1]Berlin!$BB$7:$BK$42,10)</f>
        <v>109</v>
      </c>
      <c r="AC22" s="11">
        <f t="shared" si="8"/>
        <v>0</v>
      </c>
      <c r="AD22" s="11">
        <f t="shared" si="9"/>
        <v>0</v>
      </c>
      <c r="AE22" s="11">
        <f>VLOOKUP($C22,[1]Vienna!$BB$7:$BM$42,11)</f>
        <v>176</v>
      </c>
      <c r="AF22" s="11">
        <f>VLOOKUP($C22,[1]Vienna!$BB$7:$BM$42,12)</f>
        <v>0</v>
      </c>
      <c r="AG22" s="11" t="s">
        <v>30</v>
      </c>
      <c r="AH22" s="11" t="s">
        <v>30</v>
      </c>
      <c r="AI22" s="11">
        <f t="shared" si="10"/>
        <v>123</v>
      </c>
      <c r="AJ22" s="11">
        <f t="shared" si="11"/>
        <v>0</v>
      </c>
      <c r="AK22" s="11">
        <f t="shared" si="12"/>
        <v>153</v>
      </c>
      <c r="AL22" s="11">
        <f t="shared" si="13"/>
        <v>0</v>
      </c>
      <c r="AM22" s="11">
        <f t="shared" si="14"/>
        <v>162</v>
      </c>
      <c r="AN22" s="11">
        <f t="shared" si="15"/>
        <v>0</v>
      </c>
      <c r="AO22" s="11">
        <f t="shared" si="16"/>
        <v>184</v>
      </c>
      <c r="AP22" s="13">
        <f t="shared" si="1"/>
        <v>418.12186345098092</v>
      </c>
      <c r="AQ22" s="10">
        <f>VLOOKUP($C22,[2]Berlin!$BB$7:$BK$40,5)</f>
        <v>16</v>
      </c>
      <c r="AR22" s="10">
        <f>VLOOKUP($C22,[2]Berlin!$BB$7:$BK$40,6)</f>
        <v>38</v>
      </c>
      <c r="AS22" s="10">
        <f>VLOOKUP($C22,[2]Berlin!$BB$7:$BK$40,7)</f>
        <v>66</v>
      </c>
      <c r="AT22" s="10">
        <f>VLOOKUP($C22,[2]Berlin!$BB$7:$BK$40,8)</f>
        <v>95</v>
      </c>
      <c r="AU22" s="10">
        <f>VLOOKUP($C22,[2]Berlin!$BB$7:$BK$40,9)</f>
        <v>0</v>
      </c>
      <c r="AV22" s="10">
        <f>VLOOKUP($C22,[2]Berlin!$BB$7:$BK$40,10)</f>
        <v>109</v>
      </c>
      <c r="AW22" s="11">
        <f t="shared" si="17"/>
        <v>0</v>
      </c>
      <c r="AX22" s="11">
        <f t="shared" si="18"/>
        <v>0</v>
      </c>
      <c r="AY22" s="11">
        <f>VLOOKUP($C22,[2]Vienna!$BB$7:$BM$42,11)</f>
        <v>176</v>
      </c>
      <c r="AZ22" s="11">
        <f>VLOOKUP($C22,[2]Vienna!$BB$7:$BM$42,12)</f>
        <v>0</v>
      </c>
      <c r="BA22" s="11" t="s">
        <v>30</v>
      </c>
      <c r="BB22" s="11" t="s">
        <v>30</v>
      </c>
      <c r="BC22" s="11">
        <f t="shared" si="19"/>
        <v>123</v>
      </c>
      <c r="BD22" s="11">
        <f t="shared" si="20"/>
        <v>0</v>
      </c>
      <c r="BE22" s="11">
        <f t="shared" si="21"/>
        <v>153</v>
      </c>
      <c r="BF22" s="11">
        <f t="shared" si="22"/>
        <v>0</v>
      </c>
      <c r="BG22" s="11">
        <f t="shared" si="23"/>
        <v>162</v>
      </c>
      <c r="BH22" s="11">
        <f t="shared" si="24"/>
        <v>0</v>
      </c>
      <c r="BI22" s="11">
        <f t="shared" si="25"/>
        <v>184</v>
      </c>
      <c r="BJ22" s="13">
        <f t="shared" si="2"/>
        <v>414.15321633953607</v>
      </c>
      <c r="BK22" s="19">
        <f>IF($N22=2,BK45*'4 PEF'!$F$4,IF(OR($N22=3,$N22=4,$N22=5,$N22=6),BK45*'4 PEF'!$F$5,IF(OR($N22=7,$N22=8),BK45*'4 PEF'!$F$8,IF($N22=9,BK45*'4 PEF'!$F$7,IF($N22=10,BK45*'4 PEF'!$F$6)))))</f>
        <v>15.019409440675739</v>
      </c>
      <c r="BL22" s="19">
        <f>BL45*'4 PEF'!$F$8</f>
        <v>0</v>
      </c>
      <c r="BM22" s="19">
        <f>IF($N22=2,BM45*'4 PEF'!$F$4,IF(OR($N22=3,$N22=4,$N22=5,$N22=6),BM45*'4 PEF'!$F$5,IF(OR($N22=7,$N22=8),BM45*'4 PEF'!$F$8,IF($N22=9,BM45*'4 PEF'!$F$7,IF($N22=10,BM45*'4 PEF'!$F$6)))))</f>
        <v>8.6315789473684212</v>
      </c>
      <c r="BN22" s="19">
        <f>BN45*'4 PEF'!$F$8</f>
        <v>54.393685449218744</v>
      </c>
      <c r="BO22" s="19">
        <f>BO45*'4 PEF'!$F$8</f>
        <v>0.48057141855622382</v>
      </c>
      <c r="BP22" s="33">
        <f>BP45*'4 PEF'!$F$8</f>
        <v>-16.347179487179485</v>
      </c>
      <c r="BQ22" s="34">
        <f t="shared" si="26"/>
        <v>62.178065768639641</v>
      </c>
      <c r="BR22" s="19">
        <f>IF($N22=2,BR45*'4 PEF'!$F$4,IF(OR($N22=3,$N22=4,$N22=5,$N22=6),BR45*'4 PEF'!$F$5,IF(OR($N22=7,$N22=8),BR45*'4 PEF'!$F$8,IF($N22=9,BR45*'4 PEF'!$F$7,IF($N22=10,BR45*'4 PEF'!$F$6)))))</f>
        <v>26.703430110403847</v>
      </c>
      <c r="BS22" s="19">
        <f>BS45*'4 PEF'!$F$8</f>
        <v>0</v>
      </c>
      <c r="BT22" s="19">
        <f>IF($N22=2,BT45*'4 PEF'!$F$4,IF(OR($N22=3,$N22=4,$N22=5,$N22=6),BT45*'4 PEF'!$F$5,IF(OR($N22=7,$N22=8),BT45*'4 PEF'!$F$8,IF($N22=9,BT45*'4 PEF'!$F$7,IF($N22=10,BT45*'4 PEF'!$F$6)))))</f>
        <v>12.526315789473685</v>
      </c>
      <c r="BU22" s="19">
        <f>BU45*'4 PEF'!$F$8</f>
        <v>50.11310735085312</v>
      </c>
      <c r="BV22" s="19">
        <f>BV45*'4 PEF'!$F$8</f>
        <v>1.003786819148887</v>
      </c>
      <c r="BW22" s="33">
        <f>BW45*'4 PEF'!$F$8</f>
        <v>-16.344482539682538</v>
      </c>
      <c r="BX22" s="34">
        <f t="shared" si="27"/>
        <v>74.002157530196996</v>
      </c>
    </row>
    <row r="23" spans="1:77" ht="15" customHeight="1" x14ac:dyDescent="0.25">
      <c r="A23" s="151"/>
      <c r="B23" s="17">
        <v>18</v>
      </c>
      <c r="C23" s="97">
        <f>VLOOKUP(M23,[1]aux!$A$2:$B$37,2,FALSE)</f>
        <v>13</v>
      </c>
      <c r="D23" s="50"/>
      <c r="E23" s="50"/>
      <c r="F23" s="49"/>
      <c r="G23" s="49"/>
      <c r="H23" s="31">
        <f t="shared" si="28"/>
        <v>0</v>
      </c>
      <c r="I23" s="49">
        <v>3</v>
      </c>
      <c r="J23" s="49">
        <v>3</v>
      </c>
      <c r="K23" s="49">
        <v>2</v>
      </c>
      <c r="L23" s="49">
        <v>1</v>
      </c>
      <c r="M23" s="49">
        <f t="shared" si="7"/>
        <v>3321</v>
      </c>
      <c r="N23" s="49">
        <v>4</v>
      </c>
      <c r="O23" s="49">
        <v>0</v>
      </c>
      <c r="P23" s="49">
        <v>2</v>
      </c>
      <c r="Q23" s="49">
        <v>0</v>
      </c>
      <c r="R23" s="49">
        <v>2</v>
      </c>
      <c r="S23" s="22">
        <f t="shared" si="0"/>
        <v>15</v>
      </c>
      <c r="T23" s="49">
        <v>0</v>
      </c>
      <c r="U23" s="49">
        <v>0</v>
      </c>
      <c r="V23" s="18"/>
      <c r="W23" s="10">
        <f>VLOOKUP($C23,[1]Berlin!$BB$7:$BK$42,5)</f>
        <v>15</v>
      </c>
      <c r="X23" s="10">
        <f>VLOOKUP($C23,[1]Berlin!$BB$7:$BK$42,6)</f>
        <v>38</v>
      </c>
      <c r="Y23" s="10">
        <f>VLOOKUP($C23,[1]Berlin!$BB$7:$BK$42,7)</f>
        <v>65</v>
      </c>
      <c r="Z23" s="10">
        <f>VLOOKUP($C23,[1]Berlin!$BB$7:$BK$42,8)</f>
        <v>93</v>
      </c>
      <c r="AA23" s="10">
        <f>VLOOKUP($C23,[1]Berlin!$BB$7:$BK$42,9)</f>
        <v>0</v>
      </c>
      <c r="AB23" s="10">
        <f>VLOOKUP($C23,[1]Berlin!$BB$7:$BK$42,10)</f>
        <v>109</v>
      </c>
      <c r="AC23" s="11">
        <f t="shared" si="8"/>
        <v>0</v>
      </c>
      <c r="AD23" s="11">
        <f t="shared" si="9"/>
        <v>0</v>
      </c>
      <c r="AE23" s="11">
        <f>VLOOKUP($C23,[1]Vienna!$BB$7:$BM$42,11)</f>
        <v>176</v>
      </c>
      <c r="AF23" s="11">
        <f>VLOOKUP($C23,[1]Vienna!$BB$7:$BM$42,12)</f>
        <v>0</v>
      </c>
      <c r="AG23" s="11" t="s">
        <v>30</v>
      </c>
      <c r="AH23" s="11" t="s">
        <v>30</v>
      </c>
      <c r="AI23" s="11">
        <f t="shared" si="10"/>
        <v>123</v>
      </c>
      <c r="AJ23" s="11">
        <f t="shared" si="11"/>
        <v>0</v>
      </c>
      <c r="AK23" s="11">
        <f t="shared" si="12"/>
        <v>153</v>
      </c>
      <c r="AL23" s="11">
        <f t="shared" si="13"/>
        <v>0</v>
      </c>
      <c r="AM23" s="11">
        <f t="shared" si="14"/>
        <v>162</v>
      </c>
      <c r="AN23" s="11">
        <f t="shared" si="15"/>
        <v>0</v>
      </c>
      <c r="AO23" s="11">
        <f t="shared" si="16"/>
        <v>0</v>
      </c>
      <c r="AP23" s="13">
        <f t="shared" si="1"/>
        <v>395.40159170272921</v>
      </c>
      <c r="AQ23" s="10">
        <f>VLOOKUP($C23,[2]Berlin!$BB$7:$BK$40,5)</f>
        <v>16</v>
      </c>
      <c r="AR23" s="10">
        <f>VLOOKUP($C23,[2]Berlin!$BB$7:$BK$40,6)</f>
        <v>38</v>
      </c>
      <c r="AS23" s="10">
        <f>VLOOKUP($C23,[2]Berlin!$BB$7:$BK$40,7)</f>
        <v>66</v>
      </c>
      <c r="AT23" s="10">
        <f>VLOOKUP($C23,[2]Berlin!$BB$7:$BK$40,8)</f>
        <v>95</v>
      </c>
      <c r="AU23" s="10">
        <f>VLOOKUP($C23,[2]Berlin!$BB$7:$BK$40,9)</f>
        <v>0</v>
      </c>
      <c r="AV23" s="10">
        <f>VLOOKUP($C23,[2]Berlin!$BB$7:$BK$40,10)</f>
        <v>109</v>
      </c>
      <c r="AW23" s="11">
        <f t="shared" si="17"/>
        <v>0</v>
      </c>
      <c r="AX23" s="11">
        <f t="shared" si="18"/>
        <v>0</v>
      </c>
      <c r="AY23" s="11">
        <f>VLOOKUP($C23,[2]Vienna!$BB$7:$BM$42,11)</f>
        <v>176</v>
      </c>
      <c r="AZ23" s="11">
        <f>VLOOKUP($C23,[2]Vienna!$BB$7:$BM$42,12)</f>
        <v>0</v>
      </c>
      <c r="BA23" s="11" t="s">
        <v>30</v>
      </c>
      <c r="BB23" s="11" t="s">
        <v>30</v>
      </c>
      <c r="BC23" s="11">
        <f t="shared" si="19"/>
        <v>123</v>
      </c>
      <c r="BD23" s="11">
        <f t="shared" si="20"/>
        <v>0</v>
      </c>
      <c r="BE23" s="11">
        <f t="shared" si="21"/>
        <v>153</v>
      </c>
      <c r="BF23" s="11">
        <f t="shared" si="22"/>
        <v>0</v>
      </c>
      <c r="BG23" s="11">
        <f t="shared" si="23"/>
        <v>162</v>
      </c>
      <c r="BH23" s="11">
        <f t="shared" si="24"/>
        <v>0</v>
      </c>
      <c r="BI23" s="11">
        <f t="shared" si="25"/>
        <v>0</v>
      </c>
      <c r="BJ23" s="13">
        <f t="shared" si="2"/>
        <v>390.71166612308593</v>
      </c>
      <c r="BK23" s="19">
        <f>IF($N23=2,BK46*'4 PEF'!$F$4,IF(OR($N23=3,$N23=4,$N23=5,$N23=6),BK46*'4 PEF'!$F$5,IF(OR($N23=7,$N23=8),BK46*'4 PEF'!$F$8,IF($N23=9,BK46*'4 PEF'!$F$7,IF($N23=10,BK46*'4 PEF'!$F$6)))))</f>
        <v>15.019409440675739</v>
      </c>
      <c r="BL23" s="19">
        <f>BL46*'4 PEF'!$F$8</f>
        <v>0</v>
      </c>
      <c r="BM23" s="19">
        <f>IF($N23=2,BM46*'4 PEF'!$F$4,IF(OR($N23=3,$N23=4,$N23=5,$N23=6),BM46*'4 PEF'!$F$5,IF(OR($N23=7,$N23=8),BM46*'4 PEF'!$F$8,IF($N23=9,BM46*'4 PEF'!$F$7,IF($N23=10,BM46*'4 PEF'!$F$6)))))</f>
        <v>8.6315789473684212</v>
      </c>
      <c r="BN23" s="19">
        <f>BN46*'4 PEF'!$F$8</f>
        <v>54.393685449218744</v>
      </c>
      <c r="BO23" s="19">
        <f>BO46*'4 PEF'!$F$8</f>
        <v>0.48057141855622382</v>
      </c>
      <c r="BP23" s="33">
        <f>BP46*'4 PEF'!$F$8</f>
        <v>0</v>
      </c>
      <c r="BQ23" s="34">
        <f t="shared" si="26"/>
        <v>78.525245255819129</v>
      </c>
      <c r="BR23" s="19">
        <f>IF($N23=2,BR46*'4 PEF'!$F$4,IF(OR($N23=3,$N23=4,$N23=5,$N23=6),BR46*'4 PEF'!$F$5,IF(OR($N23=7,$N23=8),BR46*'4 PEF'!$F$8,IF($N23=9,BR46*'4 PEF'!$F$7,IF($N23=10,BR46*'4 PEF'!$F$6)))))</f>
        <v>26.703430110403847</v>
      </c>
      <c r="BS23" s="19">
        <f>BS46*'4 PEF'!$F$8</f>
        <v>0</v>
      </c>
      <c r="BT23" s="19">
        <f>IF($N23=2,BT46*'4 PEF'!$F$4,IF(OR($N23=3,$N23=4,$N23=5,$N23=6),BT46*'4 PEF'!$F$5,IF(OR($N23=7,$N23=8),BT46*'4 PEF'!$F$8,IF($N23=9,BT46*'4 PEF'!$F$7,IF($N23=10,BT46*'4 PEF'!$F$6)))))</f>
        <v>12.526315789473685</v>
      </c>
      <c r="BU23" s="19">
        <f>BU46*'4 PEF'!$F$8</f>
        <v>50.11310735085312</v>
      </c>
      <c r="BV23" s="19">
        <f>BV46*'4 PEF'!$F$8</f>
        <v>1.003786819148887</v>
      </c>
      <c r="BW23" s="33">
        <f>BW46*'4 PEF'!$F$8</f>
        <v>0</v>
      </c>
      <c r="BX23" s="34">
        <f t="shared" si="27"/>
        <v>90.346640069879541</v>
      </c>
    </row>
    <row r="24" spans="1:77" ht="15" customHeight="1" x14ac:dyDescent="0.25">
      <c r="A24" s="151"/>
      <c r="B24" s="17">
        <v>19</v>
      </c>
      <c r="C24" s="97">
        <f>VLOOKUP(M24,[1]aux!$A$2:$B$37,2,FALSE)</f>
        <v>13</v>
      </c>
      <c r="D24" s="50"/>
      <c r="E24" s="50"/>
      <c r="F24" s="49"/>
      <c r="G24" s="49"/>
      <c r="H24" s="31">
        <f t="shared" si="28"/>
        <v>0</v>
      </c>
      <c r="I24" s="49">
        <v>3</v>
      </c>
      <c r="J24" s="49">
        <v>3</v>
      </c>
      <c r="K24" s="49">
        <v>2</v>
      </c>
      <c r="L24" s="49">
        <v>1</v>
      </c>
      <c r="M24" s="49">
        <f t="shared" si="7"/>
        <v>3321</v>
      </c>
      <c r="N24" s="49">
        <v>4</v>
      </c>
      <c r="O24" s="49">
        <v>0</v>
      </c>
      <c r="P24" s="49">
        <v>2</v>
      </c>
      <c r="Q24" s="49">
        <v>0</v>
      </c>
      <c r="R24" s="49">
        <v>2</v>
      </c>
      <c r="S24" s="22">
        <f t="shared" si="0"/>
        <v>15</v>
      </c>
      <c r="T24" s="49">
        <v>0</v>
      </c>
      <c r="U24" s="49">
        <v>1</v>
      </c>
      <c r="V24" s="18"/>
      <c r="W24" s="10">
        <f>VLOOKUP($C24,[1]Berlin!$BB$7:$BK$42,5)</f>
        <v>15</v>
      </c>
      <c r="X24" s="10">
        <f>VLOOKUP($C24,[1]Berlin!$BB$7:$BK$42,6)</f>
        <v>38</v>
      </c>
      <c r="Y24" s="10">
        <f>VLOOKUP($C24,[1]Berlin!$BB$7:$BK$42,7)</f>
        <v>65</v>
      </c>
      <c r="Z24" s="10">
        <f>VLOOKUP($C24,[1]Berlin!$BB$7:$BK$42,8)</f>
        <v>93</v>
      </c>
      <c r="AA24" s="10">
        <f>VLOOKUP($C24,[1]Berlin!$BB$7:$BK$42,9)</f>
        <v>0</v>
      </c>
      <c r="AB24" s="10">
        <f>VLOOKUP($C24,[1]Berlin!$BB$7:$BK$42,10)</f>
        <v>109</v>
      </c>
      <c r="AC24" s="11">
        <f t="shared" si="8"/>
        <v>0</v>
      </c>
      <c r="AD24" s="11">
        <f t="shared" si="9"/>
        <v>0</v>
      </c>
      <c r="AE24" s="11">
        <f>VLOOKUP($C24,[1]Vienna!$BB$7:$BM$42,11)</f>
        <v>176</v>
      </c>
      <c r="AF24" s="11">
        <f>VLOOKUP($C24,[1]Vienna!$BB$7:$BM$42,12)</f>
        <v>0</v>
      </c>
      <c r="AG24" s="11" t="s">
        <v>30</v>
      </c>
      <c r="AH24" s="11" t="s">
        <v>30</v>
      </c>
      <c r="AI24" s="11">
        <f t="shared" si="10"/>
        <v>123</v>
      </c>
      <c r="AJ24" s="11">
        <f t="shared" si="11"/>
        <v>0</v>
      </c>
      <c r="AK24" s="11">
        <f t="shared" si="12"/>
        <v>153</v>
      </c>
      <c r="AL24" s="11">
        <f t="shared" si="13"/>
        <v>0</v>
      </c>
      <c r="AM24" s="11">
        <f t="shared" si="14"/>
        <v>162</v>
      </c>
      <c r="AN24" s="11">
        <f t="shared" si="15"/>
        <v>0</v>
      </c>
      <c r="AO24" s="11">
        <f t="shared" si="16"/>
        <v>184</v>
      </c>
      <c r="AP24" s="13">
        <f t="shared" si="1"/>
        <v>418.12186345098092</v>
      </c>
      <c r="AQ24" s="10">
        <f>VLOOKUP($C24,[2]Berlin!$BB$7:$BK$40,5)</f>
        <v>16</v>
      </c>
      <c r="AR24" s="10">
        <f>VLOOKUP($C24,[2]Berlin!$BB$7:$BK$40,6)</f>
        <v>38</v>
      </c>
      <c r="AS24" s="10">
        <f>VLOOKUP($C24,[2]Berlin!$BB$7:$BK$40,7)</f>
        <v>66</v>
      </c>
      <c r="AT24" s="10">
        <f>VLOOKUP($C24,[2]Berlin!$BB$7:$BK$40,8)</f>
        <v>95</v>
      </c>
      <c r="AU24" s="10">
        <f>VLOOKUP($C24,[2]Berlin!$BB$7:$BK$40,9)</f>
        <v>0</v>
      </c>
      <c r="AV24" s="10">
        <f>VLOOKUP($C24,[2]Berlin!$BB$7:$BK$40,10)</f>
        <v>109</v>
      </c>
      <c r="AW24" s="11">
        <f t="shared" si="17"/>
        <v>0</v>
      </c>
      <c r="AX24" s="11">
        <f t="shared" si="18"/>
        <v>0</v>
      </c>
      <c r="AY24" s="11">
        <f>VLOOKUP($C24,[2]Vienna!$BB$7:$BM$42,11)</f>
        <v>176</v>
      </c>
      <c r="AZ24" s="11">
        <f>VLOOKUP($C24,[2]Vienna!$BB$7:$BM$42,12)</f>
        <v>0</v>
      </c>
      <c r="BA24" s="11" t="s">
        <v>30</v>
      </c>
      <c r="BB24" s="11" t="s">
        <v>30</v>
      </c>
      <c r="BC24" s="11">
        <f t="shared" si="19"/>
        <v>123</v>
      </c>
      <c r="BD24" s="11">
        <f t="shared" si="20"/>
        <v>0</v>
      </c>
      <c r="BE24" s="11">
        <f t="shared" si="21"/>
        <v>153</v>
      </c>
      <c r="BF24" s="11">
        <f t="shared" si="22"/>
        <v>0</v>
      </c>
      <c r="BG24" s="11">
        <f t="shared" si="23"/>
        <v>162</v>
      </c>
      <c r="BH24" s="11">
        <f t="shared" si="24"/>
        <v>0</v>
      </c>
      <c r="BI24" s="11">
        <f t="shared" si="25"/>
        <v>184</v>
      </c>
      <c r="BJ24" s="13">
        <f t="shared" si="2"/>
        <v>414.15321633953607</v>
      </c>
      <c r="BK24" s="19">
        <f>IF($N24=2,BK47*'4 PEF'!$F$4,IF(OR($N24=3,$N24=4,$N24=5,$N24=6),BK47*'4 PEF'!$F$5,IF(OR($N24=7,$N24=8),BK47*'4 PEF'!$F$8,IF($N24=9,BK47*'4 PEF'!$F$7,IF($N24=10,BK47*'4 PEF'!$F$6)))))</f>
        <v>15.019409440675739</v>
      </c>
      <c r="BL24" s="19">
        <f>BL47*'4 PEF'!$F$8</f>
        <v>0</v>
      </c>
      <c r="BM24" s="19">
        <f>IF($N24=2,BM47*'4 PEF'!$F$4,IF(OR($N24=3,$N24=4,$N24=5,$N24=6),BM47*'4 PEF'!$F$5,IF(OR($N24=7,$N24=8),BM47*'4 PEF'!$F$8,IF($N24=9,BM47*'4 PEF'!$F$7,IF($N24=10,BM47*'4 PEF'!$F$6)))))</f>
        <v>8.6315789473684212</v>
      </c>
      <c r="BN24" s="19">
        <f>BN47*'4 PEF'!$F$8</f>
        <v>54.393685449218744</v>
      </c>
      <c r="BO24" s="19">
        <f>BO47*'4 PEF'!$F$8</f>
        <v>0.48057141855622382</v>
      </c>
      <c r="BP24" s="33">
        <f>BP47*'4 PEF'!$F$8</f>
        <v>-16.347179487179485</v>
      </c>
      <c r="BQ24" s="34">
        <f t="shared" si="26"/>
        <v>62.178065768639641</v>
      </c>
      <c r="BR24" s="19">
        <f>IF($N24=2,BR47*'4 PEF'!$F$4,IF(OR($N24=3,$N24=4,$N24=5,$N24=6),BR47*'4 PEF'!$F$5,IF(OR($N24=7,$N24=8),BR47*'4 PEF'!$F$8,IF($N24=9,BR47*'4 PEF'!$F$7,IF($N24=10,BR47*'4 PEF'!$F$6)))))</f>
        <v>26.703430110403847</v>
      </c>
      <c r="BS24" s="19">
        <f>BS47*'4 PEF'!$F$8</f>
        <v>0</v>
      </c>
      <c r="BT24" s="19">
        <f>IF($N24=2,BT47*'4 PEF'!$F$4,IF(OR($N24=3,$N24=4,$N24=5,$N24=6),BT47*'4 PEF'!$F$5,IF(OR($N24=7,$N24=8),BT47*'4 PEF'!$F$8,IF($N24=9,BT47*'4 PEF'!$F$7,IF($N24=10,BT47*'4 PEF'!$F$6)))))</f>
        <v>12.526315789473685</v>
      </c>
      <c r="BU24" s="19">
        <f>BU47*'4 PEF'!$F$8</f>
        <v>50.11310735085312</v>
      </c>
      <c r="BV24" s="19">
        <f>BV47*'4 PEF'!$F$8</f>
        <v>1.003786819148887</v>
      </c>
      <c r="BW24" s="33">
        <f>BW47*'4 PEF'!$F$8</f>
        <v>-16.344482539682538</v>
      </c>
      <c r="BX24" s="34">
        <f t="shared" si="27"/>
        <v>74.002157530196996</v>
      </c>
    </row>
    <row r="25" spans="1:77" ht="15" customHeight="1" x14ac:dyDescent="0.25">
      <c r="A25" s="152"/>
      <c r="B25" s="17">
        <v>20</v>
      </c>
      <c r="C25" s="97">
        <f>VLOOKUP(M25,[1]aux!$A$2:$B$37,2,FALSE)</f>
        <v>18</v>
      </c>
      <c r="D25" s="50"/>
      <c r="E25" s="50"/>
      <c r="F25" s="49"/>
      <c r="G25" s="49"/>
      <c r="H25" s="31">
        <f t="shared" ref="H25" si="29">IF(L25=1,0,IF(L25=2,1))</f>
        <v>0</v>
      </c>
      <c r="I25" s="49">
        <v>4</v>
      </c>
      <c r="J25" s="49">
        <v>3</v>
      </c>
      <c r="K25" s="49">
        <v>3</v>
      </c>
      <c r="L25" s="49">
        <v>1</v>
      </c>
      <c r="M25" s="49">
        <f t="shared" ref="M25" si="30">I25*1000+J25*100+K25*10+L25*1</f>
        <v>4331</v>
      </c>
      <c r="N25" s="49">
        <v>4</v>
      </c>
      <c r="O25" s="49">
        <v>0</v>
      </c>
      <c r="P25" s="49">
        <v>2</v>
      </c>
      <c r="Q25" s="49">
        <v>0</v>
      </c>
      <c r="R25" s="49">
        <v>2</v>
      </c>
      <c r="S25" s="22">
        <f t="shared" si="0"/>
        <v>21</v>
      </c>
      <c r="T25" s="49">
        <v>1</v>
      </c>
      <c r="U25" s="49">
        <v>1</v>
      </c>
      <c r="V25" s="18"/>
      <c r="W25" s="10">
        <f>VLOOKUP($C25,[1]Berlin!$BB$7:$BK$42,5)</f>
        <v>17</v>
      </c>
      <c r="X25" s="10" t="str">
        <f>VLOOKUP($C25,[1]Berlin!$BB$7:$BK$42,6)</f>
        <v>f</v>
      </c>
      <c r="Y25" s="10">
        <f>VLOOKUP($C25,[1]Berlin!$BB$7:$BK$42,7)</f>
        <v>67</v>
      </c>
      <c r="Z25" s="10">
        <f>VLOOKUP($C25,[1]Berlin!$BB$7:$BK$42,8)</f>
        <v>93</v>
      </c>
      <c r="AA25" s="10">
        <f>VLOOKUP($C25,[1]Berlin!$BB$7:$BK$42,9)</f>
        <v>117</v>
      </c>
      <c r="AB25" s="10">
        <f>VLOOKUP($C25,[1]Berlin!$BB$7:$BK$42,10)</f>
        <v>109</v>
      </c>
      <c r="AC25" s="11">
        <f t="shared" si="8"/>
        <v>0</v>
      </c>
      <c r="AD25" s="11">
        <f t="shared" si="9"/>
        <v>0</v>
      </c>
      <c r="AE25" s="11">
        <f>VLOOKUP($C25,[1]Vienna!$BB$7:$BM$42,11)</f>
        <v>177</v>
      </c>
      <c r="AF25" s="11">
        <f>VLOOKUP($C25,[1]Vienna!$BB$7:$BM$42,12)</f>
        <v>182</v>
      </c>
      <c r="AG25" s="11" t="s">
        <v>30</v>
      </c>
      <c r="AH25" s="11" t="s">
        <v>30</v>
      </c>
      <c r="AI25" s="11">
        <f t="shared" si="10"/>
        <v>123</v>
      </c>
      <c r="AJ25" s="11">
        <f t="shared" si="11"/>
        <v>0</v>
      </c>
      <c r="AK25" s="11">
        <f t="shared" si="12"/>
        <v>153</v>
      </c>
      <c r="AL25" s="11">
        <f t="shared" si="13"/>
        <v>0</v>
      </c>
      <c r="AM25" s="11">
        <f t="shared" si="14"/>
        <v>162</v>
      </c>
      <c r="AN25" s="11">
        <f t="shared" si="15"/>
        <v>186</v>
      </c>
      <c r="AO25" s="11">
        <f t="shared" si="16"/>
        <v>184</v>
      </c>
      <c r="AP25" s="13">
        <f t="shared" si="1"/>
        <v>577.80025695926986</v>
      </c>
      <c r="AQ25" s="10">
        <f>VLOOKUP($C25,[2]Berlin!$BB$7:$BK$40,5)</f>
        <v>18</v>
      </c>
      <c r="AR25" s="10" t="str">
        <f>VLOOKUP($C25,[2]Berlin!$BB$7:$BK$40,6)</f>
        <v>f</v>
      </c>
      <c r="AS25" s="10">
        <f>VLOOKUP($C25,[2]Berlin!$BB$7:$BK$40,7)</f>
        <v>68</v>
      </c>
      <c r="AT25" s="10">
        <f>VLOOKUP($C25,[2]Berlin!$BB$7:$BK$40,8)</f>
        <v>95</v>
      </c>
      <c r="AU25" s="10">
        <f>VLOOKUP($C25,[2]Berlin!$BB$7:$BK$40,9)</f>
        <v>117</v>
      </c>
      <c r="AV25" s="10">
        <f>VLOOKUP($C25,[2]Berlin!$BB$7:$BK$40,10)</f>
        <v>109</v>
      </c>
      <c r="AW25" s="11">
        <f t="shared" si="17"/>
        <v>0</v>
      </c>
      <c r="AX25" s="11">
        <f t="shared" si="18"/>
        <v>0</v>
      </c>
      <c r="AY25" s="11">
        <f>VLOOKUP($C25,[2]Vienna!$BB$7:$BM$42,11)</f>
        <v>177</v>
      </c>
      <c r="AZ25" s="11">
        <f>VLOOKUP($C25,[2]Vienna!$BB$7:$BM$42,12)</f>
        <v>182</v>
      </c>
      <c r="BA25" s="11" t="s">
        <v>30</v>
      </c>
      <c r="BB25" s="11" t="s">
        <v>30</v>
      </c>
      <c r="BC25" s="11">
        <f t="shared" si="19"/>
        <v>123</v>
      </c>
      <c r="BD25" s="11">
        <f t="shared" si="20"/>
        <v>0</v>
      </c>
      <c r="BE25" s="11">
        <f t="shared" si="21"/>
        <v>153</v>
      </c>
      <c r="BF25" s="11">
        <f t="shared" si="22"/>
        <v>0</v>
      </c>
      <c r="BG25" s="11">
        <f t="shared" si="23"/>
        <v>162</v>
      </c>
      <c r="BH25" s="11">
        <f t="shared" si="24"/>
        <v>186</v>
      </c>
      <c r="BI25" s="11">
        <f t="shared" si="25"/>
        <v>184</v>
      </c>
      <c r="BJ25" s="13">
        <f t="shared" si="2"/>
        <v>570.21585543171693</v>
      </c>
      <c r="BK25" s="19">
        <f>IF($N25=2,BK48*'4 PEF'!$F$4,IF(OR($N25=3,$N25=4,$N25=5,$N25=6),BK48*'4 PEF'!$F$5,IF(OR($N25=7,$N25=8),BK48*'4 PEF'!$F$8,IF($N25=9,BK48*'4 PEF'!$F$7,IF($N25=10,BK48*'4 PEF'!$F$6)))))</f>
        <v>19.809109465745053</v>
      </c>
      <c r="BL25" s="19">
        <f>BL48*'4 PEF'!$F$8</f>
        <v>0</v>
      </c>
      <c r="BM25" s="19">
        <f>IF($N25=2,BM48*'4 PEF'!$F$4,IF(OR($N25=3,$N25=4,$N25=5,$N25=6),BM48*'4 PEF'!$F$5,IF(OR($N25=7,$N25=8),BM48*'4 PEF'!$F$8,IF($N25=9,BM48*'4 PEF'!$F$7,IF($N25=10,BM48*'4 PEF'!$F$6)))))</f>
        <v>5.0454340980656758</v>
      </c>
      <c r="BN25" s="19">
        <f>BN48*'4 PEF'!$F$8</f>
        <v>19.99370969660535</v>
      </c>
      <c r="BO25" s="19">
        <f>BO48*'4 PEF'!$F$8</f>
        <v>0.38238982789703579</v>
      </c>
      <c r="BP25" s="33">
        <f>BP48*'4 PEF'!$F$8</f>
        <v>-16.347179487179485</v>
      </c>
      <c r="BQ25" s="34">
        <f t="shared" ref="BQ25" si="31">SUM(BK25:BP25)</f>
        <v>28.883463601133631</v>
      </c>
      <c r="BR25" s="19">
        <f>IF($N25=2,BR48*'4 PEF'!$F$4,IF(OR($N25=3,$N25=4,$N25=5,$N25=6),BR48*'4 PEF'!$F$5,IF(OR($N25=7,$N25=8),BR48*'4 PEF'!$F$8,IF($N25=9,BR48*'4 PEF'!$F$7,IF($N25=10,BR48*'4 PEF'!$F$6)))))</f>
        <v>29.723374501355689</v>
      </c>
      <c r="BS25" s="19">
        <f>BS48*'4 PEF'!$F$8</f>
        <v>0</v>
      </c>
      <c r="BT25" s="19">
        <f>IF($N25=2,BT48*'4 PEF'!$F$4,IF(OR($N25=3,$N25=4,$N25=5,$N25=6),BT48*'4 PEF'!$F$5,IF(OR($N25=7,$N25=8),BT48*'4 PEF'!$F$8,IF($N25=9,BT48*'4 PEF'!$F$7,IF($N25=10,BT48*'4 PEF'!$F$6)))))</f>
        <v>8.4294068504594826</v>
      </c>
      <c r="BU25" s="19">
        <f>BU48*'4 PEF'!$F$8</f>
        <v>20.213807243808866</v>
      </c>
      <c r="BV25" s="19">
        <f>BV48*'4 PEF'!$F$8</f>
        <v>0.94769994603965202</v>
      </c>
      <c r="BW25" s="33">
        <f>BW48*'4 PEF'!$F$8</f>
        <v>-16.344482539682538</v>
      </c>
      <c r="BX25" s="34">
        <f t="shared" ref="BX25" si="32">SUM(BR25:BW25)</f>
        <v>42.969806001981148</v>
      </c>
    </row>
    <row r="26" spans="1:77" ht="27" customHeight="1" x14ac:dyDescent="0.25">
      <c r="A26" s="25"/>
      <c r="B26" s="26"/>
      <c r="C26" s="26"/>
      <c r="D26" s="26"/>
      <c r="E26" s="26"/>
      <c r="F26" s="26"/>
      <c r="G26" s="26"/>
      <c r="H26" s="26"/>
      <c r="I26" s="26"/>
      <c r="J26" s="26"/>
      <c r="K26" s="26"/>
      <c r="L26" s="26"/>
      <c r="M26" s="26"/>
      <c r="N26" s="26"/>
      <c r="O26" s="26"/>
      <c r="P26" s="26"/>
      <c r="Q26" s="26"/>
      <c r="R26" s="26"/>
      <c r="S26" s="26"/>
      <c r="T26" s="26"/>
      <c r="U26" s="26"/>
      <c r="V26" s="27"/>
      <c r="W26" s="26"/>
      <c r="X26" s="26"/>
      <c r="Y26" s="26"/>
      <c r="Z26" s="26"/>
      <c r="AA26" s="26"/>
      <c r="AB26" s="26"/>
      <c r="AC26" s="26"/>
      <c r="AD26" s="26"/>
      <c r="AE26" s="26"/>
      <c r="AF26" s="26"/>
      <c r="AG26" s="26"/>
      <c r="AH26" s="26"/>
      <c r="AI26" s="26"/>
      <c r="AJ26" s="26"/>
      <c r="AK26" s="26"/>
      <c r="AL26" s="26"/>
      <c r="AM26" s="26"/>
      <c r="AN26" s="26"/>
      <c r="AO26" s="26"/>
      <c r="AP26" s="28"/>
      <c r="AQ26" s="26"/>
      <c r="AR26" s="26"/>
      <c r="AS26" s="26"/>
      <c r="AT26" s="26"/>
      <c r="AU26" s="26"/>
      <c r="AV26" s="26"/>
      <c r="AW26" s="26"/>
      <c r="AX26" s="26"/>
      <c r="AY26" s="26"/>
      <c r="AZ26" s="26"/>
      <c r="BA26" s="26"/>
      <c r="BB26" s="26"/>
      <c r="BC26" s="26"/>
      <c r="BD26" s="26"/>
      <c r="BE26" s="26"/>
      <c r="BF26" s="26"/>
      <c r="BG26" s="26"/>
      <c r="BH26" s="26"/>
      <c r="BI26" s="26"/>
      <c r="BJ26" s="28"/>
      <c r="BK26" s="29"/>
      <c r="BL26" s="29"/>
      <c r="BM26" s="29"/>
      <c r="BN26" s="29"/>
      <c r="BO26" s="29"/>
      <c r="BP26" s="29"/>
      <c r="BQ26" s="29"/>
      <c r="BR26" s="29"/>
      <c r="BS26" s="29"/>
      <c r="BT26" s="29"/>
      <c r="BU26" s="29"/>
      <c r="BV26" s="29"/>
      <c r="BW26" s="29"/>
      <c r="BX26" s="29"/>
    </row>
    <row r="27" spans="1:77" ht="15.75" thickBot="1" x14ac:dyDescent="0.3">
      <c r="BK27" s="153" t="s">
        <v>106</v>
      </c>
      <c r="BL27" s="154"/>
      <c r="BM27" s="154"/>
      <c r="BN27" s="154"/>
      <c r="BO27" s="154"/>
      <c r="BP27" s="154"/>
      <c r="BQ27" s="155"/>
      <c r="BR27" s="153" t="s">
        <v>107</v>
      </c>
      <c r="BS27" s="154"/>
      <c r="BT27" s="154"/>
      <c r="BU27" s="154"/>
      <c r="BV27" s="154"/>
      <c r="BW27" s="154"/>
      <c r="BX27" s="155"/>
    </row>
    <row r="28" spans="1:77" ht="32.25" customHeight="1" thickTop="1" thickBot="1" x14ac:dyDescent="0.3">
      <c r="B28" s="23" t="s">
        <v>1</v>
      </c>
      <c r="C28" s="23" t="s">
        <v>40</v>
      </c>
      <c r="D28" s="24" t="s">
        <v>36</v>
      </c>
      <c r="E28" s="24" t="s">
        <v>37</v>
      </c>
      <c r="F28" s="24" t="s">
        <v>38</v>
      </c>
      <c r="G28" s="24" t="s">
        <v>20</v>
      </c>
      <c r="H28" s="24" t="s">
        <v>9</v>
      </c>
      <c r="I28" s="24"/>
      <c r="J28" s="24"/>
      <c r="K28" s="24"/>
      <c r="L28" s="24"/>
      <c r="M28" s="24"/>
      <c r="N28" s="24" t="s">
        <v>13</v>
      </c>
      <c r="O28" s="24" t="s">
        <v>14</v>
      </c>
      <c r="P28" s="24" t="s">
        <v>43</v>
      </c>
      <c r="Q28" s="24" t="s">
        <v>44</v>
      </c>
      <c r="R28" s="24" t="s">
        <v>26</v>
      </c>
      <c r="S28" s="52" t="s">
        <v>16</v>
      </c>
      <c r="T28" s="52" t="s">
        <v>82</v>
      </c>
      <c r="U28" s="52" t="s">
        <v>83</v>
      </c>
      <c r="V28" s="9"/>
      <c r="W28" s="12" t="s">
        <v>7</v>
      </c>
      <c r="X28" s="12" t="s">
        <v>8</v>
      </c>
      <c r="Y28" s="12" t="s">
        <v>10</v>
      </c>
      <c r="Z28" s="12" t="s">
        <v>11</v>
      </c>
      <c r="AA28" s="12" t="s">
        <v>17</v>
      </c>
      <c r="AB28" s="12" t="s">
        <v>19</v>
      </c>
      <c r="AC28" s="12" t="s">
        <v>90</v>
      </c>
      <c r="AD28" s="12" t="s">
        <v>91</v>
      </c>
      <c r="AE28" s="12" t="s">
        <v>100</v>
      </c>
      <c r="AF28" s="12" t="s">
        <v>101</v>
      </c>
      <c r="AG28" s="12" t="s">
        <v>96</v>
      </c>
      <c r="AH28" s="12" t="s">
        <v>108</v>
      </c>
      <c r="AI28" s="12" t="s">
        <v>13</v>
      </c>
      <c r="AJ28" s="12" t="s">
        <v>14</v>
      </c>
      <c r="AK28" s="12" t="s">
        <v>102</v>
      </c>
      <c r="AL28" s="12" t="s">
        <v>103</v>
      </c>
      <c r="AM28" s="12" t="s">
        <v>92</v>
      </c>
      <c r="AN28" s="12" t="s">
        <v>89</v>
      </c>
      <c r="AO28" s="12" t="s">
        <v>12</v>
      </c>
      <c r="AP28" s="15" t="s">
        <v>21</v>
      </c>
      <c r="AQ28" s="12" t="s">
        <v>7</v>
      </c>
      <c r="AR28" s="12" t="s">
        <v>8</v>
      </c>
      <c r="AS28" s="12" t="s">
        <v>10</v>
      </c>
      <c r="AT28" s="12" t="s">
        <v>11</v>
      </c>
      <c r="AU28" s="12" t="s">
        <v>17</v>
      </c>
      <c r="AV28" s="12" t="s">
        <v>19</v>
      </c>
      <c r="AW28" s="12" t="s">
        <v>90</v>
      </c>
      <c r="AX28" s="12" t="s">
        <v>91</v>
      </c>
      <c r="AY28" s="12" t="s">
        <v>100</v>
      </c>
      <c r="AZ28" s="12" t="s">
        <v>101</v>
      </c>
      <c r="BA28" s="12" t="s">
        <v>96</v>
      </c>
      <c r="BB28" s="12" t="s">
        <v>108</v>
      </c>
      <c r="BC28" s="12" t="s">
        <v>13</v>
      </c>
      <c r="BD28" s="12" t="s">
        <v>14</v>
      </c>
      <c r="BE28" s="12" t="s">
        <v>102</v>
      </c>
      <c r="BF28" s="12" t="s">
        <v>103</v>
      </c>
      <c r="BG28" s="12" t="s">
        <v>92</v>
      </c>
      <c r="BH28" s="12" t="s">
        <v>16</v>
      </c>
      <c r="BI28" s="12" t="s">
        <v>12</v>
      </c>
      <c r="BJ28" s="15" t="s">
        <v>41</v>
      </c>
      <c r="BK28" s="56" t="s">
        <v>25</v>
      </c>
      <c r="BL28" s="56" t="s">
        <v>26</v>
      </c>
      <c r="BM28" s="56" t="s">
        <v>16</v>
      </c>
      <c r="BN28" s="56" t="s">
        <v>20</v>
      </c>
      <c r="BO28" s="56" t="s">
        <v>27</v>
      </c>
      <c r="BP28" s="56" t="s">
        <v>28</v>
      </c>
      <c r="BQ28" s="56" t="s">
        <v>30</v>
      </c>
      <c r="BR28" s="56" t="s">
        <v>25</v>
      </c>
      <c r="BS28" s="56" t="s">
        <v>26</v>
      </c>
      <c r="BT28" s="56" t="s">
        <v>16</v>
      </c>
      <c r="BU28" s="56" t="s">
        <v>20</v>
      </c>
      <c r="BV28" s="56" t="s">
        <v>27</v>
      </c>
      <c r="BW28" s="56" t="s">
        <v>28</v>
      </c>
      <c r="BX28" s="56" t="s">
        <v>30</v>
      </c>
      <c r="BY28" s="14" t="s">
        <v>109</v>
      </c>
    </row>
    <row r="29" spans="1:77" ht="15" customHeight="1" x14ac:dyDescent="0.25">
      <c r="A29" s="150">
        <v>2010</v>
      </c>
      <c r="B29" s="16">
        <v>1</v>
      </c>
      <c r="C29" s="22">
        <f t="shared" ref="C29:V41" si="33">IF(C6="","",C6)</f>
        <v>1</v>
      </c>
      <c r="D29" s="49" t="str">
        <f t="shared" si="33"/>
        <v>-</v>
      </c>
      <c r="E29" s="49" t="str">
        <f t="shared" si="33"/>
        <v>o</v>
      </c>
      <c r="F29" s="49" t="str">
        <f t="shared" si="33"/>
        <v>o</v>
      </c>
      <c r="G29" s="49" t="str">
        <f t="shared" si="33"/>
        <v>o</v>
      </c>
      <c r="H29" s="49">
        <f t="shared" si="33"/>
        <v>0</v>
      </c>
      <c r="I29" s="49">
        <f t="shared" si="33"/>
        <v>1</v>
      </c>
      <c r="J29" s="49">
        <f t="shared" si="33"/>
        <v>1</v>
      </c>
      <c r="K29" s="49">
        <f t="shared" si="33"/>
        <v>1</v>
      </c>
      <c r="L29" s="49">
        <f t="shared" si="33"/>
        <v>1</v>
      </c>
      <c r="M29" s="49">
        <f t="shared" si="33"/>
        <v>1111</v>
      </c>
      <c r="N29" s="49">
        <f t="shared" si="33"/>
        <v>2</v>
      </c>
      <c r="O29" s="49">
        <f t="shared" si="33"/>
        <v>11</v>
      </c>
      <c r="P29" s="49">
        <f t="shared" si="33"/>
        <v>2</v>
      </c>
      <c r="Q29" s="49">
        <f t="shared" si="33"/>
        <v>3</v>
      </c>
      <c r="R29" s="49">
        <f t="shared" si="33"/>
        <v>1</v>
      </c>
      <c r="S29" s="22">
        <f t="shared" si="33"/>
        <v>15</v>
      </c>
      <c r="T29" s="49">
        <f t="shared" si="33"/>
        <v>0</v>
      </c>
      <c r="U29" s="49">
        <f t="shared" si="33"/>
        <v>0</v>
      </c>
      <c r="V29" s="6" t="str">
        <f t="shared" si="33"/>
        <v/>
      </c>
      <c r="W29" s="21">
        <f>IF(W6&gt;0,VLOOKUP(W6,'[3]2010_Envelope'!$BH$6:$CR$128,28),"")</f>
        <v>15.729230769230769</v>
      </c>
      <c r="X29" s="21">
        <f>IF(X6&gt;0,VLOOKUP(X6,'[3]2010_Envelope'!$BH$6:$CR$128,28),"")</f>
        <v>5.3440641025641034</v>
      </c>
      <c r="Y29" s="21" t="str">
        <f>IF(Y6&gt;0,VLOOKUP(Y6,'[3]2010_Envelope'!$BH$6:$CR$128,28),"")</f>
        <v/>
      </c>
      <c r="Z29" s="21">
        <f>IF(Z6&gt;0,VLOOKUP(Z6,'[3]2010_Envelope'!$BH$6:$CR$128,28),"")</f>
        <v>28.1374358974359</v>
      </c>
      <c r="AA29" s="21" t="str">
        <f>IF(AA6&gt;0,VLOOKUP(AA6,'[3]2010_Envelope'!$BH$6:$CR$128,28),"")</f>
        <v/>
      </c>
      <c r="AB29" s="21" t="str">
        <f>IF(AB6&gt;0,VLOOKUP(AB6,'[3]2010_Envelope'!$BH$6:$CR$128,28),"")</f>
        <v/>
      </c>
      <c r="AC29" s="20" t="str">
        <f>IF(AC6&gt;0,VLOOKUP(AC6,'[3]2010_HVAC'!$EY$7:$KA$83,104),"")</f>
        <v/>
      </c>
      <c r="AD29" s="20" t="str">
        <f>IF(AD6&gt;0,VLOOKUP(AD6,'[3]2010_HVAC'!$EY$7:$KA$83,104),"")</f>
        <v/>
      </c>
      <c r="AE29" s="20" t="str">
        <f>IF(AE6&gt;0,VLOOKUP(AE6,'[3]2010_HVAC'!$EY$7:$KA$83,104),"")</f>
        <v/>
      </c>
      <c r="AF29" s="20" t="str">
        <f>IF(AF6&gt;0,VLOOKUP(AF6,'[3]2010_HVAC'!$EY$7:$KA$83,104),"")</f>
        <v/>
      </c>
      <c r="AG29" s="55">
        <f>VLOOKUP($C29,[1]Performance!$A$3:$K$38,6)</f>
        <v>0</v>
      </c>
      <c r="AH29" s="55">
        <f>IF(AG29=0,104,IF(AG29=1,105,106))</f>
        <v>104</v>
      </c>
      <c r="AI29" s="20">
        <f>IF(AI6&gt;0,VLOOKUP(AI6,'[3]2010_HVAC'!$EY$7:$KA$83,AH29),"")</f>
        <v>5.6443439421019406</v>
      </c>
      <c r="AJ29" s="20">
        <f>IF(AJ6&gt;0,VLOOKUP(AJ6,'[3]2010_HVAC'!$EY$7:$KA$83,$AH29),"")</f>
        <v>13.669916786178138</v>
      </c>
      <c r="AK29" s="20">
        <f>IF(AK6&gt;0,VLOOKUP(AK6,'[3]2010_HVAC'!$EY$7:$KA$83,104),"")</f>
        <v>107.19999999999999</v>
      </c>
      <c r="AL29" s="20" t="str">
        <f>IF(AL6&gt;0,VLOOKUP(AL6,'[3]2010_HVAC'!$EY$7:$KA$83,104),"")</f>
        <v/>
      </c>
      <c r="AM29" s="20">
        <f>IF(AM6&gt;0,VLOOKUP(AM6,'[3]2010_HVAC'!$EY$7:$KA$83,104),"")</f>
        <v>0.51282051282051277</v>
      </c>
      <c r="AN29" s="20" t="str">
        <f>IF(AN6&gt;0,VLOOKUP(AN6,'[3]2010_HVAC'!$EY$7:$KA$83,104),"")</f>
        <v/>
      </c>
      <c r="AO29" s="20" t="str">
        <f>IF(AO6&gt;0,VLOOKUP(AO6,'[3]2010_HVAC'!$EY$7:$KA$83,104),"")</f>
        <v/>
      </c>
      <c r="AP29" s="13">
        <f>(SUM(W29:AF29)+SUM(AI29:AO29))*$AP$5</f>
        <v>412396.48010417534</v>
      </c>
      <c r="AQ29" s="21">
        <f>IF(AQ6&gt;0,VLOOKUP(AQ6,'[3]2010_Envelope'!$BH$6:$CR$128,29),"")</f>
        <v>42.6</v>
      </c>
      <c r="AR29" s="21">
        <f>IF(AR6&gt;0,VLOOKUP(AR6,'[3]2010_Envelope'!$BH$6:$CR$128,29),"")</f>
        <v>9.6251607619047643</v>
      </c>
      <c r="AS29" s="21" t="str">
        <f>IF(AS6&gt;0,VLOOKUP(AS6,'[3]2010_Envelope'!$BH$6:$CR$128,29),"")</f>
        <v/>
      </c>
      <c r="AT29" s="21" t="str">
        <f>IF(AT6&gt;0,VLOOKUP(AT6,'[3]2010_Envelope'!$BH$6:$CR$128,29),"")</f>
        <v/>
      </c>
      <c r="AU29" s="21" t="str">
        <f>IF(AU6&gt;0,VLOOKUP(AU6,'[3]2010_Envelope'!$BH$6:$CR$128,29),"")</f>
        <v/>
      </c>
      <c r="AV29" s="21" t="str">
        <f>IF(AV6&gt;0,VLOOKUP(AV6,'[3]2010_Envelope'!$BH$6:$CR$128,29),"")</f>
        <v/>
      </c>
      <c r="AW29" s="20" t="str">
        <f>IF(AW6&gt;0,VLOOKUP(AW6,'[3]2010_HVAC'!$EY$7:$KA$83,107),"")</f>
        <v/>
      </c>
      <c r="AX29" s="20" t="str">
        <f>IF(AX6&gt;0,VLOOKUP(AX6,'[3]2010_HVAC'!$EY$7:$KA$83,107),"")</f>
        <v/>
      </c>
      <c r="AY29" s="20" t="str">
        <f>IF(AY6&gt;0,VLOOKUP(AY6,'[3]2010_HVAC'!$EY$7:$KA$83,107),"")</f>
        <v/>
      </c>
      <c r="AZ29" s="20" t="str">
        <f>IF(AZ6&gt;0,VLOOKUP(AZ6,'[3]2010_HVAC'!$EY$7:$KA$83,107),"")</f>
        <v/>
      </c>
      <c r="BA29" s="55">
        <f>VLOOKUP($C29,[2]Performance!$A$3:$K$36,6)</f>
        <v>0</v>
      </c>
      <c r="BB29" s="55">
        <f>IF(BA29=0,107,IF(BA29=1,108,109))</f>
        <v>107</v>
      </c>
      <c r="BC29" s="20">
        <f>IF(BC6&gt;0,VLOOKUP(BC6,'[3]2010_HVAC'!$EY$7:$KA$83,BB29),"")</f>
        <v>7.4537566351982241</v>
      </c>
      <c r="BD29" s="20">
        <f>IF(BD6&gt;0,VLOOKUP(BD6,'[3]2010_HVAC'!$EY$7:$KA$83,$BB29),"")</f>
        <v>15.259189786895819</v>
      </c>
      <c r="BE29" s="20">
        <f>IF(BE6&gt;0,VLOOKUP(BE6,'[3]2010_HVAC'!$EY$7:$KA$83,107),"")</f>
        <v>107.19999999999997</v>
      </c>
      <c r="BF29" s="20" t="str">
        <f>IF(BF6&gt;0,VLOOKUP(BF6,'[3]2010_HVAC'!$EY$7:$KA$83,107),"")</f>
        <v/>
      </c>
      <c r="BG29" s="20">
        <f>IF(BG6&gt;0,VLOOKUP(BG6,'[3]2010_HVAC'!$EY$7:$KA$83,107),"")</f>
        <v>0.38095238095238093</v>
      </c>
      <c r="BH29" s="20" t="str">
        <f>IF(BH6&gt;0,VLOOKUP(BH6,'[3]2010_HVAC'!$EY$7:$KA$83,107),"")</f>
        <v/>
      </c>
      <c r="BI29" s="20" t="str">
        <f>IF(BI6&gt;0,VLOOKUP(BI6,'[3]2010_HVAC'!$EY$7:$KA$83,107),"")</f>
        <v/>
      </c>
      <c r="BJ29" s="13">
        <f>(SUM(AQ29:AZ29)+SUM(BC29:BI29))*$BJ$5</f>
        <v>574935.03762959619</v>
      </c>
      <c r="BK29" s="19">
        <f>IF($N29&gt;0,VLOOKUP($C29,[1]Berlin!$AB$7:$AN$40,$N29))/((IF($P29=1,'3 PlantsCodes'!$D$26,IF($P29=2,'3 PlantsCodes'!$D$27,IF($P29=3,'3 PlantsCodes'!$D$28,IF($P29=4,'3 PlantsCodes'!$D$29)))))*IF($R29=1,'3 PlantsCodes'!$D$31,IF($R29=2,'3 PlantsCodes'!$D$32)))</f>
        <v>319.6692022573929</v>
      </c>
      <c r="BL29" s="19">
        <f>(IF($O29=20,VLOOKUP($C29,[1]Berlin!$AB$7:$AN$40,12),IF($O29&gt;0,VLOOKUP($C29,[1]Berlin!$AB$7:$AN$40,$O29),0))/(IF($Q29=1,'3 PlantsCodes'!$E$26,IF($Q29=3,'3 PlantsCodes'!$E$28,IF($Q29=4,'3 PlantsCodes'!$E$29,1)))*IF($R29=1,'3 PlantsCodes'!$E$31,IF($R29=2,'3 PlantsCodes'!$E$32))))</f>
        <v>3.6491698787131779</v>
      </c>
      <c r="BM29" s="19">
        <f>VLOOKUP($C29,[1]Berlin!$AB$6:$AZ$40,$S29)</f>
        <v>8.6315789473684212</v>
      </c>
      <c r="BN29" s="19">
        <f>VLOOKUP($C29,[1]Berlin!$B$7:$Y$40,18)</f>
        <v>31.11942626952904</v>
      </c>
      <c r="BO29" s="19">
        <f>VLOOKUP($C29,[1]Berlin!$B$7:$AA$40,26)</f>
        <v>0.56847054681436626</v>
      </c>
      <c r="BP29" s="20">
        <f>IF($U29=1,-[4]Office!$E$8,0)</f>
        <v>0</v>
      </c>
      <c r="BQ29" s="57" t="s">
        <v>30</v>
      </c>
      <c r="BR29" s="19">
        <f>IF($N29&gt;0,VLOOKUP($C29,[2]Berlin!$AB$7:$AN$40,$N29))/((IF($P29=1,'3 PlantsCodes'!$D$26,IF($P29=2,'3 PlantsCodes'!$D$27,IF($P29=3,'3 PlantsCodes'!$D$28,IF($P29=4,'3 PlantsCodes'!$D$29)))))*IF($R29=1,'3 PlantsCodes'!$D$31,IF($R29=2,'3 PlantsCodes'!$D$32)))</f>
        <v>277.28445225072272</v>
      </c>
      <c r="BS29" s="19">
        <f>(IF($O29=20,VLOOKUP($C29,[2]Berlin!$AB$7:$AN$40,12),IF($O29&gt;0,VLOOKUP($C29,[2]Berlin!$AB$7:$AN$40,$O29),0))/(IF($Q29=1,'3 PlantsCodes'!$E$26,IF($Q29=3,'3 PlantsCodes'!$E$28,IF($Q29=4,'3 PlantsCodes'!$E$29,1)))*IF($R29=1,'3 PlantsCodes'!$E$31,IF($R29=2,'3 PlantsCodes'!$E$32))))</f>
        <v>1.738248365992709</v>
      </c>
      <c r="BT29" s="19">
        <f>VLOOKUP($C29,[2]Berlin!$AB$6:$AZ$40,$S29)</f>
        <v>12.526315789473685</v>
      </c>
      <c r="BU29" s="19">
        <f>VLOOKUP($C29,[2]Berlin!$B$7:$Y$40,18)</f>
        <v>28.76221342063613</v>
      </c>
      <c r="BV29" s="19">
        <f>VLOOKUP($C29,[2]Berlin!$B$7:$AA$40,26)</f>
        <v>0.75681407001086531</v>
      </c>
      <c r="BW29" s="20">
        <f>IF($U29=1,-[4]School!$E$8,0)</f>
        <v>0</v>
      </c>
      <c r="BX29" s="57" t="s">
        <v>30</v>
      </c>
    </row>
    <row r="30" spans="1:77" ht="15" customHeight="1" x14ac:dyDescent="0.25">
      <c r="A30" s="151"/>
      <c r="B30" s="17">
        <v>2</v>
      </c>
      <c r="C30" s="22">
        <f t="shared" si="33"/>
        <v>9</v>
      </c>
      <c r="D30" s="50" t="str">
        <f t="shared" si="33"/>
        <v>o-</v>
      </c>
      <c r="E30" s="50" t="str">
        <f t="shared" si="33"/>
        <v>+</v>
      </c>
      <c r="F30" s="49" t="str">
        <f t="shared" si="33"/>
        <v>o</v>
      </c>
      <c r="G30" s="49" t="str">
        <f t="shared" si="33"/>
        <v>o+</v>
      </c>
      <c r="H30" s="49">
        <f t="shared" si="33"/>
        <v>0</v>
      </c>
      <c r="I30" s="49">
        <f t="shared" si="33"/>
        <v>2</v>
      </c>
      <c r="J30" s="49">
        <f t="shared" si="33"/>
        <v>3</v>
      </c>
      <c r="K30" s="49">
        <f t="shared" si="33"/>
        <v>2</v>
      </c>
      <c r="L30" s="49">
        <f t="shared" si="33"/>
        <v>1</v>
      </c>
      <c r="M30" s="49">
        <f t="shared" si="33"/>
        <v>2321</v>
      </c>
      <c r="N30" s="49">
        <f t="shared" si="33"/>
        <v>6</v>
      </c>
      <c r="O30" s="49">
        <f t="shared" si="33"/>
        <v>0</v>
      </c>
      <c r="P30" s="49">
        <f t="shared" ref="P30" si="34">IF(P7="","",P7)</f>
        <v>1</v>
      </c>
      <c r="Q30" s="49">
        <f t="shared" si="33"/>
        <v>0</v>
      </c>
      <c r="R30" s="49">
        <f t="shared" si="33"/>
        <v>2</v>
      </c>
      <c r="S30" s="22">
        <f t="shared" si="33"/>
        <v>15</v>
      </c>
      <c r="T30" s="49">
        <f t="shared" si="33"/>
        <v>0</v>
      </c>
      <c r="U30" s="49">
        <f t="shared" si="33"/>
        <v>0</v>
      </c>
      <c r="V30" s="18" t="str">
        <f t="shared" si="33"/>
        <v/>
      </c>
      <c r="W30" s="21">
        <f>IF(W7&gt;0,VLOOKUP(W7,'[3]2010_Envelope'!$BH$6:$CR$128,28),"")</f>
        <v>1.5830769230769222</v>
      </c>
      <c r="X30" s="21">
        <f>IF(X7&gt;0,VLOOKUP(X7,'[3]2010_Envelope'!$BH$6:$CR$128,28),"")</f>
        <v>19.717376068376065</v>
      </c>
      <c r="Y30" s="21">
        <f>IF(Y7&gt;0,VLOOKUP(Y7,'[3]2010_Envelope'!$BH$6:$CR$128,28),"")</f>
        <v>6.4253125320212083</v>
      </c>
      <c r="Z30" s="21">
        <f>IF(Z7&gt;0,VLOOKUP(Z7,'[3]2010_Envelope'!$BH$6:$CR$128,28),"")</f>
        <v>120.6474358974359</v>
      </c>
      <c r="AA30" s="21" t="str">
        <f>IF(AA7&gt;0,VLOOKUP(AA7,'[3]2010_Envelope'!$BH$6:$CR$128,28),"")</f>
        <v/>
      </c>
      <c r="AB30" s="21">
        <f>IF(AB7&gt;0,VLOOKUP(AB7,'[3]2010_Envelope'!$BH$6:$CR$128,28),"")</f>
        <v>84.248717948717953</v>
      </c>
      <c r="AC30" s="20" t="str">
        <f>IF(AC7&gt;0,VLOOKUP(AC7,'[3]2010_HVAC'!$EY$7:$KA$83,104),"")</f>
        <v/>
      </c>
      <c r="AD30" s="20" t="str">
        <f>IF(AD7&gt;0,VLOOKUP(AD7,'[3]2010_HVAC'!$EY$7:$KA$83,104),"")</f>
        <v/>
      </c>
      <c r="AE30" s="20">
        <f>IF(AE7&gt;0,VLOOKUP(AE7,'[3]2010_HVAC'!$EY$7:$KA$83,104),"")</f>
        <v>35.760000000000005</v>
      </c>
      <c r="AF30" s="20" t="str">
        <f>IF(AF7&gt;0,VLOOKUP(AF7,'[3]2010_HVAC'!$EY$7:$KA$83,104),"")</f>
        <v/>
      </c>
      <c r="AG30" s="55">
        <f>VLOOKUP($C30,[1]Performance!$A$3:$K$38,6)</f>
        <v>2</v>
      </c>
      <c r="AH30" s="55">
        <f t="shared" ref="AH30:AH47" si="35">IF(AG30=0,104,IF(AG30=1,105,106))</f>
        <v>106</v>
      </c>
      <c r="AI30" s="20">
        <f>IF(AI7&gt;0,VLOOKUP(AI7,'[3]2010_HVAC'!$EY$7:$KA$83,AH30),"")</f>
        <v>2.6978181303536881</v>
      </c>
      <c r="AJ30" s="20" t="str">
        <f>IF(AJ7&gt;0,VLOOKUP(AJ7,'[3]2010_HVAC'!$EY$7:$KA$83,$AH30),"")</f>
        <v/>
      </c>
      <c r="AK30" s="20" t="str">
        <f>IF(AK7&gt;0,VLOOKUP(AK7,'[3]2010_HVAC'!$EY$7:$KA$83,104),"")</f>
        <v/>
      </c>
      <c r="AL30" s="20" t="str">
        <f>IF(AL7&gt;0,VLOOKUP(AL7,'[3]2010_HVAC'!$EY$7:$KA$83,104),"")</f>
        <v/>
      </c>
      <c r="AM30" s="20">
        <f>IF(AM7&gt;0,VLOOKUP(AM7,'[3]2010_HVAC'!$EY$7:$KA$83,104),"")</f>
        <v>4.0095384615384626</v>
      </c>
      <c r="AN30" s="20" t="str">
        <f>IF(AN7&gt;0,VLOOKUP(AN7,'[3]2010_HVAC'!$EY$7:$KA$83,104),"")</f>
        <v/>
      </c>
      <c r="AO30" s="20" t="str">
        <f>IF(AO7&gt;0,VLOOKUP(AO7,'[3]2010_HVAC'!$EY$7:$KA$83,104),"")</f>
        <v/>
      </c>
      <c r="AP30" s="13">
        <f t="shared" ref="AP30:AP47" si="36">(SUM(W30:AF30)+SUM(AI30:AO30))*$AP$5</f>
        <v>643708.90574995731</v>
      </c>
      <c r="AQ30" s="21">
        <f>IF(AQ7&gt;0,VLOOKUP(AQ7,'[3]2010_Envelope'!$BH$6:$CR$128,29),"")</f>
        <v>4.2874999999999979</v>
      </c>
      <c r="AR30" s="21">
        <f>IF(AR7&gt;0,VLOOKUP(AR7,'[3]2010_Envelope'!$BH$6:$CR$128,29),"")</f>
        <v>35.512843936507934</v>
      </c>
      <c r="AS30" s="21">
        <f>IF(AS7&gt;0,VLOOKUP(AS7,'[3]2010_Envelope'!$BH$6:$CR$128,29),"")</f>
        <v>16.818412906440951</v>
      </c>
      <c r="AT30" s="21">
        <f>IF(AT7&gt;0,VLOOKUP(AT7,'[3]2010_Envelope'!$BH$6:$CR$128,29),"")</f>
        <v>91.954971428571426</v>
      </c>
      <c r="AU30" s="21" t="str">
        <f>IF(AU7&gt;0,VLOOKUP(AU7,'[3]2010_Envelope'!$BH$6:$CR$128,29),"")</f>
        <v/>
      </c>
      <c r="AV30" s="21">
        <f>IF(AV7&gt;0,VLOOKUP(AV7,'[3]2010_Envelope'!$BH$6:$CR$128,29),"")</f>
        <v>56.714742857142859</v>
      </c>
      <c r="AW30" s="20" t="str">
        <f>IF(AW7&gt;0,VLOOKUP(AW7,'[3]2010_HVAC'!$EY$7:$KA$83,107),"")</f>
        <v/>
      </c>
      <c r="AX30" s="20" t="str">
        <f>IF(AX7&gt;0,VLOOKUP(AX7,'[3]2010_HVAC'!$EY$7:$KA$83,107),"")</f>
        <v/>
      </c>
      <c r="AY30" s="20">
        <f>IF(AY7&gt;0,VLOOKUP(AY7,'[3]2010_HVAC'!$EY$7:$KA$83,107),"")</f>
        <v>35.760000000000005</v>
      </c>
      <c r="AZ30" s="20" t="str">
        <f>IF(AZ7&gt;0,VLOOKUP(AZ7,'[3]2010_HVAC'!$EY$7:$KA$83,107),"")</f>
        <v/>
      </c>
      <c r="BA30" s="55">
        <f>VLOOKUP($C30,[2]Performance!$A$3:$K$36,6)</f>
        <v>1</v>
      </c>
      <c r="BB30" s="55">
        <f t="shared" ref="BB30:BB47" si="37">IF(BA30=0,107,IF(BA30=1,108,109))</f>
        <v>108</v>
      </c>
      <c r="BC30" s="20">
        <f>IF(BC7&gt;0,VLOOKUP(BC7,'[3]2010_HVAC'!$EY$7:$KA$83,BB30),"")</f>
        <v>7.5409249650980001</v>
      </c>
      <c r="BD30" s="20" t="str">
        <f>IF(BD7&gt;0,VLOOKUP(BD7,'[3]2010_HVAC'!$EY$7:$KA$83,$BB30),"")</f>
        <v/>
      </c>
      <c r="BE30" s="20" t="str">
        <f>IF(BE7&gt;0,VLOOKUP(BE7,'[3]2010_HVAC'!$EY$7:$KA$83,107),"")</f>
        <v/>
      </c>
      <c r="BF30" s="20" t="str">
        <f>IF(BF7&gt;0,VLOOKUP(BF7,'[3]2010_HVAC'!$EY$7:$KA$83,107),"")</f>
        <v/>
      </c>
      <c r="BG30" s="20">
        <f>IF(BG7&gt;0,VLOOKUP(BG7,'[3]2010_HVAC'!$EY$7:$KA$83,107),"")</f>
        <v>4.4677714285714289</v>
      </c>
      <c r="BH30" s="20" t="str">
        <f>IF(BH7&gt;0,VLOOKUP(BH7,'[3]2010_HVAC'!$EY$7:$KA$83,107),"")</f>
        <v/>
      </c>
      <c r="BI30" s="20" t="str">
        <f>IF(BI7&gt;0,VLOOKUP(BI7,'[3]2010_HVAC'!$EY$7:$KA$83,107),"")</f>
        <v/>
      </c>
      <c r="BJ30" s="13">
        <f t="shared" ref="BJ30:BJ47" si="38">(SUM(AQ30:AZ30)+SUM(BC30:BI30))*$BJ$5</f>
        <v>797130.0776953476</v>
      </c>
      <c r="BK30" s="19">
        <f>IF($N30&gt;0,VLOOKUP($C30,[1]Berlin!$AB$7:$AN$40,$N30))/((IF($P30=1,'3 PlantsCodes'!$D$26,IF($P30=2,'3 PlantsCodes'!$D$27,IF($P30=3,'3 PlantsCodes'!$D$28,IF($P30=4,'3 PlantsCodes'!$D$29)))))*IF($R30=1,'3 PlantsCodes'!$D$31,IF($R30=2,'3 PlantsCodes'!$D$32)))</f>
        <v>18.535619588938964</v>
      </c>
      <c r="BL30" s="19">
        <f>(IF($O30=20,VLOOKUP($C30,[1]Berlin!$AB$7:$AN$40,12),IF($O30&gt;0,VLOOKUP($C30,[1]Berlin!$AB$7:$AN$40,$O30),0))/(IF($Q30=1,'3 PlantsCodes'!$E$26,IF($Q30=3,'3 PlantsCodes'!$E$28,IF($Q30=4,'3 PlantsCodes'!$E$29,1)))*IF($R30=1,'3 PlantsCodes'!$E$31,IF($R30=2,'3 PlantsCodes'!$E$32))))</f>
        <v>0</v>
      </c>
      <c r="BM30" s="19">
        <f>VLOOKUP($C30,[1]Berlin!$AB$6:$AZ$40,$S30)</f>
        <v>8.6315789473684212</v>
      </c>
      <c r="BN30" s="19">
        <f>VLOOKUP($C30,[1]Berlin!$B$7:$Y$40,18)</f>
        <v>21.6833515625</v>
      </c>
      <c r="BO30" s="19">
        <f>VLOOKUP($C30,[1]Berlin!$B$7:$AA$40,26)</f>
        <v>0.19131618883732621</v>
      </c>
      <c r="BP30" s="20">
        <f>IF($U30=1,-[4]Office!$E$8,0)</f>
        <v>0</v>
      </c>
      <c r="BQ30" s="57" t="s">
        <v>30</v>
      </c>
      <c r="BR30" s="19">
        <f>IF($N30&gt;0,VLOOKUP($C30,[2]Berlin!$AB$7:$AN$40,$N30))/((IF($P30=1,'3 PlantsCodes'!$D$26,IF($P30=2,'3 PlantsCodes'!$D$27,IF($P30=3,'3 PlantsCodes'!$D$28,IF($P30=4,'3 PlantsCodes'!$D$29)))))*IF($R30=1,'3 PlantsCodes'!$D$31,IF($R30=2,'3 PlantsCodes'!$D$32)))</f>
        <v>34.237357794081738</v>
      </c>
      <c r="BS30" s="19">
        <f>(IF($O30=20,VLOOKUP($C30,[2]Berlin!$AB$7:$AN$40,12),IF($O30&gt;0,VLOOKUP($C30,[2]Berlin!$AB$7:$AN$40,$O30),0))/(IF($Q30=1,'3 PlantsCodes'!$E$26,IF($Q30=3,'3 PlantsCodes'!$E$28,IF($Q30=4,'3 PlantsCodes'!$E$29,1)))*IF($R30=1,'3 PlantsCodes'!$E$31,IF($R30=2,'3 PlantsCodes'!$E$32))))</f>
        <v>0</v>
      </c>
      <c r="BT30" s="19">
        <f>VLOOKUP($C30,[2]Berlin!$AB$6:$AZ$40,$S30)</f>
        <v>12.526315789473685</v>
      </c>
      <c r="BU30" s="19">
        <f>VLOOKUP($C30,[2]Berlin!$B$7:$Y$40,18)</f>
        <v>19.98338673313491</v>
      </c>
      <c r="BV30" s="19">
        <f>VLOOKUP($C30,[2]Berlin!$B$7:$AA$40,26)</f>
        <v>0.40764575251109536</v>
      </c>
      <c r="BW30" s="20">
        <f>IF($U30=1,-[4]School!$E$8,0)</f>
        <v>0</v>
      </c>
      <c r="BX30" s="57" t="s">
        <v>30</v>
      </c>
    </row>
    <row r="31" spans="1:77" ht="15" customHeight="1" x14ac:dyDescent="0.25">
      <c r="A31" s="151"/>
      <c r="B31" s="17">
        <v>3</v>
      </c>
      <c r="C31" s="22">
        <f t="shared" si="33"/>
        <v>9</v>
      </c>
      <c r="D31" s="50" t="str">
        <f t="shared" si="33"/>
        <v>o-</v>
      </c>
      <c r="E31" s="50" t="str">
        <f t="shared" si="33"/>
        <v>+</v>
      </c>
      <c r="F31" s="49" t="str">
        <f t="shared" si="33"/>
        <v>o</v>
      </c>
      <c r="G31" s="49" t="str">
        <f t="shared" si="33"/>
        <v>o+</v>
      </c>
      <c r="H31" s="49">
        <f t="shared" si="33"/>
        <v>0</v>
      </c>
      <c r="I31" s="49">
        <f t="shared" si="33"/>
        <v>2</v>
      </c>
      <c r="J31" s="49">
        <f t="shared" si="33"/>
        <v>3</v>
      </c>
      <c r="K31" s="49">
        <f t="shared" si="33"/>
        <v>2</v>
      </c>
      <c r="L31" s="49">
        <f t="shared" si="33"/>
        <v>1</v>
      </c>
      <c r="M31" s="49">
        <f t="shared" si="33"/>
        <v>2321</v>
      </c>
      <c r="N31" s="49">
        <f t="shared" si="33"/>
        <v>9</v>
      </c>
      <c r="O31" s="49">
        <f t="shared" si="33"/>
        <v>0</v>
      </c>
      <c r="P31" s="49">
        <f t="shared" si="33"/>
        <v>2</v>
      </c>
      <c r="Q31" s="49">
        <f t="shared" si="33"/>
        <v>0</v>
      </c>
      <c r="R31" s="49">
        <f t="shared" si="33"/>
        <v>2</v>
      </c>
      <c r="S31" s="22">
        <f t="shared" si="33"/>
        <v>24</v>
      </c>
      <c r="T31" s="49">
        <f t="shared" si="33"/>
        <v>1</v>
      </c>
      <c r="U31" s="49">
        <f t="shared" si="33"/>
        <v>1</v>
      </c>
      <c r="V31" s="18" t="str">
        <f t="shared" si="33"/>
        <v/>
      </c>
      <c r="W31" s="21">
        <f>IF(W8&gt;0,VLOOKUP(W8,'[3]2010_Envelope'!$BH$6:$CR$128,28),"")</f>
        <v>1.5830769230769222</v>
      </c>
      <c r="X31" s="21">
        <f>IF(X8&gt;0,VLOOKUP(X8,'[3]2010_Envelope'!$BH$6:$CR$128,28),"")</f>
        <v>19.717376068376065</v>
      </c>
      <c r="Y31" s="21">
        <f>IF(Y8&gt;0,VLOOKUP(Y8,'[3]2010_Envelope'!$BH$6:$CR$128,28),"")</f>
        <v>6.4253125320212083</v>
      </c>
      <c r="Z31" s="21">
        <f>IF(Z8&gt;0,VLOOKUP(Z8,'[3]2010_Envelope'!$BH$6:$CR$128,28),"")</f>
        <v>120.6474358974359</v>
      </c>
      <c r="AA31" s="21" t="str">
        <f>IF(AA8&gt;0,VLOOKUP(AA8,'[3]2010_Envelope'!$BH$6:$CR$128,28),"")</f>
        <v/>
      </c>
      <c r="AB31" s="21">
        <f>IF(AB8&gt;0,VLOOKUP(AB8,'[3]2010_Envelope'!$BH$6:$CR$128,28),"")</f>
        <v>84.248717948717953</v>
      </c>
      <c r="AC31" s="20" t="str">
        <f>IF(AC8&gt;0,VLOOKUP(AC8,'[3]2010_HVAC'!$EY$7:$KA$83,104),"")</f>
        <v/>
      </c>
      <c r="AD31" s="20" t="str">
        <f>IF(AD8&gt;0,VLOOKUP(AD8,'[3]2010_HVAC'!$EY$7:$KA$83,104),"")</f>
        <v/>
      </c>
      <c r="AE31" s="20">
        <f>IF(AE8&gt;0,VLOOKUP(AE8,'[3]2010_HVAC'!$EY$7:$KA$83,104),"")</f>
        <v>35.760000000000005</v>
      </c>
      <c r="AF31" s="20" t="str">
        <f>IF(AF8&gt;0,VLOOKUP(AF8,'[3]2010_HVAC'!$EY$7:$KA$83,104),"")</f>
        <v/>
      </c>
      <c r="AG31" s="55">
        <f>VLOOKUP($C31,[1]Performance!$A$3:$K$38,6)</f>
        <v>2</v>
      </c>
      <c r="AH31" s="55">
        <f t="shared" si="35"/>
        <v>106</v>
      </c>
      <c r="AI31" s="20" t="str">
        <f>IF(AI8&gt;0,VLOOKUP(AI8,'[3]2010_HVAC'!$EY$7:$KA$83,AH31),"")</f>
        <v/>
      </c>
      <c r="AJ31" s="20" t="str">
        <f>IF(AJ8&gt;0,VLOOKUP(AJ8,'[3]2010_HVAC'!$EY$7:$KA$83,$AH31),"")</f>
        <v/>
      </c>
      <c r="AK31" s="20">
        <f>IF(AK8&gt;0,VLOOKUP(AK8,'[3]2010_HVAC'!$EY$7:$KA$83,104),"")</f>
        <v>107.19999999999999</v>
      </c>
      <c r="AL31" s="20" t="str">
        <f>IF(AL8&gt;0,VLOOKUP(AL8,'[3]2010_HVAC'!$EY$7:$KA$83,104),"")</f>
        <v/>
      </c>
      <c r="AM31" s="20">
        <f>IF(AM8&gt;0,VLOOKUP(AM8,'[3]2010_HVAC'!$EY$7:$KA$83,104),"")</f>
        <v>4.0095384615384626</v>
      </c>
      <c r="AN31" s="20">
        <f>IF(AN8&gt;0,VLOOKUP(AN8,'[3]2010_HVAC'!$EY$7:$KA$83,104),"")</f>
        <v>15.203223075065125</v>
      </c>
      <c r="AO31" s="20">
        <f>IF(AO8&gt;0,VLOOKUP(AO8,'[3]2010_HVAC'!$EY$7:$KA$83,104),"")</f>
        <v>22.720271748251747</v>
      </c>
      <c r="AP31" s="13">
        <f t="shared" si="36"/>
        <v>976984.98921149119</v>
      </c>
      <c r="AQ31" s="21">
        <f>IF(AQ8&gt;0,VLOOKUP(AQ8,'[3]2010_Envelope'!$BH$6:$CR$128,29),"")</f>
        <v>4.2874999999999979</v>
      </c>
      <c r="AR31" s="21">
        <f>IF(AR8&gt;0,VLOOKUP(AR8,'[3]2010_Envelope'!$BH$6:$CR$128,29),"")</f>
        <v>35.512843936507934</v>
      </c>
      <c r="AS31" s="21">
        <f>IF(AS8&gt;0,VLOOKUP(AS8,'[3]2010_Envelope'!$BH$6:$CR$128,29),"")</f>
        <v>16.818412906440951</v>
      </c>
      <c r="AT31" s="21">
        <f>IF(AT8&gt;0,VLOOKUP(AT8,'[3]2010_Envelope'!$BH$6:$CR$128,29),"")</f>
        <v>91.954971428571426</v>
      </c>
      <c r="AU31" s="21" t="str">
        <f>IF(AU8&gt;0,VLOOKUP(AU8,'[3]2010_Envelope'!$BH$6:$CR$128,29),"")</f>
        <v/>
      </c>
      <c r="AV31" s="21">
        <f>IF(AV8&gt;0,VLOOKUP(AV8,'[3]2010_Envelope'!$BH$6:$CR$128,29),"")</f>
        <v>56.714742857142859</v>
      </c>
      <c r="AW31" s="20" t="str">
        <f>IF(AW8&gt;0,VLOOKUP(AW8,'[3]2010_HVAC'!$EY$7:$KA$83,107),"")</f>
        <v/>
      </c>
      <c r="AX31" s="20" t="str">
        <f>IF(AX8&gt;0,VLOOKUP(AX8,'[3]2010_HVAC'!$EY$7:$KA$83,107),"")</f>
        <v/>
      </c>
      <c r="AY31" s="20">
        <f>IF(AY8&gt;0,VLOOKUP(AY8,'[3]2010_HVAC'!$EY$7:$KA$83,107),"")</f>
        <v>35.760000000000005</v>
      </c>
      <c r="AZ31" s="20" t="str">
        <f>IF(AZ8&gt;0,VLOOKUP(AZ8,'[3]2010_HVAC'!$EY$7:$KA$83,107),"")</f>
        <v/>
      </c>
      <c r="BA31" s="55">
        <f>VLOOKUP($C31,[2]Performance!$A$3:$K$36,6)</f>
        <v>1</v>
      </c>
      <c r="BB31" s="55">
        <f t="shared" si="37"/>
        <v>108</v>
      </c>
      <c r="BC31" s="20" t="str">
        <f>IF(BC8&gt;0,VLOOKUP(BC8,'[3]2010_HVAC'!$EY$7:$KA$83,BB31),"")</f>
        <v/>
      </c>
      <c r="BD31" s="20" t="str">
        <f>IF(BD8&gt;0,VLOOKUP(BD8,'[3]2010_HVAC'!$EY$7:$KA$83,$BB31),"")</f>
        <v/>
      </c>
      <c r="BE31" s="20">
        <f>IF(BE8&gt;0,VLOOKUP(BE8,'[3]2010_HVAC'!$EY$7:$KA$83,107),"")</f>
        <v>107.19999999999997</v>
      </c>
      <c r="BF31" s="20" t="str">
        <f>IF(BF8&gt;0,VLOOKUP(BF8,'[3]2010_HVAC'!$EY$7:$KA$83,107),"")</f>
        <v/>
      </c>
      <c r="BG31" s="20">
        <f>IF(BG8&gt;0,VLOOKUP(BG8,'[3]2010_HVAC'!$EY$7:$KA$83,107),"")</f>
        <v>4.4677714285714289</v>
      </c>
      <c r="BH31" s="20">
        <f>IF(BH8&gt;0,VLOOKUP(BH8,'[3]2010_HVAC'!$EY$7:$KA$83,107),"")</f>
        <v>22.587645711525326</v>
      </c>
      <c r="BI31" s="20">
        <f>IF(BI8&gt;0,VLOOKUP(BI8,'[3]2010_HVAC'!$EY$7:$KA$83,107),"")</f>
        <v>23.441550216450217</v>
      </c>
      <c r="BJ31" s="13">
        <f t="shared" si="38"/>
        <v>1256048.1312284118</v>
      </c>
      <c r="BK31" s="19">
        <f>IF($N31&gt;0,VLOOKUP($C31,[1]Berlin!$AB$7:$AN$40,$N31))/((IF($P31=1,'3 PlantsCodes'!$D$26,IF($P31=2,'3 PlantsCodes'!$D$27,IF($P31=3,'3 PlantsCodes'!$D$28,IF($P31=4,'3 PlantsCodes'!$D$29)))))*IF($R31=1,'3 PlantsCodes'!$D$31,IF($R31=2,'3 PlantsCodes'!$D$32)))</f>
        <v>19.33683669375116</v>
      </c>
      <c r="BL31" s="19">
        <f>(IF($O31=20,VLOOKUP($C31,[1]Berlin!$AB$7:$AN$40,12),IF($O31&gt;0,VLOOKUP($C31,[1]Berlin!$AB$7:$AN$40,$O31),0))/(IF($Q31=1,'3 PlantsCodes'!$E$26,IF($Q31=3,'3 PlantsCodes'!$E$28,IF($Q31=4,'3 PlantsCodes'!$E$29,1)))*IF($R31=1,'3 PlantsCodes'!$E$31,IF($R31=2,'3 PlantsCodes'!$E$32))))</f>
        <v>0</v>
      </c>
      <c r="BM31" s="19">
        <f>VLOOKUP($C31,[1]Berlin!$AB$6:$AZ$40,$S31)</f>
        <v>4.7931623931623921</v>
      </c>
      <c r="BN31" s="19">
        <f>VLOOKUP($C31,[1]Berlin!$B$7:$Y$40,18)</f>
        <v>21.6833515625</v>
      </c>
      <c r="BO31" s="19">
        <f>VLOOKUP($C31,[1]Berlin!$B$7:$AA$40,26)</f>
        <v>0.19131618883732621</v>
      </c>
      <c r="BP31" s="20">
        <f>IF($U31=1,-[4]Office!$E$8,0)</f>
        <v>-6.5128205128205128</v>
      </c>
      <c r="BQ31" s="57" t="s">
        <v>30</v>
      </c>
      <c r="BR31" s="19">
        <f>IF($N31&gt;0,VLOOKUP($C31,[2]Berlin!$AB$7:$AN$40,$N31))/((IF($P31=1,'3 PlantsCodes'!$D$26,IF($P31=2,'3 PlantsCodes'!$D$27,IF($P31=3,'3 PlantsCodes'!$D$28,IF($P31=4,'3 PlantsCodes'!$D$29)))))*IF($R31=1,'3 PlantsCodes'!$D$31,IF($R31=2,'3 PlantsCodes'!$D$32)))</f>
        <v>35.717295195503326</v>
      </c>
      <c r="BS31" s="19">
        <f>(IF($O31=20,VLOOKUP($C31,[2]Berlin!$AB$7:$AN$40,12),IF($O31&gt;0,VLOOKUP($C31,[2]Berlin!$AB$7:$AN$40,$O31),0))/(IF($Q31=1,'3 PlantsCodes'!$E$26,IF($Q31=3,'3 PlantsCodes'!$E$28,IF($Q31=4,'3 PlantsCodes'!$E$29,1)))*IF($R31=1,'3 PlantsCodes'!$E$31,IF($R31=2,'3 PlantsCodes'!$E$32))))</f>
        <v>0</v>
      </c>
      <c r="BT31" s="19">
        <f>VLOOKUP($C31,[2]Berlin!$AB$6:$AZ$40,$S31)</f>
        <v>8.0079365079365079</v>
      </c>
      <c r="BU31" s="19">
        <f>VLOOKUP($C31,[2]Berlin!$B$7:$Y$40,18)</f>
        <v>19.98338673313491</v>
      </c>
      <c r="BV31" s="19">
        <f>VLOOKUP($C31,[2]Berlin!$B$7:$AA$40,26)</f>
        <v>0.40764575251109536</v>
      </c>
      <c r="BW31" s="20">
        <f>IF($U31=1,-[4]School!$E$8,0)</f>
        <v>-6.5117460317460321</v>
      </c>
      <c r="BX31" s="57" t="s">
        <v>30</v>
      </c>
    </row>
    <row r="32" spans="1:77" ht="15" customHeight="1" x14ac:dyDescent="0.25">
      <c r="A32" s="151"/>
      <c r="B32" s="17">
        <v>4</v>
      </c>
      <c r="C32" s="22">
        <f t="shared" si="33"/>
        <v>9</v>
      </c>
      <c r="D32" s="50" t="str">
        <f t="shared" si="33"/>
        <v>o</v>
      </c>
      <c r="E32" s="50" t="str">
        <f t="shared" si="33"/>
        <v>+</v>
      </c>
      <c r="F32" s="49" t="str">
        <f t="shared" si="33"/>
        <v>o</v>
      </c>
      <c r="G32" s="49" t="str">
        <f t="shared" si="33"/>
        <v>o+</v>
      </c>
      <c r="H32" s="49">
        <f t="shared" si="33"/>
        <v>0</v>
      </c>
      <c r="I32" s="49">
        <f t="shared" si="33"/>
        <v>2</v>
      </c>
      <c r="J32" s="49">
        <f t="shared" si="33"/>
        <v>3</v>
      </c>
      <c r="K32" s="49">
        <f t="shared" si="33"/>
        <v>2</v>
      </c>
      <c r="L32" s="49">
        <f t="shared" si="33"/>
        <v>1</v>
      </c>
      <c r="M32" s="49">
        <f t="shared" si="33"/>
        <v>2321</v>
      </c>
      <c r="N32" s="49">
        <f t="shared" si="33"/>
        <v>6</v>
      </c>
      <c r="O32" s="49">
        <f t="shared" si="33"/>
        <v>20</v>
      </c>
      <c r="P32" s="49">
        <f t="shared" si="33"/>
        <v>1</v>
      </c>
      <c r="Q32" s="49">
        <f t="shared" si="33"/>
        <v>1</v>
      </c>
      <c r="R32" s="49">
        <f t="shared" si="33"/>
        <v>2</v>
      </c>
      <c r="S32" s="22">
        <f t="shared" si="33"/>
        <v>15</v>
      </c>
      <c r="T32" s="49">
        <f t="shared" si="33"/>
        <v>0</v>
      </c>
      <c r="U32" s="49">
        <f t="shared" si="33"/>
        <v>0</v>
      </c>
      <c r="V32" s="18" t="str">
        <f t="shared" si="33"/>
        <v/>
      </c>
      <c r="W32" s="21">
        <f>IF(W9&gt;0,VLOOKUP(W9,'[3]2010_Envelope'!$BH$6:$CR$128,28),"")</f>
        <v>1.5830769230769222</v>
      </c>
      <c r="X32" s="21">
        <f>IF(X9&gt;0,VLOOKUP(X9,'[3]2010_Envelope'!$BH$6:$CR$128,28),"")</f>
        <v>19.717376068376065</v>
      </c>
      <c r="Y32" s="21">
        <f>IF(Y9&gt;0,VLOOKUP(Y9,'[3]2010_Envelope'!$BH$6:$CR$128,28),"")</f>
        <v>6.4253125320212083</v>
      </c>
      <c r="Z32" s="21">
        <f>IF(Z9&gt;0,VLOOKUP(Z9,'[3]2010_Envelope'!$BH$6:$CR$128,28),"")</f>
        <v>120.6474358974359</v>
      </c>
      <c r="AA32" s="21" t="str">
        <f>IF(AA9&gt;0,VLOOKUP(AA9,'[3]2010_Envelope'!$BH$6:$CR$128,28),"")</f>
        <v/>
      </c>
      <c r="AB32" s="21">
        <f>IF(AB9&gt;0,VLOOKUP(AB9,'[3]2010_Envelope'!$BH$6:$CR$128,28),"")</f>
        <v>84.248717948717953</v>
      </c>
      <c r="AC32" s="20" t="str">
        <f>IF(AC9&gt;0,VLOOKUP(AC9,'[3]2010_HVAC'!$EY$7:$KA$83,104),"")</f>
        <v/>
      </c>
      <c r="AD32" s="20" t="str">
        <f>IF(AD9&gt;0,VLOOKUP(AD9,'[3]2010_HVAC'!$EY$7:$KA$83,104),"")</f>
        <v/>
      </c>
      <c r="AE32" s="20">
        <f>IF(AE9&gt;0,VLOOKUP(AE9,'[3]2010_HVAC'!$EY$7:$KA$83,104),"")</f>
        <v>35.760000000000005</v>
      </c>
      <c r="AF32" s="20" t="str">
        <f>IF(AF9&gt;0,VLOOKUP(AF9,'[3]2010_HVAC'!$EY$7:$KA$83,104),"")</f>
        <v/>
      </c>
      <c r="AG32" s="55">
        <f>VLOOKUP($C32,[1]Performance!$A$3:$K$38,6)</f>
        <v>2</v>
      </c>
      <c r="AH32" s="55">
        <f t="shared" si="35"/>
        <v>106</v>
      </c>
      <c r="AI32" s="20">
        <f>IF(AI9&gt;0,VLOOKUP(AI9,'[3]2010_HVAC'!$EY$7:$KA$83,AH32),"")</f>
        <v>2.6978181303536881</v>
      </c>
      <c r="AJ32" s="20" t="str">
        <f>IF(AJ9&gt;0,VLOOKUP(AJ9,'[3]2010_HVAC'!$EY$7:$KA$83,$AH32),"")</f>
        <v/>
      </c>
      <c r="AK32" s="20" t="str">
        <f>IF(AK9&gt;0,VLOOKUP(AK9,'[3]2010_HVAC'!$EY$7:$KA$83,104),"")</f>
        <v/>
      </c>
      <c r="AL32" s="20" t="str">
        <f>IF(AL9&gt;0,VLOOKUP(AL9,'[3]2010_HVAC'!$EY$7:$KA$83,104),"")</f>
        <v/>
      </c>
      <c r="AM32" s="20">
        <f>IF(AM9&gt;0,VLOOKUP(AM9,'[3]2010_HVAC'!$EY$7:$KA$83,104),"")</f>
        <v>4.0095384615384626</v>
      </c>
      <c r="AN32" s="20" t="str">
        <f>IF(AN9&gt;0,VLOOKUP(AN9,'[3]2010_HVAC'!$EY$7:$KA$83,104),"")</f>
        <v/>
      </c>
      <c r="AO32" s="20" t="str">
        <f>IF(AO9&gt;0,VLOOKUP(AO9,'[3]2010_HVAC'!$EY$7:$KA$83,104),"")</f>
        <v/>
      </c>
      <c r="AP32" s="13">
        <f t="shared" si="36"/>
        <v>643708.90574995731</v>
      </c>
      <c r="AQ32" s="21">
        <f>IF(AQ9&gt;0,VLOOKUP(AQ9,'[3]2010_Envelope'!$BH$6:$CR$128,29),"")</f>
        <v>4.2874999999999979</v>
      </c>
      <c r="AR32" s="21">
        <f>IF(AR9&gt;0,VLOOKUP(AR9,'[3]2010_Envelope'!$BH$6:$CR$128,29),"")</f>
        <v>35.512843936507934</v>
      </c>
      <c r="AS32" s="21">
        <f>IF(AS9&gt;0,VLOOKUP(AS9,'[3]2010_Envelope'!$BH$6:$CR$128,29),"")</f>
        <v>16.818412906440951</v>
      </c>
      <c r="AT32" s="21">
        <f>IF(AT9&gt;0,VLOOKUP(AT9,'[3]2010_Envelope'!$BH$6:$CR$128,29),"")</f>
        <v>91.954971428571426</v>
      </c>
      <c r="AU32" s="21" t="str">
        <f>IF(AU9&gt;0,VLOOKUP(AU9,'[3]2010_Envelope'!$BH$6:$CR$128,29),"")</f>
        <v/>
      </c>
      <c r="AV32" s="21">
        <f>IF(AV9&gt;0,VLOOKUP(AV9,'[3]2010_Envelope'!$BH$6:$CR$128,29),"")</f>
        <v>56.714742857142859</v>
      </c>
      <c r="AW32" s="20" t="str">
        <f>IF(AW9&gt;0,VLOOKUP(AW9,'[3]2010_HVAC'!$EY$7:$KA$83,107),"")</f>
        <v/>
      </c>
      <c r="AX32" s="20" t="str">
        <f>IF(AX9&gt;0,VLOOKUP(AX9,'[3]2010_HVAC'!$EY$7:$KA$83,107),"")</f>
        <v/>
      </c>
      <c r="AY32" s="20">
        <f>IF(AY9&gt;0,VLOOKUP(AY9,'[3]2010_HVAC'!$EY$7:$KA$83,107),"")</f>
        <v>35.760000000000005</v>
      </c>
      <c r="AZ32" s="20" t="str">
        <f>IF(AZ9&gt;0,VLOOKUP(AZ9,'[3]2010_HVAC'!$EY$7:$KA$83,107),"")</f>
        <v/>
      </c>
      <c r="BA32" s="55">
        <f>VLOOKUP($C32,[2]Performance!$A$3:$K$36,6)</f>
        <v>1</v>
      </c>
      <c r="BB32" s="55">
        <f t="shared" si="37"/>
        <v>108</v>
      </c>
      <c r="BC32" s="20">
        <f>IF(BC9&gt;0,VLOOKUP(BC9,'[3]2010_HVAC'!$EY$7:$KA$83,BB32),"")</f>
        <v>7.5409249650980001</v>
      </c>
      <c r="BD32" s="20" t="str">
        <f>IF(BD9&gt;0,VLOOKUP(BD9,'[3]2010_HVAC'!$EY$7:$KA$83,$BB32),"")</f>
        <v/>
      </c>
      <c r="BE32" s="20" t="str">
        <f>IF(BE9&gt;0,VLOOKUP(BE9,'[3]2010_HVAC'!$EY$7:$KA$83,107),"")</f>
        <v/>
      </c>
      <c r="BF32" s="20" t="str">
        <f>IF(BF9&gt;0,VLOOKUP(BF9,'[3]2010_HVAC'!$EY$7:$KA$83,107),"")</f>
        <v/>
      </c>
      <c r="BG32" s="20">
        <f>IF(BG9&gt;0,VLOOKUP(BG9,'[3]2010_HVAC'!$EY$7:$KA$83,107),"")</f>
        <v>4.4677714285714289</v>
      </c>
      <c r="BH32" s="20" t="str">
        <f>IF(BH9&gt;0,VLOOKUP(BH9,'[3]2010_HVAC'!$EY$7:$KA$83,107),"")</f>
        <v/>
      </c>
      <c r="BI32" s="20" t="str">
        <f>IF(BI9&gt;0,VLOOKUP(BI9,'[3]2010_HVAC'!$EY$7:$KA$83,107),"")</f>
        <v/>
      </c>
      <c r="BJ32" s="13">
        <f t="shared" si="38"/>
        <v>797130.0776953476</v>
      </c>
      <c r="BK32" s="19">
        <f>IF($N32&gt;0,VLOOKUP($C32,[1]Berlin!$AB$7:$AN$40,$N32))/((IF($P32=1,'3 PlantsCodes'!$D$26,IF($P32=2,'3 PlantsCodes'!$D$27,IF($P32=3,'3 PlantsCodes'!$D$28,IF($P32=4,'3 PlantsCodes'!$D$29)))))*IF($R32=1,'3 PlantsCodes'!$D$31,IF($R32=2,'3 PlantsCodes'!$D$32)))</f>
        <v>18.535619588938964</v>
      </c>
      <c r="BL32" s="19">
        <f>(IF($O32=20,VLOOKUP($C32,[1]Berlin!$AB$7:$AN$40,12),IF($O32&gt;0,VLOOKUP($C32,[1]Berlin!$AB$7:$AN$40,$O32),0))/(IF($Q32=1,'3 PlantsCodes'!$E$26,IF($Q32=3,'3 PlantsCodes'!$E$28,IF($Q32=4,'3 PlantsCodes'!$E$29,1)))*IF($R32=1,'3 PlantsCodes'!$E$31,IF($R32=2,'3 PlantsCodes'!$E$32))))</f>
        <v>2.9459454543420773</v>
      </c>
      <c r="BM32" s="19">
        <f>VLOOKUP($C32,[1]Berlin!$AB$6:$AZ$40,$S32)</f>
        <v>8.6315789473684212</v>
      </c>
      <c r="BN32" s="19">
        <f>VLOOKUP($C32,[1]Berlin!$B$7:$Y$40,18)</f>
        <v>21.6833515625</v>
      </c>
      <c r="BO32" s="19">
        <f>VLOOKUP($C32,[1]Berlin!$B$7:$AA$40,26)</f>
        <v>0.19131618883732621</v>
      </c>
      <c r="BP32" s="20">
        <f>IF($U32=1,-[4]Office!$E$8,0)</f>
        <v>0</v>
      </c>
      <c r="BQ32" s="57" t="s">
        <v>30</v>
      </c>
      <c r="BR32" s="19">
        <f>IF($N32&gt;0,VLOOKUP($C32,[2]Berlin!$AB$7:$AN$40,$N32))/((IF($P32=1,'3 PlantsCodes'!$D$26,IF($P32=2,'3 PlantsCodes'!$D$27,IF($P32=3,'3 PlantsCodes'!$D$28,IF($P32=4,'3 PlantsCodes'!$D$29)))))*IF($R32=1,'3 PlantsCodes'!$D$31,IF($R32=2,'3 PlantsCodes'!$D$32)))</f>
        <v>34.237357794081738</v>
      </c>
      <c r="BS32" s="19">
        <f>(IF($O32=20,VLOOKUP($C32,[2]Berlin!$AB$7:$AN$40,12),IF($O32&gt;0,VLOOKUP($C32,[2]Berlin!$AB$7:$AN$40,$O32),0))/(IF($Q32=1,'3 PlantsCodes'!$E$26,IF($Q32=3,'3 PlantsCodes'!$E$28,IF($Q32=4,'3 PlantsCodes'!$E$29,1)))*IF($R32=1,'3 PlantsCodes'!$E$31,IF($R32=2,'3 PlantsCodes'!$E$32))))</f>
        <v>1.9564263492521787</v>
      </c>
      <c r="BT32" s="19">
        <f>VLOOKUP($C32,[2]Berlin!$AB$6:$AZ$40,$S32)</f>
        <v>12.526315789473685</v>
      </c>
      <c r="BU32" s="19">
        <f>VLOOKUP($C32,[2]Berlin!$B$7:$Y$40,18)</f>
        <v>19.98338673313491</v>
      </c>
      <c r="BV32" s="19">
        <f>VLOOKUP($C32,[2]Berlin!$B$7:$AA$40,26)</f>
        <v>0.40764575251109536</v>
      </c>
      <c r="BW32" s="20">
        <f>IF($U32=1,-[4]School!$E$8,0)</f>
        <v>0</v>
      </c>
      <c r="BX32" s="57" t="s">
        <v>30</v>
      </c>
    </row>
    <row r="33" spans="1:76" ht="15" customHeight="1" x14ac:dyDescent="0.25">
      <c r="A33" s="151"/>
      <c r="B33" s="17">
        <v>5</v>
      </c>
      <c r="C33" s="22">
        <f t="shared" si="33"/>
        <v>13</v>
      </c>
      <c r="D33" s="50" t="str">
        <f t="shared" si="33"/>
        <v>o+</v>
      </c>
      <c r="E33" s="50" t="str">
        <f t="shared" si="33"/>
        <v>+</v>
      </c>
      <c r="F33" s="49" t="str">
        <f t="shared" si="33"/>
        <v>o</v>
      </c>
      <c r="G33" s="49" t="str">
        <f t="shared" si="33"/>
        <v>o+</v>
      </c>
      <c r="H33" s="49">
        <f t="shared" si="33"/>
        <v>0</v>
      </c>
      <c r="I33" s="49">
        <f t="shared" si="33"/>
        <v>3</v>
      </c>
      <c r="J33" s="49">
        <f t="shared" si="33"/>
        <v>3</v>
      </c>
      <c r="K33" s="49">
        <f t="shared" si="33"/>
        <v>2</v>
      </c>
      <c r="L33" s="49">
        <f t="shared" si="33"/>
        <v>1</v>
      </c>
      <c r="M33" s="49">
        <f t="shared" si="33"/>
        <v>3321</v>
      </c>
      <c r="N33" s="49">
        <f t="shared" si="33"/>
        <v>6</v>
      </c>
      <c r="O33" s="49">
        <f t="shared" si="33"/>
        <v>20</v>
      </c>
      <c r="P33" s="49">
        <f t="shared" si="33"/>
        <v>1</v>
      </c>
      <c r="Q33" s="49">
        <f t="shared" si="33"/>
        <v>1</v>
      </c>
      <c r="R33" s="49">
        <f t="shared" si="33"/>
        <v>2</v>
      </c>
      <c r="S33" s="22">
        <f t="shared" si="33"/>
        <v>15</v>
      </c>
      <c r="T33" s="49">
        <f t="shared" si="33"/>
        <v>0</v>
      </c>
      <c r="U33" s="49">
        <f t="shared" si="33"/>
        <v>0</v>
      </c>
      <c r="V33" s="18" t="str">
        <f t="shared" si="33"/>
        <v/>
      </c>
      <c r="W33" s="21">
        <f>IF(W10&gt;0,VLOOKUP(W10,'[3]2010_Envelope'!$BH$6:$CR$128,28),"")</f>
        <v>6.6369230769230771</v>
      </c>
      <c r="X33" s="21">
        <f>IF(X10&gt;0,VLOOKUP(X10,'[3]2010_Envelope'!$BH$6:$CR$128,28),"")</f>
        <v>25.935688034188033</v>
      </c>
      <c r="Y33" s="21">
        <f>IF(Y10&gt;0,VLOOKUP(Y10,'[3]2010_Envelope'!$BH$6:$CR$128,28),"")</f>
        <v>8.2654701535720818</v>
      </c>
      <c r="Z33" s="21">
        <f>IF(Z10&gt;0,VLOOKUP(Z10,'[3]2010_Envelope'!$BH$6:$CR$128,28),"")</f>
        <v>120.6474358974359</v>
      </c>
      <c r="AA33" s="21" t="str">
        <f>IF(AA10&gt;0,VLOOKUP(AA10,'[3]2010_Envelope'!$BH$6:$CR$128,28),"")</f>
        <v/>
      </c>
      <c r="AB33" s="21">
        <f>IF(AB10&gt;0,VLOOKUP(AB10,'[3]2010_Envelope'!$BH$6:$CR$128,28),"")</f>
        <v>84.248717948717953</v>
      </c>
      <c r="AC33" s="20" t="str">
        <f>IF(AC10&gt;0,VLOOKUP(AC10,'[3]2010_HVAC'!$EY$7:$KA$83,104),"")</f>
        <v/>
      </c>
      <c r="AD33" s="20" t="str">
        <f>IF(AD10&gt;0,VLOOKUP(AD10,'[3]2010_HVAC'!$EY$7:$KA$83,104),"")</f>
        <v/>
      </c>
      <c r="AE33" s="20">
        <f>IF(AE10&gt;0,VLOOKUP(AE10,'[3]2010_HVAC'!$EY$7:$KA$83,104),"")</f>
        <v>35.760000000000005</v>
      </c>
      <c r="AF33" s="20" t="str">
        <f>IF(AF10&gt;0,VLOOKUP(AF10,'[3]2010_HVAC'!$EY$7:$KA$83,104),"")</f>
        <v/>
      </c>
      <c r="AG33" s="55">
        <f>VLOOKUP($C33,[1]Performance!$A$3:$K$38,6)</f>
        <v>2</v>
      </c>
      <c r="AH33" s="55">
        <f t="shared" si="35"/>
        <v>106</v>
      </c>
      <c r="AI33" s="20">
        <f>IF(AI10&gt;0,VLOOKUP(AI10,'[3]2010_HVAC'!$EY$7:$KA$83,AH33),"")</f>
        <v>2.6978181303536881</v>
      </c>
      <c r="AJ33" s="20" t="str">
        <f>IF(AJ10&gt;0,VLOOKUP(AJ10,'[3]2010_HVAC'!$EY$7:$KA$83,$AH33),"")</f>
        <v/>
      </c>
      <c r="AK33" s="20" t="str">
        <f>IF(AK10&gt;0,VLOOKUP(AK10,'[3]2010_HVAC'!$EY$7:$KA$83,104),"")</f>
        <v/>
      </c>
      <c r="AL33" s="20" t="str">
        <f>IF(AL10&gt;0,VLOOKUP(AL10,'[3]2010_HVAC'!$EY$7:$KA$83,104),"")</f>
        <v/>
      </c>
      <c r="AM33" s="20">
        <f>IF(AM10&gt;0,VLOOKUP(AM10,'[3]2010_HVAC'!$EY$7:$KA$83,104),"")</f>
        <v>4.0095384615384626</v>
      </c>
      <c r="AN33" s="20" t="str">
        <f>IF(AN10&gt;0,VLOOKUP(AN10,'[3]2010_HVAC'!$EY$7:$KA$83,104),"")</f>
        <v/>
      </c>
      <c r="AO33" s="20" t="str">
        <f>IF(AO10&gt;0,VLOOKUP(AO10,'[3]2010_HVAC'!$EY$7:$KA$83,104),"")</f>
        <v/>
      </c>
      <c r="AP33" s="13">
        <f t="shared" si="36"/>
        <v>674391.72458438633</v>
      </c>
      <c r="AQ33" s="21">
        <f>IF(AQ10&gt;0,VLOOKUP(AQ10,'[3]2010_Envelope'!$BH$6:$CR$128,29),"")</f>
        <v>17.975000000000001</v>
      </c>
      <c r="AR33" s="21">
        <f>IF(AR10&gt;0,VLOOKUP(AR10,'[3]2010_Envelope'!$BH$6:$CR$128,29),"")</f>
        <v>46.712607111111105</v>
      </c>
      <c r="AS33" s="21">
        <f>IF(AS10&gt;0,VLOOKUP(AS10,'[3]2010_Envelope'!$BH$6:$CR$128,29),"")</f>
        <v>22.385648332591057</v>
      </c>
      <c r="AT33" s="21">
        <f>IF(AT10&gt;0,VLOOKUP(AT10,'[3]2010_Envelope'!$BH$6:$CR$128,29),"")</f>
        <v>91.954971428571426</v>
      </c>
      <c r="AU33" s="21" t="str">
        <f>IF(AU10&gt;0,VLOOKUP(AU10,'[3]2010_Envelope'!$BH$6:$CR$128,29),"")</f>
        <v/>
      </c>
      <c r="AV33" s="21">
        <f>IF(AV10&gt;0,VLOOKUP(AV10,'[3]2010_Envelope'!$BH$6:$CR$128,29),"")</f>
        <v>56.714742857142859</v>
      </c>
      <c r="AW33" s="20" t="str">
        <f>IF(AW10&gt;0,VLOOKUP(AW10,'[3]2010_HVAC'!$EY$7:$KA$83,107),"")</f>
        <v/>
      </c>
      <c r="AX33" s="20" t="str">
        <f>IF(AX10&gt;0,VLOOKUP(AX10,'[3]2010_HVAC'!$EY$7:$KA$83,107),"")</f>
        <v/>
      </c>
      <c r="AY33" s="20">
        <f>IF(AY10&gt;0,VLOOKUP(AY10,'[3]2010_HVAC'!$EY$7:$KA$83,107),"")</f>
        <v>35.760000000000005</v>
      </c>
      <c r="AZ33" s="20" t="str">
        <f>IF(AZ10&gt;0,VLOOKUP(AZ10,'[3]2010_HVAC'!$EY$7:$KA$83,107),"")</f>
        <v/>
      </c>
      <c r="BA33" s="55">
        <f>VLOOKUP($C33,[2]Performance!$A$3:$K$36,6)</f>
        <v>1</v>
      </c>
      <c r="BB33" s="55">
        <f t="shared" si="37"/>
        <v>108</v>
      </c>
      <c r="BC33" s="20">
        <f>IF(BC10&gt;0,VLOOKUP(BC10,'[3]2010_HVAC'!$EY$7:$KA$83,BB33),"")</f>
        <v>7.5409249650980001</v>
      </c>
      <c r="BD33" s="20" t="str">
        <f>IF(BD10&gt;0,VLOOKUP(BD10,'[3]2010_HVAC'!$EY$7:$KA$83,$BB33),"")</f>
        <v/>
      </c>
      <c r="BE33" s="20" t="str">
        <f>IF(BE10&gt;0,VLOOKUP(BE10,'[3]2010_HVAC'!$EY$7:$KA$83,107),"")</f>
        <v/>
      </c>
      <c r="BF33" s="20" t="str">
        <f>IF(BF10&gt;0,VLOOKUP(BF10,'[3]2010_HVAC'!$EY$7:$KA$83,107),"")</f>
        <v/>
      </c>
      <c r="BG33" s="20">
        <f>IF(BG10&gt;0,VLOOKUP(BG10,'[3]2010_HVAC'!$EY$7:$KA$83,107),"")</f>
        <v>4.4677714285714289</v>
      </c>
      <c r="BH33" s="20" t="str">
        <f>IF(BH10&gt;0,VLOOKUP(BH10,'[3]2010_HVAC'!$EY$7:$KA$83,107),"")</f>
        <v/>
      </c>
      <c r="BI33" s="20" t="str">
        <f>IF(BI10&gt;0,VLOOKUP(BI10,'[3]2010_HVAC'!$EY$7:$KA$83,107),"")</f>
        <v/>
      </c>
      <c r="BJ33" s="13">
        <f t="shared" si="38"/>
        <v>893061.74828772061</v>
      </c>
      <c r="BK33" s="19">
        <f>IF($N33&gt;0,VLOOKUP($C33,[1]Berlin!$AB$7:$AN$40,$N33))/((IF($P33=1,'3 PlantsCodes'!$D$26,IF($P33=2,'3 PlantsCodes'!$D$27,IF($P33=3,'3 PlantsCodes'!$D$28,IF($P33=4,'3 PlantsCodes'!$D$29)))))*IF($R33=1,'3 PlantsCodes'!$D$31,IF($R33=2,'3 PlantsCodes'!$D$32)))</f>
        <v>13.677229685463839</v>
      </c>
      <c r="BL33" s="19">
        <f>(IF($O33=20,VLOOKUP($C33,[1]Berlin!$AB$7:$AN$40,12),IF($O33&gt;0,VLOOKUP($C33,[1]Berlin!$AB$7:$AN$40,$O33),0))/(IF($Q33=1,'3 PlantsCodes'!$E$26,IF($Q33=3,'3 PlantsCodes'!$E$28,IF($Q33=4,'3 PlantsCodes'!$E$29,1)))*IF($R33=1,'3 PlantsCodes'!$E$31,IF($R33=2,'3 PlantsCodes'!$E$32))))</f>
        <v>3.2092049644168861</v>
      </c>
      <c r="BM33" s="19">
        <f>VLOOKUP($C33,[1]Berlin!$AB$6:$AZ$40,$S33)</f>
        <v>8.6315789473684212</v>
      </c>
      <c r="BN33" s="19">
        <f>VLOOKUP($C33,[1]Berlin!$B$7:$Y$40,18)</f>
        <v>21.670791015624999</v>
      </c>
      <c r="BO33" s="19">
        <f>VLOOKUP($C33,[1]Berlin!$B$7:$AA$40,26)</f>
        <v>0.19146271655626448</v>
      </c>
      <c r="BP33" s="20">
        <f>IF($U33=1,-[4]Office!$E$8,0)</f>
        <v>0</v>
      </c>
      <c r="BQ33" s="57" t="s">
        <v>30</v>
      </c>
      <c r="BR33" s="19">
        <f>IF($N33&gt;0,VLOOKUP($C33,[2]Berlin!$AB$7:$AN$40,$N33))/((IF($P33=1,'3 PlantsCodes'!$D$26,IF($P33=2,'3 PlantsCodes'!$D$27,IF($P33=3,'3 PlantsCodes'!$D$28,IF($P33=4,'3 PlantsCodes'!$D$29)))))*IF($R33=1,'3 PlantsCodes'!$D$31,IF($R33=2,'3 PlantsCodes'!$D$32)))</f>
        <v>24.317131006536592</v>
      </c>
      <c r="BS33" s="19">
        <f>(IF($O33=20,VLOOKUP($C33,[2]Berlin!$AB$7:$AN$40,12),IF($O33&gt;0,VLOOKUP($C33,[2]Berlin!$AB$7:$AN$40,$O33),0))/(IF($Q33=1,'3 PlantsCodes'!$E$26,IF($Q33=3,'3 PlantsCodes'!$E$28,IF($Q33=4,'3 PlantsCodes'!$E$29,1)))*IF($R33=1,'3 PlantsCodes'!$E$31,IF($R33=2,'3 PlantsCodes'!$E$32))))</f>
        <v>2.3509337009578917</v>
      </c>
      <c r="BT33" s="19">
        <f>VLOOKUP($C33,[2]Berlin!$AB$6:$AZ$40,$S33)</f>
        <v>12.526315789473685</v>
      </c>
      <c r="BU33" s="19">
        <f>VLOOKUP($C33,[2]Berlin!$B$7:$Y$40,18)</f>
        <v>19.965381414682518</v>
      </c>
      <c r="BV33" s="19">
        <f>VLOOKUP($C33,[2]Berlin!$B$7:$AA$40,26)</f>
        <v>0.39991506738999488</v>
      </c>
      <c r="BW33" s="20">
        <f>IF($U33=1,-[4]School!$E$8,0)</f>
        <v>0</v>
      </c>
      <c r="BX33" s="57" t="s">
        <v>30</v>
      </c>
    </row>
    <row r="34" spans="1:76" ht="15" customHeight="1" x14ac:dyDescent="0.25">
      <c r="A34" s="151"/>
      <c r="B34" s="17">
        <v>6</v>
      </c>
      <c r="C34" s="22">
        <f t="shared" si="33"/>
        <v>9</v>
      </c>
      <c r="D34" s="50" t="str">
        <f t="shared" si="33"/>
        <v>o</v>
      </c>
      <c r="E34" s="50" t="str">
        <f t="shared" si="33"/>
        <v>+</v>
      </c>
      <c r="F34" s="49" t="str">
        <f t="shared" si="33"/>
        <v>o</v>
      </c>
      <c r="G34" s="49" t="str">
        <f t="shared" si="33"/>
        <v>o+</v>
      </c>
      <c r="H34" s="49">
        <f t="shared" si="33"/>
        <v>0</v>
      </c>
      <c r="I34" s="49">
        <f t="shared" si="33"/>
        <v>2</v>
      </c>
      <c r="J34" s="49">
        <f t="shared" si="33"/>
        <v>3</v>
      </c>
      <c r="K34" s="49">
        <f t="shared" si="33"/>
        <v>2</v>
      </c>
      <c r="L34" s="49">
        <f t="shared" si="33"/>
        <v>1</v>
      </c>
      <c r="M34" s="49">
        <f t="shared" si="33"/>
        <v>2321</v>
      </c>
      <c r="N34" s="49">
        <f t="shared" si="33"/>
        <v>9</v>
      </c>
      <c r="O34" s="49">
        <f t="shared" si="33"/>
        <v>20</v>
      </c>
      <c r="P34" s="49">
        <f t="shared" si="33"/>
        <v>1</v>
      </c>
      <c r="Q34" s="49">
        <f t="shared" si="33"/>
        <v>1</v>
      </c>
      <c r="R34" s="49">
        <f t="shared" si="33"/>
        <v>2</v>
      </c>
      <c r="S34" s="22">
        <f t="shared" si="33"/>
        <v>18</v>
      </c>
      <c r="T34" s="49">
        <f t="shared" si="33"/>
        <v>0</v>
      </c>
      <c r="U34" s="49">
        <f t="shared" si="33"/>
        <v>1</v>
      </c>
      <c r="V34" s="18" t="str">
        <f t="shared" si="33"/>
        <v/>
      </c>
      <c r="W34" s="21">
        <f>IF(W11&gt;0,VLOOKUP(W11,'[3]2010_Envelope'!$BH$6:$CR$128,28),"")</f>
        <v>1.5830769230769222</v>
      </c>
      <c r="X34" s="21">
        <f>IF(X11&gt;0,VLOOKUP(X11,'[3]2010_Envelope'!$BH$6:$CR$128,28),"")</f>
        <v>19.717376068376065</v>
      </c>
      <c r="Y34" s="21">
        <f>IF(Y11&gt;0,VLOOKUP(Y11,'[3]2010_Envelope'!$BH$6:$CR$128,28),"")</f>
        <v>6.4253125320212083</v>
      </c>
      <c r="Z34" s="21">
        <f>IF(Z11&gt;0,VLOOKUP(Z11,'[3]2010_Envelope'!$BH$6:$CR$128,28),"")</f>
        <v>120.6474358974359</v>
      </c>
      <c r="AA34" s="21" t="str">
        <f>IF(AA11&gt;0,VLOOKUP(AA11,'[3]2010_Envelope'!$BH$6:$CR$128,28),"")</f>
        <v/>
      </c>
      <c r="AB34" s="21">
        <f>IF(AB11&gt;0,VLOOKUP(AB11,'[3]2010_Envelope'!$BH$6:$CR$128,28),"")</f>
        <v>84.248717948717953</v>
      </c>
      <c r="AC34" s="20" t="str">
        <f>IF(AC11&gt;0,VLOOKUP(AC11,'[3]2010_HVAC'!$EY$7:$KA$83,104),"")</f>
        <v/>
      </c>
      <c r="AD34" s="20" t="str">
        <f>IF(AD11&gt;0,VLOOKUP(AD11,'[3]2010_HVAC'!$EY$7:$KA$83,104),"")</f>
        <v/>
      </c>
      <c r="AE34" s="20">
        <f>IF(AE11&gt;0,VLOOKUP(AE11,'[3]2010_HVAC'!$EY$7:$KA$83,104),"")</f>
        <v>35.760000000000005</v>
      </c>
      <c r="AF34" s="20" t="str">
        <f>IF(AF11&gt;0,VLOOKUP(AF11,'[3]2010_HVAC'!$EY$7:$KA$83,104),"")</f>
        <v/>
      </c>
      <c r="AG34" s="55">
        <f>VLOOKUP($C34,[1]Performance!$A$3:$K$38,6)</f>
        <v>2</v>
      </c>
      <c r="AH34" s="55">
        <f t="shared" si="35"/>
        <v>106</v>
      </c>
      <c r="AI34" s="20" t="str">
        <f>IF(AI11&gt;0,VLOOKUP(AI11,'[3]2010_HVAC'!$EY$7:$KA$83,AH34),"")</f>
        <v/>
      </c>
      <c r="AJ34" s="20" t="str">
        <f>IF(AJ11&gt;0,VLOOKUP(AJ11,'[3]2010_HVAC'!$EY$7:$KA$83,$AH34),"")</f>
        <v/>
      </c>
      <c r="AK34" s="20" t="str">
        <f>IF(AK11&gt;0,VLOOKUP(AK11,'[3]2010_HVAC'!$EY$7:$KA$83,104),"")</f>
        <v/>
      </c>
      <c r="AL34" s="20" t="str">
        <f>IF(AL11&gt;0,VLOOKUP(AL11,'[3]2010_HVAC'!$EY$7:$KA$83,104),"")</f>
        <v/>
      </c>
      <c r="AM34" s="20">
        <f>IF(AM11&gt;0,VLOOKUP(AM11,'[3]2010_HVAC'!$EY$7:$KA$83,104),"")</f>
        <v>4.0095384615384626</v>
      </c>
      <c r="AN34" s="20" t="str">
        <f>IF(AN11&gt;0,VLOOKUP(AN11,'[3]2010_HVAC'!$EY$7:$KA$83,104),"")</f>
        <v/>
      </c>
      <c r="AO34" s="20">
        <f>IF(AO11&gt;0,VLOOKUP(AO11,'[3]2010_HVAC'!$EY$7:$KA$83,104),"")</f>
        <v>22.720271748251747</v>
      </c>
      <c r="AP34" s="13">
        <f t="shared" si="36"/>
        <v>690561.44721583882</v>
      </c>
      <c r="AQ34" s="21">
        <f>IF(AQ11&gt;0,VLOOKUP(AQ11,'[3]2010_Envelope'!$BH$6:$CR$128,29),"")</f>
        <v>4.2874999999999979</v>
      </c>
      <c r="AR34" s="21">
        <f>IF(AR11&gt;0,VLOOKUP(AR11,'[3]2010_Envelope'!$BH$6:$CR$128,29),"")</f>
        <v>35.512843936507934</v>
      </c>
      <c r="AS34" s="21">
        <f>IF(AS11&gt;0,VLOOKUP(AS11,'[3]2010_Envelope'!$BH$6:$CR$128,29),"")</f>
        <v>16.818412906440951</v>
      </c>
      <c r="AT34" s="21">
        <f>IF(AT11&gt;0,VLOOKUP(AT11,'[3]2010_Envelope'!$BH$6:$CR$128,29),"")</f>
        <v>91.954971428571426</v>
      </c>
      <c r="AU34" s="21" t="str">
        <f>IF(AU11&gt;0,VLOOKUP(AU11,'[3]2010_Envelope'!$BH$6:$CR$128,29),"")</f>
        <v/>
      </c>
      <c r="AV34" s="21">
        <f>IF(AV11&gt;0,VLOOKUP(AV11,'[3]2010_Envelope'!$BH$6:$CR$128,29),"")</f>
        <v>56.714742857142859</v>
      </c>
      <c r="AW34" s="20" t="str">
        <f>IF(AW11&gt;0,VLOOKUP(AW11,'[3]2010_HVAC'!$EY$7:$KA$83,107),"")</f>
        <v/>
      </c>
      <c r="AX34" s="20" t="str">
        <f>IF(AX11&gt;0,VLOOKUP(AX11,'[3]2010_HVAC'!$EY$7:$KA$83,107),"")</f>
        <v/>
      </c>
      <c r="AY34" s="20">
        <f>IF(AY11&gt;0,VLOOKUP(AY11,'[3]2010_HVAC'!$EY$7:$KA$83,107),"")</f>
        <v>35.760000000000005</v>
      </c>
      <c r="AZ34" s="20" t="str">
        <f>IF(AZ11&gt;0,VLOOKUP(AZ11,'[3]2010_HVAC'!$EY$7:$KA$83,107),"")</f>
        <v/>
      </c>
      <c r="BA34" s="55">
        <f>VLOOKUP($C34,[2]Performance!$A$3:$K$36,6)</f>
        <v>1</v>
      </c>
      <c r="BB34" s="55">
        <f t="shared" si="37"/>
        <v>108</v>
      </c>
      <c r="BC34" s="20" t="str">
        <f>IF(BC11&gt;0,VLOOKUP(BC11,'[3]2010_HVAC'!$EY$7:$KA$83,BB34),"")</f>
        <v/>
      </c>
      <c r="BD34" s="20" t="str">
        <f>IF(BD11&gt;0,VLOOKUP(BD11,'[3]2010_HVAC'!$EY$7:$KA$83,$BB34),"")</f>
        <v/>
      </c>
      <c r="BE34" s="20" t="str">
        <f>IF(BE11&gt;0,VLOOKUP(BE11,'[3]2010_HVAC'!$EY$7:$KA$83,107),"")</f>
        <v/>
      </c>
      <c r="BF34" s="20" t="str">
        <f>IF(BF11&gt;0,VLOOKUP(BF11,'[3]2010_HVAC'!$EY$7:$KA$83,107),"")</f>
        <v/>
      </c>
      <c r="BG34" s="20">
        <f>IF(BG11&gt;0,VLOOKUP(BG11,'[3]2010_HVAC'!$EY$7:$KA$83,107),"")</f>
        <v>4.4677714285714289</v>
      </c>
      <c r="BH34" s="20" t="str">
        <f>IF(BH11&gt;0,VLOOKUP(BH11,'[3]2010_HVAC'!$EY$7:$KA$83,107),"")</f>
        <v/>
      </c>
      <c r="BI34" s="20">
        <f>IF(BI11&gt;0,VLOOKUP(BI11,'[3]2010_HVAC'!$EY$7:$KA$83,107),"")</f>
        <v>23.441550216450217</v>
      </c>
      <c r="BJ34" s="13">
        <f t="shared" si="38"/>
        <v>847217.04723710706</v>
      </c>
      <c r="BK34" s="19">
        <f>IF($N34&gt;0,VLOOKUP($C34,[1]Berlin!$AB$7:$AN$40,$N34))/((IF($P34=1,'3 PlantsCodes'!$D$26,IF($P34=2,'3 PlantsCodes'!$D$27,IF($P34=3,'3 PlantsCodes'!$D$28,IF($P34=4,'3 PlantsCodes'!$D$29)))))*IF($R34=1,'3 PlantsCodes'!$D$31,IF($R34=2,'3 PlantsCodes'!$D$32)))</f>
        <v>18.35026339304957</v>
      </c>
      <c r="BL34" s="19">
        <f>(IF($O34=20,VLOOKUP($C34,[1]Berlin!$AB$7:$AN$40,12),IF($O34&gt;0,VLOOKUP($C34,[1]Berlin!$AB$7:$AN$40,$O34),0))/(IF($Q34=1,'3 PlantsCodes'!$E$26,IF($Q34=3,'3 PlantsCodes'!$E$28,IF($Q34=4,'3 PlantsCodes'!$E$29,1)))*IF($R34=1,'3 PlantsCodes'!$E$31,IF($R34=2,'3 PlantsCodes'!$E$32))))</f>
        <v>2.9459454543420773</v>
      </c>
      <c r="BM34" s="19">
        <f>VLOOKUP($C34,[1]Berlin!$AB$6:$AZ$40,$S34)</f>
        <v>8.1999999999999993</v>
      </c>
      <c r="BN34" s="19">
        <f>VLOOKUP($C34,[1]Berlin!$B$7:$Y$40,18)</f>
        <v>21.6833515625</v>
      </c>
      <c r="BO34" s="19">
        <f>VLOOKUP($C34,[1]Berlin!$B$7:$AA$40,26)</f>
        <v>0.19131618883732621</v>
      </c>
      <c r="BP34" s="20">
        <f>IF($U34=1,-[4]Office!$E$8,0)</f>
        <v>-6.5128205128205128</v>
      </c>
      <c r="BQ34" s="57" t="s">
        <v>30</v>
      </c>
      <c r="BR34" s="19">
        <f>IF($N34&gt;0,VLOOKUP($C34,[2]Berlin!$AB$7:$AN$40,$N34))/((IF($P34=1,'3 PlantsCodes'!$D$26,IF($P34=2,'3 PlantsCodes'!$D$27,IF($P34=3,'3 PlantsCodes'!$D$28,IF($P34=4,'3 PlantsCodes'!$D$29)))))*IF($R34=1,'3 PlantsCodes'!$D$31,IF($R34=2,'3 PlantsCodes'!$D$32)))</f>
        <v>33.894984216140912</v>
      </c>
      <c r="BS34" s="19">
        <f>(IF($O34=20,VLOOKUP($C34,[2]Berlin!$AB$7:$AN$40,12),IF($O34&gt;0,VLOOKUP($C34,[2]Berlin!$AB$7:$AN$40,$O34),0))/(IF($Q34=1,'3 PlantsCodes'!$E$26,IF($Q34=3,'3 PlantsCodes'!$E$28,IF($Q34=4,'3 PlantsCodes'!$E$29,1)))*IF($R34=1,'3 PlantsCodes'!$E$31,IF($R34=2,'3 PlantsCodes'!$E$32))))</f>
        <v>1.9564263492521787</v>
      </c>
      <c r="BT34" s="19">
        <f>VLOOKUP($C34,[2]Berlin!$AB$6:$AZ$40,$S34)</f>
        <v>11.9</v>
      </c>
      <c r="BU34" s="19">
        <f>VLOOKUP($C34,[2]Berlin!$B$7:$Y$40,18)</f>
        <v>19.98338673313491</v>
      </c>
      <c r="BV34" s="19">
        <f>VLOOKUP($C34,[2]Berlin!$B$7:$AA$40,26)</f>
        <v>0.40764575251109536</v>
      </c>
      <c r="BW34" s="20">
        <f>IF($U34=1,-[4]School!$E$8,0)</f>
        <v>-6.5117460317460321</v>
      </c>
      <c r="BX34" s="57" t="s">
        <v>30</v>
      </c>
    </row>
    <row r="35" spans="1:76" ht="15" customHeight="1" x14ac:dyDescent="0.25">
      <c r="A35" s="151"/>
      <c r="B35" s="17">
        <v>7</v>
      </c>
      <c r="C35" s="22">
        <f t="shared" si="33"/>
        <v>13</v>
      </c>
      <c r="D35" s="50" t="str">
        <f t="shared" si="33"/>
        <v>o+</v>
      </c>
      <c r="E35" s="50" t="str">
        <f t="shared" si="33"/>
        <v>+</v>
      </c>
      <c r="F35" s="49" t="str">
        <f t="shared" si="33"/>
        <v>o</v>
      </c>
      <c r="G35" s="49" t="str">
        <f t="shared" si="33"/>
        <v>o+</v>
      </c>
      <c r="H35" s="49">
        <f t="shared" si="33"/>
        <v>0</v>
      </c>
      <c r="I35" s="49">
        <f t="shared" si="33"/>
        <v>3</v>
      </c>
      <c r="J35" s="49">
        <f t="shared" si="33"/>
        <v>3</v>
      </c>
      <c r="K35" s="49">
        <f t="shared" si="33"/>
        <v>2</v>
      </c>
      <c r="L35" s="49">
        <f t="shared" si="33"/>
        <v>1</v>
      </c>
      <c r="M35" s="49">
        <f t="shared" si="33"/>
        <v>3321</v>
      </c>
      <c r="N35" s="49">
        <f t="shared" si="33"/>
        <v>9</v>
      </c>
      <c r="O35" s="49">
        <f t="shared" si="33"/>
        <v>20</v>
      </c>
      <c r="P35" s="49">
        <f t="shared" si="33"/>
        <v>1</v>
      </c>
      <c r="Q35" s="49">
        <f t="shared" si="33"/>
        <v>1</v>
      </c>
      <c r="R35" s="49">
        <f t="shared" si="33"/>
        <v>2</v>
      </c>
      <c r="S35" s="22">
        <f t="shared" si="33"/>
        <v>18</v>
      </c>
      <c r="T35" s="49">
        <f t="shared" si="33"/>
        <v>0</v>
      </c>
      <c r="U35" s="49">
        <f t="shared" si="33"/>
        <v>1</v>
      </c>
      <c r="V35" s="18" t="str">
        <f t="shared" si="33"/>
        <v/>
      </c>
      <c r="W35" s="21">
        <f>IF(W12&gt;0,VLOOKUP(W12,'[3]2010_Envelope'!$BH$6:$CR$128,28),"")</f>
        <v>6.6369230769230771</v>
      </c>
      <c r="X35" s="21">
        <f>IF(X12&gt;0,VLOOKUP(X12,'[3]2010_Envelope'!$BH$6:$CR$128,28),"")</f>
        <v>25.935688034188033</v>
      </c>
      <c r="Y35" s="21">
        <f>IF(Y12&gt;0,VLOOKUP(Y12,'[3]2010_Envelope'!$BH$6:$CR$128,28),"")</f>
        <v>8.2654701535720818</v>
      </c>
      <c r="Z35" s="21">
        <f>IF(Z12&gt;0,VLOOKUP(Z12,'[3]2010_Envelope'!$BH$6:$CR$128,28),"")</f>
        <v>120.6474358974359</v>
      </c>
      <c r="AA35" s="21" t="str">
        <f>IF(AA12&gt;0,VLOOKUP(AA12,'[3]2010_Envelope'!$BH$6:$CR$128,28),"")</f>
        <v/>
      </c>
      <c r="AB35" s="21">
        <f>IF(AB12&gt;0,VLOOKUP(AB12,'[3]2010_Envelope'!$BH$6:$CR$128,28),"")</f>
        <v>84.248717948717953</v>
      </c>
      <c r="AC35" s="20" t="str">
        <f>IF(AC12&gt;0,VLOOKUP(AC12,'[3]2010_HVAC'!$EY$7:$KA$83,104),"")</f>
        <v/>
      </c>
      <c r="AD35" s="20" t="str">
        <f>IF(AD12&gt;0,VLOOKUP(AD12,'[3]2010_HVAC'!$EY$7:$KA$83,104),"")</f>
        <v/>
      </c>
      <c r="AE35" s="20">
        <f>IF(AE12&gt;0,VLOOKUP(AE12,'[3]2010_HVAC'!$EY$7:$KA$83,104),"")</f>
        <v>35.760000000000005</v>
      </c>
      <c r="AF35" s="20" t="str">
        <f>IF(AF12&gt;0,VLOOKUP(AF12,'[3]2010_HVAC'!$EY$7:$KA$83,104),"")</f>
        <v/>
      </c>
      <c r="AG35" s="55">
        <f>VLOOKUP($C35,[1]Performance!$A$3:$K$38,6)</f>
        <v>2</v>
      </c>
      <c r="AH35" s="55">
        <f t="shared" si="35"/>
        <v>106</v>
      </c>
      <c r="AI35" s="20" t="str">
        <f>IF(AI12&gt;0,VLOOKUP(AI12,'[3]2010_HVAC'!$EY$7:$KA$83,AH35),"")</f>
        <v/>
      </c>
      <c r="AJ35" s="20" t="str">
        <f>IF(AJ12&gt;0,VLOOKUP(AJ12,'[3]2010_HVAC'!$EY$7:$KA$83,$AH35),"")</f>
        <v/>
      </c>
      <c r="AK35" s="20" t="str">
        <f>IF(AK12&gt;0,VLOOKUP(AK12,'[3]2010_HVAC'!$EY$7:$KA$83,104),"")</f>
        <v/>
      </c>
      <c r="AL35" s="20" t="str">
        <f>IF(AL12&gt;0,VLOOKUP(AL12,'[3]2010_HVAC'!$EY$7:$KA$83,104),"")</f>
        <v/>
      </c>
      <c r="AM35" s="20">
        <f>IF(AM12&gt;0,VLOOKUP(AM12,'[3]2010_HVAC'!$EY$7:$KA$83,104),"")</f>
        <v>4.0095384615384626</v>
      </c>
      <c r="AN35" s="20" t="str">
        <f>IF(AN12&gt;0,VLOOKUP(AN12,'[3]2010_HVAC'!$EY$7:$KA$83,104),"")</f>
        <v/>
      </c>
      <c r="AO35" s="20">
        <f>IF(AO12&gt;0,VLOOKUP(AO12,'[3]2010_HVAC'!$EY$7:$KA$83,104),"")</f>
        <v>22.720271748251747</v>
      </c>
      <c r="AP35" s="13">
        <f t="shared" si="36"/>
        <v>721244.26605026785</v>
      </c>
      <c r="AQ35" s="21">
        <f>IF(AQ12&gt;0,VLOOKUP(AQ12,'[3]2010_Envelope'!$BH$6:$CR$128,29),"")</f>
        <v>17.975000000000001</v>
      </c>
      <c r="AR35" s="21">
        <f>IF(AR12&gt;0,VLOOKUP(AR12,'[3]2010_Envelope'!$BH$6:$CR$128,29),"")</f>
        <v>46.712607111111105</v>
      </c>
      <c r="AS35" s="21">
        <f>IF(AS12&gt;0,VLOOKUP(AS12,'[3]2010_Envelope'!$BH$6:$CR$128,29),"")</f>
        <v>22.385648332591057</v>
      </c>
      <c r="AT35" s="21">
        <f>IF(AT12&gt;0,VLOOKUP(AT12,'[3]2010_Envelope'!$BH$6:$CR$128,29),"")</f>
        <v>91.954971428571426</v>
      </c>
      <c r="AU35" s="21" t="str">
        <f>IF(AU12&gt;0,VLOOKUP(AU12,'[3]2010_Envelope'!$BH$6:$CR$128,29),"")</f>
        <v/>
      </c>
      <c r="AV35" s="21">
        <f>IF(AV12&gt;0,VLOOKUP(AV12,'[3]2010_Envelope'!$BH$6:$CR$128,29),"")</f>
        <v>56.714742857142859</v>
      </c>
      <c r="AW35" s="20" t="str">
        <f>IF(AW12&gt;0,VLOOKUP(AW12,'[3]2010_HVAC'!$EY$7:$KA$83,107),"")</f>
        <v/>
      </c>
      <c r="AX35" s="20" t="str">
        <f>IF(AX12&gt;0,VLOOKUP(AX12,'[3]2010_HVAC'!$EY$7:$KA$83,107),"")</f>
        <v/>
      </c>
      <c r="AY35" s="20">
        <f>IF(AY12&gt;0,VLOOKUP(AY12,'[3]2010_HVAC'!$EY$7:$KA$83,107),"")</f>
        <v>35.760000000000005</v>
      </c>
      <c r="AZ35" s="20" t="str">
        <f>IF(AZ12&gt;0,VLOOKUP(AZ12,'[3]2010_HVAC'!$EY$7:$KA$83,107),"")</f>
        <v/>
      </c>
      <c r="BA35" s="55">
        <f>VLOOKUP($C35,[2]Performance!$A$3:$K$36,6)</f>
        <v>1</v>
      </c>
      <c r="BB35" s="55">
        <f t="shared" si="37"/>
        <v>108</v>
      </c>
      <c r="BC35" s="20" t="str">
        <f>IF(BC12&gt;0,VLOOKUP(BC12,'[3]2010_HVAC'!$EY$7:$KA$83,BB35),"")</f>
        <v/>
      </c>
      <c r="BD35" s="20" t="str">
        <f>IF(BD12&gt;0,VLOOKUP(BD12,'[3]2010_HVAC'!$EY$7:$KA$83,$BB35),"")</f>
        <v/>
      </c>
      <c r="BE35" s="20" t="str">
        <f>IF(BE12&gt;0,VLOOKUP(BE12,'[3]2010_HVAC'!$EY$7:$KA$83,107),"")</f>
        <v/>
      </c>
      <c r="BF35" s="20" t="str">
        <f>IF(BF12&gt;0,VLOOKUP(BF12,'[3]2010_HVAC'!$EY$7:$KA$83,107),"")</f>
        <v/>
      </c>
      <c r="BG35" s="20">
        <f>IF(BG12&gt;0,VLOOKUP(BG12,'[3]2010_HVAC'!$EY$7:$KA$83,107),"")</f>
        <v>4.4677714285714289</v>
      </c>
      <c r="BH35" s="20" t="str">
        <f>IF(BH12&gt;0,VLOOKUP(BH12,'[3]2010_HVAC'!$EY$7:$KA$83,107),"")</f>
        <v/>
      </c>
      <c r="BI35" s="20">
        <f>IF(BI12&gt;0,VLOOKUP(BI12,'[3]2010_HVAC'!$EY$7:$KA$83,107),"")</f>
        <v>23.441550216450217</v>
      </c>
      <c r="BJ35" s="13">
        <f t="shared" si="38"/>
        <v>943148.71782947995</v>
      </c>
      <c r="BK35" s="19">
        <f>IF($N35&gt;0,VLOOKUP($C35,[1]Berlin!$AB$7:$AN$40,$N35))/((IF($P35=1,'3 PlantsCodes'!$D$26,IF($P35=2,'3 PlantsCodes'!$D$27,IF($P35=3,'3 PlantsCodes'!$D$28,IF($P35=4,'3 PlantsCodes'!$D$29)))))*IF($R35=1,'3 PlantsCodes'!$D$31,IF($R35=2,'3 PlantsCodes'!$D$32)))</f>
        <v>13.540457388609202</v>
      </c>
      <c r="BL35" s="19">
        <f>(IF($O35=20,VLOOKUP($C35,[1]Berlin!$AB$7:$AN$40,12),IF($O35&gt;0,VLOOKUP($C35,[1]Berlin!$AB$7:$AN$40,$O35),0))/(IF($Q35=1,'3 PlantsCodes'!$E$26,IF($Q35=3,'3 PlantsCodes'!$E$28,IF($Q35=4,'3 PlantsCodes'!$E$29,1)))*IF($R35=1,'3 PlantsCodes'!$E$31,IF($R35=2,'3 PlantsCodes'!$E$32))))</f>
        <v>3.2092049644168861</v>
      </c>
      <c r="BM35" s="19">
        <f>VLOOKUP($C35,[1]Berlin!$AB$6:$AZ$40,$S35)</f>
        <v>8.1999999999999993</v>
      </c>
      <c r="BN35" s="19">
        <f>VLOOKUP($C35,[1]Berlin!$B$7:$Y$40,18)</f>
        <v>21.670791015624999</v>
      </c>
      <c r="BO35" s="19">
        <f>VLOOKUP($C35,[1]Berlin!$B$7:$AA$40,26)</f>
        <v>0.19146271655626448</v>
      </c>
      <c r="BP35" s="20">
        <f>IF($U35=1,-[4]Office!$E$8,0)</f>
        <v>-6.5128205128205128</v>
      </c>
      <c r="BQ35" s="57" t="s">
        <v>30</v>
      </c>
      <c r="BR35" s="19">
        <f>IF($N35&gt;0,VLOOKUP($C35,[2]Berlin!$AB$7:$AN$40,$N35))/((IF($P35=1,'3 PlantsCodes'!$D$26,IF($P35=2,'3 PlantsCodes'!$D$27,IF($P35=3,'3 PlantsCodes'!$D$28,IF($P35=4,'3 PlantsCodes'!$D$29)))))*IF($R35=1,'3 PlantsCodes'!$D$31,IF($R35=2,'3 PlantsCodes'!$D$32)))</f>
        <v>24.073959696471224</v>
      </c>
      <c r="BS35" s="19">
        <f>(IF($O35=20,VLOOKUP($C35,[2]Berlin!$AB$7:$AN$40,12),IF($O35&gt;0,VLOOKUP($C35,[2]Berlin!$AB$7:$AN$40,$O35),0))/(IF($Q35=1,'3 PlantsCodes'!$E$26,IF($Q35=3,'3 PlantsCodes'!$E$28,IF($Q35=4,'3 PlantsCodes'!$E$29,1)))*IF($R35=1,'3 PlantsCodes'!$E$31,IF($R35=2,'3 PlantsCodes'!$E$32))))</f>
        <v>2.3509337009578917</v>
      </c>
      <c r="BT35" s="19">
        <f>VLOOKUP($C35,[2]Berlin!$AB$6:$AZ$40,$S35)</f>
        <v>11.9</v>
      </c>
      <c r="BU35" s="19">
        <f>VLOOKUP($C35,[2]Berlin!$B$7:$Y$40,18)</f>
        <v>19.965381414682518</v>
      </c>
      <c r="BV35" s="19">
        <f>VLOOKUP($C35,[2]Berlin!$B$7:$AA$40,26)</f>
        <v>0.39991506738999488</v>
      </c>
      <c r="BW35" s="20">
        <f>IF($U35=1,-[4]School!$E$8,0)</f>
        <v>-6.5117460317460321</v>
      </c>
      <c r="BX35" s="57" t="s">
        <v>30</v>
      </c>
    </row>
    <row r="36" spans="1:76" ht="15" customHeight="1" x14ac:dyDescent="0.25">
      <c r="A36" s="151"/>
      <c r="B36" s="17">
        <v>8</v>
      </c>
      <c r="C36" s="22">
        <f t="shared" si="33"/>
        <v>9</v>
      </c>
      <c r="D36" s="50" t="str">
        <f t="shared" si="33"/>
        <v>o</v>
      </c>
      <c r="E36" s="50" t="str">
        <f t="shared" si="33"/>
        <v>+</v>
      </c>
      <c r="F36" s="49" t="str">
        <f t="shared" si="33"/>
        <v>o</v>
      </c>
      <c r="G36" s="49" t="str">
        <f t="shared" si="33"/>
        <v>o+</v>
      </c>
      <c r="H36" s="49">
        <f t="shared" si="33"/>
        <v>0</v>
      </c>
      <c r="I36" s="49">
        <f t="shared" si="33"/>
        <v>2</v>
      </c>
      <c r="J36" s="49">
        <f t="shared" si="33"/>
        <v>3</v>
      </c>
      <c r="K36" s="49">
        <f t="shared" si="33"/>
        <v>2</v>
      </c>
      <c r="L36" s="49">
        <f t="shared" si="33"/>
        <v>1</v>
      </c>
      <c r="M36" s="49">
        <f t="shared" si="33"/>
        <v>2321</v>
      </c>
      <c r="N36" s="49">
        <f t="shared" si="33"/>
        <v>10</v>
      </c>
      <c r="O36" s="49">
        <f t="shared" si="33"/>
        <v>20</v>
      </c>
      <c r="P36" s="49">
        <f t="shared" si="33"/>
        <v>1</v>
      </c>
      <c r="Q36" s="49">
        <f t="shared" si="33"/>
        <v>1</v>
      </c>
      <c r="R36" s="49">
        <f t="shared" si="33"/>
        <v>2</v>
      </c>
      <c r="S36" s="22">
        <f t="shared" si="33"/>
        <v>25</v>
      </c>
      <c r="T36" s="49">
        <f t="shared" si="33"/>
        <v>1</v>
      </c>
      <c r="U36" s="49">
        <f t="shared" si="33"/>
        <v>1</v>
      </c>
      <c r="V36" s="18" t="str">
        <f t="shared" si="33"/>
        <v/>
      </c>
      <c r="W36" s="21">
        <f>IF(W13&gt;0,VLOOKUP(W13,'[3]2010_Envelope'!$BH$6:$CR$128,28),"")</f>
        <v>1.5830769230769222</v>
      </c>
      <c r="X36" s="21">
        <f>IF(X13&gt;0,VLOOKUP(X13,'[3]2010_Envelope'!$BH$6:$CR$128,28),"")</f>
        <v>19.717376068376065</v>
      </c>
      <c r="Y36" s="21">
        <f>IF(Y13&gt;0,VLOOKUP(Y13,'[3]2010_Envelope'!$BH$6:$CR$128,28),"")</f>
        <v>6.4253125320212083</v>
      </c>
      <c r="Z36" s="21">
        <f>IF(Z13&gt;0,VLOOKUP(Z13,'[3]2010_Envelope'!$BH$6:$CR$128,28),"")</f>
        <v>120.6474358974359</v>
      </c>
      <c r="AA36" s="21" t="str">
        <f>IF(AA13&gt;0,VLOOKUP(AA13,'[3]2010_Envelope'!$BH$6:$CR$128,28),"")</f>
        <v/>
      </c>
      <c r="AB36" s="21">
        <f>IF(AB13&gt;0,VLOOKUP(AB13,'[3]2010_Envelope'!$BH$6:$CR$128,28),"")</f>
        <v>84.248717948717953</v>
      </c>
      <c r="AC36" s="20" t="str">
        <f>IF(AC13&gt;0,VLOOKUP(AC13,'[3]2010_HVAC'!$EY$7:$KA$83,104),"")</f>
        <v/>
      </c>
      <c r="AD36" s="20" t="str">
        <f>IF(AD13&gt;0,VLOOKUP(AD13,'[3]2010_HVAC'!$EY$7:$KA$83,104),"")</f>
        <v/>
      </c>
      <c r="AE36" s="20">
        <f>IF(AE13&gt;0,VLOOKUP(AE13,'[3]2010_HVAC'!$EY$7:$KA$83,104),"")</f>
        <v>35.760000000000005</v>
      </c>
      <c r="AF36" s="20" t="str">
        <f>IF(AF13&gt;0,VLOOKUP(AF13,'[3]2010_HVAC'!$EY$7:$KA$83,104),"")</f>
        <v/>
      </c>
      <c r="AG36" s="55">
        <f>VLOOKUP($C36,[1]Performance!$A$3:$K$38,6)</f>
        <v>2</v>
      </c>
      <c r="AH36" s="55">
        <f t="shared" si="35"/>
        <v>106</v>
      </c>
      <c r="AI36" s="20">
        <f>IF(AI13&gt;0,VLOOKUP(AI13,'[3]2010_HVAC'!$EY$7:$KA$83,AH36),"")</f>
        <v>10.223789183937951</v>
      </c>
      <c r="AJ36" s="20" t="str">
        <f>IF(AJ13&gt;0,VLOOKUP(AJ13,'[3]2010_HVAC'!$EY$7:$KA$83,$AH36),"")</f>
        <v/>
      </c>
      <c r="AK36" s="20" t="str">
        <f>IF(AK13&gt;0,VLOOKUP(AK13,'[3]2010_HVAC'!$EY$7:$KA$83,104),"")</f>
        <v/>
      </c>
      <c r="AL36" s="20" t="str">
        <f>IF(AL13&gt;0,VLOOKUP(AL13,'[3]2010_HVAC'!$EY$7:$KA$83,104),"")</f>
        <v/>
      </c>
      <c r="AM36" s="20">
        <f>IF(AM13&gt;0,VLOOKUP(AM13,'[3]2010_HVAC'!$EY$7:$KA$83,104),"")</f>
        <v>4.0095384615384626</v>
      </c>
      <c r="AN36" s="20">
        <f>IF(AN13&gt;0,VLOOKUP(AN13,'[3]2010_HVAC'!$EY$7:$KA$83,104),"")</f>
        <v>15.203223075065125</v>
      </c>
      <c r="AO36" s="20">
        <f>IF(AO13&gt;0,VLOOKUP(AO13,'[3]2010_HVAC'!$EY$7:$KA$83,104),"")</f>
        <v>22.720271748251747</v>
      </c>
      <c r="AP36" s="13">
        <f t="shared" si="36"/>
        <v>750060.65590190596</v>
      </c>
      <c r="AQ36" s="21">
        <f>IF(AQ13&gt;0,VLOOKUP(AQ13,'[3]2010_Envelope'!$BH$6:$CR$128,29),"")</f>
        <v>4.2874999999999979</v>
      </c>
      <c r="AR36" s="21">
        <f>IF(AR13&gt;0,VLOOKUP(AR13,'[3]2010_Envelope'!$BH$6:$CR$128,29),"")</f>
        <v>35.512843936507934</v>
      </c>
      <c r="AS36" s="21">
        <f>IF(AS13&gt;0,VLOOKUP(AS13,'[3]2010_Envelope'!$BH$6:$CR$128,29),"")</f>
        <v>16.818412906440951</v>
      </c>
      <c r="AT36" s="21">
        <f>IF(AT13&gt;0,VLOOKUP(AT13,'[3]2010_Envelope'!$BH$6:$CR$128,29),"")</f>
        <v>91.954971428571426</v>
      </c>
      <c r="AU36" s="21" t="str">
        <f>IF(AU13&gt;0,VLOOKUP(AU13,'[3]2010_Envelope'!$BH$6:$CR$128,29),"")</f>
        <v/>
      </c>
      <c r="AV36" s="21">
        <f>IF(AV13&gt;0,VLOOKUP(AV13,'[3]2010_Envelope'!$BH$6:$CR$128,29),"")</f>
        <v>56.714742857142859</v>
      </c>
      <c r="AW36" s="20" t="str">
        <f>IF(AW13&gt;0,VLOOKUP(AW13,'[3]2010_HVAC'!$EY$7:$KA$83,107),"")</f>
        <v/>
      </c>
      <c r="AX36" s="20" t="str">
        <f>IF(AX13&gt;0,VLOOKUP(AX13,'[3]2010_HVAC'!$EY$7:$KA$83,107),"")</f>
        <v/>
      </c>
      <c r="AY36" s="20">
        <f>IF(AY13&gt;0,VLOOKUP(AY13,'[3]2010_HVAC'!$EY$7:$KA$83,107),"")</f>
        <v>35.760000000000005</v>
      </c>
      <c r="AZ36" s="20" t="str">
        <f>IF(AZ13&gt;0,VLOOKUP(AZ13,'[3]2010_HVAC'!$EY$7:$KA$83,107),"")</f>
        <v/>
      </c>
      <c r="BA36" s="55">
        <f>VLOOKUP($C36,[2]Performance!$A$3:$K$36,6)</f>
        <v>1</v>
      </c>
      <c r="BB36" s="55">
        <f t="shared" si="37"/>
        <v>108</v>
      </c>
      <c r="BC36" s="20">
        <f>IF(BC13&gt;0,VLOOKUP(BC13,'[3]2010_HVAC'!$EY$7:$KA$83,BB36),"")</f>
        <v>28.577473858458017</v>
      </c>
      <c r="BD36" s="20" t="str">
        <f>IF(BD13&gt;0,VLOOKUP(BD13,'[3]2010_HVAC'!$EY$7:$KA$83,$BB36),"")</f>
        <v/>
      </c>
      <c r="BE36" s="20" t="str">
        <f>IF(BE13&gt;0,VLOOKUP(BE13,'[3]2010_HVAC'!$EY$7:$KA$83,107),"")</f>
        <v/>
      </c>
      <c r="BF36" s="20" t="str">
        <f>IF(BF13&gt;0,VLOOKUP(BF13,'[3]2010_HVAC'!$EY$7:$KA$83,107),"")</f>
        <v/>
      </c>
      <c r="BG36" s="20">
        <f>IF(BG13&gt;0,VLOOKUP(BG13,'[3]2010_HVAC'!$EY$7:$KA$83,107),"")</f>
        <v>4.4677714285714289</v>
      </c>
      <c r="BH36" s="20">
        <f>IF(BH13&gt;0,VLOOKUP(BH13,'[3]2010_HVAC'!$EY$7:$KA$83,107),"")</f>
        <v>22.587645711525326</v>
      </c>
      <c r="BI36" s="20">
        <f>IF(BI13&gt;0,VLOOKUP(BI13,'[3]2010_HVAC'!$EY$7:$KA$83,107),"")</f>
        <v>23.441550216450217</v>
      </c>
      <c r="BJ36" s="13">
        <f t="shared" si="38"/>
        <v>1008387.1738825546</v>
      </c>
      <c r="BK36" s="19">
        <f>IF($N36&gt;0,VLOOKUP($C36,[1]Berlin!$AB$7:$AN$40,$N36))/((IF($P36=1,'3 PlantsCodes'!$D$26,IF($P36=2,'3 PlantsCodes'!$D$27,IF($P36=3,'3 PlantsCodes'!$D$28,IF($P36=4,'3 PlantsCodes'!$D$29)))))*IF($R36=1,'3 PlantsCodes'!$D$31,IF($R36=2,'3 PlantsCodes'!$D$32)))</f>
        <v>20.389181547832859</v>
      </c>
      <c r="BL36" s="19">
        <f>(IF($O36=20,VLOOKUP($C36,[1]Berlin!$AB$7:$AN$40,12),IF($O36&gt;0,VLOOKUP($C36,[1]Berlin!$AB$7:$AN$40,$O36),0))/(IF($Q36=1,'3 PlantsCodes'!$E$26,IF($Q36=3,'3 PlantsCodes'!$E$28,IF($Q36=4,'3 PlantsCodes'!$E$29,1)))*IF($R36=1,'3 PlantsCodes'!$E$31,IF($R36=2,'3 PlantsCodes'!$E$32))))</f>
        <v>2.9459454543420773</v>
      </c>
      <c r="BM36" s="19">
        <f>VLOOKUP($C36,[1]Berlin!$AB$6:$AZ$40,$S36)</f>
        <v>5.3257359924026577</v>
      </c>
      <c r="BN36" s="19">
        <f>VLOOKUP($C36,[1]Berlin!$B$7:$Y$40,18)</f>
        <v>21.6833515625</v>
      </c>
      <c r="BO36" s="19">
        <f>VLOOKUP($C36,[1]Berlin!$B$7:$AA$40,26)</f>
        <v>0.19131618883732621</v>
      </c>
      <c r="BP36" s="20">
        <f>IF($U36=1,-[4]Office!$E$8,0)</f>
        <v>-6.5128205128205128</v>
      </c>
      <c r="BQ36" s="57" t="s">
        <v>30</v>
      </c>
      <c r="BR36" s="19">
        <f>IF($N36&gt;0,VLOOKUP($C36,[2]Berlin!$AB$7:$AN$40,$N36))/((IF($P36=1,'3 PlantsCodes'!$D$26,IF($P36=2,'3 PlantsCodes'!$D$27,IF($P36=3,'3 PlantsCodes'!$D$28,IF($P36=4,'3 PlantsCodes'!$D$29)))))*IF($R36=1,'3 PlantsCodes'!$D$31,IF($R36=2,'3 PlantsCodes'!$D$32)))</f>
        <v>37.6610935734899</v>
      </c>
      <c r="BS36" s="19">
        <f>(IF($O36=20,VLOOKUP($C36,[2]Berlin!$AB$7:$AN$40,12),IF($O36&gt;0,VLOOKUP($C36,[2]Berlin!$AB$7:$AN$40,$O36),0))/(IF($Q36=1,'3 PlantsCodes'!$E$26,IF($Q36=3,'3 PlantsCodes'!$E$28,IF($Q36=4,'3 PlantsCodes'!$E$29,1)))*IF($R36=1,'3 PlantsCodes'!$E$31,IF($R36=2,'3 PlantsCodes'!$E$32))))</f>
        <v>1.9564263492521787</v>
      </c>
      <c r="BT36" s="19">
        <f>VLOOKUP($C36,[2]Berlin!$AB$6:$AZ$40,$S36)</f>
        <v>8.8977072310405649</v>
      </c>
      <c r="BU36" s="19">
        <f>VLOOKUP($C36,[2]Berlin!$B$7:$Y$40,18)</f>
        <v>19.98338673313491</v>
      </c>
      <c r="BV36" s="19">
        <f>VLOOKUP($C36,[2]Berlin!$B$7:$AA$40,26)</f>
        <v>0.40764575251109536</v>
      </c>
      <c r="BW36" s="20">
        <f>IF($U36=1,-[4]School!$E$8,0)</f>
        <v>-6.5117460317460321</v>
      </c>
      <c r="BX36" s="57" t="s">
        <v>30</v>
      </c>
    </row>
    <row r="37" spans="1:76" ht="15" customHeight="1" x14ac:dyDescent="0.25">
      <c r="A37" s="151"/>
      <c r="B37" s="17">
        <v>9</v>
      </c>
      <c r="C37" s="22">
        <f t="shared" si="33"/>
        <v>13</v>
      </c>
      <c r="D37" s="50" t="str">
        <f t="shared" si="33"/>
        <v>o+</v>
      </c>
      <c r="E37" s="50" t="str">
        <f t="shared" si="33"/>
        <v>+</v>
      </c>
      <c r="F37" s="49" t="str">
        <f t="shared" si="33"/>
        <v>o</v>
      </c>
      <c r="G37" s="49" t="str">
        <f t="shared" si="33"/>
        <v>o+</v>
      </c>
      <c r="H37" s="49">
        <f t="shared" si="33"/>
        <v>0</v>
      </c>
      <c r="I37" s="49">
        <f t="shared" si="33"/>
        <v>3</v>
      </c>
      <c r="J37" s="49">
        <f t="shared" si="33"/>
        <v>3</v>
      </c>
      <c r="K37" s="49">
        <f t="shared" si="33"/>
        <v>2</v>
      </c>
      <c r="L37" s="49">
        <f t="shared" si="33"/>
        <v>1</v>
      </c>
      <c r="M37" s="49">
        <f t="shared" si="33"/>
        <v>3321</v>
      </c>
      <c r="N37" s="49">
        <f t="shared" si="33"/>
        <v>10</v>
      </c>
      <c r="O37" s="49">
        <f t="shared" si="33"/>
        <v>20</v>
      </c>
      <c r="P37" s="49">
        <f t="shared" si="33"/>
        <v>1</v>
      </c>
      <c r="Q37" s="49">
        <f t="shared" si="33"/>
        <v>1</v>
      </c>
      <c r="R37" s="49">
        <f t="shared" si="33"/>
        <v>2</v>
      </c>
      <c r="S37" s="22">
        <f t="shared" si="33"/>
        <v>25</v>
      </c>
      <c r="T37" s="49">
        <f t="shared" si="33"/>
        <v>1</v>
      </c>
      <c r="U37" s="49">
        <f t="shared" si="33"/>
        <v>1</v>
      </c>
      <c r="V37" s="18" t="str">
        <f t="shared" si="33"/>
        <v/>
      </c>
      <c r="W37" s="21">
        <f>IF(W14&gt;0,VLOOKUP(W14,'[3]2010_Envelope'!$BH$6:$CR$128,28),"")</f>
        <v>6.6369230769230771</v>
      </c>
      <c r="X37" s="21">
        <f>IF(X14&gt;0,VLOOKUP(X14,'[3]2010_Envelope'!$BH$6:$CR$128,28),"")</f>
        <v>25.935688034188033</v>
      </c>
      <c r="Y37" s="21">
        <f>IF(Y14&gt;0,VLOOKUP(Y14,'[3]2010_Envelope'!$BH$6:$CR$128,28),"")</f>
        <v>8.2654701535720818</v>
      </c>
      <c r="Z37" s="21">
        <f>IF(Z14&gt;0,VLOOKUP(Z14,'[3]2010_Envelope'!$BH$6:$CR$128,28),"")</f>
        <v>120.6474358974359</v>
      </c>
      <c r="AA37" s="21" t="str">
        <f>IF(AA14&gt;0,VLOOKUP(AA14,'[3]2010_Envelope'!$BH$6:$CR$128,28),"")</f>
        <v/>
      </c>
      <c r="AB37" s="21">
        <f>IF(AB14&gt;0,VLOOKUP(AB14,'[3]2010_Envelope'!$BH$6:$CR$128,28),"")</f>
        <v>84.248717948717953</v>
      </c>
      <c r="AC37" s="20" t="str">
        <f>IF(AC14&gt;0,VLOOKUP(AC14,'[3]2010_HVAC'!$EY$7:$KA$83,104),"")</f>
        <v/>
      </c>
      <c r="AD37" s="20" t="str">
        <f>IF(AD14&gt;0,VLOOKUP(AD14,'[3]2010_HVAC'!$EY$7:$KA$83,104),"")</f>
        <v/>
      </c>
      <c r="AE37" s="20">
        <f>IF(AE14&gt;0,VLOOKUP(AE14,'[3]2010_HVAC'!$EY$7:$KA$83,104),"")</f>
        <v>35.760000000000005</v>
      </c>
      <c r="AF37" s="20" t="str">
        <f>IF(AF14&gt;0,VLOOKUP(AF14,'[3]2010_HVAC'!$EY$7:$KA$83,104),"")</f>
        <v/>
      </c>
      <c r="AG37" s="55">
        <f>VLOOKUP($C37,[1]Performance!$A$3:$K$38,6)</f>
        <v>2</v>
      </c>
      <c r="AH37" s="55">
        <f t="shared" si="35"/>
        <v>106</v>
      </c>
      <c r="AI37" s="20">
        <f>IF(AI14&gt;0,VLOOKUP(AI14,'[3]2010_HVAC'!$EY$7:$KA$83,AH37),"")</f>
        <v>10.223789183937951</v>
      </c>
      <c r="AJ37" s="20" t="str">
        <f>IF(AJ14&gt;0,VLOOKUP(AJ14,'[3]2010_HVAC'!$EY$7:$KA$83,$AH37),"")</f>
        <v/>
      </c>
      <c r="AK37" s="20" t="str">
        <f>IF(AK14&gt;0,VLOOKUP(AK14,'[3]2010_HVAC'!$EY$7:$KA$83,104),"")</f>
        <v/>
      </c>
      <c r="AL37" s="20" t="str">
        <f>IF(AL14&gt;0,VLOOKUP(AL14,'[3]2010_HVAC'!$EY$7:$KA$83,104),"")</f>
        <v/>
      </c>
      <c r="AM37" s="20">
        <f>IF(AM14&gt;0,VLOOKUP(AM14,'[3]2010_HVAC'!$EY$7:$KA$83,104),"")</f>
        <v>4.0095384615384626</v>
      </c>
      <c r="AN37" s="20">
        <f>IF(AN14&gt;0,VLOOKUP(AN14,'[3]2010_HVAC'!$EY$7:$KA$83,104),"")</f>
        <v>15.203223075065125</v>
      </c>
      <c r="AO37" s="20">
        <f>IF(AO14&gt;0,VLOOKUP(AO14,'[3]2010_HVAC'!$EY$7:$KA$83,104),"")</f>
        <v>22.720271748251747</v>
      </c>
      <c r="AP37" s="13">
        <f t="shared" si="36"/>
        <v>780743.47473633499</v>
      </c>
      <c r="AQ37" s="21">
        <f>IF(AQ14&gt;0,VLOOKUP(AQ14,'[3]2010_Envelope'!$BH$6:$CR$128,29),"")</f>
        <v>17.975000000000001</v>
      </c>
      <c r="AR37" s="21">
        <f>IF(AR14&gt;0,VLOOKUP(AR14,'[3]2010_Envelope'!$BH$6:$CR$128,29),"")</f>
        <v>46.712607111111105</v>
      </c>
      <c r="AS37" s="21">
        <f>IF(AS14&gt;0,VLOOKUP(AS14,'[3]2010_Envelope'!$BH$6:$CR$128,29),"")</f>
        <v>22.385648332591057</v>
      </c>
      <c r="AT37" s="21">
        <f>IF(AT14&gt;0,VLOOKUP(AT14,'[3]2010_Envelope'!$BH$6:$CR$128,29),"")</f>
        <v>91.954971428571426</v>
      </c>
      <c r="AU37" s="21" t="str">
        <f>IF(AU14&gt;0,VLOOKUP(AU14,'[3]2010_Envelope'!$BH$6:$CR$128,29),"")</f>
        <v/>
      </c>
      <c r="AV37" s="21">
        <f>IF(AV14&gt;0,VLOOKUP(AV14,'[3]2010_Envelope'!$BH$6:$CR$128,29),"")</f>
        <v>56.714742857142859</v>
      </c>
      <c r="AW37" s="20" t="str">
        <f>IF(AW14&gt;0,VLOOKUP(AW14,'[3]2010_HVAC'!$EY$7:$KA$83,107),"")</f>
        <v/>
      </c>
      <c r="AX37" s="20" t="str">
        <f>IF(AX14&gt;0,VLOOKUP(AX14,'[3]2010_HVAC'!$EY$7:$KA$83,107),"")</f>
        <v/>
      </c>
      <c r="AY37" s="20">
        <f>IF(AY14&gt;0,VLOOKUP(AY14,'[3]2010_HVAC'!$EY$7:$KA$83,107),"")</f>
        <v>35.760000000000005</v>
      </c>
      <c r="AZ37" s="20" t="str">
        <f>IF(AZ14&gt;0,VLOOKUP(AZ14,'[3]2010_HVAC'!$EY$7:$KA$83,107),"")</f>
        <v/>
      </c>
      <c r="BA37" s="55">
        <f>VLOOKUP($C37,[2]Performance!$A$3:$K$36,6)</f>
        <v>1</v>
      </c>
      <c r="BB37" s="55">
        <f t="shared" si="37"/>
        <v>108</v>
      </c>
      <c r="BC37" s="20">
        <f>IF(BC14&gt;0,VLOOKUP(BC14,'[3]2010_HVAC'!$EY$7:$KA$83,BB37),"")</f>
        <v>28.577473858458017</v>
      </c>
      <c r="BD37" s="20" t="str">
        <f>IF(BD14&gt;0,VLOOKUP(BD14,'[3]2010_HVAC'!$EY$7:$KA$83,$BB37),"")</f>
        <v/>
      </c>
      <c r="BE37" s="20" t="str">
        <f>IF(BE14&gt;0,VLOOKUP(BE14,'[3]2010_HVAC'!$EY$7:$KA$83,107),"")</f>
        <v/>
      </c>
      <c r="BF37" s="20" t="str">
        <f>IF(BF14&gt;0,VLOOKUP(BF14,'[3]2010_HVAC'!$EY$7:$KA$83,107),"")</f>
        <v/>
      </c>
      <c r="BG37" s="20">
        <f>IF(BG14&gt;0,VLOOKUP(BG14,'[3]2010_HVAC'!$EY$7:$KA$83,107),"")</f>
        <v>4.4677714285714289</v>
      </c>
      <c r="BH37" s="20">
        <f>IF(BH14&gt;0,VLOOKUP(BH14,'[3]2010_HVAC'!$EY$7:$KA$83,107),"")</f>
        <v>22.587645711525326</v>
      </c>
      <c r="BI37" s="20">
        <f>IF(BI14&gt;0,VLOOKUP(BI14,'[3]2010_HVAC'!$EY$7:$KA$83,107),"")</f>
        <v>23.441550216450217</v>
      </c>
      <c r="BJ37" s="13">
        <f t="shared" si="38"/>
        <v>1104318.8444749275</v>
      </c>
      <c r="BK37" s="19">
        <f>IF($N37&gt;0,VLOOKUP($C37,[1]Berlin!$AB$7:$AN$40,$N37))/((IF($P37=1,'3 PlantsCodes'!$D$26,IF($P37=2,'3 PlantsCodes'!$D$27,IF($P37=3,'3 PlantsCodes'!$D$28,IF($P37=4,'3 PlantsCodes'!$D$29)))))*IF($R37=1,'3 PlantsCodes'!$D$31,IF($R37=2,'3 PlantsCodes'!$D$32)))</f>
        <v>15.044952654010222</v>
      </c>
      <c r="BL37" s="19">
        <f>(IF($O37=20,VLOOKUP($C37,[1]Berlin!$AB$7:$AN$40,12),IF($O37&gt;0,VLOOKUP($C37,[1]Berlin!$AB$7:$AN$40,$O37),0))/(IF($Q37=1,'3 PlantsCodes'!$E$26,IF($Q37=3,'3 PlantsCodes'!$E$28,IF($Q37=4,'3 PlantsCodes'!$E$29,1)))*IF($R37=1,'3 PlantsCodes'!$E$31,IF($R37=2,'3 PlantsCodes'!$E$32))))</f>
        <v>3.2092049644168861</v>
      </c>
      <c r="BM37" s="19">
        <f>VLOOKUP($C37,[1]Berlin!$AB$6:$AZ$40,$S37)</f>
        <v>5.3257359924026577</v>
      </c>
      <c r="BN37" s="19">
        <f>VLOOKUP($C37,[1]Berlin!$B$7:$Y$40,18)</f>
        <v>21.670791015624999</v>
      </c>
      <c r="BO37" s="19">
        <f>VLOOKUP($C37,[1]Berlin!$B$7:$AA$40,26)</f>
        <v>0.19146271655626448</v>
      </c>
      <c r="BP37" s="20">
        <f>IF($U37=1,-[4]Office!$E$8,0)</f>
        <v>-6.5128205128205128</v>
      </c>
      <c r="BQ37" s="57" t="s">
        <v>30</v>
      </c>
      <c r="BR37" s="19">
        <f>IF($N37&gt;0,VLOOKUP($C37,[2]Berlin!$AB$7:$AN$40,$N37))/((IF($P37=1,'3 PlantsCodes'!$D$26,IF($P37=2,'3 PlantsCodes'!$D$27,IF($P37=3,'3 PlantsCodes'!$D$28,IF($P37=4,'3 PlantsCodes'!$D$29)))))*IF($R37=1,'3 PlantsCodes'!$D$31,IF($R37=2,'3 PlantsCodes'!$D$32)))</f>
        <v>26.748844107190248</v>
      </c>
      <c r="BS37" s="19">
        <f>(IF($O37=20,VLOOKUP($C37,[2]Berlin!$AB$7:$AN$40,12),IF($O37&gt;0,VLOOKUP($C37,[2]Berlin!$AB$7:$AN$40,$O37),0))/(IF($Q37=1,'3 PlantsCodes'!$E$26,IF($Q37=3,'3 PlantsCodes'!$E$28,IF($Q37=4,'3 PlantsCodes'!$E$29,1)))*IF($R37=1,'3 PlantsCodes'!$E$31,IF($R37=2,'3 PlantsCodes'!$E$32))))</f>
        <v>2.3509337009578917</v>
      </c>
      <c r="BT37" s="19">
        <f>VLOOKUP($C37,[2]Berlin!$AB$6:$AZ$40,$S37)</f>
        <v>8.8977072310405649</v>
      </c>
      <c r="BU37" s="19">
        <f>VLOOKUP($C37,[2]Berlin!$B$7:$Y$40,18)</f>
        <v>19.965381414682518</v>
      </c>
      <c r="BV37" s="19">
        <f>VLOOKUP($C37,[2]Berlin!$B$7:$AA$40,26)</f>
        <v>0.39991506738999488</v>
      </c>
      <c r="BW37" s="20">
        <f>IF($U37=1,-[4]School!$E$8,0)</f>
        <v>-6.5117460317460321</v>
      </c>
      <c r="BX37" s="57" t="s">
        <v>30</v>
      </c>
    </row>
    <row r="38" spans="1:76" ht="15" customHeight="1" x14ac:dyDescent="0.25">
      <c r="A38" s="151"/>
      <c r="B38" s="17">
        <v>10</v>
      </c>
      <c r="C38" s="22">
        <f t="shared" si="33"/>
        <v>14</v>
      </c>
      <c r="D38" s="50" t="str">
        <f t="shared" si="33"/>
        <v>o+</v>
      </c>
      <c r="E38" s="50" t="str">
        <f t="shared" si="33"/>
        <v>+</v>
      </c>
      <c r="F38" s="49" t="str">
        <f t="shared" si="33"/>
        <v>+</v>
      </c>
      <c r="G38" s="49" t="str">
        <f t="shared" si="33"/>
        <v>+</v>
      </c>
      <c r="H38" s="49">
        <f t="shared" si="33"/>
        <v>0</v>
      </c>
      <c r="I38" s="49">
        <f t="shared" si="33"/>
        <v>3</v>
      </c>
      <c r="J38" s="49">
        <f t="shared" si="33"/>
        <v>3</v>
      </c>
      <c r="K38" s="49">
        <f t="shared" si="33"/>
        <v>3</v>
      </c>
      <c r="L38" s="49">
        <f t="shared" si="33"/>
        <v>1</v>
      </c>
      <c r="M38" s="49">
        <f t="shared" si="33"/>
        <v>3331</v>
      </c>
      <c r="N38" s="49">
        <f t="shared" si="33"/>
        <v>8</v>
      </c>
      <c r="O38" s="49">
        <f t="shared" si="33"/>
        <v>0</v>
      </c>
      <c r="P38" s="49">
        <f t="shared" si="33"/>
        <v>1</v>
      </c>
      <c r="Q38" s="49">
        <f t="shared" si="33"/>
        <v>0</v>
      </c>
      <c r="R38" s="49">
        <f t="shared" si="33"/>
        <v>2</v>
      </c>
      <c r="S38" s="22">
        <f t="shared" si="33"/>
        <v>17</v>
      </c>
      <c r="T38" s="49">
        <f t="shared" si="33"/>
        <v>0</v>
      </c>
      <c r="U38" s="49">
        <f t="shared" si="33"/>
        <v>1</v>
      </c>
      <c r="V38" s="18" t="str">
        <f t="shared" si="33"/>
        <v/>
      </c>
      <c r="W38" s="21">
        <f>IF(W15&gt;0,VLOOKUP(W15,'[3]2010_Envelope'!$BH$6:$CR$128,28),"")</f>
        <v>6.6369230769230771</v>
      </c>
      <c r="X38" s="21">
        <f>IF(X15&gt;0,VLOOKUP(X15,'[3]2010_Envelope'!$BH$6:$CR$128,28),"")</f>
        <v>25.935688034188033</v>
      </c>
      <c r="Y38" s="21">
        <f>IF(Y15&gt;0,VLOOKUP(Y15,'[3]2010_Envelope'!$BH$6:$CR$128,28),"")</f>
        <v>8.2654701535720818</v>
      </c>
      <c r="Z38" s="21">
        <f>IF(Z15&gt;0,VLOOKUP(Z15,'[3]2010_Envelope'!$BH$6:$CR$128,28),"")</f>
        <v>120.6474358974359</v>
      </c>
      <c r="AA38" s="21">
        <f>IF(AA15&gt;0,VLOOKUP(AA15,'[3]2010_Envelope'!$BH$6:$CR$128,28),"")</f>
        <v>74.267884615384617</v>
      </c>
      <c r="AB38" s="21">
        <f>IF(AB15&gt;0,VLOOKUP(AB15,'[3]2010_Envelope'!$BH$6:$CR$128,28),"")</f>
        <v>84.248717948717953</v>
      </c>
      <c r="AC38" s="20" t="str">
        <f>IF(AC15&gt;0,VLOOKUP(AC15,'[3]2010_HVAC'!$EY$7:$KA$83,104),"")</f>
        <v/>
      </c>
      <c r="AD38" s="20" t="str">
        <f>IF(AD15&gt;0,VLOOKUP(AD15,'[3]2010_HVAC'!$EY$7:$KA$83,104),"")</f>
        <v/>
      </c>
      <c r="AE38" s="20">
        <f>IF(AE15&gt;0,VLOOKUP(AE15,'[3]2010_HVAC'!$EY$7:$KA$83,104),"")</f>
        <v>60.84</v>
      </c>
      <c r="AF38" s="20">
        <f>IF(AF15&gt;0,VLOOKUP(AF15,'[3]2010_HVAC'!$EY$7:$KA$83,104),"")</f>
        <v>36.119999999999997</v>
      </c>
      <c r="AG38" s="55">
        <f>VLOOKUP($C38,[1]Performance!$A$3:$K$38,6)</f>
        <v>2</v>
      </c>
      <c r="AH38" s="55">
        <f t="shared" si="35"/>
        <v>106</v>
      </c>
      <c r="AI38" s="20">
        <f>IF(AI15&gt;0,VLOOKUP(AI15,'[3]2010_HVAC'!$EY$7:$KA$83,AH38),"")</f>
        <v>21.714363330917852</v>
      </c>
      <c r="AJ38" s="20" t="str">
        <f>IF(AJ15&gt;0,VLOOKUP(AJ15,'[3]2010_HVAC'!$EY$7:$KA$83,$AH38),"")</f>
        <v/>
      </c>
      <c r="AK38" s="20" t="str">
        <f>IF(AK15&gt;0,VLOOKUP(AK15,'[3]2010_HVAC'!$EY$7:$KA$83,104),"")</f>
        <v/>
      </c>
      <c r="AL38" s="20" t="str">
        <f>IF(AL15&gt;0,VLOOKUP(AL15,'[3]2010_HVAC'!$EY$7:$KA$83,104),"")</f>
        <v/>
      </c>
      <c r="AM38" s="20">
        <f>IF(AM15&gt;0,VLOOKUP(AM15,'[3]2010_HVAC'!$EY$7:$KA$83,104),"")</f>
        <v>4.0095384615384626</v>
      </c>
      <c r="AN38" s="20" t="str">
        <f>IF(AN15&gt;0,VLOOKUP(AN15,'[3]2010_HVAC'!$EY$7:$KA$83,104),"")</f>
        <v/>
      </c>
      <c r="AO38" s="20">
        <f>IF(AO15&gt;0,VLOOKUP(AO15,'[3]2010_HVAC'!$EY$7:$KA$83,104),"")</f>
        <v>22.720271748251747</v>
      </c>
      <c r="AP38" s="13">
        <f t="shared" si="36"/>
        <v>1089050.7262446156</v>
      </c>
      <c r="AQ38" s="21">
        <f>IF(AQ15&gt;0,VLOOKUP(AQ15,'[3]2010_Envelope'!$BH$6:$CR$128,29),"")</f>
        <v>17.975000000000001</v>
      </c>
      <c r="AR38" s="21">
        <f>IF(AR15&gt;0,VLOOKUP(AR15,'[3]2010_Envelope'!$BH$6:$CR$128,29),"")</f>
        <v>46.712607111111105</v>
      </c>
      <c r="AS38" s="21">
        <f>IF(AS15&gt;0,VLOOKUP(AS15,'[3]2010_Envelope'!$BH$6:$CR$128,29),"")</f>
        <v>22.385648332591057</v>
      </c>
      <c r="AT38" s="21">
        <f>IF(AT15&gt;0,VLOOKUP(AT15,'[3]2010_Envelope'!$BH$6:$CR$128,29),"")</f>
        <v>91.954971428571426</v>
      </c>
      <c r="AU38" s="21">
        <f>IF(AU15&gt;0,VLOOKUP(AU15,'[3]2010_Envelope'!$BH$6:$CR$128,29),"")</f>
        <v>49.995822857142862</v>
      </c>
      <c r="AV38" s="21">
        <f>IF(AV15&gt;0,VLOOKUP(AV15,'[3]2010_Envelope'!$BH$6:$CR$128,29),"")</f>
        <v>56.714742857142859</v>
      </c>
      <c r="AW38" s="20" t="str">
        <f>IF(AW15&gt;0,VLOOKUP(AW15,'[3]2010_HVAC'!$EY$7:$KA$83,107),"")</f>
        <v/>
      </c>
      <c r="AX38" s="20" t="str">
        <f>IF(AX15&gt;0,VLOOKUP(AX15,'[3]2010_HVAC'!$EY$7:$KA$83,107),"")</f>
        <v/>
      </c>
      <c r="AY38" s="20">
        <f>IF(AY15&gt;0,VLOOKUP(AY15,'[3]2010_HVAC'!$EY$7:$KA$83,107),"")</f>
        <v>60.84</v>
      </c>
      <c r="AZ38" s="20">
        <f>IF(AZ15&gt;0,VLOOKUP(AZ15,'[3]2010_HVAC'!$EY$7:$KA$83,107),"")</f>
        <v>36.119999999999997</v>
      </c>
      <c r="BA38" s="55">
        <f>VLOOKUP($C38,[2]Performance!$A$3:$K$36,6)</f>
        <v>1</v>
      </c>
      <c r="BB38" s="55">
        <f t="shared" si="37"/>
        <v>108</v>
      </c>
      <c r="BC38" s="20">
        <f>IF(BC15&gt;0,VLOOKUP(BC15,'[3]2010_HVAC'!$EY$7:$KA$83,BB38),"")</f>
        <v>60.695857404538842</v>
      </c>
      <c r="BD38" s="20" t="str">
        <f>IF(BD15&gt;0,VLOOKUP(BD15,'[3]2010_HVAC'!$EY$7:$KA$83,$BB38),"")</f>
        <v/>
      </c>
      <c r="BE38" s="20" t="str">
        <f>IF(BE15&gt;0,VLOOKUP(BE15,'[3]2010_HVAC'!$EY$7:$KA$83,107),"")</f>
        <v/>
      </c>
      <c r="BF38" s="20" t="str">
        <f>IF(BF15&gt;0,VLOOKUP(BF15,'[3]2010_HVAC'!$EY$7:$KA$83,107),"")</f>
        <v/>
      </c>
      <c r="BG38" s="20">
        <f>IF(BG15&gt;0,VLOOKUP(BG15,'[3]2010_HVAC'!$EY$7:$KA$83,107),"")</f>
        <v>4.4677714285714289</v>
      </c>
      <c r="BH38" s="20" t="str">
        <f>IF(BH15&gt;0,VLOOKUP(BH15,'[3]2010_HVAC'!$EY$7:$KA$83,107),"")</f>
        <v/>
      </c>
      <c r="BI38" s="20">
        <f>IF(BI15&gt;0,VLOOKUP(BI15,'[3]2010_HVAC'!$EY$7:$KA$83,107),"")</f>
        <v>23.441550216450217</v>
      </c>
      <c r="BJ38" s="13">
        <f t="shared" si="38"/>
        <v>1484607.5106537773</v>
      </c>
      <c r="BK38" s="19">
        <f>IF($N38&gt;0,VLOOKUP($C38,[1]Berlin!$AB$7:$AN$40,$N38))/((IF($P38=1,'3 PlantsCodes'!$D$26,IF($P38=2,'3 PlantsCodes'!$D$27,IF($P38=3,'3 PlantsCodes'!$D$28,IF($P38=4,'3 PlantsCodes'!$D$29)))))*IF($R38=1,'3 PlantsCodes'!$D$31,IF($R38=2,'3 PlantsCodes'!$D$32)))</f>
        <v>5.6047398939645792</v>
      </c>
      <c r="BL38" s="19">
        <f>(IF($O38=20,VLOOKUP($C38,[1]Berlin!$AB$7:$AN$40,12),IF($O38&gt;0,VLOOKUP($C38,[1]Berlin!$AB$7:$AN$40,$O38),0))/(IF($Q38=1,'3 PlantsCodes'!$E$26,IF($Q38=3,'3 PlantsCodes'!$E$28,IF($Q38=4,'3 PlantsCodes'!$E$29,1)))*IF($R38=1,'3 PlantsCodes'!$E$31,IF($R38=2,'3 PlantsCodes'!$E$32))))</f>
        <v>0</v>
      </c>
      <c r="BM38" s="19">
        <f>VLOOKUP($C38,[1]Berlin!$AB$6:$AZ$40,$S38)</f>
        <v>2.3067621058581205</v>
      </c>
      <c r="BN38" s="19">
        <f>VLOOKUP($C38,[1]Berlin!$B$7:$Y$40,18)</f>
        <v>7.9656213930698616</v>
      </c>
      <c r="BO38" s="19">
        <f>VLOOKUP($C38,[1]Berlin!$B$7:$AA$40,26)</f>
        <v>0.15411043241175634</v>
      </c>
      <c r="BP38" s="20">
        <f>IF($U38=1,-[4]Office!$E$8,0)</f>
        <v>-6.5128205128205128</v>
      </c>
      <c r="BQ38" s="57" t="s">
        <v>30</v>
      </c>
      <c r="BR38" s="19">
        <f>IF($N38&gt;0,VLOOKUP($C38,[2]Berlin!$AB$7:$AN$40,$N38))/((IF($P38=1,'3 PlantsCodes'!$D$26,IF($P38=2,'3 PlantsCodes'!$D$27,IF($P38=3,'3 PlantsCodes'!$D$28,IF($P38=4,'3 PlantsCodes'!$D$29)))))*IF($R38=1,'3 PlantsCodes'!$D$31,IF($R38=2,'3 PlantsCodes'!$D$32)))</f>
        <v>8.4796195124477549</v>
      </c>
      <c r="BS38" s="19">
        <f>(IF($O38=20,VLOOKUP($C38,[2]Berlin!$AB$7:$AN$40,12),IF($O38&gt;0,VLOOKUP($C38,[2]Berlin!$AB$7:$AN$40,$O38),0))/(IF($Q38=1,'3 PlantsCodes'!$E$26,IF($Q38=3,'3 PlantsCodes'!$E$28,IF($Q38=4,'3 PlantsCodes'!$E$29,1)))*IF($R38=1,'3 PlantsCodes'!$E$31,IF($R38=2,'3 PlantsCodes'!$E$32))))</f>
        <v>0</v>
      </c>
      <c r="BT38" s="19">
        <f>VLOOKUP($C38,[2]Berlin!$AB$6:$AZ$40,$S38)</f>
        <v>3.2219567208613529</v>
      </c>
      <c r="BU38" s="19">
        <f>VLOOKUP($C38,[2]Berlin!$B$7:$Y$40,18)</f>
        <v>8.0533096588879953</v>
      </c>
      <c r="BV38" s="19">
        <f>VLOOKUP($C38,[2]Berlin!$B$7:$AA$40,26)</f>
        <v>0.38366475640163478</v>
      </c>
      <c r="BW38" s="20">
        <f>IF($U38=1,-[4]School!$E$8,0)</f>
        <v>-6.5117460317460321</v>
      </c>
      <c r="BX38" s="57" t="s">
        <v>30</v>
      </c>
    </row>
    <row r="39" spans="1:76" ht="15" customHeight="1" x14ac:dyDescent="0.25">
      <c r="A39" s="151"/>
      <c r="B39" s="17">
        <v>11</v>
      </c>
      <c r="C39" s="22">
        <f t="shared" si="33"/>
        <v>18</v>
      </c>
      <c r="D39" s="50" t="str">
        <f t="shared" si="33"/>
        <v>+</v>
      </c>
      <c r="E39" s="50" t="str">
        <f t="shared" si="33"/>
        <v>+</v>
      </c>
      <c r="F39" s="49" t="str">
        <f t="shared" si="33"/>
        <v>+</v>
      </c>
      <c r="G39" s="49" t="str">
        <f t="shared" si="33"/>
        <v>+</v>
      </c>
      <c r="H39" s="49">
        <f t="shared" si="33"/>
        <v>0</v>
      </c>
      <c r="I39" s="49">
        <f t="shared" si="33"/>
        <v>4</v>
      </c>
      <c r="J39" s="49">
        <f t="shared" si="33"/>
        <v>3</v>
      </c>
      <c r="K39" s="49">
        <f t="shared" si="33"/>
        <v>3</v>
      </c>
      <c r="L39" s="49">
        <f t="shared" si="33"/>
        <v>1</v>
      </c>
      <c r="M39" s="49">
        <f t="shared" si="33"/>
        <v>4331</v>
      </c>
      <c r="N39" s="49">
        <f t="shared" si="33"/>
        <v>8</v>
      </c>
      <c r="O39" s="49">
        <f t="shared" si="33"/>
        <v>0</v>
      </c>
      <c r="P39" s="49">
        <f t="shared" si="33"/>
        <v>1</v>
      </c>
      <c r="Q39" s="49">
        <f t="shared" si="33"/>
        <v>0</v>
      </c>
      <c r="R39" s="49">
        <f t="shared" si="33"/>
        <v>2</v>
      </c>
      <c r="S39" s="22">
        <f t="shared" si="33"/>
        <v>17</v>
      </c>
      <c r="T39" s="49">
        <f t="shared" si="33"/>
        <v>0</v>
      </c>
      <c r="U39" s="49">
        <f t="shared" si="33"/>
        <v>1</v>
      </c>
      <c r="V39" s="18" t="str">
        <f t="shared" si="33"/>
        <v/>
      </c>
      <c r="W39" s="21">
        <f>IF(W16&gt;0,VLOOKUP(W16,'[3]2010_Envelope'!$BH$6:$CR$128,28),"")</f>
        <v>10.006153846153849</v>
      </c>
      <c r="X39" s="21">
        <f>IF(X16&gt;0,VLOOKUP(X16,'[3]2010_Envelope'!$BH$6:$CR$128,28),"")</f>
        <v>28.267555021367521</v>
      </c>
      <c r="Y39" s="21">
        <f>IF(Y16&gt;0,VLOOKUP(Y16,'[3]2010_Envelope'!$BH$6:$CR$128,28),"")</f>
        <v>11.571658215000912</v>
      </c>
      <c r="Z39" s="21">
        <f>IF(Z16&gt;0,VLOOKUP(Z16,'[3]2010_Envelope'!$BH$6:$CR$128,28),"")</f>
        <v>120.6474358974359</v>
      </c>
      <c r="AA39" s="21">
        <f>IF(AA16&gt;0,VLOOKUP(AA16,'[3]2010_Envelope'!$BH$6:$CR$128,28),"")</f>
        <v>74.267884615384617</v>
      </c>
      <c r="AB39" s="21">
        <f>IF(AB16&gt;0,VLOOKUP(AB16,'[3]2010_Envelope'!$BH$6:$CR$128,28),"")</f>
        <v>84.248717948717953</v>
      </c>
      <c r="AC39" s="20" t="str">
        <f>IF(AC16&gt;0,VLOOKUP(AC16,'[3]2010_HVAC'!$EY$7:$KA$83,104),"")</f>
        <v/>
      </c>
      <c r="AD39" s="20" t="str">
        <f>IF(AD16&gt;0,VLOOKUP(AD16,'[3]2010_HVAC'!$EY$7:$KA$83,104),"")</f>
        <v/>
      </c>
      <c r="AE39" s="20">
        <f>IF(AE16&gt;0,VLOOKUP(AE16,'[3]2010_HVAC'!$EY$7:$KA$83,104),"")</f>
        <v>60.84</v>
      </c>
      <c r="AF39" s="20">
        <f>IF(AF16&gt;0,VLOOKUP(AF16,'[3]2010_HVAC'!$EY$7:$KA$83,104),"")</f>
        <v>36.119999999999997</v>
      </c>
      <c r="AG39" s="55">
        <f>VLOOKUP($C39,[1]Performance!$A$3:$K$38,6)</f>
        <v>2</v>
      </c>
      <c r="AH39" s="55">
        <f t="shared" si="35"/>
        <v>106</v>
      </c>
      <c r="AI39" s="20">
        <f>IF(AI16&gt;0,VLOOKUP(AI16,'[3]2010_HVAC'!$EY$7:$KA$83,AH39),"")</f>
        <v>21.714363330917852</v>
      </c>
      <c r="AJ39" s="20" t="str">
        <f>IF(AJ16&gt;0,VLOOKUP(AJ16,'[3]2010_HVAC'!$EY$7:$KA$83,$AH39),"")</f>
        <v/>
      </c>
      <c r="AK39" s="20" t="str">
        <f>IF(AK16&gt;0,VLOOKUP(AK16,'[3]2010_HVAC'!$EY$7:$KA$83,104),"")</f>
        <v/>
      </c>
      <c r="AL39" s="20" t="str">
        <f>IF(AL16&gt;0,VLOOKUP(AL16,'[3]2010_HVAC'!$EY$7:$KA$83,104),"")</f>
        <v/>
      </c>
      <c r="AM39" s="20">
        <f>IF(AM16&gt;0,VLOOKUP(AM16,'[3]2010_HVAC'!$EY$7:$KA$83,104),"")</f>
        <v>4.0095384615384626</v>
      </c>
      <c r="AN39" s="20" t="str">
        <f>IF(AN16&gt;0,VLOOKUP(AN16,'[3]2010_HVAC'!$EY$7:$KA$83,104),"")</f>
        <v/>
      </c>
      <c r="AO39" s="20">
        <f>IF(AO16&gt;0,VLOOKUP(AO16,'[3]2010_HVAC'!$EY$7:$KA$83,104),"")</f>
        <v>22.720271748251747</v>
      </c>
      <c r="AP39" s="13">
        <f t="shared" si="36"/>
        <v>1110127.7750583591</v>
      </c>
      <c r="AQ39" s="21">
        <f>IF(AQ16&gt;0,VLOOKUP(AQ16,'[3]2010_Envelope'!$BH$6:$CR$128,29),"")</f>
        <v>27.100000000000005</v>
      </c>
      <c r="AR39" s="21">
        <f>IF(AR16&gt;0,VLOOKUP(AR16,'[3]2010_Envelope'!$BH$6:$CR$128,29),"")</f>
        <v>50.912518301587291</v>
      </c>
      <c r="AS39" s="21">
        <f>IF(AS16&gt;0,VLOOKUP(AS16,'[3]2010_Envelope'!$BH$6:$CR$128,29),"")</f>
        <v>31.339907665627475</v>
      </c>
      <c r="AT39" s="21">
        <f>IF(AT16&gt;0,VLOOKUP(AT16,'[3]2010_Envelope'!$BH$6:$CR$128,29),"")</f>
        <v>91.954971428571426</v>
      </c>
      <c r="AU39" s="21">
        <f>IF(AU16&gt;0,VLOOKUP(AU16,'[3]2010_Envelope'!$BH$6:$CR$128,29),"")</f>
        <v>49.995822857142862</v>
      </c>
      <c r="AV39" s="21">
        <f>IF(AV16&gt;0,VLOOKUP(AV16,'[3]2010_Envelope'!$BH$6:$CR$128,29),"")</f>
        <v>56.714742857142859</v>
      </c>
      <c r="AW39" s="20" t="str">
        <f>IF(AW16&gt;0,VLOOKUP(AW16,'[3]2010_HVAC'!$EY$7:$KA$83,107),"")</f>
        <v/>
      </c>
      <c r="AX39" s="20" t="str">
        <f>IF(AX16&gt;0,VLOOKUP(AX16,'[3]2010_HVAC'!$EY$7:$KA$83,107),"")</f>
        <v/>
      </c>
      <c r="AY39" s="20">
        <f>IF(AY16&gt;0,VLOOKUP(AY16,'[3]2010_HVAC'!$EY$7:$KA$83,107),"")</f>
        <v>60.84</v>
      </c>
      <c r="AZ39" s="20">
        <f>IF(AZ16&gt;0,VLOOKUP(AZ16,'[3]2010_HVAC'!$EY$7:$KA$83,107),"")</f>
        <v>36.119999999999997</v>
      </c>
      <c r="BA39" s="55">
        <f>VLOOKUP($C39,[2]Performance!$A$3:$K$36,6)</f>
        <v>1</v>
      </c>
      <c r="BB39" s="55">
        <f t="shared" si="37"/>
        <v>108</v>
      </c>
      <c r="BC39" s="20">
        <f>IF(BC16&gt;0,VLOOKUP(BC16,'[3]2010_HVAC'!$EY$7:$KA$83,BB39),"")</f>
        <v>60.695857404538842</v>
      </c>
      <c r="BD39" s="20" t="str">
        <f>IF(BD16&gt;0,VLOOKUP(BD16,'[3]2010_HVAC'!$EY$7:$KA$83,$BB39),"")</f>
        <v/>
      </c>
      <c r="BE39" s="20" t="str">
        <f>IF(BE16&gt;0,VLOOKUP(BE16,'[3]2010_HVAC'!$EY$7:$KA$83,107),"")</f>
        <v/>
      </c>
      <c r="BF39" s="20" t="str">
        <f>IF(BF16&gt;0,VLOOKUP(BF16,'[3]2010_HVAC'!$EY$7:$KA$83,107),"")</f>
        <v/>
      </c>
      <c r="BG39" s="20">
        <f>IF(BG16&gt;0,VLOOKUP(BG16,'[3]2010_HVAC'!$EY$7:$KA$83,107),"")</f>
        <v>4.4677714285714289</v>
      </c>
      <c r="BH39" s="20" t="str">
        <f>IF(BH16&gt;0,VLOOKUP(BH16,'[3]2010_HVAC'!$EY$7:$KA$83,107),"")</f>
        <v/>
      </c>
      <c r="BI39" s="20">
        <f>IF(BI16&gt;0,VLOOKUP(BI16,'[3]2010_HVAC'!$EY$7:$KA$83,107),"")</f>
        <v>23.441550216450217</v>
      </c>
      <c r="BJ39" s="13">
        <f t="shared" si="38"/>
        <v>1554786.8978028423</v>
      </c>
      <c r="BK39" s="19">
        <f>IF($N39&gt;0,VLOOKUP($C39,[1]Berlin!$AB$7:$AN$40,$N39))/((IF($P39=1,'3 PlantsCodes'!$D$26,IF($P39=2,'3 PlantsCodes'!$D$27,IF($P39=3,'3 PlantsCodes'!$D$28,IF($P39=4,'3 PlantsCodes'!$D$29)))))*IF($R39=1,'3 PlantsCodes'!$D$31,IF($R39=2,'3 PlantsCodes'!$D$32)))</f>
        <v>5.0391525491960971</v>
      </c>
      <c r="BL39" s="19">
        <f>(IF($O39=20,VLOOKUP($C39,[1]Berlin!$AB$7:$AN$40,12),IF($O39&gt;0,VLOOKUP($C39,[1]Berlin!$AB$7:$AN$40,$O39),0))/(IF($Q39=1,'3 PlantsCodes'!$E$26,IF($Q39=3,'3 PlantsCodes'!$E$28,IF($Q39=4,'3 PlantsCodes'!$E$29,1)))*IF($R39=1,'3 PlantsCodes'!$E$31,IF($R39=2,'3 PlantsCodes'!$E$32))))</f>
        <v>0</v>
      </c>
      <c r="BM39" s="19">
        <f>VLOOKUP($C39,[1]Berlin!$AB$6:$AZ$40,$S39)</f>
        <v>2.313800593676171</v>
      </c>
      <c r="BN39" s="19">
        <f>VLOOKUP($C39,[1]Berlin!$B$7:$Y$40,18)</f>
        <v>7.9656213930698616</v>
      </c>
      <c r="BO39" s="19">
        <f>VLOOKUP($C39,[1]Berlin!$B$7:$AA$40,26)</f>
        <v>0.15234654497889874</v>
      </c>
      <c r="BP39" s="20">
        <f>IF($U39=1,-[4]Office!$E$8,0)</f>
        <v>-6.5128205128205128</v>
      </c>
      <c r="BQ39" s="57" t="s">
        <v>30</v>
      </c>
      <c r="BR39" s="19">
        <f>IF($N39&gt;0,VLOOKUP($C39,[2]Berlin!$AB$7:$AN$40,$N39))/((IF($P39=1,'3 PlantsCodes'!$D$26,IF($P39=2,'3 PlantsCodes'!$D$27,IF($P39=3,'3 PlantsCodes'!$D$28,IF($P39=4,'3 PlantsCodes'!$D$29)))))*IF($R39=1,'3 PlantsCodes'!$D$31,IF($R39=2,'3 PlantsCodes'!$D$32)))</f>
        <v>7.2604976121903304</v>
      </c>
      <c r="BS39" s="19">
        <f>(IF($O39=20,VLOOKUP($C39,[2]Berlin!$AB$7:$AN$40,12),IF($O39&gt;0,VLOOKUP($C39,[2]Berlin!$AB$7:$AN$40,$O39),0))/(IF($Q39=1,'3 PlantsCodes'!$E$26,IF($Q39=3,'3 PlantsCodes'!$E$28,IF($Q39=4,'3 PlantsCodes'!$E$29,1)))*IF($R39=1,'3 PlantsCodes'!$E$31,IF($R39=2,'3 PlantsCodes'!$E$32))))</f>
        <v>0</v>
      </c>
      <c r="BT39" s="19">
        <f>VLOOKUP($C39,[2]Berlin!$AB$6:$AZ$40,$S39)</f>
        <v>3.2242949030029582</v>
      </c>
      <c r="BU39" s="19">
        <f>VLOOKUP($C39,[2]Berlin!$B$7:$Y$40,18)</f>
        <v>8.0533096588879953</v>
      </c>
      <c r="BV39" s="19">
        <f>VLOOKUP($C39,[2]Berlin!$B$7:$AA$40,26)</f>
        <v>0.37756969961739129</v>
      </c>
      <c r="BW39" s="20">
        <f>IF($U39=1,-[4]School!$E$8,0)</f>
        <v>-6.5117460317460321</v>
      </c>
      <c r="BX39" s="57" t="s">
        <v>30</v>
      </c>
    </row>
    <row r="40" spans="1:76" ht="15" customHeight="1" x14ac:dyDescent="0.25">
      <c r="A40" s="151"/>
      <c r="B40" s="17">
        <v>12</v>
      </c>
      <c r="C40" s="22">
        <f t="shared" si="33"/>
        <v>18</v>
      </c>
      <c r="D40" s="50" t="str">
        <f t="shared" si="33"/>
        <v>+</v>
      </c>
      <c r="E40" s="50" t="str">
        <f t="shared" si="33"/>
        <v>+</v>
      </c>
      <c r="F40" s="49" t="str">
        <f t="shared" si="33"/>
        <v>+</v>
      </c>
      <c r="G40" s="49" t="str">
        <f t="shared" si="33"/>
        <v>+</v>
      </c>
      <c r="H40" s="49">
        <f t="shared" si="33"/>
        <v>0</v>
      </c>
      <c r="I40" s="49">
        <f t="shared" si="33"/>
        <v>4</v>
      </c>
      <c r="J40" s="49">
        <f t="shared" si="33"/>
        <v>3</v>
      </c>
      <c r="K40" s="49">
        <f t="shared" si="33"/>
        <v>3</v>
      </c>
      <c r="L40" s="49">
        <f t="shared" si="33"/>
        <v>1</v>
      </c>
      <c r="M40" s="49">
        <f t="shared" si="33"/>
        <v>4331</v>
      </c>
      <c r="N40" s="49">
        <f t="shared" si="33"/>
        <v>6</v>
      </c>
      <c r="O40" s="49">
        <f t="shared" si="33"/>
        <v>0</v>
      </c>
      <c r="P40" s="49">
        <f t="shared" si="33"/>
        <v>1</v>
      </c>
      <c r="Q40" s="49">
        <f t="shared" si="33"/>
        <v>0</v>
      </c>
      <c r="R40" s="49">
        <f t="shared" si="33"/>
        <v>2</v>
      </c>
      <c r="S40" s="22">
        <f t="shared" si="33"/>
        <v>21</v>
      </c>
      <c r="T40" s="49">
        <f t="shared" si="33"/>
        <v>1</v>
      </c>
      <c r="U40" s="49">
        <f t="shared" si="33"/>
        <v>1</v>
      </c>
      <c r="V40" s="18" t="str">
        <f t="shared" si="33"/>
        <v/>
      </c>
      <c r="W40" s="21">
        <f>IF(W17&gt;0,VLOOKUP(W17,'[3]2010_Envelope'!$BH$6:$CR$128,28),"")</f>
        <v>10.006153846153849</v>
      </c>
      <c r="X40" s="21">
        <f>IF(X17&gt;0,VLOOKUP(X17,'[3]2010_Envelope'!$BH$6:$CR$128,28),"")</f>
        <v>28.267555021367521</v>
      </c>
      <c r="Y40" s="21">
        <f>IF(Y17&gt;0,VLOOKUP(Y17,'[3]2010_Envelope'!$BH$6:$CR$128,28),"")</f>
        <v>11.571658215000912</v>
      </c>
      <c r="Z40" s="21">
        <f>IF(Z17&gt;0,VLOOKUP(Z17,'[3]2010_Envelope'!$BH$6:$CR$128,28),"")</f>
        <v>120.6474358974359</v>
      </c>
      <c r="AA40" s="21">
        <f>IF(AA17&gt;0,VLOOKUP(AA17,'[3]2010_Envelope'!$BH$6:$CR$128,28),"")</f>
        <v>74.267884615384617</v>
      </c>
      <c r="AB40" s="21">
        <f>IF(AB17&gt;0,VLOOKUP(AB17,'[3]2010_Envelope'!$BH$6:$CR$128,28),"")</f>
        <v>84.248717948717953</v>
      </c>
      <c r="AC40" s="20" t="str">
        <f>IF(AC17&gt;0,VLOOKUP(AC17,'[3]2010_HVAC'!$EY$7:$KA$83,104),"")</f>
        <v/>
      </c>
      <c r="AD40" s="20" t="str">
        <f>IF(AD17&gt;0,VLOOKUP(AD17,'[3]2010_HVAC'!$EY$7:$KA$83,104),"")</f>
        <v/>
      </c>
      <c r="AE40" s="20">
        <f>IF(AE17&gt;0,VLOOKUP(AE17,'[3]2010_HVAC'!$EY$7:$KA$83,104),"")</f>
        <v>60.84</v>
      </c>
      <c r="AF40" s="20">
        <f>IF(AF17&gt;0,VLOOKUP(AF17,'[3]2010_HVAC'!$EY$7:$KA$83,104),"")</f>
        <v>36.119999999999997</v>
      </c>
      <c r="AG40" s="55">
        <f>VLOOKUP($C40,[1]Performance!$A$3:$K$38,6)</f>
        <v>2</v>
      </c>
      <c r="AH40" s="55">
        <f t="shared" si="35"/>
        <v>106</v>
      </c>
      <c r="AI40" s="20">
        <f>IF(AI17&gt;0,VLOOKUP(AI17,'[3]2010_HVAC'!$EY$7:$KA$83,AH40),"")</f>
        <v>2.6978181303536881</v>
      </c>
      <c r="AJ40" s="20" t="str">
        <f>IF(AJ17&gt;0,VLOOKUP(AJ17,'[3]2010_HVAC'!$EY$7:$KA$83,$AH40),"")</f>
        <v/>
      </c>
      <c r="AK40" s="20" t="str">
        <f>IF(AK17&gt;0,VLOOKUP(AK17,'[3]2010_HVAC'!$EY$7:$KA$83,104),"")</f>
        <v/>
      </c>
      <c r="AL40" s="20" t="str">
        <f>IF(AL17&gt;0,VLOOKUP(AL17,'[3]2010_HVAC'!$EY$7:$KA$83,104),"")</f>
        <v/>
      </c>
      <c r="AM40" s="20">
        <f>IF(AM17&gt;0,VLOOKUP(AM17,'[3]2010_HVAC'!$EY$7:$KA$83,104),"")</f>
        <v>4.0095384615384626</v>
      </c>
      <c r="AN40" s="20">
        <f>IF(AN17&gt;0,VLOOKUP(AN17,'[3]2010_HVAC'!$EY$7:$KA$83,104),"")</f>
        <v>15.203223075065125</v>
      </c>
      <c r="AO40" s="20">
        <f>IF(AO17&gt;0,VLOOKUP(AO17,'[3]2010_HVAC'!$EY$7:$KA$83,104),"")</f>
        <v>22.720271748251747</v>
      </c>
      <c r="AP40" s="13">
        <f t="shared" si="36"/>
        <v>1101204.6012846914</v>
      </c>
      <c r="AQ40" s="21">
        <f>IF(AQ17&gt;0,VLOOKUP(AQ17,'[3]2010_Envelope'!$BH$6:$CR$128,29),"")</f>
        <v>27.100000000000005</v>
      </c>
      <c r="AR40" s="21">
        <f>IF(AR17&gt;0,VLOOKUP(AR17,'[3]2010_Envelope'!$BH$6:$CR$128,29),"")</f>
        <v>50.912518301587291</v>
      </c>
      <c r="AS40" s="21">
        <f>IF(AS17&gt;0,VLOOKUP(AS17,'[3]2010_Envelope'!$BH$6:$CR$128,29),"")</f>
        <v>31.339907665627475</v>
      </c>
      <c r="AT40" s="21">
        <f>IF(AT17&gt;0,VLOOKUP(AT17,'[3]2010_Envelope'!$BH$6:$CR$128,29),"")</f>
        <v>91.954971428571426</v>
      </c>
      <c r="AU40" s="21">
        <f>IF(AU17&gt;0,VLOOKUP(AU17,'[3]2010_Envelope'!$BH$6:$CR$128,29),"")</f>
        <v>49.995822857142862</v>
      </c>
      <c r="AV40" s="21">
        <f>IF(AV17&gt;0,VLOOKUP(AV17,'[3]2010_Envelope'!$BH$6:$CR$128,29),"")</f>
        <v>56.714742857142859</v>
      </c>
      <c r="AW40" s="20" t="str">
        <f>IF(AW17&gt;0,VLOOKUP(AW17,'[3]2010_HVAC'!$EY$7:$KA$83,107),"")</f>
        <v/>
      </c>
      <c r="AX40" s="20" t="str">
        <f>IF(AX17&gt;0,VLOOKUP(AX17,'[3]2010_HVAC'!$EY$7:$KA$83,107),"")</f>
        <v/>
      </c>
      <c r="AY40" s="20">
        <f>IF(AY17&gt;0,VLOOKUP(AY17,'[3]2010_HVAC'!$EY$7:$KA$83,107),"")</f>
        <v>60.84</v>
      </c>
      <c r="AZ40" s="20">
        <f>IF(AZ17&gt;0,VLOOKUP(AZ17,'[3]2010_HVAC'!$EY$7:$KA$83,107),"")</f>
        <v>36.119999999999997</v>
      </c>
      <c r="BA40" s="55">
        <f>VLOOKUP($C40,[2]Performance!$A$3:$K$36,6)</f>
        <v>1</v>
      </c>
      <c r="BB40" s="55">
        <f t="shared" si="37"/>
        <v>108</v>
      </c>
      <c r="BC40" s="20">
        <f>IF(BC17&gt;0,VLOOKUP(BC17,'[3]2010_HVAC'!$EY$7:$KA$83,BB40),"")</f>
        <v>7.5409249650980001</v>
      </c>
      <c r="BD40" s="20" t="str">
        <f>IF(BD17&gt;0,VLOOKUP(BD17,'[3]2010_HVAC'!$EY$7:$KA$83,$BB40),"")</f>
        <v/>
      </c>
      <c r="BE40" s="20" t="str">
        <f>IF(BE17&gt;0,VLOOKUP(BE17,'[3]2010_HVAC'!$EY$7:$KA$83,107),"")</f>
        <v/>
      </c>
      <c r="BF40" s="20" t="str">
        <f>IF(BF17&gt;0,VLOOKUP(BF17,'[3]2010_HVAC'!$EY$7:$KA$83,107),"")</f>
        <v/>
      </c>
      <c r="BG40" s="20">
        <f>IF(BG17&gt;0,VLOOKUP(BG17,'[3]2010_HVAC'!$EY$7:$KA$83,107),"")</f>
        <v>4.4677714285714289</v>
      </c>
      <c r="BH40" s="20">
        <f>IF(BH17&gt;0,VLOOKUP(BH17,'[3]2010_HVAC'!$EY$7:$KA$83,107),"")</f>
        <v>22.587645711525326</v>
      </c>
      <c r="BI40" s="20">
        <f>IF(BI17&gt;0,VLOOKUP(BI17,'[3]2010_HVAC'!$EY$7:$KA$83,107),"")</f>
        <v>23.441550216450217</v>
      </c>
      <c r="BJ40" s="13">
        <f t="shared" si="38"/>
        <v>1458499.9446099084</v>
      </c>
      <c r="BK40" s="19">
        <f>IF($N40&gt;0,VLOOKUP($C40,[1]Berlin!$AB$7:$AN$40,$N40))/((IF($P40=1,'3 PlantsCodes'!$D$26,IF($P40=2,'3 PlantsCodes'!$D$27,IF($P40=3,'3 PlantsCodes'!$D$28,IF($P40=4,'3 PlantsCodes'!$D$29)))))*IF($R40=1,'3 PlantsCodes'!$D$31,IF($R40=2,'3 PlantsCodes'!$D$32)))</f>
        <v>18.038907661292264</v>
      </c>
      <c r="BL40" s="19">
        <f>(IF($O40=20,VLOOKUP($C40,[1]Berlin!$AB$7:$AN$40,12),IF($O40&gt;0,VLOOKUP($C40,[1]Berlin!$AB$7:$AN$40,$O40),0))/(IF($Q40=1,'3 PlantsCodes'!$E$26,IF($Q40=3,'3 PlantsCodes'!$E$28,IF($Q40=4,'3 PlantsCodes'!$E$29,1)))*IF($R40=1,'3 PlantsCodes'!$E$31,IF($R40=2,'3 PlantsCodes'!$E$32))))</f>
        <v>0</v>
      </c>
      <c r="BM40" s="19">
        <f>VLOOKUP($C40,[1]Berlin!$AB$6:$AZ$40,$S40)</f>
        <v>5.0454340980656758</v>
      </c>
      <c r="BN40" s="19">
        <f>VLOOKUP($C40,[1]Berlin!$B$7:$Y$40,18)</f>
        <v>7.9656213930698616</v>
      </c>
      <c r="BO40" s="19">
        <f>VLOOKUP($C40,[1]Berlin!$B$7:$AA$40,26)</f>
        <v>0.15234654497889874</v>
      </c>
      <c r="BP40" s="20">
        <f>IF($U40=1,-[4]Office!$E$8,0)</f>
        <v>-6.5128205128205128</v>
      </c>
      <c r="BQ40" s="57" t="s">
        <v>30</v>
      </c>
      <c r="BR40" s="19">
        <f>IF($N40&gt;0,VLOOKUP($C40,[2]Berlin!$AB$7:$AN$40,$N40))/((IF($P40=1,'3 PlantsCodes'!$D$26,IF($P40=2,'3 PlantsCodes'!$D$27,IF($P40=3,'3 PlantsCodes'!$D$28,IF($P40=4,'3 PlantsCodes'!$D$29)))))*IF($R40=1,'3 PlantsCodes'!$D$31,IF($R40=2,'3 PlantsCodes'!$D$32)))</f>
        <v>27.067204052718775</v>
      </c>
      <c r="BS40" s="19">
        <f>(IF($O40=20,VLOOKUP($C40,[2]Berlin!$AB$7:$AN$40,12),IF($O40&gt;0,VLOOKUP($C40,[2]Berlin!$AB$7:$AN$40,$O40),0))/(IF($Q40=1,'3 PlantsCodes'!$E$26,IF($Q40=3,'3 PlantsCodes'!$E$28,IF($Q40=4,'3 PlantsCodes'!$E$29,1)))*IF($R40=1,'3 PlantsCodes'!$E$31,IF($R40=2,'3 PlantsCodes'!$E$32))))</f>
        <v>0</v>
      </c>
      <c r="BT40" s="19">
        <f>VLOOKUP($C40,[2]Berlin!$AB$6:$AZ$40,$S40)</f>
        <v>8.4294068504594826</v>
      </c>
      <c r="BU40" s="19">
        <f>VLOOKUP($C40,[2]Berlin!$B$7:$Y$40,18)</f>
        <v>8.0533096588879953</v>
      </c>
      <c r="BV40" s="19">
        <f>VLOOKUP($C40,[2]Berlin!$B$7:$AA$40,26)</f>
        <v>0.37756969961739129</v>
      </c>
      <c r="BW40" s="20">
        <f>IF($U40=1,-[4]School!$E$8,0)</f>
        <v>-6.5117460317460321</v>
      </c>
      <c r="BX40" s="57" t="s">
        <v>30</v>
      </c>
    </row>
    <row r="41" spans="1:76" ht="15" customHeight="1" x14ac:dyDescent="0.25">
      <c r="A41" s="151"/>
      <c r="B41" s="17">
        <v>13</v>
      </c>
      <c r="C41" s="22">
        <f t="shared" si="33"/>
        <v>13</v>
      </c>
      <c r="D41" s="50" t="str">
        <f t="shared" si="33"/>
        <v/>
      </c>
      <c r="E41" s="50" t="str">
        <f t="shared" si="33"/>
        <v/>
      </c>
      <c r="F41" s="49" t="str">
        <f t="shared" si="33"/>
        <v/>
      </c>
      <c r="G41" s="49" t="str">
        <f t="shared" ref="G41:V48" si="39">IF(G18="","",G18)</f>
        <v/>
      </c>
      <c r="H41" s="49">
        <f t="shared" si="39"/>
        <v>0</v>
      </c>
      <c r="I41" s="49">
        <f t="shared" si="39"/>
        <v>3</v>
      </c>
      <c r="J41" s="49">
        <f t="shared" si="39"/>
        <v>3</v>
      </c>
      <c r="K41" s="49">
        <f t="shared" si="39"/>
        <v>2</v>
      </c>
      <c r="L41" s="49">
        <f t="shared" si="39"/>
        <v>1</v>
      </c>
      <c r="M41" s="49">
        <f t="shared" si="39"/>
        <v>3321</v>
      </c>
      <c r="N41" s="49">
        <f t="shared" si="39"/>
        <v>9</v>
      </c>
      <c r="O41" s="49">
        <f t="shared" si="39"/>
        <v>20</v>
      </c>
      <c r="P41" s="49">
        <f t="shared" si="39"/>
        <v>1</v>
      </c>
      <c r="Q41" s="49">
        <f t="shared" si="39"/>
        <v>1</v>
      </c>
      <c r="R41" s="49">
        <f t="shared" si="39"/>
        <v>2</v>
      </c>
      <c r="S41" s="22">
        <f t="shared" si="39"/>
        <v>18</v>
      </c>
      <c r="T41" s="49">
        <f t="shared" si="39"/>
        <v>0</v>
      </c>
      <c r="U41" s="49">
        <f t="shared" si="39"/>
        <v>1</v>
      </c>
      <c r="V41" s="18" t="str">
        <f t="shared" si="39"/>
        <v/>
      </c>
      <c r="W41" s="21">
        <f>IF(W18&gt;0,VLOOKUP(W18,'[3]2010_Envelope'!$BH$6:$CR$128,28),"")</f>
        <v>6.6369230769230771</v>
      </c>
      <c r="X41" s="21">
        <f>IF(X18&gt;0,VLOOKUP(X18,'[3]2010_Envelope'!$BH$6:$CR$128,28),"")</f>
        <v>25.935688034188033</v>
      </c>
      <c r="Y41" s="21">
        <f>IF(Y18&gt;0,VLOOKUP(Y18,'[3]2010_Envelope'!$BH$6:$CR$128,28),"")</f>
        <v>8.2654701535720818</v>
      </c>
      <c r="Z41" s="21">
        <f>IF(Z18&gt;0,VLOOKUP(Z18,'[3]2010_Envelope'!$BH$6:$CR$128,28),"")</f>
        <v>120.6474358974359</v>
      </c>
      <c r="AA41" s="21" t="str">
        <f>IF(AA18&gt;0,VLOOKUP(AA18,'[3]2010_Envelope'!$BH$6:$CR$128,28),"")</f>
        <v/>
      </c>
      <c r="AB41" s="21">
        <f>IF(AB18&gt;0,VLOOKUP(AB18,'[3]2010_Envelope'!$BH$6:$CR$128,28),"")</f>
        <v>84.248717948717953</v>
      </c>
      <c r="AC41" s="20" t="str">
        <f>IF(AC18&gt;0,VLOOKUP(AC18,'[3]2010_HVAC'!$EY$7:$KA$83,104),"")</f>
        <v/>
      </c>
      <c r="AD41" s="20" t="str">
        <f>IF(AD18&gt;0,VLOOKUP(AD18,'[3]2010_HVAC'!$EY$7:$KA$83,104),"")</f>
        <v/>
      </c>
      <c r="AE41" s="20">
        <f>IF(AE18&gt;0,VLOOKUP(AE18,'[3]2010_HVAC'!$EY$7:$KA$83,104),"")</f>
        <v>35.760000000000005</v>
      </c>
      <c r="AF41" s="20" t="str">
        <f>IF(AF18&gt;0,VLOOKUP(AF18,'[3]2010_HVAC'!$EY$7:$KA$83,104),"")</f>
        <v/>
      </c>
      <c r="AG41" s="55">
        <f>VLOOKUP($C41,[1]Performance!$A$3:$K$38,6)</f>
        <v>2</v>
      </c>
      <c r="AH41" s="55">
        <f t="shared" si="35"/>
        <v>106</v>
      </c>
      <c r="AI41" s="20" t="str">
        <f>IF(AI18&gt;0,VLOOKUP(AI18,'[3]2010_HVAC'!$EY$7:$KA$83,AH41),"")</f>
        <v/>
      </c>
      <c r="AJ41" s="20" t="str">
        <f>IF(AJ18&gt;0,VLOOKUP(AJ18,'[3]2010_HVAC'!$EY$7:$KA$83,$AH41),"")</f>
        <v/>
      </c>
      <c r="AK41" s="20" t="str">
        <f>IF(AK18&gt;0,VLOOKUP(AK18,'[3]2010_HVAC'!$EY$7:$KA$83,104),"")</f>
        <v/>
      </c>
      <c r="AL41" s="20" t="str">
        <f>IF(AL18&gt;0,VLOOKUP(AL18,'[3]2010_HVAC'!$EY$7:$KA$83,104),"")</f>
        <v/>
      </c>
      <c r="AM41" s="20">
        <f>IF(AM18&gt;0,VLOOKUP(AM18,'[3]2010_HVAC'!$EY$7:$KA$83,104),"")</f>
        <v>4.0095384615384626</v>
      </c>
      <c r="AN41" s="20" t="str">
        <f>IF(AN18&gt;0,VLOOKUP(AN18,'[3]2010_HVAC'!$EY$7:$KA$83,104),"")</f>
        <v/>
      </c>
      <c r="AO41" s="20">
        <f>IF(AO18&gt;0,VLOOKUP(AO18,'[3]2010_HVAC'!$EY$7:$KA$83,104),"")</f>
        <v>22.720271748251747</v>
      </c>
      <c r="AP41" s="13">
        <f t="shared" si="36"/>
        <v>721244.26605026785</v>
      </c>
      <c r="AQ41" s="21">
        <f>IF(AQ18&gt;0,VLOOKUP(AQ18,'[3]2010_Envelope'!$BH$6:$CR$128,29),"")</f>
        <v>17.975000000000001</v>
      </c>
      <c r="AR41" s="21">
        <f>IF(AR18&gt;0,VLOOKUP(AR18,'[3]2010_Envelope'!$BH$6:$CR$128,29),"")</f>
        <v>46.712607111111105</v>
      </c>
      <c r="AS41" s="21">
        <f>IF(AS18&gt;0,VLOOKUP(AS18,'[3]2010_Envelope'!$BH$6:$CR$128,29),"")</f>
        <v>22.385648332591057</v>
      </c>
      <c r="AT41" s="21">
        <f>IF(AT18&gt;0,VLOOKUP(AT18,'[3]2010_Envelope'!$BH$6:$CR$128,29),"")</f>
        <v>91.954971428571426</v>
      </c>
      <c r="AU41" s="21" t="str">
        <f>IF(AU18&gt;0,VLOOKUP(AU18,'[3]2010_Envelope'!$BH$6:$CR$128,29),"")</f>
        <v/>
      </c>
      <c r="AV41" s="21">
        <f>IF(AV18&gt;0,VLOOKUP(AV18,'[3]2010_Envelope'!$BH$6:$CR$128,29),"")</f>
        <v>56.714742857142859</v>
      </c>
      <c r="AW41" s="20" t="str">
        <f>IF(AW18&gt;0,VLOOKUP(AW18,'[3]2010_HVAC'!$EY$7:$KA$83,107),"")</f>
        <v/>
      </c>
      <c r="AX41" s="20" t="str">
        <f>IF(AX18&gt;0,VLOOKUP(AX18,'[3]2010_HVAC'!$EY$7:$KA$83,107),"")</f>
        <v/>
      </c>
      <c r="AY41" s="20">
        <f>IF(AY18&gt;0,VLOOKUP(AY18,'[3]2010_HVAC'!$EY$7:$KA$83,107),"")</f>
        <v>35.760000000000005</v>
      </c>
      <c r="AZ41" s="20" t="str">
        <f>IF(AZ18&gt;0,VLOOKUP(AZ18,'[3]2010_HVAC'!$EY$7:$KA$83,107),"")</f>
        <v/>
      </c>
      <c r="BA41" s="55">
        <f>VLOOKUP($C41,[2]Performance!$A$3:$K$36,6)</f>
        <v>1</v>
      </c>
      <c r="BB41" s="55">
        <f t="shared" si="37"/>
        <v>108</v>
      </c>
      <c r="BC41" s="20" t="str">
        <f>IF(BC18&gt;0,VLOOKUP(BC18,'[3]2010_HVAC'!$EY$7:$KA$83,BB41),"")</f>
        <v/>
      </c>
      <c r="BD41" s="20" t="str">
        <f>IF(BD18&gt;0,VLOOKUP(BD18,'[3]2010_HVAC'!$EY$7:$KA$83,$BB41),"")</f>
        <v/>
      </c>
      <c r="BE41" s="20" t="str">
        <f>IF(BE18&gt;0,VLOOKUP(BE18,'[3]2010_HVAC'!$EY$7:$KA$83,107),"")</f>
        <v/>
      </c>
      <c r="BF41" s="20" t="str">
        <f>IF(BF18&gt;0,VLOOKUP(BF18,'[3]2010_HVAC'!$EY$7:$KA$83,107),"")</f>
        <v/>
      </c>
      <c r="BG41" s="20">
        <f>IF(BG18&gt;0,VLOOKUP(BG18,'[3]2010_HVAC'!$EY$7:$KA$83,107),"")</f>
        <v>4.4677714285714289</v>
      </c>
      <c r="BH41" s="20" t="str">
        <f>IF(BH18&gt;0,VLOOKUP(BH18,'[3]2010_HVAC'!$EY$7:$KA$83,107),"")</f>
        <v/>
      </c>
      <c r="BI41" s="20">
        <f>IF(BI18&gt;0,VLOOKUP(BI18,'[3]2010_HVAC'!$EY$7:$KA$83,107),"")</f>
        <v>23.441550216450217</v>
      </c>
      <c r="BJ41" s="13">
        <f t="shared" si="38"/>
        <v>943148.71782947995</v>
      </c>
      <c r="BK41" s="19">
        <f>IF($N41&gt;0,VLOOKUP($C41,[1]Berlin!$AB$7:$AN$40,$N41))/((IF($P41=1,'3 PlantsCodes'!$D$26,IF($P41=2,'3 PlantsCodes'!$D$27,IF($P41=3,'3 PlantsCodes'!$D$28,IF($P41=4,'3 PlantsCodes'!$D$29)))))*IF($R41=1,'3 PlantsCodes'!$D$31,IF($R41=2,'3 PlantsCodes'!$D$32)))</f>
        <v>13.540457388609202</v>
      </c>
      <c r="BL41" s="19">
        <f>(IF($O41=20,VLOOKUP($C41,[1]Berlin!$AB$7:$AN$40,12),IF($O41&gt;0,VLOOKUP($C41,[1]Berlin!$AB$7:$AN$40,$O41),0))/(IF($Q41=1,'3 PlantsCodes'!$E$26,IF($Q41=3,'3 PlantsCodes'!$E$28,IF($Q41=4,'3 PlantsCodes'!$E$29,1)))*IF($R41=1,'3 PlantsCodes'!$E$31,IF($R41=2,'3 PlantsCodes'!$E$32))))</f>
        <v>3.2092049644168861</v>
      </c>
      <c r="BM41" s="19">
        <f>VLOOKUP($C41,[1]Berlin!$AB$6:$AZ$40,$S41)</f>
        <v>8.1999999999999993</v>
      </c>
      <c r="BN41" s="19">
        <f>VLOOKUP($C41,[1]Berlin!$B$7:$Y$40,18)</f>
        <v>21.670791015624999</v>
      </c>
      <c r="BO41" s="19">
        <f>VLOOKUP($C41,[1]Berlin!$B$7:$AA$40,26)</f>
        <v>0.19146271655626448</v>
      </c>
      <c r="BP41" s="20">
        <f>IF($U41=1,-[4]Office!$E$8,0)</f>
        <v>-6.5128205128205128</v>
      </c>
      <c r="BQ41" s="57" t="s">
        <v>30</v>
      </c>
      <c r="BR41" s="19">
        <f>IF($N41&gt;0,VLOOKUP($C41,[2]Berlin!$AB$7:$AN$40,$N41))/((IF($P41=1,'3 PlantsCodes'!$D$26,IF($P41=2,'3 PlantsCodes'!$D$27,IF($P41=3,'3 PlantsCodes'!$D$28,IF($P41=4,'3 PlantsCodes'!$D$29)))))*IF($R41=1,'3 PlantsCodes'!$D$31,IF($R41=2,'3 PlantsCodes'!$D$32)))</f>
        <v>24.073959696471224</v>
      </c>
      <c r="BS41" s="19">
        <f>(IF($O41=20,VLOOKUP($C41,[2]Berlin!$AB$7:$AN$40,12),IF($O41&gt;0,VLOOKUP($C41,[2]Berlin!$AB$7:$AN$40,$O41),0))/(IF($Q41=1,'3 PlantsCodes'!$E$26,IF($Q41=3,'3 PlantsCodes'!$E$28,IF($Q41=4,'3 PlantsCodes'!$E$29,1)))*IF($R41=1,'3 PlantsCodes'!$E$31,IF($R41=2,'3 PlantsCodes'!$E$32))))</f>
        <v>2.3509337009578917</v>
      </c>
      <c r="BT41" s="19">
        <f>VLOOKUP($C41,[2]Berlin!$AB$6:$AZ$40,$S41)</f>
        <v>11.9</v>
      </c>
      <c r="BU41" s="19">
        <f>VLOOKUP($C41,[2]Berlin!$B$7:$Y$40,18)</f>
        <v>19.965381414682518</v>
      </c>
      <c r="BV41" s="19">
        <f>VLOOKUP($C41,[2]Berlin!$B$7:$AA$40,26)</f>
        <v>0.39991506738999488</v>
      </c>
      <c r="BW41" s="20">
        <f>IF($U41=1,-[4]School!$E$8,0)</f>
        <v>-6.5117460317460321</v>
      </c>
      <c r="BX41" s="57" t="s">
        <v>30</v>
      </c>
    </row>
    <row r="42" spans="1:76" ht="15" customHeight="1" x14ac:dyDescent="0.25">
      <c r="A42" s="151"/>
      <c r="B42" s="17">
        <v>14</v>
      </c>
      <c r="C42" s="22">
        <f t="shared" ref="C42:N48" si="40">IF(C19="","",C19)</f>
        <v>9</v>
      </c>
      <c r="D42" s="50" t="str">
        <f t="shared" si="40"/>
        <v/>
      </c>
      <c r="E42" s="50" t="str">
        <f t="shared" si="40"/>
        <v/>
      </c>
      <c r="F42" s="49" t="str">
        <f t="shared" si="40"/>
        <v/>
      </c>
      <c r="G42" s="49" t="str">
        <f t="shared" si="40"/>
        <v/>
      </c>
      <c r="H42" s="49">
        <f t="shared" si="40"/>
        <v>0</v>
      </c>
      <c r="I42" s="49">
        <f t="shared" si="40"/>
        <v>2</v>
      </c>
      <c r="J42" s="49">
        <f t="shared" si="40"/>
        <v>3</v>
      </c>
      <c r="K42" s="49">
        <f t="shared" si="40"/>
        <v>2</v>
      </c>
      <c r="L42" s="49">
        <f t="shared" si="40"/>
        <v>1</v>
      </c>
      <c r="M42" s="49">
        <f t="shared" si="40"/>
        <v>2321</v>
      </c>
      <c r="N42" s="49">
        <f t="shared" si="40"/>
        <v>6</v>
      </c>
      <c r="O42" s="49">
        <f t="shared" si="39"/>
        <v>20</v>
      </c>
      <c r="P42" s="49">
        <f t="shared" si="39"/>
        <v>1</v>
      </c>
      <c r="Q42" s="49">
        <f t="shared" si="39"/>
        <v>1</v>
      </c>
      <c r="R42" s="49">
        <f t="shared" si="39"/>
        <v>2</v>
      </c>
      <c r="S42" s="22">
        <f t="shared" si="39"/>
        <v>15</v>
      </c>
      <c r="T42" s="49">
        <f t="shared" si="39"/>
        <v>0</v>
      </c>
      <c r="U42" s="49">
        <f t="shared" si="39"/>
        <v>0</v>
      </c>
      <c r="V42" s="18" t="str">
        <f t="shared" si="39"/>
        <v/>
      </c>
      <c r="W42" s="21">
        <f>IF(W19&gt;0,VLOOKUP(W19,'[3]2010_Envelope'!$BH$6:$CR$128,28),"")</f>
        <v>1.5830769230769222</v>
      </c>
      <c r="X42" s="21">
        <f>IF(X19&gt;0,VLOOKUP(X19,'[3]2010_Envelope'!$BH$6:$CR$128,28),"")</f>
        <v>19.717376068376065</v>
      </c>
      <c r="Y42" s="21">
        <f>IF(Y19&gt;0,VLOOKUP(Y19,'[3]2010_Envelope'!$BH$6:$CR$128,28),"")</f>
        <v>6.4253125320212083</v>
      </c>
      <c r="Z42" s="21">
        <f>IF(Z19&gt;0,VLOOKUP(Z19,'[3]2010_Envelope'!$BH$6:$CR$128,28),"")</f>
        <v>120.6474358974359</v>
      </c>
      <c r="AA42" s="21" t="str">
        <f>IF(AA19&gt;0,VLOOKUP(AA19,'[3]2010_Envelope'!$BH$6:$CR$128,28),"")</f>
        <v/>
      </c>
      <c r="AB42" s="21">
        <f>IF(AB19&gt;0,VLOOKUP(AB19,'[3]2010_Envelope'!$BH$6:$CR$128,28),"")</f>
        <v>84.248717948717953</v>
      </c>
      <c r="AC42" s="20" t="str">
        <f>IF(AC19&gt;0,VLOOKUP(AC19,'[3]2010_HVAC'!$EY$7:$KA$83,104),"")</f>
        <v/>
      </c>
      <c r="AD42" s="20" t="str">
        <f>IF(AD19&gt;0,VLOOKUP(AD19,'[3]2010_HVAC'!$EY$7:$KA$83,104),"")</f>
        <v/>
      </c>
      <c r="AE42" s="20">
        <f>IF(AE19&gt;0,VLOOKUP(AE19,'[3]2010_HVAC'!$EY$7:$KA$83,104),"")</f>
        <v>35.760000000000005</v>
      </c>
      <c r="AF42" s="20" t="str">
        <f>IF(AF19&gt;0,VLOOKUP(AF19,'[3]2010_HVAC'!$EY$7:$KA$83,104),"")</f>
        <v/>
      </c>
      <c r="AG42" s="55">
        <f>VLOOKUP($C42,[1]Performance!$A$3:$K$38,6)</f>
        <v>2</v>
      </c>
      <c r="AH42" s="55">
        <f t="shared" si="35"/>
        <v>106</v>
      </c>
      <c r="AI42" s="20">
        <f>IF(AI19&gt;0,VLOOKUP(AI19,'[3]2010_HVAC'!$EY$7:$KA$83,AH42),"")</f>
        <v>2.6978181303536881</v>
      </c>
      <c r="AJ42" s="20" t="str">
        <f>IF(AJ19&gt;0,VLOOKUP(AJ19,'[3]2010_HVAC'!$EY$7:$KA$83,$AH42),"")</f>
        <v/>
      </c>
      <c r="AK42" s="20" t="str">
        <f>IF(AK19&gt;0,VLOOKUP(AK19,'[3]2010_HVAC'!$EY$7:$KA$83,104),"")</f>
        <v/>
      </c>
      <c r="AL42" s="20" t="str">
        <f>IF(AL19&gt;0,VLOOKUP(AL19,'[3]2010_HVAC'!$EY$7:$KA$83,104),"")</f>
        <v/>
      </c>
      <c r="AM42" s="20">
        <f>IF(AM19&gt;0,VLOOKUP(AM19,'[3]2010_HVAC'!$EY$7:$KA$83,104),"")</f>
        <v>4.0095384615384626</v>
      </c>
      <c r="AN42" s="20" t="str">
        <f>IF(AN19&gt;0,VLOOKUP(AN19,'[3]2010_HVAC'!$EY$7:$KA$83,104),"")</f>
        <v/>
      </c>
      <c r="AO42" s="20" t="str">
        <f>IF(AO19&gt;0,VLOOKUP(AO19,'[3]2010_HVAC'!$EY$7:$KA$83,104),"")</f>
        <v/>
      </c>
      <c r="AP42" s="13">
        <f t="shared" si="36"/>
        <v>643708.90574995731</v>
      </c>
      <c r="AQ42" s="21">
        <f>IF(AQ19&gt;0,VLOOKUP(AQ19,'[3]2010_Envelope'!$BH$6:$CR$128,29),"")</f>
        <v>4.2874999999999979</v>
      </c>
      <c r="AR42" s="21">
        <f>IF(AR19&gt;0,VLOOKUP(AR19,'[3]2010_Envelope'!$BH$6:$CR$128,29),"")</f>
        <v>35.512843936507934</v>
      </c>
      <c r="AS42" s="21">
        <f>IF(AS19&gt;0,VLOOKUP(AS19,'[3]2010_Envelope'!$BH$6:$CR$128,29),"")</f>
        <v>16.818412906440951</v>
      </c>
      <c r="AT42" s="21">
        <f>IF(AT19&gt;0,VLOOKUP(AT19,'[3]2010_Envelope'!$BH$6:$CR$128,29),"")</f>
        <v>91.954971428571426</v>
      </c>
      <c r="AU42" s="21" t="str">
        <f>IF(AU19&gt;0,VLOOKUP(AU19,'[3]2010_Envelope'!$BH$6:$CR$128,29),"")</f>
        <v/>
      </c>
      <c r="AV42" s="21">
        <f>IF(AV19&gt;0,VLOOKUP(AV19,'[3]2010_Envelope'!$BH$6:$CR$128,29),"")</f>
        <v>56.714742857142859</v>
      </c>
      <c r="AW42" s="20" t="str">
        <f>IF(AW19&gt;0,VLOOKUP(AW19,'[3]2010_HVAC'!$EY$7:$KA$83,107),"")</f>
        <v/>
      </c>
      <c r="AX42" s="20" t="str">
        <f>IF(AX19&gt;0,VLOOKUP(AX19,'[3]2010_HVAC'!$EY$7:$KA$83,107),"")</f>
        <v/>
      </c>
      <c r="AY42" s="20">
        <f>IF(AY19&gt;0,VLOOKUP(AY19,'[3]2010_HVAC'!$EY$7:$KA$83,107),"")</f>
        <v>35.760000000000005</v>
      </c>
      <c r="AZ42" s="20" t="str">
        <f>IF(AZ19&gt;0,VLOOKUP(AZ19,'[3]2010_HVAC'!$EY$7:$KA$83,107),"")</f>
        <v/>
      </c>
      <c r="BA42" s="55">
        <f>VLOOKUP($C42,[2]Performance!$A$3:$K$36,6)</f>
        <v>1</v>
      </c>
      <c r="BB42" s="55">
        <f t="shared" si="37"/>
        <v>108</v>
      </c>
      <c r="BC42" s="20">
        <f>IF(BC19&gt;0,VLOOKUP(BC19,'[3]2010_HVAC'!$EY$7:$KA$83,BB42),"")</f>
        <v>7.5409249650980001</v>
      </c>
      <c r="BD42" s="20" t="str">
        <f>IF(BD19&gt;0,VLOOKUP(BD19,'[3]2010_HVAC'!$EY$7:$KA$83,$BB42),"")</f>
        <v/>
      </c>
      <c r="BE42" s="20" t="str">
        <f>IF(BE19&gt;0,VLOOKUP(BE19,'[3]2010_HVAC'!$EY$7:$KA$83,107),"")</f>
        <v/>
      </c>
      <c r="BF42" s="20" t="str">
        <f>IF(BF19&gt;0,VLOOKUP(BF19,'[3]2010_HVAC'!$EY$7:$KA$83,107),"")</f>
        <v/>
      </c>
      <c r="BG42" s="20">
        <f>IF(BG19&gt;0,VLOOKUP(BG19,'[3]2010_HVAC'!$EY$7:$KA$83,107),"")</f>
        <v>4.4677714285714289</v>
      </c>
      <c r="BH42" s="20" t="str">
        <f>IF(BH19&gt;0,VLOOKUP(BH19,'[3]2010_HVAC'!$EY$7:$KA$83,107),"")</f>
        <v/>
      </c>
      <c r="BI42" s="20" t="str">
        <f>IF(BI19&gt;0,VLOOKUP(BI19,'[3]2010_HVAC'!$EY$7:$KA$83,107),"")</f>
        <v/>
      </c>
      <c r="BJ42" s="13">
        <f t="shared" si="38"/>
        <v>797130.0776953476</v>
      </c>
      <c r="BK42" s="19">
        <f>IF($N42&gt;0,VLOOKUP($C42,[1]Berlin!$AB$7:$AN$40,$N42))/((IF($P42=1,'3 PlantsCodes'!$D$26,IF($P42=2,'3 PlantsCodes'!$D$27,IF($P42=3,'3 PlantsCodes'!$D$28,IF($P42=4,'3 PlantsCodes'!$D$29)))))*IF($R42=1,'3 PlantsCodes'!$D$31,IF($R42=2,'3 PlantsCodes'!$D$32)))</f>
        <v>18.535619588938964</v>
      </c>
      <c r="BL42" s="19">
        <f>(IF($O42=20,VLOOKUP($C42,[1]Berlin!$AB$7:$AN$40,12),IF($O42&gt;0,VLOOKUP($C42,[1]Berlin!$AB$7:$AN$40,$O42),0))/(IF($Q42=1,'3 PlantsCodes'!$E$26,IF($Q42=3,'3 PlantsCodes'!$E$28,IF($Q42=4,'3 PlantsCodes'!$E$29,1)))*IF($R42=1,'3 PlantsCodes'!$E$31,IF($R42=2,'3 PlantsCodes'!$E$32))))</f>
        <v>2.9459454543420773</v>
      </c>
      <c r="BM42" s="19">
        <f>VLOOKUP($C42,[1]Berlin!$AB$6:$AZ$40,$S42)</f>
        <v>8.6315789473684212</v>
      </c>
      <c r="BN42" s="19">
        <f>VLOOKUP($C42,[1]Berlin!$B$7:$Y$40,18)</f>
        <v>21.6833515625</v>
      </c>
      <c r="BO42" s="19">
        <f>VLOOKUP($C42,[1]Berlin!$B$7:$AA$40,26)</f>
        <v>0.19131618883732621</v>
      </c>
      <c r="BP42" s="20">
        <f>IF($U42=1,-[4]Office!$E$8,0)</f>
        <v>0</v>
      </c>
      <c r="BQ42" s="57" t="s">
        <v>30</v>
      </c>
      <c r="BR42" s="19">
        <f>IF($N42&gt;0,VLOOKUP($C42,[2]Berlin!$AB$7:$AN$40,$N42))/((IF($P42=1,'3 PlantsCodes'!$D$26,IF($P42=2,'3 PlantsCodes'!$D$27,IF($P42=3,'3 PlantsCodes'!$D$28,IF($P42=4,'3 PlantsCodes'!$D$29)))))*IF($R42=1,'3 PlantsCodes'!$D$31,IF($R42=2,'3 PlantsCodes'!$D$32)))</f>
        <v>34.237357794081738</v>
      </c>
      <c r="BS42" s="19">
        <f>(IF($O42=20,VLOOKUP($C42,[2]Berlin!$AB$7:$AN$40,12),IF($O42&gt;0,VLOOKUP($C42,[2]Berlin!$AB$7:$AN$40,$O42),0))/(IF($Q42=1,'3 PlantsCodes'!$E$26,IF($Q42=3,'3 PlantsCodes'!$E$28,IF($Q42=4,'3 PlantsCodes'!$E$29,1)))*IF($R42=1,'3 PlantsCodes'!$E$31,IF($R42=2,'3 PlantsCodes'!$E$32))))</f>
        <v>1.9564263492521787</v>
      </c>
      <c r="BT42" s="19">
        <f>VLOOKUP($C42,[2]Berlin!$AB$6:$AZ$40,$S42)</f>
        <v>12.526315789473685</v>
      </c>
      <c r="BU42" s="19">
        <f>VLOOKUP($C42,[2]Berlin!$B$7:$Y$40,18)</f>
        <v>19.98338673313491</v>
      </c>
      <c r="BV42" s="19">
        <f>VLOOKUP($C42,[2]Berlin!$B$7:$AA$40,26)</f>
        <v>0.40764575251109536</v>
      </c>
      <c r="BW42" s="20">
        <f>IF($U42=1,-[4]School!$E$8,0)</f>
        <v>0</v>
      </c>
      <c r="BX42" s="57" t="s">
        <v>30</v>
      </c>
    </row>
    <row r="43" spans="1:76" ht="15" customHeight="1" x14ac:dyDescent="0.25">
      <c r="A43" s="151"/>
      <c r="B43" s="17">
        <v>15</v>
      </c>
      <c r="C43" s="22">
        <f t="shared" si="40"/>
        <v>18</v>
      </c>
      <c r="D43" s="50" t="str">
        <f t="shared" si="40"/>
        <v/>
      </c>
      <c r="E43" s="50" t="str">
        <f t="shared" si="40"/>
        <v/>
      </c>
      <c r="F43" s="49" t="str">
        <f t="shared" si="40"/>
        <v/>
      </c>
      <c r="G43" s="49" t="str">
        <f t="shared" si="40"/>
        <v/>
      </c>
      <c r="H43" s="49">
        <f t="shared" si="40"/>
        <v>0</v>
      </c>
      <c r="I43" s="49">
        <f t="shared" si="40"/>
        <v>4</v>
      </c>
      <c r="J43" s="49">
        <f t="shared" si="40"/>
        <v>3</v>
      </c>
      <c r="K43" s="49">
        <f t="shared" si="40"/>
        <v>3</v>
      </c>
      <c r="L43" s="49">
        <f t="shared" si="40"/>
        <v>1</v>
      </c>
      <c r="M43" s="49">
        <f t="shared" si="40"/>
        <v>4331</v>
      </c>
      <c r="N43" s="49">
        <f t="shared" si="40"/>
        <v>4</v>
      </c>
      <c r="O43" s="49">
        <f t="shared" si="39"/>
        <v>0</v>
      </c>
      <c r="P43" s="49">
        <f t="shared" si="39"/>
        <v>2</v>
      </c>
      <c r="Q43" s="49">
        <f t="shared" si="39"/>
        <v>0</v>
      </c>
      <c r="R43" s="49">
        <f t="shared" si="39"/>
        <v>2</v>
      </c>
      <c r="S43" s="22">
        <f t="shared" si="39"/>
        <v>15</v>
      </c>
      <c r="T43" s="49">
        <f t="shared" si="39"/>
        <v>0</v>
      </c>
      <c r="U43" s="49">
        <f t="shared" si="39"/>
        <v>0</v>
      </c>
      <c r="V43" s="18" t="str">
        <f t="shared" si="39"/>
        <v/>
      </c>
      <c r="W43" s="21">
        <f>IF(W20&gt;0,VLOOKUP(W20,'[3]2010_Envelope'!$BH$6:$CR$128,28),"")</f>
        <v>10.006153846153849</v>
      </c>
      <c r="X43" s="21">
        <f>IF(X20&gt;0,VLOOKUP(X20,'[3]2010_Envelope'!$BH$6:$CR$128,28),"")</f>
        <v>28.267555021367521</v>
      </c>
      <c r="Y43" s="21">
        <f>IF(Y20&gt;0,VLOOKUP(Y20,'[3]2010_Envelope'!$BH$6:$CR$128,28),"")</f>
        <v>11.571658215000912</v>
      </c>
      <c r="Z43" s="21">
        <f>IF(Z20&gt;0,VLOOKUP(Z20,'[3]2010_Envelope'!$BH$6:$CR$128,28),"")</f>
        <v>120.6474358974359</v>
      </c>
      <c r="AA43" s="21">
        <f>IF(AA20&gt;0,VLOOKUP(AA20,'[3]2010_Envelope'!$BH$6:$CR$128,28),"")</f>
        <v>74.267884615384617</v>
      </c>
      <c r="AB43" s="21">
        <f>IF(AB20&gt;0,VLOOKUP(AB20,'[3]2010_Envelope'!$BH$6:$CR$128,28),"")</f>
        <v>84.248717948717953</v>
      </c>
      <c r="AC43" s="20" t="str">
        <f>IF(AC20&gt;0,VLOOKUP(AC20,'[3]2010_HVAC'!$EY$7:$KA$83,104),"")</f>
        <v/>
      </c>
      <c r="AD43" s="20" t="str">
        <f>IF(AD20&gt;0,VLOOKUP(AD20,'[3]2010_HVAC'!$EY$7:$KA$83,104),"")</f>
        <v/>
      </c>
      <c r="AE43" s="20">
        <f>IF(AE20&gt;0,VLOOKUP(AE20,'[3]2010_HVAC'!$EY$7:$KA$83,104),"")</f>
        <v>60.84</v>
      </c>
      <c r="AF43" s="20">
        <f>IF(AF20&gt;0,VLOOKUP(AF20,'[3]2010_HVAC'!$EY$7:$KA$83,104),"")</f>
        <v>36.119999999999997</v>
      </c>
      <c r="AG43" s="55">
        <f>VLOOKUP($C43,[1]Performance!$A$3:$K$38,6)</f>
        <v>2</v>
      </c>
      <c r="AH43" s="55">
        <f t="shared" si="35"/>
        <v>106</v>
      </c>
      <c r="AI43" s="20">
        <f>IF(AI20&gt;0,VLOOKUP(AI20,'[3]2010_HVAC'!$EY$7:$KA$83,AH43),"")</f>
        <v>2.6978181303536881</v>
      </c>
      <c r="AJ43" s="20" t="str">
        <f>IF(AJ20&gt;0,VLOOKUP(AJ20,'[3]2010_HVAC'!$EY$7:$KA$83,$AH43),"")</f>
        <v/>
      </c>
      <c r="AK43" s="20">
        <f>IF(AK20&gt;0,VLOOKUP(AK20,'[3]2010_HVAC'!$EY$7:$KA$83,104),"")</f>
        <v>107.19999999999999</v>
      </c>
      <c r="AL43" s="20" t="str">
        <f>IF(AL20&gt;0,VLOOKUP(AL20,'[3]2010_HVAC'!$EY$7:$KA$83,104),"")</f>
        <v/>
      </c>
      <c r="AM43" s="20">
        <f>IF(AM20&gt;0,VLOOKUP(AM20,'[3]2010_HVAC'!$EY$7:$KA$83,104),"")</f>
        <v>4.0095384615384626</v>
      </c>
      <c r="AN43" s="20" t="str">
        <f>IF(AN20&gt;0,VLOOKUP(AN20,'[3]2010_HVAC'!$EY$7:$KA$83,104),"")</f>
        <v/>
      </c>
      <c r="AO43" s="20" t="str">
        <f>IF(AO20&gt;0,VLOOKUP(AO20,'[3]2010_HVAC'!$EY$7:$KA$83,104),"")</f>
        <v/>
      </c>
      <c r="AP43" s="13">
        <f t="shared" si="36"/>
        <v>1263311.6233981298</v>
      </c>
      <c r="AQ43" s="21">
        <f>IF(AQ20&gt;0,VLOOKUP(AQ20,'[3]2010_Envelope'!$BH$6:$CR$128,29),"")</f>
        <v>27.100000000000005</v>
      </c>
      <c r="AR43" s="21">
        <f>IF(AR20&gt;0,VLOOKUP(AR20,'[3]2010_Envelope'!$BH$6:$CR$128,29),"")</f>
        <v>50.912518301587291</v>
      </c>
      <c r="AS43" s="21">
        <f>IF(AS20&gt;0,VLOOKUP(AS20,'[3]2010_Envelope'!$BH$6:$CR$128,29),"")</f>
        <v>31.339907665627475</v>
      </c>
      <c r="AT43" s="21">
        <f>IF(AT20&gt;0,VLOOKUP(AT20,'[3]2010_Envelope'!$BH$6:$CR$128,29),"")</f>
        <v>91.954971428571426</v>
      </c>
      <c r="AU43" s="21">
        <f>IF(AU20&gt;0,VLOOKUP(AU20,'[3]2010_Envelope'!$BH$6:$CR$128,29),"")</f>
        <v>49.995822857142862</v>
      </c>
      <c r="AV43" s="21">
        <f>IF(AV20&gt;0,VLOOKUP(AV20,'[3]2010_Envelope'!$BH$6:$CR$128,29),"")</f>
        <v>56.714742857142859</v>
      </c>
      <c r="AW43" s="20" t="str">
        <f>IF(AW20&gt;0,VLOOKUP(AW20,'[3]2010_HVAC'!$EY$7:$KA$83,107),"")</f>
        <v/>
      </c>
      <c r="AX43" s="20" t="str">
        <f>IF(AX20&gt;0,VLOOKUP(AX20,'[3]2010_HVAC'!$EY$7:$KA$83,107),"")</f>
        <v/>
      </c>
      <c r="AY43" s="20">
        <f>IF(AY20&gt;0,VLOOKUP(AY20,'[3]2010_HVAC'!$EY$7:$KA$83,107),"")</f>
        <v>60.84</v>
      </c>
      <c r="AZ43" s="20">
        <f>IF(AZ20&gt;0,VLOOKUP(AZ20,'[3]2010_HVAC'!$EY$7:$KA$83,107),"")</f>
        <v>36.119999999999997</v>
      </c>
      <c r="BA43" s="55">
        <f>VLOOKUP($C43,[2]Performance!$A$3:$K$36,6)</f>
        <v>1</v>
      </c>
      <c r="BB43" s="55">
        <f t="shared" si="37"/>
        <v>108</v>
      </c>
      <c r="BC43" s="20">
        <f>IF(BC20&gt;0,VLOOKUP(BC20,'[3]2010_HVAC'!$EY$7:$KA$83,BB43),"")</f>
        <v>7.5409249650980001</v>
      </c>
      <c r="BD43" s="20" t="str">
        <f>IF(BD20&gt;0,VLOOKUP(BD20,'[3]2010_HVAC'!$EY$7:$KA$83,$BB43),"")</f>
        <v/>
      </c>
      <c r="BE43" s="20">
        <f>IF(BE20&gt;0,VLOOKUP(BE20,'[3]2010_HVAC'!$EY$7:$KA$83,107),"")</f>
        <v>107.19999999999997</v>
      </c>
      <c r="BF43" s="20" t="str">
        <f>IF(BF20&gt;0,VLOOKUP(BF20,'[3]2010_HVAC'!$EY$7:$KA$83,107),"")</f>
        <v/>
      </c>
      <c r="BG43" s="20">
        <f>IF(BG20&gt;0,VLOOKUP(BG20,'[3]2010_HVAC'!$EY$7:$KA$83,107),"")</f>
        <v>4.4677714285714289</v>
      </c>
      <c r="BH43" s="20" t="str">
        <f>IF(BH20&gt;0,VLOOKUP(BH20,'[3]2010_HVAC'!$EY$7:$KA$83,107),"")</f>
        <v/>
      </c>
      <c r="BI43" s="20" t="str">
        <f>IF(BI20&gt;0,VLOOKUP(BI20,'[3]2010_HVAC'!$EY$7:$KA$83,107),"")</f>
        <v/>
      </c>
      <c r="BJ43" s="13">
        <f t="shared" si="38"/>
        <v>1651187.9774367851</v>
      </c>
      <c r="BK43" s="19">
        <f>IF($N43&gt;0,VLOOKUP($C43,[1]Berlin!$AB$7:$AN$40,$N43))/((IF($P43=1,'3 PlantsCodes'!$D$26,IF($P43=2,'3 PlantsCodes'!$D$27,IF($P43=3,'3 PlantsCodes'!$D$28,IF($P43=4,'3 PlantsCodes'!$D$29)))))*IF($R43=1,'3 PlantsCodes'!$D$31,IF($R43=2,'3 PlantsCodes'!$D$32)))</f>
        <v>19.809109465745053</v>
      </c>
      <c r="BL43" s="19">
        <f>(IF($O43=20,VLOOKUP($C43,[1]Berlin!$AB$7:$AN$40,12),IF($O43&gt;0,VLOOKUP($C43,[1]Berlin!$AB$7:$AN$40,$O43),0))/(IF($Q43=1,'3 PlantsCodes'!$E$26,IF($Q43=3,'3 PlantsCodes'!$E$28,IF($Q43=4,'3 PlantsCodes'!$E$29,1)))*IF($R43=1,'3 PlantsCodes'!$E$31,IF($R43=2,'3 PlantsCodes'!$E$32))))</f>
        <v>0</v>
      </c>
      <c r="BM43" s="19">
        <f>VLOOKUP($C43,[1]Berlin!$AB$6:$AZ$40,$S43)</f>
        <v>8.6315789473684212</v>
      </c>
      <c r="BN43" s="19">
        <f>VLOOKUP($C43,[1]Berlin!$B$7:$Y$40,18)</f>
        <v>7.9656213930698616</v>
      </c>
      <c r="BO43" s="19">
        <f>VLOOKUP($C43,[1]Berlin!$B$7:$AA$40,26)</f>
        <v>0.15234654497889874</v>
      </c>
      <c r="BP43" s="20">
        <f>IF($U43=1,-[4]Office!$E$8,0)</f>
        <v>0</v>
      </c>
      <c r="BQ43" s="57" t="s">
        <v>30</v>
      </c>
      <c r="BR43" s="19">
        <f>IF($N43&gt;0,VLOOKUP($C43,[2]Berlin!$AB$7:$AN$40,$N43))/((IF($P43=1,'3 PlantsCodes'!$D$26,IF($P43=2,'3 PlantsCodes'!$D$27,IF($P43=3,'3 PlantsCodes'!$D$28,IF($P43=4,'3 PlantsCodes'!$D$29)))))*IF($R43=1,'3 PlantsCodes'!$D$31,IF($R43=2,'3 PlantsCodes'!$D$32)))</f>
        <v>29.723374501355689</v>
      </c>
      <c r="BS43" s="19">
        <f>(IF($O43=20,VLOOKUP($C43,[2]Berlin!$AB$7:$AN$40,12),IF($O43&gt;0,VLOOKUP($C43,[2]Berlin!$AB$7:$AN$40,$O43),0))/(IF($Q43=1,'3 PlantsCodes'!$E$26,IF($Q43=3,'3 PlantsCodes'!$E$28,IF($Q43=4,'3 PlantsCodes'!$E$29,1)))*IF($R43=1,'3 PlantsCodes'!$E$31,IF($R43=2,'3 PlantsCodes'!$E$32))))</f>
        <v>0</v>
      </c>
      <c r="BT43" s="19">
        <f>VLOOKUP($C43,[2]Berlin!$AB$6:$AZ$40,$S43)</f>
        <v>12.526315789473685</v>
      </c>
      <c r="BU43" s="19">
        <f>VLOOKUP($C43,[2]Berlin!$B$7:$Y$40,18)</f>
        <v>8.0533096588879953</v>
      </c>
      <c r="BV43" s="19">
        <f>VLOOKUP($C43,[2]Berlin!$B$7:$AA$40,26)</f>
        <v>0.37756969961739129</v>
      </c>
      <c r="BW43" s="20">
        <f>IF($U43=1,-[4]School!$E$8,0)</f>
        <v>0</v>
      </c>
      <c r="BX43" s="57" t="s">
        <v>30</v>
      </c>
    </row>
    <row r="44" spans="1:76" ht="15" customHeight="1" x14ac:dyDescent="0.25">
      <c r="A44" s="151"/>
      <c r="B44" s="17">
        <v>16</v>
      </c>
      <c r="C44" s="22">
        <f t="shared" si="40"/>
        <v>18</v>
      </c>
      <c r="D44" s="50" t="str">
        <f t="shared" si="40"/>
        <v/>
      </c>
      <c r="E44" s="50" t="str">
        <f t="shared" si="40"/>
        <v/>
      </c>
      <c r="F44" s="49" t="str">
        <f t="shared" si="40"/>
        <v/>
      </c>
      <c r="G44" s="49" t="str">
        <f t="shared" si="40"/>
        <v/>
      </c>
      <c r="H44" s="49">
        <f t="shared" si="40"/>
        <v>0</v>
      </c>
      <c r="I44" s="49">
        <f t="shared" si="40"/>
        <v>4</v>
      </c>
      <c r="J44" s="49">
        <f t="shared" si="40"/>
        <v>3</v>
      </c>
      <c r="K44" s="49">
        <f t="shared" si="40"/>
        <v>3</v>
      </c>
      <c r="L44" s="49">
        <f t="shared" si="40"/>
        <v>1</v>
      </c>
      <c r="M44" s="49">
        <f t="shared" si="40"/>
        <v>4331</v>
      </c>
      <c r="N44" s="49">
        <f t="shared" si="40"/>
        <v>8</v>
      </c>
      <c r="O44" s="49">
        <f t="shared" si="39"/>
        <v>0</v>
      </c>
      <c r="P44" s="49">
        <f t="shared" si="39"/>
        <v>1</v>
      </c>
      <c r="Q44" s="49">
        <f t="shared" si="39"/>
        <v>0</v>
      </c>
      <c r="R44" s="49">
        <f t="shared" si="39"/>
        <v>2</v>
      </c>
      <c r="S44" s="22">
        <f t="shared" si="39"/>
        <v>23</v>
      </c>
      <c r="T44" s="49">
        <f t="shared" si="39"/>
        <v>1</v>
      </c>
      <c r="U44" s="49">
        <f t="shared" si="39"/>
        <v>1</v>
      </c>
      <c r="V44" s="18" t="str">
        <f t="shared" si="39"/>
        <v/>
      </c>
      <c r="W44" s="21">
        <f>IF(W21&gt;0,VLOOKUP(W21,'[3]2010_Envelope'!$BH$6:$CR$128,28),"")</f>
        <v>10.006153846153849</v>
      </c>
      <c r="X44" s="21">
        <f>IF(X21&gt;0,VLOOKUP(X21,'[3]2010_Envelope'!$BH$6:$CR$128,28),"")</f>
        <v>28.267555021367521</v>
      </c>
      <c r="Y44" s="21">
        <f>IF(Y21&gt;0,VLOOKUP(Y21,'[3]2010_Envelope'!$BH$6:$CR$128,28),"")</f>
        <v>11.571658215000912</v>
      </c>
      <c r="Z44" s="21">
        <f>IF(Z21&gt;0,VLOOKUP(Z21,'[3]2010_Envelope'!$BH$6:$CR$128,28),"")</f>
        <v>120.6474358974359</v>
      </c>
      <c r="AA44" s="21">
        <f>IF(AA21&gt;0,VLOOKUP(AA21,'[3]2010_Envelope'!$BH$6:$CR$128,28),"")</f>
        <v>74.267884615384617</v>
      </c>
      <c r="AB44" s="21">
        <f>IF(AB21&gt;0,VLOOKUP(AB21,'[3]2010_Envelope'!$BH$6:$CR$128,28),"")</f>
        <v>84.248717948717953</v>
      </c>
      <c r="AC44" s="20" t="str">
        <f>IF(AC21&gt;0,VLOOKUP(AC21,'[3]2010_HVAC'!$EY$7:$KA$83,104),"")</f>
        <v/>
      </c>
      <c r="AD44" s="20" t="str">
        <f>IF(AD21&gt;0,VLOOKUP(AD21,'[3]2010_HVAC'!$EY$7:$KA$83,104),"")</f>
        <v/>
      </c>
      <c r="AE44" s="20">
        <f>IF(AE21&gt;0,VLOOKUP(AE21,'[3]2010_HVAC'!$EY$7:$KA$83,104),"")</f>
        <v>60.84</v>
      </c>
      <c r="AF44" s="20">
        <f>IF(AF21&gt;0,VLOOKUP(AF21,'[3]2010_HVAC'!$EY$7:$KA$83,104),"")</f>
        <v>36.119999999999997</v>
      </c>
      <c r="AG44" s="55">
        <f>VLOOKUP($C44,[1]Performance!$A$3:$K$38,6)</f>
        <v>2</v>
      </c>
      <c r="AH44" s="55">
        <f t="shared" si="35"/>
        <v>106</v>
      </c>
      <c r="AI44" s="20">
        <f>IF(AI21&gt;0,VLOOKUP(AI21,'[3]2010_HVAC'!$EY$7:$KA$83,AH44),"")</f>
        <v>21.714363330917852</v>
      </c>
      <c r="AJ44" s="20" t="str">
        <f>IF(AJ21&gt;0,VLOOKUP(AJ21,'[3]2010_HVAC'!$EY$7:$KA$83,$AH44),"")</f>
        <v/>
      </c>
      <c r="AK44" s="20" t="str">
        <f>IF(AK21&gt;0,VLOOKUP(AK21,'[3]2010_HVAC'!$EY$7:$KA$83,104),"")</f>
        <v/>
      </c>
      <c r="AL44" s="20" t="str">
        <f>IF(AL21&gt;0,VLOOKUP(AL21,'[3]2010_HVAC'!$EY$7:$KA$83,104),"")</f>
        <v/>
      </c>
      <c r="AM44" s="20">
        <f>IF(AM21&gt;0,VLOOKUP(AM21,'[3]2010_HVAC'!$EY$7:$KA$83,104),"")</f>
        <v>4.0095384615384626</v>
      </c>
      <c r="AN44" s="20">
        <f>IF(AN21&gt;0,VLOOKUP(AN21,'[3]2010_HVAC'!$EY$7:$KA$83,104),"")</f>
        <v>15.203223075065125</v>
      </c>
      <c r="AO44" s="20">
        <f>IF(AO21&gt;0,VLOOKUP(AO21,'[3]2010_HVAC'!$EY$7:$KA$83,104),"")</f>
        <v>22.720271748251747</v>
      </c>
      <c r="AP44" s="13">
        <f t="shared" si="36"/>
        <v>1145703.3170540116</v>
      </c>
      <c r="AQ44" s="21">
        <f>IF(AQ21&gt;0,VLOOKUP(AQ21,'[3]2010_Envelope'!$BH$6:$CR$128,29),"")</f>
        <v>27.100000000000005</v>
      </c>
      <c r="AR44" s="21">
        <f>IF(AR21&gt;0,VLOOKUP(AR21,'[3]2010_Envelope'!$BH$6:$CR$128,29),"")</f>
        <v>50.912518301587291</v>
      </c>
      <c r="AS44" s="21">
        <f>IF(AS21&gt;0,VLOOKUP(AS21,'[3]2010_Envelope'!$BH$6:$CR$128,29),"")</f>
        <v>31.339907665627475</v>
      </c>
      <c r="AT44" s="21">
        <f>IF(AT21&gt;0,VLOOKUP(AT21,'[3]2010_Envelope'!$BH$6:$CR$128,29),"")</f>
        <v>91.954971428571426</v>
      </c>
      <c r="AU44" s="21">
        <f>IF(AU21&gt;0,VLOOKUP(AU21,'[3]2010_Envelope'!$BH$6:$CR$128,29),"")</f>
        <v>49.995822857142862</v>
      </c>
      <c r="AV44" s="21">
        <f>IF(AV21&gt;0,VLOOKUP(AV21,'[3]2010_Envelope'!$BH$6:$CR$128,29),"")</f>
        <v>56.714742857142859</v>
      </c>
      <c r="AW44" s="20" t="str">
        <f>IF(AW21&gt;0,VLOOKUP(AW21,'[3]2010_HVAC'!$EY$7:$KA$83,107),"")</f>
        <v/>
      </c>
      <c r="AX44" s="20" t="str">
        <f>IF(AX21&gt;0,VLOOKUP(AX21,'[3]2010_HVAC'!$EY$7:$KA$83,107),"")</f>
        <v/>
      </c>
      <c r="AY44" s="20">
        <f>IF(AY21&gt;0,VLOOKUP(AY21,'[3]2010_HVAC'!$EY$7:$KA$83,107),"")</f>
        <v>60.84</v>
      </c>
      <c r="AZ44" s="20">
        <f>IF(AZ21&gt;0,VLOOKUP(AZ21,'[3]2010_HVAC'!$EY$7:$KA$83,107),"")</f>
        <v>36.119999999999997</v>
      </c>
      <c r="BA44" s="55">
        <f>VLOOKUP($C44,[2]Performance!$A$3:$K$36,6)</f>
        <v>1</v>
      </c>
      <c r="BB44" s="55">
        <f t="shared" si="37"/>
        <v>108</v>
      </c>
      <c r="BC44" s="20">
        <f>IF(BC21&gt;0,VLOOKUP(BC21,'[3]2010_HVAC'!$EY$7:$KA$83,BB44),"")</f>
        <v>60.695857404538842</v>
      </c>
      <c r="BD44" s="20" t="str">
        <f>IF(BD21&gt;0,VLOOKUP(BD21,'[3]2010_HVAC'!$EY$7:$KA$83,$BB44),"")</f>
        <v/>
      </c>
      <c r="BE44" s="20" t="str">
        <f>IF(BE21&gt;0,VLOOKUP(BE21,'[3]2010_HVAC'!$EY$7:$KA$83,107),"")</f>
        <v/>
      </c>
      <c r="BF44" s="20" t="str">
        <f>IF(BF21&gt;0,VLOOKUP(BF21,'[3]2010_HVAC'!$EY$7:$KA$83,107),"")</f>
        <v/>
      </c>
      <c r="BG44" s="20">
        <f>IF(BG21&gt;0,VLOOKUP(BG21,'[3]2010_HVAC'!$EY$7:$KA$83,107),"")</f>
        <v>4.4677714285714289</v>
      </c>
      <c r="BH44" s="20">
        <f>IF(BH21&gt;0,VLOOKUP(BH21,'[3]2010_HVAC'!$EY$7:$KA$83,107),"")</f>
        <v>22.587645711525326</v>
      </c>
      <c r="BI44" s="20">
        <f>IF(BI21&gt;0,VLOOKUP(BI21,'[3]2010_HVAC'!$EY$7:$KA$83,107),"")</f>
        <v>23.441550216450217</v>
      </c>
      <c r="BJ44" s="13">
        <f t="shared" si="38"/>
        <v>1625937.9817941471</v>
      </c>
      <c r="BK44" s="19">
        <f>IF($N44&gt;0,VLOOKUP($C44,[1]Berlin!$AB$7:$AN$40,$N44))/((IF($P44=1,'3 PlantsCodes'!$D$26,IF($P44=2,'3 PlantsCodes'!$D$27,IF($P44=3,'3 PlantsCodes'!$D$28,IF($P44=4,'3 PlantsCodes'!$D$29)))))*IF($R44=1,'3 PlantsCodes'!$D$31,IF($R44=2,'3 PlantsCodes'!$D$32)))</f>
        <v>5.0391525491960971</v>
      </c>
      <c r="BL44" s="19">
        <f>(IF($O44=20,VLOOKUP($C44,[1]Berlin!$AB$7:$AN$40,12),IF($O44&gt;0,VLOOKUP($C44,[1]Berlin!$AB$7:$AN$40,$O44),0))/(IF($Q44=1,'3 PlantsCodes'!$E$26,IF($Q44=3,'3 PlantsCodes'!$E$28,IF($Q44=4,'3 PlantsCodes'!$E$29,1)))*IF($R44=1,'3 PlantsCodes'!$E$31,IF($R44=2,'3 PlantsCodes'!$E$32))))</f>
        <v>0</v>
      </c>
      <c r="BM44" s="19">
        <f>VLOOKUP($C44,[1]Berlin!$AB$6:$AZ$40,$S44)</f>
        <v>1.3524904866933465</v>
      </c>
      <c r="BN44" s="19">
        <f>VLOOKUP($C44,[1]Berlin!$B$7:$Y$40,18)</f>
        <v>7.9656213930698616</v>
      </c>
      <c r="BO44" s="19">
        <f>VLOOKUP($C44,[1]Berlin!$B$7:$AA$40,26)</f>
        <v>0.15234654497889874</v>
      </c>
      <c r="BP44" s="20">
        <f>IF($U44=1,-[4]Office!$E$8,0)</f>
        <v>-6.5128205128205128</v>
      </c>
      <c r="BQ44" s="57" t="s">
        <v>30</v>
      </c>
      <c r="BR44" s="19">
        <f>IF($N44&gt;0,VLOOKUP($C44,[2]Berlin!$AB$7:$AN$40,$N44))/((IF($P44=1,'3 PlantsCodes'!$D$26,IF($P44=2,'3 PlantsCodes'!$D$27,IF($P44=3,'3 PlantsCodes'!$D$28,IF($P44=4,'3 PlantsCodes'!$D$29)))))*IF($R44=1,'3 PlantsCodes'!$D$31,IF($R44=2,'3 PlantsCodes'!$D$32)))</f>
        <v>7.2604976121903304</v>
      </c>
      <c r="BS44" s="19">
        <f>(IF($O44=20,VLOOKUP($C44,[2]Berlin!$AB$7:$AN$40,12),IF($O44&gt;0,VLOOKUP($C44,[2]Berlin!$AB$7:$AN$40,$O44),0))/(IF($Q44=1,'3 PlantsCodes'!$E$26,IF($Q44=3,'3 PlantsCodes'!$E$28,IF($Q44=4,'3 PlantsCodes'!$E$29,1)))*IF($R44=1,'3 PlantsCodes'!$E$31,IF($R44=2,'3 PlantsCodes'!$E$32))))</f>
        <v>0</v>
      </c>
      <c r="BT44" s="19">
        <f>VLOOKUP($C44,[2]Berlin!$AB$6:$AZ$40,$S44)</f>
        <v>2.1697436021942007</v>
      </c>
      <c r="BU44" s="19">
        <f>VLOOKUP($C44,[2]Berlin!$B$7:$Y$40,18)</f>
        <v>8.0533096588879953</v>
      </c>
      <c r="BV44" s="19">
        <f>VLOOKUP($C44,[2]Berlin!$B$7:$AA$40,26)</f>
        <v>0.37756969961739129</v>
      </c>
      <c r="BW44" s="20">
        <f>IF($U44=1,-[4]School!$E$8,0)</f>
        <v>-6.5117460317460321</v>
      </c>
      <c r="BX44" s="57" t="s">
        <v>30</v>
      </c>
    </row>
    <row r="45" spans="1:76" ht="15" customHeight="1" x14ac:dyDescent="0.25">
      <c r="A45" s="151"/>
      <c r="B45" s="17">
        <v>17</v>
      </c>
      <c r="C45" s="22">
        <f t="shared" si="40"/>
        <v>13</v>
      </c>
      <c r="D45" s="50" t="str">
        <f t="shared" si="40"/>
        <v/>
      </c>
      <c r="E45" s="50" t="str">
        <f t="shared" si="40"/>
        <v/>
      </c>
      <c r="F45" s="49" t="str">
        <f t="shared" si="40"/>
        <v/>
      </c>
      <c r="G45" s="49" t="str">
        <f t="shared" si="40"/>
        <v/>
      </c>
      <c r="H45" s="49">
        <f t="shared" si="40"/>
        <v>0</v>
      </c>
      <c r="I45" s="49">
        <f t="shared" si="40"/>
        <v>3</v>
      </c>
      <c r="J45" s="49">
        <f t="shared" si="40"/>
        <v>3</v>
      </c>
      <c r="K45" s="49">
        <f t="shared" si="40"/>
        <v>2</v>
      </c>
      <c r="L45" s="49">
        <f t="shared" si="40"/>
        <v>1</v>
      </c>
      <c r="M45" s="49">
        <f t="shared" si="40"/>
        <v>3321</v>
      </c>
      <c r="N45" s="49">
        <f t="shared" si="40"/>
        <v>4</v>
      </c>
      <c r="O45" s="49">
        <f t="shared" si="39"/>
        <v>0</v>
      </c>
      <c r="P45" s="49">
        <f t="shared" si="39"/>
        <v>2</v>
      </c>
      <c r="Q45" s="49">
        <f t="shared" si="39"/>
        <v>0</v>
      </c>
      <c r="R45" s="49">
        <f t="shared" si="39"/>
        <v>2</v>
      </c>
      <c r="S45" s="22">
        <f t="shared" si="39"/>
        <v>15</v>
      </c>
      <c r="T45" s="49">
        <f t="shared" si="39"/>
        <v>0</v>
      </c>
      <c r="U45" s="49">
        <f t="shared" si="39"/>
        <v>1</v>
      </c>
      <c r="V45" s="18" t="str">
        <f t="shared" si="39"/>
        <v/>
      </c>
      <c r="W45" s="21">
        <f>IF(W22&gt;0,VLOOKUP(W22,'[3]2010_Envelope'!$BH$6:$CR$128,28),"")</f>
        <v>6.6369230769230771</v>
      </c>
      <c r="X45" s="21">
        <f>IF(X22&gt;0,VLOOKUP(X22,'[3]2010_Envelope'!$BH$6:$CR$128,28),"")</f>
        <v>25.935688034188033</v>
      </c>
      <c r="Y45" s="21">
        <f>IF(Y22&gt;0,VLOOKUP(Y22,'[3]2010_Envelope'!$BH$6:$CR$128,28),"")</f>
        <v>8.2654701535720818</v>
      </c>
      <c r="Z45" s="21">
        <f>IF(Z22&gt;0,VLOOKUP(Z22,'[3]2010_Envelope'!$BH$6:$CR$128,28),"")</f>
        <v>120.6474358974359</v>
      </c>
      <c r="AA45" s="21" t="str">
        <f>IF(AA22&gt;0,VLOOKUP(AA22,'[3]2010_Envelope'!$BH$6:$CR$128,28),"")</f>
        <v/>
      </c>
      <c r="AB45" s="21">
        <f>IF(AB22&gt;0,VLOOKUP(AB22,'[3]2010_Envelope'!$BH$6:$CR$128,28),"")</f>
        <v>84.248717948717953</v>
      </c>
      <c r="AC45" s="20" t="str">
        <f>IF(AC22&gt;0,VLOOKUP(AC22,'[3]2010_HVAC'!$EY$7:$KA$83,104),"")</f>
        <v/>
      </c>
      <c r="AD45" s="20" t="str">
        <f>IF(AD22&gt;0,VLOOKUP(AD22,'[3]2010_HVAC'!$EY$7:$KA$83,104),"")</f>
        <v/>
      </c>
      <c r="AE45" s="20">
        <f>IF(AE22&gt;0,VLOOKUP(AE22,'[3]2010_HVAC'!$EY$7:$KA$83,104),"")</f>
        <v>35.760000000000005</v>
      </c>
      <c r="AF45" s="20" t="str">
        <f>IF(AF22&gt;0,VLOOKUP(AF22,'[3]2010_HVAC'!$EY$7:$KA$83,104),"")</f>
        <v/>
      </c>
      <c r="AG45" s="55">
        <f>VLOOKUP($C45,[1]Performance!$A$3:$K$38,6)</f>
        <v>2</v>
      </c>
      <c r="AH45" s="55">
        <f t="shared" si="35"/>
        <v>106</v>
      </c>
      <c r="AI45" s="20">
        <f>IF(AI22&gt;0,VLOOKUP(AI22,'[3]2010_HVAC'!$EY$7:$KA$83,AH45),"")</f>
        <v>2.6978181303536881</v>
      </c>
      <c r="AJ45" s="20" t="str">
        <f>IF(AJ22&gt;0,VLOOKUP(AJ22,'[3]2010_HVAC'!$EY$7:$KA$83,$AH45),"")</f>
        <v/>
      </c>
      <c r="AK45" s="20">
        <f>IF(AK22&gt;0,VLOOKUP(AK22,'[3]2010_HVAC'!$EY$7:$KA$83,104),"")</f>
        <v>107.19999999999999</v>
      </c>
      <c r="AL45" s="20" t="str">
        <f>IF(AL22&gt;0,VLOOKUP(AL22,'[3]2010_HVAC'!$EY$7:$KA$83,104),"")</f>
        <v/>
      </c>
      <c r="AM45" s="20">
        <f>IF(AM22&gt;0,VLOOKUP(AM22,'[3]2010_HVAC'!$EY$7:$KA$83,104),"")</f>
        <v>4.0095384615384626</v>
      </c>
      <c r="AN45" s="20" t="str">
        <f>IF(AN22&gt;0,VLOOKUP(AN22,'[3]2010_HVAC'!$EY$7:$KA$83,104),"")</f>
        <v/>
      </c>
      <c r="AO45" s="20">
        <f>IF(AO22&gt;0,VLOOKUP(AO22,'[3]2010_HVAC'!$EY$7:$KA$83,104),"")</f>
        <v>22.720271748251747</v>
      </c>
      <c r="AP45" s="13">
        <f t="shared" si="36"/>
        <v>978405.16047529539</v>
      </c>
      <c r="AQ45" s="21">
        <f>IF(AQ22&gt;0,VLOOKUP(AQ22,'[3]2010_Envelope'!$BH$6:$CR$128,29),"")</f>
        <v>17.975000000000001</v>
      </c>
      <c r="AR45" s="21">
        <f>IF(AR22&gt;0,VLOOKUP(AR22,'[3]2010_Envelope'!$BH$6:$CR$128,29),"")</f>
        <v>46.712607111111105</v>
      </c>
      <c r="AS45" s="21">
        <f>IF(AS22&gt;0,VLOOKUP(AS22,'[3]2010_Envelope'!$BH$6:$CR$128,29),"")</f>
        <v>22.385648332591057</v>
      </c>
      <c r="AT45" s="21">
        <f>IF(AT22&gt;0,VLOOKUP(AT22,'[3]2010_Envelope'!$BH$6:$CR$128,29),"")</f>
        <v>91.954971428571426</v>
      </c>
      <c r="AU45" s="21" t="str">
        <f>IF(AU22&gt;0,VLOOKUP(AU22,'[3]2010_Envelope'!$BH$6:$CR$128,29),"")</f>
        <v/>
      </c>
      <c r="AV45" s="21">
        <f>IF(AV22&gt;0,VLOOKUP(AV22,'[3]2010_Envelope'!$BH$6:$CR$128,29),"")</f>
        <v>56.714742857142859</v>
      </c>
      <c r="AW45" s="20" t="str">
        <f>IF(AW22&gt;0,VLOOKUP(AW22,'[3]2010_HVAC'!$EY$7:$KA$83,107),"")</f>
        <v/>
      </c>
      <c r="AX45" s="20" t="str">
        <f>IF(AX22&gt;0,VLOOKUP(AX22,'[3]2010_HVAC'!$EY$7:$KA$83,107),"")</f>
        <v/>
      </c>
      <c r="AY45" s="20">
        <f>IF(AY22&gt;0,VLOOKUP(AY22,'[3]2010_HVAC'!$EY$7:$KA$83,107),"")</f>
        <v>35.760000000000005</v>
      </c>
      <c r="AZ45" s="20" t="str">
        <f>IF(AZ22&gt;0,VLOOKUP(AZ22,'[3]2010_HVAC'!$EY$7:$KA$83,107),"")</f>
        <v/>
      </c>
      <c r="BA45" s="55">
        <f>VLOOKUP($C45,[2]Performance!$A$3:$K$36,6)</f>
        <v>1</v>
      </c>
      <c r="BB45" s="55">
        <f t="shared" si="37"/>
        <v>108</v>
      </c>
      <c r="BC45" s="20">
        <f>IF(BC22&gt;0,VLOOKUP(BC22,'[3]2010_HVAC'!$EY$7:$KA$83,BB45),"")</f>
        <v>7.5409249650980001</v>
      </c>
      <c r="BD45" s="20" t="str">
        <f>IF(BD22&gt;0,VLOOKUP(BD22,'[3]2010_HVAC'!$EY$7:$KA$83,$BB45),"")</f>
        <v/>
      </c>
      <c r="BE45" s="20">
        <f>IF(BE22&gt;0,VLOOKUP(BE22,'[3]2010_HVAC'!$EY$7:$KA$83,107),"")</f>
        <v>107.19999999999997</v>
      </c>
      <c r="BF45" s="20" t="str">
        <f>IF(BF22&gt;0,VLOOKUP(BF22,'[3]2010_HVAC'!$EY$7:$KA$83,107),"")</f>
        <v/>
      </c>
      <c r="BG45" s="20">
        <f>IF(BG22&gt;0,VLOOKUP(BG22,'[3]2010_HVAC'!$EY$7:$KA$83,107),"")</f>
        <v>4.4677714285714289</v>
      </c>
      <c r="BH45" s="20" t="str">
        <f>IF(BH22&gt;0,VLOOKUP(BH22,'[3]2010_HVAC'!$EY$7:$KA$83,107),"")</f>
        <v/>
      </c>
      <c r="BI45" s="20">
        <f>IF(BI22&gt;0,VLOOKUP(BI22,'[3]2010_HVAC'!$EY$7:$KA$83,107),"")</f>
        <v>23.441550216450217</v>
      </c>
      <c r="BJ45" s="13">
        <f t="shared" si="38"/>
        <v>1304582.6314695387</v>
      </c>
      <c r="BK45" s="19">
        <f>IF($N45&gt;0,VLOOKUP($C45,[1]Berlin!$AB$7:$AN$40,$N45))/((IF($P45=1,'3 PlantsCodes'!$D$26,IF($P45=2,'3 PlantsCodes'!$D$27,IF($P45=3,'3 PlantsCodes'!$D$28,IF($P45=4,'3 PlantsCodes'!$D$29)))))*IF($R45=1,'3 PlantsCodes'!$D$31,IF($R45=2,'3 PlantsCodes'!$D$32)))</f>
        <v>15.019409440675739</v>
      </c>
      <c r="BL45" s="19">
        <f>(IF($O45=20,VLOOKUP($C45,[1]Berlin!$AB$7:$AN$40,12),IF($O45&gt;0,VLOOKUP($C45,[1]Berlin!$AB$7:$AN$40,$O45),0))/(IF($Q45=1,'3 PlantsCodes'!$E$26,IF($Q45=3,'3 PlantsCodes'!$E$28,IF($Q45=4,'3 PlantsCodes'!$E$29,1)))*IF($R45=1,'3 PlantsCodes'!$E$31,IF($R45=2,'3 PlantsCodes'!$E$32))))</f>
        <v>0</v>
      </c>
      <c r="BM45" s="19">
        <f>VLOOKUP($C45,[1]Berlin!$AB$6:$AZ$40,$S45)</f>
        <v>8.6315789473684212</v>
      </c>
      <c r="BN45" s="19">
        <f>VLOOKUP($C45,[1]Berlin!$B$7:$Y$40,18)</f>
        <v>21.670791015624999</v>
      </c>
      <c r="BO45" s="19">
        <f>VLOOKUP($C45,[1]Berlin!$B$7:$AA$40,26)</f>
        <v>0.19146271655626448</v>
      </c>
      <c r="BP45" s="20">
        <f>IF($U45=1,-[4]Office!$E$8,0)</f>
        <v>-6.5128205128205128</v>
      </c>
      <c r="BQ45" s="57" t="s">
        <v>30</v>
      </c>
      <c r="BR45" s="19">
        <f>IF($N45&gt;0,VLOOKUP($C45,[2]Berlin!$AB$7:$AN$40,$N45))/((IF($P45=1,'3 PlantsCodes'!$D$26,IF($P45=2,'3 PlantsCodes'!$D$27,IF($P45=3,'3 PlantsCodes'!$D$28,IF($P45=4,'3 PlantsCodes'!$D$29)))))*IF($R45=1,'3 PlantsCodes'!$D$31,IF($R45=2,'3 PlantsCodes'!$D$32)))</f>
        <v>26.703430110403847</v>
      </c>
      <c r="BS45" s="19">
        <f>(IF($O45=20,VLOOKUP($C45,[2]Berlin!$AB$7:$AN$40,12),IF($O45&gt;0,VLOOKUP($C45,[2]Berlin!$AB$7:$AN$40,$O45),0))/(IF($Q45=1,'3 PlantsCodes'!$E$26,IF($Q45=3,'3 PlantsCodes'!$E$28,IF($Q45=4,'3 PlantsCodes'!$E$29,1)))*IF($R45=1,'3 PlantsCodes'!$E$31,IF($R45=2,'3 PlantsCodes'!$E$32))))</f>
        <v>0</v>
      </c>
      <c r="BT45" s="19">
        <f>VLOOKUP($C45,[2]Berlin!$AB$6:$AZ$40,$S45)</f>
        <v>12.526315789473685</v>
      </c>
      <c r="BU45" s="19">
        <f>VLOOKUP($C45,[2]Berlin!$B$7:$Y$40,18)</f>
        <v>19.965381414682518</v>
      </c>
      <c r="BV45" s="19">
        <f>VLOOKUP($C45,[2]Berlin!$B$7:$AA$40,26)</f>
        <v>0.39991506738999488</v>
      </c>
      <c r="BW45" s="20">
        <f>IF($U45=1,-[4]School!$E$8,0)</f>
        <v>-6.5117460317460321</v>
      </c>
      <c r="BX45" s="57" t="s">
        <v>30</v>
      </c>
    </row>
    <row r="46" spans="1:76" ht="15" customHeight="1" x14ac:dyDescent="0.25">
      <c r="A46" s="151"/>
      <c r="B46" s="17">
        <v>18</v>
      </c>
      <c r="C46" s="22">
        <f t="shared" si="40"/>
        <v>13</v>
      </c>
      <c r="D46" s="50" t="str">
        <f t="shared" si="40"/>
        <v/>
      </c>
      <c r="E46" s="50" t="str">
        <f t="shared" si="40"/>
        <v/>
      </c>
      <c r="F46" s="49" t="str">
        <f t="shared" si="40"/>
        <v/>
      </c>
      <c r="G46" s="49" t="str">
        <f t="shared" si="40"/>
        <v/>
      </c>
      <c r="H46" s="49">
        <f t="shared" si="40"/>
        <v>0</v>
      </c>
      <c r="I46" s="49">
        <f t="shared" si="40"/>
        <v>3</v>
      </c>
      <c r="J46" s="49">
        <f t="shared" si="40"/>
        <v>3</v>
      </c>
      <c r="K46" s="49">
        <f t="shared" si="40"/>
        <v>2</v>
      </c>
      <c r="L46" s="49">
        <f t="shared" si="40"/>
        <v>1</v>
      </c>
      <c r="M46" s="49">
        <f t="shared" si="40"/>
        <v>3321</v>
      </c>
      <c r="N46" s="49">
        <f t="shared" si="40"/>
        <v>4</v>
      </c>
      <c r="O46" s="49">
        <f t="shared" si="39"/>
        <v>0</v>
      </c>
      <c r="P46" s="49">
        <f t="shared" si="39"/>
        <v>2</v>
      </c>
      <c r="Q46" s="49">
        <f t="shared" si="39"/>
        <v>0</v>
      </c>
      <c r="R46" s="49">
        <f t="shared" si="39"/>
        <v>2</v>
      </c>
      <c r="S46" s="22">
        <f t="shared" si="39"/>
        <v>15</v>
      </c>
      <c r="T46" s="49">
        <f t="shared" si="39"/>
        <v>0</v>
      </c>
      <c r="U46" s="49">
        <f t="shared" si="39"/>
        <v>0</v>
      </c>
      <c r="V46" s="18" t="str">
        <f t="shared" si="39"/>
        <v/>
      </c>
      <c r="W46" s="21">
        <f>IF(W23&gt;0,VLOOKUP(W23,'[3]2010_Envelope'!$BH$6:$CR$128,28),"")</f>
        <v>6.6369230769230771</v>
      </c>
      <c r="X46" s="21">
        <f>IF(X23&gt;0,VLOOKUP(X23,'[3]2010_Envelope'!$BH$6:$CR$128,28),"")</f>
        <v>25.935688034188033</v>
      </c>
      <c r="Y46" s="21">
        <f>IF(Y23&gt;0,VLOOKUP(Y23,'[3]2010_Envelope'!$BH$6:$CR$128,28),"")</f>
        <v>8.2654701535720818</v>
      </c>
      <c r="Z46" s="21">
        <f>IF(Z23&gt;0,VLOOKUP(Z23,'[3]2010_Envelope'!$BH$6:$CR$128,28),"")</f>
        <v>120.6474358974359</v>
      </c>
      <c r="AA46" s="21" t="str">
        <f>IF(AA23&gt;0,VLOOKUP(AA23,'[3]2010_Envelope'!$BH$6:$CR$128,28),"")</f>
        <v/>
      </c>
      <c r="AB46" s="21">
        <f>IF(AB23&gt;0,VLOOKUP(AB23,'[3]2010_Envelope'!$BH$6:$CR$128,28),"")</f>
        <v>84.248717948717953</v>
      </c>
      <c r="AC46" s="20" t="str">
        <f>IF(AC23&gt;0,VLOOKUP(AC23,'[3]2010_HVAC'!$EY$7:$KA$83,104),"")</f>
        <v/>
      </c>
      <c r="AD46" s="20" t="str">
        <f>IF(AD23&gt;0,VLOOKUP(AD23,'[3]2010_HVAC'!$EY$7:$KA$83,104),"")</f>
        <v/>
      </c>
      <c r="AE46" s="20">
        <f>IF(AE23&gt;0,VLOOKUP(AE23,'[3]2010_HVAC'!$EY$7:$KA$83,104),"")</f>
        <v>35.760000000000005</v>
      </c>
      <c r="AF46" s="20" t="str">
        <f>IF(AF23&gt;0,VLOOKUP(AF23,'[3]2010_HVAC'!$EY$7:$KA$83,104),"")</f>
        <v/>
      </c>
      <c r="AG46" s="55">
        <f>VLOOKUP($C46,[1]Performance!$A$3:$K$38,6)</f>
        <v>2</v>
      </c>
      <c r="AH46" s="55">
        <f t="shared" si="35"/>
        <v>106</v>
      </c>
      <c r="AI46" s="20">
        <f>IF(AI23&gt;0,VLOOKUP(AI23,'[3]2010_HVAC'!$EY$7:$KA$83,AH46),"")</f>
        <v>2.6978181303536881</v>
      </c>
      <c r="AJ46" s="20" t="str">
        <f>IF(AJ23&gt;0,VLOOKUP(AJ23,'[3]2010_HVAC'!$EY$7:$KA$83,$AH46),"")</f>
        <v/>
      </c>
      <c r="AK46" s="20">
        <f>IF(AK23&gt;0,VLOOKUP(AK23,'[3]2010_HVAC'!$EY$7:$KA$83,104),"")</f>
        <v>107.19999999999999</v>
      </c>
      <c r="AL46" s="20" t="str">
        <f>IF(AL23&gt;0,VLOOKUP(AL23,'[3]2010_HVAC'!$EY$7:$KA$83,104),"")</f>
        <v/>
      </c>
      <c r="AM46" s="20">
        <f>IF(AM23&gt;0,VLOOKUP(AM23,'[3]2010_HVAC'!$EY$7:$KA$83,104),"")</f>
        <v>4.0095384615384626</v>
      </c>
      <c r="AN46" s="20" t="str">
        <f>IF(AN23&gt;0,VLOOKUP(AN23,'[3]2010_HVAC'!$EY$7:$KA$83,104),"")</f>
        <v/>
      </c>
      <c r="AO46" s="20" t="str">
        <f>IF(AO23&gt;0,VLOOKUP(AO23,'[3]2010_HVAC'!$EY$7:$KA$83,104),"")</f>
        <v/>
      </c>
      <c r="AP46" s="13">
        <f t="shared" si="36"/>
        <v>925239.72458438633</v>
      </c>
      <c r="AQ46" s="21">
        <f>IF(AQ23&gt;0,VLOOKUP(AQ23,'[3]2010_Envelope'!$BH$6:$CR$128,29),"")</f>
        <v>17.975000000000001</v>
      </c>
      <c r="AR46" s="21">
        <f>IF(AR23&gt;0,VLOOKUP(AR23,'[3]2010_Envelope'!$BH$6:$CR$128,29),"")</f>
        <v>46.712607111111105</v>
      </c>
      <c r="AS46" s="21">
        <f>IF(AS23&gt;0,VLOOKUP(AS23,'[3]2010_Envelope'!$BH$6:$CR$128,29),"")</f>
        <v>22.385648332591057</v>
      </c>
      <c r="AT46" s="21">
        <f>IF(AT23&gt;0,VLOOKUP(AT23,'[3]2010_Envelope'!$BH$6:$CR$128,29),"")</f>
        <v>91.954971428571426</v>
      </c>
      <c r="AU46" s="21" t="str">
        <f>IF(AU23&gt;0,VLOOKUP(AU23,'[3]2010_Envelope'!$BH$6:$CR$128,29),"")</f>
        <v/>
      </c>
      <c r="AV46" s="21">
        <f>IF(AV23&gt;0,VLOOKUP(AV23,'[3]2010_Envelope'!$BH$6:$CR$128,29),"")</f>
        <v>56.714742857142859</v>
      </c>
      <c r="AW46" s="20" t="str">
        <f>IF(AW23&gt;0,VLOOKUP(AW23,'[3]2010_HVAC'!$EY$7:$KA$83,107),"")</f>
        <v/>
      </c>
      <c r="AX46" s="20" t="str">
        <f>IF(AX23&gt;0,VLOOKUP(AX23,'[3]2010_HVAC'!$EY$7:$KA$83,107),"")</f>
        <v/>
      </c>
      <c r="AY46" s="20">
        <f>IF(AY23&gt;0,VLOOKUP(AY23,'[3]2010_HVAC'!$EY$7:$KA$83,107),"")</f>
        <v>35.760000000000005</v>
      </c>
      <c r="AZ46" s="20" t="str">
        <f>IF(AZ23&gt;0,VLOOKUP(AZ23,'[3]2010_HVAC'!$EY$7:$KA$83,107),"")</f>
        <v/>
      </c>
      <c r="BA46" s="55">
        <f>VLOOKUP($C46,[2]Performance!$A$3:$K$36,6)</f>
        <v>1</v>
      </c>
      <c r="BB46" s="55">
        <f t="shared" si="37"/>
        <v>108</v>
      </c>
      <c r="BC46" s="20">
        <f>IF(BC23&gt;0,VLOOKUP(BC23,'[3]2010_HVAC'!$EY$7:$KA$83,BB46),"")</f>
        <v>7.5409249650980001</v>
      </c>
      <c r="BD46" s="20" t="str">
        <f>IF(BD23&gt;0,VLOOKUP(BD23,'[3]2010_HVAC'!$EY$7:$KA$83,$BB46),"")</f>
        <v/>
      </c>
      <c r="BE46" s="20">
        <f>IF(BE23&gt;0,VLOOKUP(BE23,'[3]2010_HVAC'!$EY$7:$KA$83,107),"")</f>
        <v>107.19999999999997</v>
      </c>
      <c r="BF46" s="20" t="str">
        <f>IF(BF23&gt;0,VLOOKUP(BF23,'[3]2010_HVAC'!$EY$7:$KA$83,107),"")</f>
        <v/>
      </c>
      <c r="BG46" s="20">
        <f>IF(BG23&gt;0,VLOOKUP(BG23,'[3]2010_HVAC'!$EY$7:$KA$83,107),"")</f>
        <v>4.4677714285714289</v>
      </c>
      <c r="BH46" s="20" t="str">
        <f>IF(BH23&gt;0,VLOOKUP(BH23,'[3]2010_HVAC'!$EY$7:$KA$83,107),"")</f>
        <v/>
      </c>
      <c r="BI46" s="20" t="str">
        <f>IF(BI23&gt;0,VLOOKUP(BI23,'[3]2010_HVAC'!$EY$7:$KA$83,107),"")</f>
        <v/>
      </c>
      <c r="BJ46" s="13">
        <f t="shared" si="38"/>
        <v>1230741.7482877206</v>
      </c>
      <c r="BK46" s="19">
        <f>IF($N46&gt;0,VLOOKUP($C46,[1]Berlin!$AB$7:$AN$40,$N46))/((IF($P46=1,'3 PlantsCodes'!$D$26,IF($P46=2,'3 PlantsCodes'!$D$27,IF($P46=3,'3 PlantsCodes'!$D$28,IF($P46=4,'3 PlantsCodes'!$D$29)))))*IF($R46=1,'3 PlantsCodes'!$D$31,IF($R46=2,'3 PlantsCodes'!$D$32)))</f>
        <v>15.019409440675739</v>
      </c>
      <c r="BL46" s="19">
        <f>(IF($O46=20,VLOOKUP($C46,[1]Berlin!$AB$7:$AN$40,12),IF($O46&gt;0,VLOOKUP($C46,[1]Berlin!$AB$7:$AN$40,$O46),0))/(IF($Q46=1,'3 PlantsCodes'!$E$26,IF($Q46=3,'3 PlantsCodes'!$E$28,IF($Q46=4,'3 PlantsCodes'!$E$29,1)))*IF($R46=1,'3 PlantsCodes'!$E$31,IF($R46=2,'3 PlantsCodes'!$E$32))))</f>
        <v>0</v>
      </c>
      <c r="BM46" s="19">
        <f>VLOOKUP($C46,[1]Berlin!$AB$6:$AZ$40,$S46)</f>
        <v>8.6315789473684212</v>
      </c>
      <c r="BN46" s="19">
        <f>VLOOKUP($C46,[1]Berlin!$B$7:$Y$40,18)</f>
        <v>21.670791015624999</v>
      </c>
      <c r="BO46" s="19">
        <f>VLOOKUP($C46,[1]Berlin!$B$7:$AA$40,26)</f>
        <v>0.19146271655626448</v>
      </c>
      <c r="BP46" s="20">
        <f>IF($U46=1,-[4]Office!$E$8,0)</f>
        <v>0</v>
      </c>
      <c r="BQ46" s="57" t="s">
        <v>30</v>
      </c>
      <c r="BR46" s="19">
        <f>IF($N46&gt;0,VLOOKUP($C46,[2]Berlin!$AB$7:$AN$40,$N46))/((IF($P46=1,'3 PlantsCodes'!$D$26,IF($P46=2,'3 PlantsCodes'!$D$27,IF($P46=3,'3 PlantsCodes'!$D$28,IF($P46=4,'3 PlantsCodes'!$D$29)))))*IF($R46=1,'3 PlantsCodes'!$D$31,IF($R46=2,'3 PlantsCodes'!$D$32)))</f>
        <v>26.703430110403847</v>
      </c>
      <c r="BS46" s="19">
        <f>(IF($O46=20,VLOOKUP($C46,[2]Berlin!$AB$7:$AN$40,12),IF($O46&gt;0,VLOOKUP($C46,[2]Berlin!$AB$7:$AN$40,$O46),0))/(IF($Q46=1,'3 PlantsCodes'!$E$26,IF($Q46=3,'3 PlantsCodes'!$E$28,IF($Q46=4,'3 PlantsCodes'!$E$29,1)))*IF($R46=1,'3 PlantsCodes'!$E$31,IF($R46=2,'3 PlantsCodes'!$E$32))))</f>
        <v>0</v>
      </c>
      <c r="BT46" s="19">
        <f>VLOOKUP($C46,[2]Berlin!$AB$6:$AZ$40,$S46)</f>
        <v>12.526315789473685</v>
      </c>
      <c r="BU46" s="19">
        <f>VLOOKUP($C46,[2]Berlin!$B$7:$Y$40,18)</f>
        <v>19.965381414682518</v>
      </c>
      <c r="BV46" s="19">
        <f>VLOOKUP($C46,[2]Berlin!$B$7:$AA$40,26)</f>
        <v>0.39991506738999488</v>
      </c>
      <c r="BW46" s="20">
        <f>IF($U46=1,-[4]School!$E$8,0)</f>
        <v>0</v>
      </c>
      <c r="BX46" s="57" t="s">
        <v>30</v>
      </c>
    </row>
    <row r="47" spans="1:76" ht="15" customHeight="1" x14ac:dyDescent="0.25">
      <c r="A47" s="151"/>
      <c r="B47" s="17">
        <v>19</v>
      </c>
      <c r="C47" s="22">
        <f t="shared" si="40"/>
        <v>13</v>
      </c>
      <c r="D47" s="50" t="str">
        <f t="shared" si="40"/>
        <v/>
      </c>
      <c r="E47" s="50" t="str">
        <f t="shared" si="40"/>
        <v/>
      </c>
      <c r="F47" s="49" t="str">
        <f t="shared" si="40"/>
        <v/>
      </c>
      <c r="G47" s="49" t="str">
        <f t="shared" si="40"/>
        <v/>
      </c>
      <c r="H47" s="49">
        <f t="shared" si="40"/>
        <v>0</v>
      </c>
      <c r="I47" s="49">
        <f t="shared" si="40"/>
        <v>3</v>
      </c>
      <c r="J47" s="49">
        <f t="shared" si="40"/>
        <v>3</v>
      </c>
      <c r="K47" s="49">
        <f t="shared" si="40"/>
        <v>2</v>
      </c>
      <c r="L47" s="49">
        <f t="shared" si="40"/>
        <v>1</v>
      </c>
      <c r="M47" s="49">
        <f t="shared" si="40"/>
        <v>3321</v>
      </c>
      <c r="N47" s="49">
        <f t="shared" si="40"/>
        <v>4</v>
      </c>
      <c r="O47" s="49">
        <f t="shared" si="39"/>
        <v>0</v>
      </c>
      <c r="P47" s="49">
        <f t="shared" si="39"/>
        <v>2</v>
      </c>
      <c r="Q47" s="49">
        <f t="shared" si="39"/>
        <v>0</v>
      </c>
      <c r="R47" s="49">
        <f t="shared" si="39"/>
        <v>2</v>
      </c>
      <c r="S47" s="22">
        <f t="shared" si="39"/>
        <v>15</v>
      </c>
      <c r="T47" s="49">
        <f t="shared" si="39"/>
        <v>0</v>
      </c>
      <c r="U47" s="49">
        <f t="shared" si="39"/>
        <v>1</v>
      </c>
      <c r="V47" s="18" t="str">
        <f t="shared" si="39"/>
        <v/>
      </c>
      <c r="W47" s="21">
        <f>IF(W24&gt;0,VLOOKUP(W24,'[3]2010_Envelope'!$BH$6:$CR$128,28),"")</f>
        <v>6.6369230769230771</v>
      </c>
      <c r="X47" s="21">
        <f>IF(X24&gt;0,VLOOKUP(X24,'[3]2010_Envelope'!$BH$6:$CR$128,28),"")</f>
        <v>25.935688034188033</v>
      </c>
      <c r="Y47" s="21">
        <f>IF(Y24&gt;0,VLOOKUP(Y24,'[3]2010_Envelope'!$BH$6:$CR$128,28),"")</f>
        <v>8.2654701535720818</v>
      </c>
      <c r="Z47" s="21">
        <f>IF(Z24&gt;0,VLOOKUP(Z24,'[3]2010_Envelope'!$BH$6:$CR$128,28),"")</f>
        <v>120.6474358974359</v>
      </c>
      <c r="AA47" s="21" t="str">
        <f>IF(AA24&gt;0,VLOOKUP(AA24,'[3]2010_Envelope'!$BH$6:$CR$128,28),"")</f>
        <v/>
      </c>
      <c r="AB47" s="21">
        <f>IF(AB24&gt;0,VLOOKUP(AB24,'[3]2010_Envelope'!$BH$6:$CR$128,28),"")</f>
        <v>84.248717948717953</v>
      </c>
      <c r="AC47" s="20" t="str">
        <f>IF(AC24&gt;0,VLOOKUP(AC24,'[3]2010_HVAC'!$EY$7:$KA$83,104),"")</f>
        <v/>
      </c>
      <c r="AD47" s="20" t="str">
        <f>IF(AD24&gt;0,VLOOKUP(AD24,'[3]2010_HVAC'!$EY$7:$KA$83,104),"")</f>
        <v/>
      </c>
      <c r="AE47" s="20">
        <f>IF(AE24&gt;0,VLOOKUP(AE24,'[3]2010_HVAC'!$EY$7:$KA$83,104),"")</f>
        <v>35.760000000000005</v>
      </c>
      <c r="AF47" s="20" t="str">
        <f>IF(AF24&gt;0,VLOOKUP(AF24,'[3]2010_HVAC'!$EY$7:$KA$83,104),"")</f>
        <v/>
      </c>
      <c r="AG47" s="55">
        <f>VLOOKUP($C47,[1]Performance!$A$3:$K$38,6)</f>
        <v>2</v>
      </c>
      <c r="AH47" s="55">
        <f t="shared" si="35"/>
        <v>106</v>
      </c>
      <c r="AI47" s="20">
        <f>IF(AI24&gt;0,VLOOKUP(AI24,'[3]2010_HVAC'!$EY$7:$KA$83,AH47),"")</f>
        <v>2.6978181303536881</v>
      </c>
      <c r="AJ47" s="20" t="str">
        <f>IF(AJ24&gt;0,VLOOKUP(AJ24,'[3]2010_HVAC'!$EY$7:$KA$83,$AH47),"")</f>
        <v/>
      </c>
      <c r="AK47" s="20">
        <f>IF(AK24&gt;0,VLOOKUP(AK24,'[3]2010_HVAC'!$EY$7:$KA$83,104),"")</f>
        <v>107.19999999999999</v>
      </c>
      <c r="AL47" s="20" t="str">
        <f>IF(AL24&gt;0,VLOOKUP(AL24,'[3]2010_HVAC'!$EY$7:$KA$83,104),"")</f>
        <v/>
      </c>
      <c r="AM47" s="20">
        <f>IF(AM24&gt;0,VLOOKUP(AM24,'[3]2010_HVAC'!$EY$7:$KA$83,104),"")</f>
        <v>4.0095384615384626</v>
      </c>
      <c r="AN47" s="20" t="str">
        <f>IF(AN24&gt;0,VLOOKUP(AN24,'[3]2010_HVAC'!$EY$7:$KA$83,104),"")</f>
        <v/>
      </c>
      <c r="AO47" s="20">
        <f>IF(AO24&gt;0,VLOOKUP(AO24,'[3]2010_HVAC'!$EY$7:$KA$83,104),"")</f>
        <v>22.720271748251747</v>
      </c>
      <c r="AP47" s="13">
        <f t="shared" si="36"/>
        <v>978405.16047529539</v>
      </c>
      <c r="AQ47" s="21">
        <f>IF(AQ24&gt;0,VLOOKUP(AQ24,'[3]2010_Envelope'!$BH$6:$CR$128,29),"")</f>
        <v>17.975000000000001</v>
      </c>
      <c r="AR47" s="21">
        <f>IF(AR24&gt;0,VLOOKUP(AR24,'[3]2010_Envelope'!$BH$6:$CR$128,29),"")</f>
        <v>46.712607111111105</v>
      </c>
      <c r="AS47" s="21">
        <f>IF(AS24&gt;0,VLOOKUP(AS24,'[3]2010_Envelope'!$BH$6:$CR$128,29),"")</f>
        <v>22.385648332591057</v>
      </c>
      <c r="AT47" s="21">
        <f>IF(AT24&gt;0,VLOOKUP(AT24,'[3]2010_Envelope'!$BH$6:$CR$128,29),"")</f>
        <v>91.954971428571426</v>
      </c>
      <c r="AU47" s="21" t="str">
        <f>IF(AU24&gt;0,VLOOKUP(AU24,'[3]2010_Envelope'!$BH$6:$CR$128,29),"")</f>
        <v/>
      </c>
      <c r="AV47" s="21">
        <f>IF(AV24&gt;0,VLOOKUP(AV24,'[3]2010_Envelope'!$BH$6:$CR$128,29),"")</f>
        <v>56.714742857142859</v>
      </c>
      <c r="AW47" s="20" t="str">
        <f>IF(AW24&gt;0,VLOOKUP(AW24,'[3]2010_HVAC'!$EY$7:$KA$83,107),"")</f>
        <v/>
      </c>
      <c r="AX47" s="20" t="str">
        <f>IF(AX24&gt;0,VLOOKUP(AX24,'[3]2010_HVAC'!$EY$7:$KA$83,107),"")</f>
        <v/>
      </c>
      <c r="AY47" s="20">
        <f>IF(AY24&gt;0,VLOOKUP(AY24,'[3]2010_HVAC'!$EY$7:$KA$83,107),"")</f>
        <v>35.760000000000005</v>
      </c>
      <c r="AZ47" s="20" t="str">
        <f>IF(AZ24&gt;0,VLOOKUP(AZ24,'[3]2010_HVAC'!$EY$7:$KA$83,107),"")</f>
        <v/>
      </c>
      <c r="BA47" s="55">
        <f>VLOOKUP($C47,[2]Performance!$A$3:$K$36,6)</f>
        <v>1</v>
      </c>
      <c r="BB47" s="55">
        <f t="shared" si="37"/>
        <v>108</v>
      </c>
      <c r="BC47" s="20">
        <f>IF(BC24&gt;0,VLOOKUP(BC24,'[3]2010_HVAC'!$EY$7:$KA$83,BB47),"")</f>
        <v>7.5409249650980001</v>
      </c>
      <c r="BD47" s="20" t="str">
        <f>IF(BD24&gt;0,VLOOKUP(BD24,'[3]2010_HVAC'!$EY$7:$KA$83,$BB47),"")</f>
        <v/>
      </c>
      <c r="BE47" s="20">
        <f>IF(BE24&gt;0,VLOOKUP(BE24,'[3]2010_HVAC'!$EY$7:$KA$83,107),"")</f>
        <v>107.19999999999997</v>
      </c>
      <c r="BF47" s="20" t="str">
        <f>IF(BF24&gt;0,VLOOKUP(BF24,'[3]2010_HVAC'!$EY$7:$KA$83,107),"")</f>
        <v/>
      </c>
      <c r="BG47" s="20">
        <f>IF(BG24&gt;0,VLOOKUP(BG24,'[3]2010_HVAC'!$EY$7:$KA$83,107),"")</f>
        <v>4.4677714285714289</v>
      </c>
      <c r="BH47" s="20" t="str">
        <f>IF(BH24&gt;0,VLOOKUP(BH24,'[3]2010_HVAC'!$EY$7:$KA$83,107),"")</f>
        <v/>
      </c>
      <c r="BI47" s="20">
        <f>IF(BI24&gt;0,VLOOKUP(BI24,'[3]2010_HVAC'!$EY$7:$KA$83,107),"")</f>
        <v>23.441550216450217</v>
      </c>
      <c r="BJ47" s="13">
        <f t="shared" si="38"/>
        <v>1304582.6314695387</v>
      </c>
      <c r="BK47" s="19">
        <f>IF($N47&gt;0,VLOOKUP($C47,[1]Berlin!$AB$7:$AN$40,$N47))/((IF($P47=1,'3 PlantsCodes'!$D$26,IF($P47=2,'3 PlantsCodes'!$D$27,IF($P47=3,'3 PlantsCodes'!$D$28,IF($P47=4,'3 PlantsCodes'!$D$29)))))*IF($R47=1,'3 PlantsCodes'!$D$31,IF($R47=2,'3 PlantsCodes'!$D$32)))</f>
        <v>15.019409440675739</v>
      </c>
      <c r="BL47" s="19">
        <f>(IF($O47=20,VLOOKUP($C47,[1]Berlin!$AB$7:$AN$40,12),IF($O47&gt;0,VLOOKUP($C47,[1]Berlin!$AB$7:$AN$40,$O47),0))/(IF($Q47=1,'3 PlantsCodes'!$E$26,IF($Q47=3,'3 PlantsCodes'!$E$28,IF($Q47=4,'3 PlantsCodes'!$E$29,1)))*IF($R47=1,'3 PlantsCodes'!$E$31,IF($R47=2,'3 PlantsCodes'!$E$32))))</f>
        <v>0</v>
      </c>
      <c r="BM47" s="19">
        <f>VLOOKUP($C47,[1]Berlin!$AB$6:$AZ$40,$S47)</f>
        <v>8.6315789473684212</v>
      </c>
      <c r="BN47" s="19">
        <f>VLOOKUP($C47,[1]Berlin!$B$7:$Y$40,18)</f>
        <v>21.670791015624999</v>
      </c>
      <c r="BO47" s="19">
        <f>VLOOKUP($C47,[1]Berlin!$B$7:$AA$40,26)</f>
        <v>0.19146271655626448</v>
      </c>
      <c r="BP47" s="20">
        <f>IF($U47=1,-[4]Office!$E$8,0)</f>
        <v>-6.5128205128205128</v>
      </c>
      <c r="BQ47" s="57" t="s">
        <v>30</v>
      </c>
      <c r="BR47" s="19">
        <f>IF($N47&gt;0,VLOOKUP($C47,[2]Berlin!$AB$7:$AN$40,$N47))/((IF($P47=1,'3 PlantsCodes'!$D$26,IF($P47=2,'3 PlantsCodes'!$D$27,IF($P47=3,'3 PlantsCodes'!$D$28,IF($P47=4,'3 PlantsCodes'!$D$29)))))*IF($R47=1,'3 PlantsCodes'!$D$31,IF($R47=2,'3 PlantsCodes'!$D$32)))</f>
        <v>26.703430110403847</v>
      </c>
      <c r="BS47" s="19">
        <f>(IF($O47=20,VLOOKUP($C47,[2]Berlin!$AB$7:$AN$40,12),IF($O47&gt;0,VLOOKUP($C47,[2]Berlin!$AB$7:$AN$40,$O47),0))/(IF($Q47=1,'3 PlantsCodes'!$E$26,IF($Q47=3,'3 PlantsCodes'!$E$28,IF($Q47=4,'3 PlantsCodes'!$E$29,1)))*IF($R47=1,'3 PlantsCodes'!$E$31,IF($R47=2,'3 PlantsCodes'!$E$32))))</f>
        <v>0</v>
      </c>
      <c r="BT47" s="19">
        <f>VLOOKUP($C47,[2]Berlin!$AB$6:$AZ$40,$S47)</f>
        <v>12.526315789473685</v>
      </c>
      <c r="BU47" s="19">
        <f>VLOOKUP($C47,[2]Berlin!$B$7:$Y$40,18)</f>
        <v>19.965381414682518</v>
      </c>
      <c r="BV47" s="19">
        <f>VLOOKUP($C47,[2]Berlin!$B$7:$AA$40,26)</f>
        <v>0.39991506738999488</v>
      </c>
      <c r="BW47" s="20">
        <f>IF($U47=1,-[4]School!$E$8,0)</f>
        <v>-6.5117460317460321</v>
      </c>
      <c r="BX47" s="57" t="s">
        <v>30</v>
      </c>
    </row>
    <row r="48" spans="1:76" ht="15" customHeight="1" x14ac:dyDescent="0.25">
      <c r="A48" s="152"/>
      <c r="B48" s="17">
        <v>20</v>
      </c>
      <c r="C48" s="22">
        <f t="shared" si="40"/>
        <v>18</v>
      </c>
      <c r="D48" s="50" t="str">
        <f t="shared" si="40"/>
        <v/>
      </c>
      <c r="E48" s="50" t="str">
        <f t="shared" si="40"/>
        <v/>
      </c>
      <c r="F48" s="49" t="str">
        <f t="shared" si="40"/>
        <v/>
      </c>
      <c r="G48" s="49" t="str">
        <f t="shared" si="40"/>
        <v/>
      </c>
      <c r="H48" s="49">
        <f t="shared" si="40"/>
        <v>0</v>
      </c>
      <c r="I48" s="49">
        <f t="shared" si="40"/>
        <v>4</v>
      </c>
      <c r="J48" s="49">
        <f t="shared" si="40"/>
        <v>3</v>
      </c>
      <c r="K48" s="49">
        <f t="shared" si="40"/>
        <v>3</v>
      </c>
      <c r="L48" s="49">
        <f t="shared" si="40"/>
        <v>1</v>
      </c>
      <c r="M48" s="49">
        <f t="shared" si="40"/>
        <v>4331</v>
      </c>
      <c r="N48" s="49">
        <f t="shared" si="40"/>
        <v>4</v>
      </c>
      <c r="O48" s="49">
        <f t="shared" si="39"/>
        <v>0</v>
      </c>
      <c r="P48" s="49">
        <f t="shared" si="39"/>
        <v>2</v>
      </c>
      <c r="Q48" s="49">
        <f t="shared" si="39"/>
        <v>0</v>
      </c>
      <c r="R48" s="49">
        <f t="shared" si="39"/>
        <v>2</v>
      </c>
      <c r="S48" s="22">
        <f t="shared" si="39"/>
        <v>21</v>
      </c>
      <c r="T48" s="49">
        <f t="shared" si="39"/>
        <v>1</v>
      </c>
      <c r="U48" s="49">
        <f t="shared" si="39"/>
        <v>1</v>
      </c>
      <c r="V48" s="18" t="str">
        <f t="shared" si="39"/>
        <v/>
      </c>
      <c r="W48" s="21">
        <f>IF(W25&gt;0,VLOOKUP(W25,'[3]2010_Envelope'!$BH$6:$CR$128,28),"")</f>
        <v>10.006153846153849</v>
      </c>
      <c r="X48" s="21">
        <f>IF(X25&gt;0,VLOOKUP(X25,'[3]2010_Envelope'!$BH$6:$CR$128,28),"")</f>
        <v>28.267555021367521</v>
      </c>
      <c r="Y48" s="21">
        <f>IF(Y25&gt;0,VLOOKUP(Y25,'[3]2010_Envelope'!$BH$6:$CR$128,28),"")</f>
        <v>11.571658215000912</v>
      </c>
      <c r="Z48" s="21">
        <f>IF(Z25&gt;0,VLOOKUP(Z25,'[3]2010_Envelope'!$BH$6:$CR$128,28),"")</f>
        <v>120.6474358974359</v>
      </c>
      <c r="AA48" s="21">
        <f>IF(AA25&gt;0,VLOOKUP(AA25,'[3]2010_Envelope'!$BH$6:$CR$128,28),"")</f>
        <v>74.267884615384617</v>
      </c>
      <c r="AB48" s="21">
        <f>IF(AB25&gt;0,VLOOKUP(AB25,'[3]2010_Envelope'!$BH$6:$CR$128,28),"")</f>
        <v>84.248717948717953</v>
      </c>
      <c r="AC48" s="20" t="str">
        <f>IF(AC25&gt;0,VLOOKUP(AC25,'[3]2010_HVAC'!$EY$7:$KA$83,104),"")</f>
        <v/>
      </c>
      <c r="AD48" s="20" t="str">
        <f>IF(AD25&gt;0,VLOOKUP(AD25,'[3]2010_HVAC'!$EY$7:$KA$83,104),"")</f>
        <v/>
      </c>
      <c r="AE48" s="20">
        <f>IF(AE25&gt;0,VLOOKUP(AE25,'[3]2010_HVAC'!$EY$7:$KA$83,104),"")</f>
        <v>60.84</v>
      </c>
      <c r="AF48" s="20">
        <f>IF(AF25&gt;0,VLOOKUP(AF25,'[3]2010_HVAC'!$EY$7:$KA$83,104),"")</f>
        <v>36.119999999999997</v>
      </c>
      <c r="AG48" s="55">
        <f>VLOOKUP($C48,[1]Performance!$A$3:$K$38,6)</f>
        <v>2</v>
      </c>
      <c r="AH48" s="55">
        <f t="shared" ref="AH48" si="41">IF(AG48=0,104,IF(AG48=1,105,106))</f>
        <v>106</v>
      </c>
      <c r="AI48" s="20">
        <f>IF(AI25&gt;0,VLOOKUP(AI25,'[3]2010_HVAC'!$EY$7:$KA$83,AH48),"")</f>
        <v>2.6978181303536881</v>
      </c>
      <c r="AJ48" s="20" t="str">
        <f>IF(AJ25&gt;0,VLOOKUP(AJ25,'[3]2010_HVAC'!$EY$7:$KA$83,$AH48),"")</f>
        <v/>
      </c>
      <c r="AK48" s="20">
        <f>IF(AK25&gt;0,VLOOKUP(AK25,'[3]2010_HVAC'!$EY$7:$KA$83,104),"")</f>
        <v>107.19999999999999</v>
      </c>
      <c r="AL48" s="20" t="str">
        <f>IF(AL25&gt;0,VLOOKUP(AL25,'[3]2010_HVAC'!$EY$7:$KA$83,104),"")</f>
        <v/>
      </c>
      <c r="AM48" s="20">
        <f>IF(AM25&gt;0,VLOOKUP(AM25,'[3]2010_HVAC'!$EY$7:$KA$83,104),"")</f>
        <v>4.0095384615384626</v>
      </c>
      <c r="AN48" s="20">
        <f>IF(AN25&gt;0,VLOOKUP(AN25,'[3]2010_HVAC'!$EY$7:$KA$83,104),"")</f>
        <v>15.203223075065125</v>
      </c>
      <c r="AO48" s="20">
        <f>IF(AO25&gt;0,VLOOKUP(AO25,'[3]2010_HVAC'!$EY$7:$KA$83,104),"")</f>
        <v>22.720271748251747</v>
      </c>
      <c r="AP48" s="13">
        <f t="shared" ref="AP48" si="42">(SUM(W48:AF48)+SUM(AI48:AO48))*$AP$5</f>
        <v>1352052.6012846914</v>
      </c>
      <c r="AQ48" s="21">
        <f>IF(AQ25&gt;0,VLOOKUP(AQ25,'[3]2010_Envelope'!$BH$6:$CR$128,29),"")</f>
        <v>27.100000000000005</v>
      </c>
      <c r="AR48" s="21">
        <f>IF(AR25&gt;0,VLOOKUP(AR25,'[3]2010_Envelope'!$BH$6:$CR$128,29),"")</f>
        <v>50.912518301587291</v>
      </c>
      <c r="AS48" s="21">
        <f>IF(AS25&gt;0,VLOOKUP(AS25,'[3]2010_Envelope'!$BH$6:$CR$128,29),"")</f>
        <v>31.339907665627475</v>
      </c>
      <c r="AT48" s="21">
        <f>IF(AT25&gt;0,VLOOKUP(AT25,'[3]2010_Envelope'!$BH$6:$CR$128,29),"")</f>
        <v>91.954971428571426</v>
      </c>
      <c r="AU48" s="21">
        <f>IF(AU25&gt;0,VLOOKUP(AU25,'[3]2010_Envelope'!$BH$6:$CR$128,29),"")</f>
        <v>49.995822857142862</v>
      </c>
      <c r="AV48" s="21">
        <f>IF(AV25&gt;0,VLOOKUP(AV25,'[3]2010_Envelope'!$BH$6:$CR$128,29),"")</f>
        <v>56.714742857142859</v>
      </c>
      <c r="AW48" s="20" t="str">
        <f>IF(AW25&gt;0,VLOOKUP(AW25,'[3]2010_HVAC'!$EY$7:$KA$83,107),"")</f>
        <v/>
      </c>
      <c r="AX48" s="20" t="str">
        <f>IF(AX25&gt;0,VLOOKUP(AX25,'[3]2010_HVAC'!$EY$7:$KA$83,107),"")</f>
        <v/>
      </c>
      <c r="AY48" s="20">
        <f>IF(AY25&gt;0,VLOOKUP(AY25,'[3]2010_HVAC'!$EY$7:$KA$83,107),"")</f>
        <v>60.84</v>
      </c>
      <c r="AZ48" s="20">
        <f>IF(AZ25&gt;0,VLOOKUP(AZ25,'[3]2010_HVAC'!$EY$7:$KA$83,107),"")</f>
        <v>36.119999999999997</v>
      </c>
      <c r="BA48" s="55">
        <f>VLOOKUP($C48,[2]Performance!$A$3:$K$36,6)</f>
        <v>1</v>
      </c>
      <c r="BB48" s="55">
        <f t="shared" ref="BB48" si="43">IF(BA48=0,107,IF(BA48=1,108,109))</f>
        <v>108</v>
      </c>
      <c r="BC48" s="20">
        <f>IF(BC25&gt;0,VLOOKUP(BC25,'[3]2010_HVAC'!$EY$7:$KA$83,BB48),"")</f>
        <v>7.5409249650980001</v>
      </c>
      <c r="BD48" s="20" t="str">
        <f>IF(BD25&gt;0,VLOOKUP(BD25,'[3]2010_HVAC'!$EY$7:$KA$83,$BB48),"")</f>
        <v/>
      </c>
      <c r="BE48" s="20">
        <f>IF(BE25&gt;0,VLOOKUP(BE25,'[3]2010_HVAC'!$EY$7:$KA$83,107),"")</f>
        <v>107.19999999999997</v>
      </c>
      <c r="BF48" s="20" t="str">
        <f>IF(BF25&gt;0,VLOOKUP(BF25,'[3]2010_HVAC'!$EY$7:$KA$83,107),"")</f>
        <v/>
      </c>
      <c r="BG48" s="20">
        <f>IF(BG25&gt;0,VLOOKUP(BG25,'[3]2010_HVAC'!$EY$7:$KA$83,107),"")</f>
        <v>4.4677714285714289</v>
      </c>
      <c r="BH48" s="20">
        <f>IF(BH25&gt;0,VLOOKUP(BH25,'[3]2010_HVAC'!$EY$7:$KA$83,107),"")</f>
        <v>22.587645711525326</v>
      </c>
      <c r="BI48" s="20">
        <f>IF(BI25&gt;0,VLOOKUP(BI25,'[3]2010_HVAC'!$EY$7:$KA$83,107),"")</f>
        <v>23.441550216450217</v>
      </c>
      <c r="BJ48" s="13">
        <f t="shared" ref="BJ48" si="44">(SUM(AQ48:AZ48)+SUM(BC48:BI48))*$BJ$5</f>
        <v>1796179.9446099084</v>
      </c>
      <c r="BK48" s="19">
        <f>IF($N48&gt;0,VLOOKUP($C48,[1]Berlin!$AB$7:$AN$40,$N48))/((IF($P48=1,'3 PlantsCodes'!$D$26,IF($P48=2,'3 PlantsCodes'!$D$27,IF($P48=3,'3 PlantsCodes'!$D$28,IF($P48=4,'3 PlantsCodes'!$D$29)))))*IF($R48=1,'3 PlantsCodes'!$D$31,IF($R48=2,'3 PlantsCodes'!$D$32)))</f>
        <v>19.809109465745053</v>
      </c>
      <c r="BL48" s="19">
        <f>(IF($O48=20,VLOOKUP($C48,[1]Berlin!$AB$7:$AN$40,12),IF($O48&gt;0,VLOOKUP($C48,[1]Berlin!$AB$7:$AN$40,$O48),0))/(IF($Q48=1,'3 PlantsCodes'!$E$26,IF($Q48=3,'3 PlantsCodes'!$E$28,IF($Q48=4,'3 PlantsCodes'!$E$29,1)))*IF($R48=1,'3 PlantsCodes'!$E$31,IF($R48=2,'3 PlantsCodes'!$E$32))))</f>
        <v>0</v>
      </c>
      <c r="BM48" s="19">
        <f>VLOOKUP($C48,[1]Berlin!$AB$6:$AZ$40,$S48)</f>
        <v>5.0454340980656758</v>
      </c>
      <c r="BN48" s="19">
        <f>VLOOKUP($C48,[1]Berlin!$B$7:$Y$40,18)</f>
        <v>7.9656213930698616</v>
      </c>
      <c r="BO48" s="19">
        <f>VLOOKUP($C48,[1]Berlin!$B$7:$AA$40,26)</f>
        <v>0.15234654497889874</v>
      </c>
      <c r="BP48" s="20">
        <f>IF($U48=1,-[4]Office!$E$8,0)</f>
        <v>-6.5128205128205128</v>
      </c>
      <c r="BQ48" s="57" t="s">
        <v>30</v>
      </c>
      <c r="BR48" s="19">
        <f>IF($N48&gt;0,VLOOKUP($C48,[2]Berlin!$AB$7:$AN$40,$N48))/((IF($P48=1,'3 PlantsCodes'!$D$26,IF($P48=2,'3 PlantsCodes'!$D$27,IF($P48=3,'3 PlantsCodes'!$D$28,IF($P48=4,'3 PlantsCodes'!$D$29)))))*IF($R48=1,'3 PlantsCodes'!$D$31,IF($R48=2,'3 PlantsCodes'!$D$32)))</f>
        <v>29.723374501355689</v>
      </c>
      <c r="BS48" s="19">
        <f>(IF($O48=20,VLOOKUP($C48,[2]Berlin!$AB$7:$AN$40,12),IF($O48&gt;0,VLOOKUP($C48,[2]Berlin!$AB$7:$AN$40,$O48),0))/(IF($Q48=1,'3 PlantsCodes'!$E$26,IF($Q48=3,'3 PlantsCodes'!$E$28,IF($Q48=4,'3 PlantsCodes'!$E$29,1)))*IF($R48=1,'3 PlantsCodes'!$E$31,IF($R48=2,'3 PlantsCodes'!$E$32))))</f>
        <v>0</v>
      </c>
      <c r="BT48" s="19">
        <f>VLOOKUP($C48,[2]Berlin!$AB$6:$AZ$40,$S48)</f>
        <v>8.4294068504594826</v>
      </c>
      <c r="BU48" s="19">
        <f>VLOOKUP($C48,[2]Berlin!$B$7:$Y$40,18)</f>
        <v>8.0533096588879953</v>
      </c>
      <c r="BV48" s="19">
        <f>VLOOKUP($C48,[2]Berlin!$B$7:$AA$40,26)</f>
        <v>0.37756969961739129</v>
      </c>
      <c r="BW48" s="20">
        <f>IF($U48=1,-[4]School!$E$8,0)</f>
        <v>-6.5117460317460321</v>
      </c>
      <c r="BX48" s="57" t="s">
        <v>30</v>
      </c>
    </row>
    <row r="50" spans="1:76" ht="15.75" thickBot="1" x14ac:dyDescent="0.3"/>
    <row r="51" spans="1:76" ht="45.75" customHeight="1" thickBot="1" x14ac:dyDescent="0.3">
      <c r="A51" s="51"/>
      <c r="B51" s="158" t="s">
        <v>200</v>
      </c>
      <c r="C51" s="159"/>
      <c r="D51" s="159"/>
      <c r="E51" s="159"/>
      <c r="F51" s="159"/>
      <c r="G51" s="159"/>
      <c r="H51" s="159"/>
      <c r="I51" s="159"/>
      <c r="J51" s="159"/>
      <c r="K51" s="159"/>
      <c r="L51" s="159"/>
      <c r="M51" s="159"/>
      <c r="N51" s="159"/>
      <c r="O51" s="159"/>
      <c r="P51" s="159"/>
      <c r="Q51" s="159"/>
      <c r="R51" s="159"/>
      <c r="S51" s="159"/>
      <c r="T51" s="159"/>
      <c r="U51" s="159"/>
      <c r="V51" s="160"/>
      <c r="W51" s="161" t="s">
        <v>3</v>
      </c>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3"/>
      <c r="BK51" s="161" t="s">
        <v>42</v>
      </c>
      <c r="BL51" s="164"/>
      <c r="BM51" s="164"/>
      <c r="BN51" s="164"/>
      <c r="BO51" s="164"/>
      <c r="BP51" s="164"/>
      <c r="BQ51" s="164"/>
      <c r="BR51" s="164"/>
      <c r="BS51" s="164"/>
      <c r="BT51" s="164"/>
      <c r="BU51" s="164"/>
      <c r="BV51" s="164"/>
      <c r="BW51" s="164"/>
      <c r="BX51" s="165"/>
    </row>
    <row r="52" spans="1:76" ht="15.75" thickBot="1" x14ac:dyDescent="0.3">
      <c r="A52" s="166" t="s">
        <v>0</v>
      </c>
      <c r="B52" s="2" t="s">
        <v>1</v>
      </c>
      <c r="C52" s="96"/>
      <c r="D52" s="153" t="s">
        <v>39</v>
      </c>
      <c r="E52" s="154"/>
      <c r="F52" s="154"/>
      <c r="G52" s="154"/>
      <c r="H52" s="168"/>
      <c r="I52" s="168"/>
      <c r="J52" s="168"/>
      <c r="K52" s="168"/>
      <c r="L52" s="168"/>
      <c r="M52" s="168"/>
      <c r="N52" s="168"/>
      <c r="O52" s="168"/>
      <c r="P52" s="168"/>
      <c r="Q52" s="168"/>
      <c r="R52" s="168"/>
      <c r="S52" s="168"/>
      <c r="T52" s="168"/>
      <c r="U52" s="169"/>
      <c r="V52" s="3"/>
      <c r="W52" s="170" t="s">
        <v>18</v>
      </c>
      <c r="X52" s="171"/>
      <c r="Y52" s="171"/>
      <c r="Z52" s="171"/>
      <c r="AA52" s="171"/>
      <c r="AB52" s="171"/>
      <c r="AC52" s="171"/>
      <c r="AD52" s="171"/>
      <c r="AE52" s="171"/>
      <c r="AF52" s="171"/>
      <c r="AG52" s="171"/>
      <c r="AH52" s="171"/>
      <c r="AI52" s="171"/>
      <c r="AJ52" s="171"/>
      <c r="AK52" s="171"/>
      <c r="AL52" s="171"/>
      <c r="AM52" s="171"/>
      <c r="AN52" s="171"/>
      <c r="AO52" s="172"/>
      <c r="AP52" s="4" t="s">
        <v>104</v>
      </c>
      <c r="AQ52" s="170" t="s">
        <v>5</v>
      </c>
      <c r="AR52" s="171"/>
      <c r="AS52" s="171"/>
      <c r="AT52" s="171"/>
      <c r="AU52" s="171"/>
      <c r="AV52" s="171"/>
      <c r="AW52" s="171"/>
      <c r="AX52" s="171"/>
      <c r="AY52" s="171"/>
      <c r="AZ52" s="171"/>
      <c r="BA52" s="171"/>
      <c r="BB52" s="171"/>
      <c r="BC52" s="171"/>
      <c r="BD52" s="171"/>
      <c r="BE52" s="171"/>
      <c r="BF52" s="171"/>
      <c r="BG52" s="171"/>
      <c r="BH52" s="171"/>
      <c r="BI52" s="172"/>
      <c r="BJ52" s="4" t="s">
        <v>105</v>
      </c>
      <c r="BK52" s="153"/>
      <c r="BL52" s="154"/>
      <c r="BM52" s="154"/>
      <c r="BN52" s="154"/>
      <c r="BO52" s="154"/>
      <c r="BP52" s="155"/>
      <c r="BQ52" s="4" t="s">
        <v>104</v>
      </c>
      <c r="BR52" s="153"/>
      <c r="BS52" s="154"/>
      <c r="BT52" s="154"/>
      <c r="BU52" s="154"/>
      <c r="BV52" s="154"/>
      <c r="BW52" s="154"/>
      <c r="BX52" s="4" t="s">
        <v>105</v>
      </c>
    </row>
    <row r="53" spans="1:76" ht="31.5" thickTop="1" thickBot="1" x14ac:dyDescent="0.3">
      <c r="A53" s="167"/>
      <c r="B53" s="8"/>
      <c r="C53" s="8" t="s">
        <v>40</v>
      </c>
      <c r="D53" s="8" t="s">
        <v>36</v>
      </c>
      <c r="E53" s="8" t="s">
        <v>37</v>
      </c>
      <c r="F53" s="8" t="s">
        <v>38</v>
      </c>
      <c r="G53" s="8" t="s">
        <v>20</v>
      </c>
      <c r="H53" s="8" t="s">
        <v>9</v>
      </c>
      <c r="I53" s="8" t="s">
        <v>15</v>
      </c>
      <c r="J53" s="8" t="s">
        <v>8</v>
      </c>
      <c r="K53" s="8" t="s">
        <v>26</v>
      </c>
      <c r="L53" s="8" t="s">
        <v>9</v>
      </c>
      <c r="M53" s="8"/>
      <c r="N53" s="8" t="s">
        <v>13</v>
      </c>
      <c r="O53" s="8" t="s">
        <v>14</v>
      </c>
      <c r="P53" s="8" t="s">
        <v>43</v>
      </c>
      <c r="Q53" s="8" t="s">
        <v>44</v>
      </c>
      <c r="R53" s="8" t="s">
        <v>26</v>
      </c>
      <c r="S53" s="41" t="s">
        <v>16</v>
      </c>
      <c r="T53" s="41" t="s">
        <v>82</v>
      </c>
      <c r="U53" s="41" t="s">
        <v>83</v>
      </c>
      <c r="V53" s="9"/>
      <c r="W53" s="12" t="s">
        <v>7</v>
      </c>
      <c r="X53" s="12" t="s">
        <v>8</v>
      </c>
      <c r="Y53" s="12" t="s">
        <v>10</v>
      </c>
      <c r="Z53" s="12" t="s">
        <v>11</v>
      </c>
      <c r="AA53" s="12" t="s">
        <v>17</v>
      </c>
      <c r="AB53" s="12" t="s">
        <v>19</v>
      </c>
      <c r="AC53" s="12" t="s">
        <v>90</v>
      </c>
      <c r="AD53" s="12" t="s">
        <v>91</v>
      </c>
      <c r="AE53" s="12" t="s">
        <v>100</v>
      </c>
      <c r="AF53" s="12" t="s">
        <v>101</v>
      </c>
      <c r="AG53" s="12" t="s">
        <v>30</v>
      </c>
      <c r="AH53" s="12" t="s">
        <v>30</v>
      </c>
      <c r="AI53" s="12" t="s">
        <v>13</v>
      </c>
      <c r="AJ53" s="12" t="s">
        <v>14</v>
      </c>
      <c r="AK53" s="12" t="s">
        <v>102</v>
      </c>
      <c r="AL53" s="12" t="s">
        <v>103</v>
      </c>
      <c r="AM53" s="12" t="s">
        <v>92</v>
      </c>
      <c r="AN53" s="12" t="s">
        <v>89</v>
      </c>
      <c r="AO53" s="12" t="s">
        <v>12</v>
      </c>
      <c r="AP53" s="15">
        <v>2340</v>
      </c>
      <c r="AQ53" s="12" t="s">
        <v>7</v>
      </c>
      <c r="AR53" s="12" t="s">
        <v>8</v>
      </c>
      <c r="AS53" s="12" t="s">
        <v>10</v>
      </c>
      <c r="AT53" s="12" t="s">
        <v>11</v>
      </c>
      <c r="AU53" s="12" t="s">
        <v>17</v>
      </c>
      <c r="AV53" s="12" t="s">
        <v>19</v>
      </c>
      <c r="AW53" s="12" t="s">
        <v>90</v>
      </c>
      <c r="AX53" s="12" t="s">
        <v>91</v>
      </c>
      <c r="AY53" s="12" t="s">
        <v>100</v>
      </c>
      <c r="AZ53" s="12" t="s">
        <v>101</v>
      </c>
      <c r="BA53" s="12" t="s">
        <v>30</v>
      </c>
      <c r="BB53" s="12" t="s">
        <v>30</v>
      </c>
      <c r="BC53" s="12" t="s">
        <v>13</v>
      </c>
      <c r="BD53" s="12" t="s">
        <v>14</v>
      </c>
      <c r="BE53" s="12" t="s">
        <v>102</v>
      </c>
      <c r="BF53" s="12" t="s">
        <v>103</v>
      </c>
      <c r="BG53" s="12" t="s">
        <v>92</v>
      </c>
      <c r="BH53" s="12" t="s">
        <v>89</v>
      </c>
      <c r="BI53" s="12" t="s">
        <v>12</v>
      </c>
      <c r="BJ53" s="15">
        <v>3150</v>
      </c>
      <c r="BK53" s="15" t="s">
        <v>25</v>
      </c>
      <c r="BL53" s="15" t="s">
        <v>26</v>
      </c>
      <c r="BM53" s="15" t="s">
        <v>16</v>
      </c>
      <c r="BN53" s="15" t="s">
        <v>20</v>
      </c>
      <c r="BO53" s="15" t="s">
        <v>27</v>
      </c>
      <c r="BP53" s="15" t="s">
        <v>28</v>
      </c>
      <c r="BQ53" s="15">
        <v>2340</v>
      </c>
      <c r="BR53" s="15" t="s">
        <v>25</v>
      </c>
      <c r="BS53" s="15" t="s">
        <v>26</v>
      </c>
      <c r="BT53" s="15" t="s">
        <v>16</v>
      </c>
      <c r="BU53" s="15" t="s">
        <v>20</v>
      </c>
      <c r="BV53" s="15" t="s">
        <v>27</v>
      </c>
      <c r="BW53" s="15" t="s">
        <v>28</v>
      </c>
      <c r="BX53" s="15">
        <v>3150</v>
      </c>
    </row>
    <row r="54" spans="1:76" x14ac:dyDescent="0.25">
      <c r="A54" s="150">
        <v>2020</v>
      </c>
      <c r="B54" s="16">
        <v>1</v>
      </c>
      <c r="C54" s="53">
        <f>VLOOKUP(M54,[1]aux!$A$2:$B$37,2,FALSE)</f>
        <v>1</v>
      </c>
      <c r="D54" s="49" t="s">
        <v>30</v>
      </c>
      <c r="E54" s="49" t="s">
        <v>34</v>
      </c>
      <c r="F54" s="49" t="s">
        <v>34</v>
      </c>
      <c r="G54" s="49" t="s">
        <v>34</v>
      </c>
      <c r="H54" s="49">
        <v>0</v>
      </c>
      <c r="I54" s="49">
        <f>IF(D54="-",1,IF(D54="o-",2,IF(D54="o+",3,IF(D54="+",4))))</f>
        <v>1</v>
      </c>
      <c r="J54" s="49">
        <f>IF(E54="o",1,IF(E54="o+",2,IF(E54="+",3)))</f>
        <v>1</v>
      </c>
      <c r="K54" s="49">
        <f>IF(G54="o",1,IF(G54="o+",2,IF(G54="+",3)))</f>
        <v>1</v>
      </c>
      <c r="L54" s="49">
        <f>IF(H54=0,1,IF(H54=1,2))</f>
        <v>1</v>
      </c>
      <c r="M54" s="49">
        <f>I54*1000+J54*100+K54*10+L54*1</f>
        <v>1111</v>
      </c>
      <c r="N54" s="49">
        <v>2</v>
      </c>
      <c r="O54" s="49">
        <v>11</v>
      </c>
      <c r="P54" s="49">
        <v>2</v>
      </c>
      <c r="Q54" s="49">
        <v>3</v>
      </c>
      <c r="R54" s="49">
        <v>1</v>
      </c>
      <c r="S54" s="22">
        <f t="shared" ref="S54:S73" si="45">IF(T54=0,IF(N54=3,14,IF(N54=7,16,IF(N54=8,17,IF(N54=9,18,IF(N54=10,19,15))))),IF(T54=1,IF(N54=3,20,IF(N54=7,22,IF(N54=8,23,IF(N54=9,24,IF(N54=10,25,21)))))))</f>
        <v>15</v>
      </c>
      <c r="T54" s="49">
        <v>0</v>
      </c>
      <c r="U54" s="49">
        <v>0</v>
      </c>
      <c r="V54" s="6"/>
      <c r="W54" s="10">
        <f>VLOOKUP($C54,[1]Berlin!$BB$7:$BK$42,5)</f>
        <v>1</v>
      </c>
      <c r="X54" s="10">
        <f>VLOOKUP($C54,[1]Berlin!$BB$7:$BK$42,6)</f>
        <v>24</v>
      </c>
      <c r="Y54" s="10">
        <f>VLOOKUP($C54,[1]Berlin!$BB$7:$BK$42,7)</f>
        <v>0</v>
      </c>
      <c r="Z54" s="10">
        <f>VLOOKUP($C54,[1]Berlin!$BB$7:$BK$42,8)</f>
        <v>81</v>
      </c>
      <c r="AA54" s="10">
        <f>VLOOKUP($C54,[1]Berlin!$BB$7:$BK$42,9)</f>
        <v>0</v>
      </c>
      <c r="AB54" s="10">
        <f>VLOOKUP($C54,[1]Berlin!$BB$7:$BK$42,10)</f>
        <v>0</v>
      </c>
      <c r="AC54" s="11">
        <f>IF($H54=1,170,0)</f>
        <v>0</v>
      </c>
      <c r="AD54" s="11">
        <f>IF($H54=1,168,0)</f>
        <v>0</v>
      </c>
      <c r="AE54" s="11">
        <f>VLOOKUP($C54,[1]Vienna!$BB$7:$BM$42,11)</f>
        <v>0</v>
      </c>
      <c r="AF54" s="11">
        <f>VLOOKUP($C54,[1]Vienna!$BB$7:$BM$42,12)</f>
        <v>0</v>
      </c>
      <c r="AG54" s="11" t="s">
        <v>30</v>
      </c>
      <c r="AH54" s="11" t="s">
        <v>30</v>
      </c>
      <c r="AI54" s="11">
        <f>IF($N54=2,147,IF($N54=3,120,IF(OR($N54=4,$N54=5,$N54=6),123,IF($N54=7,129,IF($N54=8,135,IF($N54=9,138,IF($N54=10,191,0)))))))</f>
        <v>147</v>
      </c>
      <c r="AJ54" s="11">
        <f>IF($O54=11,141,IF($O54=20,144,0))</f>
        <v>141</v>
      </c>
      <c r="AK54" s="11">
        <f>IF($P54=1,149,IF($P54=2,153,IF($P54=3,155,IF($P54=4,157,0))))</f>
        <v>153</v>
      </c>
      <c r="AL54" s="11">
        <f>IF($P54=$Q54,0,IF($Q54=1,149,IF($Q54=2,153,IF($Q54=3,155,IF($Q54=4,157,0)))))</f>
        <v>155</v>
      </c>
      <c r="AM54" s="11">
        <f>IF($R54=1,160,IF($R54=2,162))</f>
        <v>160</v>
      </c>
      <c r="AN54" s="11">
        <f>IF($T54=1,186,0)</f>
        <v>0</v>
      </c>
      <c r="AO54" s="11">
        <f>IF($U54=1,184,0)</f>
        <v>0</v>
      </c>
      <c r="AP54" s="13">
        <f t="shared" ref="AP54:AP73" si="46">AP77/$AP$5</f>
        <v>174.51247209623676</v>
      </c>
      <c r="AQ54" s="10">
        <f>VLOOKUP($C54,[2]Berlin!$BB$7:$BK$40,5)</f>
        <v>2</v>
      </c>
      <c r="AR54" s="10">
        <f>VLOOKUP($C54,[2]Berlin!$BB$7:$BK$40,6)</f>
        <v>24</v>
      </c>
      <c r="AS54" s="10">
        <f>VLOOKUP($C54,[2]Berlin!$BB$7:$BK$40,7)</f>
        <v>0</v>
      </c>
      <c r="AT54" s="10">
        <f>VLOOKUP($C54,[2]Berlin!$BB$7:$BK$40,8)</f>
        <v>0</v>
      </c>
      <c r="AU54" s="10">
        <f>VLOOKUP($C54,[2]Berlin!$BB$7:$BK$40,9)</f>
        <v>0</v>
      </c>
      <c r="AV54" s="10">
        <f>VLOOKUP($C54,[2]Berlin!$BB$7:$BK$40,10)</f>
        <v>0</v>
      </c>
      <c r="AW54" s="11">
        <f>IF($H54=1,170,0)</f>
        <v>0</v>
      </c>
      <c r="AX54" s="11">
        <f>IF($H54=1,168,0)</f>
        <v>0</v>
      </c>
      <c r="AY54" s="11">
        <f>VLOOKUP($C54,[2]Vienna!$BB$7:$BM$42,11)</f>
        <v>0</v>
      </c>
      <c r="AZ54" s="11">
        <f>VLOOKUP($C54,[2]Vienna!$BB$7:$BM$42,12)</f>
        <v>0</v>
      </c>
      <c r="BA54" s="11" t="s">
        <v>30</v>
      </c>
      <c r="BB54" s="11" t="s">
        <v>30</v>
      </c>
      <c r="BC54" s="11">
        <f>IF($N54=2,147,IF($N54=3,120,IF(OR($N54=4,$N54=5,$N54=6),123,IF($N54=7,129,IF($N54=8,135,IF($N54=9,138,IF($N54=10,191,0)))))))</f>
        <v>147</v>
      </c>
      <c r="BD54" s="11">
        <f>IF($O54=11,141,IF($O54=20,144,0))</f>
        <v>141</v>
      </c>
      <c r="BE54" s="11">
        <f>IF($P54=1,149,IF($P54=2,153,IF($P54=3,155,IF($P54=4,157,0))))</f>
        <v>153</v>
      </c>
      <c r="BF54" s="11">
        <f>IF($P54=$Q54,0,IF($Q54=1,149,IF($Q54=2,153,IF($Q54=3,155,IF($Q54=4,157,0)))))</f>
        <v>155</v>
      </c>
      <c r="BG54" s="11">
        <f>IF($R54=1,160,IF($R54=2,162))</f>
        <v>160</v>
      </c>
      <c r="BH54" s="11">
        <f>IF($T54=1,186,0)</f>
        <v>0</v>
      </c>
      <c r="BI54" s="11">
        <f>IF($U54=1,184,0)</f>
        <v>0</v>
      </c>
      <c r="BJ54" s="13">
        <f t="shared" ref="BJ54:BJ73" si="47">BJ77/$BJ$5</f>
        <v>179.71125522291328</v>
      </c>
      <c r="BK54" s="19">
        <f>IF($N54=2,BK77*'4 PEF'!$F$4,IF(OR($N54=3,$N54=4,$N54=5,$N54=6),BK77*'4 PEF'!$F$5,IF(OR($N54=7,$N54=8),BK77*'4 PEF'!$F$10,IF($N54=9,BK77*'4 PEF'!$F$7,IF($N54=10,BK77*'4 PEF'!$F$6)))))</f>
        <v>319.6692022573929</v>
      </c>
      <c r="BL54" s="19">
        <f>BL77*'4 PEF'!$F$10</f>
        <v>7.0428978659164327</v>
      </c>
      <c r="BM54" s="19">
        <f>IF($N54=2,BM77*'4 PEF'!$F$4,IF(OR($N54=3,$N54=4,$N54=5,$N54=6),BM77*'4 PEF'!$F$5,IF(OR($N54=7,$N54=8),BM77*'4 PEF'!$F$10,IF($N54=9,BM77*'4 PEF'!$F$7,IF($N54=10,BM77*'4 PEF'!$F$6)))))</f>
        <v>8.6315789473684212</v>
      </c>
      <c r="BN54" s="19">
        <f>BN77*'4 PEF'!$F$10</f>
        <v>60.060492700191048</v>
      </c>
      <c r="BO54" s="19">
        <f>BO77*'4 PEF'!$F$10</f>
        <v>1.0971481553517268</v>
      </c>
      <c r="BP54" s="33">
        <f>BP77*'4 PEF'!$F$10</f>
        <v>0</v>
      </c>
      <c r="BQ54" s="34">
        <f>SUM(BK54:BP54)</f>
        <v>396.5013199262205</v>
      </c>
      <c r="BR54" s="19">
        <f>IF($N54=2,BR77*'4 PEF'!$F$4,IF(OR($N54=3,$N54=4,$N54=5,$N54=6),BR77*'4 PEF'!$F$5,IF(OR($N54=7,$N54=8),BR77*'4 PEF'!$F$10,IF($N54=9,BR77*'4 PEF'!$F$7,IF($N54=10,BR77*'4 PEF'!$F$6)))))</f>
        <v>277.28445225072272</v>
      </c>
      <c r="BS54" s="19">
        <f>BS77*'4 PEF'!$F$10</f>
        <v>3.3548193463659284</v>
      </c>
      <c r="BT54" s="19">
        <f>IF($N54=2,BT77*'4 PEF'!$F$4,IF(OR($N54=3,$N54=4,$N54=5,$N54=6),BT77*'4 PEF'!$F$5,IF(OR($N54=7,$N54=8),BT77*'4 PEF'!$F$10,IF($N54=9,BT77*'4 PEF'!$F$7,IF($N54=10,BT77*'4 PEF'!$F$6)))))</f>
        <v>12.526315789473685</v>
      </c>
      <c r="BU54" s="19">
        <f>BU77*'4 PEF'!$F$10</f>
        <v>55.511071901827727</v>
      </c>
      <c r="BV54" s="19">
        <f>BV77*'4 PEF'!$F$10</f>
        <v>1.46065115512097</v>
      </c>
      <c r="BW54" s="33">
        <f>BW77*'4 PEF'!$F$10</f>
        <v>0</v>
      </c>
      <c r="BX54" s="34">
        <f>SUM(BR54:BW54)</f>
        <v>350.13731044351101</v>
      </c>
    </row>
    <row r="55" spans="1:76" x14ac:dyDescent="0.25">
      <c r="A55" s="151"/>
      <c r="B55" s="17">
        <v>2</v>
      </c>
      <c r="C55" s="97">
        <f>VLOOKUP(M55,[1]aux!$A$2:$B$37,2,FALSE)</f>
        <v>9</v>
      </c>
      <c r="D55" s="50" t="s">
        <v>31</v>
      </c>
      <c r="E55" s="50" t="s">
        <v>33</v>
      </c>
      <c r="F55" s="49" t="s">
        <v>34</v>
      </c>
      <c r="G55" s="49" t="s">
        <v>32</v>
      </c>
      <c r="H55" s="49">
        <v>0</v>
      </c>
      <c r="I55" s="49">
        <f t="shared" ref="I55:I56" si="48">IF(D55="-",1,IF(D55="o-",2,IF(D55="o+",3,IF(D55="+",4))))</f>
        <v>2</v>
      </c>
      <c r="J55" s="49">
        <f t="shared" ref="J55:J65" si="49">IF(E55="o",1,IF(E55="o+",2,IF(E55="+",3)))</f>
        <v>3</v>
      </c>
      <c r="K55" s="49">
        <f t="shared" ref="K55:K65" si="50">IF(G55="o",1,IF(G55="o+",2,IF(G55="+",3)))</f>
        <v>2</v>
      </c>
      <c r="L55" s="49">
        <f t="shared" ref="L55:L65" si="51">IF(H55=0,1,IF(H55=1,2))</f>
        <v>1</v>
      </c>
      <c r="M55" s="49">
        <f t="shared" ref="M55:M73" si="52">I55*1000+J55*100+K55*10+L55*1</f>
        <v>2321</v>
      </c>
      <c r="N55" s="49">
        <v>6</v>
      </c>
      <c r="O55" s="49">
        <v>0</v>
      </c>
      <c r="P55" s="49">
        <v>1</v>
      </c>
      <c r="Q55" s="49">
        <v>0</v>
      </c>
      <c r="R55" s="49">
        <v>2</v>
      </c>
      <c r="S55" s="22">
        <f t="shared" si="45"/>
        <v>15</v>
      </c>
      <c r="T55" s="49">
        <v>0</v>
      </c>
      <c r="U55" s="49">
        <v>0</v>
      </c>
      <c r="V55" s="18"/>
      <c r="W55" s="10">
        <f>VLOOKUP($C55,[1]Berlin!$BB$7:$BK$42,5)</f>
        <v>11</v>
      </c>
      <c r="X55" s="10">
        <f>VLOOKUP($C55,[1]Berlin!$BB$7:$BK$42,6)</f>
        <v>34</v>
      </c>
      <c r="Y55" s="10">
        <f>VLOOKUP($C55,[1]Berlin!$BB$7:$BK$42,7)</f>
        <v>63</v>
      </c>
      <c r="Z55" s="10">
        <f>VLOOKUP($C55,[1]Berlin!$BB$7:$BK$42,8)</f>
        <v>93</v>
      </c>
      <c r="AA55" s="10">
        <f>VLOOKUP($C55,[1]Berlin!$BB$7:$BK$42,9)</f>
        <v>0</v>
      </c>
      <c r="AB55" s="10">
        <f>VLOOKUP($C55,[1]Berlin!$BB$7:$BK$42,10)</f>
        <v>109</v>
      </c>
      <c r="AC55" s="11">
        <f t="shared" ref="AC55:AC73" si="53">IF($H55=1,170,0)</f>
        <v>0</v>
      </c>
      <c r="AD55" s="11">
        <f t="shared" ref="AD55:AD73" si="54">IF($H55=1,168,0)</f>
        <v>0</v>
      </c>
      <c r="AE55" s="11">
        <f>VLOOKUP($C55,[1]Vienna!$BB$7:$BM$42,11)</f>
        <v>176</v>
      </c>
      <c r="AF55" s="11">
        <f>VLOOKUP($C55,[1]Vienna!$BB$7:$BM$42,12)</f>
        <v>0</v>
      </c>
      <c r="AG55" s="11" t="s">
        <v>30</v>
      </c>
      <c r="AH55" s="11" t="s">
        <v>30</v>
      </c>
      <c r="AI55" s="11">
        <f t="shared" ref="AI55:AI73" si="55">IF($N55=2,147,IF($N55=3,120,IF(OR($N55=4,$N55=5,$N55=6),123,IF($N55=7,129,IF($N55=8,135,IF($N55=9,138,IF($N55=10,191,0)))))))</f>
        <v>123</v>
      </c>
      <c r="AJ55" s="11">
        <f t="shared" ref="AJ55:AJ73" si="56">IF($O55=11,141,IF($O55=20,144,0))</f>
        <v>0</v>
      </c>
      <c r="AK55" s="11">
        <f t="shared" ref="AK55:AK73" si="57">IF($P55=1,149,IF($P55=2,153,IF($P55=3,155,IF($P55=4,157,0))))</f>
        <v>149</v>
      </c>
      <c r="AL55" s="11">
        <f t="shared" ref="AL55:AL73" si="58">IF(P55=Q55,0,IF($Q55=1,149,IF($Q55=2,153,IF($Q55=3,155,IF($Q55=4,157,0)))))</f>
        <v>0</v>
      </c>
      <c r="AM55" s="11">
        <f t="shared" ref="AM55:AM73" si="59">IF($R55=1,160,IF($R55=2,162))</f>
        <v>162</v>
      </c>
      <c r="AN55" s="11">
        <f t="shared" ref="AN55:AN73" si="60">IF($T55=1,186,0)</f>
        <v>0</v>
      </c>
      <c r="AO55" s="11">
        <f t="shared" ref="AO55:AO73" si="61">IF($U55=1,184,0)</f>
        <v>0</v>
      </c>
      <c r="AP55" s="13">
        <f t="shared" si="46"/>
        <v>271.05869738760134</v>
      </c>
      <c r="AQ55" s="10">
        <f>VLOOKUP($C55,[2]Berlin!$BB$7:$BK$40,5)</f>
        <v>12</v>
      </c>
      <c r="AR55" s="10">
        <f>VLOOKUP($C55,[2]Berlin!$BB$7:$BK$40,6)</f>
        <v>34</v>
      </c>
      <c r="AS55" s="10">
        <f>VLOOKUP($C55,[2]Berlin!$BB$7:$BK$40,7)</f>
        <v>64</v>
      </c>
      <c r="AT55" s="10">
        <f>VLOOKUP($C55,[2]Berlin!$BB$7:$BK$40,8)</f>
        <v>95</v>
      </c>
      <c r="AU55" s="10">
        <f>VLOOKUP($C55,[2]Berlin!$BB$7:$BK$40,9)</f>
        <v>0</v>
      </c>
      <c r="AV55" s="10">
        <f>VLOOKUP($C55,[2]Berlin!$BB$7:$BK$40,10)</f>
        <v>109</v>
      </c>
      <c r="AW55" s="11">
        <f t="shared" ref="AW55:AW73" si="62">IF($H55=1,170,0)</f>
        <v>0</v>
      </c>
      <c r="AX55" s="11">
        <f t="shared" ref="AX55:AX73" si="63">IF($H55=1,168,0)</f>
        <v>0</v>
      </c>
      <c r="AY55" s="11">
        <f>VLOOKUP($C55,[2]Vienna!$BB$7:$BM$42,11)</f>
        <v>176</v>
      </c>
      <c r="AZ55" s="11">
        <f>VLOOKUP($C55,[2]Vienna!$BB$7:$BM$42,12)</f>
        <v>0</v>
      </c>
      <c r="BA55" s="11" t="s">
        <v>30</v>
      </c>
      <c r="BB55" s="11" t="s">
        <v>30</v>
      </c>
      <c r="BC55" s="11">
        <f t="shared" ref="BC55:BC73" si="64">IF($N55=2,147,IF($N55=3,120,IF(OR($N55=4,$N55=5,$N55=6),123,IF($N55=7,129,IF($N55=8,135,IF($N55=9,138,IF($N55=10,191,0)))))))</f>
        <v>123</v>
      </c>
      <c r="BD55" s="11">
        <f t="shared" ref="BD55:BD73" si="65">IF($O55=11,141,IF($O55=20,144,0))</f>
        <v>0</v>
      </c>
      <c r="BE55" s="11">
        <f t="shared" ref="BE55:BE73" si="66">IF($P55=1,149,IF($P55=2,153,IF($P55=3,155,IF($P55=4,157,0))))</f>
        <v>149</v>
      </c>
      <c r="BF55" s="11">
        <f t="shared" ref="BF55:BF73" si="67">IF($P55=$Q55,0,IF($Q55=1,149,IF($Q55=2,153,IF($Q55=3,155,IF($Q55=4,157,0)))))</f>
        <v>0</v>
      </c>
      <c r="BG55" s="11">
        <f t="shared" ref="BG55:BG73" si="68">IF($R55=1,160,IF($R55=2,162))</f>
        <v>162</v>
      </c>
      <c r="BH55" s="11">
        <f t="shared" ref="BH55:BH73" si="69">IF($T55=1,186,0)</f>
        <v>0</v>
      </c>
      <c r="BI55" s="11">
        <f t="shared" ref="BI55:BI73" si="70">IF($U55=1,184,0)</f>
        <v>0</v>
      </c>
      <c r="BJ55" s="13">
        <f t="shared" si="47"/>
        <v>248.0772542018895</v>
      </c>
      <c r="BK55" s="19">
        <f>IF($N55=2,BK78*'4 PEF'!$F$4,IF(OR($N55=3,$N55=4,$N55=5,$N55=6),BK78*'4 PEF'!$F$5,IF(OR($N55=7,$N55=8),BK78*'4 PEF'!$F$10,IF($N55=9,BK78*'4 PEF'!$F$7,IF($N55=10,BK78*'4 PEF'!$F$6)))))</f>
        <v>18.535619588938964</v>
      </c>
      <c r="BL55" s="19">
        <f>BL78*'4 PEF'!$F$10</f>
        <v>0</v>
      </c>
      <c r="BM55" s="19">
        <f>IF($N55=2,BM78*'4 PEF'!$F$4,IF(OR($N55=3,$N55=4,$N55=5,$N55=6),BM78*'4 PEF'!$F$5,IF(OR($N55=7,$N55=8),BM78*'4 PEF'!$F$10,IF($N55=9,BM78*'4 PEF'!$F$7,IF($N55=10,BM78*'4 PEF'!$F$6)))))</f>
        <v>8.6315789473684212</v>
      </c>
      <c r="BN55" s="19">
        <f>BN78*'4 PEF'!$F$10</f>
        <v>41.848868515625</v>
      </c>
      <c r="BO55" s="19">
        <f>BO78*'4 PEF'!$F$10</f>
        <v>0.36924024445603959</v>
      </c>
      <c r="BP55" s="33">
        <f>BP78*'4 PEF'!$F$10</f>
        <v>0</v>
      </c>
      <c r="BQ55" s="34">
        <f t="shared" ref="BQ55:BQ73" si="71">SUM(BK55:BP55)</f>
        <v>69.385307296388419</v>
      </c>
      <c r="BR55" s="19">
        <f>IF($N55=2,BR78*'4 PEF'!$F$4,IF(OR($N55=3,$N55=4,$N55=5,$N55=6),BR78*'4 PEF'!$F$5,IF(OR($N55=7,$N55=8),BR78*'4 PEF'!$F$10,IF($N55=9,BR78*'4 PEF'!$F$7,IF($N55=10,BR78*'4 PEF'!$F$6)))))</f>
        <v>34.237357794081738</v>
      </c>
      <c r="BS55" s="19">
        <f>BS78*'4 PEF'!$F$10</f>
        <v>0</v>
      </c>
      <c r="BT55" s="19">
        <f>IF($N55=2,BT78*'4 PEF'!$F$4,IF(OR($N55=3,$N55=4,$N55=5,$N55=6),BT78*'4 PEF'!$F$5,IF(OR($N55=7,$N55=8),BT78*'4 PEF'!$F$10,IF($N55=9,BT78*'4 PEF'!$F$7,IF($N55=10,BT78*'4 PEF'!$F$6)))))</f>
        <v>12.526315789473685</v>
      </c>
      <c r="BU55" s="19">
        <f>BU78*'4 PEF'!$F$10</f>
        <v>38.567936394950372</v>
      </c>
      <c r="BV55" s="19">
        <f>BV78*'4 PEF'!$F$10</f>
        <v>0.78675630234641403</v>
      </c>
      <c r="BW55" s="33">
        <f>BW78*'4 PEF'!$F$10</f>
        <v>0</v>
      </c>
      <c r="BX55" s="34">
        <f t="shared" ref="BX55:BX73" si="72">SUM(BR55:BW55)</f>
        <v>86.118366280852214</v>
      </c>
    </row>
    <row r="56" spans="1:76" x14ac:dyDescent="0.25">
      <c r="A56" s="151"/>
      <c r="B56" s="17">
        <v>3</v>
      </c>
      <c r="C56" s="97">
        <f>VLOOKUP(M56,[1]aux!$A$2:$B$37,2,FALSE)</f>
        <v>9</v>
      </c>
      <c r="D56" s="50" t="s">
        <v>31</v>
      </c>
      <c r="E56" s="50" t="s">
        <v>33</v>
      </c>
      <c r="F56" s="49" t="s">
        <v>34</v>
      </c>
      <c r="G56" s="49" t="s">
        <v>32</v>
      </c>
      <c r="H56" s="49">
        <v>0</v>
      </c>
      <c r="I56" s="49">
        <f t="shared" si="48"/>
        <v>2</v>
      </c>
      <c r="J56" s="49">
        <f t="shared" si="49"/>
        <v>3</v>
      </c>
      <c r="K56" s="49">
        <f t="shared" si="50"/>
        <v>2</v>
      </c>
      <c r="L56" s="49">
        <f t="shared" si="51"/>
        <v>1</v>
      </c>
      <c r="M56" s="49">
        <f t="shared" si="52"/>
        <v>2321</v>
      </c>
      <c r="N56" s="49">
        <v>9</v>
      </c>
      <c r="O56" s="49">
        <v>0</v>
      </c>
      <c r="P56" s="49">
        <v>2</v>
      </c>
      <c r="Q56" s="49">
        <v>0</v>
      </c>
      <c r="R56" s="49">
        <v>2</v>
      </c>
      <c r="S56" s="22">
        <f t="shared" si="45"/>
        <v>24</v>
      </c>
      <c r="T56" s="49">
        <v>1</v>
      </c>
      <c r="U56" s="49">
        <v>1</v>
      </c>
      <c r="V56" s="18"/>
      <c r="W56" s="10">
        <f>VLOOKUP($C56,[1]Berlin!$BB$7:$BK$42,5)</f>
        <v>11</v>
      </c>
      <c r="X56" s="10">
        <f>VLOOKUP($C56,[1]Berlin!$BB$7:$BK$42,6)</f>
        <v>34</v>
      </c>
      <c r="Y56" s="10">
        <f>VLOOKUP($C56,[1]Berlin!$BB$7:$BK$42,7)</f>
        <v>63</v>
      </c>
      <c r="Z56" s="10">
        <f>VLOOKUP($C56,[1]Berlin!$BB$7:$BK$42,8)</f>
        <v>93</v>
      </c>
      <c r="AA56" s="10">
        <f>VLOOKUP($C56,[1]Berlin!$BB$7:$BK$42,9)</f>
        <v>0</v>
      </c>
      <c r="AB56" s="10">
        <f>VLOOKUP($C56,[1]Berlin!$BB$7:$BK$42,10)</f>
        <v>109</v>
      </c>
      <c r="AC56" s="11">
        <f t="shared" si="53"/>
        <v>0</v>
      </c>
      <c r="AD56" s="11">
        <f t="shared" si="54"/>
        <v>0</v>
      </c>
      <c r="AE56" s="11">
        <f>VLOOKUP($C56,[1]Vienna!$BB$7:$BM$42,11)</f>
        <v>176</v>
      </c>
      <c r="AF56" s="11">
        <f>VLOOKUP($C56,[1]Vienna!$BB$7:$BM$42,12)</f>
        <v>0</v>
      </c>
      <c r="AG56" s="11" t="s">
        <v>30</v>
      </c>
      <c r="AH56" s="11" t="s">
        <v>30</v>
      </c>
      <c r="AI56" s="11">
        <f t="shared" si="55"/>
        <v>138</v>
      </c>
      <c r="AJ56" s="11">
        <f t="shared" si="56"/>
        <v>0</v>
      </c>
      <c r="AK56" s="11">
        <f t="shared" si="57"/>
        <v>153</v>
      </c>
      <c r="AL56" s="11">
        <f t="shared" si="58"/>
        <v>0</v>
      </c>
      <c r="AM56" s="11">
        <f t="shared" si="59"/>
        <v>162</v>
      </c>
      <c r="AN56" s="11">
        <f t="shared" si="60"/>
        <v>186</v>
      </c>
      <c r="AO56" s="11">
        <f t="shared" si="61"/>
        <v>184</v>
      </c>
      <c r="AP56" s="13">
        <f t="shared" si="46"/>
        <v>401.41817707762459</v>
      </c>
      <c r="AQ56" s="10">
        <f>VLOOKUP($C56,[2]Berlin!$BB$7:$BK$40,5)</f>
        <v>12</v>
      </c>
      <c r="AR56" s="10">
        <f>VLOOKUP($C56,[2]Berlin!$BB$7:$BK$40,6)</f>
        <v>34</v>
      </c>
      <c r="AS56" s="10">
        <f>VLOOKUP($C56,[2]Berlin!$BB$7:$BK$40,7)</f>
        <v>64</v>
      </c>
      <c r="AT56" s="10">
        <f>VLOOKUP($C56,[2]Berlin!$BB$7:$BK$40,8)</f>
        <v>95</v>
      </c>
      <c r="AU56" s="10">
        <f>VLOOKUP($C56,[2]Berlin!$BB$7:$BK$40,9)</f>
        <v>0</v>
      </c>
      <c r="AV56" s="10">
        <f>VLOOKUP($C56,[2]Berlin!$BB$7:$BK$40,10)</f>
        <v>109</v>
      </c>
      <c r="AW56" s="11">
        <f t="shared" si="62"/>
        <v>0</v>
      </c>
      <c r="AX56" s="11">
        <f t="shared" si="63"/>
        <v>0</v>
      </c>
      <c r="AY56" s="11">
        <f>VLOOKUP($C56,[2]Vienna!$BB$7:$BM$42,11)</f>
        <v>176</v>
      </c>
      <c r="AZ56" s="11">
        <f>VLOOKUP($C56,[2]Vienna!$BB$7:$BM$42,12)</f>
        <v>0</v>
      </c>
      <c r="BA56" s="11" t="s">
        <v>30</v>
      </c>
      <c r="BB56" s="11" t="s">
        <v>30</v>
      </c>
      <c r="BC56" s="11">
        <f t="shared" si="64"/>
        <v>138</v>
      </c>
      <c r="BD56" s="11">
        <f t="shared" si="65"/>
        <v>0</v>
      </c>
      <c r="BE56" s="11">
        <f t="shared" si="66"/>
        <v>153</v>
      </c>
      <c r="BF56" s="11">
        <f t="shared" si="67"/>
        <v>0</v>
      </c>
      <c r="BG56" s="11">
        <f t="shared" si="68"/>
        <v>162</v>
      </c>
      <c r="BH56" s="11">
        <f t="shared" si="69"/>
        <v>186</v>
      </c>
      <c r="BI56" s="11">
        <f t="shared" si="70"/>
        <v>184</v>
      </c>
      <c r="BJ56" s="13">
        <f t="shared" si="47"/>
        <v>381.0402030633548</v>
      </c>
      <c r="BK56" s="19">
        <f>IF($N56=2,BK79*'4 PEF'!$F$4,IF(OR($N56=3,$N56=4,$N56=5,$N56=6),BK79*'4 PEF'!$F$5,IF(OR($N56=7,$N56=8),BK79*'4 PEF'!$F$10,IF($N56=9,BK79*'4 PEF'!$F$7,IF($N56=10,BK79*'4 PEF'!$F$6)))))</f>
        <v>23.204204032501391</v>
      </c>
      <c r="BL56" s="19">
        <f>BL79*'4 PEF'!$F$10</f>
        <v>0</v>
      </c>
      <c r="BM56" s="19">
        <f>IF($N56=2,BM79*'4 PEF'!$F$4,IF(OR($N56=3,$N56=4,$N56=5,$N56=6),BM79*'4 PEF'!$F$5,IF(OR($N56=7,$N56=8),BM79*'4 PEF'!$F$10,IF($N56=9,BM79*'4 PEF'!$F$7,IF($N56=10,BM79*'4 PEF'!$F$6)))))</f>
        <v>5.7517948717948704</v>
      </c>
      <c r="BN56" s="19">
        <f>BN79*'4 PEF'!$F$10</f>
        <v>41.848868515625</v>
      </c>
      <c r="BO56" s="19">
        <f>BO79*'4 PEF'!$F$10</f>
        <v>0.36924024445603959</v>
      </c>
      <c r="BP56" s="33">
        <f>BP79*'4 PEF'!$F$10</f>
        <v>-12.56974358974359</v>
      </c>
      <c r="BQ56" s="34">
        <f t="shared" si="71"/>
        <v>58.604364074633715</v>
      </c>
      <c r="BR56" s="19">
        <f>IF($N56=2,BR79*'4 PEF'!$F$4,IF(OR($N56=3,$N56=4,$N56=5,$N56=6),BR79*'4 PEF'!$F$5,IF(OR($N56=7,$N56=8),BR79*'4 PEF'!$F$10,IF($N56=9,BR79*'4 PEF'!$F$7,IF($N56=10,BR79*'4 PEF'!$F$6)))))</f>
        <v>42.860754234603988</v>
      </c>
      <c r="BS56" s="19">
        <f>BS79*'4 PEF'!$F$10</f>
        <v>0</v>
      </c>
      <c r="BT56" s="19">
        <f>IF($N56=2,BT79*'4 PEF'!$F$4,IF(OR($N56=3,$N56=4,$N56=5,$N56=6),BT79*'4 PEF'!$F$5,IF(OR($N56=7,$N56=8),BT79*'4 PEF'!$F$10,IF($N56=9,BT79*'4 PEF'!$F$7,IF($N56=10,BT79*'4 PEF'!$F$6)))))</f>
        <v>9.6095238095238091</v>
      </c>
      <c r="BU56" s="19">
        <f>BU79*'4 PEF'!$F$10</f>
        <v>38.567936394950372</v>
      </c>
      <c r="BV56" s="19">
        <f>BV79*'4 PEF'!$F$10</f>
        <v>0.78675630234641403</v>
      </c>
      <c r="BW56" s="33">
        <f>BW79*'4 PEF'!$F$10</f>
        <v>-12.567669841269842</v>
      </c>
      <c r="BX56" s="34">
        <f t="shared" si="72"/>
        <v>79.257300900154732</v>
      </c>
    </row>
    <row r="57" spans="1:76" x14ac:dyDescent="0.25">
      <c r="A57" s="151"/>
      <c r="B57" s="17">
        <v>4</v>
      </c>
      <c r="C57" s="97">
        <f>VLOOKUP(M57,[1]aux!$A$2:$B$37,2,FALSE)</f>
        <v>9</v>
      </c>
      <c r="D57" s="50" t="s">
        <v>34</v>
      </c>
      <c r="E57" s="50" t="s">
        <v>33</v>
      </c>
      <c r="F57" s="49" t="s">
        <v>34</v>
      </c>
      <c r="G57" s="49" t="s">
        <v>32</v>
      </c>
      <c r="H57" s="49">
        <v>0</v>
      </c>
      <c r="I57" s="49">
        <v>2</v>
      </c>
      <c r="J57" s="49">
        <f t="shared" si="49"/>
        <v>3</v>
      </c>
      <c r="K57" s="49">
        <f t="shared" si="50"/>
        <v>2</v>
      </c>
      <c r="L57" s="49">
        <f t="shared" si="51"/>
        <v>1</v>
      </c>
      <c r="M57" s="49">
        <f t="shared" si="52"/>
        <v>2321</v>
      </c>
      <c r="N57" s="49">
        <v>6</v>
      </c>
      <c r="O57" s="49">
        <v>20</v>
      </c>
      <c r="P57" s="49">
        <v>1</v>
      </c>
      <c r="Q57" s="49">
        <v>1</v>
      </c>
      <c r="R57" s="49">
        <v>2</v>
      </c>
      <c r="S57" s="22">
        <f t="shared" si="45"/>
        <v>15</v>
      </c>
      <c r="T57" s="49">
        <v>0</v>
      </c>
      <c r="U57" s="49">
        <v>0</v>
      </c>
      <c r="V57" s="18"/>
      <c r="W57" s="10">
        <f>VLOOKUP($C57,[1]Berlin!$BB$7:$BK$42,5)</f>
        <v>11</v>
      </c>
      <c r="X57" s="10">
        <f>VLOOKUP($C57,[1]Berlin!$BB$7:$BK$42,6)</f>
        <v>34</v>
      </c>
      <c r="Y57" s="10">
        <f>VLOOKUP($C57,[1]Berlin!$BB$7:$BK$42,7)</f>
        <v>63</v>
      </c>
      <c r="Z57" s="10">
        <f>VLOOKUP($C57,[1]Berlin!$BB$7:$BK$42,8)</f>
        <v>93</v>
      </c>
      <c r="AA57" s="10">
        <f>VLOOKUP($C57,[1]Berlin!$BB$7:$BK$42,9)</f>
        <v>0</v>
      </c>
      <c r="AB57" s="10">
        <f>VLOOKUP($C57,[1]Berlin!$BB$7:$BK$42,10)</f>
        <v>109</v>
      </c>
      <c r="AC57" s="11">
        <f t="shared" si="53"/>
        <v>0</v>
      </c>
      <c r="AD57" s="11">
        <f t="shared" si="54"/>
        <v>0</v>
      </c>
      <c r="AE57" s="11">
        <f>VLOOKUP($C57,[1]Vienna!$BB$7:$BM$42,11)</f>
        <v>176</v>
      </c>
      <c r="AF57" s="11">
        <f>VLOOKUP($C57,[1]Vienna!$BB$7:$BM$42,12)</f>
        <v>0</v>
      </c>
      <c r="AG57" s="11" t="s">
        <v>30</v>
      </c>
      <c r="AH57" s="11" t="s">
        <v>30</v>
      </c>
      <c r="AI57" s="11">
        <f t="shared" si="55"/>
        <v>123</v>
      </c>
      <c r="AJ57" s="11">
        <f t="shared" si="56"/>
        <v>144</v>
      </c>
      <c r="AK57" s="11">
        <f t="shared" si="57"/>
        <v>149</v>
      </c>
      <c r="AL57" s="11">
        <f t="shared" si="58"/>
        <v>0</v>
      </c>
      <c r="AM57" s="11">
        <f t="shared" si="59"/>
        <v>162</v>
      </c>
      <c r="AN57" s="11">
        <f t="shared" si="60"/>
        <v>0</v>
      </c>
      <c r="AO57" s="11">
        <f t="shared" si="61"/>
        <v>0</v>
      </c>
      <c r="AP57" s="13">
        <f t="shared" si="46"/>
        <v>271.05869738760134</v>
      </c>
      <c r="AQ57" s="10">
        <f>VLOOKUP($C57,[2]Berlin!$BB$7:$BK$40,5)</f>
        <v>12</v>
      </c>
      <c r="AR57" s="10">
        <f>VLOOKUP($C57,[2]Berlin!$BB$7:$BK$40,6)</f>
        <v>34</v>
      </c>
      <c r="AS57" s="10">
        <f>VLOOKUP($C57,[2]Berlin!$BB$7:$BK$40,7)</f>
        <v>64</v>
      </c>
      <c r="AT57" s="10">
        <f>VLOOKUP($C57,[2]Berlin!$BB$7:$BK$40,8)</f>
        <v>95</v>
      </c>
      <c r="AU57" s="10">
        <f>VLOOKUP($C57,[2]Berlin!$BB$7:$BK$40,9)</f>
        <v>0</v>
      </c>
      <c r="AV57" s="10">
        <f>VLOOKUP($C57,[2]Berlin!$BB$7:$BK$40,10)</f>
        <v>109</v>
      </c>
      <c r="AW57" s="11">
        <f t="shared" si="62"/>
        <v>0</v>
      </c>
      <c r="AX57" s="11">
        <f t="shared" si="63"/>
        <v>0</v>
      </c>
      <c r="AY57" s="11">
        <f>VLOOKUP($C57,[2]Vienna!$BB$7:$BM$42,11)</f>
        <v>176</v>
      </c>
      <c r="AZ57" s="11">
        <f>VLOOKUP($C57,[2]Vienna!$BB$7:$BM$42,12)</f>
        <v>0</v>
      </c>
      <c r="BA57" s="11" t="s">
        <v>30</v>
      </c>
      <c r="BB57" s="11" t="s">
        <v>30</v>
      </c>
      <c r="BC57" s="11">
        <f t="shared" si="64"/>
        <v>123</v>
      </c>
      <c r="BD57" s="11">
        <f t="shared" si="65"/>
        <v>144</v>
      </c>
      <c r="BE57" s="11">
        <f t="shared" si="66"/>
        <v>149</v>
      </c>
      <c r="BF57" s="11">
        <f t="shared" si="67"/>
        <v>0</v>
      </c>
      <c r="BG57" s="11">
        <f t="shared" si="68"/>
        <v>162</v>
      </c>
      <c r="BH57" s="11">
        <f t="shared" si="69"/>
        <v>0</v>
      </c>
      <c r="BI57" s="11">
        <f t="shared" si="70"/>
        <v>0</v>
      </c>
      <c r="BJ57" s="13">
        <f t="shared" si="47"/>
        <v>248.0772542018895</v>
      </c>
      <c r="BK57" s="19">
        <f>IF($N57=2,BK80*'4 PEF'!$F$4,IF(OR($N57=3,$N57=4,$N57=5,$N57=6),BK80*'4 PEF'!$F$5,IF(OR($N57=7,$N57=8),BK80*'4 PEF'!$F$10,IF($N57=9,BK80*'4 PEF'!$F$7,IF($N57=10,BK80*'4 PEF'!$F$6)))))</f>
        <v>18.535619588938964</v>
      </c>
      <c r="BL57" s="19">
        <f>BL80*'4 PEF'!$F$10</f>
        <v>5.685674726880209</v>
      </c>
      <c r="BM57" s="19">
        <f>IF($N57=2,BM80*'4 PEF'!$F$4,IF(OR($N57=3,$N57=4,$N57=5,$N57=6),BM80*'4 PEF'!$F$5,IF(OR($N57=7,$N57=8),BM80*'4 PEF'!$F$10,IF($N57=9,BM80*'4 PEF'!$F$7,IF($N57=10,BM80*'4 PEF'!$F$6)))))</f>
        <v>8.6315789473684212</v>
      </c>
      <c r="BN57" s="19">
        <f>BN80*'4 PEF'!$F$10</f>
        <v>41.848868515625</v>
      </c>
      <c r="BO57" s="19">
        <f>BO80*'4 PEF'!$F$10</f>
        <v>0.36924024445603959</v>
      </c>
      <c r="BP57" s="33">
        <f>BP80*'4 PEF'!$F$10</f>
        <v>0</v>
      </c>
      <c r="BQ57" s="34">
        <f t="shared" si="71"/>
        <v>75.070982023268627</v>
      </c>
      <c r="BR57" s="19">
        <f>IF($N57=2,BR80*'4 PEF'!$F$4,IF(OR($N57=3,$N57=4,$N57=5,$N57=6),BR80*'4 PEF'!$F$5,IF(OR($N57=7,$N57=8),BR80*'4 PEF'!$F$10,IF($N57=9,BR80*'4 PEF'!$F$7,IF($N57=10,BR80*'4 PEF'!$F$6)))))</f>
        <v>34.237357794081738</v>
      </c>
      <c r="BS57" s="19">
        <f>BS80*'4 PEF'!$F$10</f>
        <v>3.7759028540567048</v>
      </c>
      <c r="BT57" s="19">
        <f>IF($N57=2,BT80*'4 PEF'!$F$4,IF(OR($N57=3,$N57=4,$N57=5,$N57=6),BT80*'4 PEF'!$F$5,IF(OR($N57=7,$N57=8),BT80*'4 PEF'!$F$10,IF($N57=9,BT80*'4 PEF'!$F$7,IF($N57=10,BT80*'4 PEF'!$F$6)))))</f>
        <v>12.526315789473685</v>
      </c>
      <c r="BU57" s="19">
        <f>BU80*'4 PEF'!$F$10</f>
        <v>38.567936394950372</v>
      </c>
      <c r="BV57" s="19">
        <f>BV80*'4 PEF'!$F$10</f>
        <v>0.78675630234641403</v>
      </c>
      <c r="BW57" s="33">
        <f>BW80*'4 PEF'!$F$10</f>
        <v>0</v>
      </c>
      <c r="BX57" s="34">
        <f t="shared" si="72"/>
        <v>89.89426913490891</v>
      </c>
    </row>
    <row r="58" spans="1:76" x14ac:dyDescent="0.25">
      <c r="A58" s="151"/>
      <c r="B58" s="17">
        <v>5</v>
      </c>
      <c r="C58" s="97">
        <f>VLOOKUP(M58,[1]aux!$A$2:$B$37,2,FALSE)</f>
        <v>13</v>
      </c>
      <c r="D58" s="50" t="s">
        <v>32</v>
      </c>
      <c r="E58" s="50" t="s">
        <v>33</v>
      </c>
      <c r="F58" s="49" t="s">
        <v>34</v>
      </c>
      <c r="G58" s="49" t="s">
        <v>32</v>
      </c>
      <c r="H58" s="49">
        <v>0</v>
      </c>
      <c r="I58" s="49">
        <f t="shared" ref="I58" si="73">IF(D58="-",1,IF(D58="o-",2,IF(D58="o+",3,IF(D58="+",4))))</f>
        <v>3</v>
      </c>
      <c r="J58" s="49">
        <f t="shared" si="49"/>
        <v>3</v>
      </c>
      <c r="K58" s="49">
        <f t="shared" si="50"/>
        <v>2</v>
      </c>
      <c r="L58" s="49">
        <f t="shared" si="51"/>
        <v>1</v>
      </c>
      <c r="M58" s="49">
        <f t="shared" si="52"/>
        <v>3321</v>
      </c>
      <c r="N58" s="49">
        <v>6</v>
      </c>
      <c r="O58" s="49">
        <v>20</v>
      </c>
      <c r="P58" s="49">
        <v>1</v>
      </c>
      <c r="Q58" s="49">
        <v>1</v>
      </c>
      <c r="R58" s="49">
        <v>2</v>
      </c>
      <c r="S58" s="22">
        <f t="shared" si="45"/>
        <v>15</v>
      </c>
      <c r="T58" s="49">
        <v>0</v>
      </c>
      <c r="U58" s="49">
        <v>0</v>
      </c>
      <c r="V58" s="18"/>
      <c r="W58" s="10">
        <f>VLOOKUP($C58,[1]Berlin!$BB$7:$BK$42,5)</f>
        <v>15</v>
      </c>
      <c r="X58" s="10">
        <f>VLOOKUP($C58,[1]Berlin!$BB$7:$BK$42,6)</f>
        <v>38</v>
      </c>
      <c r="Y58" s="10">
        <f>VLOOKUP($C58,[1]Berlin!$BB$7:$BK$42,7)</f>
        <v>65</v>
      </c>
      <c r="Z58" s="10">
        <f>VLOOKUP($C58,[1]Berlin!$BB$7:$BK$42,8)</f>
        <v>93</v>
      </c>
      <c r="AA58" s="10">
        <f>VLOOKUP($C58,[1]Berlin!$BB$7:$BK$42,9)</f>
        <v>0</v>
      </c>
      <c r="AB58" s="10">
        <f>VLOOKUP($C58,[1]Berlin!$BB$7:$BK$42,10)</f>
        <v>109</v>
      </c>
      <c r="AC58" s="11">
        <f t="shared" si="53"/>
        <v>0</v>
      </c>
      <c r="AD58" s="11">
        <f t="shared" si="54"/>
        <v>0</v>
      </c>
      <c r="AE58" s="11">
        <f>VLOOKUP($C58,[1]Vienna!$BB$7:$BM$42,11)</f>
        <v>176</v>
      </c>
      <c r="AF58" s="11">
        <f>VLOOKUP($C58,[1]Vienna!$BB$7:$BM$42,12)</f>
        <v>0</v>
      </c>
      <c r="AG58" s="11" t="s">
        <v>30</v>
      </c>
      <c r="AH58" s="11" t="s">
        <v>30</v>
      </c>
      <c r="AI58" s="11">
        <f t="shared" si="55"/>
        <v>123</v>
      </c>
      <c r="AJ58" s="11">
        <f t="shared" si="56"/>
        <v>144</v>
      </c>
      <c r="AK58" s="11">
        <f t="shared" si="57"/>
        <v>149</v>
      </c>
      <c r="AL58" s="11">
        <f t="shared" si="58"/>
        <v>0</v>
      </c>
      <c r="AM58" s="11">
        <f t="shared" si="59"/>
        <v>162</v>
      </c>
      <c r="AN58" s="11">
        <f t="shared" si="60"/>
        <v>0</v>
      </c>
      <c r="AO58" s="11">
        <f t="shared" si="61"/>
        <v>0</v>
      </c>
      <c r="AP58" s="13">
        <f t="shared" si="46"/>
        <v>283.46604991691737</v>
      </c>
      <c r="AQ58" s="10">
        <f>VLOOKUP($C58,[2]Berlin!$BB$7:$BK$40,5)</f>
        <v>16</v>
      </c>
      <c r="AR58" s="10">
        <f>VLOOKUP($C58,[2]Berlin!$BB$7:$BK$40,6)</f>
        <v>38</v>
      </c>
      <c r="AS58" s="10">
        <f>VLOOKUP($C58,[2]Berlin!$BB$7:$BK$40,7)</f>
        <v>66</v>
      </c>
      <c r="AT58" s="10">
        <f>VLOOKUP($C58,[2]Berlin!$BB$7:$BK$40,8)</f>
        <v>95</v>
      </c>
      <c r="AU58" s="10">
        <f>VLOOKUP($C58,[2]Berlin!$BB$7:$BK$40,9)</f>
        <v>0</v>
      </c>
      <c r="AV58" s="10">
        <f>VLOOKUP($C58,[2]Berlin!$BB$7:$BK$40,10)</f>
        <v>109</v>
      </c>
      <c r="AW58" s="11">
        <f t="shared" si="62"/>
        <v>0</v>
      </c>
      <c r="AX58" s="11">
        <f t="shared" si="63"/>
        <v>0</v>
      </c>
      <c r="AY58" s="11">
        <f>VLOOKUP($C58,[2]Vienna!$BB$7:$BM$42,11)</f>
        <v>176</v>
      </c>
      <c r="AZ58" s="11">
        <f>VLOOKUP($C58,[2]Vienna!$BB$7:$BM$42,12)</f>
        <v>0</v>
      </c>
      <c r="BA58" s="11" t="s">
        <v>30</v>
      </c>
      <c r="BB58" s="11" t="s">
        <v>30</v>
      </c>
      <c r="BC58" s="11">
        <f t="shared" si="64"/>
        <v>123</v>
      </c>
      <c r="BD58" s="11">
        <f t="shared" si="65"/>
        <v>144</v>
      </c>
      <c r="BE58" s="11">
        <f t="shared" si="66"/>
        <v>149</v>
      </c>
      <c r="BF58" s="11">
        <f t="shared" si="67"/>
        <v>0</v>
      </c>
      <c r="BG58" s="11">
        <f t="shared" si="68"/>
        <v>162</v>
      </c>
      <c r="BH58" s="11">
        <f t="shared" si="69"/>
        <v>0</v>
      </c>
      <c r="BI58" s="11">
        <f t="shared" si="70"/>
        <v>0</v>
      </c>
      <c r="BJ58" s="13">
        <f t="shared" si="47"/>
        <v>276.89441416819363</v>
      </c>
      <c r="BK58" s="19">
        <f>IF($N58=2,BK81*'4 PEF'!$F$4,IF(OR($N58=3,$N58=4,$N58=5,$N58=6),BK81*'4 PEF'!$F$5,IF(OR($N58=7,$N58=8),BK81*'4 PEF'!$F$10,IF($N58=9,BK81*'4 PEF'!$F$7,IF($N58=10,BK81*'4 PEF'!$F$6)))))</f>
        <v>13.677229685463839</v>
      </c>
      <c r="BL58" s="19">
        <f>BL81*'4 PEF'!$F$10</f>
        <v>6.1937655813245902</v>
      </c>
      <c r="BM58" s="19">
        <f>IF($N58=2,BM81*'4 PEF'!$F$4,IF(OR($N58=3,$N58=4,$N58=5,$N58=6),BM81*'4 PEF'!$F$5,IF(OR($N58=7,$N58=8),BM81*'4 PEF'!$F$10,IF($N58=9,BM81*'4 PEF'!$F$7,IF($N58=10,BM81*'4 PEF'!$F$6)))))</f>
        <v>8.6315789473684212</v>
      </c>
      <c r="BN58" s="19">
        <f>BN81*'4 PEF'!$F$10</f>
        <v>41.824626660156248</v>
      </c>
      <c r="BO58" s="19">
        <f>BO81*'4 PEF'!$F$10</f>
        <v>0.36952304295359045</v>
      </c>
      <c r="BP58" s="33">
        <f>BP81*'4 PEF'!$F$10</f>
        <v>0</v>
      </c>
      <c r="BQ58" s="34">
        <f t="shared" si="71"/>
        <v>70.696723917266681</v>
      </c>
      <c r="BR58" s="19">
        <f>IF($N58=2,BR81*'4 PEF'!$F$4,IF(OR($N58=3,$N58=4,$N58=5,$N58=6),BR81*'4 PEF'!$F$5,IF(OR($N58=7,$N58=8),BR81*'4 PEF'!$F$10,IF($N58=9,BR81*'4 PEF'!$F$7,IF($N58=10,BR81*'4 PEF'!$F$6)))))</f>
        <v>24.317131006536592</v>
      </c>
      <c r="BS58" s="19">
        <f>BS81*'4 PEF'!$F$10</f>
        <v>4.5373020428487312</v>
      </c>
      <c r="BT58" s="19">
        <f>IF($N58=2,BT81*'4 PEF'!$F$4,IF(OR($N58=3,$N58=4,$N58=5,$N58=6),BT81*'4 PEF'!$F$5,IF(OR($N58=7,$N58=8),BT81*'4 PEF'!$F$10,IF($N58=9,BT81*'4 PEF'!$F$7,IF($N58=10,BT81*'4 PEF'!$F$6)))))</f>
        <v>12.526315789473685</v>
      </c>
      <c r="BU58" s="19">
        <f>BU81*'4 PEF'!$F$10</f>
        <v>38.533186130337256</v>
      </c>
      <c r="BV58" s="19">
        <f>BV81*'4 PEF'!$F$10</f>
        <v>0.77183608006269011</v>
      </c>
      <c r="BW58" s="33">
        <f>BW81*'4 PEF'!$F$10</f>
        <v>0</v>
      </c>
      <c r="BX58" s="34">
        <f t="shared" si="72"/>
        <v>80.685771049258946</v>
      </c>
    </row>
    <row r="59" spans="1:76" x14ac:dyDescent="0.25">
      <c r="A59" s="151"/>
      <c r="B59" s="17">
        <v>6</v>
      </c>
      <c r="C59" s="97">
        <f>VLOOKUP(M59,[1]aux!$A$2:$B$37,2,FALSE)</f>
        <v>9</v>
      </c>
      <c r="D59" s="50" t="s">
        <v>34</v>
      </c>
      <c r="E59" s="50" t="s">
        <v>33</v>
      </c>
      <c r="F59" s="49" t="s">
        <v>34</v>
      </c>
      <c r="G59" s="49" t="s">
        <v>32</v>
      </c>
      <c r="H59" s="49">
        <v>0</v>
      </c>
      <c r="I59" s="49">
        <v>2</v>
      </c>
      <c r="J59" s="49">
        <f t="shared" si="49"/>
        <v>3</v>
      </c>
      <c r="K59" s="49">
        <f t="shared" si="50"/>
        <v>2</v>
      </c>
      <c r="L59" s="49">
        <f t="shared" si="51"/>
        <v>1</v>
      </c>
      <c r="M59" s="49">
        <f t="shared" si="52"/>
        <v>2321</v>
      </c>
      <c r="N59" s="49">
        <v>9</v>
      </c>
      <c r="O59" s="49">
        <v>20</v>
      </c>
      <c r="P59" s="49">
        <v>1</v>
      </c>
      <c r="Q59" s="49">
        <v>1</v>
      </c>
      <c r="R59" s="49">
        <v>2</v>
      </c>
      <c r="S59" s="22">
        <f t="shared" si="45"/>
        <v>18</v>
      </c>
      <c r="T59" s="49">
        <v>0</v>
      </c>
      <c r="U59" s="49">
        <v>1</v>
      </c>
      <c r="V59" s="18"/>
      <c r="W59" s="10">
        <f>VLOOKUP($C59,[1]Berlin!$BB$7:$BK$42,5)</f>
        <v>11</v>
      </c>
      <c r="X59" s="10">
        <f>VLOOKUP($C59,[1]Berlin!$BB$7:$BK$42,6)</f>
        <v>34</v>
      </c>
      <c r="Y59" s="10">
        <f>VLOOKUP($C59,[1]Berlin!$BB$7:$BK$42,7)</f>
        <v>63</v>
      </c>
      <c r="Z59" s="10">
        <f>VLOOKUP($C59,[1]Berlin!$BB$7:$BK$42,8)</f>
        <v>93</v>
      </c>
      <c r="AA59" s="10">
        <f>VLOOKUP($C59,[1]Berlin!$BB$7:$BK$42,9)</f>
        <v>0</v>
      </c>
      <c r="AB59" s="10">
        <f>VLOOKUP($C59,[1]Berlin!$BB$7:$BK$42,10)</f>
        <v>109</v>
      </c>
      <c r="AC59" s="11">
        <f t="shared" si="53"/>
        <v>0</v>
      </c>
      <c r="AD59" s="11">
        <f t="shared" si="54"/>
        <v>0</v>
      </c>
      <c r="AE59" s="11">
        <f>VLOOKUP($C59,[1]Vienna!$BB$7:$BM$42,11)</f>
        <v>176</v>
      </c>
      <c r="AF59" s="11">
        <f>VLOOKUP($C59,[1]Vienna!$BB$7:$BM$42,12)</f>
        <v>0</v>
      </c>
      <c r="AG59" s="11" t="s">
        <v>30</v>
      </c>
      <c r="AH59" s="11" t="s">
        <v>30</v>
      </c>
      <c r="AI59" s="11">
        <f t="shared" si="55"/>
        <v>138</v>
      </c>
      <c r="AJ59" s="11">
        <f t="shared" si="56"/>
        <v>144</v>
      </c>
      <c r="AK59" s="11">
        <f t="shared" si="57"/>
        <v>149</v>
      </c>
      <c r="AL59" s="11">
        <f t="shared" si="58"/>
        <v>0</v>
      </c>
      <c r="AM59" s="11">
        <f t="shared" si="59"/>
        <v>162</v>
      </c>
      <c r="AN59" s="11">
        <f t="shared" si="60"/>
        <v>0</v>
      </c>
      <c r="AO59" s="11">
        <f t="shared" si="61"/>
        <v>184</v>
      </c>
      <c r="AP59" s="13">
        <f t="shared" si="46"/>
        <v>279.62308292556207</v>
      </c>
      <c r="AQ59" s="10">
        <f>VLOOKUP($C59,[2]Berlin!$BB$7:$BK$40,5)</f>
        <v>12</v>
      </c>
      <c r="AR59" s="10">
        <f>VLOOKUP($C59,[2]Berlin!$BB$7:$BK$40,6)</f>
        <v>34</v>
      </c>
      <c r="AS59" s="10">
        <f>VLOOKUP($C59,[2]Berlin!$BB$7:$BK$40,7)</f>
        <v>64</v>
      </c>
      <c r="AT59" s="10">
        <f>VLOOKUP($C59,[2]Berlin!$BB$7:$BK$40,8)</f>
        <v>95</v>
      </c>
      <c r="AU59" s="10">
        <f>VLOOKUP($C59,[2]Berlin!$BB$7:$BK$40,9)</f>
        <v>0</v>
      </c>
      <c r="AV59" s="10">
        <f>VLOOKUP($C59,[2]Berlin!$BB$7:$BK$40,10)</f>
        <v>109</v>
      </c>
      <c r="AW59" s="11">
        <f t="shared" si="62"/>
        <v>0</v>
      </c>
      <c r="AX59" s="11">
        <f t="shared" si="63"/>
        <v>0</v>
      </c>
      <c r="AY59" s="11">
        <f>VLOOKUP($C59,[2]Vienna!$BB$7:$BM$42,11)</f>
        <v>176</v>
      </c>
      <c r="AZ59" s="11">
        <f>VLOOKUP($C59,[2]Vienna!$BB$7:$BM$42,12)</f>
        <v>0</v>
      </c>
      <c r="BA59" s="11" t="s">
        <v>30</v>
      </c>
      <c r="BB59" s="11" t="s">
        <v>30</v>
      </c>
      <c r="BC59" s="11">
        <f t="shared" si="64"/>
        <v>138</v>
      </c>
      <c r="BD59" s="11">
        <f t="shared" si="65"/>
        <v>144</v>
      </c>
      <c r="BE59" s="11">
        <f t="shared" si="66"/>
        <v>149</v>
      </c>
      <c r="BF59" s="11">
        <f t="shared" si="67"/>
        <v>0</v>
      </c>
      <c r="BG59" s="11">
        <f t="shared" si="68"/>
        <v>162</v>
      </c>
      <c r="BH59" s="11">
        <f t="shared" si="69"/>
        <v>0</v>
      </c>
      <c r="BI59" s="11">
        <f t="shared" si="70"/>
        <v>184</v>
      </c>
      <c r="BJ59" s="13">
        <f t="shared" si="47"/>
        <v>252.15606318029054</v>
      </c>
      <c r="BK59" s="19">
        <f>IF($N59=2,BK82*'4 PEF'!$F$4,IF(OR($N59=3,$N59=4,$N59=5,$N59=6),BK82*'4 PEF'!$F$5,IF(OR($N59=7,$N59=8),BK82*'4 PEF'!$F$10,IF($N59=9,BK82*'4 PEF'!$F$7,IF($N59=10,BK82*'4 PEF'!$F$6)))))</f>
        <v>22.020316071659483</v>
      </c>
      <c r="BL59" s="19">
        <f>BL82*'4 PEF'!$F$10</f>
        <v>5.685674726880209</v>
      </c>
      <c r="BM59" s="19">
        <f>IF($N59=2,BM82*'4 PEF'!$F$4,IF(OR($N59=3,$N59=4,$N59=5,$N59=6),BM82*'4 PEF'!$F$5,IF(OR($N59=7,$N59=8),BM82*'4 PEF'!$F$10,IF($N59=9,BM82*'4 PEF'!$F$7,IF($N59=10,BM82*'4 PEF'!$F$6)))))</f>
        <v>9.8399999999999981</v>
      </c>
      <c r="BN59" s="19">
        <f>BN82*'4 PEF'!$F$10</f>
        <v>41.848868515625</v>
      </c>
      <c r="BO59" s="19">
        <f>BO82*'4 PEF'!$F$10</f>
        <v>0.36924024445603959</v>
      </c>
      <c r="BP59" s="33">
        <f>BP82*'4 PEF'!$F$10</f>
        <v>-12.56974358974359</v>
      </c>
      <c r="BQ59" s="34">
        <f t="shared" si="71"/>
        <v>67.194355968877133</v>
      </c>
      <c r="BR59" s="19">
        <f>IF($N59=2,BR82*'4 PEF'!$F$4,IF(OR($N59=3,$N59=4,$N59=5,$N59=6),BR82*'4 PEF'!$F$5,IF(OR($N59=7,$N59=8),BR82*'4 PEF'!$F$10,IF($N59=9,BR82*'4 PEF'!$F$7,IF($N59=10,BR82*'4 PEF'!$F$6)))))</f>
        <v>40.67398105936909</v>
      </c>
      <c r="BS59" s="19">
        <f>BS82*'4 PEF'!$F$10</f>
        <v>3.7759028540567048</v>
      </c>
      <c r="BT59" s="19">
        <f>IF($N59=2,BT82*'4 PEF'!$F$4,IF(OR($N59=3,$N59=4,$N59=5,$N59=6),BT82*'4 PEF'!$F$5,IF(OR($N59=7,$N59=8),BT82*'4 PEF'!$F$10,IF($N59=9,BT82*'4 PEF'!$F$7,IF($N59=10,BT82*'4 PEF'!$F$6)))))</f>
        <v>14.28</v>
      </c>
      <c r="BU59" s="19">
        <f>BU82*'4 PEF'!$F$10</f>
        <v>38.567936394950372</v>
      </c>
      <c r="BV59" s="19">
        <f>BV82*'4 PEF'!$F$10</f>
        <v>0.78675630234641403</v>
      </c>
      <c r="BW59" s="33">
        <f>BW82*'4 PEF'!$F$10</f>
        <v>-12.567669841269842</v>
      </c>
      <c r="BX59" s="34">
        <f t="shared" si="72"/>
        <v>85.516906769452746</v>
      </c>
    </row>
    <row r="60" spans="1:76" x14ac:dyDescent="0.25">
      <c r="A60" s="151"/>
      <c r="B60" s="17">
        <v>7</v>
      </c>
      <c r="C60" s="97">
        <f>VLOOKUP(M60,[1]aux!$A$2:$B$37,2,FALSE)</f>
        <v>13</v>
      </c>
      <c r="D60" s="50" t="s">
        <v>32</v>
      </c>
      <c r="E60" s="50" t="s">
        <v>33</v>
      </c>
      <c r="F60" s="49" t="s">
        <v>34</v>
      </c>
      <c r="G60" s="49" t="s">
        <v>32</v>
      </c>
      <c r="H60" s="49">
        <v>0</v>
      </c>
      <c r="I60" s="49">
        <f t="shared" ref="I60" si="74">IF(D60="-",1,IF(D60="o-",2,IF(D60="o+",3,IF(D60="+",4))))</f>
        <v>3</v>
      </c>
      <c r="J60" s="49">
        <f t="shared" si="49"/>
        <v>3</v>
      </c>
      <c r="K60" s="49">
        <f t="shared" si="50"/>
        <v>2</v>
      </c>
      <c r="L60" s="49">
        <f t="shared" si="51"/>
        <v>1</v>
      </c>
      <c r="M60" s="49">
        <f t="shared" si="52"/>
        <v>3321</v>
      </c>
      <c r="N60" s="49">
        <v>9</v>
      </c>
      <c r="O60" s="49">
        <v>20</v>
      </c>
      <c r="P60" s="49">
        <v>1</v>
      </c>
      <c r="Q60" s="49">
        <v>1</v>
      </c>
      <c r="R60" s="49">
        <v>2</v>
      </c>
      <c r="S60" s="22">
        <f t="shared" si="45"/>
        <v>18</v>
      </c>
      <c r="T60" s="49">
        <v>0</v>
      </c>
      <c r="U60" s="49">
        <v>1</v>
      </c>
      <c r="V60" s="18"/>
      <c r="W60" s="10">
        <f>VLOOKUP($C60,[1]Berlin!$BB$7:$BK$42,5)</f>
        <v>15</v>
      </c>
      <c r="X60" s="10">
        <f>VLOOKUP($C60,[1]Berlin!$BB$7:$BK$42,6)</f>
        <v>38</v>
      </c>
      <c r="Y60" s="10">
        <f>VLOOKUP($C60,[1]Berlin!$BB$7:$BK$42,7)</f>
        <v>65</v>
      </c>
      <c r="Z60" s="10">
        <f>VLOOKUP($C60,[1]Berlin!$BB$7:$BK$42,8)</f>
        <v>93</v>
      </c>
      <c r="AA60" s="10">
        <f>VLOOKUP($C60,[1]Berlin!$BB$7:$BK$42,9)</f>
        <v>0</v>
      </c>
      <c r="AB60" s="10">
        <f>VLOOKUP($C60,[1]Berlin!$BB$7:$BK$42,10)</f>
        <v>109</v>
      </c>
      <c r="AC60" s="11">
        <f t="shared" si="53"/>
        <v>0</v>
      </c>
      <c r="AD60" s="11">
        <f t="shared" si="54"/>
        <v>0</v>
      </c>
      <c r="AE60" s="11">
        <f>VLOOKUP($C60,[1]Vienna!$BB$7:$BM$42,11)</f>
        <v>176</v>
      </c>
      <c r="AF60" s="11">
        <f>VLOOKUP($C60,[1]Vienna!$BB$7:$BM$42,12)</f>
        <v>0</v>
      </c>
      <c r="AG60" s="11" t="s">
        <v>30</v>
      </c>
      <c r="AH60" s="11" t="s">
        <v>30</v>
      </c>
      <c r="AI60" s="11">
        <f t="shared" si="55"/>
        <v>138</v>
      </c>
      <c r="AJ60" s="11">
        <f t="shared" si="56"/>
        <v>144</v>
      </c>
      <c r="AK60" s="11">
        <f t="shared" si="57"/>
        <v>149</v>
      </c>
      <c r="AL60" s="11">
        <f t="shared" si="58"/>
        <v>0</v>
      </c>
      <c r="AM60" s="11">
        <f t="shared" si="59"/>
        <v>162</v>
      </c>
      <c r="AN60" s="11">
        <f t="shared" si="60"/>
        <v>0</v>
      </c>
      <c r="AO60" s="11">
        <f t="shared" si="61"/>
        <v>184</v>
      </c>
      <c r="AP60" s="13">
        <f t="shared" si="46"/>
        <v>292.0304354548781</v>
      </c>
      <c r="AQ60" s="10">
        <f>VLOOKUP($C60,[2]Berlin!$BB$7:$BK$40,5)</f>
        <v>16</v>
      </c>
      <c r="AR60" s="10">
        <f>VLOOKUP($C60,[2]Berlin!$BB$7:$BK$40,6)</f>
        <v>38</v>
      </c>
      <c r="AS60" s="10">
        <f>VLOOKUP($C60,[2]Berlin!$BB$7:$BK$40,7)</f>
        <v>66</v>
      </c>
      <c r="AT60" s="10">
        <f>VLOOKUP($C60,[2]Berlin!$BB$7:$BK$40,8)</f>
        <v>95</v>
      </c>
      <c r="AU60" s="10">
        <f>VLOOKUP($C60,[2]Berlin!$BB$7:$BK$40,9)</f>
        <v>0</v>
      </c>
      <c r="AV60" s="10">
        <f>VLOOKUP($C60,[2]Berlin!$BB$7:$BK$40,10)</f>
        <v>109</v>
      </c>
      <c r="AW60" s="11">
        <f t="shared" si="62"/>
        <v>0</v>
      </c>
      <c r="AX60" s="11">
        <f t="shared" si="63"/>
        <v>0</v>
      </c>
      <c r="AY60" s="11">
        <f>VLOOKUP($C60,[2]Vienna!$BB$7:$BM$42,11)</f>
        <v>176</v>
      </c>
      <c r="AZ60" s="11">
        <f>VLOOKUP($C60,[2]Vienna!$BB$7:$BM$42,12)</f>
        <v>0</v>
      </c>
      <c r="BA60" s="11" t="s">
        <v>30</v>
      </c>
      <c r="BB60" s="11" t="s">
        <v>30</v>
      </c>
      <c r="BC60" s="11">
        <f t="shared" si="64"/>
        <v>138</v>
      </c>
      <c r="BD60" s="11">
        <f t="shared" si="65"/>
        <v>144</v>
      </c>
      <c r="BE60" s="11">
        <f t="shared" si="66"/>
        <v>149</v>
      </c>
      <c r="BF60" s="11">
        <f t="shared" si="67"/>
        <v>0</v>
      </c>
      <c r="BG60" s="11">
        <f t="shared" si="68"/>
        <v>162</v>
      </c>
      <c r="BH60" s="11">
        <f t="shared" si="69"/>
        <v>0</v>
      </c>
      <c r="BI60" s="11">
        <f t="shared" si="70"/>
        <v>184</v>
      </c>
      <c r="BJ60" s="13">
        <f t="shared" si="47"/>
        <v>280.97322314659465</v>
      </c>
      <c r="BK60" s="19">
        <f>IF($N60=2,BK83*'4 PEF'!$F$4,IF(OR($N60=3,$N60=4,$N60=5,$N60=6),BK83*'4 PEF'!$F$5,IF(OR($N60=7,$N60=8),BK83*'4 PEF'!$F$10,IF($N60=9,BK83*'4 PEF'!$F$7,IF($N60=10,BK83*'4 PEF'!$F$6)))))</f>
        <v>16.248548866331042</v>
      </c>
      <c r="BL60" s="19">
        <f>BL83*'4 PEF'!$F$10</f>
        <v>6.1937655813245902</v>
      </c>
      <c r="BM60" s="19">
        <f>IF($N60=2,BM83*'4 PEF'!$F$4,IF(OR($N60=3,$N60=4,$N60=5,$N60=6),BM83*'4 PEF'!$F$5,IF(OR($N60=7,$N60=8),BM83*'4 PEF'!$F$10,IF($N60=9,BM83*'4 PEF'!$F$7,IF($N60=10,BM83*'4 PEF'!$F$6)))))</f>
        <v>9.8399999999999981</v>
      </c>
      <c r="BN60" s="19">
        <f>BN83*'4 PEF'!$F$10</f>
        <v>41.824626660156248</v>
      </c>
      <c r="BO60" s="19">
        <f>BO83*'4 PEF'!$F$10</f>
        <v>0.36952304295359045</v>
      </c>
      <c r="BP60" s="33">
        <f>BP83*'4 PEF'!$F$10</f>
        <v>-12.56974358974359</v>
      </c>
      <c r="BQ60" s="34">
        <f t="shared" si="71"/>
        <v>61.906720561021878</v>
      </c>
      <c r="BR60" s="19">
        <f>IF($N60=2,BR83*'4 PEF'!$F$4,IF(OR($N60=3,$N60=4,$N60=5,$N60=6),BR83*'4 PEF'!$F$5,IF(OR($N60=7,$N60=8),BR83*'4 PEF'!$F$10,IF($N60=9,BR83*'4 PEF'!$F$7,IF($N60=10,BR83*'4 PEF'!$F$6)))))</f>
        <v>28.888751635765466</v>
      </c>
      <c r="BS60" s="19">
        <f>BS83*'4 PEF'!$F$10</f>
        <v>4.5373020428487312</v>
      </c>
      <c r="BT60" s="19">
        <f>IF($N60=2,BT83*'4 PEF'!$F$4,IF(OR($N60=3,$N60=4,$N60=5,$N60=6),BT83*'4 PEF'!$F$5,IF(OR($N60=7,$N60=8),BT83*'4 PEF'!$F$10,IF($N60=9,BT83*'4 PEF'!$F$7,IF($N60=10,BT83*'4 PEF'!$F$6)))))</f>
        <v>14.28</v>
      </c>
      <c r="BU60" s="19">
        <f>BU83*'4 PEF'!$F$10</f>
        <v>38.533186130337256</v>
      </c>
      <c r="BV60" s="19">
        <f>BV83*'4 PEF'!$F$10</f>
        <v>0.77183608006269011</v>
      </c>
      <c r="BW60" s="33">
        <f>BW83*'4 PEF'!$F$10</f>
        <v>-12.567669841269842</v>
      </c>
      <c r="BX60" s="34">
        <f t="shared" si="72"/>
        <v>74.44340604774429</v>
      </c>
    </row>
    <row r="61" spans="1:76" x14ac:dyDescent="0.25">
      <c r="A61" s="151"/>
      <c r="B61" s="17">
        <v>8</v>
      </c>
      <c r="C61" s="97">
        <f>VLOOKUP(M61,[1]aux!$A$2:$B$37,2,FALSE)</f>
        <v>9</v>
      </c>
      <c r="D61" s="50" t="s">
        <v>34</v>
      </c>
      <c r="E61" s="50" t="s">
        <v>33</v>
      </c>
      <c r="F61" s="49" t="s">
        <v>34</v>
      </c>
      <c r="G61" s="49" t="s">
        <v>32</v>
      </c>
      <c r="H61" s="49">
        <v>0</v>
      </c>
      <c r="I61" s="49">
        <v>2</v>
      </c>
      <c r="J61" s="49">
        <f t="shared" si="49"/>
        <v>3</v>
      </c>
      <c r="K61" s="49">
        <f t="shared" si="50"/>
        <v>2</v>
      </c>
      <c r="L61" s="49">
        <f t="shared" si="51"/>
        <v>1</v>
      </c>
      <c r="M61" s="49">
        <f t="shared" si="52"/>
        <v>2321</v>
      </c>
      <c r="N61" s="49">
        <v>10</v>
      </c>
      <c r="O61" s="49">
        <v>20</v>
      </c>
      <c r="P61" s="49">
        <v>1</v>
      </c>
      <c r="Q61" s="49">
        <v>1</v>
      </c>
      <c r="R61" s="49">
        <v>2</v>
      </c>
      <c r="S61" s="22">
        <f t="shared" si="45"/>
        <v>25</v>
      </c>
      <c r="T61" s="49">
        <v>1</v>
      </c>
      <c r="U61" s="49">
        <v>1</v>
      </c>
      <c r="V61" s="18"/>
      <c r="W61" s="10">
        <f>VLOOKUP($C61,[1]Berlin!$BB$7:$BK$42,5)</f>
        <v>11</v>
      </c>
      <c r="X61" s="10">
        <f>VLOOKUP($C61,[1]Berlin!$BB$7:$BK$42,6)</f>
        <v>34</v>
      </c>
      <c r="Y61" s="10">
        <f>VLOOKUP($C61,[1]Berlin!$BB$7:$BK$42,7)</f>
        <v>63</v>
      </c>
      <c r="Z61" s="10">
        <f>VLOOKUP($C61,[1]Berlin!$BB$7:$BK$42,8)</f>
        <v>93</v>
      </c>
      <c r="AA61" s="10">
        <f>VLOOKUP($C61,[1]Berlin!$BB$7:$BK$42,9)</f>
        <v>0</v>
      </c>
      <c r="AB61" s="10">
        <f>VLOOKUP($C61,[1]Berlin!$BB$7:$BK$42,10)</f>
        <v>109</v>
      </c>
      <c r="AC61" s="11">
        <f t="shared" si="53"/>
        <v>0</v>
      </c>
      <c r="AD61" s="11">
        <f t="shared" si="54"/>
        <v>0</v>
      </c>
      <c r="AE61" s="11">
        <f>VLOOKUP($C61,[1]Vienna!$BB$7:$BM$42,11)</f>
        <v>176</v>
      </c>
      <c r="AF61" s="11">
        <f>VLOOKUP($C61,[1]Vienna!$BB$7:$BM$42,12)</f>
        <v>0</v>
      </c>
      <c r="AG61" s="11" t="s">
        <v>30</v>
      </c>
      <c r="AH61" s="11" t="s">
        <v>30</v>
      </c>
      <c r="AI61" s="11">
        <f t="shared" si="55"/>
        <v>191</v>
      </c>
      <c r="AJ61" s="11">
        <f t="shared" si="56"/>
        <v>144</v>
      </c>
      <c r="AK61" s="11">
        <f t="shared" si="57"/>
        <v>149</v>
      </c>
      <c r="AL61" s="11">
        <f t="shared" si="58"/>
        <v>0</v>
      </c>
      <c r="AM61" s="11">
        <f t="shared" si="59"/>
        <v>162</v>
      </c>
      <c r="AN61" s="11">
        <f t="shared" si="60"/>
        <v>186</v>
      </c>
      <c r="AO61" s="11">
        <f t="shared" si="61"/>
        <v>184</v>
      </c>
      <c r="AP61" s="13">
        <f t="shared" si="46"/>
        <v>303.51253088120455</v>
      </c>
      <c r="AQ61" s="10">
        <f>VLOOKUP($C61,[2]Berlin!$BB$7:$BK$40,5)</f>
        <v>12</v>
      </c>
      <c r="AR61" s="10">
        <f>VLOOKUP($C61,[2]Berlin!$BB$7:$BK$40,6)</f>
        <v>34</v>
      </c>
      <c r="AS61" s="10">
        <f>VLOOKUP($C61,[2]Berlin!$BB$7:$BK$40,7)</f>
        <v>64</v>
      </c>
      <c r="AT61" s="10">
        <f>VLOOKUP($C61,[2]Berlin!$BB$7:$BK$40,8)</f>
        <v>95</v>
      </c>
      <c r="AU61" s="10">
        <f>VLOOKUP($C61,[2]Berlin!$BB$7:$BK$40,9)</f>
        <v>0</v>
      </c>
      <c r="AV61" s="10">
        <f>VLOOKUP($C61,[2]Berlin!$BB$7:$BK$40,10)</f>
        <v>109</v>
      </c>
      <c r="AW61" s="11">
        <f t="shared" si="62"/>
        <v>0</v>
      </c>
      <c r="AX61" s="11">
        <f t="shared" si="63"/>
        <v>0</v>
      </c>
      <c r="AY61" s="11">
        <f>VLOOKUP($C61,[2]Vienna!$BB$7:$BM$42,11)</f>
        <v>176</v>
      </c>
      <c r="AZ61" s="11">
        <f>VLOOKUP($C61,[2]Vienna!$BB$7:$BM$42,12)</f>
        <v>0</v>
      </c>
      <c r="BA61" s="11" t="s">
        <v>30</v>
      </c>
      <c r="BB61" s="11" t="s">
        <v>30</v>
      </c>
      <c r="BC61" s="11">
        <f t="shared" si="64"/>
        <v>191</v>
      </c>
      <c r="BD61" s="11">
        <f t="shared" si="65"/>
        <v>144</v>
      </c>
      <c r="BE61" s="11">
        <f t="shared" si="66"/>
        <v>149</v>
      </c>
      <c r="BF61" s="11">
        <f t="shared" si="67"/>
        <v>0</v>
      </c>
      <c r="BG61" s="11">
        <f t="shared" si="68"/>
        <v>162</v>
      </c>
      <c r="BH61" s="11">
        <f t="shared" si="69"/>
        <v>186</v>
      </c>
      <c r="BI61" s="11">
        <f t="shared" si="70"/>
        <v>184</v>
      </c>
      <c r="BJ61" s="13">
        <f t="shared" si="47"/>
        <v>299.8197247528621</v>
      </c>
      <c r="BK61" s="19">
        <f>IF($N61=2,BK84*'4 PEF'!$F$4,IF(OR($N61=3,$N61=4,$N61=5,$N61=6),BK84*'4 PEF'!$F$5,IF(OR($N61=7,$N61=8),BK84*'4 PEF'!$F$10,IF($N61=9,BK84*'4 PEF'!$F$7,IF($N61=10,BK84*'4 PEF'!$F$6)))))</f>
        <v>10.194590773916429</v>
      </c>
      <c r="BL61" s="19">
        <f>BL84*'4 PEF'!$F$10</f>
        <v>5.685674726880209</v>
      </c>
      <c r="BM61" s="19">
        <f>IF($N61=2,BM84*'4 PEF'!$F$4,IF(OR($N61=3,$N61=4,$N61=5,$N61=6),BM84*'4 PEF'!$F$5,IF(OR($N61=7,$N61=8),BM84*'4 PEF'!$F$10,IF($N61=9,BM84*'4 PEF'!$F$7,IF($N61=10,BM84*'4 PEF'!$F$6)))))</f>
        <v>2.6628679962013289</v>
      </c>
      <c r="BN61" s="19">
        <f>BN84*'4 PEF'!$F$10</f>
        <v>41.848868515625</v>
      </c>
      <c r="BO61" s="19">
        <f>BO84*'4 PEF'!$F$10</f>
        <v>0.36924024445603959</v>
      </c>
      <c r="BP61" s="33">
        <f>BP84*'4 PEF'!$F$10</f>
        <v>-12.56974358974359</v>
      </c>
      <c r="BQ61" s="34">
        <f t="shared" si="71"/>
        <v>48.191498667335416</v>
      </c>
      <c r="BR61" s="19">
        <f>IF($N61=2,BR84*'4 PEF'!$F$4,IF(OR($N61=3,$N61=4,$N61=5,$N61=6),BR84*'4 PEF'!$F$5,IF(OR($N61=7,$N61=8),BR84*'4 PEF'!$F$10,IF($N61=9,BR84*'4 PEF'!$F$7,IF($N61=10,BR84*'4 PEF'!$F$6)))))</f>
        <v>18.83054678674495</v>
      </c>
      <c r="BS61" s="19">
        <f>BS84*'4 PEF'!$F$10</f>
        <v>3.7759028540567048</v>
      </c>
      <c r="BT61" s="19">
        <f>IF($N61=2,BT84*'4 PEF'!$F$4,IF(OR($N61=3,$N61=4,$N61=5,$N61=6),BT84*'4 PEF'!$F$5,IF(OR($N61=7,$N61=8),BT84*'4 PEF'!$F$10,IF($N61=9,BT84*'4 PEF'!$F$7,IF($N61=10,BT84*'4 PEF'!$F$6)))))</f>
        <v>4.4488536155202825</v>
      </c>
      <c r="BU61" s="19">
        <f>BU84*'4 PEF'!$F$10</f>
        <v>38.567936394950372</v>
      </c>
      <c r="BV61" s="19">
        <f>BV84*'4 PEF'!$F$10</f>
        <v>0.78675630234641403</v>
      </c>
      <c r="BW61" s="33">
        <f>BW84*'4 PEF'!$F$10</f>
        <v>-12.567669841269842</v>
      </c>
      <c r="BX61" s="34">
        <f t="shared" si="72"/>
        <v>53.842326112348893</v>
      </c>
    </row>
    <row r="62" spans="1:76" x14ac:dyDescent="0.25">
      <c r="A62" s="151"/>
      <c r="B62" s="17">
        <v>9</v>
      </c>
      <c r="C62" s="97">
        <f>VLOOKUP(M62,[1]aux!$A$2:$B$37,2,FALSE)</f>
        <v>13</v>
      </c>
      <c r="D62" s="50" t="s">
        <v>32</v>
      </c>
      <c r="E62" s="50" t="s">
        <v>33</v>
      </c>
      <c r="F62" s="49" t="s">
        <v>34</v>
      </c>
      <c r="G62" s="49" t="s">
        <v>32</v>
      </c>
      <c r="H62" s="49">
        <v>0</v>
      </c>
      <c r="I62" s="49">
        <f t="shared" ref="I62:I65" si="75">IF(D62="-",1,IF(D62="o-",2,IF(D62="o+",3,IF(D62="+",4))))</f>
        <v>3</v>
      </c>
      <c r="J62" s="49">
        <f t="shared" si="49"/>
        <v>3</v>
      </c>
      <c r="K62" s="49">
        <f t="shared" si="50"/>
        <v>2</v>
      </c>
      <c r="L62" s="49">
        <f t="shared" si="51"/>
        <v>1</v>
      </c>
      <c r="M62" s="49">
        <f t="shared" si="52"/>
        <v>3321</v>
      </c>
      <c r="N62" s="49">
        <v>10</v>
      </c>
      <c r="O62" s="49">
        <v>20</v>
      </c>
      <c r="P62" s="49">
        <v>1</v>
      </c>
      <c r="Q62" s="49">
        <v>1</v>
      </c>
      <c r="R62" s="49">
        <v>2</v>
      </c>
      <c r="S62" s="22">
        <f t="shared" si="45"/>
        <v>25</v>
      </c>
      <c r="T62" s="49">
        <v>1</v>
      </c>
      <c r="U62" s="49">
        <v>1</v>
      </c>
      <c r="V62" s="18"/>
      <c r="W62" s="10">
        <f>VLOOKUP($C62,[1]Berlin!$BB$7:$BK$42,5)</f>
        <v>15</v>
      </c>
      <c r="X62" s="10">
        <f>VLOOKUP($C62,[1]Berlin!$BB$7:$BK$42,6)</f>
        <v>38</v>
      </c>
      <c r="Y62" s="10">
        <f>VLOOKUP($C62,[1]Berlin!$BB$7:$BK$42,7)</f>
        <v>65</v>
      </c>
      <c r="Z62" s="10">
        <f>VLOOKUP($C62,[1]Berlin!$BB$7:$BK$42,8)</f>
        <v>93</v>
      </c>
      <c r="AA62" s="10">
        <f>VLOOKUP($C62,[1]Berlin!$BB$7:$BK$42,9)</f>
        <v>0</v>
      </c>
      <c r="AB62" s="10">
        <f>VLOOKUP($C62,[1]Berlin!$BB$7:$BK$42,10)</f>
        <v>109</v>
      </c>
      <c r="AC62" s="11">
        <f t="shared" si="53"/>
        <v>0</v>
      </c>
      <c r="AD62" s="11">
        <f t="shared" si="54"/>
        <v>0</v>
      </c>
      <c r="AE62" s="11">
        <f>VLOOKUP($C62,[1]Vienna!$BB$7:$BM$42,11)</f>
        <v>176</v>
      </c>
      <c r="AF62" s="11">
        <f>VLOOKUP($C62,[1]Vienna!$BB$7:$BM$42,12)</f>
        <v>0</v>
      </c>
      <c r="AG62" s="11" t="s">
        <v>30</v>
      </c>
      <c r="AH62" s="11" t="s">
        <v>30</v>
      </c>
      <c r="AI62" s="11">
        <f t="shared" si="55"/>
        <v>191</v>
      </c>
      <c r="AJ62" s="11">
        <f t="shared" si="56"/>
        <v>144</v>
      </c>
      <c r="AK62" s="11">
        <f t="shared" si="57"/>
        <v>149</v>
      </c>
      <c r="AL62" s="11">
        <f t="shared" si="58"/>
        <v>0</v>
      </c>
      <c r="AM62" s="11">
        <f t="shared" si="59"/>
        <v>162</v>
      </c>
      <c r="AN62" s="11">
        <f t="shared" si="60"/>
        <v>186</v>
      </c>
      <c r="AO62" s="11">
        <f t="shared" si="61"/>
        <v>184</v>
      </c>
      <c r="AP62" s="13">
        <f t="shared" si="46"/>
        <v>315.91988341052058</v>
      </c>
      <c r="AQ62" s="10">
        <f>VLOOKUP($C62,[2]Berlin!$BB$7:$BK$40,5)</f>
        <v>16</v>
      </c>
      <c r="AR62" s="10">
        <f>VLOOKUP($C62,[2]Berlin!$BB$7:$BK$40,6)</f>
        <v>38</v>
      </c>
      <c r="AS62" s="10">
        <f>VLOOKUP($C62,[2]Berlin!$BB$7:$BK$40,7)</f>
        <v>66</v>
      </c>
      <c r="AT62" s="10">
        <f>VLOOKUP($C62,[2]Berlin!$BB$7:$BK$40,8)</f>
        <v>95</v>
      </c>
      <c r="AU62" s="10">
        <f>VLOOKUP($C62,[2]Berlin!$BB$7:$BK$40,9)</f>
        <v>0</v>
      </c>
      <c r="AV62" s="10">
        <f>VLOOKUP($C62,[2]Berlin!$BB$7:$BK$40,10)</f>
        <v>109</v>
      </c>
      <c r="AW62" s="11">
        <f t="shared" si="62"/>
        <v>0</v>
      </c>
      <c r="AX62" s="11">
        <f t="shared" si="63"/>
        <v>0</v>
      </c>
      <c r="AY62" s="11">
        <f>VLOOKUP($C62,[2]Vienna!$BB$7:$BM$42,11)</f>
        <v>176</v>
      </c>
      <c r="AZ62" s="11">
        <f>VLOOKUP($C62,[2]Vienna!$BB$7:$BM$42,12)</f>
        <v>0</v>
      </c>
      <c r="BA62" s="11" t="s">
        <v>30</v>
      </c>
      <c r="BB62" s="11" t="s">
        <v>30</v>
      </c>
      <c r="BC62" s="11">
        <f t="shared" si="64"/>
        <v>191</v>
      </c>
      <c r="BD62" s="11">
        <f t="shared" si="65"/>
        <v>144</v>
      </c>
      <c r="BE62" s="11">
        <f t="shared" si="66"/>
        <v>149</v>
      </c>
      <c r="BF62" s="11">
        <f t="shared" si="67"/>
        <v>0</v>
      </c>
      <c r="BG62" s="11">
        <f t="shared" si="68"/>
        <v>162</v>
      </c>
      <c r="BH62" s="11">
        <f t="shared" si="69"/>
        <v>186</v>
      </c>
      <c r="BI62" s="11">
        <f t="shared" si="70"/>
        <v>184</v>
      </c>
      <c r="BJ62" s="13">
        <f t="shared" si="47"/>
        <v>328.63688471916623</v>
      </c>
      <c r="BK62" s="19">
        <f>IF($N62=2,BK85*'4 PEF'!$F$4,IF(OR($N62=3,$N62=4,$N62=5,$N62=6),BK85*'4 PEF'!$F$5,IF(OR($N62=7,$N62=8),BK85*'4 PEF'!$F$10,IF($N62=9,BK85*'4 PEF'!$F$7,IF($N62=10,BK85*'4 PEF'!$F$6)))))</f>
        <v>7.5224763270051112</v>
      </c>
      <c r="BL62" s="19">
        <f>BL85*'4 PEF'!$F$10</f>
        <v>6.1937655813245902</v>
      </c>
      <c r="BM62" s="19">
        <f>IF($N62=2,BM85*'4 PEF'!$F$4,IF(OR($N62=3,$N62=4,$N62=5,$N62=6),BM85*'4 PEF'!$F$5,IF(OR($N62=7,$N62=8),BM85*'4 PEF'!$F$10,IF($N62=9,BM85*'4 PEF'!$F$7,IF($N62=10,BM85*'4 PEF'!$F$6)))))</f>
        <v>2.6628679962013289</v>
      </c>
      <c r="BN62" s="19">
        <f>BN85*'4 PEF'!$F$10</f>
        <v>41.824626660156248</v>
      </c>
      <c r="BO62" s="19">
        <f>BO85*'4 PEF'!$F$10</f>
        <v>0.36952304295359045</v>
      </c>
      <c r="BP62" s="33">
        <f>BP85*'4 PEF'!$F$10</f>
        <v>-12.56974358974359</v>
      </c>
      <c r="BQ62" s="34">
        <f t="shared" si="71"/>
        <v>46.003516017897276</v>
      </c>
      <c r="BR62" s="19">
        <f>IF($N62=2,BR85*'4 PEF'!$F$4,IF(OR($N62=3,$N62=4,$N62=5,$N62=6),BR85*'4 PEF'!$F$5,IF(OR($N62=7,$N62=8),BR85*'4 PEF'!$F$10,IF($N62=9,BR85*'4 PEF'!$F$7,IF($N62=10,BR85*'4 PEF'!$F$6)))))</f>
        <v>13.374422053595124</v>
      </c>
      <c r="BS62" s="19">
        <f>BS85*'4 PEF'!$F$10</f>
        <v>4.5373020428487312</v>
      </c>
      <c r="BT62" s="19">
        <f>IF($N62=2,BT85*'4 PEF'!$F$4,IF(OR($N62=3,$N62=4,$N62=5,$N62=6),BT85*'4 PEF'!$F$5,IF(OR($N62=7,$N62=8),BT85*'4 PEF'!$F$10,IF($N62=9,BT85*'4 PEF'!$F$7,IF($N62=10,BT85*'4 PEF'!$F$6)))))</f>
        <v>4.4488536155202825</v>
      </c>
      <c r="BU62" s="19">
        <f>BU85*'4 PEF'!$F$10</f>
        <v>38.533186130337256</v>
      </c>
      <c r="BV62" s="19">
        <f>BV85*'4 PEF'!$F$10</f>
        <v>0.77183608006269011</v>
      </c>
      <c r="BW62" s="33">
        <f>BW85*'4 PEF'!$F$10</f>
        <v>-12.567669841269842</v>
      </c>
      <c r="BX62" s="34">
        <f t="shared" si="72"/>
        <v>49.097930081094248</v>
      </c>
    </row>
    <row r="63" spans="1:76" x14ac:dyDescent="0.25">
      <c r="A63" s="151"/>
      <c r="B63" s="17">
        <v>10</v>
      </c>
      <c r="C63" s="97">
        <f>VLOOKUP(M63,[1]aux!$A$2:$B$37,2,FALSE)</f>
        <v>14</v>
      </c>
      <c r="D63" s="50" t="s">
        <v>32</v>
      </c>
      <c r="E63" s="50" t="s">
        <v>33</v>
      </c>
      <c r="F63" s="49" t="s">
        <v>33</v>
      </c>
      <c r="G63" s="49" t="s">
        <v>33</v>
      </c>
      <c r="H63" s="49">
        <v>0</v>
      </c>
      <c r="I63" s="49">
        <f t="shared" si="75"/>
        <v>3</v>
      </c>
      <c r="J63" s="49">
        <f t="shared" si="49"/>
        <v>3</v>
      </c>
      <c r="K63" s="49">
        <f t="shared" si="50"/>
        <v>3</v>
      </c>
      <c r="L63" s="49">
        <f t="shared" si="51"/>
        <v>1</v>
      </c>
      <c r="M63" s="49">
        <f t="shared" si="52"/>
        <v>3331</v>
      </c>
      <c r="N63" s="49">
        <v>8</v>
      </c>
      <c r="O63" s="49">
        <v>0</v>
      </c>
      <c r="P63" s="49">
        <v>1</v>
      </c>
      <c r="Q63" s="49">
        <v>0</v>
      </c>
      <c r="R63" s="49">
        <v>2</v>
      </c>
      <c r="S63" s="22">
        <f t="shared" si="45"/>
        <v>17</v>
      </c>
      <c r="T63" s="49">
        <v>0</v>
      </c>
      <c r="U63" s="49">
        <v>1</v>
      </c>
      <c r="V63" s="18"/>
      <c r="W63" s="10">
        <f>VLOOKUP($C63,[1]Berlin!$BB$7:$BK$42,5)</f>
        <v>15</v>
      </c>
      <c r="X63" s="10">
        <f>VLOOKUP($C63,[1]Berlin!$BB$7:$BK$42,6)</f>
        <v>38</v>
      </c>
      <c r="Y63" s="10">
        <f>VLOOKUP($C63,[1]Berlin!$BB$7:$BK$42,7)</f>
        <v>65</v>
      </c>
      <c r="Z63" s="10">
        <f>VLOOKUP($C63,[1]Berlin!$BB$7:$BK$42,8)</f>
        <v>93</v>
      </c>
      <c r="AA63" s="10">
        <f>VLOOKUP($C63,[1]Berlin!$BB$7:$BK$42,9)</f>
        <v>117</v>
      </c>
      <c r="AB63" s="10">
        <f>VLOOKUP($C63,[1]Berlin!$BB$7:$BK$42,10)</f>
        <v>109</v>
      </c>
      <c r="AC63" s="11">
        <f t="shared" si="53"/>
        <v>0</v>
      </c>
      <c r="AD63" s="11">
        <f t="shared" si="54"/>
        <v>0</v>
      </c>
      <c r="AE63" s="11">
        <f>VLOOKUP($C63,[1]Vienna!$BB$7:$BM$42,11)</f>
        <v>177</v>
      </c>
      <c r="AF63" s="11">
        <f>VLOOKUP($C63,[1]Vienna!$BB$7:$BM$42,12)</f>
        <v>182</v>
      </c>
      <c r="AG63" s="11" t="s">
        <v>30</v>
      </c>
      <c r="AH63" s="11" t="s">
        <v>30</v>
      </c>
      <c r="AI63" s="11">
        <f t="shared" si="55"/>
        <v>135</v>
      </c>
      <c r="AJ63" s="11">
        <f t="shared" si="56"/>
        <v>0</v>
      </c>
      <c r="AK63" s="11">
        <f t="shared" si="57"/>
        <v>149</v>
      </c>
      <c r="AL63" s="11">
        <f t="shared" si="58"/>
        <v>0</v>
      </c>
      <c r="AM63" s="11">
        <f t="shared" si="59"/>
        <v>162</v>
      </c>
      <c r="AN63" s="11">
        <f t="shared" si="60"/>
        <v>0</v>
      </c>
      <c r="AO63" s="11">
        <f t="shared" si="61"/>
        <v>184</v>
      </c>
      <c r="AP63" s="13">
        <f t="shared" si="46"/>
        <v>435.8894792719758</v>
      </c>
      <c r="AQ63" s="10">
        <f>VLOOKUP($C63,[2]Berlin!$BB$7:$BK$40,5)</f>
        <v>16</v>
      </c>
      <c r="AR63" s="10">
        <f>VLOOKUP($C63,[2]Berlin!$BB$7:$BK$40,6)</f>
        <v>38</v>
      </c>
      <c r="AS63" s="10">
        <f>VLOOKUP($C63,[2]Berlin!$BB$7:$BK$40,7)</f>
        <v>66</v>
      </c>
      <c r="AT63" s="10">
        <f>VLOOKUP($C63,[2]Berlin!$BB$7:$BK$40,8)</f>
        <v>95</v>
      </c>
      <c r="AU63" s="10">
        <f>VLOOKUP($C63,[2]Berlin!$BB$7:$BK$40,9)</f>
        <v>117</v>
      </c>
      <c r="AV63" s="10">
        <f>VLOOKUP($C63,[2]Berlin!$BB$7:$BK$40,10)</f>
        <v>109</v>
      </c>
      <c r="AW63" s="11">
        <f t="shared" si="62"/>
        <v>0</v>
      </c>
      <c r="AX63" s="11">
        <f t="shared" si="63"/>
        <v>0</v>
      </c>
      <c r="AY63" s="11">
        <f>VLOOKUP($C63,[2]Vienna!$BB$7:$BM$42,11)</f>
        <v>177</v>
      </c>
      <c r="AZ63" s="11">
        <f>VLOOKUP($C63,[2]Vienna!$BB$7:$BM$42,12)</f>
        <v>182</v>
      </c>
      <c r="BA63" s="11" t="s">
        <v>30</v>
      </c>
      <c r="BB63" s="11" t="s">
        <v>30</v>
      </c>
      <c r="BC63" s="11">
        <f t="shared" si="64"/>
        <v>135</v>
      </c>
      <c r="BD63" s="11">
        <f t="shared" si="65"/>
        <v>0</v>
      </c>
      <c r="BE63" s="11">
        <f t="shared" si="66"/>
        <v>149</v>
      </c>
      <c r="BF63" s="11">
        <f t="shared" si="67"/>
        <v>0</v>
      </c>
      <c r="BG63" s="11">
        <f t="shared" si="68"/>
        <v>162</v>
      </c>
      <c r="BH63" s="11">
        <f t="shared" si="69"/>
        <v>0</v>
      </c>
      <c r="BI63" s="11">
        <f t="shared" si="70"/>
        <v>184</v>
      </c>
      <c r="BJ63" s="13">
        <f t="shared" si="47"/>
        <v>437.46788379435492</v>
      </c>
      <c r="BK63" s="19">
        <f>IF($N63=2,BK86*'4 PEF'!$F$4,IF(OR($N63=3,$N63=4,$N63=5,$N63=6),BK86*'4 PEF'!$F$5,IF(OR($N63=7,$N63=8),BK86*'4 PEF'!$F$10,IF($N63=9,BK86*'4 PEF'!$F$7,IF($N63=10,BK86*'4 PEF'!$F$6)))))</f>
        <v>10.817147995351638</v>
      </c>
      <c r="BL63" s="19">
        <f>BL86*'4 PEF'!$F$10</f>
        <v>0</v>
      </c>
      <c r="BM63" s="19">
        <f>IF($N63=2,BM86*'4 PEF'!$F$4,IF(OR($N63=3,$N63=4,$N63=5,$N63=6),BM86*'4 PEF'!$F$5,IF(OR($N63=7,$N63=8),BM86*'4 PEF'!$F$10,IF($N63=9,BM86*'4 PEF'!$F$7,IF($N63=10,BM86*'4 PEF'!$F$6)))))</f>
        <v>4.4520508643061723</v>
      </c>
      <c r="BN63" s="19">
        <f>BN86*'4 PEF'!$F$10</f>
        <v>15.373649288624833</v>
      </c>
      <c r="BO63" s="19">
        <f>BO86*'4 PEF'!$F$10</f>
        <v>0.29743313455468973</v>
      </c>
      <c r="BP63" s="33">
        <f>BP86*'4 PEF'!$F$10</f>
        <v>-12.56974358974359</v>
      </c>
      <c r="BQ63" s="34">
        <f t="shared" si="71"/>
        <v>18.370537693093745</v>
      </c>
      <c r="BR63" s="19">
        <f>IF($N63=2,BR86*'4 PEF'!$F$4,IF(OR($N63=3,$N63=4,$N63=5,$N63=6),BR86*'4 PEF'!$F$5,IF(OR($N63=7,$N63=8),BR86*'4 PEF'!$F$10,IF($N63=9,BR86*'4 PEF'!$F$7,IF($N63=10,BR86*'4 PEF'!$F$6)))))</f>
        <v>16.365665659024167</v>
      </c>
      <c r="BS63" s="19">
        <f>BS86*'4 PEF'!$F$10</f>
        <v>0</v>
      </c>
      <c r="BT63" s="19">
        <f>IF($N63=2,BT86*'4 PEF'!$F$4,IF(OR($N63=3,$N63=4,$N63=5,$N63=6),BT86*'4 PEF'!$F$5,IF(OR($N63=7,$N63=8),BT86*'4 PEF'!$F$10,IF($N63=9,BT86*'4 PEF'!$F$7,IF($N63=10,BT86*'4 PEF'!$F$6)))))</f>
        <v>6.2183764712624106</v>
      </c>
      <c r="BU63" s="19">
        <f>BU86*'4 PEF'!$F$10</f>
        <v>15.542887641653831</v>
      </c>
      <c r="BV63" s="19">
        <f>BV86*'4 PEF'!$F$10</f>
        <v>0.74047297985515514</v>
      </c>
      <c r="BW63" s="33">
        <f>BW86*'4 PEF'!$F$10</f>
        <v>-12.567669841269842</v>
      </c>
      <c r="BX63" s="34">
        <f t="shared" si="72"/>
        <v>26.299732910525726</v>
      </c>
    </row>
    <row r="64" spans="1:76" x14ac:dyDescent="0.25">
      <c r="A64" s="151"/>
      <c r="B64" s="17">
        <v>11</v>
      </c>
      <c r="C64" s="97">
        <f>VLOOKUP(M64,[1]aux!$A$2:$B$37,2,FALSE)</f>
        <v>18</v>
      </c>
      <c r="D64" s="50" t="s">
        <v>33</v>
      </c>
      <c r="E64" s="50" t="s">
        <v>33</v>
      </c>
      <c r="F64" s="49" t="s">
        <v>33</v>
      </c>
      <c r="G64" s="49" t="s">
        <v>33</v>
      </c>
      <c r="H64" s="49">
        <v>0</v>
      </c>
      <c r="I64" s="49">
        <f t="shared" si="75"/>
        <v>4</v>
      </c>
      <c r="J64" s="49">
        <f t="shared" si="49"/>
        <v>3</v>
      </c>
      <c r="K64" s="49">
        <f t="shared" si="50"/>
        <v>3</v>
      </c>
      <c r="L64" s="49">
        <f t="shared" si="51"/>
        <v>1</v>
      </c>
      <c r="M64" s="49">
        <f t="shared" si="52"/>
        <v>4331</v>
      </c>
      <c r="N64" s="49">
        <v>8</v>
      </c>
      <c r="O64" s="49">
        <v>0</v>
      </c>
      <c r="P64" s="49">
        <v>1</v>
      </c>
      <c r="Q64" s="49">
        <v>0</v>
      </c>
      <c r="R64" s="49">
        <v>2</v>
      </c>
      <c r="S64" s="22">
        <f t="shared" si="45"/>
        <v>17</v>
      </c>
      <c r="T64" s="49">
        <v>0</v>
      </c>
      <c r="U64" s="49">
        <v>1</v>
      </c>
      <c r="V64" s="18"/>
      <c r="W64" s="10">
        <f>VLOOKUP($C64,[1]Berlin!$BB$7:$BK$42,5)</f>
        <v>17</v>
      </c>
      <c r="X64" s="10" t="str">
        <f>VLOOKUP($C64,[1]Berlin!$BB$7:$BK$42,6)</f>
        <v>f</v>
      </c>
      <c r="Y64" s="10">
        <f>VLOOKUP($C64,[1]Berlin!$BB$7:$BK$42,7)</f>
        <v>67</v>
      </c>
      <c r="Z64" s="10">
        <f>VLOOKUP($C64,[1]Berlin!$BB$7:$BK$42,8)</f>
        <v>93</v>
      </c>
      <c r="AA64" s="10">
        <f>VLOOKUP($C64,[1]Berlin!$BB$7:$BK$42,9)</f>
        <v>117</v>
      </c>
      <c r="AB64" s="10">
        <f>VLOOKUP($C64,[1]Berlin!$BB$7:$BK$42,10)</f>
        <v>109</v>
      </c>
      <c r="AC64" s="11">
        <f t="shared" si="53"/>
        <v>0</v>
      </c>
      <c r="AD64" s="11">
        <f t="shared" si="54"/>
        <v>0</v>
      </c>
      <c r="AE64" s="11">
        <f>VLOOKUP($C64,[1]Vienna!$BB$7:$BM$42,11)</f>
        <v>177</v>
      </c>
      <c r="AF64" s="11">
        <f>VLOOKUP($C64,[1]Vienna!$BB$7:$BM$42,12)</f>
        <v>182</v>
      </c>
      <c r="AG64" s="11" t="s">
        <v>30</v>
      </c>
      <c r="AH64" s="11" t="s">
        <v>30</v>
      </c>
      <c r="AI64" s="11">
        <f t="shared" si="55"/>
        <v>135</v>
      </c>
      <c r="AJ64" s="11">
        <f t="shared" si="56"/>
        <v>0</v>
      </c>
      <c r="AK64" s="11">
        <f t="shared" si="57"/>
        <v>149</v>
      </c>
      <c r="AL64" s="11">
        <f t="shared" si="58"/>
        <v>0</v>
      </c>
      <c r="AM64" s="11">
        <f t="shared" si="59"/>
        <v>162</v>
      </c>
      <c r="AN64" s="11">
        <f t="shared" si="60"/>
        <v>0</v>
      </c>
      <c r="AO64" s="11">
        <f t="shared" si="61"/>
        <v>184</v>
      </c>
      <c r="AP64" s="13">
        <f t="shared" si="46"/>
        <v>444.41250241143644</v>
      </c>
      <c r="AQ64" s="10">
        <f>VLOOKUP($C64,[2]Berlin!$BB$7:$BK$40,5)</f>
        <v>18</v>
      </c>
      <c r="AR64" s="10" t="str">
        <f>VLOOKUP($C64,[2]Berlin!$BB$7:$BK$40,6)</f>
        <v>f</v>
      </c>
      <c r="AS64" s="10">
        <f>VLOOKUP($C64,[2]Berlin!$BB$7:$BK$40,7)</f>
        <v>68</v>
      </c>
      <c r="AT64" s="10">
        <f>VLOOKUP($C64,[2]Berlin!$BB$7:$BK$40,8)</f>
        <v>95</v>
      </c>
      <c r="AU64" s="10">
        <f>VLOOKUP($C64,[2]Berlin!$BB$7:$BK$40,9)</f>
        <v>117</v>
      </c>
      <c r="AV64" s="10">
        <f>VLOOKUP($C64,[2]Berlin!$BB$7:$BK$40,10)</f>
        <v>109</v>
      </c>
      <c r="AW64" s="11">
        <f t="shared" si="62"/>
        <v>0</v>
      </c>
      <c r="AX64" s="11">
        <f t="shared" si="63"/>
        <v>0</v>
      </c>
      <c r="AY64" s="11">
        <f>VLOOKUP($C64,[2]Vienna!$BB$7:$BM$42,11)</f>
        <v>177</v>
      </c>
      <c r="AZ64" s="11">
        <f>VLOOKUP($C64,[2]Vienna!$BB$7:$BM$42,12)</f>
        <v>182</v>
      </c>
      <c r="BA64" s="11" t="s">
        <v>30</v>
      </c>
      <c r="BB64" s="11" t="s">
        <v>30</v>
      </c>
      <c r="BC64" s="11">
        <f t="shared" si="64"/>
        <v>135</v>
      </c>
      <c r="BD64" s="11">
        <f t="shared" si="65"/>
        <v>0</v>
      </c>
      <c r="BE64" s="11">
        <f t="shared" si="66"/>
        <v>149</v>
      </c>
      <c r="BF64" s="11">
        <f t="shared" si="67"/>
        <v>0</v>
      </c>
      <c r="BG64" s="11">
        <f t="shared" si="68"/>
        <v>162</v>
      </c>
      <c r="BH64" s="11">
        <f t="shared" si="69"/>
        <v>0</v>
      </c>
      <c r="BI64" s="11">
        <f t="shared" si="70"/>
        <v>184</v>
      </c>
      <c r="BJ64" s="13">
        <f t="shared" si="47"/>
        <v>458.54924945101203</v>
      </c>
      <c r="BK64" s="19">
        <f>IF($N64=2,BK87*'4 PEF'!$F$4,IF(OR($N64=3,$N64=4,$N64=5,$N64=6),BK87*'4 PEF'!$F$5,IF(OR($N64=7,$N64=8),BK87*'4 PEF'!$F$10,IF($N64=9,BK87*'4 PEF'!$F$7,IF($N64=10,BK87*'4 PEF'!$F$6)))))</f>
        <v>9.7255644199484674</v>
      </c>
      <c r="BL64" s="19">
        <f>BL87*'4 PEF'!$F$10</f>
        <v>0</v>
      </c>
      <c r="BM64" s="19">
        <f>IF($N64=2,BM87*'4 PEF'!$F$4,IF(OR($N64=3,$N64=4,$N64=5,$N64=6),BM87*'4 PEF'!$F$5,IF(OR($N64=7,$N64=8),BM87*'4 PEF'!$F$10,IF($N64=9,BM87*'4 PEF'!$F$7,IF($N64=10,BM87*'4 PEF'!$F$6)))))</f>
        <v>4.4656351457950096</v>
      </c>
      <c r="BN64" s="19">
        <f>BN87*'4 PEF'!$F$10</f>
        <v>15.373649288624833</v>
      </c>
      <c r="BO64" s="19">
        <f>BO87*'4 PEF'!$F$10</f>
        <v>0.29402883180927458</v>
      </c>
      <c r="BP64" s="33">
        <f>BP87*'4 PEF'!$F$10</f>
        <v>-12.56974358974359</v>
      </c>
      <c r="BQ64" s="34">
        <f t="shared" si="71"/>
        <v>17.289134096433997</v>
      </c>
      <c r="BR64" s="19">
        <f>IF($N64=2,BR87*'4 PEF'!$F$4,IF(OR($N64=3,$N64=4,$N64=5,$N64=6),BR87*'4 PEF'!$F$5,IF(OR($N64=7,$N64=8),BR87*'4 PEF'!$F$10,IF($N64=9,BR87*'4 PEF'!$F$7,IF($N64=10,BR87*'4 PEF'!$F$6)))))</f>
        <v>14.012760391527337</v>
      </c>
      <c r="BS64" s="19">
        <f>BS87*'4 PEF'!$F$10</f>
        <v>0</v>
      </c>
      <c r="BT64" s="19">
        <f>IF($N64=2,BT87*'4 PEF'!$F$4,IF(OR($N64=3,$N64=4,$N64=5,$N64=6),BT87*'4 PEF'!$F$5,IF(OR($N64=7,$N64=8),BT87*'4 PEF'!$F$10,IF($N64=9,BT87*'4 PEF'!$F$7,IF($N64=10,BT87*'4 PEF'!$F$6)))))</f>
        <v>6.2228891627957088</v>
      </c>
      <c r="BU64" s="19">
        <f>BU87*'4 PEF'!$F$10</f>
        <v>15.542887641653831</v>
      </c>
      <c r="BV64" s="19">
        <f>BV87*'4 PEF'!$F$10</f>
        <v>0.7287095202615651</v>
      </c>
      <c r="BW64" s="33">
        <f>BW87*'4 PEF'!$F$10</f>
        <v>-12.567669841269842</v>
      </c>
      <c r="BX64" s="34">
        <f t="shared" si="72"/>
        <v>23.939576874968608</v>
      </c>
    </row>
    <row r="65" spans="1:76" x14ac:dyDescent="0.25">
      <c r="A65" s="151"/>
      <c r="B65" s="17">
        <v>12</v>
      </c>
      <c r="C65" s="97">
        <f>VLOOKUP(M65,[1]aux!$A$2:$B$37,2,FALSE)</f>
        <v>18</v>
      </c>
      <c r="D65" s="50" t="s">
        <v>33</v>
      </c>
      <c r="E65" s="50" t="s">
        <v>33</v>
      </c>
      <c r="F65" s="49" t="s">
        <v>33</v>
      </c>
      <c r="G65" s="49" t="s">
        <v>33</v>
      </c>
      <c r="H65" s="49">
        <v>0</v>
      </c>
      <c r="I65" s="49">
        <f t="shared" si="75"/>
        <v>4</v>
      </c>
      <c r="J65" s="49">
        <f t="shared" si="49"/>
        <v>3</v>
      </c>
      <c r="K65" s="49">
        <f t="shared" si="50"/>
        <v>3</v>
      </c>
      <c r="L65" s="49">
        <f t="shared" si="51"/>
        <v>1</v>
      </c>
      <c r="M65" s="49">
        <f t="shared" si="52"/>
        <v>4331</v>
      </c>
      <c r="N65" s="49">
        <v>6</v>
      </c>
      <c r="O65" s="49">
        <v>0</v>
      </c>
      <c r="P65" s="49">
        <v>1</v>
      </c>
      <c r="Q65" s="49">
        <v>0</v>
      </c>
      <c r="R65" s="49">
        <v>2</v>
      </c>
      <c r="S65" s="22">
        <f t="shared" si="45"/>
        <v>21</v>
      </c>
      <c r="T65" s="49">
        <v>1</v>
      </c>
      <c r="U65" s="49">
        <v>1</v>
      </c>
      <c r="V65" s="18"/>
      <c r="W65" s="10">
        <f>VLOOKUP($C65,[1]Berlin!$BB$7:$BK$42,5)</f>
        <v>17</v>
      </c>
      <c r="X65" s="10" t="str">
        <f>VLOOKUP($C65,[1]Berlin!$BB$7:$BK$42,6)</f>
        <v>f</v>
      </c>
      <c r="Y65" s="10">
        <f>VLOOKUP($C65,[1]Berlin!$BB$7:$BK$42,7)</f>
        <v>67</v>
      </c>
      <c r="Z65" s="10">
        <f>VLOOKUP($C65,[1]Berlin!$BB$7:$BK$42,8)</f>
        <v>93</v>
      </c>
      <c r="AA65" s="10">
        <f>VLOOKUP($C65,[1]Berlin!$BB$7:$BK$42,9)</f>
        <v>117</v>
      </c>
      <c r="AB65" s="10">
        <f>VLOOKUP($C65,[1]Berlin!$BB$7:$BK$42,10)</f>
        <v>109</v>
      </c>
      <c r="AC65" s="11">
        <f t="shared" si="53"/>
        <v>0</v>
      </c>
      <c r="AD65" s="11">
        <f t="shared" si="54"/>
        <v>0</v>
      </c>
      <c r="AE65" s="11">
        <f>VLOOKUP($C65,[1]Vienna!$BB$7:$BM$42,11)</f>
        <v>177</v>
      </c>
      <c r="AF65" s="11">
        <f>VLOOKUP($C65,[1]Vienna!$BB$7:$BM$42,12)</f>
        <v>182</v>
      </c>
      <c r="AG65" s="11" t="s">
        <v>30</v>
      </c>
      <c r="AH65" s="11" t="s">
        <v>30</v>
      </c>
      <c r="AI65" s="11">
        <f t="shared" si="55"/>
        <v>123</v>
      </c>
      <c r="AJ65" s="11">
        <f t="shared" si="56"/>
        <v>0</v>
      </c>
      <c r="AK65" s="11">
        <f t="shared" si="57"/>
        <v>149</v>
      </c>
      <c r="AL65" s="11">
        <f t="shared" si="58"/>
        <v>0</v>
      </c>
      <c r="AM65" s="11">
        <f t="shared" si="59"/>
        <v>162</v>
      </c>
      <c r="AN65" s="11">
        <f t="shared" si="60"/>
        <v>186</v>
      </c>
      <c r="AO65" s="11">
        <f t="shared" si="61"/>
        <v>184</v>
      </c>
      <c r="AP65" s="13">
        <f t="shared" si="46"/>
        <v>441.14625549213957</v>
      </c>
      <c r="AQ65" s="10">
        <f>VLOOKUP($C65,[2]Berlin!$BB$7:$BK$40,5)</f>
        <v>18</v>
      </c>
      <c r="AR65" s="10" t="str">
        <f>VLOOKUP($C65,[2]Berlin!$BB$7:$BK$40,6)</f>
        <v>f</v>
      </c>
      <c r="AS65" s="10">
        <f>VLOOKUP($C65,[2]Berlin!$BB$7:$BK$40,7)</f>
        <v>68</v>
      </c>
      <c r="AT65" s="10">
        <f>VLOOKUP($C65,[2]Berlin!$BB$7:$BK$40,8)</f>
        <v>95</v>
      </c>
      <c r="AU65" s="10">
        <f>VLOOKUP($C65,[2]Berlin!$BB$7:$BK$40,9)</f>
        <v>117</v>
      </c>
      <c r="AV65" s="10">
        <f>VLOOKUP($C65,[2]Berlin!$BB$7:$BK$40,10)</f>
        <v>109</v>
      </c>
      <c r="AW65" s="11">
        <f t="shared" si="62"/>
        <v>0</v>
      </c>
      <c r="AX65" s="11">
        <f t="shared" si="63"/>
        <v>0</v>
      </c>
      <c r="AY65" s="11">
        <f>VLOOKUP($C65,[2]Vienna!$BB$7:$BM$42,11)</f>
        <v>177</v>
      </c>
      <c r="AZ65" s="11">
        <f>VLOOKUP($C65,[2]Vienna!$BB$7:$BM$42,12)</f>
        <v>182</v>
      </c>
      <c r="BA65" s="11" t="s">
        <v>30</v>
      </c>
      <c r="BB65" s="11" t="s">
        <v>30</v>
      </c>
      <c r="BC65" s="11">
        <f t="shared" si="64"/>
        <v>123</v>
      </c>
      <c r="BD65" s="11">
        <f t="shared" si="65"/>
        <v>0</v>
      </c>
      <c r="BE65" s="11">
        <f t="shared" si="66"/>
        <v>149</v>
      </c>
      <c r="BF65" s="11">
        <f t="shared" si="67"/>
        <v>0</v>
      </c>
      <c r="BG65" s="11">
        <f t="shared" si="68"/>
        <v>162</v>
      </c>
      <c r="BH65" s="11">
        <f t="shared" si="69"/>
        <v>186</v>
      </c>
      <c r="BI65" s="11">
        <f t="shared" si="70"/>
        <v>184</v>
      </c>
      <c r="BJ65" s="13">
        <f t="shared" si="47"/>
        <v>430.30747650855699</v>
      </c>
      <c r="BK65" s="19">
        <f>IF($N65=2,BK88*'4 PEF'!$F$4,IF(OR($N65=3,$N65=4,$N65=5,$N65=6),BK88*'4 PEF'!$F$5,IF(OR($N65=7,$N65=8),BK88*'4 PEF'!$F$10,IF($N65=9,BK88*'4 PEF'!$F$7,IF($N65=10,BK88*'4 PEF'!$F$6)))))</f>
        <v>18.038907661292264</v>
      </c>
      <c r="BL65" s="19">
        <f>BL88*'4 PEF'!$F$10</f>
        <v>0</v>
      </c>
      <c r="BM65" s="19">
        <f>IF($N65=2,BM88*'4 PEF'!$F$4,IF(OR($N65=3,$N65=4,$N65=5,$N65=6),BM88*'4 PEF'!$F$5,IF(OR($N65=7,$N65=8),BM88*'4 PEF'!$F$10,IF($N65=9,BM88*'4 PEF'!$F$7,IF($N65=10,BM88*'4 PEF'!$F$6)))))</f>
        <v>5.0454340980656758</v>
      </c>
      <c r="BN65" s="19">
        <f>BN88*'4 PEF'!$F$10</f>
        <v>15.373649288624833</v>
      </c>
      <c r="BO65" s="19">
        <f>BO88*'4 PEF'!$F$10</f>
        <v>0.29402883180927458</v>
      </c>
      <c r="BP65" s="33">
        <f>BP88*'4 PEF'!$F$10</f>
        <v>-12.56974358974359</v>
      </c>
      <c r="BQ65" s="34">
        <f t="shared" si="71"/>
        <v>26.182276290048456</v>
      </c>
      <c r="BR65" s="19">
        <f>IF($N65=2,BR88*'4 PEF'!$F$4,IF(OR($N65=3,$N65=4,$N65=5,$N65=6),BR88*'4 PEF'!$F$5,IF(OR($N65=7,$N65=8),BR88*'4 PEF'!$F$10,IF($N65=9,BR88*'4 PEF'!$F$7,IF($N65=10,BR88*'4 PEF'!$F$6)))))</f>
        <v>27.067204052718775</v>
      </c>
      <c r="BS65" s="19">
        <f>BS88*'4 PEF'!$F$10</f>
        <v>0</v>
      </c>
      <c r="BT65" s="19">
        <f>IF($N65=2,BT88*'4 PEF'!$F$4,IF(OR($N65=3,$N65=4,$N65=5,$N65=6),BT88*'4 PEF'!$F$5,IF(OR($N65=7,$N65=8),BT88*'4 PEF'!$F$10,IF($N65=9,BT88*'4 PEF'!$F$7,IF($N65=10,BT88*'4 PEF'!$F$6)))))</f>
        <v>8.4294068504594826</v>
      </c>
      <c r="BU65" s="19">
        <f>BU88*'4 PEF'!$F$10</f>
        <v>15.542887641653831</v>
      </c>
      <c r="BV65" s="19">
        <f>BV88*'4 PEF'!$F$10</f>
        <v>0.7287095202615651</v>
      </c>
      <c r="BW65" s="33">
        <f>BW88*'4 PEF'!$F$10</f>
        <v>-12.567669841269842</v>
      </c>
      <c r="BX65" s="34">
        <f t="shared" si="72"/>
        <v>39.200538223823813</v>
      </c>
    </row>
    <row r="66" spans="1:76" x14ac:dyDescent="0.25">
      <c r="A66" s="151"/>
      <c r="B66" s="17">
        <v>13</v>
      </c>
      <c r="C66" s="97">
        <f>VLOOKUP(M66,[1]aux!$A$2:$B$37,2,FALSE)</f>
        <v>13</v>
      </c>
      <c r="D66" s="50"/>
      <c r="E66" s="50"/>
      <c r="F66" s="49"/>
      <c r="G66" s="49"/>
      <c r="H66" s="31">
        <f>IF(L66=1,0,IF(L66=2,1))</f>
        <v>0</v>
      </c>
      <c r="I66" s="49">
        <v>3</v>
      </c>
      <c r="J66" s="49">
        <v>3</v>
      </c>
      <c r="K66" s="49">
        <v>2</v>
      </c>
      <c r="L66" s="49">
        <v>1</v>
      </c>
      <c r="M66" s="49">
        <f t="shared" si="52"/>
        <v>3321</v>
      </c>
      <c r="N66" s="49">
        <v>9</v>
      </c>
      <c r="O66" s="49">
        <v>20</v>
      </c>
      <c r="P66" s="49">
        <v>1</v>
      </c>
      <c r="Q66" s="49">
        <v>1</v>
      </c>
      <c r="R66" s="49">
        <v>2</v>
      </c>
      <c r="S66" s="22">
        <f t="shared" si="45"/>
        <v>18</v>
      </c>
      <c r="T66" s="49">
        <v>0</v>
      </c>
      <c r="U66" s="49">
        <v>1</v>
      </c>
      <c r="V66" s="18"/>
      <c r="W66" s="10">
        <f>VLOOKUP($C66,[1]Berlin!$BB$7:$BK$42,5)</f>
        <v>15</v>
      </c>
      <c r="X66" s="10">
        <f>VLOOKUP($C66,[1]Berlin!$BB$7:$BK$42,6)</f>
        <v>38</v>
      </c>
      <c r="Y66" s="10">
        <f>VLOOKUP($C66,[1]Berlin!$BB$7:$BK$42,7)</f>
        <v>65</v>
      </c>
      <c r="Z66" s="10">
        <f>VLOOKUP($C66,[1]Berlin!$BB$7:$BK$42,8)</f>
        <v>93</v>
      </c>
      <c r="AA66" s="10">
        <f>VLOOKUP($C66,[1]Berlin!$BB$7:$BK$42,9)</f>
        <v>0</v>
      </c>
      <c r="AB66" s="10">
        <f>VLOOKUP($C66,[1]Berlin!$BB$7:$BK$42,10)</f>
        <v>109</v>
      </c>
      <c r="AC66" s="11">
        <f t="shared" si="53"/>
        <v>0</v>
      </c>
      <c r="AD66" s="11">
        <f t="shared" si="54"/>
        <v>0</v>
      </c>
      <c r="AE66" s="11">
        <f>VLOOKUP($C66,[1]Vienna!$BB$7:$BM$42,11)</f>
        <v>176</v>
      </c>
      <c r="AF66" s="11">
        <f>VLOOKUP($C66,[1]Vienna!$BB$7:$BM$42,12)</f>
        <v>0</v>
      </c>
      <c r="AG66" s="11" t="s">
        <v>30</v>
      </c>
      <c r="AH66" s="11" t="s">
        <v>30</v>
      </c>
      <c r="AI66" s="11">
        <f t="shared" si="55"/>
        <v>138</v>
      </c>
      <c r="AJ66" s="11">
        <f t="shared" si="56"/>
        <v>144</v>
      </c>
      <c r="AK66" s="11">
        <f t="shared" si="57"/>
        <v>149</v>
      </c>
      <c r="AL66" s="11">
        <f t="shared" si="58"/>
        <v>0</v>
      </c>
      <c r="AM66" s="11">
        <f t="shared" si="59"/>
        <v>162</v>
      </c>
      <c r="AN66" s="11">
        <f t="shared" si="60"/>
        <v>0</v>
      </c>
      <c r="AO66" s="11">
        <f t="shared" si="61"/>
        <v>184</v>
      </c>
      <c r="AP66" s="13">
        <f t="shared" si="46"/>
        <v>292.0304354548781</v>
      </c>
      <c r="AQ66" s="10">
        <f>VLOOKUP($C66,[2]Berlin!$BB$7:$BK$40,5)</f>
        <v>16</v>
      </c>
      <c r="AR66" s="10">
        <f>VLOOKUP($C66,[2]Berlin!$BB$7:$BK$40,6)</f>
        <v>38</v>
      </c>
      <c r="AS66" s="10">
        <f>VLOOKUP($C66,[2]Berlin!$BB$7:$BK$40,7)</f>
        <v>66</v>
      </c>
      <c r="AT66" s="10">
        <f>VLOOKUP($C66,[2]Berlin!$BB$7:$BK$40,8)</f>
        <v>95</v>
      </c>
      <c r="AU66" s="10">
        <f>VLOOKUP($C66,[2]Berlin!$BB$7:$BK$40,9)</f>
        <v>0</v>
      </c>
      <c r="AV66" s="10">
        <f>VLOOKUP($C66,[2]Berlin!$BB$7:$BK$40,10)</f>
        <v>109</v>
      </c>
      <c r="AW66" s="11">
        <f t="shared" si="62"/>
        <v>0</v>
      </c>
      <c r="AX66" s="11">
        <f t="shared" si="63"/>
        <v>0</v>
      </c>
      <c r="AY66" s="11">
        <f>VLOOKUP($C66,[2]Vienna!$BB$7:$BM$42,11)</f>
        <v>176</v>
      </c>
      <c r="AZ66" s="11">
        <f>VLOOKUP($C66,[2]Vienna!$BB$7:$BM$42,12)</f>
        <v>0</v>
      </c>
      <c r="BA66" s="11" t="s">
        <v>30</v>
      </c>
      <c r="BB66" s="11" t="s">
        <v>30</v>
      </c>
      <c r="BC66" s="11">
        <f t="shared" si="64"/>
        <v>138</v>
      </c>
      <c r="BD66" s="11">
        <f t="shared" si="65"/>
        <v>144</v>
      </c>
      <c r="BE66" s="11">
        <f t="shared" si="66"/>
        <v>149</v>
      </c>
      <c r="BF66" s="11">
        <f t="shared" si="67"/>
        <v>0</v>
      </c>
      <c r="BG66" s="11">
        <f t="shared" si="68"/>
        <v>162</v>
      </c>
      <c r="BH66" s="11">
        <f t="shared" si="69"/>
        <v>0</v>
      </c>
      <c r="BI66" s="11">
        <f t="shared" si="70"/>
        <v>184</v>
      </c>
      <c r="BJ66" s="13">
        <f t="shared" si="47"/>
        <v>280.97322314659465</v>
      </c>
      <c r="BK66" s="19">
        <f>IF($N66=2,BK89*'4 PEF'!$F$4,IF(OR($N66=3,$N66=4,$N66=5,$N66=6),BK89*'4 PEF'!$F$5,IF(OR($N66=7,$N66=8),BK89*'4 PEF'!$F$10,IF($N66=9,BK89*'4 PEF'!$F$7,IF($N66=10,BK89*'4 PEF'!$F$6)))))</f>
        <v>16.248548866331042</v>
      </c>
      <c r="BL66" s="19">
        <f>BL89*'4 PEF'!$F$10</f>
        <v>6.1937655813245902</v>
      </c>
      <c r="BM66" s="19">
        <f>IF($N66=2,BM89*'4 PEF'!$F$4,IF(OR($N66=3,$N66=4,$N66=5,$N66=6),BM89*'4 PEF'!$F$5,IF(OR($N66=7,$N66=8),BM89*'4 PEF'!$F$10,IF($N66=9,BM89*'4 PEF'!$F$7,IF($N66=10,BM89*'4 PEF'!$F$6)))))</f>
        <v>9.8399999999999981</v>
      </c>
      <c r="BN66" s="19">
        <f>BN89*'4 PEF'!$F$10</f>
        <v>41.824626660156248</v>
      </c>
      <c r="BO66" s="19">
        <f>BO89*'4 PEF'!$F$10</f>
        <v>0.36952304295359045</v>
      </c>
      <c r="BP66" s="33">
        <f>BP89*'4 PEF'!$F$10</f>
        <v>-12.56974358974359</v>
      </c>
      <c r="BQ66" s="34">
        <f t="shared" si="71"/>
        <v>61.906720561021878</v>
      </c>
      <c r="BR66" s="19">
        <f>IF($N66=2,BR89*'4 PEF'!$F$4,IF(OR($N66=3,$N66=4,$N66=5,$N66=6),BR89*'4 PEF'!$F$5,IF(OR($N66=7,$N66=8),BR89*'4 PEF'!$F$10,IF($N66=9,BR89*'4 PEF'!$F$7,IF($N66=10,BR89*'4 PEF'!$F$6)))))</f>
        <v>28.888751635765466</v>
      </c>
      <c r="BS66" s="19">
        <f>BS89*'4 PEF'!$F$10</f>
        <v>4.5373020428487312</v>
      </c>
      <c r="BT66" s="19">
        <f>IF($N66=2,BT89*'4 PEF'!$F$4,IF(OR($N66=3,$N66=4,$N66=5,$N66=6),BT89*'4 PEF'!$F$5,IF(OR($N66=7,$N66=8),BT89*'4 PEF'!$F$10,IF($N66=9,BT89*'4 PEF'!$F$7,IF($N66=10,BT89*'4 PEF'!$F$6)))))</f>
        <v>14.28</v>
      </c>
      <c r="BU66" s="19">
        <f>BU89*'4 PEF'!$F$10</f>
        <v>38.533186130337256</v>
      </c>
      <c r="BV66" s="19">
        <f>BV89*'4 PEF'!$F$10</f>
        <v>0.77183608006269011</v>
      </c>
      <c r="BW66" s="33">
        <f>BW89*'4 PEF'!$F$10</f>
        <v>-12.567669841269842</v>
      </c>
      <c r="BX66" s="34">
        <f t="shared" si="72"/>
        <v>74.44340604774429</v>
      </c>
    </row>
    <row r="67" spans="1:76" x14ac:dyDescent="0.25">
      <c r="A67" s="151"/>
      <c r="B67" s="17">
        <v>14</v>
      </c>
      <c r="C67" s="97">
        <f>VLOOKUP(M67,[1]aux!$A$2:$B$37,2,FALSE)</f>
        <v>9</v>
      </c>
      <c r="D67" s="50"/>
      <c r="E67" s="50"/>
      <c r="F67" s="49"/>
      <c r="G67" s="49"/>
      <c r="H67" s="31">
        <f t="shared" ref="H67:H73" si="76">IF(L67=1,0,IF(L67=2,1))</f>
        <v>0</v>
      </c>
      <c r="I67" s="49">
        <v>2</v>
      </c>
      <c r="J67" s="49">
        <v>3</v>
      </c>
      <c r="K67" s="49">
        <v>2</v>
      </c>
      <c r="L67" s="49">
        <v>1</v>
      </c>
      <c r="M67" s="49">
        <f t="shared" si="52"/>
        <v>2321</v>
      </c>
      <c r="N67" s="49">
        <v>6</v>
      </c>
      <c r="O67" s="49">
        <v>20</v>
      </c>
      <c r="P67" s="49">
        <v>1</v>
      </c>
      <c r="Q67" s="49">
        <v>1</v>
      </c>
      <c r="R67" s="49">
        <v>2</v>
      </c>
      <c r="S67" s="22">
        <f t="shared" si="45"/>
        <v>15</v>
      </c>
      <c r="T67" s="49">
        <v>0</v>
      </c>
      <c r="U67" s="49">
        <v>0</v>
      </c>
      <c r="V67" s="18"/>
      <c r="W67" s="10">
        <f>VLOOKUP($C67,[1]Berlin!$BB$7:$BK$42,5)</f>
        <v>11</v>
      </c>
      <c r="X67" s="10">
        <f>VLOOKUP($C67,[1]Berlin!$BB$7:$BK$42,6)</f>
        <v>34</v>
      </c>
      <c r="Y67" s="10">
        <f>VLOOKUP($C67,[1]Berlin!$BB$7:$BK$42,7)</f>
        <v>63</v>
      </c>
      <c r="Z67" s="10">
        <f>VLOOKUP($C67,[1]Berlin!$BB$7:$BK$42,8)</f>
        <v>93</v>
      </c>
      <c r="AA67" s="10">
        <f>VLOOKUP($C67,[1]Berlin!$BB$7:$BK$42,9)</f>
        <v>0</v>
      </c>
      <c r="AB67" s="10">
        <f>VLOOKUP($C67,[1]Berlin!$BB$7:$BK$42,10)</f>
        <v>109</v>
      </c>
      <c r="AC67" s="11">
        <f t="shared" si="53"/>
        <v>0</v>
      </c>
      <c r="AD67" s="11">
        <f t="shared" si="54"/>
        <v>0</v>
      </c>
      <c r="AE67" s="11">
        <f>VLOOKUP($C67,[1]Vienna!$BB$7:$BM$42,11)</f>
        <v>176</v>
      </c>
      <c r="AF67" s="11">
        <f>VLOOKUP($C67,[1]Vienna!$BB$7:$BM$42,12)</f>
        <v>0</v>
      </c>
      <c r="AG67" s="11" t="s">
        <v>30</v>
      </c>
      <c r="AH67" s="11" t="s">
        <v>30</v>
      </c>
      <c r="AI67" s="11">
        <f t="shared" si="55"/>
        <v>123</v>
      </c>
      <c r="AJ67" s="11">
        <f t="shared" si="56"/>
        <v>144</v>
      </c>
      <c r="AK67" s="11">
        <f t="shared" si="57"/>
        <v>149</v>
      </c>
      <c r="AL67" s="11">
        <f t="shared" si="58"/>
        <v>0</v>
      </c>
      <c r="AM67" s="11">
        <f t="shared" si="59"/>
        <v>162</v>
      </c>
      <c r="AN67" s="11">
        <f t="shared" si="60"/>
        <v>0</v>
      </c>
      <c r="AO67" s="11">
        <f t="shared" si="61"/>
        <v>0</v>
      </c>
      <c r="AP67" s="13">
        <f t="shared" si="46"/>
        <v>271.05869738760134</v>
      </c>
      <c r="AQ67" s="10">
        <f>VLOOKUP($C67,[2]Berlin!$BB$7:$BK$40,5)</f>
        <v>12</v>
      </c>
      <c r="AR67" s="10">
        <f>VLOOKUP($C67,[2]Berlin!$BB$7:$BK$40,6)</f>
        <v>34</v>
      </c>
      <c r="AS67" s="10">
        <f>VLOOKUP($C67,[2]Berlin!$BB$7:$BK$40,7)</f>
        <v>64</v>
      </c>
      <c r="AT67" s="10">
        <f>VLOOKUP($C67,[2]Berlin!$BB$7:$BK$40,8)</f>
        <v>95</v>
      </c>
      <c r="AU67" s="10">
        <f>VLOOKUP($C67,[2]Berlin!$BB$7:$BK$40,9)</f>
        <v>0</v>
      </c>
      <c r="AV67" s="10">
        <f>VLOOKUP($C67,[2]Berlin!$BB$7:$BK$40,10)</f>
        <v>109</v>
      </c>
      <c r="AW67" s="11">
        <f t="shared" si="62"/>
        <v>0</v>
      </c>
      <c r="AX67" s="11">
        <f t="shared" si="63"/>
        <v>0</v>
      </c>
      <c r="AY67" s="11">
        <f>VLOOKUP($C67,[2]Vienna!$BB$7:$BM$42,11)</f>
        <v>176</v>
      </c>
      <c r="AZ67" s="11">
        <f>VLOOKUP($C67,[2]Vienna!$BB$7:$BM$42,12)</f>
        <v>0</v>
      </c>
      <c r="BA67" s="11" t="s">
        <v>30</v>
      </c>
      <c r="BB67" s="11" t="s">
        <v>30</v>
      </c>
      <c r="BC67" s="11">
        <f t="shared" si="64"/>
        <v>123</v>
      </c>
      <c r="BD67" s="11">
        <f t="shared" si="65"/>
        <v>144</v>
      </c>
      <c r="BE67" s="11">
        <f t="shared" si="66"/>
        <v>149</v>
      </c>
      <c r="BF67" s="11">
        <f t="shared" si="67"/>
        <v>0</v>
      </c>
      <c r="BG67" s="11">
        <f t="shared" si="68"/>
        <v>162</v>
      </c>
      <c r="BH67" s="11">
        <f t="shared" si="69"/>
        <v>0</v>
      </c>
      <c r="BI67" s="11">
        <f t="shared" si="70"/>
        <v>0</v>
      </c>
      <c r="BJ67" s="13">
        <f t="shared" si="47"/>
        <v>248.0772542018895</v>
      </c>
      <c r="BK67" s="19">
        <f>IF($N67=2,BK90*'4 PEF'!$F$4,IF(OR($N67=3,$N67=4,$N67=5,$N67=6),BK90*'4 PEF'!$F$5,IF(OR($N67=7,$N67=8),BK90*'4 PEF'!$F$10,IF($N67=9,BK90*'4 PEF'!$F$7,IF($N67=10,BK90*'4 PEF'!$F$6)))))</f>
        <v>18.535619588938964</v>
      </c>
      <c r="BL67" s="19">
        <f>BL90*'4 PEF'!$F$10</f>
        <v>5.685674726880209</v>
      </c>
      <c r="BM67" s="19">
        <f>IF($N67=2,BM90*'4 PEF'!$F$4,IF(OR($N67=3,$N67=4,$N67=5,$N67=6),BM90*'4 PEF'!$F$5,IF(OR($N67=7,$N67=8),BM90*'4 PEF'!$F$10,IF($N67=9,BM90*'4 PEF'!$F$7,IF($N67=10,BM90*'4 PEF'!$F$6)))))</f>
        <v>8.6315789473684212</v>
      </c>
      <c r="BN67" s="19">
        <f>BN90*'4 PEF'!$F$10</f>
        <v>41.848868515625</v>
      </c>
      <c r="BO67" s="19">
        <f>BO90*'4 PEF'!$F$10</f>
        <v>0.36924024445603959</v>
      </c>
      <c r="BP67" s="33">
        <f>BP90*'4 PEF'!$F$10</f>
        <v>0</v>
      </c>
      <c r="BQ67" s="34">
        <f t="shared" si="71"/>
        <v>75.070982023268627</v>
      </c>
      <c r="BR67" s="19">
        <f>IF($N67=2,BR90*'4 PEF'!$F$4,IF(OR($N67=3,$N67=4,$N67=5,$N67=6),BR90*'4 PEF'!$F$5,IF(OR($N67=7,$N67=8),BR90*'4 PEF'!$F$10,IF($N67=9,BR90*'4 PEF'!$F$7,IF($N67=10,BR90*'4 PEF'!$F$6)))))</f>
        <v>34.237357794081738</v>
      </c>
      <c r="BS67" s="19">
        <f>BS90*'4 PEF'!$F$10</f>
        <v>3.7759028540567048</v>
      </c>
      <c r="BT67" s="19">
        <f>IF($N67=2,BT90*'4 PEF'!$F$4,IF(OR($N67=3,$N67=4,$N67=5,$N67=6),BT90*'4 PEF'!$F$5,IF(OR($N67=7,$N67=8),BT90*'4 PEF'!$F$10,IF($N67=9,BT90*'4 PEF'!$F$7,IF($N67=10,BT90*'4 PEF'!$F$6)))))</f>
        <v>12.526315789473685</v>
      </c>
      <c r="BU67" s="19">
        <f>BU90*'4 PEF'!$F$10</f>
        <v>38.567936394950372</v>
      </c>
      <c r="BV67" s="19">
        <f>BV90*'4 PEF'!$F$10</f>
        <v>0.78675630234641403</v>
      </c>
      <c r="BW67" s="33">
        <f>BW90*'4 PEF'!$F$10</f>
        <v>0</v>
      </c>
      <c r="BX67" s="34">
        <f t="shared" si="72"/>
        <v>89.89426913490891</v>
      </c>
    </row>
    <row r="68" spans="1:76" x14ac:dyDescent="0.25">
      <c r="A68" s="151"/>
      <c r="B68" s="17">
        <v>15</v>
      </c>
      <c r="C68" s="97">
        <f>VLOOKUP(M68,[1]aux!$A$2:$B$37,2,FALSE)</f>
        <v>18</v>
      </c>
      <c r="D68" s="50"/>
      <c r="E68" s="50"/>
      <c r="F68" s="49"/>
      <c r="G68" s="49"/>
      <c r="H68" s="31">
        <f t="shared" si="76"/>
        <v>0</v>
      </c>
      <c r="I68" s="49">
        <v>4</v>
      </c>
      <c r="J68" s="49">
        <v>3</v>
      </c>
      <c r="K68" s="49">
        <v>3</v>
      </c>
      <c r="L68" s="49">
        <v>1</v>
      </c>
      <c r="M68" s="49">
        <f t="shared" si="52"/>
        <v>4331</v>
      </c>
      <c r="N68" s="49">
        <v>4</v>
      </c>
      <c r="O68" s="49">
        <v>0</v>
      </c>
      <c r="P68" s="49">
        <v>2</v>
      </c>
      <c r="Q68" s="49">
        <v>0</v>
      </c>
      <c r="R68" s="49">
        <v>2</v>
      </c>
      <c r="S68" s="22">
        <f t="shared" si="45"/>
        <v>15</v>
      </c>
      <c r="T68" s="49">
        <v>0</v>
      </c>
      <c r="U68" s="49">
        <v>0</v>
      </c>
      <c r="V68" s="18"/>
      <c r="W68" s="10">
        <f>VLOOKUP($C68,[1]Berlin!$BB$7:$BK$42,5)</f>
        <v>17</v>
      </c>
      <c r="X68" s="10" t="str">
        <f>VLOOKUP($C68,[1]Berlin!$BB$7:$BK$42,6)</f>
        <v>f</v>
      </c>
      <c r="Y68" s="10">
        <f>VLOOKUP($C68,[1]Berlin!$BB$7:$BK$42,7)</f>
        <v>67</v>
      </c>
      <c r="Z68" s="10">
        <f>VLOOKUP($C68,[1]Berlin!$BB$7:$BK$42,8)</f>
        <v>93</v>
      </c>
      <c r="AA68" s="10">
        <f>VLOOKUP($C68,[1]Berlin!$BB$7:$BK$42,9)</f>
        <v>117</v>
      </c>
      <c r="AB68" s="10">
        <f>VLOOKUP($C68,[1]Berlin!$BB$7:$BK$42,10)</f>
        <v>109</v>
      </c>
      <c r="AC68" s="11">
        <f t="shared" si="53"/>
        <v>0</v>
      </c>
      <c r="AD68" s="11">
        <f t="shared" si="54"/>
        <v>0</v>
      </c>
      <c r="AE68" s="11">
        <f>VLOOKUP($C68,[1]Vienna!$BB$7:$BM$42,11)</f>
        <v>177</v>
      </c>
      <c r="AF68" s="11">
        <f>VLOOKUP($C68,[1]Vienna!$BB$7:$BM$42,12)</f>
        <v>182</v>
      </c>
      <c r="AG68" s="11" t="s">
        <v>30</v>
      </c>
      <c r="AH68" s="11" t="s">
        <v>30</v>
      </c>
      <c r="AI68" s="11">
        <f t="shared" si="55"/>
        <v>123</v>
      </c>
      <c r="AJ68" s="11">
        <f t="shared" si="56"/>
        <v>0</v>
      </c>
      <c r="AK68" s="11">
        <f t="shared" si="57"/>
        <v>153</v>
      </c>
      <c r="AL68" s="11">
        <f t="shared" si="58"/>
        <v>0</v>
      </c>
      <c r="AM68" s="11">
        <f t="shared" si="59"/>
        <v>162</v>
      </c>
      <c r="AN68" s="11">
        <f t="shared" si="60"/>
        <v>0</v>
      </c>
      <c r="AO68" s="11">
        <f t="shared" si="61"/>
        <v>0</v>
      </c>
      <c r="AP68" s="13">
        <f t="shared" si="46"/>
        <v>522.48895767176259</v>
      </c>
      <c r="AQ68" s="10">
        <f>VLOOKUP($C68,[2]Berlin!$BB$7:$BK$40,5)</f>
        <v>18</v>
      </c>
      <c r="AR68" s="10" t="str">
        <f>VLOOKUP($C68,[2]Berlin!$BB$7:$BK$40,6)</f>
        <v>f</v>
      </c>
      <c r="AS68" s="10">
        <f>VLOOKUP($C68,[2]Berlin!$BB$7:$BK$40,7)</f>
        <v>68</v>
      </c>
      <c r="AT68" s="10">
        <f>VLOOKUP($C68,[2]Berlin!$BB$7:$BK$40,8)</f>
        <v>95</v>
      </c>
      <c r="AU68" s="10">
        <f>VLOOKUP($C68,[2]Berlin!$BB$7:$BK$40,9)</f>
        <v>117</v>
      </c>
      <c r="AV68" s="10">
        <f>VLOOKUP($C68,[2]Berlin!$BB$7:$BK$40,10)</f>
        <v>109</v>
      </c>
      <c r="AW68" s="11">
        <f t="shared" si="62"/>
        <v>0</v>
      </c>
      <c r="AX68" s="11">
        <f t="shared" si="63"/>
        <v>0</v>
      </c>
      <c r="AY68" s="11">
        <f>VLOOKUP($C68,[2]Vienna!$BB$7:$BM$42,11)</f>
        <v>177</v>
      </c>
      <c r="AZ68" s="11">
        <f>VLOOKUP($C68,[2]Vienna!$BB$7:$BM$42,12)</f>
        <v>182</v>
      </c>
      <c r="BA68" s="11" t="s">
        <v>30</v>
      </c>
      <c r="BB68" s="11" t="s">
        <v>30</v>
      </c>
      <c r="BC68" s="11">
        <f t="shared" si="64"/>
        <v>123</v>
      </c>
      <c r="BD68" s="11">
        <f t="shared" si="65"/>
        <v>0</v>
      </c>
      <c r="BE68" s="11">
        <f t="shared" si="66"/>
        <v>153</v>
      </c>
      <c r="BF68" s="11">
        <f t="shared" si="67"/>
        <v>0</v>
      </c>
      <c r="BG68" s="11">
        <f t="shared" si="68"/>
        <v>162</v>
      </c>
      <c r="BH68" s="11">
        <f t="shared" si="69"/>
        <v>0</v>
      </c>
      <c r="BI68" s="11">
        <f t="shared" si="70"/>
        <v>0</v>
      </c>
      <c r="BJ68" s="13">
        <f t="shared" si="47"/>
        <v>504.20360268199363</v>
      </c>
      <c r="BK68" s="19">
        <f>IF($N68=2,BK91*'4 PEF'!$F$4,IF(OR($N68=3,$N68=4,$N68=5,$N68=6),BK91*'4 PEF'!$F$5,IF(OR($N68=7,$N68=8),BK91*'4 PEF'!$F$10,IF($N68=9,BK91*'4 PEF'!$F$7,IF($N68=10,BK91*'4 PEF'!$F$6)))))</f>
        <v>19.809109465745053</v>
      </c>
      <c r="BL68" s="19">
        <f>BL91*'4 PEF'!$F$10</f>
        <v>0</v>
      </c>
      <c r="BM68" s="19">
        <f>IF($N68=2,BM91*'4 PEF'!$F$4,IF(OR($N68=3,$N68=4,$N68=5,$N68=6),BM91*'4 PEF'!$F$5,IF(OR($N68=7,$N68=8),BM91*'4 PEF'!$F$10,IF($N68=9,BM91*'4 PEF'!$F$7,IF($N68=10,BM91*'4 PEF'!$F$6)))))</f>
        <v>8.6315789473684212</v>
      </c>
      <c r="BN68" s="19">
        <f>BN91*'4 PEF'!$F$10</f>
        <v>15.373649288624833</v>
      </c>
      <c r="BO68" s="19">
        <f>BO91*'4 PEF'!$F$10</f>
        <v>0.29402883180927458</v>
      </c>
      <c r="BP68" s="33">
        <f>BP91*'4 PEF'!$F$10</f>
        <v>0</v>
      </c>
      <c r="BQ68" s="34">
        <f t="shared" si="71"/>
        <v>44.108366533547581</v>
      </c>
      <c r="BR68" s="19">
        <f>IF($N68=2,BR91*'4 PEF'!$F$4,IF(OR($N68=3,$N68=4,$N68=5,$N68=6),BR91*'4 PEF'!$F$5,IF(OR($N68=7,$N68=8),BR91*'4 PEF'!$F$10,IF($N68=9,BR91*'4 PEF'!$F$7,IF($N68=10,BR91*'4 PEF'!$F$6)))))</f>
        <v>29.723374501355689</v>
      </c>
      <c r="BS68" s="19">
        <f>BS91*'4 PEF'!$F$10</f>
        <v>0</v>
      </c>
      <c r="BT68" s="19">
        <f>IF($N68=2,BT91*'4 PEF'!$F$4,IF(OR($N68=3,$N68=4,$N68=5,$N68=6),BT91*'4 PEF'!$F$5,IF(OR($N68=7,$N68=8),BT91*'4 PEF'!$F$10,IF($N68=9,BT91*'4 PEF'!$F$7,IF($N68=10,BT91*'4 PEF'!$F$6)))))</f>
        <v>12.526315789473685</v>
      </c>
      <c r="BU68" s="19">
        <f>BU91*'4 PEF'!$F$10</f>
        <v>15.542887641653831</v>
      </c>
      <c r="BV68" s="19">
        <f>BV91*'4 PEF'!$F$10</f>
        <v>0.7287095202615651</v>
      </c>
      <c r="BW68" s="33">
        <f>BW91*'4 PEF'!$F$10</f>
        <v>0</v>
      </c>
      <c r="BX68" s="34">
        <f t="shared" si="72"/>
        <v>58.52128745274478</v>
      </c>
    </row>
    <row r="69" spans="1:76" x14ac:dyDescent="0.25">
      <c r="A69" s="151"/>
      <c r="B69" s="17">
        <v>16</v>
      </c>
      <c r="C69" s="97">
        <f>VLOOKUP(M69,[1]aux!$A$2:$B$37,2,FALSE)</f>
        <v>18</v>
      </c>
      <c r="D69" s="50"/>
      <c r="E69" s="50"/>
      <c r="F69" s="49"/>
      <c r="G69" s="49"/>
      <c r="H69" s="31">
        <f t="shared" si="76"/>
        <v>0</v>
      </c>
      <c r="I69" s="49">
        <v>4</v>
      </c>
      <c r="J69" s="49">
        <v>3</v>
      </c>
      <c r="K69" s="49">
        <v>3</v>
      </c>
      <c r="L69" s="49">
        <v>1</v>
      </c>
      <c r="M69" s="49">
        <f t="shared" si="52"/>
        <v>4331</v>
      </c>
      <c r="N69" s="49">
        <v>8</v>
      </c>
      <c r="O69" s="49">
        <v>0</v>
      </c>
      <c r="P69" s="49">
        <v>1</v>
      </c>
      <c r="Q69" s="49">
        <v>0</v>
      </c>
      <c r="R69" s="49">
        <v>2</v>
      </c>
      <c r="S69" s="22">
        <f t="shared" si="45"/>
        <v>23</v>
      </c>
      <c r="T69" s="49">
        <v>1</v>
      </c>
      <c r="U69" s="49">
        <v>1</v>
      </c>
      <c r="V69" s="18"/>
      <c r="W69" s="10">
        <f>VLOOKUP($C69,[1]Berlin!$BB$7:$BK$42,5)</f>
        <v>17</v>
      </c>
      <c r="X69" s="10" t="str">
        <f>VLOOKUP($C69,[1]Berlin!$BB$7:$BK$42,6)</f>
        <v>f</v>
      </c>
      <c r="Y69" s="10">
        <f>VLOOKUP($C69,[1]Berlin!$BB$7:$BK$42,7)</f>
        <v>67</v>
      </c>
      <c r="Z69" s="10">
        <f>VLOOKUP($C69,[1]Berlin!$BB$7:$BK$42,8)</f>
        <v>93</v>
      </c>
      <c r="AA69" s="10">
        <f>VLOOKUP($C69,[1]Berlin!$BB$7:$BK$42,9)</f>
        <v>117</v>
      </c>
      <c r="AB69" s="10">
        <f>VLOOKUP($C69,[1]Berlin!$BB$7:$BK$42,10)</f>
        <v>109</v>
      </c>
      <c r="AC69" s="11">
        <f t="shared" si="53"/>
        <v>0</v>
      </c>
      <c r="AD69" s="11">
        <f t="shared" si="54"/>
        <v>0</v>
      </c>
      <c r="AE69" s="11">
        <f>VLOOKUP($C69,[1]Vienna!$BB$7:$BM$42,11)</f>
        <v>177</v>
      </c>
      <c r="AF69" s="11">
        <f>VLOOKUP($C69,[1]Vienna!$BB$7:$BM$42,12)</f>
        <v>182</v>
      </c>
      <c r="AG69" s="11" t="s">
        <v>30</v>
      </c>
      <c r="AH69" s="11" t="s">
        <v>30</v>
      </c>
      <c r="AI69" s="11">
        <f t="shared" si="55"/>
        <v>135</v>
      </c>
      <c r="AJ69" s="11">
        <f t="shared" si="56"/>
        <v>0</v>
      </c>
      <c r="AK69" s="11">
        <f t="shared" si="57"/>
        <v>149</v>
      </c>
      <c r="AL69" s="11">
        <f t="shared" si="58"/>
        <v>0</v>
      </c>
      <c r="AM69" s="11">
        <f t="shared" si="59"/>
        <v>162</v>
      </c>
      <c r="AN69" s="11">
        <f t="shared" si="60"/>
        <v>186</v>
      </c>
      <c r="AO69" s="11">
        <f t="shared" si="61"/>
        <v>184</v>
      </c>
      <c r="AP69" s="13">
        <f t="shared" si="46"/>
        <v>459.00759656349891</v>
      </c>
      <c r="AQ69" s="10">
        <f>VLOOKUP($C69,[2]Berlin!$BB$7:$BK$40,5)</f>
        <v>18</v>
      </c>
      <c r="AR69" s="10" t="str">
        <f>VLOOKUP($C69,[2]Berlin!$BB$7:$BK$40,6)</f>
        <v>f</v>
      </c>
      <c r="AS69" s="10">
        <f>VLOOKUP($C69,[2]Berlin!$BB$7:$BK$40,7)</f>
        <v>68</v>
      </c>
      <c r="AT69" s="10">
        <f>VLOOKUP($C69,[2]Berlin!$BB$7:$BK$40,8)</f>
        <v>95</v>
      </c>
      <c r="AU69" s="10">
        <f>VLOOKUP($C69,[2]Berlin!$BB$7:$BK$40,9)</f>
        <v>117</v>
      </c>
      <c r="AV69" s="10">
        <f>VLOOKUP($C69,[2]Berlin!$BB$7:$BK$40,10)</f>
        <v>109</v>
      </c>
      <c r="AW69" s="11">
        <f t="shared" si="62"/>
        <v>0</v>
      </c>
      <c r="AX69" s="11">
        <f t="shared" si="63"/>
        <v>0</v>
      </c>
      <c r="AY69" s="11">
        <f>VLOOKUP($C69,[2]Vienna!$BB$7:$BM$42,11)</f>
        <v>177</v>
      </c>
      <c r="AZ69" s="11">
        <f>VLOOKUP($C69,[2]Vienna!$BB$7:$BM$42,12)</f>
        <v>182</v>
      </c>
      <c r="BA69" s="11" t="s">
        <v>30</v>
      </c>
      <c r="BB69" s="11" t="s">
        <v>30</v>
      </c>
      <c r="BC69" s="11">
        <f t="shared" si="64"/>
        <v>135</v>
      </c>
      <c r="BD69" s="11">
        <f t="shared" si="65"/>
        <v>0</v>
      </c>
      <c r="BE69" s="11">
        <f t="shared" si="66"/>
        <v>149</v>
      </c>
      <c r="BF69" s="11">
        <f t="shared" si="67"/>
        <v>0</v>
      </c>
      <c r="BG69" s="11">
        <f t="shared" si="68"/>
        <v>162</v>
      </c>
      <c r="BH69" s="11">
        <f t="shared" si="69"/>
        <v>186</v>
      </c>
      <c r="BI69" s="11">
        <f t="shared" si="70"/>
        <v>184</v>
      </c>
      <c r="BJ69" s="13">
        <f t="shared" si="47"/>
        <v>480.23338933407632</v>
      </c>
      <c r="BK69" s="19">
        <f>IF($N69=2,BK92*'4 PEF'!$F$4,IF(OR($N69=3,$N69=4,$N69=5,$N69=6),BK92*'4 PEF'!$F$5,IF(OR($N69=7,$N69=8),BK92*'4 PEF'!$F$10,IF($N69=9,BK92*'4 PEF'!$F$7,IF($N69=10,BK92*'4 PEF'!$F$6)))))</f>
        <v>9.7255644199484674</v>
      </c>
      <c r="BL69" s="19">
        <f>BL92*'4 PEF'!$F$10</f>
        <v>0</v>
      </c>
      <c r="BM69" s="19">
        <f>IF($N69=2,BM92*'4 PEF'!$F$4,IF(OR($N69=3,$N69=4,$N69=5,$N69=6),BM92*'4 PEF'!$F$5,IF(OR($N69=7,$N69=8),BM92*'4 PEF'!$F$10,IF($N69=9,BM92*'4 PEF'!$F$7,IF($N69=10,BM92*'4 PEF'!$F$6)))))</f>
        <v>2.6103066393181584</v>
      </c>
      <c r="BN69" s="19">
        <f>BN92*'4 PEF'!$F$10</f>
        <v>15.373649288624833</v>
      </c>
      <c r="BO69" s="19">
        <f>BO92*'4 PEF'!$F$10</f>
        <v>0.29402883180927458</v>
      </c>
      <c r="BP69" s="33">
        <f>BP92*'4 PEF'!$F$10</f>
        <v>-12.56974358974359</v>
      </c>
      <c r="BQ69" s="34">
        <f t="shared" si="71"/>
        <v>15.433805589957144</v>
      </c>
      <c r="BR69" s="19">
        <f>IF($N69=2,BR92*'4 PEF'!$F$4,IF(OR($N69=3,$N69=4,$N69=5,$N69=6),BR92*'4 PEF'!$F$5,IF(OR($N69=7,$N69=8),BR92*'4 PEF'!$F$10,IF($N69=9,BR92*'4 PEF'!$F$7,IF($N69=10,BR92*'4 PEF'!$F$6)))))</f>
        <v>14.012760391527337</v>
      </c>
      <c r="BS69" s="19">
        <f>BS92*'4 PEF'!$F$10</f>
        <v>0</v>
      </c>
      <c r="BT69" s="19">
        <f>IF($N69=2,BT92*'4 PEF'!$F$4,IF(OR($N69=3,$N69=4,$N69=5,$N69=6),BT92*'4 PEF'!$F$5,IF(OR($N69=7,$N69=8),BT92*'4 PEF'!$F$10,IF($N69=9,BT92*'4 PEF'!$F$7,IF($N69=10,BT92*'4 PEF'!$F$6)))))</f>
        <v>4.1876051522348074</v>
      </c>
      <c r="BU69" s="19">
        <f>BU92*'4 PEF'!$F$10</f>
        <v>15.542887641653831</v>
      </c>
      <c r="BV69" s="19">
        <f>BV92*'4 PEF'!$F$10</f>
        <v>0.7287095202615651</v>
      </c>
      <c r="BW69" s="33">
        <f>BW92*'4 PEF'!$F$10</f>
        <v>-12.567669841269842</v>
      </c>
      <c r="BX69" s="34">
        <f t="shared" si="72"/>
        <v>21.904292864407708</v>
      </c>
    </row>
    <row r="70" spans="1:76" x14ac:dyDescent="0.25">
      <c r="A70" s="151"/>
      <c r="B70" s="17">
        <v>17</v>
      </c>
      <c r="C70" s="97">
        <f>VLOOKUP(M70,[1]aux!$A$2:$B$37,2,FALSE)</f>
        <v>13</v>
      </c>
      <c r="D70" s="50"/>
      <c r="E70" s="50"/>
      <c r="F70" s="49"/>
      <c r="G70" s="49"/>
      <c r="H70" s="31">
        <f t="shared" si="76"/>
        <v>0</v>
      </c>
      <c r="I70" s="49">
        <v>3</v>
      </c>
      <c r="J70" s="49">
        <v>3</v>
      </c>
      <c r="K70" s="49">
        <v>2</v>
      </c>
      <c r="L70" s="49">
        <v>1</v>
      </c>
      <c r="M70" s="49">
        <f t="shared" si="52"/>
        <v>3321</v>
      </c>
      <c r="N70" s="49">
        <v>4</v>
      </c>
      <c r="O70" s="49">
        <v>0</v>
      </c>
      <c r="P70" s="49">
        <v>2</v>
      </c>
      <c r="Q70" s="49">
        <v>0</v>
      </c>
      <c r="R70" s="49">
        <v>2</v>
      </c>
      <c r="S70" s="22">
        <f t="shared" si="45"/>
        <v>15</v>
      </c>
      <c r="T70" s="49">
        <v>0</v>
      </c>
      <c r="U70" s="49">
        <v>1</v>
      </c>
      <c r="V70" s="18"/>
      <c r="W70" s="10">
        <f>VLOOKUP($C70,[1]Berlin!$BB$7:$BK$42,5)</f>
        <v>15</v>
      </c>
      <c r="X70" s="10">
        <f>VLOOKUP($C70,[1]Berlin!$BB$7:$BK$42,6)</f>
        <v>38</v>
      </c>
      <c r="Y70" s="10">
        <f>VLOOKUP($C70,[1]Berlin!$BB$7:$BK$42,7)</f>
        <v>65</v>
      </c>
      <c r="Z70" s="10">
        <f>VLOOKUP($C70,[1]Berlin!$BB$7:$BK$42,8)</f>
        <v>93</v>
      </c>
      <c r="AA70" s="10">
        <f>VLOOKUP($C70,[1]Berlin!$BB$7:$BK$42,9)</f>
        <v>0</v>
      </c>
      <c r="AB70" s="10">
        <f>VLOOKUP($C70,[1]Berlin!$BB$7:$BK$42,10)</f>
        <v>109</v>
      </c>
      <c r="AC70" s="11">
        <f t="shared" si="53"/>
        <v>0</v>
      </c>
      <c r="AD70" s="11">
        <f t="shared" si="54"/>
        <v>0</v>
      </c>
      <c r="AE70" s="11">
        <f>VLOOKUP($C70,[1]Vienna!$BB$7:$BM$42,11)</f>
        <v>176</v>
      </c>
      <c r="AF70" s="11">
        <f>VLOOKUP($C70,[1]Vienna!$BB$7:$BM$42,12)</f>
        <v>0</v>
      </c>
      <c r="AG70" s="11" t="s">
        <v>30</v>
      </c>
      <c r="AH70" s="11" t="s">
        <v>30</v>
      </c>
      <c r="AI70" s="11">
        <f t="shared" si="55"/>
        <v>123</v>
      </c>
      <c r="AJ70" s="11">
        <f t="shared" si="56"/>
        <v>0</v>
      </c>
      <c r="AK70" s="11">
        <f t="shared" si="57"/>
        <v>153</v>
      </c>
      <c r="AL70" s="11">
        <f t="shared" si="58"/>
        <v>0</v>
      </c>
      <c r="AM70" s="11">
        <f t="shared" si="59"/>
        <v>162</v>
      </c>
      <c r="AN70" s="11">
        <f t="shared" si="60"/>
        <v>0</v>
      </c>
      <c r="AO70" s="11">
        <f t="shared" si="61"/>
        <v>184</v>
      </c>
      <c r="AP70" s="13">
        <f t="shared" si="46"/>
        <v>401.9282535852318</v>
      </c>
      <c r="AQ70" s="10">
        <f>VLOOKUP($C70,[2]Berlin!$BB$7:$BK$40,5)</f>
        <v>16</v>
      </c>
      <c r="AR70" s="10">
        <f>VLOOKUP($C70,[2]Berlin!$BB$7:$BK$40,6)</f>
        <v>38</v>
      </c>
      <c r="AS70" s="10">
        <f>VLOOKUP($C70,[2]Berlin!$BB$7:$BK$40,7)</f>
        <v>66</v>
      </c>
      <c r="AT70" s="10">
        <f>VLOOKUP($C70,[2]Berlin!$BB$7:$BK$40,8)</f>
        <v>95</v>
      </c>
      <c r="AU70" s="10">
        <f>VLOOKUP($C70,[2]Berlin!$BB$7:$BK$40,9)</f>
        <v>0</v>
      </c>
      <c r="AV70" s="10">
        <f>VLOOKUP($C70,[2]Berlin!$BB$7:$BK$40,10)</f>
        <v>109</v>
      </c>
      <c r="AW70" s="11">
        <f t="shared" si="62"/>
        <v>0</v>
      </c>
      <c r="AX70" s="11">
        <f t="shared" si="63"/>
        <v>0</v>
      </c>
      <c r="AY70" s="11">
        <f>VLOOKUP($C70,[2]Vienna!$BB$7:$BM$42,11)</f>
        <v>176</v>
      </c>
      <c r="AZ70" s="11">
        <f>VLOOKUP($C70,[2]Vienna!$BB$7:$BM$42,12)</f>
        <v>0</v>
      </c>
      <c r="BA70" s="11" t="s">
        <v>30</v>
      </c>
      <c r="BB70" s="11" t="s">
        <v>30</v>
      </c>
      <c r="BC70" s="11">
        <f t="shared" si="64"/>
        <v>123</v>
      </c>
      <c r="BD70" s="11">
        <f t="shared" si="65"/>
        <v>0</v>
      </c>
      <c r="BE70" s="11">
        <f t="shared" si="66"/>
        <v>153</v>
      </c>
      <c r="BF70" s="11">
        <f t="shared" si="67"/>
        <v>0</v>
      </c>
      <c r="BG70" s="11">
        <f t="shared" si="68"/>
        <v>162</v>
      </c>
      <c r="BH70" s="11">
        <f t="shared" si="69"/>
        <v>0</v>
      </c>
      <c r="BI70" s="11">
        <f t="shared" si="70"/>
        <v>184</v>
      </c>
      <c r="BJ70" s="13">
        <f t="shared" si="47"/>
        <v>395.71414811169268</v>
      </c>
      <c r="BK70" s="19">
        <f>IF($N70=2,BK93*'4 PEF'!$F$4,IF(OR($N70=3,$N70=4,$N70=5,$N70=6),BK93*'4 PEF'!$F$5,IF(OR($N70=7,$N70=8),BK93*'4 PEF'!$F$10,IF($N70=9,BK93*'4 PEF'!$F$7,IF($N70=10,BK93*'4 PEF'!$F$6)))))</f>
        <v>15.019409440675739</v>
      </c>
      <c r="BL70" s="19">
        <f>BL93*'4 PEF'!$F$10</f>
        <v>0</v>
      </c>
      <c r="BM70" s="19">
        <f>IF($N70=2,BM93*'4 PEF'!$F$4,IF(OR($N70=3,$N70=4,$N70=5,$N70=6),BM93*'4 PEF'!$F$5,IF(OR($N70=7,$N70=8),BM93*'4 PEF'!$F$10,IF($N70=9,BM93*'4 PEF'!$F$7,IF($N70=10,BM93*'4 PEF'!$F$6)))))</f>
        <v>8.6315789473684212</v>
      </c>
      <c r="BN70" s="19">
        <f>BN93*'4 PEF'!$F$10</f>
        <v>41.824626660156248</v>
      </c>
      <c r="BO70" s="19">
        <f>BO93*'4 PEF'!$F$10</f>
        <v>0.36952304295359045</v>
      </c>
      <c r="BP70" s="33">
        <f>BP93*'4 PEF'!$F$10</f>
        <v>-12.56974358974359</v>
      </c>
      <c r="BQ70" s="34">
        <f t="shared" si="71"/>
        <v>53.27539450141041</v>
      </c>
      <c r="BR70" s="19">
        <f>IF($N70=2,BR93*'4 PEF'!$F$4,IF(OR($N70=3,$N70=4,$N70=5,$N70=6),BR93*'4 PEF'!$F$5,IF(OR($N70=7,$N70=8),BR93*'4 PEF'!$F$10,IF($N70=9,BR93*'4 PEF'!$F$7,IF($N70=10,BR93*'4 PEF'!$F$6)))))</f>
        <v>26.703430110403847</v>
      </c>
      <c r="BS70" s="19">
        <f>BS93*'4 PEF'!$F$10</f>
        <v>0</v>
      </c>
      <c r="BT70" s="19">
        <f>IF($N70=2,BT93*'4 PEF'!$F$4,IF(OR($N70=3,$N70=4,$N70=5,$N70=6),BT93*'4 PEF'!$F$5,IF(OR($N70=7,$N70=8),BT93*'4 PEF'!$F$10,IF($N70=9,BT93*'4 PEF'!$F$7,IF($N70=10,BT93*'4 PEF'!$F$6)))))</f>
        <v>12.526315789473685</v>
      </c>
      <c r="BU70" s="19">
        <f>BU93*'4 PEF'!$F$10</f>
        <v>38.533186130337256</v>
      </c>
      <c r="BV70" s="19">
        <f>BV93*'4 PEF'!$F$10</f>
        <v>0.77183608006269011</v>
      </c>
      <c r="BW70" s="33">
        <f>BW93*'4 PEF'!$F$10</f>
        <v>-12.567669841269842</v>
      </c>
      <c r="BX70" s="34">
        <f t="shared" si="72"/>
        <v>65.967098269007622</v>
      </c>
    </row>
    <row r="71" spans="1:76" x14ac:dyDescent="0.25">
      <c r="A71" s="151"/>
      <c r="B71" s="17">
        <v>18</v>
      </c>
      <c r="C71" s="97">
        <f>VLOOKUP(M71,[1]aux!$A$2:$B$37,2,FALSE)</f>
        <v>13</v>
      </c>
      <c r="D71" s="50"/>
      <c r="E71" s="50"/>
      <c r="F71" s="49"/>
      <c r="G71" s="49"/>
      <c r="H71" s="31">
        <f t="shared" si="76"/>
        <v>0</v>
      </c>
      <c r="I71" s="49">
        <v>3</v>
      </c>
      <c r="J71" s="49">
        <v>3</v>
      </c>
      <c r="K71" s="49">
        <v>2</v>
      </c>
      <c r="L71" s="49">
        <v>1</v>
      </c>
      <c r="M71" s="49">
        <f t="shared" si="52"/>
        <v>3321</v>
      </c>
      <c r="N71" s="49">
        <v>4</v>
      </c>
      <c r="O71" s="49">
        <v>0</v>
      </c>
      <c r="P71" s="49">
        <v>2</v>
      </c>
      <c r="Q71" s="49">
        <v>0</v>
      </c>
      <c r="R71" s="49">
        <v>2</v>
      </c>
      <c r="S71" s="22">
        <f t="shared" si="45"/>
        <v>15</v>
      </c>
      <c r="T71" s="49">
        <v>0</v>
      </c>
      <c r="U71" s="49">
        <v>0</v>
      </c>
      <c r="V71" s="18"/>
      <c r="W71" s="10">
        <f>VLOOKUP($C71,[1]Berlin!$BB$7:$BK$42,5)</f>
        <v>15</v>
      </c>
      <c r="X71" s="10">
        <f>VLOOKUP($C71,[1]Berlin!$BB$7:$BK$42,6)</f>
        <v>38</v>
      </c>
      <c r="Y71" s="10">
        <f>VLOOKUP($C71,[1]Berlin!$BB$7:$BK$42,7)</f>
        <v>65</v>
      </c>
      <c r="Z71" s="10">
        <f>VLOOKUP($C71,[1]Berlin!$BB$7:$BK$42,8)</f>
        <v>93</v>
      </c>
      <c r="AA71" s="10">
        <f>VLOOKUP($C71,[1]Berlin!$BB$7:$BK$42,9)</f>
        <v>0</v>
      </c>
      <c r="AB71" s="10">
        <f>VLOOKUP($C71,[1]Berlin!$BB$7:$BK$42,10)</f>
        <v>109</v>
      </c>
      <c r="AC71" s="11">
        <f t="shared" si="53"/>
        <v>0</v>
      </c>
      <c r="AD71" s="11">
        <f t="shared" si="54"/>
        <v>0</v>
      </c>
      <c r="AE71" s="11">
        <f>VLOOKUP($C71,[1]Vienna!$BB$7:$BM$42,11)</f>
        <v>176</v>
      </c>
      <c r="AF71" s="11">
        <f>VLOOKUP($C71,[1]Vienna!$BB$7:$BM$42,12)</f>
        <v>0</v>
      </c>
      <c r="AG71" s="11" t="s">
        <v>30</v>
      </c>
      <c r="AH71" s="11" t="s">
        <v>30</v>
      </c>
      <c r="AI71" s="11">
        <f t="shared" si="55"/>
        <v>123</v>
      </c>
      <c r="AJ71" s="11">
        <f t="shared" si="56"/>
        <v>0</v>
      </c>
      <c r="AK71" s="11">
        <f t="shared" si="57"/>
        <v>153</v>
      </c>
      <c r="AL71" s="11">
        <f t="shared" si="58"/>
        <v>0</v>
      </c>
      <c r="AM71" s="11">
        <f t="shared" si="59"/>
        <v>162</v>
      </c>
      <c r="AN71" s="11">
        <f t="shared" si="60"/>
        <v>0</v>
      </c>
      <c r="AO71" s="11">
        <f t="shared" si="61"/>
        <v>0</v>
      </c>
      <c r="AP71" s="13">
        <f t="shared" si="46"/>
        <v>390.66604991691736</v>
      </c>
      <c r="AQ71" s="10">
        <f>VLOOKUP($C71,[2]Berlin!$BB$7:$BK$40,5)</f>
        <v>16</v>
      </c>
      <c r="AR71" s="10">
        <f>VLOOKUP($C71,[2]Berlin!$BB$7:$BK$40,6)</f>
        <v>38</v>
      </c>
      <c r="AS71" s="10">
        <f>VLOOKUP($C71,[2]Berlin!$BB$7:$BK$40,7)</f>
        <v>66</v>
      </c>
      <c r="AT71" s="10">
        <f>VLOOKUP($C71,[2]Berlin!$BB$7:$BK$40,8)</f>
        <v>95</v>
      </c>
      <c r="AU71" s="10">
        <f>VLOOKUP($C71,[2]Berlin!$BB$7:$BK$40,9)</f>
        <v>0</v>
      </c>
      <c r="AV71" s="10">
        <f>VLOOKUP($C71,[2]Berlin!$BB$7:$BK$40,10)</f>
        <v>109</v>
      </c>
      <c r="AW71" s="11">
        <f t="shared" si="62"/>
        <v>0</v>
      </c>
      <c r="AX71" s="11">
        <f t="shared" si="63"/>
        <v>0</v>
      </c>
      <c r="AY71" s="11">
        <f>VLOOKUP($C71,[2]Vienna!$BB$7:$BM$42,11)</f>
        <v>176</v>
      </c>
      <c r="AZ71" s="11">
        <f>VLOOKUP($C71,[2]Vienna!$BB$7:$BM$42,12)</f>
        <v>0</v>
      </c>
      <c r="BA71" s="11" t="s">
        <v>30</v>
      </c>
      <c r="BB71" s="11" t="s">
        <v>30</v>
      </c>
      <c r="BC71" s="11">
        <f t="shared" si="64"/>
        <v>123</v>
      </c>
      <c r="BD71" s="11">
        <f t="shared" si="65"/>
        <v>0</v>
      </c>
      <c r="BE71" s="11">
        <f t="shared" si="66"/>
        <v>153</v>
      </c>
      <c r="BF71" s="11">
        <f t="shared" si="67"/>
        <v>0</v>
      </c>
      <c r="BG71" s="11">
        <f t="shared" si="68"/>
        <v>162</v>
      </c>
      <c r="BH71" s="11">
        <f t="shared" si="69"/>
        <v>0</v>
      </c>
      <c r="BI71" s="11">
        <f t="shared" si="70"/>
        <v>0</v>
      </c>
      <c r="BJ71" s="13">
        <f t="shared" si="47"/>
        <v>384.09441416819368</v>
      </c>
      <c r="BK71" s="19">
        <f>IF($N71=2,BK94*'4 PEF'!$F$4,IF(OR($N71=3,$N71=4,$N71=5,$N71=6),BK94*'4 PEF'!$F$5,IF(OR($N71=7,$N71=8),BK94*'4 PEF'!$F$10,IF($N71=9,BK94*'4 PEF'!$F$7,IF($N71=10,BK94*'4 PEF'!$F$6)))))</f>
        <v>15.019409440675739</v>
      </c>
      <c r="BL71" s="19">
        <f>BL94*'4 PEF'!$F$10</f>
        <v>0</v>
      </c>
      <c r="BM71" s="19">
        <f>IF($N71=2,BM94*'4 PEF'!$F$4,IF(OR($N71=3,$N71=4,$N71=5,$N71=6),BM94*'4 PEF'!$F$5,IF(OR($N71=7,$N71=8),BM94*'4 PEF'!$F$10,IF($N71=9,BM94*'4 PEF'!$F$7,IF($N71=10,BM94*'4 PEF'!$F$6)))))</f>
        <v>8.6315789473684212</v>
      </c>
      <c r="BN71" s="19">
        <f>BN94*'4 PEF'!$F$10</f>
        <v>41.824626660156248</v>
      </c>
      <c r="BO71" s="19">
        <f>BO94*'4 PEF'!$F$10</f>
        <v>0.36952304295359045</v>
      </c>
      <c r="BP71" s="33">
        <f>BP94*'4 PEF'!$F$10</f>
        <v>0</v>
      </c>
      <c r="BQ71" s="34">
        <f t="shared" si="71"/>
        <v>65.845138091153999</v>
      </c>
      <c r="BR71" s="19">
        <f>IF($N71=2,BR94*'4 PEF'!$F$4,IF(OR($N71=3,$N71=4,$N71=5,$N71=6),BR94*'4 PEF'!$F$5,IF(OR($N71=7,$N71=8),BR94*'4 PEF'!$F$10,IF($N71=9,BR94*'4 PEF'!$F$7,IF($N71=10,BR94*'4 PEF'!$F$6)))))</f>
        <v>26.703430110403847</v>
      </c>
      <c r="BS71" s="19">
        <f>BS94*'4 PEF'!$F$10</f>
        <v>0</v>
      </c>
      <c r="BT71" s="19">
        <f>IF($N71=2,BT94*'4 PEF'!$F$4,IF(OR($N71=3,$N71=4,$N71=5,$N71=6),BT94*'4 PEF'!$F$5,IF(OR($N71=7,$N71=8),BT94*'4 PEF'!$F$10,IF($N71=9,BT94*'4 PEF'!$F$7,IF($N71=10,BT94*'4 PEF'!$F$6)))))</f>
        <v>12.526315789473685</v>
      </c>
      <c r="BU71" s="19">
        <f>BU94*'4 PEF'!$F$10</f>
        <v>38.533186130337256</v>
      </c>
      <c r="BV71" s="19">
        <f>BV94*'4 PEF'!$F$10</f>
        <v>0.77183608006269011</v>
      </c>
      <c r="BW71" s="33">
        <f>BW94*'4 PEF'!$F$10</f>
        <v>0</v>
      </c>
      <c r="BX71" s="34">
        <f t="shared" si="72"/>
        <v>78.534768110277469</v>
      </c>
    </row>
    <row r="72" spans="1:76" x14ac:dyDescent="0.25">
      <c r="A72" s="151"/>
      <c r="B72" s="17">
        <v>19</v>
      </c>
      <c r="C72" s="97">
        <f>VLOOKUP(M72,[1]aux!$A$2:$B$37,2,FALSE)</f>
        <v>13</v>
      </c>
      <c r="D72" s="50"/>
      <c r="E72" s="50"/>
      <c r="F72" s="49"/>
      <c r="G72" s="49"/>
      <c r="H72" s="31">
        <f t="shared" si="76"/>
        <v>0</v>
      </c>
      <c r="I72" s="49">
        <v>3</v>
      </c>
      <c r="J72" s="49">
        <v>3</v>
      </c>
      <c r="K72" s="49">
        <v>2</v>
      </c>
      <c r="L72" s="49">
        <v>1</v>
      </c>
      <c r="M72" s="49">
        <f t="shared" si="52"/>
        <v>3321</v>
      </c>
      <c r="N72" s="49">
        <v>4</v>
      </c>
      <c r="O72" s="49">
        <v>0</v>
      </c>
      <c r="P72" s="49">
        <v>2</v>
      </c>
      <c r="Q72" s="49">
        <v>0</v>
      </c>
      <c r="R72" s="49">
        <v>2</v>
      </c>
      <c r="S72" s="22">
        <f t="shared" si="45"/>
        <v>15</v>
      </c>
      <c r="T72" s="49">
        <v>0</v>
      </c>
      <c r="U72" s="49">
        <v>1</v>
      </c>
      <c r="V72" s="18"/>
      <c r="W72" s="10">
        <f>VLOOKUP($C72,[1]Berlin!$BB$7:$BK$42,5)</f>
        <v>15</v>
      </c>
      <c r="X72" s="10">
        <f>VLOOKUP($C72,[1]Berlin!$BB$7:$BK$42,6)</f>
        <v>38</v>
      </c>
      <c r="Y72" s="10">
        <f>VLOOKUP($C72,[1]Berlin!$BB$7:$BK$42,7)</f>
        <v>65</v>
      </c>
      <c r="Z72" s="10">
        <f>VLOOKUP($C72,[1]Berlin!$BB$7:$BK$42,8)</f>
        <v>93</v>
      </c>
      <c r="AA72" s="10">
        <f>VLOOKUP($C72,[1]Berlin!$BB$7:$BK$42,9)</f>
        <v>0</v>
      </c>
      <c r="AB72" s="10">
        <f>VLOOKUP($C72,[1]Berlin!$BB$7:$BK$42,10)</f>
        <v>109</v>
      </c>
      <c r="AC72" s="11">
        <f t="shared" si="53"/>
        <v>0</v>
      </c>
      <c r="AD72" s="11">
        <f t="shared" si="54"/>
        <v>0</v>
      </c>
      <c r="AE72" s="11">
        <f>VLOOKUP($C72,[1]Vienna!$BB$7:$BM$42,11)</f>
        <v>176</v>
      </c>
      <c r="AF72" s="11">
        <f>VLOOKUP($C72,[1]Vienna!$BB$7:$BM$42,12)</f>
        <v>0</v>
      </c>
      <c r="AG72" s="11" t="s">
        <v>30</v>
      </c>
      <c r="AH72" s="11" t="s">
        <v>30</v>
      </c>
      <c r="AI72" s="11">
        <f t="shared" si="55"/>
        <v>123</v>
      </c>
      <c r="AJ72" s="11">
        <f t="shared" si="56"/>
        <v>0</v>
      </c>
      <c r="AK72" s="11">
        <f t="shared" si="57"/>
        <v>153</v>
      </c>
      <c r="AL72" s="11">
        <f t="shared" si="58"/>
        <v>0</v>
      </c>
      <c r="AM72" s="11">
        <f t="shared" si="59"/>
        <v>162</v>
      </c>
      <c r="AN72" s="11">
        <f t="shared" si="60"/>
        <v>0</v>
      </c>
      <c r="AO72" s="11">
        <f t="shared" si="61"/>
        <v>184</v>
      </c>
      <c r="AP72" s="13">
        <f t="shared" si="46"/>
        <v>401.9282535852318</v>
      </c>
      <c r="AQ72" s="10">
        <f>VLOOKUP($C72,[2]Berlin!$BB$7:$BK$40,5)</f>
        <v>16</v>
      </c>
      <c r="AR72" s="10">
        <f>VLOOKUP($C72,[2]Berlin!$BB$7:$BK$40,6)</f>
        <v>38</v>
      </c>
      <c r="AS72" s="10">
        <f>VLOOKUP($C72,[2]Berlin!$BB$7:$BK$40,7)</f>
        <v>66</v>
      </c>
      <c r="AT72" s="10">
        <f>VLOOKUP($C72,[2]Berlin!$BB$7:$BK$40,8)</f>
        <v>95</v>
      </c>
      <c r="AU72" s="10">
        <f>VLOOKUP($C72,[2]Berlin!$BB$7:$BK$40,9)</f>
        <v>0</v>
      </c>
      <c r="AV72" s="10">
        <f>VLOOKUP($C72,[2]Berlin!$BB$7:$BK$40,10)</f>
        <v>109</v>
      </c>
      <c r="AW72" s="11">
        <f t="shared" si="62"/>
        <v>0</v>
      </c>
      <c r="AX72" s="11">
        <f t="shared" si="63"/>
        <v>0</v>
      </c>
      <c r="AY72" s="11">
        <f>VLOOKUP($C72,[2]Vienna!$BB$7:$BM$42,11)</f>
        <v>176</v>
      </c>
      <c r="AZ72" s="11">
        <f>VLOOKUP($C72,[2]Vienna!$BB$7:$BM$42,12)</f>
        <v>0</v>
      </c>
      <c r="BA72" s="11" t="s">
        <v>30</v>
      </c>
      <c r="BB72" s="11" t="s">
        <v>30</v>
      </c>
      <c r="BC72" s="11">
        <f t="shared" si="64"/>
        <v>123</v>
      </c>
      <c r="BD72" s="11">
        <f t="shared" si="65"/>
        <v>0</v>
      </c>
      <c r="BE72" s="11">
        <f t="shared" si="66"/>
        <v>153</v>
      </c>
      <c r="BF72" s="11">
        <f t="shared" si="67"/>
        <v>0</v>
      </c>
      <c r="BG72" s="11">
        <f t="shared" si="68"/>
        <v>162</v>
      </c>
      <c r="BH72" s="11">
        <f t="shared" si="69"/>
        <v>0</v>
      </c>
      <c r="BI72" s="11">
        <f t="shared" si="70"/>
        <v>184</v>
      </c>
      <c r="BJ72" s="13">
        <f t="shared" si="47"/>
        <v>395.71414811169268</v>
      </c>
      <c r="BK72" s="19">
        <f>IF($N72=2,BK95*'4 PEF'!$F$4,IF(OR($N72=3,$N72=4,$N72=5,$N72=6),BK95*'4 PEF'!$F$5,IF(OR($N72=7,$N72=8),BK95*'4 PEF'!$F$10,IF($N72=9,BK95*'4 PEF'!$F$7,IF($N72=10,BK95*'4 PEF'!$F$6)))))</f>
        <v>15.019409440675739</v>
      </c>
      <c r="BL72" s="19">
        <f>BL95*'4 PEF'!$F$10</f>
        <v>0</v>
      </c>
      <c r="BM72" s="19">
        <f>IF($N72=2,BM95*'4 PEF'!$F$4,IF(OR($N72=3,$N72=4,$N72=5,$N72=6),BM95*'4 PEF'!$F$5,IF(OR($N72=7,$N72=8),BM95*'4 PEF'!$F$10,IF($N72=9,BM95*'4 PEF'!$F$7,IF($N72=10,BM95*'4 PEF'!$F$6)))))</f>
        <v>8.6315789473684212</v>
      </c>
      <c r="BN72" s="19">
        <f>BN95*'4 PEF'!$F$10</f>
        <v>41.824626660156248</v>
      </c>
      <c r="BO72" s="19">
        <f>BO95*'4 PEF'!$F$10</f>
        <v>0.36952304295359045</v>
      </c>
      <c r="BP72" s="33">
        <f>BP95*'4 PEF'!$F$10</f>
        <v>-12.56974358974359</v>
      </c>
      <c r="BQ72" s="34">
        <f t="shared" si="71"/>
        <v>53.27539450141041</v>
      </c>
      <c r="BR72" s="19">
        <f>IF($N72=2,BR95*'4 PEF'!$F$4,IF(OR($N72=3,$N72=4,$N72=5,$N72=6),BR95*'4 PEF'!$F$5,IF(OR($N72=7,$N72=8),BR95*'4 PEF'!$F$10,IF($N72=9,BR95*'4 PEF'!$F$7,IF($N72=10,BR95*'4 PEF'!$F$6)))))</f>
        <v>26.703430110403847</v>
      </c>
      <c r="BS72" s="19">
        <f>BS95*'4 PEF'!$F$10</f>
        <v>0</v>
      </c>
      <c r="BT72" s="19">
        <f>IF($N72=2,BT95*'4 PEF'!$F$4,IF(OR($N72=3,$N72=4,$N72=5,$N72=6),BT95*'4 PEF'!$F$5,IF(OR($N72=7,$N72=8),BT95*'4 PEF'!$F$10,IF($N72=9,BT95*'4 PEF'!$F$7,IF($N72=10,BT95*'4 PEF'!$F$6)))))</f>
        <v>12.526315789473685</v>
      </c>
      <c r="BU72" s="19">
        <f>BU95*'4 PEF'!$F$10</f>
        <v>38.533186130337256</v>
      </c>
      <c r="BV72" s="19">
        <f>BV95*'4 PEF'!$F$10</f>
        <v>0.77183608006269011</v>
      </c>
      <c r="BW72" s="33">
        <f>BW95*'4 PEF'!$F$10</f>
        <v>-12.567669841269842</v>
      </c>
      <c r="BX72" s="34">
        <f t="shared" si="72"/>
        <v>65.967098269007622</v>
      </c>
    </row>
    <row r="73" spans="1:76" x14ac:dyDescent="0.25">
      <c r="A73" s="152"/>
      <c r="B73" s="17">
        <v>20</v>
      </c>
      <c r="C73" s="97">
        <f>VLOOKUP(M73,[1]aux!$A$2:$B$37,2,FALSE)</f>
        <v>18</v>
      </c>
      <c r="D73" s="50"/>
      <c r="E73" s="50"/>
      <c r="F73" s="49"/>
      <c r="G73" s="49"/>
      <c r="H73" s="31">
        <f t="shared" si="76"/>
        <v>0</v>
      </c>
      <c r="I73" s="49">
        <v>4</v>
      </c>
      <c r="J73" s="49">
        <v>3</v>
      </c>
      <c r="K73" s="49">
        <v>3</v>
      </c>
      <c r="L73" s="49">
        <v>1</v>
      </c>
      <c r="M73" s="49">
        <f t="shared" si="52"/>
        <v>4331</v>
      </c>
      <c r="N73" s="49">
        <v>4</v>
      </c>
      <c r="O73" s="49">
        <v>0</v>
      </c>
      <c r="P73" s="49">
        <v>2</v>
      </c>
      <c r="Q73" s="49">
        <v>0</v>
      </c>
      <c r="R73" s="49">
        <v>2</v>
      </c>
      <c r="S73" s="22">
        <f t="shared" si="45"/>
        <v>21</v>
      </c>
      <c r="T73" s="49">
        <v>1</v>
      </c>
      <c r="U73" s="49">
        <v>1</v>
      </c>
      <c r="V73" s="18"/>
      <c r="W73" s="10">
        <f>VLOOKUP($C73,[1]Berlin!$BB$7:$BK$42,5)</f>
        <v>17</v>
      </c>
      <c r="X73" s="10" t="str">
        <f>VLOOKUP($C73,[1]Berlin!$BB$7:$BK$42,6)</f>
        <v>f</v>
      </c>
      <c r="Y73" s="10">
        <f>VLOOKUP($C73,[1]Berlin!$BB$7:$BK$42,7)</f>
        <v>67</v>
      </c>
      <c r="Z73" s="10">
        <f>VLOOKUP($C73,[1]Berlin!$BB$7:$BK$42,8)</f>
        <v>93</v>
      </c>
      <c r="AA73" s="10">
        <f>VLOOKUP($C73,[1]Berlin!$BB$7:$BK$42,9)</f>
        <v>117</v>
      </c>
      <c r="AB73" s="10">
        <f>VLOOKUP($C73,[1]Berlin!$BB$7:$BK$42,10)</f>
        <v>109</v>
      </c>
      <c r="AC73" s="11">
        <f t="shared" si="53"/>
        <v>0</v>
      </c>
      <c r="AD73" s="11">
        <f t="shared" si="54"/>
        <v>0</v>
      </c>
      <c r="AE73" s="11">
        <f>VLOOKUP($C73,[1]Vienna!$BB$7:$BM$42,11)</f>
        <v>177</v>
      </c>
      <c r="AF73" s="11">
        <f>VLOOKUP($C73,[1]Vienna!$BB$7:$BM$42,12)</f>
        <v>182</v>
      </c>
      <c r="AG73" s="11" t="s">
        <v>30</v>
      </c>
      <c r="AH73" s="11" t="s">
        <v>30</v>
      </c>
      <c r="AI73" s="11">
        <f t="shared" si="55"/>
        <v>123</v>
      </c>
      <c r="AJ73" s="11">
        <f t="shared" si="56"/>
        <v>0</v>
      </c>
      <c r="AK73" s="11">
        <f t="shared" si="57"/>
        <v>153</v>
      </c>
      <c r="AL73" s="11">
        <f t="shared" si="58"/>
        <v>0</v>
      </c>
      <c r="AM73" s="11">
        <f t="shared" si="59"/>
        <v>162</v>
      </c>
      <c r="AN73" s="11">
        <f t="shared" si="60"/>
        <v>186</v>
      </c>
      <c r="AO73" s="11">
        <f t="shared" si="61"/>
        <v>184</v>
      </c>
      <c r="AP73" s="13">
        <f t="shared" si="46"/>
        <v>548.34625549213956</v>
      </c>
      <c r="AQ73" s="10">
        <f>VLOOKUP($C73,[2]Berlin!$BB$7:$BK$40,5)</f>
        <v>18</v>
      </c>
      <c r="AR73" s="10" t="str">
        <f>VLOOKUP($C73,[2]Berlin!$BB$7:$BK$40,6)</f>
        <v>f</v>
      </c>
      <c r="AS73" s="10">
        <f>VLOOKUP($C73,[2]Berlin!$BB$7:$BK$40,7)</f>
        <v>68</v>
      </c>
      <c r="AT73" s="10">
        <f>VLOOKUP($C73,[2]Berlin!$BB$7:$BK$40,8)</f>
        <v>95</v>
      </c>
      <c r="AU73" s="10">
        <f>VLOOKUP($C73,[2]Berlin!$BB$7:$BK$40,9)</f>
        <v>117</v>
      </c>
      <c r="AV73" s="10">
        <f>VLOOKUP($C73,[2]Berlin!$BB$7:$BK$40,10)</f>
        <v>109</v>
      </c>
      <c r="AW73" s="11">
        <f t="shared" si="62"/>
        <v>0</v>
      </c>
      <c r="AX73" s="11">
        <f t="shared" si="63"/>
        <v>0</v>
      </c>
      <c r="AY73" s="11">
        <f>VLOOKUP($C73,[2]Vienna!$BB$7:$BM$42,11)</f>
        <v>177</v>
      </c>
      <c r="AZ73" s="11">
        <f>VLOOKUP($C73,[2]Vienna!$BB$7:$BM$42,12)</f>
        <v>182</v>
      </c>
      <c r="BA73" s="11" t="s">
        <v>30</v>
      </c>
      <c r="BB73" s="11" t="s">
        <v>30</v>
      </c>
      <c r="BC73" s="11">
        <f t="shared" si="64"/>
        <v>123</v>
      </c>
      <c r="BD73" s="11">
        <f t="shared" si="65"/>
        <v>0</v>
      </c>
      <c r="BE73" s="11">
        <f t="shared" si="66"/>
        <v>153</v>
      </c>
      <c r="BF73" s="11">
        <f t="shared" si="67"/>
        <v>0</v>
      </c>
      <c r="BG73" s="11">
        <f t="shared" si="68"/>
        <v>162</v>
      </c>
      <c r="BH73" s="11">
        <f t="shared" si="69"/>
        <v>186</v>
      </c>
      <c r="BI73" s="11">
        <f t="shared" si="70"/>
        <v>184</v>
      </c>
      <c r="BJ73" s="13">
        <f t="shared" si="47"/>
        <v>537.50747650855692</v>
      </c>
      <c r="BK73" s="19">
        <f>IF($N73=2,BK96*'4 PEF'!$F$4,IF(OR($N73=3,$N73=4,$N73=5,$N73=6),BK96*'4 PEF'!$F$5,IF(OR($N73=7,$N73=8),BK96*'4 PEF'!$F$10,IF($N73=9,BK96*'4 PEF'!$F$7,IF($N73=10,BK96*'4 PEF'!$F$6)))))</f>
        <v>19.809109465745053</v>
      </c>
      <c r="BL73" s="19">
        <f>BL96*'4 PEF'!$F$10</f>
        <v>0</v>
      </c>
      <c r="BM73" s="19">
        <f>IF($N73=2,BM96*'4 PEF'!$F$4,IF(OR($N73=3,$N73=4,$N73=5,$N73=6),BM96*'4 PEF'!$F$5,IF(OR($N73=7,$N73=8),BM96*'4 PEF'!$F$10,IF($N73=9,BM96*'4 PEF'!$F$7,IF($N73=10,BM96*'4 PEF'!$F$6)))))</f>
        <v>5.0454340980656758</v>
      </c>
      <c r="BN73" s="19">
        <f>BN96*'4 PEF'!$F$10</f>
        <v>15.373649288624833</v>
      </c>
      <c r="BO73" s="19">
        <f>BO96*'4 PEF'!$F$10</f>
        <v>0.29402883180927458</v>
      </c>
      <c r="BP73" s="33">
        <f>BP96*'4 PEF'!$F$10</f>
        <v>-12.56974358974359</v>
      </c>
      <c r="BQ73" s="34">
        <f t="shared" si="71"/>
        <v>27.952478094501245</v>
      </c>
      <c r="BR73" s="19">
        <f>IF($N73=2,BR96*'4 PEF'!$F$4,IF(OR($N73=3,$N73=4,$N73=5,$N73=6),BR96*'4 PEF'!$F$5,IF(OR($N73=7,$N73=8),BR96*'4 PEF'!$F$10,IF($N73=9,BR96*'4 PEF'!$F$7,IF($N73=10,BR96*'4 PEF'!$F$6)))))</f>
        <v>29.723374501355689</v>
      </c>
      <c r="BS73" s="19">
        <f>BS96*'4 PEF'!$F$10</f>
        <v>0</v>
      </c>
      <c r="BT73" s="19">
        <f>IF($N73=2,BT96*'4 PEF'!$F$4,IF(OR($N73=3,$N73=4,$N73=5,$N73=6),BT96*'4 PEF'!$F$5,IF(OR($N73=7,$N73=8),BT96*'4 PEF'!$F$10,IF($N73=9,BT96*'4 PEF'!$F$7,IF($N73=10,BT96*'4 PEF'!$F$6)))))</f>
        <v>8.4294068504594826</v>
      </c>
      <c r="BU73" s="19">
        <f>BU96*'4 PEF'!$F$10</f>
        <v>15.542887641653831</v>
      </c>
      <c r="BV73" s="19">
        <f>BV96*'4 PEF'!$F$10</f>
        <v>0.7287095202615651</v>
      </c>
      <c r="BW73" s="33">
        <f>BW96*'4 PEF'!$F$10</f>
        <v>-12.567669841269842</v>
      </c>
      <c r="BX73" s="34">
        <f t="shared" si="72"/>
        <v>41.856708672460726</v>
      </c>
    </row>
    <row r="74" spans="1:76" x14ac:dyDescent="0.25">
      <c r="A74" s="25"/>
      <c r="B74" s="26"/>
      <c r="C74" s="26"/>
      <c r="D74" s="26"/>
      <c r="E74" s="26"/>
      <c r="F74" s="26"/>
      <c r="G74" s="26"/>
      <c r="H74" s="26"/>
      <c r="I74" s="26"/>
      <c r="J74" s="26"/>
      <c r="K74" s="26"/>
      <c r="L74" s="26"/>
      <c r="M74" s="26"/>
      <c r="N74" s="26"/>
      <c r="O74" s="26"/>
      <c r="P74" s="26"/>
      <c r="Q74" s="26"/>
      <c r="R74" s="26"/>
      <c r="S74" s="26"/>
      <c r="T74" s="26"/>
      <c r="U74" s="26"/>
      <c r="V74" s="27"/>
      <c r="W74" s="26"/>
      <c r="X74" s="26"/>
      <c r="Y74" s="26"/>
      <c r="Z74" s="26"/>
      <c r="AA74" s="26"/>
      <c r="AB74" s="26"/>
      <c r="AC74" s="26"/>
      <c r="AD74" s="26"/>
      <c r="AE74" s="26"/>
      <c r="AF74" s="26"/>
      <c r="AG74" s="26"/>
      <c r="AH74" s="26"/>
      <c r="AI74" s="26"/>
      <c r="AJ74" s="26"/>
      <c r="AK74" s="26"/>
      <c r="AL74" s="26"/>
      <c r="AM74" s="26"/>
      <c r="AN74" s="26"/>
      <c r="AO74" s="26"/>
      <c r="AP74" s="28"/>
      <c r="AQ74" s="26"/>
      <c r="AR74" s="26"/>
      <c r="AS74" s="26"/>
      <c r="AT74" s="26"/>
      <c r="AU74" s="26"/>
      <c r="AV74" s="26"/>
      <c r="AW74" s="26"/>
      <c r="AX74" s="26"/>
      <c r="AY74" s="26"/>
      <c r="AZ74" s="26"/>
      <c r="BA74" s="26"/>
      <c r="BB74" s="26"/>
      <c r="BC74" s="26"/>
      <c r="BD74" s="26"/>
      <c r="BE74" s="26"/>
      <c r="BF74" s="26"/>
      <c r="BG74" s="26"/>
      <c r="BH74" s="26"/>
      <c r="BI74" s="26"/>
      <c r="BJ74" s="28"/>
      <c r="BK74" s="29"/>
      <c r="BL74" s="29"/>
      <c r="BM74" s="29"/>
      <c r="BN74" s="29"/>
      <c r="BO74" s="29"/>
      <c r="BP74" s="29"/>
      <c r="BQ74" s="29"/>
      <c r="BR74" s="29"/>
      <c r="BS74" s="29"/>
      <c r="BT74" s="29"/>
      <c r="BU74" s="29"/>
      <c r="BV74" s="29"/>
      <c r="BW74" s="29"/>
      <c r="BX74" s="29"/>
    </row>
    <row r="75" spans="1:76" ht="15.75" thickBot="1" x14ac:dyDescent="0.3">
      <c r="BK75" s="153" t="s">
        <v>106</v>
      </c>
      <c r="BL75" s="154"/>
      <c r="BM75" s="154"/>
      <c r="BN75" s="154"/>
      <c r="BO75" s="154"/>
      <c r="BP75" s="154"/>
      <c r="BQ75" s="155"/>
      <c r="BR75" s="153" t="s">
        <v>107</v>
      </c>
      <c r="BS75" s="154"/>
      <c r="BT75" s="154"/>
      <c r="BU75" s="154"/>
      <c r="BV75" s="154"/>
      <c r="BW75" s="154"/>
      <c r="BX75" s="155"/>
    </row>
    <row r="76" spans="1:76" ht="31.5" thickTop="1" thickBot="1" x14ac:dyDescent="0.3">
      <c r="B76" s="23" t="s">
        <v>1</v>
      </c>
      <c r="C76" s="23" t="s">
        <v>40</v>
      </c>
      <c r="D76" s="24" t="s">
        <v>36</v>
      </c>
      <c r="E76" s="24" t="s">
        <v>37</v>
      </c>
      <c r="F76" s="24" t="s">
        <v>38</v>
      </c>
      <c r="G76" s="24" t="s">
        <v>20</v>
      </c>
      <c r="H76" s="24" t="s">
        <v>9</v>
      </c>
      <c r="I76" s="24"/>
      <c r="J76" s="24"/>
      <c r="K76" s="24"/>
      <c r="L76" s="24"/>
      <c r="M76" s="24"/>
      <c r="N76" s="24" t="s">
        <v>13</v>
      </c>
      <c r="O76" s="24" t="s">
        <v>14</v>
      </c>
      <c r="P76" s="24" t="s">
        <v>43</v>
      </c>
      <c r="Q76" s="24" t="s">
        <v>44</v>
      </c>
      <c r="R76" s="24" t="s">
        <v>26</v>
      </c>
      <c r="S76" s="52" t="s">
        <v>16</v>
      </c>
      <c r="T76" s="52" t="s">
        <v>82</v>
      </c>
      <c r="U76" s="52" t="s">
        <v>83</v>
      </c>
      <c r="V76" s="9"/>
      <c r="W76" s="12" t="s">
        <v>7</v>
      </c>
      <c r="X76" s="12" t="s">
        <v>8</v>
      </c>
      <c r="Y76" s="12" t="s">
        <v>10</v>
      </c>
      <c r="Z76" s="12" t="s">
        <v>11</v>
      </c>
      <c r="AA76" s="12" t="s">
        <v>17</v>
      </c>
      <c r="AB76" s="12" t="s">
        <v>19</v>
      </c>
      <c r="AC76" s="12" t="s">
        <v>90</v>
      </c>
      <c r="AD76" s="12" t="s">
        <v>91</v>
      </c>
      <c r="AE76" s="12" t="s">
        <v>100</v>
      </c>
      <c r="AF76" s="12" t="s">
        <v>101</v>
      </c>
      <c r="AG76" s="12" t="s">
        <v>96</v>
      </c>
      <c r="AH76" s="12" t="s">
        <v>108</v>
      </c>
      <c r="AI76" s="12" t="s">
        <v>13</v>
      </c>
      <c r="AJ76" s="12" t="s">
        <v>14</v>
      </c>
      <c r="AK76" s="12" t="s">
        <v>102</v>
      </c>
      <c r="AL76" s="12" t="s">
        <v>103</v>
      </c>
      <c r="AM76" s="12" t="s">
        <v>92</v>
      </c>
      <c r="AN76" s="12" t="s">
        <v>89</v>
      </c>
      <c r="AO76" s="12" t="s">
        <v>12</v>
      </c>
      <c r="AP76" s="15" t="s">
        <v>21</v>
      </c>
      <c r="AQ76" s="12" t="s">
        <v>7</v>
      </c>
      <c r="AR76" s="12" t="s">
        <v>8</v>
      </c>
      <c r="AS76" s="12" t="s">
        <v>10</v>
      </c>
      <c r="AT76" s="12" t="s">
        <v>11</v>
      </c>
      <c r="AU76" s="12" t="s">
        <v>17</v>
      </c>
      <c r="AV76" s="12" t="s">
        <v>19</v>
      </c>
      <c r="AW76" s="12" t="s">
        <v>90</v>
      </c>
      <c r="AX76" s="12" t="s">
        <v>91</v>
      </c>
      <c r="AY76" s="12" t="s">
        <v>100</v>
      </c>
      <c r="AZ76" s="12" t="s">
        <v>101</v>
      </c>
      <c r="BA76" s="12" t="s">
        <v>96</v>
      </c>
      <c r="BB76" s="12" t="s">
        <v>108</v>
      </c>
      <c r="BC76" s="12" t="s">
        <v>13</v>
      </c>
      <c r="BD76" s="12" t="s">
        <v>14</v>
      </c>
      <c r="BE76" s="12" t="s">
        <v>102</v>
      </c>
      <c r="BF76" s="12" t="s">
        <v>103</v>
      </c>
      <c r="BG76" s="12" t="s">
        <v>92</v>
      </c>
      <c r="BH76" s="12" t="s">
        <v>16</v>
      </c>
      <c r="BI76" s="12" t="s">
        <v>12</v>
      </c>
      <c r="BJ76" s="15" t="s">
        <v>41</v>
      </c>
      <c r="BK76" s="56" t="s">
        <v>25</v>
      </c>
      <c r="BL76" s="56" t="s">
        <v>26</v>
      </c>
      <c r="BM76" s="56" t="s">
        <v>16</v>
      </c>
      <c r="BN76" s="56" t="s">
        <v>20</v>
      </c>
      <c r="BO76" s="56" t="s">
        <v>27</v>
      </c>
      <c r="BP76" s="56" t="s">
        <v>28</v>
      </c>
      <c r="BQ76" s="56" t="s">
        <v>30</v>
      </c>
      <c r="BR76" s="56" t="s">
        <v>25</v>
      </c>
      <c r="BS76" s="56" t="s">
        <v>26</v>
      </c>
      <c r="BT76" s="56" t="s">
        <v>16</v>
      </c>
      <c r="BU76" s="56" t="s">
        <v>20</v>
      </c>
      <c r="BV76" s="56" t="s">
        <v>27</v>
      </c>
      <c r="BW76" s="56" t="s">
        <v>28</v>
      </c>
      <c r="BX76" s="56" t="s">
        <v>30</v>
      </c>
    </row>
    <row r="77" spans="1:76" x14ac:dyDescent="0.25">
      <c r="A77" s="150">
        <v>2020</v>
      </c>
      <c r="B77" s="16">
        <v>1</v>
      </c>
      <c r="C77" s="22">
        <f t="shared" ref="C77:V78" si="77">IF(C54="","",C54)</f>
        <v>1</v>
      </c>
      <c r="D77" s="49" t="str">
        <f t="shared" si="77"/>
        <v>-</v>
      </c>
      <c r="E77" s="49" t="str">
        <f t="shared" si="77"/>
        <v>o</v>
      </c>
      <c r="F77" s="49" t="str">
        <f t="shared" si="77"/>
        <v>o</v>
      </c>
      <c r="G77" s="49" t="str">
        <f t="shared" si="77"/>
        <v>o</v>
      </c>
      <c r="H77" s="49">
        <f t="shared" si="77"/>
        <v>0</v>
      </c>
      <c r="I77" s="49">
        <f t="shared" si="77"/>
        <v>1</v>
      </c>
      <c r="J77" s="49">
        <f t="shared" si="77"/>
        <v>1</v>
      </c>
      <c r="K77" s="49">
        <f t="shared" si="77"/>
        <v>1</v>
      </c>
      <c r="L77" s="49">
        <f t="shared" si="77"/>
        <v>1</v>
      </c>
      <c r="M77" s="49">
        <f t="shared" si="77"/>
        <v>1111</v>
      </c>
      <c r="N77" s="49">
        <f t="shared" si="77"/>
        <v>2</v>
      </c>
      <c r="O77" s="49">
        <f t="shared" si="77"/>
        <v>11</v>
      </c>
      <c r="P77" s="49">
        <f t="shared" si="77"/>
        <v>2</v>
      </c>
      <c r="Q77" s="49">
        <f t="shared" si="77"/>
        <v>3</v>
      </c>
      <c r="R77" s="49">
        <f t="shared" si="77"/>
        <v>1</v>
      </c>
      <c r="S77" s="22">
        <f t="shared" si="77"/>
        <v>15</v>
      </c>
      <c r="T77" s="49">
        <f t="shared" si="77"/>
        <v>0</v>
      </c>
      <c r="U77" s="49">
        <f t="shared" si="77"/>
        <v>0</v>
      </c>
      <c r="V77" s="6" t="str">
        <f t="shared" si="77"/>
        <v/>
      </c>
      <c r="W77" s="21">
        <f>IF(W54&gt;0,VLOOKUP(W54,'[3]2020_Envelope'!$BH$6:$CR$128,28),"")</f>
        <v>14.883573200992558</v>
      </c>
      <c r="X77" s="21">
        <f>IF(X54&gt;0,VLOOKUP(X54,'[3]2020_Envelope'!$BH$6:$CR$128,28),"")</f>
        <v>5.0567488282327</v>
      </c>
      <c r="Y77" s="21" t="str">
        <f>IF(Y54&gt;0,VLOOKUP(Y54,'[3]2020_Envelope'!$BH$6:$CR$128,28),"")</f>
        <v/>
      </c>
      <c r="Z77" s="21">
        <f>IF(Z54&gt;0,VLOOKUP(Z54,'[3]2020_Envelope'!$BH$6:$CR$128,28),"")</f>
        <v>27.545068825910931</v>
      </c>
      <c r="AA77" s="21" t="str">
        <f>IF(AA54&gt;0,VLOOKUP(AA54,'[3]2020_Envelope'!$BH$6:$CR$128,28),"")</f>
        <v/>
      </c>
      <c r="AB77" s="21" t="str">
        <f>IF(AB54&gt;0,VLOOKUP(AB54,'[3]2020_Envelope'!$BH$6:$CR$128,28),"")</f>
        <v/>
      </c>
      <c r="AC77" s="20" t="str">
        <f>IF(AC54&gt;0,VLOOKUP(AC54,'[3]2020_HVAC'!$EY$7:$KA$83,104),"")</f>
        <v/>
      </c>
      <c r="AD77" s="20" t="str">
        <f>IF(AD54&gt;0,VLOOKUP(AD54,'[3]2020_HVAC'!$EY$7:$KA$83,104),"")</f>
        <v/>
      </c>
      <c r="AE77" s="20" t="str">
        <f>IF(AE54&gt;0,VLOOKUP(AE54,'[3]2020_HVAC'!$EY$7:$KA$83,104),"")</f>
        <v/>
      </c>
      <c r="AF77" s="20" t="str">
        <f>IF(AF54&gt;0,VLOOKUP(AF54,'[3]2020_HVAC'!$EY$7:$KA$83,104),"")</f>
        <v/>
      </c>
      <c r="AG77" s="55">
        <f>VLOOKUP($C77,[1]Performance!$A$3:$K$38,6)</f>
        <v>0</v>
      </c>
      <c r="AH77" s="55">
        <f>IF(AG77=0,104,IF(AG77=1,105,106))</f>
        <v>104</v>
      </c>
      <c r="AI77" s="20">
        <f>IF(AI54&gt;0,VLOOKUP(AI54,'[3]2020_HVAC'!$EY$7:$KA$83,AH77),"")</f>
        <v>5.6443439421019406</v>
      </c>
      <c r="AJ77" s="20">
        <f>IF(AJ54&gt;0,VLOOKUP(AJ54,'[3]2020_HVAC'!$EY$7:$KA$83,$AH77),"")</f>
        <v>13.669916786178138</v>
      </c>
      <c r="AK77" s="20">
        <f>IF(AK54&gt;0,VLOOKUP(AK54,'[3]2020_HVAC'!$EY$7:$KA$83,104),"")</f>
        <v>107.19999999999999</v>
      </c>
      <c r="AL77" s="20" t="str">
        <f>IF(AL54&gt;0,VLOOKUP(AL54,'[3]2020_HVAC'!$EY$7:$KA$83,104),"")</f>
        <v/>
      </c>
      <c r="AM77" s="20">
        <f>IF(AM54&gt;0,VLOOKUP(AM54,'[3]2020_HVAC'!$EY$7:$KA$83,104),"")</f>
        <v>0.51282051282051277</v>
      </c>
      <c r="AN77" s="20" t="str">
        <f>IF(AN54&gt;0,VLOOKUP(AN54,'[3]2020_HVAC'!$EY$7:$KA$83,104),"")</f>
        <v/>
      </c>
      <c r="AO77" s="20" t="str">
        <f>IF(AO54&gt;0,VLOOKUP(AO54,'[3]2020_HVAC'!$EY$7:$KA$83,104),"")</f>
        <v/>
      </c>
      <c r="AP77" s="13">
        <f>(SUM(W77:AF77)+SUM(AI77:AO77))*$AP$5</f>
        <v>408359.18470519403</v>
      </c>
      <c r="AQ77" s="21">
        <f>IF(AQ54&gt;0,VLOOKUP(AQ54,'[3]2020_Envelope'!$BH$6:$CR$128,29),"")</f>
        <v>40.309677419354841</v>
      </c>
      <c r="AR77" s="21">
        <f>IF(AR54&gt;0,VLOOKUP(AR54,'[3]2020_Envelope'!$BH$6:$CR$128,29),"")</f>
        <v>9.1076790005120323</v>
      </c>
      <c r="AS77" s="21" t="str">
        <f>IF(AS54&gt;0,VLOOKUP(AS54,'[3]2020_Envelope'!$BH$6:$CR$128,29),"")</f>
        <v/>
      </c>
      <c r="AT77" s="21" t="str">
        <f>IF(AT54&gt;0,VLOOKUP(AT54,'[3]2020_Envelope'!$BH$6:$CR$128,29),"")</f>
        <v/>
      </c>
      <c r="AU77" s="21" t="str">
        <f>IF(AU54&gt;0,VLOOKUP(AU54,'[3]2020_Envelope'!$BH$6:$CR$128,29),"")</f>
        <v/>
      </c>
      <c r="AV77" s="21" t="str">
        <f>IF(AV54&gt;0,VLOOKUP(AV54,'[3]2020_Envelope'!$BH$6:$CR$128,29),"")</f>
        <v/>
      </c>
      <c r="AW77" s="20" t="str">
        <f>IF(AW54&gt;0,VLOOKUP(AW54,'[3]2020_HVAC'!$EY$7:$KA$83,107),"")</f>
        <v/>
      </c>
      <c r="AX77" s="20" t="str">
        <f>IF(AX54&gt;0,VLOOKUP(AX54,'[3]2020_HVAC'!$EY$7:$KA$83,107),"")</f>
        <v/>
      </c>
      <c r="AY77" s="20" t="str">
        <f>IF(AY54&gt;0,VLOOKUP(AY54,'[3]2020_HVAC'!$EY$7:$KA$83,107),"")</f>
        <v/>
      </c>
      <c r="AZ77" s="20" t="str">
        <f>IF(AZ54&gt;0,VLOOKUP(AZ54,'[3]2020_HVAC'!$EY$7:$KA$83,107),"")</f>
        <v/>
      </c>
      <c r="BA77" s="55">
        <f>VLOOKUP($C77,[2]Performance!$A$3:$K$36,6)</f>
        <v>0</v>
      </c>
      <c r="BB77" s="55">
        <f>IF(BA77=0,107,IF(BA77=1,108,109))</f>
        <v>107</v>
      </c>
      <c r="BC77" s="20">
        <f>IF(BC54&gt;0,VLOOKUP(BC54,'[3]2020_HVAC'!$EY$7:$KA$83,BB77),"")</f>
        <v>7.4537566351982241</v>
      </c>
      <c r="BD77" s="20">
        <f>IF(BD54&gt;0,VLOOKUP(BD54,'[3]2020_HVAC'!$EY$7:$KA$83,$BB77),"")</f>
        <v>15.259189786895819</v>
      </c>
      <c r="BE77" s="20">
        <f>IF(BE54&gt;0,VLOOKUP(BE54,'[3]2020_HVAC'!$EY$7:$KA$83,107),"")</f>
        <v>107.19999999999997</v>
      </c>
      <c r="BF77" s="20" t="str">
        <f>IF(BF54&gt;0,VLOOKUP(BF54,'[3]2020_HVAC'!$EY$7:$KA$83,107),"")</f>
        <v/>
      </c>
      <c r="BG77" s="20">
        <f>IF(BG54&gt;0,VLOOKUP(BG54,'[3]2020_HVAC'!$EY$7:$KA$83,107),"")</f>
        <v>0.38095238095238093</v>
      </c>
      <c r="BH77" s="20" t="str">
        <f>IF(BH54&gt;0,VLOOKUP(BH54,'[3]2020_HVAC'!$EY$7:$KA$83,107),"")</f>
        <v/>
      </c>
      <c r="BI77" s="20" t="str">
        <f>IF(BI54&gt;0,VLOOKUP(BI54,'[3]2020_HVAC'!$EY$7:$KA$83,107),"")</f>
        <v/>
      </c>
      <c r="BJ77" s="13">
        <f>(SUM(AQ77:AZ77)+SUM(BC77:BI77))*$BJ$5</f>
        <v>566090.45395217685</v>
      </c>
      <c r="BK77" s="19">
        <f>IF($N77&gt;0,VLOOKUP($C77,[1]Berlin!$AB$7:$AN$40,$N77))/((IF($P77=1,'3 PlantsCodes'!$D$26,IF($P77=2,'3 PlantsCodes'!$D$27,IF($P77=3,'3 PlantsCodes'!$D$28,IF($P77=4,'3 PlantsCodes'!$D$29)))))*IF($R77=1,'3 PlantsCodes'!$D$31,IF($R77=2,'3 PlantsCodes'!$D$32)))</f>
        <v>319.6692022573929</v>
      </c>
      <c r="BL77" s="19">
        <f>(IF($O77=20,VLOOKUP($C77,[1]Berlin!$AB$7:$AN$40,12),IF($O77&gt;0,VLOOKUP($C77,[1]Berlin!$AB$7:$AN$40,$O77),0))/(IF($Q77=1,'3 PlantsCodes'!$E$26,IF($Q77=3,'3 PlantsCodes'!$E$28,IF($Q77=4,'3 PlantsCodes'!$E$29,1)))*IF($R77=1,'3 PlantsCodes'!$E$31,IF($R77=2,'3 PlantsCodes'!$E$32))))</f>
        <v>3.6491698787131779</v>
      </c>
      <c r="BM77" s="19">
        <f>VLOOKUP($C77,[1]Berlin!$AB$6:$AZ$40,$S77)</f>
        <v>8.6315789473684212</v>
      </c>
      <c r="BN77" s="19">
        <f>VLOOKUP($C77,[1]Berlin!$B$7:$Y$40,18)</f>
        <v>31.11942626952904</v>
      </c>
      <c r="BO77" s="19">
        <f>VLOOKUP($C77,[1]Berlin!$B$7:$AA$40,26)</f>
        <v>0.56847054681436626</v>
      </c>
      <c r="BP77" s="20">
        <f>IF($U77=1,-[4]Office!$E$8,0)</f>
        <v>0</v>
      </c>
      <c r="BQ77" s="57" t="s">
        <v>30</v>
      </c>
      <c r="BR77" s="19">
        <f>IF($N77&gt;0,VLOOKUP($C77,[2]Berlin!$AB$7:$AN$40,$N77))/((IF($P77=1,'3 PlantsCodes'!$D$26,IF($P77=2,'3 PlantsCodes'!$D$27,IF($P77=3,'3 PlantsCodes'!$D$28,IF($P77=4,'3 PlantsCodes'!$D$29)))))*IF($R77=1,'3 PlantsCodes'!$D$31,IF($R77=2,'3 PlantsCodes'!$D$32)))</f>
        <v>277.28445225072272</v>
      </c>
      <c r="BS77" s="19">
        <f>(IF($O77=20,VLOOKUP($C77,[2]Berlin!$AB$7:$AN$40,12),IF($O77&gt;0,VLOOKUP($C77,[2]Berlin!$AB$7:$AN$40,$O77),0))/(IF($Q77=1,'3 PlantsCodes'!$E$26,IF($Q77=3,'3 PlantsCodes'!$E$28,IF($Q77=4,'3 PlantsCodes'!$E$29,1)))*IF($R77=1,'3 PlantsCodes'!$E$31,IF($R77=2,'3 PlantsCodes'!$E$32))))</f>
        <v>1.738248365992709</v>
      </c>
      <c r="BT77" s="19">
        <f>VLOOKUP($C77,[2]Berlin!$AB$6:$AZ$40,$S77)</f>
        <v>12.526315789473685</v>
      </c>
      <c r="BU77" s="19">
        <f>VLOOKUP($C77,[2]Berlin!$B$7:$Y$40,18)</f>
        <v>28.76221342063613</v>
      </c>
      <c r="BV77" s="19">
        <f>VLOOKUP($C77,[2]Berlin!$B$7:$AA$40,26)</f>
        <v>0.75681407001086531</v>
      </c>
      <c r="BW77" s="20">
        <f>IF($U77=1,-[4]School!$E$8,0)</f>
        <v>0</v>
      </c>
      <c r="BX77" s="57" t="s">
        <v>30</v>
      </c>
    </row>
    <row r="78" spans="1:76" x14ac:dyDescent="0.25">
      <c r="A78" s="151"/>
      <c r="B78" s="17">
        <v>2</v>
      </c>
      <c r="C78" s="22">
        <f t="shared" ref="C78:O78" si="78">IF(C55="","",C55)</f>
        <v>9</v>
      </c>
      <c r="D78" s="50" t="str">
        <f t="shared" si="78"/>
        <v>o-</v>
      </c>
      <c r="E78" s="50" t="str">
        <f t="shared" si="78"/>
        <v>+</v>
      </c>
      <c r="F78" s="49" t="str">
        <f t="shared" si="78"/>
        <v>o</v>
      </c>
      <c r="G78" s="49" t="str">
        <f t="shared" si="78"/>
        <v>o+</v>
      </c>
      <c r="H78" s="49">
        <f t="shared" si="78"/>
        <v>0</v>
      </c>
      <c r="I78" s="49">
        <f t="shared" si="78"/>
        <v>2</v>
      </c>
      <c r="J78" s="49">
        <f t="shared" si="78"/>
        <v>3</v>
      </c>
      <c r="K78" s="49">
        <f t="shared" si="78"/>
        <v>2</v>
      </c>
      <c r="L78" s="49">
        <f t="shared" si="78"/>
        <v>1</v>
      </c>
      <c r="M78" s="49">
        <f t="shared" si="78"/>
        <v>2321</v>
      </c>
      <c r="N78" s="49">
        <f t="shared" si="78"/>
        <v>6</v>
      </c>
      <c r="O78" s="49">
        <f t="shared" si="78"/>
        <v>0</v>
      </c>
      <c r="P78" s="49">
        <f t="shared" si="77"/>
        <v>1</v>
      </c>
      <c r="Q78" s="49">
        <f t="shared" si="77"/>
        <v>0</v>
      </c>
      <c r="R78" s="49">
        <f t="shared" si="77"/>
        <v>2</v>
      </c>
      <c r="S78" s="22">
        <f t="shared" si="77"/>
        <v>15</v>
      </c>
      <c r="T78" s="49">
        <f t="shared" si="77"/>
        <v>0</v>
      </c>
      <c r="U78" s="49">
        <f t="shared" si="77"/>
        <v>0</v>
      </c>
      <c r="V78" s="18" t="str">
        <f t="shared" si="77"/>
        <v/>
      </c>
      <c r="W78" s="21">
        <f>IF(W55&gt;0,VLOOKUP(W55,'[3]2020_Envelope'!$BH$6:$CR$128,28),"")</f>
        <v>1.4979652605459048</v>
      </c>
      <c r="X78" s="21">
        <f>IF(X55&gt;0,VLOOKUP(X55,'[3]2020_Envelope'!$BH$6:$CR$128,28),"")</f>
        <v>18.657302086205309</v>
      </c>
      <c r="Y78" s="21">
        <f>IF(Y55&gt;0,VLOOKUP(Y55,'[3]2020_Envelope'!$BH$6:$CR$128,28),"")</f>
        <v>6.0798656216974871</v>
      </c>
      <c r="Z78" s="21">
        <f>IF(Z55&gt;0,VLOOKUP(Z55,'[3]2020_Envelope'!$BH$6:$CR$128,28),"")</f>
        <v>118.10748987854252</v>
      </c>
      <c r="AA78" s="21" t="str">
        <f>IF(AA55&gt;0,VLOOKUP(AA55,'[3]2020_Envelope'!$BH$6:$CR$128,28),"")</f>
        <v/>
      </c>
      <c r="AB78" s="21">
        <f>IF(AB55&gt;0,VLOOKUP(AB55,'[3]2020_Envelope'!$BH$6:$CR$128,28),"")</f>
        <v>84.248717948717953</v>
      </c>
      <c r="AC78" s="20" t="str">
        <f>IF(AC55&gt;0,VLOOKUP(AC55,'[3]2020_HVAC'!$EY$7:$KA$83,104),"")</f>
        <v/>
      </c>
      <c r="AD78" s="20" t="str">
        <f>IF(AD55&gt;0,VLOOKUP(AD55,'[3]2020_HVAC'!$EY$7:$KA$83,104),"")</f>
        <v/>
      </c>
      <c r="AE78" s="20">
        <f>IF(AE55&gt;0,VLOOKUP(AE55,'[3]2020_HVAC'!$EY$7:$KA$83,104),"")</f>
        <v>35.760000000000005</v>
      </c>
      <c r="AF78" s="20" t="str">
        <f>IF(AF55&gt;0,VLOOKUP(AF55,'[3]2020_HVAC'!$EY$7:$KA$83,104),"")</f>
        <v/>
      </c>
      <c r="AG78" s="55">
        <f>VLOOKUP($C78,[1]Performance!$A$3:$K$38,6)</f>
        <v>2</v>
      </c>
      <c r="AH78" s="55">
        <f t="shared" ref="AH78:AH96" si="79">IF(AG78=0,104,IF(AG78=1,105,106))</f>
        <v>106</v>
      </c>
      <c r="AI78" s="20">
        <f>IF(AI55&gt;0,VLOOKUP(AI55,'[3]2020_HVAC'!$EY$7:$KA$83,AH78),"")</f>
        <v>2.6978181303536881</v>
      </c>
      <c r="AJ78" s="20" t="str">
        <f>IF(AJ55&gt;0,VLOOKUP(AJ55,'[3]2020_HVAC'!$EY$7:$KA$83,$AH78),"")</f>
        <v/>
      </c>
      <c r="AK78" s="20" t="str">
        <f>IF(AK55&gt;0,VLOOKUP(AK55,'[3]2020_HVAC'!$EY$7:$KA$83,104),"")</f>
        <v/>
      </c>
      <c r="AL78" s="20" t="str">
        <f>IF(AL55&gt;0,VLOOKUP(AL55,'[3]2020_HVAC'!$EY$7:$KA$83,104),"")</f>
        <v/>
      </c>
      <c r="AM78" s="20">
        <f>IF(AM55&gt;0,VLOOKUP(AM55,'[3]2020_HVAC'!$EY$7:$KA$83,104),"")</f>
        <v>4.0095384615384626</v>
      </c>
      <c r="AN78" s="20" t="str">
        <f>IF(AN55&gt;0,VLOOKUP(AN55,'[3]2020_HVAC'!$EY$7:$KA$83,104),"")</f>
        <v/>
      </c>
      <c r="AO78" s="20" t="str">
        <f>IF(AO55&gt;0,VLOOKUP(AO55,'[3]2020_HVAC'!$EY$7:$KA$83,104),"")</f>
        <v/>
      </c>
      <c r="AP78" s="13">
        <f t="shared" ref="AP78:AP95" si="80">(SUM(W78:AF78)+SUM(AI78:AO78))*$AP$5</f>
        <v>634277.3518869871</v>
      </c>
      <c r="AQ78" s="21">
        <f>IF(AQ55&gt;0,VLOOKUP(AQ55,'[3]2020_Envelope'!$BH$6:$CR$128,29),"")</f>
        <v>4.0569892473118259</v>
      </c>
      <c r="AR78" s="21">
        <f>IF(AR55&gt;0,VLOOKUP(AR55,'[3]2020_Envelope'!$BH$6:$CR$128,29),"")</f>
        <v>33.603551251749444</v>
      </c>
      <c r="AS78" s="21">
        <f>IF(AS55&gt;0,VLOOKUP(AS55,'[3]2020_Envelope'!$BH$6:$CR$128,29),"")</f>
        <v>15.914197158782837</v>
      </c>
      <c r="AT78" s="21">
        <f>IF(AT55&gt;0,VLOOKUP(AT55,'[3]2020_Envelope'!$BH$6:$CR$128,29),"")</f>
        <v>90.019077293233082</v>
      </c>
      <c r="AU78" s="21" t="str">
        <f>IF(AU55&gt;0,VLOOKUP(AU55,'[3]2020_Envelope'!$BH$6:$CR$128,29),"")</f>
        <v/>
      </c>
      <c r="AV78" s="21">
        <f>IF(AV55&gt;0,VLOOKUP(AV55,'[3]2020_Envelope'!$BH$6:$CR$128,29),"")</f>
        <v>56.714742857142859</v>
      </c>
      <c r="AW78" s="20" t="str">
        <f>IF(AW55&gt;0,VLOOKUP(AW55,'[3]2020_HVAC'!$EY$7:$KA$83,107),"")</f>
        <v/>
      </c>
      <c r="AX78" s="20" t="str">
        <f>IF(AX55&gt;0,VLOOKUP(AX55,'[3]2020_HVAC'!$EY$7:$KA$83,107),"")</f>
        <v/>
      </c>
      <c r="AY78" s="20">
        <f>IF(AY55&gt;0,VLOOKUP(AY55,'[3]2020_HVAC'!$EY$7:$KA$83,107),"")</f>
        <v>35.760000000000005</v>
      </c>
      <c r="AZ78" s="20" t="str">
        <f>IF(AZ55&gt;0,VLOOKUP(AZ55,'[3]2020_HVAC'!$EY$7:$KA$83,107),"")</f>
        <v/>
      </c>
      <c r="BA78" s="55">
        <f>VLOOKUP($C78,[2]Performance!$A$3:$K$36,6)</f>
        <v>1</v>
      </c>
      <c r="BB78" s="55">
        <f t="shared" ref="BB78:BB96" si="81">IF(BA78=0,107,IF(BA78=1,108,109))</f>
        <v>108</v>
      </c>
      <c r="BC78" s="20">
        <f>IF(BC55&gt;0,VLOOKUP(BC55,'[3]2020_HVAC'!$EY$7:$KA$83,BB78),"")</f>
        <v>7.5409249650980001</v>
      </c>
      <c r="BD78" s="20" t="str">
        <f>IF(BD55&gt;0,VLOOKUP(BD55,'[3]2020_HVAC'!$EY$7:$KA$83,$BB78),"")</f>
        <v/>
      </c>
      <c r="BE78" s="20" t="str">
        <f>IF(BE55&gt;0,VLOOKUP(BE55,'[3]2020_HVAC'!$EY$7:$KA$83,107),"")</f>
        <v/>
      </c>
      <c r="BF78" s="20" t="str">
        <f>IF(BF55&gt;0,VLOOKUP(BF55,'[3]2020_HVAC'!$EY$7:$KA$83,107),"")</f>
        <v/>
      </c>
      <c r="BG78" s="20">
        <f>IF(BG55&gt;0,VLOOKUP(BG55,'[3]2020_HVAC'!$EY$7:$KA$83,107),"")</f>
        <v>4.4677714285714289</v>
      </c>
      <c r="BH78" s="20" t="str">
        <f>IF(BH55&gt;0,VLOOKUP(BH55,'[3]2020_HVAC'!$EY$7:$KA$83,107),"")</f>
        <v/>
      </c>
      <c r="BI78" s="20" t="str">
        <f>IF(BI55&gt;0,VLOOKUP(BI55,'[3]2020_HVAC'!$EY$7:$KA$83,107),"")</f>
        <v/>
      </c>
      <c r="BJ78" s="13">
        <f t="shared" ref="BJ78:BJ95" si="82">(SUM(AQ78:AZ78)+SUM(BC78:BI78))*$BJ$5</f>
        <v>781443.35073595191</v>
      </c>
      <c r="BK78" s="19">
        <f>IF($N78&gt;0,VLOOKUP($C78,[1]Berlin!$AB$7:$AN$40,$N78))/((IF($P78=1,'3 PlantsCodes'!$D$26,IF($P78=2,'3 PlantsCodes'!$D$27,IF($P78=3,'3 PlantsCodes'!$D$28,IF($P78=4,'3 PlantsCodes'!$D$29)))))*IF($R78=1,'3 PlantsCodes'!$D$31,IF($R78=2,'3 PlantsCodes'!$D$32)))</f>
        <v>18.535619588938964</v>
      </c>
      <c r="BL78" s="19">
        <f>(IF($O78=20,VLOOKUP($C78,[1]Berlin!$AB$7:$AN$40,12),IF($O78&gt;0,VLOOKUP($C78,[1]Berlin!$AB$7:$AN$40,$O78),0))/(IF($Q78=1,'3 PlantsCodes'!$E$26,IF($Q78=3,'3 PlantsCodes'!$E$28,IF($Q78=4,'3 PlantsCodes'!$E$29,1)))*IF($R78=1,'3 PlantsCodes'!$E$31,IF($R78=2,'3 PlantsCodes'!$E$32))))</f>
        <v>0</v>
      </c>
      <c r="BM78" s="19">
        <f>VLOOKUP($C78,[1]Berlin!$AB$6:$AZ$40,$S78)</f>
        <v>8.6315789473684212</v>
      </c>
      <c r="BN78" s="19">
        <f>VLOOKUP($C78,[1]Berlin!$B$7:$Y$40,18)</f>
        <v>21.6833515625</v>
      </c>
      <c r="BO78" s="19">
        <f>VLOOKUP($C78,[1]Berlin!$B$7:$AA$40,26)</f>
        <v>0.19131618883732621</v>
      </c>
      <c r="BP78" s="20">
        <f>IF($U78=1,-[4]Office!$E$8,0)</f>
        <v>0</v>
      </c>
      <c r="BQ78" s="57" t="s">
        <v>30</v>
      </c>
      <c r="BR78" s="19">
        <f>IF($N78&gt;0,VLOOKUP($C78,[2]Berlin!$AB$7:$AN$40,$N78))/((IF($P78=1,'3 PlantsCodes'!$D$26,IF($P78=2,'3 PlantsCodes'!$D$27,IF($P78=3,'3 PlantsCodes'!$D$28,IF($P78=4,'3 PlantsCodes'!$D$29)))))*IF($R78=1,'3 PlantsCodes'!$D$31,IF($R78=2,'3 PlantsCodes'!$D$32)))</f>
        <v>34.237357794081738</v>
      </c>
      <c r="BS78" s="19">
        <f>(IF($O78=20,VLOOKUP($C78,[2]Berlin!$AB$7:$AN$40,12),IF($O78&gt;0,VLOOKUP($C78,[2]Berlin!$AB$7:$AN$40,$O78),0))/(IF($Q78=1,'3 PlantsCodes'!$E$26,IF($Q78=3,'3 PlantsCodes'!$E$28,IF($Q78=4,'3 PlantsCodes'!$E$29,1)))*IF($R78=1,'3 PlantsCodes'!$E$31,IF($R78=2,'3 PlantsCodes'!$E$32))))</f>
        <v>0</v>
      </c>
      <c r="BT78" s="19">
        <f>VLOOKUP($C78,[2]Berlin!$AB$6:$AZ$40,$S78)</f>
        <v>12.526315789473685</v>
      </c>
      <c r="BU78" s="19">
        <f>VLOOKUP($C78,[2]Berlin!$B$7:$Y$40,18)</f>
        <v>19.98338673313491</v>
      </c>
      <c r="BV78" s="19">
        <f>VLOOKUP($C78,[2]Berlin!$B$7:$AA$40,26)</f>
        <v>0.40764575251109536</v>
      </c>
      <c r="BW78" s="20">
        <f>IF($U78=1,-[4]School!$E$8,0)</f>
        <v>0</v>
      </c>
      <c r="BX78" s="57" t="s">
        <v>30</v>
      </c>
    </row>
    <row r="79" spans="1:76" x14ac:dyDescent="0.25">
      <c r="A79" s="151"/>
      <c r="B79" s="17">
        <v>3</v>
      </c>
      <c r="C79" s="22">
        <f t="shared" ref="C79:V79" si="83">IF(C56="","",C56)</f>
        <v>9</v>
      </c>
      <c r="D79" s="50" t="str">
        <f t="shared" si="83"/>
        <v>o-</v>
      </c>
      <c r="E79" s="50" t="str">
        <f t="shared" si="83"/>
        <v>+</v>
      </c>
      <c r="F79" s="49" t="str">
        <f t="shared" si="83"/>
        <v>o</v>
      </c>
      <c r="G79" s="49" t="str">
        <f t="shared" si="83"/>
        <v>o+</v>
      </c>
      <c r="H79" s="49">
        <f t="shared" si="83"/>
        <v>0</v>
      </c>
      <c r="I79" s="49">
        <f t="shared" si="83"/>
        <v>2</v>
      </c>
      <c r="J79" s="49">
        <f t="shared" si="83"/>
        <v>3</v>
      </c>
      <c r="K79" s="49">
        <f t="shared" si="83"/>
        <v>2</v>
      </c>
      <c r="L79" s="49">
        <f t="shared" si="83"/>
        <v>1</v>
      </c>
      <c r="M79" s="49">
        <f t="shared" si="83"/>
        <v>2321</v>
      </c>
      <c r="N79" s="49">
        <f t="shared" si="83"/>
        <v>9</v>
      </c>
      <c r="O79" s="49">
        <f t="shared" si="83"/>
        <v>0</v>
      </c>
      <c r="P79" s="49">
        <f t="shared" si="83"/>
        <v>2</v>
      </c>
      <c r="Q79" s="49">
        <f t="shared" si="83"/>
        <v>0</v>
      </c>
      <c r="R79" s="49">
        <f t="shared" si="83"/>
        <v>2</v>
      </c>
      <c r="S79" s="22">
        <f t="shared" si="83"/>
        <v>24</v>
      </c>
      <c r="T79" s="49">
        <f t="shared" si="83"/>
        <v>1</v>
      </c>
      <c r="U79" s="49">
        <f t="shared" si="83"/>
        <v>1</v>
      </c>
      <c r="V79" s="18" t="str">
        <f t="shared" si="83"/>
        <v/>
      </c>
      <c r="W79" s="21">
        <f>IF(W56&gt;0,VLOOKUP(W56,'[3]2020_Envelope'!$BH$6:$CR$128,28),"")</f>
        <v>1.4979652605459048</v>
      </c>
      <c r="X79" s="21">
        <f>IF(X56&gt;0,VLOOKUP(X56,'[3]2020_Envelope'!$BH$6:$CR$128,28),"")</f>
        <v>18.657302086205309</v>
      </c>
      <c r="Y79" s="21">
        <f>IF(Y56&gt;0,VLOOKUP(Y56,'[3]2020_Envelope'!$BH$6:$CR$128,28),"")</f>
        <v>6.0798656216974871</v>
      </c>
      <c r="Z79" s="21">
        <f>IF(Z56&gt;0,VLOOKUP(Z56,'[3]2020_Envelope'!$BH$6:$CR$128,28),"")</f>
        <v>118.10748987854252</v>
      </c>
      <c r="AA79" s="21" t="str">
        <f>IF(AA56&gt;0,VLOOKUP(AA56,'[3]2020_Envelope'!$BH$6:$CR$128,28),"")</f>
        <v/>
      </c>
      <c r="AB79" s="21">
        <f>IF(AB56&gt;0,VLOOKUP(AB56,'[3]2020_Envelope'!$BH$6:$CR$128,28),"")</f>
        <v>84.248717948717953</v>
      </c>
      <c r="AC79" s="20" t="str">
        <f>IF(AC56&gt;0,VLOOKUP(AC56,'[3]2020_HVAC'!$EY$7:$KA$83,104),"")</f>
        <v/>
      </c>
      <c r="AD79" s="20" t="str">
        <f>IF(AD56&gt;0,VLOOKUP(AD56,'[3]2020_HVAC'!$EY$7:$KA$83,104),"")</f>
        <v/>
      </c>
      <c r="AE79" s="20">
        <f>IF(AE56&gt;0,VLOOKUP(AE56,'[3]2020_HVAC'!$EY$7:$KA$83,104),"")</f>
        <v>35.760000000000005</v>
      </c>
      <c r="AF79" s="20" t="str">
        <f>IF(AF56&gt;0,VLOOKUP(AF56,'[3]2020_HVAC'!$EY$7:$KA$83,104),"")</f>
        <v/>
      </c>
      <c r="AG79" s="55">
        <f>VLOOKUP($C79,[1]Performance!$A$3:$K$38,6)</f>
        <v>2</v>
      </c>
      <c r="AH79" s="55">
        <f t="shared" si="79"/>
        <v>106</v>
      </c>
      <c r="AI79" s="20" t="str">
        <f>IF(AI56&gt;0,VLOOKUP(AI56,'[3]2020_HVAC'!$EY$7:$KA$83,AH79),"")</f>
        <v/>
      </c>
      <c r="AJ79" s="20" t="str">
        <f>IF(AJ56&gt;0,VLOOKUP(AJ56,'[3]2020_HVAC'!$EY$7:$KA$83,$AH79),"")</f>
        <v/>
      </c>
      <c r="AK79" s="20">
        <f>IF(AK56&gt;0,VLOOKUP(AK56,'[3]2020_HVAC'!$EY$7:$KA$83,104),"")</f>
        <v>107.19999999999999</v>
      </c>
      <c r="AL79" s="20" t="str">
        <f>IF(AL56&gt;0,VLOOKUP(AL56,'[3]2020_HVAC'!$EY$7:$KA$83,104),"")</f>
        <v/>
      </c>
      <c r="AM79" s="20">
        <f>IF(AM56&gt;0,VLOOKUP(AM56,'[3]2020_HVAC'!$EY$7:$KA$83,104),"")</f>
        <v>4.0095384615384626</v>
      </c>
      <c r="AN79" s="20">
        <f>IF(AN56&gt;0,VLOOKUP(AN56,'[3]2020_HVAC'!$EY$7:$KA$83,104),"")</f>
        <v>14.595094152062504</v>
      </c>
      <c r="AO79" s="20">
        <f>IF(AO56&gt;0,VLOOKUP(AO56,'[3]2020_HVAC'!$EY$7:$KA$83,104),"")</f>
        <v>11.262203668314443</v>
      </c>
      <c r="AP79" s="13">
        <f t="shared" si="80"/>
        <v>939318.5343616415</v>
      </c>
      <c r="AQ79" s="21">
        <f>IF(AQ56&gt;0,VLOOKUP(AQ56,'[3]2020_Envelope'!$BH$6:$CR$128,29),"")</f>
        <v>4.0569892473118259</v>
      </c>
      <c r="AR79" s="21">
        <f>IF(AR56&gt;0,VLOOKUP(AR56,'[3]2020_Envelope'!$BH$6:$CR$128,29),"")</f>
        <v>33.603551251749444</v>
      </c>
      <c r="AS79" s="21">
        <f>IF(AS56&gt;0,VLOOKUP(AS56,'[3]2020_Envelope'!$BH$6:$CR$128,29),"")</f>
        <v>15.914197158782837</v>
      </c>
      <c r="AT79" s="21">
        <f>IF(AT56&gt;0,VLOOKUP(AT56,'[3]2020_Envelope'!$BH$6:$CR$128,29),"")</f>
        <v>90.019077293233082</v>
      </c>
      <c r="AU79" s="21" t="str">
        <f>IF(AU56&gt;0,VLOOKUP(AU56,'[3]2020_Envelope'!$BH$6:$CR$128,29),"")</f>
        <v/>
      </c>
      <c r="AV79" s="21">
        <f>IF(AV56&gt;0,VLOOKUP(AV56,'[3]2020_Envelope'!$BH$6:$CR$128,29),"")</f>
        <v>56.714742857142859</v>
      </c>
      <c r="AW79" s="20" t="str">
        <f>IF(AW56&gt;0,VLOOKUP(AW56,'[3]2020_HVAC'!$EY$7:$KA$83,107),"")</f>
        <v/>
      </c>
      <c r="AX79" s="20" t="str">
        <f>IF(AX56&gt;0,VLOOKUP(AX56,'[3]2020_HVAC'!$EY$7:$KA$83,107),"")</f>
        <v/>
      </c>
      <c r="AY79" s="20">
        <f>IF(AY56&gt;0,VLOOKUP(AY56,'[3]2020_HVAC'!$EY$7:$KA$83,107),"")</f>
        <v>35.760000000000005</v>
      </c>
      <c r="AZ79" s="20" t="str">
        <f>IF(AZ56&gt;0,VLOOKUP(AZ56,'[3]2020_HVAC'!$EY$7:$KA$83,107),"")</f>
        <v/>
      </c>
      <c r="BA79" s="55">
        <f>VLOOKUP($C79,[2]Performance!$A$3:$K$36,6)</f>
        <v>1</v>
      </c>
      <c r="BB79" s="55">
        <f t="shared" si="81"/>
        <v>108</v>
      </c>
      <c r="BC79" s="20" t="str">
        <f>IF(BC56&gt;0,VLOOKUP(BC56,'[3]2020_HVAC'!$EY$7:$KA$83,BB79),"")</f>
        <v/>
      </c>
      <c r="BD79" s="20" t="str">
        <f>IF(BD56&gt;0,VLOOKUP(BD56,'[3]2020_HVAC'!$EY$7:$KA$83,$BB79),"")</f>
        <v/>
      </c>
      <c r="BE79" s="20">
        <f>IF(BE56&gt;0,VLOOKUP(BE56,'[3]2020_HVAC'!$EY$7:$KA$83,107),"")</f>
        <v>107.19999999999997</v>
      </c>
      <c r="BF79" s="20" t="str">
        <f>IF(BF56&gt;0,VLOOKUP(BF56,'[3]2020_HVAC'!$EY$7:$KA$83,107),"")</f>
        <v/>
      </c>
      <c r="BG79" s="20">
        <f>IF(BG56&gt;0,VLOOKUP(BG56,'[3]2020_HVAC'!$EY$7:$KA$83,107),"")</f>
        <v>4.4677714285714289</v>
      </c>
      <c r="BH79" s="20">
        <f>IF(BH56&gt;0,VLOOKUP(BH56,'[3]2020_HVAC'!$EY$7:$KA$83,107),"")</f>
        <v>21.68413988306429</v>
      </c>
      <c r="BI79" s="20">
        <f>IF(BI56&gt;0,VLOOKUP(BI56,'[3]2020_HVAC'!$EY$7:$KA$83,107),"")</f>
        <v>11.61973394349903</v>
      </c>
      <c r="BJ79" s="13">
        <f t="shared" si="82"/>
        <v>1200276.6396495677</v>
      </c>
      <c r="BK79" s="19">
        <f>IF($N79&gt;0,VLOOKUP($C79,[1]Berlin!$AB$7:$AN$40,$N79))/((IF($P79=1,'3 PlantsCodes'!$D$26,IF($P79=2,'3 PlantsCodes'!$D$27,IF($P79=3,'3 PlantsCodes'!$D$28,IF($P79=4,'3 PlantsCodes'!$D$29)))))*IF($R79=1,'3 PlantsCodes'!$D$31,IF($R79=2,'3 PlantsCodes'!$D$32)))</f>
        <v>19.33683669375116</v>
      </c>
      <c r="BL79" s="19">
        <f>(IF($O79=20,VLOOKUP($C79,[1]Berlin!$AB$7:$AN$40,12),IF($O79&gt;0,VLOOKUP($C79,[1]Berlin!$AB$7:$AN$40,$O79),0))/(IF($Q79=1,'3 PlantsCodes'!$E$26,IF($Q79=3,'3 PlantsCodes'!$E$28,IF($Q79=4,'3 PlantsCodes'!$E$29,1)))*IF($R79=1,'3 PlantsCodes'!$E$31,IF($R79=2,'3 PlantsCodes'!$E$32))))</f>
        <v>0</v>
      </c>
      <c r="BM79" s="19">
        <f>VLOOKUP($C79,[1]Berlin!$AB$6:$AZ$40,$S79)</f>
        <v>4.7931623931623921</v>
      </c>
      <c r="BN79" s="19">
        <f>VLOOKUP($C79,[1]Berlin!$B$7:$Y$40,18)</f>
        <v>21.6833515625</v>
      </c>
      <c r="BO79" s="19">
        <f>VLOOKUP($C79,[1]Berlin!$B$7:$AA$40,26)</f>
        <v>0.19131618883732621</v>
      </c>
      <c r="BP79" s="20">
        <f>IF($U79=1,-[4]Office!$E$8,0)</f>
        <v>-6.5128205128205128</v>
      </c>
      <c r="BQ79" s="57" t="s">
        <v>30</v>
      </c>
      <c r="BR79" s="19">
        <f>IF($N79&gt;0,VLOOKUP($C79,[2]Berlin!$AB$7:$AN$40,$N79))/((IF($P79=1,'3 PlantsCodes'!$D$26,IF($P79=2,'3 PlantsCodes'!$D$27,IF($P79=3,'3 PlantsCodes'!$D$28,IF($P79=4,'3 PlantsCodes'!$D$29)))))*IF($R79=1,'3 PlantsCodes'!$D$31,IF($R79=2,'3 PlantsCodes'!$D$32)))</f>
        <v>35.717295195503326</v>
      </c>
      <c r="BS79" s="19">
        <f>(IF($O79=20,VLOOKUP($C79,[2]Berlin!$AB$7:$AN$40,12),IF($O79&gt;0,VLOOKUP($C79,[2]Berlin!$AB$7:$AN$40,$O79),0))/(IF($Q79=1,'3 PlantsCodes'!$E$26,IF($Q79=3,'3 PlantsCodes'!$E$28,IF($Q79=4,'3 PlantsCodes'!$E$29,1)))*IF($R79=1,'3 PlantsCodes'!$E$31,IF($R79=2,'3 PlantsCodes'!$E$32))))</f>
        <v>0</v>
      </c>
      <c r="BT79" s="19">
        <f>VLOOKUP($C79,[2]Berlin!$AB$6:$AZ$40,$S79)</f>
        <v>8.0079365079365079</v>
      </c>
      <c r="BU79" s="19">
        <f>VLOOKUP($C79,[2]Berlin!$B$7:$Y$40,18)</f>
        <v>19.98338673313491</v>
      </c>
      <c r="BV79" s="19">
        <f>VLOOKUP($C79,[2]Berlin!$B$7:$AA$40,26)</f>
        <v>0.40764575251109536</v>
      </c>
      <c r="BW79" s="20">
        <f>IF($U79=1,-[4]School!$E$8,0)</f>
        <v>-6.5117460317460321</v>
      </c>
      <c r="BX79" s="57" t="s">
        <v>30</v>
      </c>
    </row>
    <row r="80" spans="1:76" x14ac:dyDescent="0.25">
      <c r="A80" s="151"/>
      <c r="B80" s="17">
        <v>4</v>
      </c>
      <c r="C80" s="22">
        <f t="shared" ref="C80:V80" si="84">IF(C57="","",C57)</f>
        <v>9</v>
      </c>
      <c r="D80" s="50" t="str">
        <f t="shared" si="84"/>
        <v>o</v>
      </c>
      <c r="E80" s="50" t="str">
        <f t="shared" si="84"/>
        <v>+</v>
      </c>
      <c r="F80" s="49" t="str">
        <f t="shared" si="84"/>
        <v>o</v>
      </c>
      <c r="G80" s="49" t="str">
        <f t="shared" si="84"/>
        <v>o+</v>
      </c>
      <c r="H80" s="49">
        <f t="shared" si="84"/>
        <v>0</v>
      </c>
      <c r="I80" s="49">
        <f t="shared" si="84"/>
        <v>2</v>
      </c>
      <c r="J80" s="49">
        <f t="shared" si="84"/>
        <v>3</v>
      </c>
      <c r="K80" s="49">
        <f t="shared" si="84"/>
        <v>2</v>
      </c>
      <c r="L80" s="49">
        <f t="shared" si="84"/>
        <v>1</v>
      </c>
      <c r="M80" s="49">
        <f t="shared" si="84"/>
        <v>2321</v>
      </c>
      <c r="N80" s="49">
        <f t="shared" si="84"/>
        <v>6</v>
      </c>
      <c r="O80" s="49">
        <f t="shared" si="84"/>
        <v>20</v>
      </c>
      <c r="P80" s="49">
        <f t="shared" si="84"/>
        <v>1</v>
      </c>
      <c r="Q80" s="49">
        <f t="shared" si="84"/>
        <v>1</v>
      </c>
      <c r="R80" s="49">
        <f t="shared" si="84"/>
        <v>2</v>
      </c>
      <c r="S80" s="22">
        <f t="shared" si="84"/>
        <v>15</v>
      </c>
      <c r="T80" s="49">
        <f t="shared" si="84"/>
        <v>0</v>
      </c>
      <c r="U80" s="49">
        <f t="shared" si="84"/>
        <v>0</v>
      </c>
      <c r="V80" s="18" t="str">
        <f t="shared" si="84"/>
        <v/>
      </c>
      <c r="W80" s="21">
        <f>IF(W57&gt;0,VLOOKUP(W57,'[3]2020_Envelope'!$BH$6:$CR$128,28),"")</f>
        <v>1.4979652605459048</v>
      </c>
      <c r="X80" s="21">
        <f>IF(X57&gt;0,VLOOKUP(X57,'[3]2020_Envelope'!$BH$6:$CR$128,28),"")</f>
        <v>18.657302086205309</v>
      </c>
      <c r="Y80" s="21">
        <f>IF(Y57&gt;0,VLOOKUP(Y57,'[3]2020_Envelope'!$BH$6:$CR$128,28),"")</f>
        <v>6.0798656216974871</v>
      </c>
      <c r="Z80" s="21">
        <f>IF(Z57&gt;0,VLOOKUP(Z57,'[3]2020_Envelope'!$BH$6:$CR$128,28),"")</f>
        <v>118.10748987854252</v>
      </c>
      <c r="AA80" s="21" t="str">
        <f>IF(AA57&gt;0,VLOOKUP(AA57,'[3]2020_Envelope'!$BH$6:$CR$128,28),"")</f>
        <v/>
      </c>
      <c r="AB80" s="21">
        <f>IF(AB57&gt;0,VLOOKUP(AB57,'[3]2020_Envelope'!$BH$6:$CR$128,28),"")</f>
        <v>84.248717948717953</v>
      </c>
      <c r="AC80" s="20" t="str">
        <f>IF(AC57&gt;0,VLOOKUP(AC57,'[3]2020_HVAC'!$EY$7:$KA$83,104),"")</f>
        <v/>
      </c>
      <c r="AD80" s="20" t="str">
        <f>IF(AD57&gt;0,VLOOKUP(AD57,'[3]2020_HVAC'!$EY$7:$KA$83,104),"")</f>
        <v/>
      </c>
      <c r="AE80" s="20">
        <f>IF(AE57&gt;0,VLOOKUP(AE57,'[3]2020_HVAC'!$EY$7:$KA$83,104),"")</f>
        <v>35.760000000000005</v>
      </c>
      <c r="AF80" s="20" t="str">
        <f>IF(AF57&gt;0,VLOOKUP(AF57,'[3]2020_HVAC'!$EY$7:$KA$83,104),"")</f>
        <v/>
      </c>
      <c r="AG80" s="55">
        <f>VLOOKUP($C80,[1]Performance!$A$3:$K$38,6)</f>
        <v>2</v>
      </c>
      <c r="AH80" s="55">
        <f t="shared" si="79"/>
        <v>106</v>
      </c>
      <c r="AI80" s="20">
        <f>IF(AI57&gt;0,VLOOKUP(AI57,'[3]2020_HVAC'!$EY$7:$KA$83,AH80),"")</f>
        <v>2.6978181303536881</v>
      </c>
      <c r="AJ80" s="20" t="str">
        <f>IF(AJ57&gt;0,VLOOKUP(AJ57,'[3]2020_HVAC'!$EY$7:$KA$83,$AH80),"")</f>
        <v/>
      </c>
      <c r="AK80" s="20" t="str">
        <f>IF(AK57&gt;0,VLOOKUP(AK57,'[3]2020_HVAC'!$EY$7:$KA$83,104),"")</f>
        <v/>
      </c>
      <c r="AL80" s="20" t="str">
        <f>IF(AL57&gt;0,VLOOKUP(AL57,'[3]2020_HVAC'!$EY$7:$KA$83,104),"")</f>
        <v/>
      </c>
      <c r="AM80" s="20">
        <f>IF(AM57&gt;0,VLOOKUP(AM57,'[3]2020_HVAC'!$EY$7:$KA$83,104),"")</f>
        <v>4.0095384615384626</v>
      </c>
      <c r="AN80" s="20" t="str">
        <f>IF(AN57&gt;0,VLOOKUP(AN57,'[3]2020_HVAC'!$EY$7:$KA$83,104),"")</f>
        <v/>
      </c>
      <c r="AO80" s="20" t="str">
        <f>IF(AO57&gt;0,VLOOKUP(AO57,'[3]2020_HVAC'!$EY$7:$KA$83,104),"")</f>
        <v/>
      </c>
      <c r="AP80" s="13">
        <f t="shared" si="80"/>
        <v>634277.3518869871</v>
      </c>
      <c r="AQ80" s="21">
        <f>IF(AQ57&gt;0,VLOOKUP(AQ57,'[3]2020_Envelope'!$BH$6:$CR$128,29),"")</f>
        <v>4.0569892473118259</v>
      </c>
      <c r="AR80" s="21">
        <f>IF(AR57&gt;0,VLOOKUP(AR57,'[3]2020_Envelope'!$BH$6:$CR$128,29),"")</f>
        <v>33.603551251749444</v>
      </c>
      <c r="AS80" s="21">
        <f>IF(AS57&gt;0,VLOOKUP(AS57,'[3]2020_Envelope'!$BH$6:$CR$128,29),"")</f>
        <v>15.914197158782837</v>
      </c>
      <c r="AT80" s="21">
        <f>IF(AT57&gt;0,VLOOKUP(AT57,'[3]2020_Envelope'!$BH$6:$CR$128,29),"")</f>
        <v>90.019077293233082</v>
      </c>
      <c r="AU80" s="21" t="str">
        <f>IF(AU57&gt;0,VLOOKUP(AU57,'[3]2020_Envelope'!$BH$6:$CR$128,29),"")</f>
        <v/>
      </c>
      <c r="AV80" s="21">
        <f>IF(AV57&gt;0,VLOOKUP(AV57,'[3]2020_Envelope'!$BH$6:$CR$128,29),"")</f>
        <v>56.714742857142859</v>
      </c>
      <c r="AW80" s="20" t="str">
        <f>IF(AW57&gt;0,VLOOKUP(AW57,'[3]2020_HVAC'!$EY$7:$KA$83,107),"")</f>
        <v/>
      </c>
      <c r="AX80" s="20" t="str">
        <f>IF(AX57&gt;0,VLOOKUP(AX57,'[3]2020_HVAC'!$EY$7:$KA$83,107),"")</f>
        <v/>
      </c>
      <c r="AY80" s="20">
        <f>IF(AY57&gt;0,VLOOKUP(AY57,'[3]2020_HVAC'!$EY$7:$KA$83,107),"")</f>
        <v>35.760000000000005</v>
      </c>
      <c r="AZ80" s="20" t="str">
        <f>IF(AZ57&gt;0,VLOOKUP(AZ57,'[3]2020_HVAC'!$EY$7:$KA$83,107),"")</f>
        <v/>
      </c>
      <c r="BA80" s="55">
        <f>VLOOKUP($C80,[2]Performance!$A$3:$K$36,6)</f>
        <v>1</v>
      </c>
      <c r="BB80" s="55">
        <f t="shared" si="81"/>
        <v>108</v>
      </c>
      <c r="BC80" s="20">
        <f>IF(BC57&gt;0,VLOOKUP(BC57,'[3]2020_HVAC'!$EY$7:$KA$83,BB80),"")</f>
        <v>7.5409249650980001</v>
      </c>
      <c r="BD80" s="20" t="str">
        <f>IF(BD57&gt;0,VLOOKUP(BD57,'[3]2020_HVAC'!$EY$7:$KA$83,$BB80),"")</f>
        <v/>
      </c>
      <c r="BE80" s="20" t="str">
        <f>IF(BE57&gt;0,VLOOKUP(BE57,'[3]2020_HVAC'!$EY$7:$KA$83,107),"")</f>
        <v/>
      </c>
      <c r="BF80" s="20" t="str">
        <f>IF(BF57&gt;0,VLOOKUP(BF57,'[3]2020_HVAC'!$EY$7:$KA$83,107),"")</f>
        <v/>
      </c>
      <c r="BG80" s="20">
        <f>IF(BG57&gt;0,VLOOKUP(BG57,'[3]2020_HVAC'!$EY$7:$KA$83,107),"")</f>
        <v>4.4677714285714289</v>
      </c>
      <c r="BH80" s="20" t="str">
        <f>IF(BH57&gt;0,VLOOKUP(BH57,'[3]2020_HVAC'!$EY$7:$KA$83,107),"")</f>
        <v/>
      </c>
      <c r="BI80" s="20" t="str">
        <f>IF(BI57&gt;0,VLOOKUP(BI57,'[3]2020_HVAC'!$EY$7:$KA$83,107),"")</f>
        <v/>
      </c>
      <c r="BJ80" s="13">
        <f t="shared" si="82"/>
        <v>781443.35073595191</v>
      </c>
      <c r="BK80" s="19">
        <f>IF($N80&gt;0,VLOOKUP($C80,[1]Berlin!$AB$7:$AN$40,$N80))/((IF($P80=1,'3 PlantsCodes'!$D$26,IF($P80=2,'3 PlantsCodes'!$D$27,IF($P80=3,'3 PlantsCodes'!$D$28,IF($P80=4,'3 PlantsCodes'!$D$29)))))*IF($R80=1,'3 PlantsCodes'!$D$31,IF($R80=2,'3 PlantsCodes'!$D$32)))</f>
        <v>18.535619588938964</v>
      </c>
      <c r="BL80" s="19">
        <f>(IF($O80=20,VLOOKUP($C80,[1]Berlin!$AB$7:$AN$40,12),IF($O80&gt;0,VLOOKUP($C80,[1]Berlin!$AB$7:$AN$40,$O80),0))/(IF($Q80=1,'3 PlantsCodes'!$E$26,IF($Q80=3,'3 PlantsCodes'!$E$28,IF($Q80=4,'3 PlantsCodes'!$E$29,1)))*IF($R80=1,'3 PlantsCodes'!$E$31,IF($R80=2,'3 PlantsCodes'!$E$32))))</f>
        <v>2.9459454543420773</v>
      </c>
      <c r="BM80" s="19">
        <f>VLOOKUP($C80,[1]Berlin!$AB$6:$AZ$40,$S80)</f>
        <v>8.6315789473684212</v>
      </c>
      <c r="BN80" s="19">
        <f>VLOOKUP($C80,[1]Berlin!$B$7:$Y$40,18)</f>
        <v>21.6833515625</v>
      </c>
      <c r="BO80" s="19">
        <f>VLOOKUP($C80,[1]Berlin!$B$7:$AA$40,26)</f>
        <v>0.19131618883732621</v>
      </c>
      <c r="BP80" s="20">
        <f>IF($U80=1,-[4]Office!$E$8,0)</f>
        <v>0</v>
      </c>
      <c r="BQ80" s="57" t="s">
        <v>30</v>
      </c>
      <c r="BR80" s="19">
        <f>IF($N80&gt;0,VLOOKUP($C80,[2]Berlin!$AB$7:$AN$40,$N80))/((IF($P80=1,'3 PlantsCodes'!$D$26,IF($P80=2,'3 PlantsCodes'!$D$27,IF($P80=3,'3 PlantsCodes'!$D$28,IF($P80=4,'3 PlantsCodes'!$D$29)))))*IF($R80=1,'3 PlantsCodes'!$D$31,IF($R80=2,'3 PlantsCodes'!$D$32)))</f>
        <v>34.237357794081738</v>
      </c>
      <c r="BS80" s="19">
        <f>(IF($O80=20,VLOOKUP($C80,[2]Berlin!$AB$7:$AN$40,12),IF($O80&gt;0,VLOOKUP($C80,[2]Berlin!$AB$7:$AN$40,$O80),0))/(IF($Q80=1,'3 PlantsCodes'!$E$26,IF($Q80=3,'3 PlantsCodes'!$E$28,IF($Q80=4,'3 PlantsCodes'!$E$29,1)))*IF($R80=1,'3 PlantsCodes'!$E$31,IF($R80=2,'3 PlantsCodes'!$E$32))))</f>
        <v>1.9564263492521787</v>
      </c>
      <c r="BT80" s="19">
        <f>VLOOKUP($C80,[2]Berlin!$AB$6:$AZ$40,$S80)</f>
        <v>12.526315789473685</v>
      </c>
      <c r="BU80" s="19">
        <f>VLOOKUP($C80,[2]Berlin!$B$7:$Y$40,18)</f>
        <v>19.98338673313491</v>
      </c>
      <c r="BV80" s="19">
        <f>VLOOKUP($C80,[2]Berlin!$B$7:$AA$40,26)</f>
        <v>0.40764575251109536</v>
      </c>
      <c r="BW80" s="20">
        <f>IF($U80=1,-[4]School!$E$8,0)</f>
        <v>0</v>
      </c>
      <c r="BX80" s="57" t="s">
        <v>30</v>
      </c>
    </row>
    <row r="81" spans="1:76" x14ac:dyDescent="0.25">
      <c r="A81" s="151"/>
      <c r="B81" s="17">
        <v>5</v>
      </c>
      <c r="C81" s="22">
        <f t="shared" ref="C81:V81" si="85">IF(C58="","",C58)</f>
        <v>13</v>
      </c>
      <c r="D81" s="50" t="str">
        <f t="shared" si="85"/>
        <v>o+</v>
      </c>
      <c r="E81" s="50" t="str">
        <f t="shared" si="85"/>
        <v>+</v>
      </c>
      <c r="F81" s="49" t="str">
        <f t="shared" si="85"/>
        <v>o</v>
      </c>
      <c r="G81" s="49" t="str">
        <f t="shared" si="85"/>
        <v>o+</v>
      </c>
      <c r="H81" s="49">
        <f t="shared" si="85"/>
        <v>0</v>
      </c>
      <c r="I81" s="49">
        <f t="shared" si="85"/>
        <v>3</v>
      </c>
      <c r="J81" s="49">
        <f t="shared" si="85"/>
        <v>3</v>
      </c>
      <c r="K81" s="49">
        <f t="shared" si="85"/>
        <v>2</v>
      </c>
      <c r="L81" s="49">
        <f t="shared" si="85"/>
        <v>1</v>
      </c>
      <c r="M81" s="49">
        <f t="shared" si="85"/>
        <v>3321</v>
      </c>
      <c r="N81" s="49">
        <f t="shared" si="85"/>
        <v>6</v>
      </c>
      <c r="O81" s="49">
        <f t="shared" si="85"/>
        <v>20</v>
      </c>
      <c r="P81" s="49">
        <f t="shared" si="85"/>
        <v>1</v>
      </c>
      <c r="Q81" s="49">
        <f t="shared" si="85"/>
        <v>1</v>
      </c>
      <c r="R81" s="49">
        <f t="shared" si="85"/>
        <v>2</v>
      </c>
      <c r="S81" s="22">
        <f t="shared" si="85"/>
        <v>15</v>
      </c>
      <c r="T81" s="49">
        <f t="shared" si="85"/>
        <v>0</v>
      </c>
      <c r="U81" s="49">
        <f t="shared" si="85"/>
        <v>0</v>
      </c>
      <c r="V81" s="18" t="str">
        <f t="shared" si="85"/>
        <v/>
      </c>
      <c r="W81" s="21">
        <f>IF(W58&gt;0,VLOOKUP(W58,'[3]2020_Envelope'!$BH$6:$CR$128,28),"")</f>
        <v>6.280099255583127</v>
      </c>
      <c r="X81" s="21">
        <f>IF(X58&gt;0,VLOOKUP(X58,'[3]2020_Envelope'!$BH$6:$CR$128,28),"")</f>
        <v>24.541296204392975</v>
      </c>
      <c r="Y81" s="21">
        <f>IF(Y58&gt;0,VLOOKUP(Y58,'[3]2020_Envelope'!$BH$6:$CR$128,28),"")</f>
        <v>7.8210900377886352</v>
      </c>
      <c r="Z81" s="21">
        <f>IF(Z58&gt;0,VLOOKUP(Z58,'[3]2020_Envelope'!$BH$6:$CR$128,28),"")</f>
        <v>118.10748987854252</v>
      </c>
      <c r="AA81" s="21" t="str">
        <f>IF(AA58&gt;0,VLOOKUP(AA58,'[3]2020_Envelope'!$BH$6:$CR$128,28),"")</f>
        <v/>
      </c>
      <c r="AB81" s="21">
        <f>IF(AB58&gt;0,VLOOKUP(AB58,'[3]2020_Envelope'!$BH$6:$CR$128,28),"")</f>
        <v>84.248717948717953</v>
      </c>
      <c r="AC81" s="20" t="str">
        <f>IF(AC58&gt;0,VLOOKUP(AC58,'[3]2020_HVAC'!$EY$7:$KA$83,104),"")</f>
        <v/>
      </c>
      <c r="AD81" s="20" t="str">
        <f>IF(AD58&gt;0,VLOOKUP(AD58,'[3]2020_HVAC'!$EY$7:$KA$83,104),"")</f>
        <v/>
      </c>
      <c r="AE81" s="20">
        <f>IF(AE58&gt;0,VLOOKUP(AE58,'[3]2020_HVAC'!$EY$7:$KA$83,104),"")</f>
        <v>35.760000000000005</v>
      </c>
      <c r="AF81" s="20" t="str">
        <f>IF(AF58&gt;0,VLOOKUP(AF58,'[3]2020_HVAC'!$EY$7:$KA$83,104),"")</f>
        <v/>
      </c>
      <c r="AG81" s="55">
        <f>VLOOKUP($C81,[1]Performance!$A$3:$K$38,6)</f>
        <v>2</v>
      </c>
      <c r="AH81" s="55">
        <f t="shared" si="79"/>
        <v>106</v>
      </c>
      <c r="AI81" s="20">
        <f>IF(AI58&gt;0,VLOOKUP(AI58,'[3]2020_HVAC'!$EY$7:$KA$83,AH81),"")</f>
        <v>2.6978181303536881</v>
      </c>
      <c r="AJ81" s="20" t="str">
        <f>IF(AJ58&gt;0,VLOOKUP(AJ58,'[3]2020_HVAC'!$EY$7:$KA$83,$AH81),"")</f>
        <v/>
      </c>
      <c r="AK81" s="20" t="str">
        <f>IF(AK58&gt;0,VLOOKUP(AK58,'[3]2020_HVAC'!$EY$7:$KA$83,104),"")</f>
        <v/>
      </c>
      <c r="AL81" s="20" t="str">
        <f>IF(AL58&gt;0,VLOOKUP(AL58,'[3]2020_HVAC'!$EY$7:$KA$83,104),"")</f>
        <v/>
      </c>
      <c r="AM81" s="20">
        <f>IF(AM58&gt;0,VLOOKUP(AM58,'[3]2020_HVAC'!$EY$7:$KA$83,104),"")</f>
        <v>4.0095384615384626</v>
      </c>
      <c r="AN81" s="20" t="str">
        <f>IF(AN58&gt;0,VLOOKUP(AN58,'[3]2020_HVAC'!$EY$7:$KA$83,104),"")</f>
        <v/>
      </c>
      <c r="AO81" s="20" t="str">
        <f>IF(AO58&gt;0,VLOOKUP(AO58,'[3]2020_HVAC'!$EY$7:$KA$83,104),"")</f>
        <v/>
      </c>
      <c r="AP81" s="13">
        <f t="shared" si="80"/>
        <v>663310.55680558668</v>
      </c>
      <c r="AQ81" s="21">
        <f>IF(AQ58&gt;0,VLOOKUP(AQ58,'[3]2020_Envelope'!$BH$6:$CR$128,29),"")</f>
        <v>17.008602150537637</v>
      </c>
      <c r="AR81" s="21">
        <f>IF(AR58&gt;0,VLOOKUP(AR58,'[3]2020_Envelope'!$BH$6:$CR$128,29),"")</f>
        <v>44.20117662126642</v>
      </c>
      <c r="AS81" s="21">
        <f>IF(AS58&gt;0,VLOOKUP(AS58,'[3]2020_Envelope'!$BH$6:$CR$128,29),"")</f>
        <v>21.182118852344217</v>
      </c>
      <c r="AT81" s="21">
        <f>IF(AT58&gt;0,VLOOKUP(AT58,'[3]2020_Envelope'!$BH$6:$CR$128,29),"")</f>
        <v>90.019077293233082</v>
      </c>
      <c r="AU81" s="21" t="str">
        <f>IF(AU58&gt;0,VLOOKUP(AU58,'[3]2020_Envelope'!$BH$6:$CR$128,29),"")</f>
        <v/>
      </c>
      <c r="AV81" s="21">
        <f>IF(AV58&gt;0,VLOOKUP(AV58,'[3]2020_Envelope'!$BH$6:$CR$128,29),"")</f>
        <v>56.714742857142859</v>
      </c>
      <c r="AW81" s="20" t="str">
        <f>IF(AW58&gt;0,VLOOKUP(AW58,'[3]2020_HVAC'!$EY$7:$KA$83,107),"")</f>
        <v/>
      </c>
      <c r="AX81" s="20" t="str">
        <f>IF(AX58&gt;0,VLOOKUP(AX58,'[3]2020_HVAC'!$EY$7:$KA$83,107),"")</f>
        <v/>
      </c>
      <c r="AY81" s="20">
        <f>IF(AY58&gt;0,VLOOKUP(AY58,'[3]2020_HVAC'!$EY$7:$KA$83,107),"")</f>
        <v>35.760000000000005</v>
      </c>
      <c r="AZ81" s="20" t="str">
        <f>IF(AZ58&gt;0,VLOOKUP(AZ58,'[3]2020_HVAC'!$EY$7:$KA$83,107),"")</f>
        <v/>
      </c>
      <c r="BA81" s="55">
        <f>VLOOKUP($C81,[2]Performance!$A$3:$K$36,6)</f>
        <v>1</v>
      </c>
      <c r="BB81" s="55">
        <f t="shared" si="81"/>
        <v>108</v>
      </c>
      <c r="BC81" s="20">
        <f>IF(BC58&gt;0,VLOOKUP(BC58,'[3]2020_HVAC'!$EY$7:$KA$83,BB81),"")</f>
        <v>7.5409249650980001</v>
      </c>
      <c r="BD81" s="20" t="str">
        <f>IF(BD58&gt;0,VLOOKUP(BD58,'[3]2020_HVAC'!$EY$7:$KA$83,$BB81),"")</f>
        <v/>
      </c>
      <c r="BE81" s="20" t="str">
        <f>IF(BE58&gt;0,VLOOKUP(BE58,'[3]2020_HVAC'!$EY$7:$KA$83,107),"")</f>
        <v/>
      </c>
      <c r="BF81" s="20" t="str">
        <f>IF(BF58&gt;0,VLOOKUP(BF58,'[3]2020_HVAC'!$EY$7:$KA$83,107),"")</f>
        <v/>
      </c>
      <c r="BG81" s="20">
        <f>IF(BG58&gt;0,VLOOKUP(BG58,'[3]2020_HVAC'!$EY$7:$KA$83,107),"")</f>
        <v>4.4677714285714289</v>
      </c>
      <c r="BH81" s="20" t="str">
        <f>IF(BH58&gt;0,VLOOKUP(BH58,'[3]2020_HVAC'!$EY$7:$KA$83,107),"")</f>
        <v/>
      </c>
      <c r="BI81" s="20" t="str">
        <f>IF(BI58&gt;0,VLOOKUP(BI58,'[3]2020_HVAC'!$EY$7:$KA$83,107),"")</f>
        <v/>
      </c>
      <c r="BJ81" s="13">
        <f t="shared" si="82"/>
        <v>872217.4046298099</v>
      </c>
      <c r="BK81" s="19">
        <f>IF($N81&gt;0,VLOOKUP($C81,[1]Berlin!$AB$7:$AN$40,$N81))/((IF($P81=1,'3 PlantsCodes'!$D$26,IF($P81=2,'3 PlantsCodes'!$D$27,IF($P81=3,'3 PlantsCodes'!$D$28,IF($P81=4,'3 PlantsCodes'!$D$29)))))*IF($R81=1,'3 PlantsCodes'!$D$31,IF($R81=2,'3 PlantsCodes'!$D$32)))</f>
        <v>13.677229685463839</v>
      </c>
      <c r="BL81" s="19">
        <f>(IF($O81=20,VLOOKUP($C81,[1]Berlin!$AB$7:$AN$40,12),IF($O81&gt;0,VLOOKUP($C81,[1]Berlin!$AB$7:$AN$40,$O81),0))/(IF($Q81=1,'3 PlantsCodes'!$E$26,IF($Q81=3,'3 PlantsCodes'!$E$28,IF($Q81=4,'3 PlantsCodes'!$E$29,1)))*IF($R81=1,'3 PlantsCodes'!$E$31,IF($R81=2,'3 PlantsCodes'!$E$32))))</f>
        <v>3.2092049644168861</v>
      </c>
      <c r="BM81" s="19">
        <f>VLOOKUP($C81,[1]Berlin!$AB$6:$AZ$40,$S81)</f>
        <v>8.6315789473684212</v>
      </c>
      <c r="BN81" s="19">
        <f>VLOOKUP($C81,[1]Berlin!$B$7:$Y$40,18)</f>
        <v>21.670791015624999</v>
      </c>
      <c r="BO81" s="19">
        <f>VLOOKUP($C81,[1]Berlin!$B$7:$AA$40,26)</f>
        <v>0.19146271655626448</v>
      </c>
      <c r="BP81" s="20">
        <f>IF($U81=1,-[4]Office!$E$8,0)</f>
        <v>0</v>
      </c>
      <c r="BQ81" s="57" t="s">
        <v>30</v>
      </c>
      <c r="BR81" s="19">
        <f>IF($N81&gt;0,VLOOKUP($C81,[2]Berlin!$AB$7:$AN$40,$N81))/((IF($P81=1,'3 PlantsCodes'!$D$26,IF($P81=2,'3 PlantsCodes'!$D$27,IF($P81=3,'3 PlantsCodes'!$D$28,IF($P81=4,'3 PlantsCodes'!$D$29)))))*IF($R81=1,'3 PlantsCodes'!$D$31,IF($R81=2,'3 PlantsCodes'!$D$32)))</f>
        <v>24.317131006536592</v>
      </c>
      <c r="BS81" s="19">
        <f>(IF($O81=20,VLOOKUP($C81,[2]Berlin!$AB$7:$AN$40,12),IF($O81&gt;0,VLOOKUP($C81,[2]Berlin!$AB$7:$AN$40,$O81),0))/(IF($Q81=1,'3 PlantsCodes'!$E$26,IF($Q81=3,'3 PlantsCodes'!$E$28,IF($Q81=4,'3 PlantsCodes'!$E$29,1)))*IF($R81=1,'3 PlantsCodes'!$E$31,IF($R81=2,'3 PlantsCodes'!$E$32))))</f>
        <v>2.3509337009578917</v>
      </c>
      <c r="BT81" s="19">
        <f>VLOOKUP($C81,[2]Berlin!$AB$6:$AZ$40,$S81)</f>
        <v>12.526315789473685</v>
      </c>
      <c r="BU81" s="19">
        <f>VLOOKUP($C81,[2]Berlin!$B$7:$Y$40,18)</f>
        <v>19.965381414682518</v>
      </c>
      <c r="BV81" s="19">
        <f>VLOOKUP($C81,[2]Berlin!$B$7:$AA$40,26)</f>
        <v>0.39991506738999488</v>
      </c>
      <c r="BW81" s="20">
        <f>IF($U81=1,-[4]School!$E$8,0)</f>
        <v>0</v>
      </c>
      <c r="BX81" s="57" t="s">
        <v>30</v>
      </c>
    </row>
    <row r="82" spans="1:76" x14ac:dyDescent="0.25">
      <c r="A82" s="151"/>
      <c r="B82" s="17">
        <v>6</v>
      </c>
      <c r="C82" s="22">
        <f t="shared" ref="C82:V82" si="86">IF(C59="","",C59)</f>
        <v>9</v>
      </c>
      <c r="D82" s="50" t="str">
        <f t="shared" si="86"/>
        <v>o</v>
      </c>
      <c r="E82" s="50" t="str">
        <f t="shared" si="86"/>
        <v>+</v>
      </c>
      <c r="F82" s="49" t="str">
        <f t="shared" si="86"/>
        <v>o</v>
      </c>
      <c r="G82" s="49" t="str">
        <f t="shared" si="86"/>
        <v>o+</v>
      </c>
      <c r="H82" s="49">
        <f t="shared" si="86"/>
        <v>0</v>
      </c>
      <c r="I82" s="49">
        <f t="shared" si="86"/>
        <v>2</v>
      </c>
      <c r="J82" s="49">
        <f t="shared" si="86"/>
        <v>3</v>
      </c>
      <c r="K82" s="49">
        <f t="shared" si="86"/>
        <v>2</v>
      </c>
      <c r="L82" s="49">
        <f t="shared" si="86"/>
        <v>1</v>
      </c>
      <c r="M82" s="49">
        <f t="shared" si="86"/>
        <v>2321</v>
      </c>
      <c r="N82" s="49">
        <f t="shared" si="86"/>
        <v>9</v>
      </c>
      <c r="O82" s="49">
        <f t="shared" si="86"/>
        <v>20</v>
      </c>
      <c r="P82" s="49">
        <f t="shared" si="86"/>
        <v>1</v>
      </c>
      <c r="Q82" s="49">
        <f t="shared" si="86"/>
        <v>1</v>
      </c>
      <c r="R82" s="49">
        <f t="shared" si="86"/>
        <v>2</v>
      </c>
      <c r="S82" s="22">
        <f t="shared" si="86"/>
        <v>18</v>
      </c>
      <c r="T82" s="49">
        <f t="shared" si="86"/>
        <v>0</v>
      </c>
      <c r="U82" s="49">
        <f t="shared" si="86"/>
        <v>1</v>
      </c>
      <c r="V82" s="18" t="str">
        <f t="shared" si="86"/>
        <v/>
      </c>
      <c r="W82" s="21">
        <f>IF(W59&gt;0,VLOOKUP(W59,'[3]2020_Envelope'!$BH$6:$CR$128,28),"")</f>
        <v>1.4979652605459048</v>
      </c>
      <c r="X82" s="21">
        <f>IF(X59&gt;0,VLOOKUP(X59,'[3]2020_Envelope'!$BH$6:$CR$128,28),"")</f>
        <v>18.657302086205309</v>
      </c>
      <c r="Y82" s="21">
        <f>IF(Y59&gt;0,VLOOKUP(Y59,'[3]2020_Envelope'!$BH$6:$CR$128,28),"")</f>
        <v>6.0798656216974871</v>
      </c>
      <c r="Z82" s="21">
        <f>IF(Z59&gt;0,VLOOKUP(Z59,'[3]2020_Envelope'!$BH$6:$CR$128,28),"")</f>
        <v>118.10748987854252</v>
      </c>
      <c r="AA82" s="21" t="str">
        <f>IF(AA59&gt;0,VLOOKUP(AA59,'[3]2020_Envelope'!$BH$6:$CR$128,28),"")</f>
        <v/>
      </c>
      <c r="AB82" s="21">
        <f>IF(AB59&gt;0,VLOOKUP(AB59,'[3]2020_Envelope'!$BH$6:$CR$128,28),"")</f>
        <v>84.248717948717953</v>
      </c>
      <c r="AC82" s="20" t="str">
        <f>IF(AC59&gt;0,VLOOKUP(AC59,'[3]2020_HVAC'!$EY$7:$KA$83,104),"")</f>
        <v/>
      </c>
      <c r="AD82" s="20" t="str">
        <f>IF(AD59&gt;0,VLOOKUP(AD59,'[3]2020_HVAC'!$EY$7:$KA$83,104),"")</f>
        <v/>
      </c>
      <c r="AE82" s="20">
        <f>IF(AE59&gt;0,VLOOKUP(AE59,'[3]2020_HVAC'!$EY$7:$KA$83,104),"")</f>
        <v>35.760000000000005</v>
      </c>
      <c r="AF82" s="20" t="str">
        <f>IF(AF59&gt;0,VLOOKUP(AF59,'[3]2020_HVAC'!$EY$7:$KA$83,104),"")</f>
        <v/>
      </c>
      <c r="AG82" s="55">
        <f>VLOOKUP($C82,[1]Performance!$A$3:$K$38,6)</f>
        <v>2</v>
      </c>
      <c r="AH82" s="55">
        <f t="shared" si="79"/>
        <v>106</v>
      </c>
      <c r="AI82" s="20" t="str">
        <f>IF(AI59&gt;0,VLOOKUP(AI59,'[3]2020_HVAC'!$EY$7:$KA$83,AH82),"")</f>
        <v/>
      </c>
      <c r="AJ82" s="20" t="str">
        <f>IF(AJ59&gt;0,VLOOKUP(AJ59,'[3]2020_HVAC'!$EY$7:$KA$83,$AH82),"")</f>
        <v/>
      </c>
      <c r="AK82" s="20" t="str">
        <f>IF(AK59&gt;0,VLOOKUP(AK59,'[3]2020_HVAC'!$EY$7:$KA$83,104),"")</f>
        <v/>
      </c>
      <c r="AL82" s="20" t="str">
        <f>IF(AL59&gt;0,VLOOKUP(AL59,'[3]2020_HVAC'!$EY$7:$KA$83,104),"")</f>
        <v/>
      </c>
      <c r="AM82" s="20">
        <f>IF(AM59&gt;0,VLOOKUP(AM59,'[3]2020_HVAC'!$EY$7:$KA$83,104),"")</f>
        <v>4.0095384615384626</v>
      </c>
      <c r="AN82" s="20" t="str">
        <f>IF(AN59&gt;0,VLOOKUP(AN59,'[3]2020_HVAC'!$EY$7:$KA$83,104),"")</f>
        <v/>
      </c>
      <c r="AO82" s="20">
        <f>IF(AO59&gt;0,VLOOKUP(AO59,'[3]2020_HVAC'!$EY$7:$KA$83,104),"")</f>
        <v>11.262203668314443</v>
      </c>
      <c r="AP82" s="13">
        <f t="shared" si="80"/>
        <v>654318.01404581522</v>
      </c>
      <c r="AQ82" s="21">
        <f>IF(AQ59&gt;0,VLOOKUP(AQ59,'[3]2020_Envelope'!$BH$6:$CR$128,29),"")</f>
        <v>4.0569892473118259</v>
      </c>
      <c r="AR82" s="21">
        <f>IF(AR59&gt;0,VLOOKUP(AR59,'[3]2020_Envelope'!$BH$6:$CR$128,29),"")</f>
        <v>33.603551251749444</v>
      </c>
      <c r="AS82" s="21">
        <f>IF(AS59&gt;0,VLOOKUP(AS59,'[3]2020_Envelope'!$BH$6:$CR$128,29),"")</f>
        <v>15.914197158782837</v>
      </c>
      <c r="AT82" s="21">
        <f>IF(AT59&gt;0,VLOOKUP(AT59,'[3]2020_Envelope'!$BH$6:$CR$128,29),"")</f>
        <v>90.019077293233082</v>
      </c>
      <c r="AU82" s="21" t="str">
        <f>IF(AU59&gt;0,VLOOKUP(AU59,'[3]2020_Envelope'!$BH$6:$CR$128,29),"")</f>
        <v/>
      </c>
      <c r="AV82" s="21">
        <f>IF(AV59&gt;0,VLOOKUP(AV59,'[3]2020_Envelope'!$BH$6:$CR$128,29),"")</f>
        <v>56.714742857142859</v>
      </c>
      <c r="AW82" s="20" t="str">
        <f>IF(AW59&gt;0,VLOOKUP(AW59,'[3]2020_HVAC'!$EY$7:$KA$83,107),"")</f>
        <v/>
      </c>
      <c r="AX82" s="20" t="str">
        <f>IF(AX59&gt;0,VLOOKUP(AX59,'[3]2020_HVAC'!$EY$7:$KA$83,107),"")</f>
        <v/>
      </c>
      <c r="AY82" s="20">
        <f>IF(AY59&gt;0,VLOOKUP(AY59,'[3]2020_HVAC'!$EY$7:$KA$83,107),"")</f>
        <v>35.760000000000005</v>
      </c>
      <c r="AZ82" s="20" t="str">
        <f>IF(AZ59&gt;0,VLOOKUP(AZ59,'[3]2020_HVAC'!$EY$7:$KA$83,107),"")</f>
        <v/>
      </c>
      <c r="BA82" s="55">
        <f>VLOOKUP($C82,[2]Performance!$A$3:$K$36,6)</f>
        <v>1</v>
      </c>
      <c r="BB82" s="55">
        <f t="shared" si="81"/>
        <v>108</v>
      </c>
      <c r="BC82" s="20" t="str">
        <f>IF(BC59&gt;0,VLOOKUP(BC59,'[3]2020_HVAC'!$EY$7:$KA$83,BB82),"")</f>
        <v/>
      </c>
      <c r="BD82" s="20" t="str">
        <f>IF(BD59&gt;0,VLOOKUP(BD59,'[3]2020_HVAC'!$EY$7:$KA$83,$BB82),"")</f>
        <v/>
      </c>
      <c r="BE82" s="20" t="str">
        <f>IF(BE59&gt;0,VLOOKUP(BE59,'[3]2020_HVAC'!$EY$7:$KA$83,107),"")</f>
        <v/>
      </c>
      <c r="BF82" s="20" t="str">
        <f>IF(BF59&gt;0,VLOOKUP(BF59,'[3]2020_HVAC'!$EY$7:$KA$83,107),"")</f>
        <v/>
      </c>
      <c r="BG82" s="20">
        <f>IF(BG59&gt;0,VLOOKUP(BG59,'[3]2020_HVAC'!$EY$7:$KA$83,107),"")</f>
        <v>4.4677714285714289</v>
      </c>
      <c r="BH82" s="20" t="str">
        <f>IF(BH59&gt;0,VLOOKUP(BH59,'[3]2020_HVAC'!$EY$7:$KA$83,107),"")</f>
        <v/>
      </c>
      <c r="BI82" s="20">
        <f>IF(BI59&gt;0,VLOOKUP(BI59,'[3]2020_HVAC'!$EY$7:$KA$83,107),"")</f>
        <v>11.61973394349903</v>
      </c>
      <c r="BJ82" s="13">
        <f t="shared" si="82"/>
        <v>794291.5990179152</v>
      </c>
      <c r="BK82" s="19">
        <f>IF($N82&gt;0,VLOOKUP($C82,[1]Berlin!$AB$7:$AN$40,$N82))/((IF($P82=1,'3 PlantsCodes'!$D$26,IF($P82=2,'3 PlantsCodes'!$D$27,IF($P82=3,'3 PlantsCodes'!$D$28,IF($P82=4,'3 PlantsCodes'!$D$29)))))*IF($R82=1,'3 PlantsCodes'!$D$31,IF($R82=2,'3 PlantsCodes'!$D$32)))</f>
        <v>18.35026339304957</v>
      </c>
      <c r="BL82" s="19">
        <f>(IF($O82=20,VLOOKUP($C82,[1]Berlin!$AB$7:$AN$40,12),IF($O82&gt;0,VLOOKUP($C82,[1]Berlin!$AB$7:$AN$40,$O82),0))/(IF($Q82=1,'3 PlantsCodes'!$E$26,IF($Q82=3,'3 PlantsCodes'!$E$28,IF($Q82=4,'3 PlantsCodes'!$E$29,1)))*IF($R82=1,'3 PlantsCodes'!$E$31,IF($R82=2,'3 PlantsCodes'!$E$32))))</f>
        <v>2.9459454543420773</v>
      </c>
      <c r="BM82" s="19">
        <f>VLOOKUP($C82,[1]Berlin!$AB$6:$AZ$40,$S82)</f>
        <v>8.1999999999999993</v>
      </c>
      <c r="BN82" s="19">
        <f>VLOOKUP($C82,[1]Berlin!$B$7:$Y$40,18)</f>
        <v>21.6833515625</v>
      </c>
      <c r="BO82" s="19">
        <f>VLOOKUP($C82,[1]Berlin!$B$7:$AA$40,26)</f>
        <v>0.19131618883732621</v>
      </c>
      <c r="BP82" s="20">
        <f>IF($U82=1,-[4]Office!$E$8,0)</f>
        <v>-6.5128205128205128</v>
      </c>
      <c r="BQ82" s="57" t="s">
        <v>30</v>
      </c>
      <c r="BR82" s="19">
        <f>IF($N82&gt;0,VLOOKUP($C82,[2]Berlin!$AB$7:$AN$40,$N82))/((IF($P82=1,'3 PlantsCodes'!$D$26,IF($P82=2,'3 PlantsCodes'!$D$27,IF($P82=3,'3 PlantsCodes'!$D$28,IF($P82=4,'3 PlantsCodes'!$D$29)))))*IF($R82=1,'3 PlantsCodes'!$D$31,IF($R82=2,'3 PlantsCodes'!$D$32)))</f>
        <v>33.894984216140912</v>
      </c>
      <c r="BS82" s="19">
        <f>(IF($O82=20,VLOOKUP($C82,[2]Berlin!$AB$7:$AN$40,12),IF($O82&gt;0,VLOOKUP($C82,[2]Berlin!$AB$7:$AN$40,$O82),0))/(IF($Q82=1,'3 PlantsCodes'!$E$26,IF($Q82=3,'3 PlantsCodes'!$E$28,IF($Q82=4,'3 PlantsCodes'!$E$29,1)))*IF($R82=1,'3 PlantsCodes'!$E$31,IF($R82=2,'3 PlantsCodes'!$E$32))))</f>
        <v>1.9564263492521787</v>
      </c>
      <c r="BT82" s="19">
        <f>VLOOKUP($C82,[2]Berlin!$AB$6:$AZ$40,$S82)</f>
        <v>11.9</v>
      </c>
      <c r="BU82" s="19">
        <f>VLOOKUP($C82,[2]Berlin!$B$7:$Y$40,18)</f>
        <v>19.98338673313491</v>
      </c>
      <c r="BV82" s="19">
        <f>VLOOKUP($C82,[2]Berlin!$B$7:$AA$40,26)</f>
        <v>0.40764575251109536</v>
      </c>
      <c r="BW82" s="20">
        <f>IF($U82=1,-[4]School!$E$8,0)</f>
        <v>-6.5117460317460321</v>
      </c>
      <c r="BX82" s="57" t="s">
        <v>30</v>
      </c>
    </row>
    <row r="83" spans="1:76" x14ac:dyDescent="0.25">
      <c r="A83" s="151"/>
      <c r="B83" s="17">
        <v>7</v>
      </c>
      <c r="C83" s="22">
        <f t="shared" ref="C83:V83" si="87">IF(C60="","",C60)</f>
        <v>13</v>
      </c>
      <c r="D83" s="50" t="str">
        <f t="shared" si="87"/>
        <v>o+</v>
      </c>
      <c r="E83" s="50" t="str">
        <f t="shared" si="87"/>
        <v>+</v>
      </c>
      <c r="F83" s="49" t="str">
        <f t="shared" si="87"/>
        <v>o</v>
      </c>
      <c r="G83" s="49" t="str">
        <f t="shared" si="87"/>
        <v>o+</v>
      </c>
      <c r="H83" s="49">
        <f t="shared" si="87"/>
        <v>0</v>
      </c>
      <c r="I83" s="49">
        <f t="shared" si="87"/>
        <v>3</v>
      </c>
      <c r="J83" s="49">
        <f t="shared" si="87"/>
        <v>3</v>
      </c>
      <c r="K83" s="49">
        <f t="shared" si="87"/>
        <v>2</v>
      </c>
      <c r="L83" s="49">
        <f t="shared" si="87"/>
        <v>1</v>
      </c>
      <c r="M83" s="49">
        <f t="shared" si="87"/>
        <v>3321</v>
      </c>
      <c r="N83" s="49">
        <f t="shared" si="87"/>
        <v>9</v>
      </c>
      <c r="O83" s="49">
        <f t="shared" si="87"/>
        <v>20</v>
      </c>
      <c r="P83" s="49">
        <f t="shared" si="87"/>
        <v>1</v>
      </c>
      <c r="Q83" s="49">
        <f t="shared" si="87"/>
        <v>1</v>
      </c>
      <c r="R83" s="49">
        <f t="shared" si="87"/>
        <v>2</v>
      </c>
      <c r="S83" s="22">
        <f t="shared" si="87"/>
        <v>18</v>
      </c>
      <c r="T83" s="49">
        <f t="shared" si="87"/>
        <v>0</v>
      </c>
      <c r="U83" s="49">
        <f t="shared" si="87"/>
        <v>1</v>
      </c>
      <c r="V83" s="18" t="str">
        <f t="shared" si="87"/>
        <v/>
      </c>
      <c r="W83" s="21">
        <f>IF(W60&gt;0,VLOOKUP(W60,'[3]2020_Envelope'!$BH$6:$CR$128,28),"")</f>
        <v>6.280099255583127</v>
      </c>
      <c r="X83" s="21">
        <f>IF(X60&gt;0,VLOOKUP(X60,'[3]2020_Envelope'!$BH$6:$CR$128,28),"")</f>
        <v>24.541296204392975</v>
      </c>
      <c r="Y83" s="21">
        <f>IF(Y60&gt;0,VLOOKUP(Y60,'[3]2020_Envelope'!$BH$6:$CR$128,28),"")</f>
        <v>7.8210900377886352</v>
      </c>
      <c r="Z83" s="21">
        <f>IF(Z60&gt;0,VLOOKUP(Z60,'[3]2020_Envelope'!$BH$6:$CR$128,28),"")</f>
        <v>118.10748987854252</v>
      </c>
      <c r="AA83" s="21" t="str">
        <f>IF(AA60&gt;0,VLOOKUP(AA60,'[3]2020_Envelope'!$BH$6:$CR$128,28),"")</f>
        <v/>
      </c>
      <c r="AB83" s="21">
        <f>IF(AB60&gt;0,VLOOKUP(AB60,'[3]2020_Envelope'!$BH$6:$CR$128,28),"")</f>
        <v>84.248717948717953</v>
      </c>
      <c r="AC83" s="20" t="str">
        <f>IF(AC60&gt;0,VLOOKUP(AC60,'[3]2020_HVAC'!$EY$7:$KA$83,104),"")</f>
        <v/>
      </c>
      <c r="AD83" s="20" t="str">
        <f>IF(AD60&gt;0,VLOOKUP(AD60,'[3]2020_HVAC'!$EY$7:$KA$83,104),"")</f>
        <v/>
      </c>
      <c r="AE83" s="20">
        <f>IF(AE60&gt;0,VLOOKUP(AE60,'[3]2020_HVAC'!$EY$7:$KA$83,104),"")</f>
        <v>35.760000000000005</v>
      </c>
      <c r="AF83" s="20" t="str">
        <f>IF(AF60&gt;0,VLOOKUP(AF60,'[3]2020_HVAC'!$EY$7:$KA$83,104),"")</f>
        <v/>
      </c>
      <c r="AG83" s="55">
        <f>VLOOKUP($C83,[1]Performance!$A$3:$K$38,6)</f>
        <v>2</v>
      </c>
      <c r="AH83" s="55">
        <f t="shared" si="79"/>
        <v>106</v>
      </c>
      <c r="AI83" s="20" t="str">
        <f>IF(AI60&gt;0,VLOOKUP(AI60,'[3]2020_HVAC'!$EY$7:$KA$83,AH83),"")</f>
        <v/>
      </c>
      <c r="AJ83" s="20" t="str">
        <f>IF(AJ60&gt;0,VLOOKUP(AJ60,'[3]2020_HVAC'!$EY$7:$KA$83,$AH83),"")</f>
        <v/>
      </c>
      <c r="AK83" s="20" t="str">
        <f>IF(AK60&gt;0,VLOOKUP(AK60,'[3]2020_HVAC'!$EY$7:$KA$83,104),"")</f>
        <v/>
      </c>
      <c r="AL83" s="20" t="str">
        <f>IF(AL60&gt;0,VLOOKUP(AL60,'[3]2020_HVAC'!$EY$7:$KA$83,104),"")</f>
        <v/>
      </c>
      <c r="AM83" s="20">
        <f>IF(AM60&gt;0,VLOOKUP(AM60,'[3]2020_HVAC'!$EY$7:$KA$83,104),"")</f>
        <v>4.0095384615384626</v>
      </c>
      <c r="AN83" s="20" t="str">
        <f>IF(AN60&gt;0,VLOOKUP(AN60,'[3]2020_HVAC'!$EY$7:$KA$83,104),"")</f>
        <v/>
      </c>
      <c r="AO83" s="20">
        <f>IF(AO60&gt;0,VLOOKUP(AO60,'[3]2020_HVAC'!$EY$7:$KA$83,104),"")</f>
        <v>11.262203668314443</v>
      </c>
      <c r="AP83" s="13">
        <f t="shared" si="80"/>
        <v>683351.21896441479</v>
      </c>
      <c r="AQ83" s="21">
        <f>IF(AQ60&gt;0,VLOOKUP(AQ60,'[3]2020_Envelope'!$BH$6:$CR$128,29),"")</f>
        <v>17.008602150537637</v>
      </c>
      <c r="AR83" s="21">
        <f>IF(AR60&gt;0,VLOOKUP(AR60,'[3]2020_Envelope'!$BH$6:$CR$128,29),"")</f>
        <v>44.20117662126642</v>
      </c>
      <c r="AS83" s="21">
        <f>IF(AS60&gt;0,VLOOKUP(AS60,'[3]2020_Envelope'!$BH$6:$CR$128,29),"")</f>
        <v>21.182118852344217</v>
      </c>
      <c r="AT83" s="21">
        <f>IF(AT60&gt;0,VLOOKUP(AT60,'[3]2020_Envelope'!$BH$6:$CR$128,29),"")</f>
        <v>90.019077293233082</v>
      </c>
      <c r="AU83" s="21" t="str">
        <f>IF(AU60&gt;0,VLOOKUP(AU60,'[3]2020_Envelope'!$BH$6:$CR$128,29),"")</f>
        <v/>
      </c>
      <c r="AV83" s="21">
        <f>IF(AV60&gt;0,VLOOKUP(AV60,'[3]2020_Envelope'!$BH$6:$CR$128,29),"")</f>
        <v>56.714742857142859</v>
      </c>
      <c r="AW83" s="20" t="str">
        <f>IF(AW60&gt;0,VLOOKUP(AW60,'[3]2020_HVAC'!$EY$7:$KA$83,107),"")</f>
        <v/>
      </c>
      <c r="AX83" s="20" t="str">
        <f>IF(AX60&gt;0,VLOOKUP(AX60,'[3]2020_HVAC'!$EY$7:$KA$83,107),"")</f>
        <v/>
      </c>
      <c r="AY83" s="20">
        <f>IF(AY60&gt;0,VLOOKUP(AY60,'[3]2020_HVAC'!$EY$7:$KA$83,107),"")</f>
        <v>35.760000000000005</v>
      </c>
      <c r="AZ83" s="20" t="str">
        <f>IF(AZ60&gt;0,VLOOKUP(AZ60,'[3]2020_HVAC'!$EY$7:$KA$83,107),"")</f>
        <v/>
      </c>
      <c r="BA83" s="55">
        <f>VLOOKUP($C83,[2]Performance!$A$3:$K$36,6)</f>
        <v>1</v>
      </c>
      <c r="BB83" s="55">
        <f t="shared" si="81"/>
        <v>108</v>
      </c>
      <c r="BC83" s="20" t="str">
        <f>IF(BC60&gt;0,VLOOKUP(BC60,'[3]2020_HVAC'!$EY$7:$KA$83,BB83),"")</f>
        <v/>
      </c>
      <c r="BD83" s="20" t="str">
        <f>IF(BD60&gt;0,VLOOKUP(BD60,'[3]2020_HVAC'!$EY$7:$KA$83,$BB83),"")</f>
        <v/>
      </c>
      <c r="BE83" s="20" t="str">
        <f>IF(BE60&gt;0,VLOOKUP(BE60,'[3]2020_HVAC'!$EY$7:$KA$83,107),"")</f>
        <v/>
      </c>
      <c r="BF83" s="20" t="str">
        <f>IF(BF60&gt;0,VLOOKUP(BF60,'[3]2020_HVAC'!$EY$7:$KA$83,107),"")</f>
        <v/>
      </c>
      <c r="BG83" s="20">
        <f>IF(BG60&gt;0,VLOOKUP(BG60,'[3]2020_HVAC'!$EY$7:$KA$83,107),"")</f>
        <v>4.4677714285714289</v>
      </c>
      <c r="BH83" s="20" t="str">
        <f>IF(BH60&gt;0,VLOOKUP(BH60,'[3]2020_HVAC'!$EY$7:$KA$83,107),"")</f>
        <v/>
      </c>
      <c r="BI83" s="20">
        <f>IF(BI60&gt;0,VLOOKUP(BI60,'[3]2020_HVAC'!$EY$7:$KA$83,107),"")</f>
        <v>11.61973394349903</v>
      </c>
      <c r="BJ83" s="13">
        <f t="shared" si="82"/>
        <v>885065.65291177318</v>
      </c>
      <c r="BK83" s="19">
        <f>IF($N83&gt;0,VLOOKUP($C83,[1]Berlin!$AB$7:$AN$40,$N83))/((IF($P83=1,'3 PlantsCodes'!$D$26,IF($P83=2,'3 PlantsCodes'!$D$27,IF($P83=3,'3 PlantsCodes'!$D$28,IF($P83=4,'3 PlantsCodes'!$D$29)))))*IF($R83=1,'3 PlantsCodes'!$D$31,IF($R83=2,'3 PlantsCodes'!$D$32)))</f>
        <v>13.540457388609202</v>
      </c>
      <c r="BL83" s="19">
        <f>(IF($O83=20,VLOOKUP($C83,[1]Berlin!$AB$7:$AN$40,12),IF($O83&gt;0,VLOOKUP($C83,[1]Berlin!$AB$7:$AN$40,$O83),0))/(IF($Q83=1,'3 PlantsCodes'!$E$26,IF($Q83=3,'3 PlantsCodes'!$E$28,IF($Q83=4,'3 PlantsCodes'!$E$29,1)))*IF($R83=1,'3 PlantsCodes'!$E$31,IF($R83=2,'3 PlantsCodes'!$E$32))))</f>
        <v>3.2092049644168861</v>
      </c>
      <c r="BM83" s="19">
        <f>VLOOKUP($C83,[1]Berlin!$AB$6:$AZ$40,$S83)</f>
        <v>8.1999999999999993</v>
      </c>
      <c r="BN83" s="19">
        <f>VLOOKUP($C83,[1]Berlin!$B$7:$Y$40,18)</f>
        <v>21.670791015624999</v>
      </c>
      <c r="BO83" s="19">
        <f>VLOOKUP($C83,[1]Berlin!$B$7:$AA$40,26)</f>
        <v>0.19146271655626448</v>
      </c>
      <c r="BP83" s="20">
        <f>IF($U83=1,-[4]Office!$E$8,0)</f>
        <v>-6.5128205128205128</v>
      </c>
      <c r="BQ83" s="57" t="s">
        <v>30</v>
      </c>
      <c r="BR83" s="19">
        <f>IF($N83&gt;0,VLOOKUP($C83,[2]Berlin!$AB$7:$AN$40,$N83))/((IF($P83=1,'3 PlantsCodes'!$D$26,IF($P83=2,'3 PlantsCodes'!$D$27,IF($P83=3,'3 PlantsCodes'!$D$28,IF($P83=4,'3 PlantsCodes'!$D$29)))))*IF($R83=1,'3 PlantsCodes'!$D$31,IF($R83=2,'3 PlantsCodes'!$D$32)))</f>
        <v>24.073959696471224</v>
      </c>
      <c r="BS83" s="19">
        <f>(IF($O83=20,VLOOKUP($C83,[2]Berlin!$AB$7:$AN$40,12),IF($O83&gt;0,VLOOKUP($C83,[2]Berlin!$AB$7:$AN$40,$O83),0))/(IF($Q83=1,'3 PlantsCodes'!$E$26,IF($Q83=3,'3 PlantsCodes'!$E$28,IF($Q83=4,'3 PlantsCodes'!$E$29,1)))*IF($R83=1,'3 PlantsCodes'!$E$31,IF($R83=2,'3 PlantsCodes'!$E$32))))</f>
        <v>2.3509337009578917</v>
      </c>
      <c r="BT83" s="19">
        <f>VLOOKUP($C83,[2]Berlin!$AB$6:$AZ$40,$S83)</f>
        <v>11.9</v>
      </c>
      <c r="BU83" s="19">
        <f>VLOOKUP($C83,[2]Berlin!$B$7:$Y$40,18)</f>
        <v>19.965381414682518</v>
      </c>
      <c r="BV83" s="19">
        <f>VLOOKUP($C83,[2]Berlin!$B$7:$AA$40,26)</f>
        <v>0.39991506738999488</v>
      </c>
      <c r="BW83" s="20">
        <f>IF($U83=1,-[4]School!$E$8,0)</f>
        <v>-6.5117460317460321</v>
      </c>
      <c r="BX83" s="57" t="s">
        <v>30</v>
      </c>
    </row>
    <row r="84" spans="1:76" x14ac:dyDescent="0.25">
      <c r="A84" s="151"/>
      <c r="B84" s="17">
        <v>8</v>
      </c>
      <c r="C84" s="22">
        <f t="shared" ref="C84:V84" si="88">IF(C61="","",C61)</f>
        <v>9</v>
      </c>
      <c r="D84" s="50" t="str">
        <f t="shared" si="88"/>
        <v>o</v>
      </c>
      <c r="E84" s="50" t="str">
        <f t="shared" si="88"/>
        <v>+</v>
      </c>
      <c r="F84" s="49" t="str">
        <f t="shared" si="88"/>
        <v>o</v>
      </c>
      <c r="G84" s="49" t="str">
        <f t="shared" si="88"/>
        <v>o+</v>
      </c>
      <c r="H84" s="49">
        <f t="shared" si="88"/>
        <v>0</v>
      </c>
      <c r="I84" s="49">
        <f t="shared" si="88"/>
        <v>2</v>
      </c>
      <c r="J84" s="49">
        <f t="shared" si="88"/>
        <v>3</v>
      </c>
      <c r="K84" s="49">
        <f t="shared" si="88"/>
        <v>2</v>
      </c>
      <c r="L84" s="49">
        <f t="shared" si="88"/>
        <v>1</v>
      </c>
      <c r="M84" s="49">
        <f t="shared" si="88"/>
        <v>2321</v>
      </c>
      <c r="N84" s="49">
        <f t="shared" si="88"/>
        <v>10</v>
      </c>
      <c r="O84" s="49">
        <f t="shared" si="88"/>
        <v>20</v>
      </c>
      <c r="P84" s="49">
        <f t="shared" si="88"/>
        <v>1</v>
      </c>
      <c r="Q84" s="49">
        <f t="shared" si="88"/>
        <v>1</v>
      </c>
      <c r="R84" s="49">
        <f t="shared" si="88"/>
        <v>2</v>
      </c>
      <c r="S84" s="22">
        <f t="shared" si="88"/>
        <v>25</v>
      </c>
      <c r="T84" s="49">
        <f t="shared" si="88"/>
        <v>1</v>
      </c>
      <c r="U84" s="49">
        <f t="shared" si="88"/>
        <v>1</v>
      </c>
      <c r="V84" s="18" t="str">
        <f t="shared" si="88"/>
        <v/>
      </c>
      <c r="W84" s="21">
        <f>IF(W61&gt;0,VLOOKUP(W61,'[3]2020_Envelope'!$BH$6:$CR$128,28),"")</f>
        <v>1.4979652605459048</v>
      </c>
      <c r="X84" s="21">
        <f>IF(X61&gt;0,VLOOKUP(X61,'[3]2020_Envelope'!$BH$6:$CR$128,28),"")</f>
        <v>18.657302086205309</v>
      </c>
      <c r="Y84" s="21">
        <f>IF(Y61&gt;0,VLOOKUP(Y61,'[3]2020_Envelope'!$BH$6:$CR$128,28),"")</f>
        <v>6.0798656216974871</v>
      </c>
      <c r="Z84" s="21">
        <f>IF(Z61&gt;0,VLOOKUP(Z61,'[3]2020_Envelope'!$BH$6:$CR$128,28),"")</f>
        <v>118.10748987854252</v>
      </c>
      <c r="AA84" s="21" t="str">
        <f>IF(AA61&gt;0,VLOOKUP(AA61,'[3]2020_Envelope'!$BH$6:$CR$128,28),"")</f>
        <v/>
      </c>
      <c r="AB84" s="21">
        <f>IF(AB61&gt;0,VLOOKUP(AB61,'[3]2020_Envelope'!$BH$6:$CR$128,28),"")</f>
        <v>84.248717948717953</v>
      </c>
      <c r="AC84" s="20" t="str">
        <f>IF(AC61&gt;0,VLOOKUP(AC61,'[3]2020_HVAC'!$EY$7:$KA$83,104),"")</f>
        <v/>
      </c>
      <c r="AD84" s="20" t="str">
        <f>IF(AD61&gt;0,VLOOKUP(AD61,'[3]2020_HVAC'!$EY$7:$KA$83,104),"")</f>
        <v/>
      </c>
      <c r="AE84" s="20">
        <f>IF(AE61&gt;0,VLOOKUP(AE61,'[3]2020_HVAC'!$EY$7:$KA$83,104),"")</f>
        <v>35.760000000000005</v>
      </c>
      <c r="AF84" s="20" t="str">
        <f>IF(AF61&gt;0,VLOOKUP(AF61,'[3]2020_HVAC'!$EY$7:$KA$83,104),"")</f>
        <v/>
      </c>
      <c r="AG84" s="55">
        <f>VLOOKUP($C84,[1]Performance!$A$3:$K$38,6)</f>
        <v>2</v>
      </c>
      <c r="AH84" s="55">
        <f t="shared" si="79"/>
        <v>106</v>
      </c>
      <c r="AI84" s="20">
        <f>IF(AI61&gt;0,VLOOKUP(AI61,'[3]2020_HVAC'!$EY$7:$KA$83,AH84),"")</f>
        <v>9.2943538035799556</v>
      </c>
      <c r="AJ84" s="20" t="str">
        <f>IF(AJ61&gt;0,VLOOKUP(AJ61,'[3]2020_HVAC'!$EY$7:$KA$83,$AH84),"")</f>
        <v/>
      </c>
      <c r="AK84" s="20" t="str">
        <f>IF(AK61&gt;0,VLOOKUP(AK61,'[3]2020_HVAC'!$EY$7:$KA$83,104),"")</f>
        <v/>
      </c>
      <c r="AL84" s="20" t="str">
        <f>IF(AL61&gt;0,VLOOKUP(AL61,'[3]2020_HVAC'!$EY$7:$KA$83,104),"")</f>
        <v/>
      </c>
      <c r="AM84" s="20">
        <f>IF(AM61&gt;0,VLOOKUP(AM61,'[3]2020_HVAC'!$EY$7:$KA$83,104),"")</f>
        <v>4.0095384615384626</v>
      </c>
      <c r="AN84" s="20">
        <f>IF(AN61&gt;0,VLOOKUP(AN61,'[3]2020_HVAC'!$EY$7:$KA$83,104),"")</f>
        <v>14.595094152062504</v>
      </c>
      <c r="AO84" s="20">
        <f>IF(AO61&gt;0,VLOOKUP(AO61,'[3]2020_HVAC'!$EY$7:$KA$83,104),"")</f>
        <v>11.262203668314443</v>
      </c>
      <c r="AP84" s="13">
        <f t="shared" si="80"/>
        <v>710219.32226201869</v>
      </c>
      <c r="AQ84" s="21">
        <f>IF(AQ61&gt;0,VLOOKUP(AQ61,'[3]2020_Envelope'!$BH$6:$CR$128,29),"")</f>
        <v>4.0569892473118259</v>
      </c>
      <c r="AR84" s="21">
        <f>IF(AR61&gt;0,VLOOKUP(AR61,'[3]2020_Envelope'!$BH$6:$CR$128,29),"")</f>
        <v>33.603551251749444</v>
      </c>
      <c r="AS84" s="21">
        <f>IF(AS61&gt;0,VLOOKUP(AS61,'[3]2020_Envelope'!$BH$6:$CR$128,29),"")</f>
        <v>15.914197158782837</v>
      </c>
      <c r="AT84" s="21">
        <f>IF(AT61&gt;0,VLOOKUP(AT61,'[3]2020_Envelope'!$BH$6:$CR$128,29),"")</f>
        <v>90.019077293233082</v>
      </c>
      <c r="AU84" s="21" t="str">
        <f>IF(AU61&gt;0,VLOOKUP(AU61,'[3]2020_Envelope'!$BH$6:$CR$128,29),"")</f>
        <v/>
      </c>
      <c r="AV84" s="21">
        <f>IF(AV61&gt;0,VLOOKUP(AV61,'[3]2020_Envelope'!$BH$6:$CR$128,29),"")</f>
        <v>56.714742857142859</v>
      </c>
      <c r="AW84" s="20" t="str">
        <f>IF(AW61&gt;0,VLOOKUP(AW61,'[3]2020_HVAC'!$EY$7:$KA$83,107),"")</f>
        <v/>
      </c>
      <c r="AX84" s="20" t="str">
        <f>IF(AX61&gt;0,VLOOKUP(AX61,'[3]2020_HVAC'!$EY$7:$KA$83,107),"")</f>
        <v/>
      </c>
      <c r="AY84" s="20">
        <f>IF(AY61&gt;0,VLOOKUP(AY61,'[3]2020_HVAC'!$EY$7:$KA$83,107),"")</f>
        <v>35.760000000000005</v>
      </c>
      <c r="AZ84" s="20" t="str">
        <f>IF(AZ61&gt;0,VLOOKUP(AZ61,'[3]2020_HVAC'!$EY$7:$KA$83,107),"")</f>
        <v/>
      </c>
      <c r="BA84" s="55">
        <f>VLOOKUP($C84,[2]Performance!$A$3:$K$36,6)</f>
        <v>1</v>
      </c>
      <c r="BB84" s="55">
        <f t="shared" si="81"/>
        <v>108</v>
      </c>
      <c r="BC84" s="20">
        <f>IF(BC61&gt;0,VLOOKUP(BC61,'[3]2020_HVAC'!$EY$7:$KA$83,BB84),"")</f>
        <v>25.979521689507294</v>
      </c>
      <c r="BD84" s="20" t="str">
        <f>IF(BD61&gt;0,VLOOKUP(BD61,'[3]2020_HVAC'!$EY$7:$KA$83,$BB84),"")</f>
        <v/>
      </c>
      <c r="BE84" s="20" t="str">
        <f>IF(BE61&gt;0,VLOOKUP(BE61,'[3]2020_HVAC'!$EY$7:$KA$83,107),"")</f>
        <v/>
      </c>
      <c r="BF84" s="20" t="str">
        <f>IF(BF61&gt;0,VLOOKUP(BF61,'[3]2020_HVAC'!$EY$7:$KA$83,107),"")</f>
        <v/>
      </c>
      <c r="BG84" s="20">
        <f>IF(BG61&gt;0,VLOOKUP(BG61,'[3]2020_HVAC'!$EY$7:$KA$83,107),"")</f>
        <v>4.4677714285714289</v>
      </c>
      <c r="BH84" s="20">
        <f>IF(BH61&gt;0,VLOOKUP(BH61,'[3]2020_HVAC'!$EY$7:$KA$83,107),"")</f>
        <v>21.68413988306429</v>
      </c>
      <c r="BI84" s="20">
        <f>IF(BI61&gt;0,VLOOKUP(BI61,'[3]2020_HVAC'!$EY$7:$KA$83,107),"")</f>
        <v>11.61973394349903</v>
      </c>
      <c r="BJ84" s="13">
        <f t="shared" si="82"/>
        <v>944432.13297151565</v>
      </c>
      <c r="BK84" s="19">
        <f>IF($N84&gt;0,VLOOKUP($C84,[1]Berlin!$AB$7:$AN$40,$N84))/((IF($P84=1,'3 PlantsCodes'!$D$26,IF($P84=2,'3 PlantsCodes'!$D$27,IF($P84=3,'3 PlantsCodes'!$D$28,IF($P84=4,'3 PlantsCodes'!$D$29)))))*IF($R84=1,'3 PlantsCodes'!$D$31,IF($R84=2,'3 PlantsCodes'!$D$32)))</f>
        <v>20.389181547832859</v>
      </c>
      <c r="BL84" s="19">
        <f>(IF($O84=20,VLOOKUP($C84,[1]Berlin!$AB$7:$AN$40,12),IF($O84&gt;0,VLOOKUP($C84,[1]Berlin!$AB$7:$AN$40,$O84),0))/(IF($Q84=1,'3 PlantsCodes'!$E$26,IF($Q84=3,'3 PlantsCodes'!$E$28,IF($Q84=4,'3 PlantsCodes'!$E$29,1)))*IF($R84=1,'3 PlantsCodes'!$E$31,IF($R84=2,'3 PlantsCodes'!$E$32))))</f>
        <v>2.9459454543420773</v>
      </c>
      <c r="BM84" s="19">
        <f>VLOOKUP($C84,[1]Berlin!$AB$6:$AZ$40,$S84)</f>
        <v>5.3257359924026577</v>
      </c>
      <c r="BN84" s="19">
        <f>VLOOKUP($C84,[1]Berlin!$B$7:$Y$40,18)</f>
        <v>21.6833515625</v>
      </c>
      <c r="BO84" s="19">
        <f>VLOOKUP($C84,[1]Berlin!$B$7:$AA$40,26)</f>
        <v>0.19131618883732621</v>
      </c>
      <c r="BP84" s="20">
        <f>IF($U84=1,-[4]Office!$E$8,0)</f>
        <v>-6.5128205128205128</v>
      </c>
      <c r="BQ84" s="57" t="s">
        <v>30</v>
      </c>
      <c r="BR84" s="19">
        <f>IF($N84&gt;0,VLOOKUP($C84,[2]Berlin!$AB$7:$AN$40,$N84))/((IF($P84=1,'3 PlantsCodes'!$D$26,IF($P84=2,'3 PlantsCodes'!$D$27,IF($P84=3,'3 PlantsCodes'!$D$28,IF($P84=4,'3 PlantsCodes'!$D$29)))))*IF($R84=1,'3 PlantsCodes'!$D$31,IF($R84=2,'3 PlantsCodes'!$D$32)))</f>
        <v>37.6610935734899</v>
      </c>
      <c r="BS84" s="19">
        <f>(IF($O84=20,VLOOKUP($C84,[2]Berlin!$AB$7:$AN$40,12),IF($O84&gt;0,VLOOKUP($C84,[2]Berlin!$AB$7:$AN$40,$O84),0))/(IF($Q84=1,'3 PlantsCodes'!$E$26,IF($Q84=3,'3 PlantsCodes'!$E$28,IF($Q84=4,'3 PlantsCodes'!$E$29,1)))*IF($R84=1,'3 PlantsCodes'!$E$31,IF($R84=2,'3 PlantsCodes'!$E$32))))</f>
        <v>1.9564263492521787</v>
      </c>
      <c r="BT84" s="19">
        <f>VLOOKUP($C84,[2]Berlin!$AB$6:$AZ$40,$S84)</f>
        <v>8.8977072310405649</v>
      </c>
      <c r="BU84" s="19">
        <f>VLOOKUP($C84,[2]Berlin!$B$7:$Y$40,18)</f>
        <v>19.98338673313491</v>
      </c>
      <c r="BV84" s="19">
        <f>VLOOKUP($C84,[2]Berlin!$B$7:$AA$40,26)</f>
        <v>0.40764575251109536</v>
      </c>
      <c r="BW84" s="20">
        <f>IF($U84=1,-[4]School!$E$8,0)</f>
        <v>-6.5117460317460321</v>
      </c>
      <c r="BX84" s="57" t="s">
        <v>30</v>
      </c>
    </row>
    <row r="85" spans="1:76" x14ac:dyDescent="0.25">
      <c r="A85" s="151"/>
      <c r="B85" s="17">
        <v>9</v>
      </c>
      <c r="C85" s="22">
        <f t="shared" ref="C85:V85" si="89">IF(C62="","",C62)</f>
        <v>13</v>
      </c>
      <c r="D85" s="50" t="str">
        <f t="shared" si="89"/>
        <v>o+</v>
      </c>
      <c r="E85" s="50" t="str">
        <f t="shared" si="89"/>
        <v>+</v>
      </c>
      <c r="F85" s="49" t="str">
        <f t="shared" si="89"/>
        <v>o</v>
      </c>
      <c r="G85" s="49" t="str">
        <f t="shared" si="89"/>
        <v>o+</v>
      </c>
      <c r="H85" s="49">
        <f t="shared" si="89"/>
        <v>0</v>
      </c>
      <c r="I85" s="49">
        <f t="shared" si="89"/>
        <v>3</v>
      </c>
      <c r="J85" s="49">
        <f t="shared" si="89"/>
        <v>3</v>
      </c>
      <c r="K85" s="49">
        <f t="shared" si="89"/>
        <v>2</v>
      </c>
      <c r="L85" s="49">
        <f t="shared" si="89"/>
        <v>1</v>
      </c>
      <c r="M85" s="49">
        <f t="shared" si="89"/>
        <v>3321</v>
      </c>
      <c r="N85" s="49">
        <f t="shared" si="89"/>
        <v>10</v>
      </c>
      <c r="O85" s="49">
        <f t="shared" si="89"/>
        <v>20</v>
      </c>
      <c r="P85" s="49">
        <f t="shared" si="89"/>
        <v>1</v>
      </c>
      <c r="Q85" s="49">
        <f t="shared" si="89"/>
        <v>1</v>
      </c>
      <c r="R85" s="49">
        <f t="shared" si="89"/>
        <v>2</v>
      </c>
      <c r="S85" s="22">
        <f t="shared" si="89"/>
        <v>25</v>
      </c>
      <c r="T85" s="49">
        <f t="shared" si="89"/>
        <v>1</v>
      </c>
      <c r="U85" s="49">
        <f t="shared" si="89"/>
        <v>1</v>
      </c>
      <c r="V85" s="18" t="str">
        <f t="shared" si="89"/>
        <v/>
      </c>
      <c r="W85" s="21">
        <f>IF(W62&gt;0,VLOOKUP(W62,'[3]2020_Envelope'!$BH$6:$CR$128,28),"")</f>
        <v>6.280099255583127</v>
      </c>
      <c r="X85" s="21">
        <f>IF(X62&gt;0,VLOOKUP(X62,'[3]2020_Envelope'!$BH$6:$CR$128,28),"")</f>
        <v>24.541296204392975</v>
      </c>
      <c r="Y85" s="21">
        <f>IF(Y62&gt;0,VLOOKUP(Y62,'[3]2020_Envelope'!$BH$6:$CR$128,28),"")</f>
        <v>7.8210900377886352</v>
      </c>
      <c r="Z85" s="21">
        <f>IF(Z62&gt;0,VLOOKUP(Z62,'[3]2020_Envelope'!$BH$6:$CR$128,28),"")</f>
        <v>118.10748987854252</v>
      </c>
      <c r="AA85" s="21" t="str">
        <f>IF(AA62&gt;0,VLOOKUP(AA62,'[3]2020_Envelope'!$BH$6:$CR$128,28),"")</f>
        <v/>
      </c>
      <c r="AB85" s="21">
        <f>IF(AB62&gt;0,VLOOKUP(AB62,'[3]2020_Envelope'!$BH$6:$CR$128,28),"")</f>
        <v>84.248717948717953</v>
      </c>
      <c r="AC85" s="20" t="str">
        <f>IF(AC62&gt;0,VLOOKUP(AC62,'[3]2020_HVAC'!$EY$7:$KA$83,104),"")</f>
        <v/>
      </c>
      <c r="AD85" s="20" t="str">
        <f>IF(AD62&gt;0,VLOOKUP(AD62,'[3]2020_HVAC'!$EY$7:$KA$83,104),"")</f>
        <v/>
      </c>
      <c r="AE85" s="20">
        <f>IF(AE62&gt;0,VLOOKUP(AE62,'[3]2020_HVAC'!$EY$7:$KA$83,104),"")</f>
        <v>35.760000000000005</v>
      </c>
      <c r="AF85" s="20" t="str">
        <f>IF(AF62&gt;0,VLOOKUP(AF62,'[3]2020_HVAC'!$EY$7:$KA$83,104),"")</f>
        <v/>
      </c>
      <c r="AG85" s="55">
        <f>VLOOKUP($C85,[1]Performance!$A$3:$K$38,6)</f>
        <v>2</v>
      </c>
      <c r="AH85" s="55">
        <f t="shared" si="79"/>
        <v>106</v>
      </c>
      <c r="AI85" s="20">
        <f>IF(AI62&gt;0,VLOOKUP(AI62,'[3]2020_HVAC'!$EY$7:$KA$83,AH85),"")</f>
        <v>9.2943538035799556</v>
      </c>
      <c r="AJ85" s="20" t="str">
        <f>IF(AJ62&gt;0,VLOOKUP(AJ62,'[3]2020_HVAC'!$EY$7:$KA$83,$AH85),"")</f>
        <v/>
      </c>
      <c r="AK85" s="20" t="str">
        <f>IF(AK62&gt;0,VLOOKUP(AK62,'[3]2020_HVAC'!$EY$7:$KA$83,104),"")</f>
        <v/>
      </c>
      <c r="AL85" s="20" t="str">
        <f>IF(AL62&gt;0,VLOOKUP(AL62,'[3]2020_HVAC'!$EY$7:$KA$83,104),"")</f>
        <v/>
      </c>
      <c r="AM85" s="20">
        <f>IF(AM62&gt;0,VLOOKUP(AM62,'[3]2020_HVAC'!$EY$7:$KA$83,104),"")</f>
        <v>4.0095384615384626</v>
      </c>
      <c r="AN85" s="20">
        <f>IF(AN62&gt;0,VLOOKUP(AN62,'[3]2020_HVAC'!$EY$7:$KA$83,104),"")</f>
        <v>14.595094152062504</v>
      </c>
      <c r="AO85" s="20">
        <f>IF(AO62&gt;0,VLOOKUP(AO62,'[3]2020_HVAC'!$EY$7:$KA$83,104),"")</f>
        <v>11.262203668314443</v>
      </c>
      <c r="AP85" s="13">
        <f t="shared" si="80"/>
        <v>739252.52718061814</v>
      </c>
      <c r="AQ85" s="21">
        <f>IF(AQ62&gt;0,VLOOKUP(AQ62,'[3]2020_Envelope'!$BH$6:$CR$128,29),"")</f>
        <v>17.008602150537637</v>
      </c>
      <c r="AR85" s="21">
        <f>IF(AR62&gt;0,VLOOKUP(AR62,'[3]2020_Envelope'!$BH$6:$CR$128,29),"")</f>
        <v>44.20117662126642</v>
      </c>
      <c r="AS85" s="21">
        <f>IF(AS62&gt;0,VLOOKUP(AS62,'[3]2020_Envelope'!$BH$6:$CR$128,29),"")</f>
        <v>21.182118852344217</v>
      </c>
      <c r="AT85" s="21">
        <f>IF(AT62&gt;0,VLOOKUP(AT62,'[3]2020_Envelope'!$BH$6:$CR$128,29),"")</f>
        <v>90.019077293233082</v>
      </c>
      <c r="AU85" s="21" t="str">
        <f>IF(AU62&gt;0,VLOOKUP(AU62,'[3]2020_Envelope'!$BH$6:$CR$128,29),"")</f>
        <v/>
      </c>
      <c r="AV85" s="21">
        <f>IF(AV62&gt;0,VLOOKUP(AV62,'[3]2020_Envelope'!$BH$6:$CR$128,29),"")</f>
        <v>56.714742857142859</v>
      </c>
      <c r="AW85" s="20" t="str">
        <f>IF(AW62&gt;0,VLOOKUP(AW62,'[3]2020_HVAC'!$EY$7:$KA$83,107),"")</f>
        <v/>
      </c>
      <c r="AX85" s="20" t="str">
        <f>IF(AX62&gt;0,VLOOKUP(AX62,'[3]2020_HVAC'!$EY$7:$KA$83,107),"")</f>
        <v/>
      </c>
      <c r="AY85" s="20">
        <f>IF(AY62&gt;0,VLOOKUP(AY62,'[3]2020_HVAC'!$EY$7:$KA$83,107),"")</f>
        <v>35.760000000000005</v>
      </c>
      <c r="AZ85" s="20" t="str">
        <f>IF(AZ62&gt;0,VLOOKUP(AZ62,'[3]2020_HVAC'!$EY$7:$KA$83,107),"")</f>
        <v/>
      </c>
      <c r="BA85" s="55">
        <f>VLOOKUP($C85,[2]Performance!$A$3:$K$36,6)</f>
        <v>1</v>
      </c>
      <c r="BB85" s="55">
        <f t="shared" si="81"/>
        <v>108</v>
      </c>
      <c r="BC85" s="20">
        <f>IF(BC62&gt;0,VLOOKUP(BC62,'[3]2020_HVAC'!$EY$7:$KA$83,BB85),"")</f>
        <v>25.979521689507294</v>
      </c>
      <c r="BD85" s="20" t="str">
        <f>IF(BD62&gt;0,VLOOKUP(BD62,'[3]2020_HVAC'!$EY$7:$KA$83,$BB85),"")</f>
        <v/>
      </c>
      <c r="BE85" s="20" t="str">
        <f>IF(BE62&gt;0,VLOOKUP(BE62,'[3]2020_HVAC'!$EY$7:$KA$83,107),"")</f>
        <v/>
      </c>
      <c r="BF85" s="20" t="str">
        <f>IF(BF62&gt;0,VLOOKUP(BF62,'[3]2020_HVAC'!$EY$7:$KA$83,107),"")</f>
        <v/>
      </c>
      <c r="BG85" s="20">
        <f>IF(BG62&gt;0,VLOOKUP(BG62,'[3]2020_HVAC'!$EY$7:$KA$83,107),"")</f>
        <v>4.4677714285714289</v>
      </c>
      <c r="BH85" s="20">
        <f>IF(BH62&gt;0,VLOOKUP(BH62,'[3]2020_HVAC'!$EY$7:$KA$83,107),"")</f>
        <v>21.68413988306429</v>
      </c>
      <c r="BI85" s="20">
        <f>IF(BI62&gt;0,VLOOKUP(BI62,'[3]2020_HVAC'!$EY$7:$KA$83,107),"")</f>
        <v>11.61973394349903</v>
      </c>
      <c r="BJ85" s="13">
        <f t="shared" si="82"/>
        <v>1035206.1868653736</v>
      </c>
      <c r="BK85" s="19">
        <f>IF($N85&gt;0,VLOOKUP($C85,[1]Berlin!$AB$7:$AN$40,$N85))/((IF($P85=1,'3 PlantsCodes'!$D$26,IF($P85=2,'3 PlantsCodes'!$D$27,IF($P85=3,'3 PlantsCodes'!$D$28,IF($P85=4,'3 PlantsCodes'!$D$29)))))*IF($R85=1,'3 PlantsCodes'!$D$31,IF($R85=2,'3 PlantsCodes'!$D$32)))</f>
        <v>15.044952654010222</v>
      </c>
      <c r="BL85" s="19">
        <f>(IF($O85=20,VLOOKUP($C85,[1]Berlin!$AB$7:$AN$40,12),IF($O85&gt;0,VLOOKUP($C85,[1]Berlin!$AB$7:$AN$40,$O85),0))/(IF($Q85=1,'3 PlantsCodes'!$E$26,IF($Q85=3,'3 PlantsCodes'!$E$28,IF($Q85=4,'3 PlantsCodes'!$E$29,1)))*IF($R85=1,'3 PlantsCodes'!$E$31,IF($R85=2,'3 PlantsCodes'!$E$32))))</f>
        <v>3.2092049644168861</v>
      </c>
      <c r="BM85" s="19">
        <f>VLOOKUP($C85,[1]Berlin!$AB$6:$AZ$40,$S85)</f>
        <v>5.3257359924026577</v>
      </c>
      <c r="BN85" s="19">
        <f>VLOOKUP($C85,[1]Berlin!$B$7:$Y$40,18)</f>
        <v>21.670791015624999</v>
      </c>
      <c r="BO85" s="19">
        <f>VLOOKUP($C85,[1]Berlin!$B$7:$AA$40,26)</f>
        <v>0.19146271655626448</v>
      </c>
      <c r="BP85" s="20">
        <f>IF($U85=1,-[4]Office!$E$8,0)</f>
        <v>-6.5128205128205128</v>
      </c>
      <c r="BQ85" s="57" t="s">
        <v>30</v>
      </c>
      <c r="BR85" s="19">
        <f>IF($N85&gt;0,VLOOKUP($C85,[2]Berlin!$AB$7:$AN$40,$N85))/((IF($P85=1,'3 PlantsCodes'!$D$26,IF($P85=2,'3 PlantsCodes'!$D$27,IF($P85=3,'3 PlantsCodes'!$D$28,IF($P85=4,'3 PlantsCodes'!$D$29)))))*IF($R85=1,'3 PlantsCodes'!$D$31,IF($R85=2,'3 PlantsCodes'!$D$32)))</f>
        <v>26.748844107190248</v>
      </c>
      <c r="BS85" s="19">
        <f>(IF($O85=20,VLOOKUP($C85,[2]Berlin!$AB$7:$AN$40,12),IF($O85&gt;0,VLOOKUP($C85,[2]Berlin!$AB$7:$AN$40,$O85),0))/(IF($Q85=1,'3 PlantsCodes'!$E$26,IF($Q85=3,'3 PlantsCodes'!$E$28,IF($Q85=4,'3 PlantsCodes'!$E$29,1)))*IF($R85=1,'3 PlantsCodes'!$E$31,IF($R85=2,'3 PlantsCodes'!$E$32))))</f>
        <v>2.3509337009578917</v>
      </c>
      <c r="BT85" s="19">
        <f>VLOOKUP($C85,[2]Berlin!$AB$6:$AZ$40,$S85)</f>
        <v>8.8977072310405649</v>
      </c>
      <c r="BU85" s="19">
        <f>VLOOKUP($C85,[2]Berlin!$B$7:$Y$40,18)</f>
        <v>19.965381414682518</v>
      </c>
      <c r="BV85" s="19">
        <f>VLOOKUP($C85,[2]Berlin!$B$7:$AA$40,26)</f>
        <v>0.39991506738999488</v>
      </c>
      <c r="BW85" s="20">
        <f>IF($U85=1,-[4]School!$E$8,0)</f>
        <v>-6.5117460317460321</v>
      </c>
      <c r="BX85" s="57" t="s">
        <v>30</v>
      </c>
    </row>
    <row r="86" spans="1:76" x14ac:dyDescent="0.25">
      <c r="A86" s="151"/>
      <c r="B86" s="17">
        <v>10</v>
      </c>
      <c r="C86" s="22">
        <f t="shared" ref="C86:V86" si="90">IF(C63="","",C63)</f>
        <v>14</v>
      </c>
      <c r="D86" s="50" t="str">
        <f t="shared" si="90"/>
        <v>o+</v>
      </c>
      <c r="E86" s="50" t="str">
        <f t="shared" si="90"/>
        <v>+</v>
      </c>
      <c r="F86" s="49" t="str">
        <f t="shared" si="90"/>
        <v>+</v>
      </c>
      <c r="G86" s="49" t="str">
        <f t="shared" si="90"/>
        <v>+</v>
      </c>
      <c r="H86" s="49">
        <f t="shared" si="90"/>
        <v>0</v>
      </c>
      <c r="I86" s="49">
        <f t="shared" si="90"/>
        <v>3</v>
      </c>
      <c r="J86" s="49">
        <f t="shared" si="90"/>
        <v>3</v>
      </c>
      <c r="K86" s="49">
        <f t="shared" si="90"/>
        <v>3</v>
      </c>
      <c r="L86" s="49">
        <f t="shared" si="90"/>
        <v>1</v>
      </c>
      <c r="M86" s="49">
        <f t="shared" si="90"/>
        <v>3331</v>
      </c>
      <c r="N86" s="49">
        <f t="shared" si="90"/>
        <v>8</v>
      </c>
      <c r="O86" s="49">
        <f t="shared" si="90"/>
        <v>0</v>
      </c>
      <c r="P86" s="49">
        <f t="shared" si="90"/>
        <v>1</v>
      </c>
      <c r="Q86" s="49">
        <f t="shared" si="90"/>
        <v>0</v>
      </c>
      <c r="R86" s="49">
        <f t="shared" si="90"/>
        <v>2</v>
      </c>
      <c r="S86" s="22">
        <f t="shared" si="90"/>
        <v>17</v>
      </c>
      <c r="T86" s="49">
        <f t="shared" si="90"/>
        <v>0</v>
      </c>
      <c r="U86" s="49">
        <f t="shared" si="90"/>
        <v>1</v>
      </c>
      <c r="V86" s="18" t="str">
        <f t="shared" si="90"/>
        <v/>
      </c>
      <c r="W86" s="21">
        <f>IF(W63&gt;0,VLOOKUP(W63,'[3]2020_Envelope'!$BH$6:$CR$128,28),"")</f>
        <v>6.280099255583127</v>
      </c>
      <c r="X86" s="21">
        <f>IF(X63&gt;0,VLOOKUP(X63,'[3]2020_Envelope'!$BH$6:$CR$128,28),"")</f>
        <v>24.541296204392975</v>
      </c>
      <c r="Y86" s="21">
        <f>IF(Y63&gt;0,VLOOKUP(Y63,'[3]2020_Envelope'!$BH$6:$CR$128,28),"")</f>
        <v>7.8210900377886352</v>
      </c>
      <c r="Z86" s="21">
        <f>IF(Z63&gt;0,VLOOKUP(Z63,'[3]2020_Envelope'!$BH$6:$CR$128,28),"")</f>
        <v>118.10748987854252</v>
      </c>
      <c r="AA86" s="21">
        <f>IF(AA63&gt;0,VLOOKUP(AA63,'[3]2020_Envelope'!$BH$6:$CR$128,28),"")</f>
        <v>74.267884615384617</v>
      </c>
      <c r="AB86" s="21">
        <f>IF(AB63&gt;0,VLOOKUP(AB63,'[3]2020_Envelope'!$BH$6:$CR$128,28),"")</f>
        <v>84.248717948717953</v>
      </c>
      <c r="AC86" s="20" t="str">
        <f>IF(AC63&gt;0,VLOOKUP(AC63,'[3]2020_HVAC'!$EY$7:$KA$83,104),"")</f>
        <v/>
      </c>
      <c r="AD86" s="20" t="str">
        <f>IF(AD63&gt;0,VLOOKUP(AD63,'[3]2020_HVAC'!$EY$7:$KA$83,104),"")</f>
        <v/>
      </c>
      <c r="AE86" s="20">
        <f>IF(AE63&gt;0,VLOOKUP(AE63,'[3]2020_HVAC'!$EY$7:$KA$83,104),"")</f>
        <v>48.672000000000004</v>
      </c>
      <c r="AF86" s="20">
        <f>IF(AF63&gt;0,VLOOKUP(AF63,'[3]2020_HVAC'!$EY$7:$KA$83,104),"")</f>
        <v>36.119999999999997</v>
      </c>
      <c r="AG86" s="55">
        <f>VLOOKUP($C86,[1]Performance!$A$3:$K$38,6)</f>
        <v>2</v>
      </c>
      <c r="AH86" s="55">
        <f t="shared" si="79"/>
        <v>106</v>
      </c>
      <c r="AI86" s="20">
        <f>IF(AI63&gt;0,VLOOKUP(AI63,'[3]2020_HVAC'!$EY$7:$KA$83,AH86),"")</f>
        <v>20.559159201713022</v>
      </c>
      <c r="AJ86" s="20" t="str">
        <f>IF(AJ63&gt;0,VLOOKUP(AJ63,'[3]2020_HVAC'!$EY$7:$KA$83,$AH86),"")</f>
        <v/>
      </c>
      <c r="AK86" s="20" t="str">
        <f>IF(AK63&gt;0,VLOOKUP(AK63,'[3]2020_HVAC'!$EY$7:$KA$83,104),"")</f>
        <v/>
      </c>
      <c r="AL86" s="20" t="str">
        <f>IF(AL63&gt;0,VLOOKUP(AL63,'[3]2020_HVAC'!$EY$7:$KA$83,104),"")</f>
        <v/>
      </c>
      <c r="AM86" s="20">
        <f>IF(AM63&gt;0,VLOOKUP(AM63,'[3]2020_HVAC'!$EY$7:$KA$83,104),"")</f>
        <v>4.0095384615384626</v>
      </c>
      <c r="AN86" s="20" t="str">
        <f>IF(AN63&gt;0,VLOOKUP(AN63,'[3]2020_HVAC'!$EY$7:$KA$83,104),"")</f>
        <v/>
      </c>
      <c r="AO86" s="20">
        <f>IF(AO63&gt;0,VLOOKUP(AO63,'[3]2020_HVAC'!$EY$7:$KA$83,104),"")</f>
        <v>11.262203668314443</v>
      </c>
      <c r="AP86" s="13">
        <f t="shared" si="80"/>
        <v>1019981.3814964234</v>
      </c>
      <c r="AQ86" s="21">
        <f>IF(AQ63&gt;0,VLOOKUP(AQ63,'[3]2020_Envelope'!$BH$6:$CR$128,29),"")</f>
        <v>17.008602150537637</v>
      </c>
      <c r="AR86" s="21">
        <f>IF(AR63&gt;0,VLOOKUP(AR63,'[3]2020_Envelope'!$BH$6:$CR$128,29),"")</f>
        <v>44.20117662126642</v>
      </c>
      <c r="AS86" s="21">
        <f>IF(AS63&gt;0,VLOOKUP(AS63,'[3]2020_Envelope'!$BH$6:$CR$128,29),"")</f>
        <v>21.182118852344217</v>
      </c>
      <c r="AT86" s="21">
        <f>IF(AT63&gt;0,VLOOKUP(AT63,'[3]2020_Envelope'!$BH$6:$CR$128,29),"")</f>
        <v>90.019077293233082</v>
      </c>
      <c r="AU86" s="21">
        <f>IF(AU63&gt;0,VLOOKUP(AU63,'[3]2020_Envelope'!$BH$6:$CR$128,29),"")</f>
        <v>49.995822857142862</v>
      </c>
      <c r="AV86" s="21">
        <f>IF(AV63&gt;0,VLOOKUP(AV63,'[3]2020_Envelope'!$BH$6:$CR$128,29),"")</f>
        <v>56.714742857142859</v>
      </c>
      <c r="AW86" s="20" t="str">
        <f>IF(AW63&gt;0,VLOOKUP(AW63,'[3]2020_HVAC'!$EY$7:$KA$83,107),"")</f>
        <v/>
      </c>
      <c r="AX86" s="20" t="str">
        <f>IF(AX63&gt;0,VLOOKUP(AX63,'[3]2020_HVAC'!$EY$7:$KA$83,107),"")</f>
        <v/>
      </c>
      <c r="AY86" s="20">
        <f>IF(AY63&gt;0,VLOOKUP(AY63,'[3]2020_HVAC'!$EY$7:$KA$83,107),"")</f>
        <v>48.672000000000004</v>
      </c>
      <c r="AZ86" s="20">
        <f>IF(AZ63&gt;0,VLOOKUP(AZ63,'[3]2020_HVAC'!$EY$7:$KA$83,107),"")</f>
        <v>36.119999999999997</v>
      </c>
      <c r="BA86" s="55">
        <f>VLOOKUP($C86,[2]Performance!$A$3:$K$36,6)</f>
        <v>1</v>
      </c>
      <c r="BB86" s="55">
        <f t="shared" si="81"/>
        <v>108</v>
      </c>
      <c r="BC86" s="20">
        <f>IF(BC63&gt;0,VLOOKUP(BC63,'[3]2020_HVAC'!$EY$7:$KA$83,BB86),"")</f>
        <v>57.466837790617369</v>
      </c>
      <c r="BD86" s="20" t="str">
        <f>IF(BD63&gt;0,VLOOKUP(BD63,'[3]2020_HVAC'!$EY$7:$KA$83,$BB86),"")</f>
        <v/>
      </c>
      <c r="BE86" s="20" t="str">
        <f>IF(BE63&gt;0,VLOOKUP(BE63,'[3]2020_HVAC'!$EY$7:$KA$83,107),"")</f>
        <v/>
      </c>
      <c r="BF86" s="20" t="str">
        <f>IF(BF63&gt;0,VLOOKUP(BF63,'[3]2020_HVAC'!$EY$7:$KA$83,107),"")</f>
        <v/>
      </c>
      <c r="BG86" s="20">
        <f>IF(BG63&gt;0,VLOOKUP(BG63,'[3]2020_HVAC'!$EY$7:$KA$83,107),"")</f>
        <v>4.4677714285714289</v>
      </c>
      <c r="BH86" s="20" t="str">
        <f>IF(BH63&gt;0,VLOOKUP(BH63,'[3]2020_HVAC'!$EY$7:$KA$83,107),"")</f>
        <v/>
      </c>
      <c r="BI86" s="20">
        <f>IF(BI63&gt;0,VLOOKUP(BI63,'[3]2020_HVAC'!$EY$7:$KA$83,107),"")</f>
        <v>11.61973394349903</v>
      </c>
      <c r="BJ86" s="13">
        <f t="shared" si="82"/>
        <v>1378023.8339522181</v>
      </c>
      <c r="BK86" s="19">
        <f>IF($N86&gt;0,VLOOKUP($C86,[1]Berlin!$AB$7:$AN$40,$N86))/((IF($P86=1,'3 PlantsCodes'!$D$26,IF($P86=2,'3 PlantsCodes'!$D$27,IF($P86=3,'3 PlantsCodes'!$D$28,IF($P86=4,'3 PlantsCodes'!$D$29)))))*IF($R86=1,'3 PlantsCodes'!$D$31,IF($R86=2,'3 PlantsCodes'!$D$32)))</f>
        <v>5.6047398939645792</v>
      </c>
      <c r="BL86" s="19">
        <f>(IF($O86=20,VLOOKUP($C86,[1]Berlin!$AB$7:$AN$40,12),IF($O86&gt;0,VLOOKUP($C86,[1]Berlin!$AB$7:$AN$40,$O86),0))/(IF($Q86=1,'3 PlantsCodes'!$E$26,IF($Q86=3,'3 PlantsCodes'!$E$28,IF($Q86=4,'3 PlantsCodes'!$E$29,1)))*IF($R86=1,'3 PlantsCodes'!$E$31,IF($R86=2,'3 PlantsCodes'!$E$32))))</f>
        <v>0</v>
      </c>
      <c r="BM86" s="19">
        <f>VLOOKUP($C86,[1]Berlin!$AB$6:$AZ$40,$S86)</f>
        <v>2.3067621058581205</v>
      </c>
      <c r="BN86" s="19">
        <f>VLOOKUP($C86,[1]Berlin!$B$7:$Y$40,18)</f>
        <v>7.9656213930698616</v>
      </c>
      <c r="BO86" s="19">
        <f>VLOOKUP($C86,[1]Berlin!$B$7:$AA$40,26)</f>
        <v>0.15411043241175634</v>
      </c>
      <c r="BP86" s="20">
        <f>IF($U86=1,-[4]Office!$E$8,0)</f>
        <v>-6.5128205128205128</v>
      </c>
      <c r="BQ86" s="57" t="s">
        <v>30</v>
      </c>
      <c r="BR86" s="19">
        <f>IF($N86&gt;0,VLOOKUP($C86,[2]Berlin!$AB$7:$AN$40,$N86))/((IF($P86=1,'3 PlantsCodes'!$D$26,IF($P86=2,'3 PlantsCodes'!$D$27,IF($P86=3,'3 PlantsCodes'!$D$28,IF($P86=4,'3 PlantsCodes'!$D$29)))))*IF($R86=1,'3 PlantsCodes'!$D$31,IF($R86=2,'3 PlantsCodes'!$D$32)))</f>
        <v>8.4796195124477549</v>
      </c>
      <c r="BS86" s="19">
        <f>(IF($O86=20,VLOOKUP($C86,[2]Berlin!$AB$7:$AN$40,12),IF($O86&gt;0,VLOOKUP($C86,[2]Berlin!$AB$7:$AN$40,$O86),0))/(IF($Q86=1,'3 PlantsCodes'!$E$26,IF($Q86=3,'3 PlantsCodes'!$E$28,IF($Q86=4,'3 PlantsCodes'!$E$29,1)))*IF($R86=1,'3 PlantsCodes'!$E$31,IF($R86=2,'3 PlantsCodes'!$E$32))))</f>
        <v>0</v>
      </c>
      <c r="BT86" s="19">
        <f>VLOOKUP($C86,[2]Berlin!$AB$6:$AZ$40,$S86)</f>
        <v>3.2219567208613529</v>
      </c>
      <c r="BU86" s="19">
        <f>VLOOKUP($C86,[2]Berlin!$B$7:$Y$40,18)</f>
        <v>8.0533096588879953</v>
      </c>
      <c r="BV86" s="19">
        <f>VLOOKUP($C86,[2]Berlin!$B$7:$AA$40,26)</f>
        <v>0.38366475640163478</v>
      </c>
      <c r="BW86" s="20">
        <f>IF($U86=1,-[4]School!$E$8,0)</f>
        <v>-6.5117460317460321</v>
      </c>
      <c r="BX86" s="57" t="s">
        <v>30</v>
      </c>
    </row>
    <row r="87" spans="1:76" x14ac:dyDescent="0.25">
      <c r="A87" s="151"/>
      <c r="B87" s="17">
        <v>11</v>
      </c>
      <c r="C87" s="22">
        <f t="shared" ref="C87:V87" si="91">IF(C64="","",C64)</f>
        <v>18</v>
      </c>
      <c r="D87" s="50" t="str">
        <f t="shared" si="91"/>
        <v>+</v>
      </c>
      <c r="E87" s="50" t="str">
        <f t="shared" si="91"/>
        <v>+</v>
      </c>
      <c r="F87" s="49" t="str">
        <f t="shared" si="91"/>
        <v>+</v>
      </c>
      <c r="G87" s="49" t="str">
        <f t="shared" si="91"/>
        <v>+</v>
      </c>
      <c r="H87" s="49">
        <f t="shared" si="91"/>
        <v>0</v>
      </c>
      <c r="I87" s="49">
        <f t="shared" si="91"/>
        <v>4</v>
      </c>
      <c r="J87" s="49">
        <f t="shared" si="91"/>
        <v>3</v>
      </c>
      <c r="K87" s="49">
        <f t="shared" si="91"/>
        <v>3</v>
      </c>
      <c r="L87" s="49">
        <f t="shared" si="91"/>
        <v>1</v>
      </c>
      <c r="M87" s="49">
        <f t="shared" si="91"/>
        <v>4331</v>
      </c>
      <c r="N87" s="49">
        <f t="shared" si="91"/>
        <v>8</v>
      </c>
      <c r="O87" s="49">
        <f t="shared" si="91"/>
        <v>0</v>
      </c>
      <c r="P87" s="49">
        <f t="shared" si="91"/>
        <v>1</v>
      </c>
      <c r="Q87" s="49">
        <f t="shared" si="91"/>
        <v>0</v>
      </c>
      <c r="R87" s="49">
        <f t="shared" si="91"/>
        <v>2</v>
      </c>
      <c r="S87" s="22">
        <f t="shared" si="91"/>
        <v>17</v>
      </c>
      <c r="T87" s="49">
        <f t="shared" si="91"/>
        <v>0</v>
      </c>
      <c r="U87" s="49">
        <f t="shared" si="91"/>
        <v>1</v>
      </c>
      <c r="V87" s="18" t="str">
        <f t="shared" si="91"/>
        <v/>
      </c>
      <c r="W87" s="21">
        <f>IF(W64&gt;0,VLOOKUP(W64,'[3]2020_Envelope'!$BH$6:$CR$128,28),"")</f>
        <v>9.4681885856079422</v>
      </c>
      <c r="X87" s="21">
        <f>IF(X64&gt;0,VLOOKUP(X64,'[3]2020_Envelope'!$BH$6:$CR$128,28),"")</f>
        <v>26.747793998713352</v>
      </c>
      <c r="Y87" s="21">
        <f>IF(Y64&gt;0,VLOOKUP(Y64,'[3]2020_Envelope'!$BH$6:$CR$128,28),"")</f>
        <v>10.949526052904089</v>
      </c>
      <c r="Z87" s="21">
        <f>IF(Z64&gt;0,VLOOKUP(Z64,'[3]2020_Envelope'!$BH$6:$CR$128,28),"")</f>
        <v>118.10748987854252</v>
      </c>
      <c r="AA87" s="21">
        <f>IF(AA64&gt;0,VLOOKUP(AA64,'[3]2020_Envelope'!$BH$6:$CR$128,28),"")</f>
        <v>74.267884615384617</v>
      </c>
      <c r="AB87" s="21">
        <f>IF(AB64&gt;0,VLOOKUP(AB64,'[3]2020_Envelope'!$BH$6:$CR$128,28),"")</f>
        <v>84.248717948717953</v>
      </c>
      <c r="AC87" s="20" t="str">
        <f>IF(AC64&gt;0,VLOOKUP(AC64,'[3]2020_HVAC'!$EY$7:$KA$83,104),"")</f>
        <v/>
      </c>
      <c r="AD87" s="20" t="str">
        <f>IF(AD64&gt;0,VLOOKUP(AD64,'[3]2020_HVAC'!$EY$7:$KA$83,104),"")</f>
        <v/>
      </c>
      <c r="AE87" s="20">
        <f>IF(AE64&gt;0,VLOOKUP(AE64,'[3]2020_HVAC'!$EY$7:$KA$83,104),"")</f>
        <v>48.672000000000004</v>
      </c>
      <c r="AF87" s="20">
        <f>IF(AF64&gt;0,VLOOKUP(AF64,'[3]2020_HVAC'!$EY$7:$KA$83,104),"")</f>
        <v>36.119999999999997</v>
      </c>
      <c r="AG87" s="55">
        <f>VLOOKUP($C87,[1]Performance!$A$3:$K$38,6)</f>
        <v>2</v>
      </c>
      <c r="AH87" s="55">
        <f t="shared" si="79"/>
        <v>106</v>
      </c>
      <c r="AI87" s="20">
        <f>IF(AI64&gt;0,VLOOKUP(AI64,'[3]2020_HVAC'!$EY$7:$KA$83,AH87),"")</f>
        <v>20.559159201713022</v>
      </c>
      <c r="AJ87" s="20" t="str">
        <f>IF(AJ64&gt;0,VLOOKUP(AJ64,'[3]2020_HVAC'!$EY$7:$KA$83,$AH87),"")</f>
        <v/>
      </c>
      <c r="AK87" s="20" t="str">
        <f>IF(AK64&gt;0,VLOOKUP(AK64,'[3]2020_HVAC'!$EY$7:$KA$83,104),"")</f>
        <v/>
      </c>
      <c r="AL87" s="20" t="str">
        <f>IF(AL64&gt;0,VLOOKUP(AL64,'[3]2020_HVAC'!$EY$7:$KA$83,104),"")</f>
        <v/>
      </c>
      <c r="AM87" s="20">
        <f>IF(AM64&gt;0,VLOOKUP(AM64,'[3]2020_HVAC'!$EY$7:$KA$83,104),"")</f>
        <v>4.0095384615384626</v>
      </c>
      <c r="AN87" s="20" t="str">
        <f>IF(AN64&gt;0,VLOOKUP(AN64,'[3]2020_HVAC'!$EY$7:$KA$83,104),"")</f>
        <v/>
      </c>
      <c r="AO87" s="20">
        <f>IF(AO64&gt;0,VLOOKUP(AO64,'[3]2020_HVAC'!$EY$7:$KA$83,104),"")</f>
        <v>11.262203668314443</v>
      </c>
      <c r="AP87" s="13">
        <f t="shared" si="80"/>
        <v>1039925.2556427612</v>
      </c>
      <c r="AQ87" s="21">
        <f>IF(AQ64&gt;0,VLOOKUP(AQ64,'[3]2020_Envelope'!$BH$6:$CR$128,29),"")</f>
        <v>25.643010752688177</v>
      </c>
      <c r="AR87" s="21">
        <f>IF(AR64&gt;0,VLOOKUP(AR64,'[3]2020_Envelope'!$BH$6:$CR$128,29),"")</f>
        <v>48.175286134835289</v>
      </c>
      <c r="AS87" s="21">
        <f>IF(AS64&gt;0,VLOOKUP(AS64,'[3]2020_Envelope'!$BH$6:$CR$128,29),"")</f>
        <v>29.654966393281907</v>
      </c>
      <c r="AT87" s="21">
        <f>IF(AT64&gt;0,VLOOKUP(AT64,'[3]2020_Envelope'!$BH$6:$CR$128,29),"")</f>
        <v>90.019077293233082</v>
      </c>
      <c r="AU87" s="21">
        <f>IF(AU64&gt;0,VLOOKUP(AU64,'[3]2020_Envelope'!$BH$6:$CR$128,29),"")</f>
        <v>49.995822857142862</v>
      </c>
      <c r="AV87" s="21">
        <f>IF(AV64&gt;0,VLOOKUP(AV64,'[3]2020_Envelope'!$BH$6:$CR$128,29),"")</f>
        <v>56.714742857142859</v>
      </c>
      <c r="AW87" s="20" t="str">
        <f>IF(AW64&gt;0,VLOOKUP(AW64,'[3]2020_HVAC'!$EY$7:$KA$83,107),"")</f>
        <v/>
      </c>
      <c r="AX87" s="20" t="str">
        <f>IF(AX64&gt;0,VLOOKUP(AX64,'[3]2020_HVAC'!$EY$7:$KA$83,107),"")</f>
        <v/>
      </c>
      <c r="AY87" s="20">
        <f>IF(AY64&gt;0,VLOOKUP(AY64,'[3]2020_HVAC'!$EY$7:$KA$83,107),"")</f>
        <v>48.672000000000004</v>
      </c>
      <c r="AZ87" s="20">
        <f>IF(AZ64&gt;0,VLOOKUP(AZ64,'[3]2020_HVAC'!$EY$7:$KA$83,107),"")</f>
        <v>36.119999999999997</v>
      </c>
      <c r="BA87" s="55">
        <f>VLOOKUP($C87,[2]Performance!$A$3:$K$36,6)</f>
        <v>1</v>
      </c>
      <c r="BB87" s="55">
        <f t="shared" si="81"/>
        <v>108</v>
      </c>
      <c r="BC87" s="20">
        <f>IF(BC64&gt;0,VLOOKUP(BC64,'[3]2020_HVAC'!$EY$7:$KA$83,BB87),"")</f>
        <v>57.466837790617369</v>
      </c>
      <c r="BD87" s="20" t="str">
        <f>IF(BD64&gt;0,VLOOKUP(BD64,'[3]2020_HVAC'!$EY$7:$KA$83,$BB87),"")</f>
        <v/>
      </c>
      <c r="BE87" s="20" t="str">
        <f>IF(BE64&gt;0,VLOOKUP(BE64,'[3]2020_HVAC'!$EY$7:$KA$83,107),"")</f>
        <v/>
      </c>
      <c r="BF87" s="20" t="str">
        <f>IF(BF64&gt;0,VLOOKUP(BF64,'[3]2020_HVAC'!$EY$7:$KA$83,107),"")</f>
        <v/>
      </c>
      <c r="BG87" s="20">
        <f>IF(BG64&gt;0,VLOOKUP(BG64,'[3]2020_HVAC'!$EY$7:$KA$83,107),"")</f>
        <v>4.4677714285714289</v>
      </c>
      <c r="BH87" s="20" t="str">
        <f>IF(BH64&gt;0,VLOOKUP(BH64,'[3]2020_HVAC'!$EY$7:$KA$83,107),"")</f>
        <v/>
      </c>
      <c r="BI87" s="20">
        <f>IF(BI64&gt;0,VLOOKUP(BI64,'[3]2020_HVAC'!$EY$7:$KA$83,107),"")</f>
        <v>11.61973394349903</v>
      </c>
      <c r="BJ87" s="13">
        <f t="shared" si="82"/>
        <v>1444430.1357706878</v>
      </c>
      <c r="BK87" s="19">
        <f>IF($N87&gt;0,VLOOKUP($C87,[1]Berlin!$AB$7:$AN$40,$N87))/((IF($P87=1,'3 PlantsCodes'!$D$26,IF($P87=2,'3 PlantsCodes'!$D$27,IF($P87=3,'3 PlantsCodes'!$D$28,IF($P87=4,'3 PlantsCodes'!$D$29)))))*IF($R87=1,'3 PlantsCodes'!$D$31,IF($R87=2,'3 PlantsCodes'!$D$32)))</f>
        <v>5.0391525491960971</v>
      </c>
      <c r="BL87" s="19">
        <f>(IF($O87=20,VLOOKUP($C87,[1]Berlin!$AB$7:$AN$40,12),IF($O87&gt;0,VLOOKUP($C87,[1]Berlin!$AB$7:$AN$40,$O87),0))/(IF($Q87=1,'3 PlantsCodes'!$E$26,IF($Q87=3,'3 PlantsCodes'!$E$28,IF($Q87=4,'3 PlantsCodes'!$E$29,1)))*IF($R87=1,'3 PlantsCodes'!$E$31,IF($R87=2,'3 PlantsCodes'!$E$32))))</f>
        <v>0</v>
      </c>
      <c r="BM87" s="19">
        <f>VLOOKUP($C87,[1]Berlin!$AB$6:$AZ$40,$S87)</f>
        <v>2.313800593676171</v>
      </c>
      <c r="BN87" s="19">
        <f>VLOOKUP($C87,[1]Berlin!$B$7:$Y$40,18)</f>
        <v>7.9656213930698616</v>
      </c>
      <c r="BO87" s="19">
        <f>VLOOKUP($C87,[1]Berlin!$B$7:$AA$40,26)</f>
        <v>0.15234654497889874</v>
      </c>
      <c r="BP87" s="20">
        <f>IF($U87=1,-[4]Office!$E$8,0)</f>
        <v>-6.5128205128205128</v>
      </c>
      <c r="BQ87" s="57" t="s">
        <v>30</v>
      </c>
      <c r="BR87" s="19">
        <f>IF($N87&gt;0,VLOOKUP($C87,[2]Berlin!$AB$7:$AN$40,$N87))/((IF($P87=1,'3 PlantsCodes'!$D$26,IF($P87=2,'3 PlantsCodes'!$D$27,IF($P87=3,'3 PlantsCodes'!$D$28,IF($P87=4,'3 PlantsCodes'!$D$29)))))*IF($R87=1,'3 PlantsCodes'!$D$31,IF($R87=2,'3 PlantsCodes'!$D$32)))</f>
        <v>7.2604976121903304</v>
      </c>
      <c r="BS87" s="19">
        <f>(IF($O87=20,VLOOKUP($C87,[2]Berlin!$AB$7:$AN$40,12),IF($O87&gt;0,VLOOKUP($C87,[2]Berlin!$AB$7:$AN$40,$O87),0))/(IF($Q87=1,'3 PlantsCodes'!$E$26,IF($Q87=3,'3 PlantsCodes'!$E$28,IF($Q87=4,'3 PlantsCodes'!$E$29,1)))*IF($R87=1,'3 PlantsCodes'!$E$31,IF($R87=2,'3 PlantsCodes'!$E$32))))</f>
        <v>0</v>
      </c>
      <c r="BT87" s="19">
        <f>VLOOKUP($C87,[2]Berlin!$AB$6:$AZ$40,$S87)</f>
        <v>3.2242949030029582</v>
      </c>
      <c r="BU87" s="19">
        <f>VLOOKUP($C87,[2]Berlin!$B$7:$Y$40,18)</f>
        <v>8.0533096588879953</v>
      </c>
      <c r="BV87" s="19">
        <f>VLOOKUP($C87,[2]Berlin!$B$7:$AA$40,26)</f>
        <v>0.37756969961739129</v>
      </c>
      <c r="BW87" s="20">
        <f>IF($U87=1,-[4]School!$E$8,0)</f>
        <v>-6.5117460317460321</v>
      </c>
      <c r="BX87" s="57" t="s">
        <v>30</v>
      </c>
    </row>
    <row r="88" spans="1:76" x14ac:dyDescent="0.25">
      <c r="A88" s="151"/>
      <c r="B88" s="17">
        <v>12</v>
      </c>
      <c r="C88" s="22">
        <f t="shared" ref="C88:V88" si="92">IF(C65="","",C65)</f>
        <v>18</v>
      </c>
      <c r="D88" s="50" t="str">
        <f t="shared" si="92"/>
        <v>+</v>
      </c>
      <c r="E88" s="50" t="str">
        <f t="shared" si="92"/>
        <v>+</v>
      </c>
      <c r="F88" s="49" t="str">
        <f t="shared" si="92"/>
        <v>+</v>
      </c>
      <c r="G88" s="49" t="str">
        <f t="shared" si="92"/>
        <v>+</v>
      </c>
      <c r="H88" s="49">
        <f t="shared" si="92"/>
        <v>0</v>
      </c>
      <c r="I88" s="49">
        <f t="shared" si="92"/>
        <v>4</v>
      </c>
      <c r="J88" s="49">
        <f t="shared" si="92"/>
        <v>3</v>
      </c>
      <c r="K88" s="49">
        <f t="shared" si="92"/>
        <v>3</v>
      </c>
      <c r="L88" s="49">
        <f t="shared" si="92"/>
        <v>1</v>
      </c>
      <c r="M88" s="49">
        <f t="shared" si="92"/>
        <v>4331</v>
      </c>
      <c r="N88" s="49">
        <f t="shared" si="92"/>
        <v>6</v>
      </c>
      <c r="O88" s="49">
        <f t="shared" si="92"/>
        <v>0</v>
      </c>
      <c r="P88" s="49">
        <f t="shared" si="92"/>
        <v>1</v>
      </c>
      <c r="Q88" s="49">
        <f t="shared" si="92"/>
        <v>0</v>
      </c>
      <c r="R88" s="49">
        <f t="shared" si="92"/>
        <v>2</v>
      </c>
      <c r="S88" s="22">
        <f t="shared" si="92"/>
        <v>21</v>
      </c>
      <c r="T88" s="49">
        <f t="shared" si="92"/>
        <v>1</v>
      </c>
      <c r="U88" s="49">
        <f t="shared" si="92"/>
        <v>1</v>
      </c>
      <c r="V88" s="18" t="str">
        <f t="shared" si="92"/>
        <v/>
      </c>
      <c r="W88" s="21">
        <f>IF(W65&gt;0,VLOOKUP(W65,'[3]2020_Envelope'!$BH$6:$CR$128,28),"")</f>
        <v>9.4681885856079422</v>
      </c>
      <c r="X88" s="21">
        <f>IF(X65&gt;0,VLOOKUP(X65,'[3]2020_Envelope'!$BH$6:$CR$128,28),"")</f>
        <v>26.747793998713352</v>
      </c>
      <c r="Y88" s="21">
        <f>IF(Y65&gt;0,VLOOKUP(Y65,'[3]2020_Envelope'!$BH$6:$CR$128,28),"")</f>
        <v>10.949526052904089</v>
      </c>
      <c r="Z88" s="21">
        <f>IF(Z65&gt;0,VLOOKUP(Z65,'[3]2020_Envelope'!$BH$6:$CR$128,28),"")</f>
        <v>118.10748987854252</v>
      </c>
      <c r="AA88" s="21">
        <f>IF(AA65&gt;0,VLOOKUP(AA65,'[3]2020_Envelope'!$BH$6:$CR$128,28),"")</f>
        <v>74.267884615384617</v>
      </c>
      <c r="AB88" s="21">
        <f>IF(AB65&gt;0,VLOOKUP(AB65,'[3]2020_Envelope'!$BH$6:$CR$128,28),"")</f>
        <v>84.248717948717953</v>
      </c>
      <c r="AC88" s="20" t="str">
        <f>IF(AC65&gt;0,VLOOKUP(AC65,'[3]2020_HVAC'!$EY$7:$KA$83,104),"")</f>
        <v/>
      </c>
      <c r="AD88" s="20" t="str">
        <f>IF(AD65&gt;0,VLOOKUP(AD65,'[3]2020_HVAC'!$EY$7:$KA$83,104),"")</f>
        <v/>
      </c>
      <c r="AE88" s="20">
        <f>IF(AE65&gt;0,VLOOKUP(AE65,'[3]2020_HVAC'!$EY$7:$KA$83,104),"")</f>
        <v>48.672000000000004</v>
      </c>
      <c r="AF88" s="20">
        <f>IF(AF65&gt;0,VLOOKUP(AF65,'[3]2020_HVAC'!$EY$7:$KA$83,104),"")</f>
        <v>36.119999999999997</v>
      </c>
      <c r="AG88" s="55">
        <f>VLOOKUP($C88,[1]Performance!$A$3:$K$38,6)</f>
        <v>2</v>
      </c>
      <c r="AH88" s="55">
        <f t="shared" si="79"/>
        <v>106</v>
      </c>
      <c r="AI88" s="20">
        <f>IF(AI65&gt;0,VLOOKUP(AI65,'[3]2020_HVAC'!$EY$7:$KA$83,AH88),"")</f>
        <v>2.6978181303536881</v>
      </c>
      <c r="AJ88" s="20" t="str">
        <f>IF(AJ65&gt;0,VLOOKUP(AJ65,'[3]2020_HVAC'!$EY$7:$KA$83,$AH88),"")</f>
        <v/>
      </c>
      <c r="AK88" s="20" t="str">
        <f>IF(AK65&gt;0,VLOOKUP(AK65,'[3]2020_HVAC'!$EY$7:$KA$83,104),"")</f>
        <v/>
      </c>
      <c r="AL88" s="20" t="str">
        <f>IF(AL65&gt;0,VLOOKUP(AL65,'[3]2020_HVAC'!$EY$7:$KA$83,104),"")</f>
        <v/>
      </c>
      <c r="AM88" s="20">
        <f>IF(AM65&gt;0,VLOOKUP(AM65,'[3]2020_HVAC'!$EY$7:$KA$83,104),"")</f>
        <v>4.0095384615384626</v>
      </c>
      <c r="AN88" s="20">
        <f>IF(AN65&gt;0,VLOOKUP(AN65,'[3]2020_HVAC'!$EY$7:$KA$83,104),"")</f>
        <v>14.595094152062504</v>
      </c>
      <c r="AO88" s="20">
        <f>IF(AO65&gt;0,VLOOKUP(AO65,'[3]2020_HVAC'!$EY$7:$KA$83,104),"")</f>
        <v>11.262203668314443</v>
      </c>
      <c r="AP88" s="13">
        <f t="shared" si="80"/>
        <v>1032282.2378516066</v>
      </c>
      <c r="AQ88" s="21">
        <f>IF(AQ65&gt;0,VLOOKUP(AQ65,'[3]2020_Envelope'!$BH$6:$CR$128,29),"")</f>
        <v>25.643010752688177</v>
      </c>
      <c r="AR88" s="21">
        <f>IF(AR65&gt;0,VLOOKUP(AR65,'[3]2020_Envelope'!$BH$6:$CR$128,29),"")</f>
        <v>48.175286134835289</v>
      </c>
      <c r="AS88" s="21">
        <f>IF(AS65&gt;0,VLOOKUP(AS65,'[3]2020_Envelope'!$BH$6:$CR$128,29),"")</f>
        <v>29.654966393281907</v>
      </c>
      <c r="AT88" s="21">
        <f>IF(AT65&gt;0,VLOOKUP(AT65,'[3]2020_Envelope'!$BH$6:$CR$128,29),"")</f>
        <v>90.019077293233082</v>
      </c>
      <c r="AU88" s="21">
        <f>IF(AU65&gt;0,VLOOKUP(AU65,'[3]2020_Envelope'!$BH$6:$CR$128,29),"")</f>
        <v>49.995822857142862</v>
      </c>
      <c r="AV88" s="21">
        <f>IF(AV65&gt;0,VLOOKUP(AV65,'[3]2020_Envelope'!$BH$6:$CR$128,29),"")</f>
        <v>56.714742857142859</v>
      </c>
      <c r="AW88" s="20" t="str">
        <f>IF(AW65&gt;0,VLOOKUP(AW65,'[3]2020_HVAC'!$EY$7:$KA$83,107),"")</f>
        <v/>
      </c>
      <c r="AX88" s="20" t="str">
        <f>IF(AX65&gt;0,VLOOKUP(AX65,'[3]2020_HVAC'!$EY$7:$KA$83,107),"")</f>
        <v/>
      </c>
      <c r="AY88" s="20">
        <f>IF(AY65&gt;0,VLOOKUP(AY65,'[3]2020_HVAC'!$EY$7:$KA$83,107),"")</f>
        <v>48.672000000000004</v>
      </c>
      <c r="AZ88" s="20">
        <f>IF(AZ65&gt;0,VLOOKUP(AZ65,'[3]2020_HVAC'!$EY$7:$KA$83,107),"")</f>
        <v>36.119999999999997</v>
      </c>
      <c r="BA88" s="55">
        <f>VLOOKUP($C88,[2]Performance!$A$3:$K$36,6)</f>
        <v>1</v>
      </c>
      <c r="BB88" s="55">
        <f t="shared" si="81"/>
        <v>108</v>
      </c>
      <c r="BC88" s="20">
        <f>IF(BC65&gt;0,VLOOKUP(BC65,'[3]2020_HVAC'!$EY$7:$KA$83,BB88),"")</f>
        <v>7.5409249650980001</v>
      </c>
      <c r="BD88" s="20" t="str">
        <f>IF(BD65&gt;0,VLOOKUP(BD65,'[3]2020_HVAC'!$EY$7:$KA$83,$BB88),"")</f>
        <v/>
      </c>
      <c r="BE88" s="20" t="str">
        <f>IF(BE65&gt;0,VLOOKUP(BE65,'[3]2020_HVAC'!$EY$7:$KA$83,107),"")</f>
        <v/>
      </c>
      <c r="BF88" s="20" t="str">
        <f>IF(BF65&gt;0,VLOOKUP(BF65,'[3]2020_HVAC'!$EY$7:$KA$83,107),"")</f>
        <v/>
      </c>
      <c r="BG88" s="20">
        <f>IF(BG65&gt;0,VLOOKUP(BG65,'[3]2020_HVAC'!$EY$7:$KA$83,107),"")</f>
        <v>4.4677714285714289</v>
      </c>
      <c r="BH88" s="20">
        <f>IF(BH65&gt;0,VLOOKUP(BH65,'[3]2020_HVAC'!$EY$7:$KA$83,107),"")</f>
        <v>21.68413988306429</v>
      </c>
      <c r="BI88" s="20">
        <f>IF(BI65&gt;0,VLOOKUP(BI65,'[3]2020_HVAC'!$EY$7:$KA$83,107),"")</f>
        <v>11.61973394349903</v>
      </c>
      <c r="BJ88" s="13">
        <f t="shared" si="82"/>
        <v>1355468.5510019546</v>
      </c>
      <c r="BK88" s="19">
        <f>IF($N88&gt;0,VLOOKUP($C88,[1]Berlin!$AB$7:$AN$40,$N88))/((IF($P88=1,'3 PlantsCodes'!$D$26,IF($P88=2,'3 PlantsCodes'!$D$27,IF($P88=3,'3 PlantsCodes'!$D$28,IF($P88=4,'3 PlantsCodes'!$D$29)))))*IF($R88=1,'3 PlantsCodes'!$D$31,IF($R88=2,'3 PlantsCodes'!$D$32)))</f>
        <v>18.038907661292264</v>
      </c>
      <c r="BL88" s="19">
        <f>(IF($O88=20,VLOOKUP($C88,[1]Berlin!$AB$7:$AN$40,12),IF($O88&gt;0,VLOOKUP($C88,[1]Berlin!$AB$7:$AN$40,$O88),0))/(IF($Q88=1,'3 PlantsCodes'!$E$26,IF($Q88=3,'3 PlantsCodes'!$E$28,IF($Q88=4,'3 PlantsCodes'!$E$29,1)))*IF($R88=1,'3 PlantsCodes'!$E$31,IF($R88=2,'3 PlantsCodes'!$E$32))))</f>
        <v>0</v>
      </c>
      <c r="BM88" s="19">
        <f>VLOOKUP($C88,[1]Berlin!$AB$6:$AZ$40,$S88)</f>
        <v>5.0454340980656758</v>
      </c>
      <c r="BN88" s="19">
        <f>VLOOKUP($C88,[1]Berlin!$B$7:$Y$40,18)</f>
        <v>7.9656213930698616</v>
      </c>
      <c r="BO88" s="19">
        <f>VLOOKUP($C88,[1]Berlin!$B$7:$AA$40,26)</f>
        <v>0.15234654497889874</v>
      </c>
      <c r="BP88" s="20">
        <f>IF($U88=1,-[4]Office!$E$8,0)</f>
        <v>-6.5128205128205128</v>
      </c>
      <c r="BQ88" s="57" t="s">
        <v>30</v>
      </c>
      <c r="BR88" s="19">
        <f>IF($N88&gt;0,VLOOKUP($C88,[2]Berlin!$AB$7:$AN$40,$N88))/((IF($P88=1,'3 PlantsCodes'!$D$26,IF($P88=2,'3 PlantsCodes'!$D$27,IF($P88=3,'3 PlantsCodes'!$D$28,IF($P88=4,'3 PlantsCodes'!$D$29)))))*IF($R88=1,'3 PlantsCodes'!$D$31,IF($R88=2,'3 PlantsCodes'!$D$32)))</f>
        <v>27.067204052718775</v>
      </c>
      <c r="BS88" s="19">
        <f>(IF($O88=20,VLOOKUP($C88,[2]Berlin!$AB$7:$AN$40,12),IF($O88&gt;0,VLOOKUP($C88,[2]Berlin!$AB$7:$AN$40,$O88),0))/(IF($Q88=1,'3 PlantsCodes'!$E$26,IF($Q88=3,'3 PlantsCodes'!$E$28,IF($Q88=4,'3 PlantsCodes'!$E$29,1)))*IF($R88=1,'3 PlantsCodes'!$E$31,IF($R88=2,'3 PlantsCodes'!$E$32))))</f>
        <v>0</v>
      </c>
      <c r="BT88" s="19">
        <f>VLOOKUP($C88,[2]Berlin!$AB$6:$AZ$40,$S88)</f>
        <v>8.4294068504594826</v>
      </c>
      <c r="BU88" s="19">
        <f>VLOOKUP($C88,[2]Berlin!$B$7:$Y$40,18)</f>
        <v>8.0533096588879953</v>
      </c>
      <c r="BV88" s="19">
        <f>VLOOKUP($C88,[2]Berlin!$B$7:$AA$40,26)</f>
        <v>0.37756969961739129</v>
      </c>
      <c r="BW88" s="20">
        <f>IF($U88=1,-[4]School!$E$8,0)</f>
        <v>-6.5117460317460321</v>
      </c>
      <c r="BX88" s="57" t="s">
        <v>30</v>
      </c>
    </row>
    <row r="89" spans="1:76" x14ac:dyDescent="0.25">
      <c r="A89" s="151"/>
      <c r="B89" s="17">
        <v>13</v>
      </c>
      <c r="C89" s="22">
        <f t="shared" ref="C89:V89" si="93">IF(C66="","",C66)</f>
        <v>13</v>
      </c>
      <c r="D89" s="50" t="str">
        <f t="shared" si="93"/>
        <v/>
      </c>
      <c r="E89" s="50" t="str">
        <f t="shared" si="93"/>
        <v/>
      </c>
      <c r="F89" s="49" t="str">
        <f t="shared" si="93"/>
        <v/>
      </c>
      <c r="G89" s="49" t="str">
        <f t="shared" si="93"/>
        <v/>
      </c>
      <c r="H89" s="49">
        <f t="shared" si="93"/>
        <v>0</v>
      </c>
      <c r="I89" s="49">
        <f t="shared" si="93"/>
        <v>3</v>
      </c>
      <c r="J89" s="49">
        <f t="shared" si="93"/>
        <v>3</v>
      </c>
      <c r="K89" s="49">
        <f t="shared" si="93"/>
        <v>2</v>
      </c>
      <c r="L89" s="49">
        <f t="shared" si="93"/>
        <v>1</v>
      </c>
      <c r="M89" s="49">
        <f t="shared" si="93"/>
        <v>3321</v>
      </c>
      <c r="N89" s="49">
        <f t="shared" si="93"/>
        <v>9</v>
      </c>
      <c r="O89" s="49">
        <f t="shared" si="93"/>
        <v>20</v>
      </c>
      <c r="P89" s="49">
        <f t="shared" si="93"/>
        <v>1</v>
      </c>
      <c r="Q89" s="49">
        <f t="shared" si="93"/>
        <v>1</v>
      </c>
      <c r="R89" s="49">
        <f t="shared" si="93"/>
        <v>2</v>
      </c>
      <c r="S89" s="22">
        <f t="shared" si="93"/>
        <v>18</v>
      </c>
      <c r="T89" s="49">
        <f t="shared" si="93"/>
        <v>0</v>
      </c>
      <c r="U89" s="49">
        <f t="shared" si="93"/>
        <v>1</v>
      </c>
      <c r="V89" s="18" t="str">
        <f t="shared" si="93"/>
        <v/>
      </c>
      <c r="W89" s="21">
        <f>IF(W66&gt;0,VLOOKUP(W66,'[3]2020_Envelope'!$BH$6:$CR$128,28),"")</f>
        <v>6.280099255583127</v>
      </c>
      <c r="X89" s="21">
        <f>IF(X66&gt;0,VLOOKUP(X66,'[3]2020_Envelope'!$BH$6:$CR$128,28),"")</f>
        <v>24.541296204392975</v>
      </c>
      <c r="Y89" s="21">
        <f>IF(Y66&gt;0,VLOOKUP(Y66,'[3]2020_Envelope'!$BH$6:$CR$128,28),"")</f>
        <v>7.8210900377886352</v>
      </c>
      <c r="Z89" s="21">
        <f>IF(Z66&gt;0,VLOOKUP(Z66,'[3]2020_Envelope'!$BH$6:$CR$128,28),"")</f>
        <v>118.10748987854252</v>
      </c>
      <c r="AA89" s="21" t="str">
        <f>IF(AA66&gt;0,VLOOKUP(AA66,'[3]2020_Envelope'!$BH$6:$CR$128,28),"")</f>
        <v/>
      </c>
      <c r="AB89" s="21">
        <f>IF(AB66&gt;0,VLOOKUP(AB66,'[3]2020_Envelope'!$BH$6:$CR$128,28),"")</f>
        <v>84.248717948717953</v>
      </c>
      <c r="AC89" s="20" t="str">
        <f>IF(AC66&gt;0,VLOOKUP(AC66,'[3]2020_HVAC'!$EY$7:$KA$83,104),"")</f>
        <v/>
      </c>
      <c r="AD89" s="20" t="str">
        <f>IF(AD66&gt;0,VLOOKUP(AD66,'[3]2020_HVAC'!$EY$7:$KA$83,104),"")</f>
        <v/>
      </c>
      <c r="AE89" s="20">
        <f>IF(AE66&gt;0,VLOOKUP(AE66,'[3]2020_HVAC'!$EY$7:$KA$83,104),"")</f>
        <v>35.760000000000005</v>
      </c>
      <c r="AF89" s="20" t="str">
        <f>IF(AF66&gt;0,VLOOKUP(AF66,'[3]2020_HVAC'!$EY$7:$KA$83,104),"")</f>
        <v/>
      </c>
      <c r="AG89" s="55">
        <f>VLOOKUP($C89,[1]Performance!$A$3:$K$38,6)</f>
        <v>2</v>
      </c>
      <c r="AH89" s="55">
        <f t="shared" si="79"/>
        <v>106</v>
      </c>
      <c r="AI89" s="20" t="str">
        <f>IF(AI66&gt;0,VLOOKUP(AI66,'[3]2020_HVAC'!$EY$7:$KA$83,AH89),"")</f>
        <v/>
      </c>
      <c r="AJ89" s="20" t="str">
        <f>IF(AJ66&gt;0,VLOOKUP(AJ66,'[3]2020_HVAC'!$EY$7:$KA$83,$AH89),"")</f>
        <v/>
      </c>
      <c r="AK89" s="20" t="str">
        <f>IF(AK66&gt;0,VLOOKUP(AK66,'[3]2020_HVAC'!$EY$7:$KA$83,104),"")</f>
        <v/>
      </c>
      <c r="AL89" s="20" t="str">
        <f>IF(AL66&gt;0,VLOOKUP(AL66,'[3]2020_HVAC'!$EY$7:$KA$83,104),"")</f>
        <v/>
      </c>
      <c r="AM89" s="20">
        <f>IF(AM66&gt;0,VLOOKUP(AM66,'[3]2020_HVAC'!$EY$7:$KA$83,104),"")</f>
        <v>4.0095384615384626</v>
      </c>
      <c r="AN89" s="20" t="str">
        <f>IF(AN66&gt;0,VLOOKUP(AN66,'[3]2020_HVAC'!$EY$7:$KA$83,104),"")</f>
        <v/>
      </c>
      <c r="AO89" s="20">
        <f>IF(AO66&gt;0,VLOOKUP(AO66,'[3]2020_HVAC'!$EY$7:$KA$83,104),"")</f>
        <v>11.262203668314443</v>
      </c>
      <c r="AP89" s="13">
        <f t="shared" si="80"/>
        <v>683351.21896441479</v>
      </c>
      <c r="AQ89" s="21">
        <f>IF(AQ66&gt;0,VLOOKUP(AQ66,'[3]2020_Envelope'!$BH$6:$CR$128,29),"")</f>
        <v>17.008602150537637</v>
      </c>
      <c r="AR89" s="21">
        <f>IF(AR66&gt;0,VLOOKUP(AR66,'[3]2020_Envelope'!$BH$6:$CR$128,29),"")</f>
        <v>44.20117662126642</v>
      </c>
      <c r="AS89" s="21">
        <f>IF(AS66&gt;0,VLOOKUP(AS66,'[3]2020_Envelope'!$BH$6:$CR$128,29),"")</f>
        <v>21.182118852344217</v>
      </c>
      <c r="AT89" s="21">
        <f>IF(AT66&gt;0,VLOOKUP(AT66,'[3]2020_Envelope'!$BH$6:$CR$128,29),"")</f>
        <v>90.019077293233082</v>
      </c>
      <c r="AU89" s="21" t="str">
        <f>IF(AU66&gt;0,VLOOKUP(AU66,'[3]2020_Envelope'!$BH$6:$CR$128,29),"")</f>
        <v/>
      </c>
      <c r="AV89" s="21">
        <f>IF(AV66&gt;0,VLOOKUP(AV66,'[3]2020_Envelope'!$BH$6:$CR$128,29),"")</f>
        <v>56.714742857142859</v>
      </c>
      <c r="AW89" s="20" t="str">
        <f>IF(AW66&gt;0,VLOOKUP(AW66,'[3]2020_HVAC'!$EY$7:$KA$83,107),"")</f>
        <v/>
      </c>
      <c r="AX89" s="20" t="str">
        <f>IF(AX66&gt;0,VLOOKUP(AX66,'[3]2020_HVAC'!$EY$7:$KA$83,107),"")</f>
        <v/>
      </c>
      <c r="AY89" s="20">
        <f>IF(AY66&gt;0,VLOOKUP(AY66,'[3]2020_HVAC'!$EY$7:$KA$83,107),"")</f>
        <v>35.760000000000005</v>
      </c>
      <c r="AZ89" s="20" t="str">
        <f>IF(AZ66&gt;0,VLOOKUP(AZ66,'[3]2020_HVAC'!$EY$7:$KA$83,107),"")</f>
        <v/>
      </c>
      <c r="BA89" s="55">
        <f>VLOOKUP($C89,[2]Performance!$A$3:$K$36,6)</f>
        <v>1</v>
      </c>
      <c r="BB89" s="55">
        <f t="shared" si="81"/>
        <v>108</v>
      </c>
      <c r="BC89" s="20" t="str">
        <f>IF(BC66&gt;0,VLOOKUP(BC66,'[3]2020_HVAC'!$EY$7:$KA$83,BB89),"")</f>
        <v/>
      </c>
      <c r="BD89" s="20" t="str">
        <f>IF(BD66&gt;0,VLOOKUP(BD66,'[3]2020_HVAC'!$EY$7:$KA$83,$BB89),"")</f>
        <v/>
      </c>
      <c r="BE89" s="20" t="str">
        <f>IF(BE66&gt;0,VLOOKUP(BE66,'[3]2020_HVAC'!$EY$7:$KA$83,107),"")</f>
        <v/>
      </c>
      <c r="BF89" s="20" t="str">
        <f>IF(BF66&gt;0,VLOOKUP(BF66,'[3]2020_HVAC'!$EY$7:$KA$83,107),"")</f>
        <v/>
      </c>
      <c r="BG89" s="20">
        <f>IF(BG66&gt;0,VLOOKUP(BG66,'[3]2020_HVAC'!$EY$7:$KA$83,107),"")</f>
        <v>4.4677714285714289</v>
      </c>
      <c r="BH89" s="20" t="str">
        <f>IF(BH66&gt;0,VLOOKUP(BH66,'[3]2020_HVAC'!$EY$7:$KA$83,107),"")</f>
        <v/>
      </c>
      <c r="BI89" s="20">
        <f>IF(BI66&gt;0,VLOOKUP(BI66,'[3]2020_HVAC'!$EY$7:$KA$83,107),"")</f>
        <v>11.61973394349903</v>
      </c>
      <c r="BJ89" s="13">
        <f t="shared" si="82"/>
        <v>885065.65291177318</v>
      </c>
      <c r="BK89" s="19">
        <f>IF($N89&gt;0,VLOOKUP($C89,[1]Berlin!$AB$7:$AN$40,$N89))/((IF($P89=1,'3 PlantsCodes'!$D$26,IF($P89=2,'3 PlantsCodes'!$D$27,IF($P89=3,'3 PlantsCodes'!$D$28,IF($P89=4,'3 PlantsCodes'!$D$29)))))*IF($R89=1,'3 PlantsCodes'!$D$31,IF($R89=2,'3 PlantsCodes'!$D$32)))</f>
        <v>13.540457388609202</v>
      </c>
      <c r="BL89" s="19">
        <f>(IF($O89=20,VLOOKUP($C89,[1]Berlin!$AB$7:$AN$40,12),IF($O89&gt;0,VLOOKUP($C89,[1]Berlin!$AB$7:$AN$40,$O89),0))/(IF($Q89=1,'3 PlantsCodes'!$E$26,IF($Q89=3,'3 PlantsCodes'!$E$28,IF($Q89=4,'3 PlantsCodes'!$E$29,1)))*IF($R89=1,'3 PlantsCodes'!$E$31,IF($R89=2,'3 PlantsCodes'!$E$32))))</f>
        <v>3.2092049644168861</v>
      </c>
      <c r="BM89" s="19">
        <f>VLOOKUP($C89,[1]Berlin!$AB$6:$AZ$40,$S89)</f>
        <v>8.1999999999999993</v>
      </c>
      <c r="BN89" s="19">
        <f>VLOOKUP($C89,[1]Berlin!$B$7:$Y$40,18)</f>
        <v>21.670791015624999</v>
      </c>
      <c r="BO89" s="19">
        <f>VLOOKUP($C89,[1]Berlin!$B$7:$AA$40,26)</f>
        <v>0.19146271655626448</v>
      </c>
      <c r="BP89" s="20">
        <f>IF($U89=1,-[4]Office!$E$8,0)</f>
        <v>-6.5128205128205128</v>
      </c>
      <c r="BQ89" s="57" t="s">
        <v>30</v>
      </c>
      <c r="BR89" s="19">
        <f>IF($N89&gt;0,VLOOKUP($C89,[2]Berlin!$AB$7:$AN$40,$N89))/((IF($P89=1,'3 PlantsCodes'!$D$26,IF($P89=2,'3 PlantsCodes'!$D$27,IF($P89=3,'3 PlantsCodes'!$D$28,IF($P89=4,'3 PlantsCodes'!$D$29)))))*IF($R89=1,'3 PlantsCodes'!$D$31,IF($R89=2,'3 PlantsCodes'!$D$32)))</f>
        <v>24.073959696471224</v>
      </c>
      <c r="BS89" s="19">
        <f>(IF($O89=20,VLOOKUP($C89,[2]Berlin!$AB$7:$AN$40,12),IF($O89&gt;0,VLOOKUP($C89,[2]Berlin!$AB$7:$AN$40,$O89),0))/(IF($Q89=1,'3 PlantsCodes'!$E$26,IF($Q89=3,'3 PlantsCodes'!$E$28,IF($Q89=4,'3 PlantsCodes'!$E$29,1)))*IF($R89=1,'3 PlantsCodes'!$E$31,IF($R89=2,'3 PlantsCodes'!$E$32))))</f>
        <v>2.3509337009578917</v>
      </c>
      <c r="BT89" s="19">
        <f>VLOOKUP($C89,[2]Berlin!$AB$6:$AZ$40,$S89)</f>
        <v>11.9</v>
      </c>
      <c r="BU89" s="19">
        <f>VLOOKUP($C89,[2]Berlin!$B$7:$Y$40,18)</f>
        <v>19.965381414682518</v>
      </c>
      <c r="BV89" s="19">
        <f>VLOOKUP($C89,[2]Berlin!$B$7:$AA$40,26)</f>
        <v>0.39991506738999488</v>
      </c>
      <c r="BW89" s="20">
        <f>IF($U89=1,-[4]School!$E$8,0)</f>
        <v>-6.5117460317460321</v>
      </c>
      <c r="BX89" s="57" t="s">
        <v>30</v>
      </c>
    </row>
    <row r="90" spans="1:76" x14ac:dyDescent="0.25">
      <c r="A90" s="151"/>
      <c r="B90" s="17">
        <v>14</v>
      </c>
      <c r="C90" s="22">
        <f t="shared" ref="C90:V90" si="94">IF(C67="","",C67)</f>
        <v>9</v>
      </c>
      <c r="D90" s="50" t="str">
        <f t="shared" si="94"/>
        <v/>
      </c>
      <c r="E90" s="50" t="str">
        <f t="shared" si="94"/>
        <v/>
      </c>
      <c r="F90" s="49" t="str">
        <f t="shared" si="94"/>
        <v/>
      </c>
      <c r="G90" s="49" t="str">
        <f t="shared" si="94"/>
        <v/>
      </c>
      <c r="H90" s="49">
        <f t="shared" si="94"/>
        <v>0</v>
      </c>
      <c r="I90" s="49">
        <f t="shared" si="94"/>
        <v>2</v>
      </c>
      <c r="J90" s="49">
        <f t="shared" si="94"/>
        <v>3</v>
      </c>
      <c r="K90" s="49">
        <f t="shared" si="94"/>
        <v>2</v>
      </c>
      <c r="L90" s="49">
        <f t="shared" si="94"/>
        <v>1</v>
      </c>
      <c r="M90" s="49">
        <f t="shared" si="94"/>
        <v>2321</v>
      </c>
      <c r="N90" s="49">
        <f t="shared" si="94"/>
        <v>6</v>
      </c>
      <c r="O90" s="49">
        <f t="shared" si="94"/>
        <v>20</v>
      </c>
      <c r="P90" s="49">
        <f t="shared" si="94"/>
        <v>1</v>
      </c>
      <c r="Q90" s="49">
        <f t="shared" si="94"/>
        <v>1</v>
      </c>
      <c r="R90" s="49">
        <f t="shared" si="94"/>
        <v>2</v>
      </c>
      <c r="S90" s="22">
        <f t="shared" si="94"/>
        <v>15</v>
      </c>
      <c r="T90" s="49">
        <f t="shared" si="94"/>
        <v>0</v>
      </c>
      <c r="U90" s="49">
        <f t="shared" si="94"/>
        <v>0</v>
      </c>
      <c r="V90" s="18" t="str">
        <f t="shared" si="94"/>
        <v/>
      </c>
      <c r="W90" s="21">
        <f>IF(W67&gt;0,VLOOKUP(W67,'[3]2020_Envelope'!$BH$6:$CR$128,28),"")</f>
        <v>1.4979652605459048</v>
      </c>
      <c r="X90" s="21">
        <f>IF(X67&gt;0,VLOOKUP(X67,'[3]2020_Envelope'!$BH$6:$CR$128,28),"")</f>
        <v>18.657302086205309</v>
      </c>
      <c r="Y90" s="21">
        <f>IF(Y67&gt;0,VLOOKUP(Y67,'[3]2020_Envelope'!$BH$6:$CR$128,28),"")</f>
        <v>6.0798656216974871</v>
      </c>
      <c r="Z90" s="21">
        <f>IF(Z67&gt;0,VLOOKUP(Z67,'[3]2020_Envelope'!$BH$6:$CR$128,28),"")</f>
        <v>118.10748987854252</v>
      </c>
      <c r="AA90" s="21" t="str">
        <f>IF(AA67&gt;0,VLOOKUP(AA67,'[3]2020_Envelope'!$BH$6:$CR$128,28),"")</f>
        <v/>
      </c>
      <c r="AB90" s="21">
        <f>IF(AB67&gt;0,VLOOKUP(AB67,'[3]2020_Envelope'!$BH$6:$CR$128,28),"")</f>
        <v>84.248717948717953</v>
      </c>
      <c r="AC90" s="20" t="str">
        <f>IF(AC67&gt;0,VLOOKUP(AC67,'[3]2020_HVAC'!$EY$7:$KA$83,104),"")</f>
        <v/>
      </c>
      <c r="AD90" s="20" t="str">
        <f>IF(AD67&gt;0,VLOOKUP(AD67,'[3]2020_HVAC'!$EY$7:$KA$83,104),"")</f>
        <v/>
      </c>
      <c r="AE90" s="20">
        <f>IF(AE67&gt;0,VLOOKUP(AE67,'[3]2020_HVAC'!$EY$7:$KA$83,104),"")</f>
        <v>35.760000000000005</v>
      </c>
      <c r="AF90" s="20" t="str">
        <f>IF(AF67&gt;0,VLOOKUP(AF67,'[3]2020_HVAC'!$EY$7:$KA$83,104),"")</f>
        <v/>
      </c>
      <c r="AG90" s="55">
        <f>VLOOKUP($C90,[1]Performance!$A$3:$K$38,6)</f>
        <v>2</v>
      </c>
      <c r="AH90" s="55">
        <f t="shared" si="79"/>
        <v>106</v>
      </c>
      <c r="AI90" s="20">
        <f>IF(AI67&gt;0,VLOOKUP(AI67,'[3]2020_HVAC'!$EY$7:$KA$83,AH90),"")</f>
        <v>2.6978181303536881</v>
      </c>
      <c r="AJ90" s="20" t="str">
        <f>IF(AJ67&gt;0,VLOOKUP(AJ67,'[3]2020_HVAC'!$EY$7:$KA$83,$AH90),"")</f>
        <v/>
      </c>
      <c r="AK90" s="20" t="str">
        <f>IF(AK67&gt;0,VLOOKUP(AK67,'[3]2020_HVAC'!$EY$7:$KA$83,104),"")</f>
        <v/>
      </c>
      <c r="AL90" s="20" t="str">
        <f>IF(AL67&gt;0,VLOOKUP(AL67,'[3]2020_HVAC'!$EY$7:$KA$83,104),"")</f>
        <v/>
      </c>
      <c r="AM90" s="20">
        <f>IF(AM67&gt;0,VLOOKUP(AM67,'[3]2020_HVAC'!$EY$7:$KA$83,104),"")</f>
        <v>4.0095384615384626</v>
      </c>
      <c r="AN90" s="20" t="str">
        <f>IF(AN67&gt;0,VLOOKUP(AN67,'[3]2020_HVAC'!$EY$7:$KA$83,104),"")</f>
        <v/>
      </c>
      <c r="AO90" s="20" t="str">
        <f>IF(AO67&gt;0,VLOOKUP(AO67,'[3]2020_HVAC'!$EY$7:$KA$83,104),"")</f>
        <v/>
      </c>
      <c r="AP90" s="13">
        <f t="shared" si="80"/>
        <v>634277.3518869871</v>
      </c>
      <c r="AQ90" s="21">
        <f>IF(AQ67&gt;0,VLOOKUP(AQ67,'[3]2020_Envelope'!$BH$6:$CR$128,29),"")</f>
        <v>4.0569892473118259</v>
      </c>
      <c r="AR90" s="21">
        <f>IF(AR67&gt;0,VLOOKUP(AR67,'[3]2020_Envelope'!$BH$6:$CR$128,29),"")</f>
        <v>33.603551251749444</v>
      </c>
      <c r="AS90" s="21">
        <f>IF(AS67&gt;0,VLOOKUP(AS67,'[3]2020_Envelope'!$BH$6:$CR$128,29),"")</f>
        <v>15.914197158782837</v>
      </c>
      <c r="AT90" s="21">
        <f>IF(AT67&gt;0,VLOOKUP(AT67,'[3]2020_Envelope'!$BH$6:$CR$128,29),"")</f>
        <v>90.019077293233082</v>
      </c>
      <c r="AU90" s="21" t="str">
        <f>IF(AU67&gt;0,VLOOKUP(AU67,'[3]2020_Envelope'!$BH$6:$CR$128,29),"")</f>
        <v/>
      </c>
      <c r="AV90" s="21">
        <f>IF(AV67&gt;0,VLOOKUP(AV67,'[3]2020_Envelope'!$BH$6:$CR$128,29),"")</f>
        <v>56.714742857142859</v>
      </c>
      <c r="AW90" s="20" t="str">
        <f>IF(AW67&gt;0,VLOOKUP(AW67,'[3]2020_HVAC'!$EY$7:$KA$83,107),"")</f>
        <v/>
      </c>
      <c r="AX90" s="20" t="str">
        <f>IF(AX67&gt;0,VLOOKUP(AX67,'[3]2020_HVAC'!$EY$7:$KA$83,107),"")</f>
        <v/>
      </c>
      <c r="AY90" s="20">
        <f>IF(AY67&gt;0,VLOOKUP(AY67,'[3]2020_HVAC'!$EY$7:$KA$83,107),"")</f>
        <v>35.760000000000005</v>
      </c>
      <c r="AZ90" s="20" t="str">
        <f>IF(AZ67&gt;0,VLOOKUP(AZ67,'[3]2020_HVAC'!$EY$7:$KA$83,107),"")</f>
        <v/>
      </c>
      <c r="BA90" s="55">
        <f>VLOOKUP($C90,[2]Performance!$A$3:$K$36,6)</f>
        <v>1</v>
      </c>
      <c r="BB90" s="55">
        <f t="shared" si="81"/>
        <v>108</v>
      </c>
      <c r="BC90" s="20">
        <f>IF(BC67&gt;0,VLOOKUP(BC67,'[3]2020_HVAC'!$EY$7:$KA$83,BB90),"")</f>
        <v>7.5409249650980001</v>
      </c>
      <c r="BD90" s="20" t="str">
        <f>IF(BD67&gt;0,VLOOKUP(BD67,'[3]2020_HVAC'!$EY$7:$KA$83,$BB90),"")</f>
        <v/>
      </c>
      <c r="BE90" s="20" t="str">
        <f>IF(BE67&gt;0,VLOOKUP(BE67,'[3]2020_HVAC'!$EY$7:$KA$83,107),"")</f>
        <v/>
      </c>
      <c r="BF90" s="20" t="str">
        <f>IF(BF67&gt;0,VLOOKUP(BF67,'[3]2020_HVAC'!$EY$7:$KA$83,107),"")</f>
        <v/>
      </c>
      <c r="BG90" s="20">
        <f>IF(BG67&gt;0,VLOOKUP(BG67,'[3]2020_HVAC'!$EY$7:$KA$83,107),"")</f>
        <v>4.4677714285714289</v>
      </c>
      <c r="BH90" s="20" t="str">
        <f>IF(BH67&gt;0,VLOOKUP(BH67,'[3]2020_HVAC'!$EY$7:$KA$83,107),"")</f>
        <v/>
      </c>
      <c r="BI90" s="20" t="str">
        <f>IF(BI67&gt;0,VLOOKUP(BI67,'[3]2020_HVAC'!$EY$7:$KA$83,107),"")</f>
        <v/>
      </c>
      <c r="BJ90" s="13">
        <f t="shared" si="82"/>
        <v>781443.35073595191</v>
      </c>
      <c r="BK90" s="19">
        <f>IF($N90&gt;0,VLOOKUP($C90,[1]Berlin!$AB$7:$AN$40,$N90))/((IF($P90=1,'3 PlantsCodes'!$D$26,IF($P90=2,'3 PlantsCodes'!$D$27,IF($P90=3,'3 PlantsCodes'!$D$28,IF($P90=4,'3 PlantsCodes'!$D$29)))))*IF($R90=1,'3 PlantsCodes'!$D$31,IF($R90=2,'3 PlantsCodes'!$D$32)))</f>
        <v>18.535619588938964</v>
      </c>
      <c r="BL90" s="19">
        <f>(IF($O90=20,VLOOKUP($C90,[1]Berlin!$AB$7:$AN$40,12),IF($O90&gt;0,VLOOKUP($C90,[1]Berlin!$AB$7:$AN$40,$O90),0))/(IF($Q90=1,'3 PlantsCodes'!$E$26,IF($Q90=3,'3 PlantsCodes'!$E$28,IF($Q90=4,'3 PlantsCodes'!$E$29,1)))*IF($R90=1,'3 PlantsCodes'!$E$31,IF($R90=2,'3 PlantsCodes'!$E$32))))</f>
        <v>2.9459454543420773</v>
      </c>
      <c r="BM90" s="19">
        <f>VLOOKUP($C90,[1]Berlin!$AB$6:$AZ$40,$S90)</f>
        <v>8.6315789473684212</v>
      </c>
      <c r="BN90" s="19">
        <f>VLOOKUP($C90,[1]Berlin!$B$7:$Y$40,18)</f>
        <v>21.6833515625</v>
      </c>
      <c r="BO90" s="19">
        <f>VLOOKUP($C90,[1]Berlin!$B$7:$AA$40,26)</f>
        <v>0.19131618883732621</v>
      </c>
      <c r="BP90" s="20">
        <f>IF($U90=1,-[4]Office!$E$8,0)</f>
        <v>0</v>
      </c>
      <c r="BQ90" s="57" t="s">
        <v>30</v>
      </c>
      <c r="BR90" s="19">
        <f>IF($N90&gt;0,VLOOKUP($C90,[2]Berlin!$AB$7:$AN$40,$N90))/((IF($P90=1,'3 PlantsCodes'!$D$26,IF($P90=2,'3 PlantsCodes'!$D$27,IF($P90=3,'3 PlantsCodes'!$D$28,IF($P90=4,'3 PlantsCodes'!$D$29)))))*IF($R90=1,'3 PlantsCodes'!$D$31,IF($R90=2,'3 PlantsCodes'!$D$32)))</f>
        <v>34.237357794081738</v>
      </c>
      <c r="BS90" s="19">
        <f>(IF($O90=20,VLOOKUP($C90,[2]Berlin!$AB$7:$AN$40,12),IF($O90&gt;0,VLOOKUP($C90,[2]Berlin!$AB$7:$AN$40,$O90),0))/(IF($Q90=1,'3 PlantsCodes'!$E$26,IF($Q90=3,'3 PlantsCodes'!$E$28,IF($Q90=4,'3 PlantsCodes'!$E$29,1)))*IF($R90=1,'3 PlantsCodes'!$E$31,IF($R90=2,'3 PlantsCodes'!$E$32))))</f>
        <v>1.9564263492521787</v>
      </c>
      <c r="BT90" s="19">
        <f>VLOOKUP($C90,[2]Berlin!$AB$6:$AZ$40,$S90)</f>
        <v>12.526315789473685</v>
      </c>
      <c r="BU90" s="19">
        <f>VLOOKUP($C90,[2]Berlin!$B$7:$Y$40,18)</f>
        <v>19.98338673313491</v>
      </c>
      <c r="BV90" s="19">
        <f>VLOOKUP($C90,[2]Berlin!$B$7:$AA$40,26)</f>
        <v>0.40764575251109536</v>
      </c>
      <c r="BW90" s="20">
        <f>IF($U90=1,-[4]School!$E$8,0)</f>
        <v>0</v>
      </c>
      <c r="BX90" s="57" t="s">
        <v>30</v>
      </c>
    </row>
    <row r="91" spans="1:76" x14ac:dyDescent="0.25">
      <c r="A91" s="151"/>
      <c r="B91" s="17">
        <v>15</v>
      </c>
      <c r="C91" s="22">
        <f t="shared" ref="C91:V91" si="95">IF(C68="","",C68)</f>
        <v>18</v>
      </c>
      <c r="D91" s="50" t="str">
        <f t="shared" si="95"/>
        <v/>
      </c>
      <c r="E91" s="50" t="str">
        <f t="shared" si="95"/>
        <v/>
      </c>
      <c r="F91" s="49" t="str">
        <f t="shared" si="95"/>
        <v/>
      </c>
      <c r="G91" s="49" t="str">
        <f t="shared" si="95"/>
        <v/>
      </c>
      <c r="H91" s="49">
        <f t="shared" si="95"/>
        <v>0</v>
      </c>
      <c r="I91" s="49">
        <f t="shared" si="95"/>
        <v>4</v>
      </c>
      <c r="J91" s="49">
        <f t="shared" si="95"/>
        <v>3</v>
      </c>
      <c r="K91" s="49">
        <f t="shared" si="95"/>
        <v>3</v>
      </c>
      <c r="L91" s="49">
        <f t="shared" si="95"/>
        <v>1</v>
      </c>
      <c r="M91" s="49">
        <f t="shared" si="95"/>
        <v>4331</v>
      </c>
      <c r="N91" s="49">
        <f t="shared" si="95"/>
        <v>4</v>
      </c>
      <c r="O91" s="49">
        <f t="shared" si="95"/>
        <v>0</v>
      </c>
      <c r="P91" s="49">
        <f t="shared" si="95"/>
        <v>2</v>
      </c>
      <c r="Q91" s="49">
        <f t="shared" si="95"/>
        <v>0</v>
      </c>
      <c r="R91" s="49">
        <f t="shared" si="95"/>
        <v>2</v>
      </c>
      <c r="S91" s="22">
        <f t="shared" si="95"/>
        <v>15</v>
      </c>
      <c r="T91" s="49">
        <f t="shared" si="95"/>
        <v>0</v>
      </c>
      <c r="U91" s="49">
        <f t="shared" si="95"/>
        <v>0</v>
      </c>
      <c r="V91" s="18" t="str">
        <f t="shared" si="95"/>
        <v/>
      </c>
      <c r="W91" s="21">
        <f>IF(W68&gt;0,VLOOKUP(W68,'[3]2020_Envelope'!$BH$6:$CR$128,28),"")</f>
        <v>9.4681885856079422</v>
      </c>
      <c r="X91" s="21">
        <f>IF(X68&gt;0,VLOOKUP(X68,'[3]2020_Envelope'!$BH$6:$CR$128,28),"")</f>
        <v>26.747793998713352</v>
      </c>
      <c r="Y91" s="21">
        <f>IF(Y68&gt;0,VLOOKUP(Y68,'[3]2020_Envelope'!$BH$6:$CR$128,28),"")</f>
        <v>10.949526052904089</v>
      </c>
      <c r="Z91" s="21">
        <f>IF(Z68&gt;0,VLOOKUP(Z68,'[3]2020_Envelope'!$BH$6:$CR$128,28),"")</f>
        <v>118.10748987854252</v>
      </c>
      <c r="AA91" s="21">
        <f>IF(AA68&gt;0,VLOOKUP(AA68,'[3]2020_Envelope'!$BH$6:$CR$128,28),"")</f>
        <v>74.267884615384617</v>
      </c>
      <c r="AB91" s="21">
        <f>IF(AB68&gt;0,VLOOKUP(AB68,'[3]2020_Envelope'!$BH$6:$CR$128,28),"")</f>
        <v>84.248717948717953</v>
      </c>
      <c r="AC91" s="20" t="str">
        <f>IF(AC68&gt;0,VLOOKUP(AC68,'[3]2020_HVAC'!$EY$7:$KA$83,104),"")</f>
        <v/>
      </c>
      <c r="AD91" s="20" t="str">
        <f>IF(AD68&gt;0,VLOOKUP(AD68,'[3]2020_HVAC'!$EY$7:$KA$83,104),"")</f>
        <v/>
      </c>
      <c r="AE91" s="20">
        <f>IF(AE68&gt;0,VLOOKUP(AE68,'[3]2020_HVAC'!$EY$7:$KA$83,104),"")</f>
        <v>48.672000000000004</v>
      </c>
      <c r="AF91" s="20">
        <f>IF(AF68&gt;0,VLOOKUP(AF68,'[3]2020_HVAC'!$EY$7:$KA$83,104),"")</f>
        <v>36.119999999999997</v>
      </c>
      <c r="AG91" s="55">
        <f>VLOOKUP($C91,[1]Performance!$A$3:$K$38,6)</f>
        <v>2</v>
      </c>
      <c r="AH91" s="55">
        <f t="shared" si="79"/>
        <v>106</v>
      </c>
      <c r="AI91" s="20">
        <f>IF(AI68&gt;0,VLOOKUP(AI68,'[3]2020_HVAC'!$EY$7:$KA$83,AH91),"")</f>
        <v>2.6978181303536881</v>
      </c>
      <c r="AJ91" s="20" t="str">
        <f>IF(AJ68&gt;0,VLOOKUP(AJ68,'[3]2020_HVAC'!$EY$7:$KA$83,$AH91),"")</f>
        <v/>
      </c>
      <c r="AK91" s="20">
        <f>IF(AK68&gt;0,VLOOKUP(AK68,'[3]2020_HVAC'!$EY$7:$KA$83,104),"")</f>
        <v>107.19999999999999</v>
      </c>
      <c r="AL91" s="20" t="str">
        <f>IF(AL68&gt;0,VLOOKUP(AL68,'[3]2020_HVAC'!$EY$7:$KA$83,104),"")</f>
        <v/>
      </c>
      <c r="AM91" s="20">
        <f>IF(AM68&gt;0,VLOOKUP(AM68,'[3]2020_HVAC'!$EY$7:$KA$83,104),"")</f>
        <v>4.0095384615384626</v>
      </c>
      <c r="AN91" s="20" t="str">
        <f>IF(AN68&gt;0,VLOOKUP(AN68,'[3]2020_HVAC'!$EY$7:$KA$83,104),"")</f>
        <v/>
      </c>
      <c r="AO91" s="20" t="str">
        <f>IF(AO68&gt;0,VLOOKUP(AO68,'[3]2020_HVAC'!$EY$7:$KA$83,104),"")</f>
        <v/>
      </c>
      <c r="AP91" s="13">
        <f t="shared" si="80"/>
        <v>1222624.1609519245</v>
      </c>
      <c r="AQ91" s="21">
        <f>IF(AQ68&gt;0,VLOOKUP(AQ68,'[3]2020_Envelope'!$BH$6:$CR$128,29),"")</f>
        <v>25.643010752688177</v>
      </c>
      <c r="AR91" s="21">
        <f>IF(AR68&gt;0,VLOOKUP(AR68,'[3]2020_Envelope'!$BH$6:$CR$128,29),"")</f>
        <v>48.175286134835289</v>
      </c>
      <c r="AS91" s="21">
        <f>IF(AS68&gt;0,VLOOKUP(AS68,'[3]2020_Envelope'!$BH$6:$CR$128,29),"")</f>
        <v>29.654966393281907</v>
      </c>
      <c r="AT91" s="21">
        <f>IF(AT68&gt;0,VLOOKUP(AT68,'[3]2020_Envelope'!$BH$6:$CR$128,29),"")</f>
        <v>90.019077293233082</v>
      </c>
      <c r="AU91" s="21">
        <f>IF(AU68&gt;0,VLOOKUP(AU68,'[3]2020_Envelope'!$BH$6:$CR$128,29),"")</f>
        <v>49.995822857142862</v>
      </c>
      <c r="AV91" s="21">
        <f>IF(AV68&gt;0,VLOOKUP(AV68,'[3]2020_Envelope'!$BH$6:$CR$128,29),"")</f>
        <v>56.714742857142859</v>
      </c>
      <c r="AW91" s="20" t="str">
        <f>IF(AW68&gt;0,VLOOKUP(AW68,'[3]2020_HVAC'!$EY$7:$KA$83,107),"")</f>
        <v/>
      </c>
      <c r="AX91" s="20" t="str">
        <f>IF(AX68&gt;0,VLOOKUP(AX68,'[3]2020_HVAC'!$EY$7:$KA$83,107),"")</f>
        <v/>
      </c>
      <c r="AY91" s="20">
        <f>IF(AY68&gt;0,VLOOKUP(AY68,'[3]2020_HVAC'!$EY$7:$KA$83,107),"")</f>
        <v>48.672000000000004</v>
      </c>
      <c r="AZ91" s="20">
        <f>IF(AZ68&gt;0,VLOOKUP(AZ68,'[3]2020_HVAC'!$EY$7:$KA$83,107),"")</f>
        <v>36.119999999999997</v>
      </c>
      <c r="BA91" s="55">
        <f>VLOOKUP($C91,[2]Performance!$A$3:$K$36,6)</f>
        <v>1</v>
      </c>
      <c r="BB91" s="55">
        <f t="shared" si="81"/>
        <v>108</v>
      </c>
      <c r="BC91" s="20">
        <f>IF(BC68&gt;0,VLOOKUP(BC68,'[3]2020_HVAC'!$EY$7:$KA$83,BB91),"")</f>
        <v>7.5409249650980001</v>
      </c>
      <c r="BD91" s="20" t="str">
        <f>IF(BD68&gt;0,VLOOKUP(BD68,'[3]2020_HVAC'!$EY$7:$KA$83,$BB91),"")</f>
        <v/>
      </c>
      <c r="BE91" s="20">
        <f>IF(BE68&gt;0,VLOOKUP(BE68,'[3]2020_HVAC'!$EY$7:$KA$83,107),"")</f>
        <v>107.19999999999997</v>
      </c>
      <c r="BF91" s="20" t="str">
        <f>IF(BF68&gt;0,VLOOKUP(BF68,'[3]2020_HVAC'!$EY$7:$KA$83,107),"")</f>
        <v/>
      </c>
      <c r="BG91" s="20">
        <f>IF(BG68&gt;0,VLOOKUP(BG68,'[3]2020_HVAC'!$EY$7:$KA$83,107),"")</f>
        <v>4.4677714285714289</v>
      </c>
      <c r="BH91" s="20" t="str">
        <f>IF(BH68&gt;0,VLOOKUP(BH68,'[3]2020_HVAC'!$EY$7:$KA$83,107),"")</f>
        <v/>
      </c>
      <c r="BI91" s="20" t="str">
        <f>IF(BI68&gt;0,VLOOKUP(BI68,'[3]2020_HVAC'!$EY$7:$KA$83,107),"")</f>
        <v/>
      </c>
      <c r="BJ91" s="13">
        <f t="shared" si="82"/>
        <v>1588241.34844828</v>
      </c>
      <c r="BK91" s="19">
        <f>IF($N91&gt;0,VLOOKUP($C91,[1]Berlin!$AB$7:$AN$40,$N91))/((IF($P91=1,'3 PlantsCodes'!$D$26,IF($P91=2,'3 PlantsCodes'!$D$27,IF($P91=3,'3 PlantsCodes'!$D$28,IF($P91=4,'3 PlantsCodes'!$D$29)))))*IF($R91=1,'3 PlantsCodes'!$D$31,IF($R91=2,'3 PlantsCodes'!$D$32)))</f>
        <v>19.809109465745053</v>
      </c>
      <c r="BL91" s="19">
        <f>(IF($O91=20,VLOOKUP($C91,[1]Berlin!$AB$7:$AN$40,12),IF($O91&gt;0,VLOOKUP($C91,[1]Berlin!$AB$7:$AN$40,$O91),0))/(IF($Q91=1,'3 PlantsCodes'!$E$26,IF($Q91=3,'3 PlantsCodes'!$E$28,IF($Q91=4,'3 PlantsCodes'!$E$29,1)))*IF($R91=1,'3 PlantsCodes'!$E$31,IF($R91=2,'3 PlantsCodes'!$E$32))))</f>
        <v>0</v>
      </c>
      <c r="BM91" s="19">
        <f>VLOOKUP($C91,[1]Berlin!$AB$6:$AZ$40,$S91)</f>
        <v>8.6315789473684212</v>
      </c>
      <c r="BN91" s="19">
        <f>VLOOKUP($C91,[1]Berlin!$B$7:$Y$40,18)</f>
        <v>7.9656213930698616</v>
      </c>
      <c r="BO91" s="19">
        <f>VLOOKUP($C91,[1]Berlin!$B$7:$AA$40,26)</f>
        <v>0.15234654497889874</v>
      </c>
      <c r="BP91" s="20">
        <f>IF($U91=1,-[4]Office!$E$8,0)</f>
        <v>0</v>
      </c>
      <c r="BQ91" s="57" t="s">
        <v>30</v>
      </c>
      <c r="BR91" s="19">
        <f>IF($N91&gt;0,VLOOKUP($C91,[2]Berlin!$AB$7:$AN$40,$N91))/((IF($P91=1,'3 PlantsCodes'!$D$26,IF($P91=2,'3 PlantsCodes'!$D$27,IF($P91=3,'3 PlantsCodes'!$D$28,IF($P91=4,'3 PlantsCodes'!$D$29)))))*IF($R91=1,'3 PlantsCodes'!$D$31,IF($R91=2,'3 PlantsCodes'!$D$32)))</f>
        <v>29.723374501355689</v>
      </c>
      <c r="BS91" s="19">
        <f>(IF($O91=20,VLOOKUP($C91,[2]Berlin!$AB$7:$AN$40,12),IF($O91&gt;0,VLOOKUP($C91,[2]Berlin!$AB$7:$AN$40,$O91),0))/(IF($Q91=1,'3 PlantsCodes'!$E$26,IF($Q91=3,'3 PlantsCodes'!$E$28,IF($Q91=4,'3 PlantsCodes'!$E$29,1)))*IF($R91=1,'3 PlantsCodes'!$E$31,IF($R91=2,'3 PlantsCodes'!$E$32))))</f>
        <v>0</v>
      </c>
      <c r="BT91" s="19">
        <f>VLOOKUP($C91,[2]Berlin!$AB$6:$AZ$40,$S91)</f>
        <v>12.526315789473685</v>
      </c>
      <c r="BU91" s="19">
        <f>VLOOKUP($C91,[2]Berlin!$B$7:$Y$40,18)</f>
        <v>8.0533096588879953</v>
      </c>
      <c r="BV91" s="19">
        <f>VLOOKUP($C91,[2]Berlin!$B$7:$AA$40,26)</f>
        <v>0.37756969961739129</v>
      </c>
      <c r="BW91" s="20">
        <f>IF($U91=1,-[4]School!$E$8,0)</f>
        <v>0</v>
      </c>
      <c r="BX91" s="57" t="s">
        <v>30</v>
      </c>
    </row>
    <row r="92" spans="1:76" x14ac:dyDescent="0.25">
      <c r="A92" s="151"/>
      <c r="B92" s="17">
        <v>16</v>
      </c>
      <c r="C92" s="22">
        <f t="shared" ref="C92:V92" si="96">IF(C69="","",C69)</f>
        <v>18</v>
      </c>
      <c r="D92" s="50" t="str">
        <f t="shared" si="96"/>
        <v/>
      </c>
      <c r="E92" s="50" t="str">
        <f t="shared" si="96"/>
        <v/>
      </c>
      <c r="F92" s="49" t="str">
        <f t="shared" si="96"/>
        <v/>
      </c>
      <c r="G92" s="49" t="str">
        <f t="shared" si="96"/>
        <v/>
      </c>
      <c r="H92" s="49">
        <f t="shared" si="96"/>
        <v>0</v>
      </c>
      <c r="I92" s="49">
        <f t="shared" si="96"/>
        <v>4</v>
      </c>
      <c r="J92" s="49">
        <f t="shared" si="96"/>
        <v>3</v>
      </c>
      <c r="K92" s="49">
        <f t="shared" si="96"/>
        <v>3</v>
      </c>
      <c r="L92" s="49">
        <f t="shared" si="96"/>
        <v>1</v>
      </c>
      <c r="M92" s="49">
        <f t="shared" si="96"/>
        <v>4331</v>
      </c>
      <c r="N92" s="49">
        <f t="shared" si="96"/>
        <v>8</v>
      </c>
      <c r="O92" s="49">
        <f t="shared" si="96"/>
        <v>0</v>
      </c>
      <c r="P92" s="49">
        <f t="shared" si="96"/>
        <v>1</v>
      </c>
      <c r="Q92" s="49">
        <f t="shared" si="96"/>
        <v>0</v>
      </c>
      <c r="R92" s="49">
        <f t="shared" si="96"/>
        <v>2</v>
      </c>
      <c r="S92" s="22">
        <f t="shared" si="96"/>
        <v>23</v>
      </c>
      <c r="T92" s="49">
        <f t="shared" si="96"/>
        <v>1</v>
      </c>
      <c r="U92" s="49">
        <f t="shared" si="96"/>
        <v>1</v>
      </c>
      <c r="V92" s="18" t="str">
        <f t="shared" si="96"/>
        <v/>
      </c>
      <c r="W92" s="21">
        <f>IF(W69&gt;0,VLOOKUP(W69,'[3]2020_Envelope'!$BH$6:$CR$128,28),"")</f>
        <v>9.4681885856079422</v>
      </c>
      <c r="X92" s="21">
        <f>IF(X69&gt;0,VLOOKUP(X69,'[3]2020_Envelope'!$BH$6:$CR$128,28),"")</f>
        <v>26.747793998713352</v>
      </c>
      <c r="Y92" s="21">
        <f>IF(Y69&gt;0,VLOOKUP(Y69,'[3]2020_Envelope'!$BH$6:$CR$128,28),"")</f>
        <v>10.949526052904089</v>
      </c>
      <c r="Z92" s="21">
        <f>IF(Z69&gt;0,VLOOKUP(Z69,'[3]2020_Envelope'!$BH$6:$CR$128,28),"")</f>
        <v>118.10748987854252</v>
      </c>
      <c r="AA92" s="21">
        <f>IF(AA69&gt;0,VLOOKUP(AA69,'[3]2020_Envelope'!$BH$6:$CR$128,28),"")</f>
        <v>74.267884615384617</v>
      </c>
      <c r="AB92" s="21">
        <f>IF(AB69&gt;0,VLOOKUP(AB69,'[3]2020_Envelope'!$BH$6:$CR$128,28),"")</f>
        <v>84.248717948717953</v>
      </c>
      <c r="AC92" s="20" t="str">
        <f>IF(AC69&gt;0,VLOOKUP(AC69,'[3]2020_HVAC'!$EY$7:$KA$83,104),"")</f>
        <v/>
      </c>
      <c r="AD92" s="20" t="str">
        <f>IF(AD69&gt;0,VLOOKUP(AD69,'[3]2020_HVAC'!$EY$7:$KA$83,104),"")</f>
        <v/>
      </c>
      <c r="AE92" s="20">
        <f>IF(AE69&gt;0,VLOOKUP(AE69,'[3]2020_HVAC'!$EY$7:$KA$83,104),"")</f>
        <v>48.672000000000004</v>
      </c>
      <c r="AF92" s="20">
        <f>IF(AF69&gt;0,VLOOKUP(AF69,'[3]2020_HVAC'!$EY$7:$KA$83,104),"")</f>
        <v>36.119999999999997</v>
      </c>
      <c r="AG92" s="55">
        <f>VLOOKUP($C92,[1]Performance!$A$3:$K$38,6)</f>
        <v>2</v>
      </c>
      <c r="AH92" s="55">
        <f t="shared" si="79"/>
        <v>106</v>
      </c>
      <c r="AI92" s="20">
        <f>IF(AI69&gt;0,VLOOKUP(AI69,'[3]2020_HVAC'!$EY$7:$KA$83,AH92),"")</f>
        <v>20.559159201713022</v>
      </c>
      <c r="AJ92" s="20" t="str">
        <f>IF(AJ69&gt;0,VLOOKUP(AJ69,'[3]2020_HVAC'!$EY$7:$KA$83,$AH92),"")</f>
        <v/>
      </c>
      <c r="AK92" s="20" t="str">
        <f>IF(AK69&gt;0,VLOOKUP(AK69,'[3]2020_HVAC'!$EY$7:$KA$83,104),"")</f>
        <v/>
      </c>
      <c r="AL92" s="20" t="str">
        <f>IF(AL69&gt;0,VLOOKUP(AL69,'[3]2020_HVAC'!$EY$7:$KA$83,104),"")</f>
        <v/>
      </c>
      <c r="AM92" s="20">
        <f>IF(AM69&gt;0,VLOOKUP(AM69,'[3]2020_HVAC'!$EY$7:$KA$83,104),"")</f>
        <v>4.0095384615384626</v>
      </c>
      <c r="AN92" s="20">
        <f>IF(AN69&gt;0,VLOOKUP(AN69,'[3]2020_HVAC'!$EY$7:$KA$83,104),"")</f>
        <v>14.595094152062504</v>
      </c>
      <c r="AO92" s="20">
        <f>IF(AO69&gt;0,VLOOKUP(AO69,'[3]2020_HVAC'!$EY$7:$KA$83,104),"")</f>
        <v>11.262203668314443</v>
      </c>
      <c r="AP92" s="13">
        <f t="shared" si="80"/>
        <v>1074077.7759585874</v>
      </c>
      <c r="AQ92" s="21">
        <f>IF(AQ69&gt;0,VLOOKUP(AQ69,'[3]2020_Envelope'!$BH$6:$CR$128,29),"")</f>
        <v>25.643010752688177</v>
      </c>
      <c r="AR92" s="21">
        <f>IF(AR69&gt;0,VLOOKUP(AR69,'[3]2020_Envelope'!$BH$6:$CR$128,29),"")</f>
        <v>48.175286134835289</v>
      </c>
      <c r="AS92" s="21">
        <f>IF(AS69&gt;0,VLOOKUP(AS69,'[3]2020_Envelope'!$BH$6:$CR$128,29),"")</f>
        <v>29.654966393281907</v>
      </c>
      <c r="AT92" s="21">
        <f>IF(AT69&gt;0,VLOOKUP(AT69,'[3]2020_Envelope'!$BH$6:$CR$128,29),"")</f>
        <v>90.019077293233082</v>
      </c>
      <c r="AU92" s="21">
        <f>IF(AU69&gt;0,VLOOKUP(AU69,'[3]2020_Envelope'!$BH$6:$CR$128,29),"")</f>
        <v>49.995822857142862</v>
      </c>
      <c r="AV92" s="21">
        <f>IF(AV69&gt;0,VLOOKUP(AV69,'[3]2020_Envelope'!$BH$6:$CR$128,29),"")</f>
        <v>56.714742857142859</v>
      </c>
      <c r="AW92" s="20" t="str">
        <f>IF(AW69&gt;0,VLOOKUP(AW69,'[3]2020_HVAC'!$EY$7:$KA$83,107),"")</f>
        <v/>
      </c>
      <c r="AX92" s="20" t="str">
        <f>IF(AX69&gt;0,VLOOKUP(AX69,'[3]2020_HVAC'!$EY$7:$KA$83,107),"")</f>
        <v/>
      </c>
      <c r="AY92" s="20">
        <f>IF(AY69&gt;0,VLOOKUP(AY69,'[3]2020_HVAC'!$EY$7:$KA$83,107),"")</f>
        <v>48.672000000000004</v>
      </c>
      <c r="AZ92" s="20">
        <f>IF(AZ69&gt;0,VLOOKUP(AZ69,'[3]2020_HVAC'!$EY$7:$KA$83,107),"")</f>
        <v>36.119999999999997</v>
      </c>
      <c r="BA92" s="55">
        <f>VLOOKUP($C92,[2]Performance!$A$3:$K$36,6)</f>
        <v>1</v>
      </c>
      <c r="BB92" s="55">
        <f t="shared" si="81"/>
        <v>108</v>
      </c>
      <c r="BC92" s="20">
        <f>IF(BC69&gt;0,VLOOKUP(BC69,'[3]2020_HVAC'!$EY$7:$KA$83,BB92),"")</f>
        <v>57.466837790617369</v>
      </c>
      <c r="BD92" s="20" t="str">
        <f>IF(BD69&gt;0,VLOOKUP(BD69,'[3]2020_HVAC'!$EY$7:$KA$83,$BB92),"")</f>
        <v/>
      </c>
      <c r="BE92" s="20" t="str">
        <f>IF(BE69&gt;0,VLOOKUP(BE69,'[3]2020_HVAC'!$EY$7:$KA$83,107),"")</f>
        <v/>
      </c>
      <c r="BF92" s="20" t="str">
        <f>IF(BF69&gt;0,VLOOKUP(BF69,'[3]2020_HVAC'!$EY$7:$KA$83,107),"")</f>
        <v/>
      </c>
      <c r="BG92" s="20">
        <f>IF(BG69&gt;0,VLOOKUP(BG69,'[3]2020_HVAC'!$EY$7:$KA$83,107),"")</f>
        <v>4.4677714285714289</v>
      </c>
      <c r="BH92" s="20">
        <f>IF(BH69&gt;0,VLOOKUP(BH69,'[3]2020_HVAC'!$EY$7:$KA$83,107),"")</f>
        <v>21.68413988306429</v>
      </c>
      <c r="BI92" s="20">
        <f>IF(BI69&gt;0,VLOOKUP(BI69,'[3]2020_HVAC'!$EY$7:$KA$83,107),"")</f>
        <v>11.61973394349903</v>
      </c>
      <c r="BJ92" s="13">
        <f t="shared" si="82"/>
        <v>1512735.1764023404</v>
      </c>
      <c r="BK92" s="19">
        <f>IF($N92&gt;0,VLOOKUP($C92,[1]Berlin!$AB$7:$AN$40,$N92))/((IF($P92=1,'3 PlantsCodes'!$D$26,IF($P92=2,'3 PlantsCodes'!$D$27,IF($P92=3,'3 PlantsCodes'!$D$28,IF($P92=4,'3 PlantsCodes'!$D$29)))))*IF($R92=1,'3 PlantsCodes'!$D$31,IF($R92=2,'3 PlantsCodes'!$D$32)))</f>
        <v>5.0391525491960971</v>
      </c>
      <c r="BL92" s="19">
        <f>(IF($O92=20,VLOOKUP($C92,[1]Berlin!$AB$7:$AN$40,12),IF($O92&gt;0,VLOOKUP($C92,[1]Berlin!$AB$7:$AN$40,$O92),0))/(IF($Q92=1,'3 PlantsCodes'!$E$26,IF($Q92=3,'3 PlantsCodes'!$E$28,IF($Q92=4,'3 PlantsCodes'!$E$29,1)))*IF($R92=1,'3 PlantsCodes'!$E$31,IF($R92=2,'3 PlantsCodes'!$E$32))))</f>
        <v>0</v>
      </c>
      <c r="BM92" s="19">
        <f>VLOOKUP($C92,[1]Berlin!$AB$6:$AZ$40,$S92)</f>
        <v>1.3524904866933465</v>
      </c>
      <c r="BN92" s="19">
        <f>VLOOKUP($C92,[1]Berlin!$B$7:$Y$40,18)</f>
        <v>7.9656213930698616</v>
      </c>
      <c r="BO92" s="19">
        <f>VLOOKUP($C92,[1]Berlin!$B$7:$AA$40,26)</f>
        <v>0.15234654497889874</v>
      </c>
      <c r="BP92" s="20">
        <f>IF($U92=1,-[4]Office!$E$8,0)</f>
        <v>-6.5128205128205128</v>
      </c>
      <c r="BQ92" s="57" t="s">
        <v>30</v>
      </c>
      <c r="BR92" s="19">
        <f>IF($N92&gt;0,VLOOKUP($C92,[2]Berlin!$AB$7:$AN$40,$N92))/((IF($P92=1,'3 PlantsCodes'!$D$26,IF($P92=2,'3 PlantsCodes'!$D$27,IF($P92=3,'3 PlantsCodes'!$D$28,IF($P92=4,'3 PlantsCodes'!$D$29)))))*IF($R92=1,'3 PlantsCodes'!$D$31,IF($R92=2,'3 PlantsCodes'!$D$32)))</f>
        <v>7.2604976121903304</v>
      </c>
      <c r="BS92" s="19">
        <f>(IF($O92=20,VLOOKUP($C92,[2]Berlin!$AB$7:$AN$40,12),IF($O92&gt;0,VLOOKUP($C92,[2]Berlin!$AB$7:$AN$40,$O92),0))/(IF($Q92=1,'3 PlantsCodes'!$E$26,IF($Q92=3,'3 PlantsCodes'!$E$28,IF($Q92=4,'3 PlantsCodes'!$E$29,1)))*IF($R92=1,'3 PlantsCodes'!$E$31,IF($R92=2,'3 PlantsCodes'!$E$32))))</f>
        <v>0</v>
      </c>
      <c r="BT92" s="19">
        <f>VLOOKUP($C92,[2]Berlin!$AB$6:$AZ$40,$S92)</f>
        <v>2.1697436021942007</v>
      </c>
      <c r="BU92" s="19">
        <f>VLOOKUP($C92,[2]Berlin!$B$7:$Y$40,18)</f>
        <v>8.0533096588879953</v>
      </c>
      <c r="BV92" s="19">
        <f>VLOOKUP($C92,[2]Berlin!$B$7:$AA$40,26)</f>
        <v>0.37756969961739129</v>
      </c>
      <c r="BW92" s="20">
        <f>IF($U92=1,-[4]School!$E$8,0)</f>
        <v>-6.5117460317460321</v>
      </c>
      <c r="BX92" s="57" t="s">
        <v>30</v>
      </c>
    </row>
    <row r="93" spans="1:76" x14ac:dyDescent="0.25">
      <c r="A93" s="151"/>
      <c r="B93" s="17">
        <v>17</v>
      </c>
      <c r="C93" s="22">
        <f t="shared" ref="C93:V93" si="97">IF(C70="","",C70)</f>
        <v>13</v>
      </c>
      <c r="D93" s="50" t="str">
        <f t="shared" si="97"/>
        <v/>
      </c>
      <c r="E93" s="50" t="str">
        <f t="shared" si="97"/>
        <v/>
      </c>
      <c r="F93" s="49" t="str">
        <f t="shared" si="97"/>
        <v/>
      </c>
      <c r="G93" s="49" t="str">
        <f t="shared" si="97"/>
        <v/>
      </c>
      <c r="H93" s="49">
        <f t="shared" si="97"/>
        <v>0</v>
      </c>
      <c r="I93" s="49">
        <f t="shared" si="97"/>
        <v>3</v>
      </c>
      <c r="J93" s="49">
        <f t="shared" si="97"/>
        <v>3</v>
      </c>
      <c r="K93" s="49">
        <f t="shared" si="97"/>
        <v>2</v>
      </c>
      <c r="L93" s="49">
        <f t="shared" si="97"/>
        <v>1</v>
      </c>
      <c r="M93" s="49">
        <f t="shared" si="97"/>
        <v>3321</v>
      </c>
      <c r="N93" s="49">
        <f t="shared" si="97"/>
        <v>4</v>
      </c>
      <c r="O93" s="49">
        <f t="shared" si="97"/>
        <v>0</v>
      </c>
      <c r="P93" s="49">
        <f t="shared" si="97"/>
        <v>2</v>
      </c>
      <c r="Q93" s="49">
        <f t="shared" si="97"/>
        <v>0</v>
      </c>
      <c r="R93" s="49">
        <f t="shared" si="97"/>
        <v>2</v>
      </c>
      <c r="S93" s="22">
        <f t="shared" si="97"/>
        <v>15</v>
      </c>
      <c r="T93" s="49">
        <f t="shared" si="97"/>
        <v>0</v>
      </c>
      <c r="U93" s="49">
        <f t="shared" si="97"/>
        <v>1</v>
      </c>
      <c r="V93" s="18" t="str">
        <f t="shared" si="97"/>
        <v/>
      </c>
      <c r="W93" s="21">
        <f>IF(W70&gt;0,VLOOKUP(W70,'[3]2020_Envelope'!$BH$6:$CR$128,28),"")</f>
        <v>6.280099255583127</v>
      </c>
      <c r="X93" s="21">
        <f>IF(X70&gt;0,VLOOKUP(X70,'[3]2020_Envelope'!$BH$6:$CR$128,28),"")</f>
        <v>24.541296204392975</v>
      </c>
      <c r="Y93" s="21">
        <f>IF(Y70&gt;0,VLOOKUP(Y70,'[3]2020_Envelope'!$BH$6:$CR$128,28),"")</f>
        <v>7.8210900377886352</v>
      </c>
      <c r="Z93" s="21">
        <f>IF(Z70&gt;0,VLOOKUP(Z70,'[3]2020_Envelope'!$BH$6:$CR$128,28),"")</f>
        <v>118.10748987854252</v>
      </c>
      <c r="AA93" s="21" t="str">
        <f>IF(AA70&gt;0,VLOOKUP(AA70,'[3]2020_Envelope'!$BH$6:$CR$128,28),"")</f>
        <v/>
      </c>
      <c r="AB93" s="21">
        <f>IF(AB70&gt;0,VLOOKUP(AB70,'[3]2020_Envelope'!$BH$6:$CR$128,28),"")</f>
        <v>84.248717948717953</v>
      </c>
      <c r="AC93" s="20" t="str">
        <f>IF(AC70&gt;0,VLOOKUP(AC70,'[3]2020_HVAC'!$EY$7:$KA$83,104),"")</f>
        <v/>
      </c>
      <c r="AD93" s="20" t="str">
        <f>IF(AD70&gt;0,VLOOKUP(AD70,'[3]2020_HVAC'!$EY$7:$KA$83,104),"")</f>
        <v/>
      </c>
      <c r="AE93" s="20">
        <f>IF(AE70&gt;0,VLOOKUP(AE70,'[3]2020_HVAC'!$EY$7:$KA$83,104),"")</f>
        <v>35.760000000000005</v>
      </c>
      <c r="AF93" s="20" t="str">
        <f>IF(AF70&gt;0,VLOOKUP(AF70,'[3]2020_HVAC'!$EY$7:$KA$83,104),"")</f>
        <v/>
      </c>
      <c r="AG93" s="55">
        <f>VLOOKUP($C93,[1]Performance!$A$3:$K$38,6)</f>
        <v>2</v>
      </c>
      <c r="AH93" s="55">
        <f t="shared" si="79"/>
        <v>106</v>
      </c>
      <c r="AI93" s="20">
        <f>IF(AI70&gt;0,VLOOKUP(AI70,'[3]2020_HVAC'!$EY$7:$KA$83,AH93),"")</f>
        <v>2.6978181303536881</v>
      </c>
      <c r="AJ93" s="20" t="str">
        <f>IF(AJ70&gt;0,VLOOKUP(AJ70,'[3]2020_HVAC'!$EY$7:$KA$83,$AH93),"")</f>
        <v/>
      </c>
      <c r="AK93" s="20">
        <f>IF(AK70&gt;0,VLOOKUP(AK70,'[3]2020_HVAC'!$EY$7:$KA$83,104),"")</f>
        <v>107.19999999999999</v>
      </c>
      <c r="AL93" s="20" t="str">
        <f>IF(AL70&gt;0,VLOOKUP(AL70,'[3]2020_HVAC'!$EY$7:$KA$83,104),"")</f>
        <v/>
      </c>
      <c r="AM93" s="20">
        <f>IF(AM70&gt;0,VLOOKUP(AM70,'[3]2020_HVAC'!$EY$7:$KA$83,104),"")</f>
        <v>4.0095384615384626</v>
      </c>
      <c r="AN93" s="20" t="str">
        <f>IF(AN70&gt;0,VLOOKUP(AN70,'[3]2020_HVAC'!$EY$7:$KA$83,104),"")</f>
        <v/>
      </c>
      <c r="AO93" s="20">
        <f>IF(AO70&gt;0,VLOOKUP(AO70,'[3]2020_HVAC'!$EY$7:$KA$83,104),"")</f>
        <v>11.262203668314443</v>
      </c>
      <c r="AP93" s="13">
        <f t="shared" si="80"/>
        <v>940512.11338944244</v>
      </c>
      <c r="AQ93" s="21">
        <f>IF(AQ70&gt;0,VLOOKUP(AQ70,'[3]2020_Envelope'!$BH$6:$CR$128,29),"")</f>
        <v>17.008602150537637</v>
      </c>
      <c r="AR93" s="21">
        <f>IF(AR70&gt;0,VLOOKUP(AR70,'[3]2020_Envelope'!$BH$6:$CR$128,29),"")</f>
        <v>44.20117662126642</v>
      </c>
      <c r="AS93" s="21">
        <f>IF(AS70&gt;0,VLOOKUP(AS70,'[3]2020_Envelope'!$BH$6:$CR$128,29),"")</f>
        <v>21.182118852344217</v>
      </c>
      <c r="AT93" s="21">
        <f>IF(AT70&gt;0,VLOOKUP(AT70,'[3]2020_Envelope'!$BH$6:$CR$128,29),"")</f>
        <v>90.019077293233082</v>
      </c>
      <c r="AU93" s="21" t="str">
        <f>IF(AU70&gt;0,VLOOKUP(AU70,'[3]2020_Envelope'!$BH$6:$CR$128,29),"")</f>
        <v/>
      </c>
      <c r="AV93" s="21">
        <f>IF(AV70&gt;0,VLOOKUP(AV70,'[3]2020_Envelope'!$BH$6:$CR$128,29),"")</f>
        <v>56.714742857142859</v>
      </c>
      <c r="AW93" s="20" t="str">
        <f>IF(AW70&gt;0,VLOOKUP(AW70,'[3]2020_HVAC'!$EY$7:$KA$83,107),"")</f>
        <v/>
      </c>
      <c r="AX93" s="20" t="str">
        <f>IF(AX70&gt;0,VLOOKUP(AX70,'[3]2020_HVAC'!$EY$7:$KA$83,107),"")</f>
        <v/>
      </c>
      <c r="AY93" s="20">
        <f>IF(AY70&gt;0,VLOOKUP(AY70,'[3]2020_HVAC'!$EY$7:$KA$83,107),"")</f>
        <v>35.760000000000005</v>
      </c>
      <c r="AZ93" s="20" t="str">
        <f>IF(AZ70&gt;0,VLOOKUP(AZ70,'[3]2020_HVAC'!$EY$7:$KA$83,107),"")</f>
        <v/>
      </c>
      <c r="BA93" s="55">
        <f>VLOOKUP($C93,[2]Performance!$A$3:$K$36,6)</f>
        <v>1</v>
      </c>
      <c r="BB93" s="55">
        <f t="shared" si="81"/>
        <v>108</v>
      </c>
      <c r="BC93" s="20">
        <f>IF(BC70&gt;0,VLOOKUP(BC70,'[3]2020_HVAC'!$EY$7:$KA$83,BB93),"")</f>
        <v>7.5409249650980001</v>
      </c>
      <c r="BD93" s="20" t="str">
        <f>IF(BD70&gt;0,VLOOKUP(BD70,'[3]2020_HVAC'!$EY$7:$KA$83,$BB93),"")</f>
        <v/>
      </c>
      <c r="BE93" s="20">
        <f>IF(BE70&gt;0,VLOOKUP(BE70,'[3]2020_HVAC'!$EY$7:$KA$83,107),"")</f>
        <v>107.19999999999997</v>
      </c>
      <c r="BF93" s="20" t="str">
        <f>IF(BF70&gt;0,VLOOKUP(BF70,'[3]2020_HVAC'!$EY$7:$KA$83,107),"")</f>
        <v/>
      </c>
      <c r="BG93" s="20">
        <f>IF(BG70&gt;0,VLOOKUP(BG70,'[3]2020_HVAC'!$EY$7:$KA$83,107),"")</f>
        <v>4.4677714285714289</v>
      </c>
      <c r="BH93" s="20" t="str">
        <f>IF(BH70&gt;0,VLOOKUP(BH70,'[3]2020_HVAC'!$EY$7:$KA$83,107),"")</f>
        <v/>
      </c>
      <c r="BI93" s="20">
        <f>IF(BI70&gt;0,VLOOKUP(BI70,'[3]2020_HVAC'!$EY$7:$KA$83,107),"")</f>
        <v>11.61973394349903</v>
      </c>
      <c r="BJ93" s="13">
        <f t="shared" si="82"/>
        <v>1246499.566551832</v>
      </c>
      <c r="BK93" s="19">
        <f>IF($N93&gt;0,VLOOKUP($C93,[1]Berlin!$AB$7:$AN$40,$N93))/((IF($P93=1,'3 PlantsCodes'!$D$26,IF($P93=2,'3 PlantsCodes'!$D$27,IF($P93=3,'3 PlantsCodes'!$D$28,IF($P93=4,'3 PlantsCodes'!$D$29)))))*IF($R93=1,'3 PlantsCodes'!$D$31,IF($R93=2,'3 PlantsCodes'!$D$32)))</f>
        <v>15.019409440675739</v>
      </c>
      <c r="BL93" s="19">
        <f>(IF($O93=20,VLOOKUP($C93,[1]Berlin!$AB$7:$AN$40,12),IF($O93&gt;0,VLOOKUP($C93,[1]Berlin!$AB$7:$AN$40,$O93),0))/(IF($Q93=1,'3 PlantsCodes'!$E$26,IF($Q93=3,'3 PlantsCodes'!$E$28,IF($Q93=4,'3 PlantsCodes'!$E$29,1)))*IF($R93=1,'3 PlantsCodes'!$E$31,IF($R93=2,'3 PlantsCodes'!$E$32))))</f>
        <v>0</v>
      </c>
      <c r="BM93" s="19">
        <f>VLOOKUP($C93,[1]Berlin!$AB$6:$AZ$40,$S93)</f>
        <v>8.6315789473684212</v>
      </c>
      <c r="BN93" s="19">
        <f>VLOOKUP($C93,[1]Berlin!$B$7:$Y$40,18)</f>
        <v>21.670791015624999</v>
      </c>
      <c r="BO93" s="19">
        <f>VLOOKUP($C93,[1]Berlin!$B$7:$AA$40,26)</f>
        <v>0.19146271655626448</v>
      </c>
      <c r="BP93" s="20">
        <f>IF($U93=1,-[4]Office!$E$8,0)</f>
        <v>-6.5128205128205128</v>
      </c>
      <c r="BQ93" s="57" t="s">
        <v>30</v>
      </c>
      <c r="BR93" s="19">
        <f>IF($N93&gt;0,VLOOKUP($C93,[2]Berlin!$AB$7:$AN$40,$N93))/((IF($P93=1,'3 PlantsCodes'!$D$26,IF($P93=2,'3 PlantsCodes'!$D$27,IF($P93=3,'3 PlantsCodes'!$D$28,IF($P93=4,'3 PlantsCodes'!$D$29)))))*IF($R93=1,'3 PlantsCodes'!$D$31,IF($R93=2,'3 PlantsCodes'!$D$32)))</f>
        <v>26.703430110403847</v>
      </c>
      <c r="BS93" s="19">
        <f>(IF($O93=20,VLOOKUP($C93,[2]Berlin!$AB$7:$AN$40,12),IF($O93&gt;0,VLOOKUP($C93,[2]Berlin!$AB$7:$AN$40,$O93),0))/(IF($Q93=1,'3 PlantsCodes'!$E$26,IF($Q93=3,'3 PlantsCodes'!$E$28,IF($Q93=4,'3 PlantsCodes'!$E$29,1)))*IF($R93=1,'3 PlantsCodes'!$E$31,IF($R93=2,'3 PlantsCodes'!$E$32))))</f>
        <v>0</v>
      </c>
      <c r="BT93" s="19">
        <f>VLOOKUP($C93,[2]Berlin!$AB$6:$AZ$40,$S93)</f>
        <v>12.526315789473685</v>
      </c>
      <c r="BU93" s="19">
        <f>VLOOKUP($C93,[2]Berlin!$B$7:$Y$40,18)</f>
        <v>19.965381414682518</v>
      </c>
      <c r="BV93" s="19">
        <f>VLOOKUP($C93,[2]Berlin!$B$7:$AA$40,26)</f>
        <v>0.39991506738999488</v>
      </c>
      <c r="BW93" s="20">
        <f>IF($U93=1,-[4]School!$E$8,0)</f>
        <v>-6.5117460317460321</v>
      </c>
      <c r="BX93" s="57" t="s">
        <v>30</v>
      </c>
    </row>
    <row r="94" spans="1:76" x14ac:dyDescent="0.25">
      <c r="A94" s="151"/>
      <c r="B94" s="17">
        <v>18</v>
      </c>
      <c r="C94" s="22">
        <f t="shared" ref="C94:V94" si="98">IF(C71="","",C71)</f>
        <v>13</v>
      </c>
      <c r="D94" s="50" t="str">
        <f t="shared" si="98"/>
        <v/>
      </c>
      <c r="E94" s="50" t="str">
        <f t="shared" si="98"/>
        <v/>
      </c>
      <c r="F94" s="49" t="str">
        <f t="shared" si="98"/>
        <v/>
      </c>
      <c r="G94" s="49" t="str">
        <f t="shared" si="98"/>
        <v/>
      </c>
      <c r="H94" s="49">
        <f t="shared" si="98"/>
        <v>0</v>
      </c>
      <c r="I94" s="49">
        <f t="shared" si="98"/>
        <v>3</v>
      </c>
      <c r="J94" s="49">
        <f t="shared" si="98"/>
        <v>3</v>
      </c>
      <c r="K94" s="49">
        <f t="shared" si="98"/>
        <v>2</v>
      </c>
      <c r="L94" s="49">
        <f t="shared" si="98"/>
        <v>1</v>
      </c>
      <c r="M94" s="49">
        <f t="shared" si="98"/>
        <v>3321</v>
      </c>
      <c r="N94" s="49">
        <f t="shared" si="98"/>
        <v>4</v>
      </c>
      <c r="O94" s="49">
        <f t="shared" si="98"/>
        <v>0</v>
      </c>
      <c r="P94" s="49">
        <f t="shared" si="98"/>
        <v>2</v>
      </c>
      <c r="Q94" s="49">
        <f t="shared" si="98"/>
        <v>0</v>
      </c>
      <c r="R94" s="49">
        <f t="shared" si="98"/>
        <v>2</v>
      </c>
      <c r="S94" s="22">
        <f t="shared" si="98"/>
        <v>15</v>
      </c>
      <c r="T94" s="49">
        <f t="shared" si="98"/>
        <v>0</v>
      </c>
      <c r="U94" s="49">
        <f t="shared" si="98"/>
        <v>0</v>
      </c>
      <c r="V94" s="18" t="str">
        <f t="shared" si="98"/>
        <v/>
      </c>
      <c r="W94" s="21">
        <f>IF(W71&gt;0,VLOOKUP(W71,'[3]2020_Envelope'!$BH$6:$CR$128,28),"")</f>
        <v>6.280099255583127</v>
      </c>
      <c r="X94" s="21">
        <f>IF(X71&gt;0,VLOOKUP(X71,'[3]2020_Envelope'!$BH$6:$CR$128,28),"")</f>
        <v>24.541296204392975</v>
      </c>
      <c r="Y94" s="21">
        <f>IF(Y71&gt;0,VLOOKUP(Y71,'[3]2020_Envelope'!$BH$6:$CR$128,28),"")</f>
        <v>7.8210900377886352</v>
      </c>
      <c r="Z94" s="21">
        <f>IF(Z71&gt;0,VLOOKUP(Z71,'[3]2020_Envelope'!$BH$6:$CR$128,28),"")</f>
        <v>118.10748987854252</v>
      </c>
      <c r="AA94" s="21" t="str">
        <f>IF(AA71&gt;0,VLOOKUP(AA71,'[3]2020_Envelope'!$BH$6:$CR$128,28),"")</f>
        <v/>
      </c>
      <c r="AB94" s="21">
        <f>IF(AB71&gt;0,VLOOKUP(AB71,'[3]2020_Envelope'!$BH$6:$CR$128,28),"")</f>
        <v>84.248717948717953</v>
      </c>
      <c r="AC94" s="20" t="str">
        <f>IF(AC71&gt;0,VLOOKUP(AC71,'[3]2020_HVAC'!$EY$7:$KA$83,104),"")</f>
        <v/>
      </c>
      <c r="AD94" s="20" t="str">
        <f>IF(AD71&gt;0,VLOOKUP(AD71,'[3]2020_HVAC'!$EY$7:$KA$83,104),"")</f>
        <v/>
      </c>
      <c r="AE94" s="20">
        <f>IF(AE71&gt;0,VLOOKUP(AE71,'[3]2020_HVAC'!$EY$7:$KA$83,104),"")</f>
        <v>35.760000000000005</v>
      </c>
      <c r="AF94" s="20" t="str">
        <f>IF(AF71&gt;0,VLOOKUP(AF71,'[3]2020_HVAC'!$EY$7:$KA$83,104),"")</f>
        <v/>
      </c>
      <c r="AG94" s="55">
        <f>VLOOKUP($C94,[1]Performance!$A$3:$K$38,6)</f>
        <v>2</v>
      </c>
      <c r="AH94" s="55">
        <f t="shared" si="79"/>
        <v>106</v>
      </c>
      <c r="AI94" s="20">
        <f>IF(AI71&gt;0,VLOOKUP(AI71,'[3]2020_HVAC'!$EY$7:$KA$83,AH94),"")</f>
        <v>2.6978181303536881</v>
      </c>
      <c r="AJ94" s="20" t="str">
        <f>IF(AJ71&gt;0,VLOOKUP(AJ71,'[3]2020_HVAC'!$EY$7:$KA$83,$AH94),"")</f>
        <v/>
      </c>
      <c r="AK94" s="20">
        <f>IF(AK71&gt;0,VLOOKUP(AK71,'[3]2020_HVAC'!$EY$7:$KA$83,104),"")</f>
        <v>107.19999999999999</v>
      </c>
      <c r="AL94" s="20" t="str">
        <f>IF(AL71&gt;0,VLOOKUP(AL71,'[3]2020_HVAC'!$EY$7:$KA$83,104),"")</f>
        <v/>
      </c>
      <c r="AM94" s="20">
        <f>IF(AM71&gt;0,VLOOKUP(AM71,'[3]2020_HVAC'!$EY$7:$KA$83,104),"")</f>
        <v>4.0095384615384626</v>
      </c>
      <c r="AN94" s="20" t="str">
        <f>IF(AN71&gt;0,VLOOKUP(AN71,'[3]2020_HVAC'!$EY$7:$KA$83,104),"")</f>
        <v/>
      </c>
      <c r="AO94" s="20" t="str">
        <f>IF(AO71&gt;0,VLOOKUP(AO71,'[3]2020_HVAC'!$EY$7:$KA$83,104),"")</f>
        <v/>
      </c>
      <c r="AP94" s="13">
        <f t="shared" si="80"/>
        <v>914158.55680558668</v>
      </c>
      <c r="AQ94" s="21">
        <f>IF(AQ71&gt;0,VLOOKUP(AQ71,'[3]2020_Envelope'!$BH$6:$CR$128,29),"")</f>
        <v>17.008602150537637</v>
      </c>
      <c r="AR94" s="21">
        <f>IF(AR71&gt;0,VLOOKUP(AR71,'[3]2020_Envelope'!$BH$6:$CR$128,29),"")</f>
        <v>44.20117662126642</v>
      </c>
      <c r="AS94" s="21">
        <f>IF(AS71&gt;0,VLOOKUP(AS71,'[3]2020_Envelope'!$BH$6:$CR$128,29),"")</f>
        <v>21.182118852344217</v>
      </c>
      <c r="AT94" s="21">
        <f>IF(AT71&gt;0,VLOOKUP(AT71,'[3]2020_Envelope'!$BH$6:$CR$128,29),"")</f>
        <v>90.019077293233082</v>
      </c>
      <c r="AU94" s="21" t="str">
        <f>IF(AU71&gt;0,VLOOKUP(AU71,'[3]2020_Envelope'!$BH$6:$CR$128,29),"")</f>
        <v/>
      </c>
      <c r="AV94" s="21">
        <f>IF(AV71&gt;0,VLOOKUP(AV71,'[3]2020_Envelope'!$BH$6:$CR$128,29),"")</f>
        <v>56.714742857142859</v>
      </c>
      <c r="AW94" s="20" t="str">
        <f>IF(AW71&gt;0,VLOOKUP(AW71,'[3]2020_HVAC'!$EY$7:$KA$83,107),"")</f>
        <v/>
      </c>
      <c r="AX94" s="20" t="str">
        <f>IF(AX71&gt;0,VLOOKUP(AX71,'[3]2020_HVAC'!$EY$7:$KA$83,107),"")</f>
        <v/>
      </c>
      <c r="AY94" s="20">
        <f>IF(AY71&gt;0,VLOOKUP(AY71,'[3]2020_HVAC'!$EY$7:$KA$83,107),"")</f>
        <v>35.760000000000005</v>
      </c>
      <c r="AZ94" s="20" t="str">
        <f>IF(AZ71&gt;0,VLOOKUP(AZ71,'[3]2020_HVAC'!$EY$7:$KA$83,107),"")</f>
        <v/>
      </c>
      <c r="BA94" s="55">
        <f>VLOOKUP($C94,[2]Performance!$A$3:$K$36,6)</f>
        <v>1</v>
      </c>
      <c r="BB94" s="55">
        <f t="shared" si="81"/>
        <v>108</v>
      </c>
      <c r="BC94" s="20">
        <f>IF(BC71&gt;0,VLOOKUP(BC71,'[3]2020_HVAC'!$EY$7:$KA$83,BB94),"")</f>
        <v>7.5409249650980001</v>
      </c>
      <c r="BD94" s="20" t="str">
        <f>IF(BD71&gt;0,VLOOKUP(BD71,'[3]2020_HVAC'!$EY$7:$KA$83,$BB94),"")</f>
        <v/>
      </c>
      <c r="BE94" s="20">
        <f>IF(BE71&gt;0,VLOOKUP(BE71,'[3]2020_HVAC'!$EY$7:$KA$83,107),"")</f>
        <v>107.19999999999997</v>
      </c>
      <c r="BF94" s="20" t="str">
        <f>IF(BF71&gt;0,VLOOKUP(BF71,'[3]2020_HVAC'!$EY$7:$KA$83,107),"")</f>
        <v/>
      </c>
      <c r="BG94" s="20">
        <f>IF(BG71&gt;0,VLOOKUP(BG71,'[3]2020_HVAC'!$EY$7:$KA$83,107),"")</f>
        <v>4.4677714285714289</v>
      </c>
      <c r="BH94" s="20" t="str">
        <f>IF(BH71&gt;0,VLOOKUP(BH71,'[3]2020_HVAC'!$EY$7:$KA$83,107),"")</f>
        <v/>
      </c>
      <c r="BI94" s="20" t="str">
        <f>IF(BI71&gt;0,VLOOKUP(BI71,'[3]2020_HVAC'!$EY$7:$KA$83,107),"")</f>
        <v/>
      </c>
      <c r="BJ94" s="13">
        <f t="shared" si="82"/>
        <v>1209897.40462981</v>
      </c>
      <c r="BK94" s="19">
        <f>IF($N94&gt;0,VLOOKUP($C94,[1]Berlin!$AB$7:$AN$40,$N94))/((IF($P94=1,'3 PlantsCodes'!$D$26,IF($P94=2,'3 PlantsCodes'!$D$27,IF($P94=3,'3 PlantsCodes'!$D$28,IF($P94=4,'3 PlantsCodes'!$D$29)))))*IF($R94=1,'3 PlantsCodes'!$D$31,IF($R94=2,'3 PlantsCodes'!$D$32)))</f>
        <v>15.019409440675739</v>
      </c>
      <c r="BL94" s="19">
        <f>(IF($O94=20,VLOOKUP($C94,[1]Berlin!$AB$7:$AN$40,12),IF($O94&gt;0,VLOOKUP($C94,[1]Berlin!$AB$7:$AN$40,$O94),0))/(IF($Q94=1,'3 PlantsCodes'!$E$26,IF($Q94=3,'3 PlantsCodes'!$E$28,IF($Q94=4,'3 PlantsCodes'!$E$29,1)))*IF($R94=1,'3 PlantsCodes'!$E$31,IF($R94=2,'3 PlantsCodes'!$E$32))))</f>
        <v>0</v>
      </c>
      <c r="BM94" s="19">
        <f>VLOOKUP($C94,[1]Berlin!$AB$6:$AZ$40,$S94)</f>
        <v>8.6315789473684212</v>
      </c>
      <c r="BN94" s="19">
        <f>VLOOKUP($C94,[1]Berlin!$B$7:$Y$40,18)</f>
        <v>21.670791015624999</v>
      </c>
      <c r="BO94" s="19">
        <f>VLOOKUP($C94,[1]Berlin!$B$7:$AA$40,26)</f>
        <v>0.19146271655626448</v>
      </c>
      <c r="BP94" s="20">
        <f>IF($U94=1,-[4]Office!$E$8,0)</f>
        <v>0</v>
      </c>
      <c r="BQ94" s="57" t="s">
        <v>30</v>
      </c>
      <c r="BR94" s="19">
        <f>IF($N94&gt;0,VLOOKUP($C94,[2]Berlin!$AB$7:$AN$40,$N94))/((IF($P94=1,'3 PlantsCodes'!$D$26,IF($P94=2,'3 PlantsCodes'!$D$27,IF($P94=3,'3 PlantsCodes'!$D$28,IF($P94=4,'3 PlantsCodes'!$D$29)))))*IF($R94=1,'3 PlantsCodes'!$D$31,IF($R94=2,'3 PlantsCodes'!$D$32)))</f>
        <v>26.703430110403847</v>
      </c>
      <c r="BS94" s="19">
        <f>(IF($O94=20,VLOOKUP($C94,[2]Berlin!$AB$7:$AN$40,12),IF($O94&gt;0,VLOOKUP($C94,[2]Berlin!$AB$7:$AN$40,$O94),0))/(IF($Q94=1,'3 PlantsCodes'!$E$26,IF($Q94=3,'3 PlantsCodes'!$E$28,IF($Q94=4,'3 PlantsCodes'!$E$29,1)))*IF($R94=1,'3 PlantsCodes'!$E$31,IF($R94=2,'3 PlantsCodes'!$E$32))))</f>
        <v>0</v>
      </c>
      <c r="BT94" s="19">
        <f>VLOOKUP($C94,[2]Berlin!$AB$6:$AZ$40,$S94)</f>
        <v>12.526315789473685</v>
      </c>
      <c r="BU94" s="19">
        <f>VLOOKUP($C94,[2]Berlin!$B$7:$Y$40,18)</f>
        <v>19.965381414682518</v>
      </c>
      <c r="BV94" s="19">
        <f>VLOOKUP($C94,[2]Berlin!$B$7:$AA$40,26)</f>
        <v>0.39991506738999488</v>
      </c>
      <c r="BW94" s="20">
        <f>IF($U94=1,-[4]School!$E$8,0)</f>
        <v>0</v>
      </c>
      <c r="BX94" s="57" t="s">
        <v>30</v>
      </c>
    </row>
    <row r="95" spans="1:76" x14ac:dyDescent="0.25">
      <c r="A95" s="151"/>
      <c r="B95" s="17">
        <v>19</v>
      </c>
      <c r="C95" s="22">
        <f t="shared" ref="C95:V95" si="99">IF(C72="","",C72)</f>
        <v>13</v>
      </c>
      <c r="D95" s="50" t="str">
        <f t="shared" si="99"/>
        <v/>
      </c>
      <c r="E95" s="50" t="str">
        <f t="shared" si="99"/>
        <v/>
      </c>
      <c r="F95" s="49" t="str">
        <f t="shared" si="99"/>
        <v/>
      </c>
      <c r="G95" s="49" t="str">
        <f t="shared" si="99"/>
        <v/>
      </c>
      <c r="H95" s="49">
        <f t="shared" si="99"/>
        <v>0</v>
      </c>
      <c r="I95" s="49">
        <f t="shared" si="99"/>
        <v>3</v>
      </c>
      <c r="J95" s="49">
        <f t="shared" si="99"/>
        <v>3</v>
      </c>
      <c r="K95" s="49">
        <f t="shared" si="99"/>
        <v>2</v>
      </c>
      <c r="L95" s="49">
        <f t="shared" si="99"/>
        <v>1</v>
      </c>
      <c r="M95" s="49">
        <f t="shared" si="99"/>
        <v>3321</v>
      </c>
      <c r="N95" s="49">
        <f t="shared" si="99"/>
        <v>4</v>
      </c>
      <c r="O95" s="49">
        <f t="shared" si="99"/>
        <v>0</v>
      </c>
      <c r="P95" s="49">
        <f t="shared" si="99"/>
        <v>2</v>
      </c>
      <c r="Q95" s="49">
        <f t="shared" si="99"/>
        <v>0</v>
      </c>
      <c r="R95" s="49">
        <f t="shared" si="99"/>
        <v>2</v>
      </c>
      <c r="S95" s="22">
        <f t="shared" si="99"/>
        <v>15</v>
      </c>
      <c r="T95" s="49">
        <f t="shared" si="99"/>
        <v>0</v>
      </c>
      <c r="U95" s="49">
        <f t="shared" si="99"/>
        <v>1</v>
      </c>
      <c r="V95" s="18" t="str">
        <f t="shared" si="99"/>
        <v/>
      </c>
      <c r="W95" s="21">
        <f>IF(W72&gt;0,VLOOKUP(W72,'[3]2020_Envelope'!$BH$6:$CR$128,28),"")</f>
        <v>6.280099255583127</v>
      </c>
      <c r="X95" s="21">
        <f>IF(X72&gt;0,VLOOKUP(X72,'[3]2020_Envelope'!$BH$6:$CR$128,28),"")</f>
        <v>24.541296204392975</v>
      </c>
      <c r="Y95" s="21">
        <f>IF(Y72&gt;0,VLOOKUP(Y72,'[3]2020_Envelope'!$BH$6:$CR$128,28),"")</f>
        <v>7.8210900377886352</v>
      </c>
      <c r="Z95" s="21">
        <f>IF(Z72&gt;0,VLOOKUP(Z72,'[3]2020_Envelope'!$BH$6:$CR$128,28),"")</f>
        <v>118.10748987854252</v>
      </c>
      <c r="AA95" s="21" t="str">
        <f>IF(AA72&gt;0,VLOOKUP(AA72,'[3]2020_Envelope'!$BH$6:$CR$128,28),"")</f>
        <v/>
      </c>
      <c r="AB95" s="21">
        <f>IF(AB72&gt;0,VLOOKUP(AB72,'[3]2020_Envelope'!$BH$6:$CR$128,28),"")</f>
        <v>84.248717948717953</v>
      </c>
      <c r="AC95" s="20" t="str">
        <f>IF(AC72&gt;0,VLOOKUP(AC72,'[3]2020_HVAC'!$EY$7:$KA$83,104),"")</f>
        <v/>
      </c>
      <c r="AD95" s="20" t="str">
        <f>IF(AD72&gt;0,VLOOKUP(AD72,'[3]2020_HVAC'!$EY$7:$KA$83,104),"")</f>
        <v/>
      </c>
      <c r="AE95" s="20">
        <f>IF(AE72&gt;0,VLOOKUP(AE72,'[3]2020_HVAC'!$EY$7:$KA$83,104),"")</f>
        <v>35.760000000000005</v>
      </c>
      <c r="AF95" s="20" t="str">
        <f>IF(AF72&gt;0,VLOOKUP(AF72,'[3]2020_HVAC'!$EY$7:$KA$83,104),"")</f>
        <v/>
      </c>
      <c r="AG95" s="55">
        <f>VLOOKUP($C95,[1]Performance!$A$3:$K$38,6)</f>
        <v>2</v>
      </c>
      <c r="AH95" s="55">
        <f t="shared" si="79"/>
        <v>106</v>
      </c>
      <c r="AI95" s="20">
        <f>IF(AI72&gt;0,VLOOKUP(AI72,'[3]2020_HVAC'!$EY$7:$KA$83,AH95),"")</f>
        <v>2.6978181303536881</v>
      </c>
      <c r="AJ95" s="20" t="str">
        <f>IF(AJ72&gt;0,VLOOKUP(AJ72,'[3]2020_HVAC'!$EY$7:$KA$83,$AH95),"")</f>
        <v/>
      </c>
      <c r="AK95" s="20">
        <f>IF(AK72&gt;0,VLOOKUP(AK72,'[3]2020_HVAC'!$EY$7:$KA$83,104),"")</f>
        <v>107.19999999999999</v>
      </c>
      <c r="AL95" s="20" t="str">
        <f>IF(AL72&gt;0,VLOOKUP(AL72,'[3]2020_HVAC'!$EY$7:$KA$83,104),"")</f>
        <v/>
      </c>
      <c r="AM95" s="20">
        <f>IF(AM72&gt;0,VLOOKUP(AM72,'[3]2020_HVAC'!$EY$7:$KA$83,104),"")</f>
        <v>4.0095384615384626</v>
      </c>
      <c r="AN95" s="20" t="str">
        <f>IF(AN72&gt;0,VLOOKUP(AN72,'[3]2020_HVAC'!$EY$7:$KA$83,104),"")</f>
        <v/>
      </c>
      <c r="AO95" s="20">
        <f>IF(AO72&gt;0,VLOOKUP(AO72,'[3]2020_HVAC'!$EY$7:$KA$83,104),"")</f>
        <v>11.262203668314443</v>
      </c>
      <c r="AP95" s="13">
        <f t="shared" si="80"/>
        <v>940512.11338944244</v>
      </c>
      <c r="AQ95" s="21">
        <f>IF(AQ72&gt;0,VLOOKUP(AQ72,'[3]2020_Envelope'!$BH$6:$CR$128,29),"")</f>
        <v>17.008602150537637</v>
      </c>
      <c r="AR95" s="21">
        <f>IF(AR72&gt;0,VLOOKUP(AR72,'[3]2020_Envelope'!$BH$6:$CR$128,29),"")</f>
        <v>44.20117662126642</v>
      </c>
      <c r="AS95" s="21">
        <f>IF(AS72&gt;0,VLOOKUP(AS72,'[3]2020_Envelope'!$BH$6:$CR$128,29),"")</f>
        <v>21.182118852344217</v>
      </c>
      <c r="AT95" s="21">
        <f>IF(AT72&gt;0,VLOOKUP(AT72,'[3]2020_Envelope'!$BH$6:$CR$128,29),"")</f>
        <v>90.019077293233082</v>
      </c>
      <c r="AU95" s="21" t="str">
        <f>IF(AU72&gt;0,VLOOKUP(AU72,'[3]2020_Envelope'!$BH$6:$CR$128,29),"")</f>
        <v/>
      </c>
      <c r="AV95" s="21">
        <f>IF(AV72&gt;0,VLOOKUP(AV72,'[3]2020_Envelope'!$BH$6:$CR$128,29),"")</f>
        <v>56.714742857142859</v>
      </c>
      <c r="AW95" s="20" t="str">
        <f>IF(AW72&gt;0,VLOOKUP(AW72,'[3]2020_HVAC'!$EY$7:$KA$83,107),"")</f>
        <v/>
      </c>
      <c r="AX95" s="20" t="str">
        <f>IF(AX72&gt;0,VLOOKUP(AX72,'[3]2020_HVAC'!$EY$7:$KA$83,107),"")</f>
        <v/>
      </c>
      <c r="AY95" s="20">
        <f>IF(AY72&gt;0,VLOOKUP(AY72,'[3]2020_HVAC'!$EY$7:$KA$83,107),"")</f>
        <v>35.760000000000005</v>
      </c>
      <c r="AZ95" s="20" t="str">
        <f>IF(AZ72&gt;0,VLOOKUP(AZ72,'[3]2020_HVAC'!$EY$7:$KA$83,107),"")</f>
        <v/>
      </c>
      <c r="BA95" s="55">
        <f>VLOOKUP($C95,[2]Performance!$A$3:$K$36,6)</f>
        <v>1</v>
      </c>
      <c r="BB95" s="55">
        <f t="shared" si="81"/>
        <v>108</v>
      </c>
      <c r="BC95" s="20">
        <f>IF(BC72&gt;0,VLOOKUP(BC72,'[3]2020_HVAC'!$EY$7:$KA$83,BB95),"")</f>
        <v>7.5409249650980001</v>
      </c>
      <c r="BD95" s="20" t="str">
        <f>IF(BD72&gt;0,VLOOKUP(BD72,'[3]2020_HVAC'!$EY$7:$KA$83,$BB95),"")</f>
        <v/>
      </c>
      <c r="BE95" s="20">
        <f>IF(BE72&gt;0,VLOOKUP(BE72,'[3]2020_HVAC'!$EY$7:$KA$83,107),"")</f>
        <v>107.19999999999997</v>
      </c>
      <c r="BF95" s="20" t="str">
        <f>IF(BF72&gt;0,VLOOKUP(BF72,'[3]2020_HVAC'!$EY$7:$KA$83,107),"")</f>
        <v/>
      </c>
      <c r="BG95" s="20">
        <f>IF(BG72&gt;0,VLOOKUP(BG72,'[3]2020_HVAC'!$EY$7:$KA$83,107),"")</f>
        <v>4.4677714285714289</v>
      </c>
      <c r="BH95" s="20" t="str">
        <f>IF(BH72&gt;0,VLOOKUP(BH72,'[3]2020_HVAC'!$EY$7:$KA$83,107),"")</f>
        <v/>
      </c>
      <c r="BI95" s="20">
        <f>IF(BI72&gt;0,VLOOKUP(BI72,'[3]2020_HVAC'!$EY$7:$KA$83,107),"")</f>
        <v>11.61973394349903</v>
      </c>
      <c r="BJ95" s="13">
        <f t="shared" si="82"/>
        <v>1246499.566551832</v>
      </c>
      <c r="BK95" s="19">
        <f>IF($N95&gt;0,VLOOKUP($C95,[1]Berlin!$AB$7:$AN$40,$N95))/((IF($P95=1,'3 PlantsCodes'!$D$26,IF($P95=2,'3 PlantsCodes'!$D$27,IF($P95=3,'3 PlantsCodes'!$D$28,IF($P95=4,'3 PlantsCodes'!$D$29)))))*IF($R95=1,'3 PlantsCodes'!$D$31,IF($R95=2,'3 PlantsCodes'!$D$32)))</f>
        <v>15.019409440675739</v>
      </c>
      <c r="BL95" s="19">
        <f>(IF($O95=20,VLOOKUP($C95,[1]Berlin!$AB$7:$AN$40,12),IF($O95&gt;0,VLOOKUP($C95,[1]Berlin!$AB$7:$AN$40,$O95),0))/(IF($Q95=1,'3 PlantsCodes'!$E$26,IF($Q95=3,'3 PlantsCodes'!$E$28,IF($Q95=4,'3 PlantsCodes'!$E$29,1)))*IF($R95=1,'3 PlantsCodes'!$E$31,IF($R95=2,'3 PlantsCodes'!$E$32))))</f>
        <v>0</v>
      </c>
      <c r="BM95" s="19">
        <f>VLOOKUP($C95,[1]Berlin!$AB$6:$AZ$40,$S95)</f>
        <v>8.6315789473684212</v>
      </c>
      <c r="BN95" s="19">
        <f>VLOOKUP($C95,[1]Berlin!$B$7:$Y$40,18)</f>
        <v>21.670791015624999</v>
      </c>
      <c r="BO95" s="19">
        <f>VLOOKUP($C95,[1]Berlin!$B$7:$AA$40,26)</f>
        <v>0.19146271655626448</v>
      </c>
      <c r="BP95" s="20">
        <f>IF($U95=1,-[4]Office!$E$8,0)</f>
        <v>-6.5128205128205128</v>
      </c>
      <c r="BQ95" s="57" t="s">
        <v>30</v>
      </c>
      <c r="BR95" s="19">
        <f>IF($N95&gt;0,VLOOKUP($C95,[2]Berlin!$AB$7:$AN$40,$N95))/((IF($P95=1,'3 PlantsCodes'!$D$26,IF($P95=2,'3 PlantsCodes'!$D$27,IF($P95=3,'3 PlantsCodes'!$D$28,IF($P95=4,'3 PlantsCodes'!$D$29)))))*IF($R95=1,'3 PlantsCodes'!$D$31,IF($R95=2,'3 PlantsCodes'!$D$32)))</f>
        <v>26.703430110403847</v>
      </c>
      <c r="BS95" s="19">
        <f>(IF($O95=20,VLOOKUP($C95,[2]Berlin!$AB$7:$AN$40,12),IF($O95&gt;0,VLOOKUP($C95,[2]Berlin!$AB$7:$AN$40,$O95),0))/(IF($Q95=1,'3 PlantsCodes'!$E$26,IF($Q95=3,'3 PlantsCodes'!$E$28,IF($Q95=4,'3 PlantsCodes'!$E$29,1)))*IF($R95=1,'3 PlantsCodes'!$E$31,IF($R95=2,'3 PlantsCodes'!$E$32))))</f>
        <v>0</v>
      </c>
      <c r="BT95" s="19">
        <f>VLOOKUP($C95,[2]Berlin!$AB$6:$AZ$40,$S95)</f>
        <v>12.526315789473685</v>
      </c>
      <c r="BU95" s="19">
        <f>VLOOKUP($C95,[2]Berlin!$B$7:$Y$40,18)</f>
        <v>19.965381414682518</v>
      </c>
      <c r="BV95" s="19">
        <f>VLOOKUP($C95,[2]Berlin!$B$7:$AA$40,26)</f>
        <v>0.39991506738999488</v>
      </c>
      <c r="BW95" s="20">
        <f>IF($U95=1,-[4]School!$E$8,0)</f>
        <v>-6.5117460317460321</v>
      </c>
      <c r="BX95" s="57" t="s">
        <v>30</v>
      </c>
    </row>
    <row r="96" spans="1:76" x14ac:dyDescent="0.25">
      <c r="A96" s="152"/>
      <c r="B96" s="17">
        <v>20</v>
      </c>
      <c r="C96" s="22">
        <f t="shared" ref="C96:V96" si="100">IF(C73="","",C73)</f>
        <v>18</v>
      </c>
      <c r="D96" s="50" t="str">
        <f t="shared" si="100"/>
        <v/>
      </c>
      <c r="E96" s="50" t="str">
        <f t="shared" si="100"/>
        <v/>
      </c>
      <c r="F96" s="49" t="str">
        <f t="shared" si="100"/>
        <v/>
      </c>
      <c r="G96" s="49" t="str">
        <f t="shared" si="100"/>
        <v/>
      </c>
      <c r="H96" s="49">
        <f t="shared" si="100"/>
        <v>0</v>
      </c>
      <c r="I96" s="49">
        <f t="shared" si="100"/>
        <v>4</v>
      </c>
      <c r="J96" s="49">
        <f t="shared" si="100"/>
        <v>3</v>
      </c>
      <c r="K96" s="49">
        <f t="shared" si="100"/>
        <v>3</v>
      </c>
      <c r="L96" s="49">
        <f t="shared" si="100"/>
        <v>1</v>
      </c>
      <c r="M96" s="49">
        <f t="shared" si="100"/>
        <v>4331</v>
      </c>
      <c r="N96" s="49">
        <f t="shared" si="100"/>
        <v>4</v>
      </c>
      <c r="O96" s="49">
        <f t="shared" si="100"/>
        <v>0</v>
      </c>
      <c r="P96" s="49">
        <f t="shared" si="100"/>
        <v>2</v>
      </c>
      <c r="Q96" s="49">
        <f t="shared" si="100"/>
        <v>0</v>
      </c>
      <c r="R96" s="49">
        <f t="shared" si="100"/>
        <v>2</v>
      </c>
      <c r="S96" s="22">
        <f t="shared" si="100"/>
        <v>21</v>
      </c>
      <c r="T96" s="49">
        <f t="shared" si="100"/>
        <v>1</v>
      </c>
      <c r="U96" s="49">
        <f t="shared" si="100"/>
        <v>1</v>
      </c>
      <c r="V96" s="18" t="str">
        <f t="shared" si="100"/>
        <v/>
      </c>
      <c r="W96" s="21">
        <f>IF(W73&gt;0,VLOOKUP(W73,'[3]2020_Envelope'!$BH$6:$CR$128,28),"")</f>
        <v>9.4681885856079422</v>
      </c>
      <c r="X96" s="21">
        <f>IF(X73&gt;0,VLOOKUP(X73,'[3]2020_Envelope'!$BH$6:$CR$128,28),"")</f>
        <v>26.747793998713352</v>
      </c>
      <c r="Y96" s="21">
        <f>IF(Y73&gt;0,VLOOKUP(Y73,'[3]2020_Envelope'!$BH$6:$CR$128,28),"")</f>
        <v>10.949526052904089</v>
      </c>
      <c r="Z96" s="21">
        <f>IF(Z73&gt;0,VLOOKUP(Z73,'[3]2020_Envelope'!$BH$6:$CR$128,28),"")</f>
        <v>118.10748987854252</v>
      </c>
      <c r="AA96" s="21">
        <f>IF(AA73&gt;0,VLOOKUP(AA73,'[3]2020_Envelope'!$BH$6:$CR$128,28),"")</f>
        <v>74.267884615384617</v>
      </c>
      <c r="AB96" s="21">
        <f>IF(AB73&gt;0,VLOOKUP(AB73,'[3]2020_Envelope'!$BH$6:$CR$128,28),"")</f>
        <v>84.248717948717953</v>
      </c>
      <c r="AC96" s="20" t="str">
        <f>IF(AC73&gt;0,VLOOKUP(AC73,'[3]2020_HVAC'!$EY$7:$KA$83,104),"")</f>
        <v/>
      </c>
      <c r="AD96" s="20" t="str">
        <f>IF(AD73&gt;0,VLOOKUP(AD73,'[3]2020_HVAC'!$EY$7:$KA$83,104),"")</f>
        <v/>
      </c>
      <c r="AE96" s="20">
        <f>IF(AE73&gt;0,VLOOKUP(AE73,'[3]2020_HVAC'!$EY$7:$KA$83,104),"")</f>
        <v>48.672000000000004</v>
      </c>
      <c r="AF96" s="20">
        <f>IF(AF73&gt;0,VLOOKUP(AF73,'[3]2020_HVAC'!$EY$7:$KA$83,104),"")</f>
        <v>36.119999999999997</v>
      </c>
      <c r="AG96" s="55">
        <f>VLOOKUP($C96,[1]Performance!$A$3:$K$38,6)</f>
        <v>2</v>
      </c>
      <c r="AH96" s="55">
        <f t="shared" si="79"/>
        <v>106</v>
      </c>
      <c r="AI96" s="20">
        <f>IF(AI73&gt;0,VLOOKUP(AI73,'[3]2020_HVAC'!$EY$7:$KA$83,AH96),"")</f>
        <v>2.6978181303536881</v>
      </c>
      <c r="AJ96" s="20" t="str">
        <f>IF(AJ73&gt;0,VLOOKUP(AJ73,'[3]2020_HVAC'!$EY$7:$KA$83,$AH96),"")</f>
        <v/>
      </c>
      <c r="AK96" s="20">
        <f>IF(AK73&gt;0,VLOOKUP(AK73,'[3]2020_HVAC'!$EY$7:$KA$83,104),"")</f>
        <v>107.19999999999999</v>
      </c>
      <c r="AL96" s="20" t="str">
        <f>IF(AL73&gt;0,VLOOKUP(AL73,'[3]2020_HVAC'!$EY$7:$KA$83,104),"")</f>
        <v/>
      </c>
      <c r="AM96" s="20">
        <f>IF(AM73&gt;0,VLOOKUP(AM73,'[3]2020_HVAC'!$EY$7:$KA$83,104),"")</f>
        <v>4.0095384615384626</v>
      </c>
      <c r="AN96" s="20">
        <f>IF(AN73&gt;0,VLOOKUP(AN73,'[3]2020_HVAC'!$EY$7:$KA$83,104),"")</f>
        <v>14.595094152062504</v>
      </c>
      <c r="AO96" s="20">
        <f>IF(AO73&gt;0,VLOOKUP(AO73,'[3]2020_HVAC'!$EY$7:$KA$83,104),"")</f>
        <v>11.262203668314443</v>
      </c>
      <c r="AP96" s="13">
        <f t="shared" ref="AP96" si="101">(SUM(W96:AF96)+SUM(AI96:AO96))*$AP$5</f>
        <v>1283130.2378516067</v>
      </c>
      <c r="AQ96" s="21">
        <f>IF(AQ73&gt;0,VLOOKUP(AQ73,'[3]2020_Envelope'!$BH$6:$CR$128,29),"")</f>
        <v>25.643010752688177</v>
      </c>
      <c r="AR96" s="21">
        <f>IF(AR73&gt;0,VLOOKUP(AR73,'[3]2020_Envelope'!$BH$6:$CR$128,29),"")</f>
        <v>48.175286134835289</v>
      </c>
      <c r="AS96" s="21">
        <f>IF(AS73&gt;0,VLOOKUP(AS73,'[3]2020_Envelope'!$BH$6:$CR$128,29),"")</f>
        <v>29.654966393281907</v>
      </c>
      <c r="AT96" s="21">
        <f>IF(AT73&gt;0,VLOOKUP(AT73,'[3]2020_Envelope'!$BH$6:$CR$128,29),"")</f>
        <v>90.019077293233082</v>
      </c>
      <c r="AU96" s="21">
        <f>IF(AU73&gt;0,VLOOKUP(AU73,'[3]2020_Envelope'!$BH$6:$CR$128,29),"")</f>
        <v>49.995822857142862</v>
      </c>
      <c r="AV96" s="21">
        <f>IF(AV73&gt;0,VLOOKUP(AV73,'[3]2020_Envelope'!$BH$6:$CR$128,29),"")</f>
        <v>56.714742857142859</v>
      </c>
      <c r="AW96" s="20" t="str">
        <f>IF(AW73&gt;0,VLOOKUP(AW73,'[3]2020_HVAC'!$EY$7:$KA$83,107),"")</f>
        <v/>
      </c>
      <c r="AX96" s="20" t="str">
        <f>IF(AX73&gt;0,VLOOKUP(AX73,'[3]2020_HVAC'!$EY$7:$KA$83,107),"")</f>
        <v/>
      </c>
      <c r="AY96" s="20">
        <f>IF(AY73&gt;0,VLOOKUP(AY73,'[3]2020_HVAC'!$EY$7:$KA$83,107),"")</f>
        <v>48.672000000000004</v>
      </c>
      <c r="AZ96" s="20">
        <f>IF(AZ73&gt;0,VLOOKUP(AZ73,'[3]2020_HVAC'!$EY$7:$KA$83,107),"")</f>
        <v>36.119999999999997</v>
      </c>
      <c r="BA96" s="55">
        <f>VLOOKUP($C96,[2]Performance!$A$3:$K$36,6)</f>
        <v>1</v>
      </c>
      <c r="BB96" s="55">
        <f t="shared" si="81"/>
        <v>108</v>
      </c>
      <c r="BC96" s="20">
        <f>IF(BC73&gt;0,VLOOKUP(BC73,'[3]2020_HVAC'!$EY$7:$KA$83,BB96),"")</f>
        <v>7.5409249650980001</v>
      </c>
      <c r="BD96" s="20" t="str">
        <f>IF(BD73&gt;0,VLOOKUP(BD73,'[3]2020_HVAC'!$EY$7:$KA$83,$BB96),"")</f>
        <v/>
      </c>
      <c r="BE96" s="20">
        <f>IF(BE73&gt;0,VLOOKUP(BE73,'[3]2020_HVAC'!$EY$7:$KA$83,107),"")</f>
        <v>107.19999999999997</v>
      </c>
      <c r="BF96" s="20" t="str">
        <f>IF(BF73&gt;0,VLOOKUP(BF73,'[3]2020_HVAC'!$EY$7:$KA$83,107),"")</f>
        <v/>
      </c>
      <c r="BG96" s="20">
        <f>IF(BG73&gt;0,VLOOKUP(BG73,'[3]2020_HVAC'!$EY$7:$KA$83,107),"")</f>
        <v>4.4677714285714289</v>
      </c>
      <c r="BH96" s="20">
        <f>IF(BH73&gt;0,VLOOKUP(BH73,'[3]2020_HVAC'!$EY$7:$KA$83,107),"")</f>
        <v>21.68413988306429</v>
      </c>
      <c r="BI96" s="20">
        <f>IF(BI73&gt;0,VLOOKUP(BI73,'[3]2020_HVAC'!$EY$7:$KA$83,107),"")</f>
        <v>11.61973394349903</v>
      </c>
      <c r="BJ96" s="13">
        <f t="shared" ref="BJ96" si="102">(SUM(AQ96:AZ96)+SUM(BC96:BI96))*$BJ$5</f>
        <v>1693148.5510019544</v>
      </c>
      <c r="BK96" s="19">
        <f>IF($N96&gt;0,VLOOKUP($C96,[1]Berlin!$AB$7:$AN$40,$N96))/((IF($P96=1,'3 PlantsCodes'!$D$26,IF($P96=2,'3 PlantsCodes'!$D$27,IF($P96=3,'3 PlantsCodes'!$D$28,IF($P96=4,'3 PlantsCodes'!$D$29)))))*IF($R96=1,'3 PlantsCodes'!$D$31,IF($R96=2,'3 PlantsCodes'!$D$32)))</f>
        <v>19.809109465745053</v>
      </c>
      <c r="BL96" s="19">
        <f>(IF($O96=20,VLOOKUP($C96,[1]Berlin!$AB$7:$AN$40,12),IF($O96&gt;0,VLOOKUP($C96,[1]Berlin!$AB$7:$AN$40,$O96),0))/(IF($Q96=1,'3 PlantsCodes'!$E$26,IF($Q96=3,'3 PlantsCodes'!$E$28,IF($Q96=4,'3 PlantsCodes'!$E$29,1)))*IF($R96=1,'3 PlantsCodes'!$E$31,IF($R96=2,'3 PlantsCodes'!$E$32))))</f>
        <v>0</v>
      </c>
      <c r="BM96" s="19">
        <f>VLOOKUP($C96,[1]Berlin!$AB$6:$AZ$40,$S96)</f>
        <v>5.0454340980656758</v>
      </c>
      <c r="BN96" s="19">
        <f>VLOOKUP($C96,[1]Berlin!$B$7:$Y$40,18)</f>
        <v>7.9656213930698616</v>
      </c>
      <c r="BO96" s="19">
        <f>VLOOKUP($C96,[1]Berlin!$B$7:$AA$40,26)</f>
        <v>0.15234654497889874</v>
      </c>
      <c r="BP96" s="20">
        <f>IF($U96=1,-[4]Office!$E$8,0)</f>
        <v>-6.5128205128205128</v>
      </c>
      <c r="BQ96" s="57" t="s">
        <v>30</v>
      </c>
      <c r="BR96" s="19">
        <f>IF($N96&gt;0,VLOOKUP($C96,[2]Berlin!$AB$7:$AN$40,$N96))/((IF($P96=1,'3 PlantsCodes'!$D$26,IF($P96=2,'3 PlantsCodes'!$D$27,IF($P96=3,'3 PlantsCodes'!$D$28,IF($P96=4,'3 PlantsCodes'!$D$29)))))*IF($R96=1,'3 PlantsCodes'!$D$31,IF($R96=2,'3 PlantsCodes'!$D$32)))</f>
        <v>29.723374501355689</v>
      </c>
      <c r="BS96" s="19">
        <f>(IF($O96=20,VLOOKUP($C96,[2]Berlin!$AB$7:$AN$40,12),IF($O96&gt;0,VLOOKUP($C96,[2]Berlin!$AB$7:$AN$40,$O96),0))/(IF($Q96=1,'3 PlantsCodes'!$E$26,IF($Q96=3,'3 PlantsCodes'!$E$28,IF($Q96=4,'3 PlantsCodes'!$E$29,1)))*IF($R96=1,'3 PlantsCodes'!$E$31,IF($R96=2,'3 PlantsCodes'!$E$32))))</f>
        <v>0</v>
      </c>
      <c r="BT96" s="19">
        <f>VLOOKUP($C96,[2]Berlin!$AB$6:$AZ$40,$S96)</f>
        <v>8.4294068504594826</v>
      </c>
      <c r="BU96" s="19">
        <f>VLOOKUP($C96,[2]Berlin!$B$7:$Y$40,18)</f>
        <v>8.0533096588879953</v>
      </c>
      <c r="BV96" s="19">
        <f>VLOOKUP($C96,[2]Berlin!$B$7:$AA$40,26)</f>
        <v>0.37756969961739129</v>
      </c>
      <c r="BW96" s="20">
        <f>IF($U96=1,-[4]School!$E$8,0)</f>
        <v>-6.5117460317460321</v>
      </c>
      <c r="BX96" s="57" t="s">
        <v>30</v>
      </c>
    </row>
  </sheetData>
  <sheetProtection password="CDDA" sheet="1" objects="1" scenarios="1"/>
  <mergeCells count="27">
    <mergeCell ref="A54:A73"/>
    <mergeCell ref="BK75:BQ75"/>
    <mergeCell ref="BR75:BX75"/>
    <mergeCell ref="A77:A96"/>
    <mergeCell ref="B51:V51"/>
    <mergeCell ref="W51:BJ51"/>
    <mergeCell ref="BK51:BX51"/>
    <mergeCell ref="A52:A53"/>
    <mergeCell ref="D52:U52"/>
    <mergeCell ref="W52:AO52"/>
    <mergeCell ref="AQ52:BI52"/>
    <mergeCell ref="BK52:BP52"/>
    <mergeCell ref="BR52:BW52"/>
    <mergeCell ref="A6:A25"/>
    <mergeCell ref="BK27:BQ27"/>
    <mergeCell ref="BR27:BX27"/>
    <mergeCell ref="A29:A48"/>
    <mergeCell ref="W2:BX2"/>
    <mergeCell ref="B3:V3"/>
    <mergeCell ref="W3:BJ3"/>
    <mergeCell ref="BK3:BX3"/>
    <mergeCell ref="A4:A5"/>
    <mergeCell ref="D4:U4"/>
    <mergeCell ref="W4:AO4"/>
    <mergeCell ref="AQ4:BI4"/>
    <mergeCell ref="BK4:BP4"/>
    <mergeCell ref="BR4:BW4"/>
  </mergeCells>
  <conditionalFormatting sqref="I6:M25">
    <cfRule type="cellIs" dxfId="95" priority="13" operator="equal">
      <formula>4</formula>
    </cfRule>
    <cfRule type="cellIs" dxfId="94" priority="14" operator="equal">
      <formula>3</formula>
    </cfRule>
    <cfRule type="cellIs" dxfId="93" priority="15" operator="equal">
      <formula>2</formula>
    </cfRule>
    <cfRule type="cellIs" dxfId="92" priority="16" operator="equal">
      <formula>1</formula>
    </cfRule>
  </conditionalFormatting>
  <conditionalFormatting sqref="I29:M48">
    <cfRule type="cellIs" dxfId="91" priority="9" operator="equal">
      <formula>4</formula>
    </cfRule>
    <cfRule type="cellIs" dxfId="90" priority="10" operator="equal">
      <formula>3</formula>
    </cfRule>
    <cfRule type="cellIs" dxfId="89" priority="11" operator="equal">
      <formula>2</formula>
    </cfRule>
    <cfRule type="cellIs" dxfId="88" priority="12" operator="equal">
      <formula>1</formula>
    </cfRule>
  </conditionalFormatting>
  <conditionalFormatting sqref="I54:M73">
    <cfRule type="cellIs" dxfId="87" priority="5" operator="equal">
      <formula>4</formula>
    </cfRule>
    <cfRule type="cellIs" dxfId="86" priority="6" operator="equal">
      <formula>3</formula>
    </cfRule>
    <cfRule type="cellIs" dxfId="85" priority="7" operator="equal">
      <formula>2</formula>
    </cfRule>
    <cfRule type="cellIs" dxfId="84" priority="8" operator="equal">
      <formula>1</formula>
    </cfRule>
  </conditionalFormatting>
  <conditionalFormatting sqref="I77:M96">
    <cfRule type="cellIs" dxfId="83" priority="1" operator="equal">
      <formula>4</formula>
    </cfRule>
    <cfRule type="cellIs" dxfId="82" priority="2" operator="equal">
      <formula>3</formula>
    </cfRule>
    <cfRule type="cellIs" dxfId="81" priority="3" operator="equal">
      <formula>2</formula>
    </cfRule>
    <cfRule type="cellIs" dxfId="80" priority="4" operator="equal">
      <formula>1</formula>
    </cfRule>
  </conditionalFormatting>
  <pageMargins left="0.7" right="0.7" top="0.75" bottom="0.75" header="0.3" footer="0.3"/>
  <pageSetup paperSize="8" scale="51"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1 INTRO&amp;Legend</vt:lpstr>
      <vt:lpstr>2 EnvelopeCodes</vt:lpstr>
      <vt:lpstr>3 PlantsCodes</vt:lpstr>
      <vt:lpstr>4 PEF</vt:lpstr>
      <vt:lpstr>AT_Vienna</vt:lpstr>
      <vt:lpstr>CZ_Prague</vt:lpstr>
      <vt:lpstr>FI_Helsinki</vt:lpstr>
      <vt:lpstr>FR_Paris</vt:lpstr>
      <vt:lpstr>GE_Berlin</vt:lpstr>
      <vt:lpstr>IT_Milan</vt:lpstr>
      <vt:lpstr>IT_Rome</vt:lpstr>
      <vt:lpstr>RO_Bucharest</vt:lpstr>
      <vt:lpstr>SP_Madrid</vt:lpstr>
      <vt:lpstr>SP_Seville</vt:lpstr>
      <vt:lpstr>'3 PlantsCodes'!Área_de_impresión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2014-05-15T14:58:23Z</dcterms:modified>
</cp:coreProperties>
</file>